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mc:AlternateContent xmlns:mc="http://schemas.openxmlformats.org/markup-compatibility/2006">
    <mc:Choice Requires="x15">
      <x15ac:absPath xmlns:x15ac="http://schemas.microsoft.com/office/spreadsheetml/2010/11/ac" url="C:\Users\Lucia Bravo\Desktop\INFORMACIÓN PARA SUBIR A LA PÁGINA WEB\PUDR\"/>
    </mc:Choice>
  </mc:AlternateContent>
  <xr:revisionPtr revIDLastSave="0" documentId="8_{B03D1975-3348-4991-9659-7D696C0E0E1B}" xr6:coauthVersionLast="46" xr6:coauthVersionMax="46" xr10:uidLastSave="{00000000-0000-0000-0000-000000000000}"/>
  <workbookProtection workbookPassword="BF22" lockStructure="1"/>
  <bookViews>
    <workbookView xWindow="-120" yWindow="-120" windowWidth="29040" windowHeight="15840" tabRatio="836" firstSheet="19" activeTab="29" xr2:uid="{00000000-000D-0000-FFFF-FFFF00000000}"/>
  </bookViews>
  <sheets>
    <sheet name="CoverSheet" sheetId="1" r:id="rId1"/>
    <sheet name="Version history" sheetId="64" state="veryHidden" r:id="rId2"/>
    <sheet name="Coversheet Import-Export" sheetId="24" state="veryHidden" r:id="rId3"/>
    <sheet name="Admin Sheet" sheetId="59" state="veryHidden" r:id="rId4"/>
    <sheet name="Impact Outcome Indicators_1A" sheetId="2" r:id="rId5"/>
    <sheet name="ImpactOutcome_Import-Export" sheetId="25" state="veryHidden" r:id="rId6"/>
    <sheet name="Disaggregation_1A" sheetId="26" r:id="rId7"/>
    <sheet name="Disagg.1A_import-export" sheetId="29" state="veryHidden" r:id="rId8"/>
    <sheet name="Coverage Indicators_1B" sheetId="27" r:id="rId9"/>
    <sheet name="Coverage Indicator_Import-Expor" sheetId="28" state="veryHidden" r:id="rId10"/>
    <sheet name="Disaggregation_1B" sheetId="49" r:id="rId11"/>
    <sheet name="Disaggregation1B_Import-Export" sheetId="50" state="veryHidden" r:id="rId12"/>
    <sheet name="WPTM_1C" sheetId="51" r:id="rId13"/>
    <sheet name="WPTM_1C  Import-Export" sheetId="52" state="veryHidden" r:id="rId14"/>
    <sheet name="PR Cash Reconciliation_2A,B,C,D" sheetId="31" r:id="rId15"/>
    <sheet name="Commitments_Obligations" sheetId="40" r:id="rId16"/>
    <sheet name="PR Cash Recon Import-Export" sheetId="45" state="veryHidden" r:id="rId17"/>
    <sheet name="SR_Cash Reconciliation_2E" sheetId="32" r:id="rId18"/>
    <sheet name="SR Cash Recon Import Export" sheetId="46" state="veryHidden" r:id="rId19"/>
    <sheet name="Budget Variance_2F" sheetId="33" r:id="rId20"/>
    <sheet name="Budget Variance Import-Export" sheetId="47" state="veryHidden" r:id="rId21"/>
    <sheet name="Procurement_3" sheetId="34" r:id="rId22"/>
    <sheet name="Grant Management_4" sheetId="11" r:id="rId23"/>
    <sheet name="Grant Management_4 imp-exp" sheetId="62" state="veryHidden" r:id="rId24"/>
    <sheet name="MitigationAction" sheetId="60" state="veryHidden" r:id="rId25"/>
    <sheet name="RiskData" sheetId="61" state="veryHidden" r:id="rId26"/>
    <sheet name="PR-LFA Evaluation_5" sheetId="35" r:id="rId27"/>
    <sheet name="LFA_Findings&amp;Recommendations_6" sheetId="13" r:id="rId28"/>
    <sheet name="LFA_Findings&amp;Recom export" sheetId="63" state="veryHidden" r:id="rId29"/>
    <sheet name="PR Expenditure_7A" sheetId="36" r:id="rId30"/>
    <sheet name="PR Expenditure_7A import-export" sheetId="55" state="veryHidden" r:id="rId31"/>
    <sheet name="LFA Expenditure_7B" sheetId="37" r:id="rId32"/>
    <sheet name="LFA Expenditure_7B imp-exp" sheetId="56" state="veryHidden" r:id="rId33"/>
    <sheet name="Cash Forecast_8A" sheetId="38" r:id="rId34"/>
    <sheet name="Cash Forecast_8A import-export" sheetId="57" state="veryHidden" r:id="rId35"/>
    <sheet name="Translations" sheetId="23" state="hidden" r:id="rId36"/>
    <sheet name="Request and Recommendation_8B" sheetId="65" r:id="rId37"/>
    <sheet name="Reference Records" sheetId="58" state="veryHidden" r:id="rId38"/>
    <sheet name="PR Authorization_9A" sheetId="41" r:id="rId39"/>
    <sheet name="LFA Authorization_9B" sheetId="42" r:id="rId40"/>
    <sheet name="Financial Triggers_10" sheetId="43" r:id="rId41"/>
    <sheet name="Free Sheet 1" sheetId="66" r:id="rId42"/>
    <sheet name="Free Sheet 2" sheetId="67" r:id="rId43"/>
    <sheet name="Free Sheet 3" sheetId="68" r:id="rId44"/>
    <sheet name="apttusmetadata" sheetId="44" state="veryHidden" r:id="rId45"/>
  </sheets>
  <externalReferences>
    <externalReference r:id="rId46"/>
    <externalReference r:id="rId47"/>
  </externalReferences>
  <definedNames>
    <definedName name="_00656359_ada8_4ce2_bf51_035d16c6fd90">'Grant Management_4 imp-exp'!$F$28</definedName>
    <definedName name="_01406ff2_e16d_4932_b832_47b799fc9507">'PR Expenditure_7A import-export'!$B$39</definedName>
    <definedName name="_0141f30a_1bda_4e7b_b23f_c11e4c3878c3">'Reference Records'!$B$32</definedName>
    <definedName name="_01553cd3_5252_416c_9953_74831d317aba">MitigationAction!$E$3</definedName>
    <definedName name="_02912521_0b43_4c3c_866b_1c6adb0b8370">'Cash Forecast_8A import-export'!$C$133</definedName>
    <definedName name="_0327b588_8b5b_4e58_80b5_9e06554c358d">'SR Cash Recon Import Export'!$I$5</definedName>
    <definedName name="_05475789_7f63_4b42_a8d3_754d059fae13">'Cash Forecast_8A import-export'!$F$76</definedName>
    <definedName name="_05ae6b4c_8a79_4f2a_940b_52b038610abe">'Disagg.1A_import-export'!$T$7</definedName>
    <definedName name="_05b2cca9_362f_4656_b85e_11308018b8f0">'Disaggregation1B_Import-Export'!$E$8</definedName>
    <definedName name="_070fb797_aed2_4d65_84a1_3ac9a17705f9">'Coverage Indicator_Import-Expor'!$J$7</definedName>
    <definedName name="_074406a6_9f65_42b3_92f4_c246c46f1d4e">'LFA_Findings&amp;Recom export'!$V$3</definedName>
    <definedName name="_07d07788_53f3_42dc_af09_f4c1e70f8cbf">'Grant Management_4 imp-exp'!$M$28</definedName>
    <definedName name="_08359863_1c72_4d85_a5ab_d76abcad95d0">'WPTM_1C  Import-Export'!$P$8</definedName>
    <definedName name="_0835ad97_6a0b_4345_ac61_6a18a8e139d3">MitigationAction!$F$3</definedName>
    <definedName name="_086bc63a_2324_47c8_ba52_4a284374a625">'Disagg.1A_import-export'!$K$11</definedName>
    <definedName name="_08e720bb_96ae_4d23_aca2_de6c0f6242bd">'Budget Variance Import-Export'!$E$9</definedName>
    <definedName name="_0956def0_73b0_45de_9c9b_2f9ca2a18d44">'PR Cash Recon Import-Export'!$H$4</definedName>
    <definedName name="_095c4b1e_22fd_4092_b7d6_a885a91a1fd1">'LFA Expenditure_7B imp-exp'!$C$39</definedName>
    <definedName name="_09956017_c61b_4783_be1a_51f1305e5106">'Coverage Indicator_Import-Expor'!$AS$7</definedName>
    <definedName name="_0a0ef441_fa06_421d_a362_f3c5a1d7c3d1">'ImpactOutcome_Import-Export'!$Z$7</definedName>
    <definedName name="_0a21be75_005f_49bf_8dc2_7541a5f57183">'Coverage Indicator_Import-Expor'!$N$7</definedName>
    <definedName name="_0b112b2b_8a4f_483f_a4e4_b3610e3b717b">'LFA Expenditure_7B imp-exp'!$A$39</definedName>
    <definedName name="_0b135c67_1c6a_4fdb_baea_37434c368f84">'Disagg.1A_import-export'!$AI$7</definedName>
    <definedName name="_0b6ee104_083c_458c_a9b9_d1e97e312d5e">RiskData!$D$14</definedName>
    <definedName name="_0bec7603_fdb2_42b1_9783_4021d95c09c6">'ImpactOutcome_Import-Export'!$A$7</definedName>
    <definedName name="_0c44e245_383f_41d7_b7d3_24a364f41102">RiskData!$I$14</definedName>
    <definedName name="_0c88e02d_cbc7_4489_aa7c_39232da45873">'LFA Expenditure_7B imp-exp'!$J$22</definedName>
    <definedName name="_0caf6ba5_f725_440a_bfe8_b3724603a6f7" comment="Save Map">'LFA_Findings&amp;Recom export'!$A$2:$Y$33</definedName>
    <definedName name="_0d1ecc22_3e57_433c_a39f_965e120e07ae">'ImpactOutcome_Import-Export'!$AF$7</definedName>
    <definedName name="_0d7b8060_6b1d_4b61_bc35_56a8d0029564">RiskData!$C$6</definedName>
    <definedName name="_0d8c55aa_0232_4040_bf6b_1677c5968d72">'Reference Records'!$D$12:$D$26</definedName>
    <definedName name="_0daf50ff_cea5_4ae9_9e94_8eb2d1ef3290">'Cash Forecast_8A import-export'!$H$45</definedName>
    <definedName name="_0e99807a_7c17_4530_9ce4_8de4c57849a0">'Admin Sheet'!$D$1</definedName>
    <definedName name="_0ed15a52_51d6_4e18_a593_5b70eeddc0c8">'ImpactOutcome_Import-Export'!$H$7</definedName>
    <definedName name="_0f2e5778_eb01_43a7_9417_e4225e212817">'Disaggregation1B_Import-Export'!$G$8</definedName>
    <definedName name="_0f9b3032_1824_47f9_aad3_aef42f932e3d">'Admin Sheet'!$B$55</definedName>
    <definedName name="_1029a232_1fbe_4092_a9bc_318f9dbeaf0b">'Disagg.1A_import-export'!$P$7</definedName>
    <definedName name="_105125ca_2e55_46e3_9190_da75b122365c">'Disagg.1A_import-export'!$K$7</definedName>
    <definedName name="_11223981_3d98_4014_9318_23d602404e72" comment="Display Map">'PR Expenditure_7A import-export'!$A$56:$O$58</definedName>
    <definedName name="_1135407e_3848_4333_8536_2d1fda7b9c28">'Cash Forecast_8A import-export'!$A$45</definedName>
    <definedName name="_12334347_765e_43ae_9b91_78d55f334f56">'LFA Expenditure_7B imp-exp'!$E$39</definedName>
    <definedName name="_129ed1db_6eb8_4725_b4c4_6fad16af7eb4">'Budget Variance Import-Export'!$E$11</definedName>
    <definedName name="_13607070_e3d1_4770_a7bb_df7432a88972">'LFA Expenditure_7B imp-exp'!$J$57</definedName>
    <definedName name="_13623d36_4ea1_4a14_9c22_7b18c761ad1e">'WPTM_1C  Import-Export'!$T$8</definedName>
    <definedName name="_143f9b9f_23de_4865_8cd8_817b7bcc5e64">'Cash Forecast_8A import-export'!$N$45</definedName>
    <definedName name="_14441241_0a61_4072_a184_3ef9135ffcbd">'Disaggregation1B_Import-Export'!$J$8</definedName>
    <definedName name="_14847a21_6b94_4ff7_9bad_9e587be6968c">'ImpactOutcome_Import-Export'!$Z$14</definedName>
    <definedName name="_14fbf9ac_cb0e_4e14_ba59_f2adf5041008">'Coverage Indicator_Import-Expor'!$AQ$7</definedName>
    <definedName name="_1626435f_f8f3_4e34_8828_9cb3387d4e54">'Disaggregation1B_Import-Export'!$AC$8</definedName>
    <definedName name="_170fbd6d_9ba5_4aad_8548_b3f0139cfea8">'PR Expenditure_7A import-export'!$J$22</definedName>
    <definedName name="_1718b805_29b9_4728_b82f_46c70c29c038">'Admin Sheet'!$A$5</definedName>
    <definedName name="_171940e8_2f8c_42bc_8327_eda88166f808" comment="Display Map">'WPTM_1C  Import-Export'!$A$7:$AJ$9</definedName>
    <definedName name="_17950811_8f21_4fbf_a246_b3e20c374635">'Coversheet Import-Export'!$B$27</definedName>
    <definedName name="_185822bb_dd30_4a31_b325_a7bf1838a27b">'Disaggregation1B_Import-Export'!$Q$8</definedName>
    <definedName name="_18a06664_422a_4afd_8776_c9cd2f3a8102">'ImpactOutcome_Import-Export'!$S$14</definedName>
    <definedName name="_18b57c31_f947_492d_9f7f_a627afd2c154">'LFA_Findings&amp;Recom export'!$I$3</definedName>
    <definedName name="_195f7ba2_8968_4d6e_a1b8_ee9325ccce1a">'SR Cash Recon Import Export'!$G$5</definedName>
    <definedName name="_1a328457_5024_47f5_b1f5_b97cfe9f64a0">'LFA Expenditure_7B imp-exp'!$C$57</definedName>
    <definedName name="_1ac3c7d2_806e_4c97_8424_99bba43d19c1">'PR Expenditure_7A import-export'!$I$22</definedName>
    <definedName name="_1b1ac468_cdc2_4a65_8e7a_c32632f19e95">'Coverage Indicator_Import-Expor'!$U$7</definedName>
    <definedName name="_1b687059_c6f5_4c5e_b04e_29b4b6ea8f69">'PR Expenditure_7A import-export'!$A$39</definedName>
    <definedName name="_1b9029a9_74ec_4182_88cb_4b64a38e6bee">'Cash Forecast_8A import-export'!$C$89</definedName>
    <definedName name="_1b9bea90_ee83_40ec_b916_b0edf4a2377b">'LFA Expenditure_7B imp-exp'!$O$2</definedName>
    <definedName name="_1c12bfc2_41c8_4c56_8c9f_396f5701dc1c">'Budget Variance Import-Export'!$G$11</definedName>
    <definedName name="_1c4cb1f5_d705_4e51_a6e6_4039dab7da50">'PR-LFA Evaluation_5'!$B$76</definedName>
    <definedName name="_1cd791f8_3a8d_42f3_9590_05eeb856d94e">'ImpactOutcome_Import-Export'!$G$14</definedName>
    <definedName name="_1dbe0d83_14a6_46d6_90f4_c43e8d4682fe">'Disagg.1A_import-export'!$AH$7</definedName>
    <definedName name="_1dcfda05_d441_4ab9_9932_0c95814531aa">'WPTM_1C  Import-Export'!$D$8</definedName>
    <definedName name="_1ef01e70_f2f4_41f6_a0a3_3c5ddf646171">'WPTM_1C  Import-Export'!$G$8</definedName>
    <definedName name="_1fcd9b57_761d_4ab7_9f05_36647a9c35a0">'Cash Forecast_8A import-export'!$E$99</definedName>
    <definedName name="_201b1312_52af_4ba3_94ed_10acbd9db3df">'ImpactOutcome_Import-Export'!$J$7</definedName>
    <definedName name="_20222c2a_abb7_4305_9e48_140775b91fe4">'Disaggregation1B_Import-Export'!$P$8</definedName>
    <definedName name="_2074f1a6_5f45_432c_9efa_e96a9f7f55c6">'PR Expenditure_7A import-export'!$D$19</definedName>
    <definedName name="_20a104cf_6657_4cb6_b893_d2aace223d23">'SR Cash Recon Import Export'!$A$5</definedName>
    <definedName name="_20bb13c0_da12_45ad_81e3_33df6711de12">'Reference Records'!$B$12</definedName>
    <definedName name="_2121eb47_16f0_4b47_aaa7_284b45596274">'PR Expenditure_7A import-export'!$I$57</definedName>
    <definedName name="_21333751_d338_4344_a072_e14d2e2e9102">'Cash Forecast_8A import-export'!$D$45</definedName>
    <definedName name="_214c5a75_5671_4063_9662_ea86abeb5df7">'WPTM_1C  Import-Export'!$S$8</definedName>
    <definedName name="_21b23461_406a_48ed_8518_8e08b427ade2">RiskData!$B$6</definedName>
    <definedName name="_21d92fbb_4471_48d2_8351_b7c85bacdd13" comment="Display Map">'Reference Records'!$B$5:$D$7</definedName>
    <definedName name="_21e8dd9c_1182_4d8a_95c8_480e6057fedf">'Grant Management_4 imp-exp'!$Q$28</definedName>
    <definedName name="_225a89c6_e451_428b_a723_b309c9dc807f">'PR-LFA Evaluation_5'!$B$74</definedName>
    <definedName name="_2409e943_3a2a_4b6e_959e_084f142e2999">'Cash Forecast_8A import-export'!$D$89</definedName>
    <definedName name="_24836fcd_dd9a_4dfd_b3c1_9e742ab8b176">'WPTM_1C  Import-Export'!$M$8</definedName>
    <definedName name="_24954601_8e6c_4e6b_aa13_a5012957ffdf">Procurement_3!$N$77</definedName>
    <definedName name="_2545b19c_cee8_4d82_80b0_5c1c0ca8f522">'Cash Forecast_8A import-export'!$B$136</definedName>
    <definedName name="_2551a12e_ad59_4cb2_b9f2_8371c7fca93e">RiskData!$G$40</definedName>
    <definedName name="_26128106_a245_468c_800b_6839140b17d4">RiskData!$D$6</definedName>
    <definedName name="_268e643c_67e6_419c_b49f_c914eb64c9a4">'SR Cash Recon Import Export'!$M$5</definedName>
    <definedName name="_277fd514_579f_408c_a5e1_422cdb70415f">'Coverage Indicator_Import-Expor'!$Y$7</definedName>
    <definedName name="_27900eac_0f37_4785_96d5_887119dcf122">'Cash Forecast_8A import-export'!$Q$9</definedName>
    <definedName name="_2793ee74_cca9_4f84_9776_51daeee7feae">'ImpactOutcome_Import-Export'!$AL$14</definedName>
    <definedName name="_27fc07ef_9568_4392_b7cc_0a4fcecb32c0" comment="Display Map">'Cash Forecast_8A import-export'!$A$28:$P$43</definedName>
    <definedName name="_2854b75f_de22_4f75_a225_deb5ebacc2aa">'ImpactOutcome_Import-Export'!$M$14</definedName>
    <definedName name="_2891a3cb_3306_43d9_81d9_657e089ae725">'Disagg.1A_import-export'!$A$11</definedName>
    <definedName name="_28c573da_f5e1_4a40_957b_1efa6a406ef7">'ImpactOutcome_Import-Export'!$X$14</definedName>
    <definedName name="_28f46fc6_3776_4d20_bdfe_84abbf039dc2">'LFA Expenditure_7B imp-exp'!$K$39</definedName>
    <definedName name="_293f38f1_c088_4a23_962a_1bd45db5bc6f">'LFA Expenditure_7B imp-exp'!$E$17</definedName>
    <definedName name="_29e662c7_9b05_470b_8f4a_a5a649012a52">'WPTM_1C  Import-Export'!$AF$8</definedName>
    <definedName name="_2a5297bd_0cee_445b_9389_6a43dfa4d07a">'Cash Forecast_8A import-export'!$K$45</definedName>
    <definedName name="_2ab217bd_27c1_4438_bcf7_eddd201bd6a2">'Cash Forecast_8A import-export'!$P$9</definedName>
    <definedName name="_2ad6cae4_3ca1_4d56_8254_5383fef09c2c">'Disagg.1A_import-export'!$AC$7</definedName>
    <definedName name="_2b209038_1439_4aeb_851f_f9c243d33972">'Admin Sheet'!$B$41</definedName>
    <definedName name="_2b9f3dc5_febe_4ad2_a38f_1ec6199abe74">'ImpactOutcome_Import-Export'!$AE$7</definedName>
    <definedName name="_2bb82f93_a867_4bd0_a226_d2fb33a8fd9d">'Disagg.1A_import-export'!$F$11</definedName>
    <definedName name="_2c8e9b40_6677_4f03_871e_7506c67a3653">'ImpactOutcome_Import-Export'!$O$7</definedName>
    <definedName name="_2c9a24d0_c2a5_4238_957d_1c80a08a89a6">'Grant Management_4 imp-exp'!$I$2</definedName>
    <definedName name="_2cff41ba_bbe6_4f63_9bba_1bdc47c05fe8">'PR Expenditure_7A import-export'!$I$39</definedName>
    <definedName name="_2d56be7b_70a6_416b_869a_437b58f62220">'Disaggregation1B_Import-Export'!$K$8</definedName>
    <definedName name="_2d8843e9_caa9_45c8_ad6b_e3cbea8aaace">'Disagg.1A_import-export'!$L$11</definedName>
    <definedName name="_2e1eeb6d_1773_49b0_968f_226093e22e23">'Coverage Indicator_Import-Expor'!$BA$7</definedName>
    <definedName name="_2e235cee_5610_49dd_8d7e_928b9ed81fbb">'Cash Forecast_8A import-export'!$H$76</definedName>
    <definedName name="_2e36653e_265b_4f9f_9280_ded56491cef2">'WPTM_1C  Import-Export'!$AH$8</definedName>
    <definedName name="_2f02ad9e_eed1_4325_8c86_b1b0d521ea83">'Disagg.1A_import-export'!$T$11</definedName>
    <definedName name="_2fd2dc5f_1324_44b8_b7f2_39c49660ec46">'ImpactOutcome_Import-Export'!$Q$14</definedName>
    <definedName name="_2fe607dc_45cd_435f_b49d_0d131cb45988">'Disaggregation1B_Import-Export'!$AM$8</definedName>
    <definedName name="_310c2671_4dab_4f0e_92da_ab05d4876813">'Coverage Indicator_Import-Expor'!$AB$7</definedName>
    <definedName name="_3140b78f_9fc6_4242_9a5e_96f9b7a42c68">'Cash Forecast_8A import-export'!$C$76</definedName>
    <definedName name="_31bfde86_9229_452b_b6da_55dd8752cef9">RiskData!$B$2</definedName>
    <definedName name="_31c25739_6c1f_49a1_8461_4262413183c9">'Cash Forecast_8A import-export'!$A$9</definedName>
    <definedName name="_320563ef_9917_45da_80eb_546a22839264">'Cash Forecast_8A import-export'!$C$9</definedName>
    <definedName name="_332f0239_e996_4331_92ad_d33a023b7c0e">'Disagg.1A_import-export'!$U$7</definedName>
    <definedName name="_339a2c0f_14e9_4701_a07d_b03d4699f82e">'Disagg.1A_import-export'!$AL$7</definedName>
    <definedName name="_343cabac_1b02_4d00_8e12_981387ac4a3b">'Cash Forecast_8A import-export'!$D$76</definedName>
    <definedName name="_34d65b81_50c7_4150_8b37_e1da88744959">'LFA Expenditure_7B imp-exp'!$C$22</definedName>
    <definedName name="_3505a288_5ad4_4849_a3de_4d99208b0dcb">'PR Expenditure_7A import-export'!$I$19</definedName>
    <definedName name="_35a13429_a35c_45d2_8f74_fb7a4f60b694" comment="Display Map">RiskData!$B$13:$J$35</definedName>
    <definedName name="_3603a0af_f395_4a48_8b16_b6d9f1319b93">'Disagg.1A_import-export'!$AK$11</definedName>
    <definedName name="_361e076d_d4cf_4df5_8daf_a7389a23fc67">'ImpactOutcome_Import-Export'!$H$14</definedName>
    <definedName name="_3635a31f_0028_4194_944c_c27fc506b499">'Disagg.1A_import-export'!$AM$11</definedName>
    <definedName name="_36c5f8ef_c37e_4053_9973_1bd8d68cf884">'ImpactOutcome_Import-Export'!$N$14</definedName>
    <definedName name="_37dfa970_fbcc_4626_b151_58dc302ac5da">'Cash Forecast_8A import-export'!$I$89</definedName>
    <definedName name="_37e6fcb2_9017_498f_940c_eb69cf86e1ec">'PR Expenditure_7A import-export'!$O$2</definedName>
    <definedName name="_382e8f16_f2c2_4c3c_bfe0_202df788f67d" comment="Display Map">'Admin Sheet'!$A$4:$D$25</definedName>
    <definedName name="_38e4d6cd_9280_468a_a9f8_2ab59f3de20d">'Cash Forecast_8A import-export'!$K$76</definedName>
    <definedName name="_3ab30b9b_2a1d_4a5c_80a5_afaf581a93af">RiskData!$G$14</definedName>
    <definedName name="_3ae900a5_4560_48e6_8491_77798b497646">'Coverage Indicator_Import-Expor'!$AA$7</definedName>
    <definedName name="_3b12fcce_1aba_43d8_9910_d0e180553217">'ImpactOutcome_Import-Export'!$AC$14</definedName>
    <definedName name="_3b59ca28_5fec_4321_b19b_3042d743ce39" comment="Display Map">'Cash Forecast_8A import-export'!$A$154:$F$159</definedName>
    <definedName name="_3b8076c0_7c65_482c_b909_74ecec7bceff">'Coverage Indicator_Import-Expor'!$K$7</definedName>
    <definedName name="_3bf7b960_7d5e_4379_beff_df6d04ae34b4">'ImpactOutcome_Import-Export'!$AC$7</definedName>
    <definedName name="_3c21d77e_148a_4e35_b6d0_c6e9e74f0bb3">'Coverage Indicator_Import-Expor'!$AD$7</definedName>
    <definedName name="_3c534f5b_a3d8_4c03_9c93_e1c83fbb3ce7">'Cash Forecast_8A import-export'!$H$9</definedName>
    <definedName name="_3cc94486_0931_44b4_986f_6aa4f56675af" comment="Display Map">'Grant Management_4 imp-exp'!$A$27:$Q$27</definedName>
    <definedName name="_3ce55712_0be2_41fa_b6ef_3873952e12fa">'LFA_Findings&amp;Recom export'!$U$3</definedName>
    <definedName name="_3d468dd6_697d_442f_8d43_3bb4d085f855" comment="Display Map">'LFA Expenditure_7B imp-exp'!$A$38:$Q$54</definedName>
    <definedName name="_3d6ba683_5c25_42a9_b1a3_b465262324af">'Reference Records'!$D$12</definedName>
    <definedName name="_3ee5444a_525c_4417_a3a4_1332eac573d6">'LFA Expenditure_7B imp-exp'!$O$17</definedName>
    <definedName name="_3f598134_38cd_48f6_a427_2984b4248089">'PR Expenditure_7A import-export'!#REF!</definedName>
    <definedName name="_408022ab_d3e7_4779_a908_dec0eb44ec26">'Admin Sheet'!$D$2</definedName>
    <definedName name="_408c9ba4_b790_4b95_bed5_c7192f1bc8d9">'Cash Forecast_8A import-export'!$B$99</definedName>
    <definedName name="_409df221_33fe_43d1_ad9f_16c5711f20c6">'PR Cash Recon Import-Export'!$E$4</definedName>
    <definedName name="_4197ecec_09fa_4727_ba77_eca143f7c2f8">'Coversheet Import-Export'!$B$10</definedName>
    <definedName name="_41a4b362_f3bc_422f_acfe_6809d25f8090" comment="Display Map">'Grant Management_4 imp-exp'!$A$1:$J$14</definedName>
    <definedName name="_41afbf48_5efc_41e8_b92f_03c923fbf347">'Cash Forecast_8A import-export'!$D$9</definedName>
    <definedName name="_41d7ddd6_615b_45cc_bbd0_ec5406c0620a">'WPTM_1C  Import-Export'!$AI$8</definedName>
    <definedName name="_430aac1b_7ad8_4763_abc8_168518890023">'LFA Expenditure_7B imp-exp'!$K$22</definedName>
    <definedName name="_431b5fa0_4026_494a_854c_dbabfec42481">'Reference Records'!$D$101</definedName>
    <definedName name="_43bc67ab_a2dd_4a32_a150_b7acc6e5ffaf">'Coversheet Import-Export'!$B$17</definedName>
    <definedName name="_440729e3_c3c6_4fce_a61e_3fc937d26fb6">'LFA Expenditure_7B imp-exp'!$C$19</definedName>
    <definedName name="_44acb674_c0c6_42f7_a999_e916978f0e9c">'LFA Expenditure_7B imp-exp'!$K$2</definedName>
    <definedName name="_44bef7dd_6adb_4ae1_a56c_804bba53ee64">'Admin Sheet'!$B$2</definedName>
    <definedName name="_44d37288_5e43_48e6_a9cc_80a3f02fc40f">'Coversheet Import-Export'!$B$18</definedName>
    <definedName name="_45047549_c7b1_41f1_8959_f6e0a9d6e769">'SR Cash Recon Import Export'!$E$5</definedName>
    <definedName name="_4577f587_bd3f_48cc_851e_02ed340afd05">'Coverage Indicator_Import-Expor'!$AY$7</definedName>
    <definedName name="_45d34a7e_836a_4d0f_8c84_ca6c6816fc15">Procurement_3!$N$76</definedName>
    <definedName name="_46d98dec_383c_449f_bf79_504ab2e94d96">'LFA Expenditure_7B imp-exp'!$E$57</definedName>
    <definedName name="_472152fb_ad7d_40fc_b316_c6125e39742e">'Cash Forecast_8A import-export'!$M$99</definedName>
    <definedName name="_473d0c17_79b8_4ae9_840b_40ef173444d3">'PR Expenditure_7A import-export'!$D$17</definedName>
    <definedName name="_477df971_5dc0_470d_b4ca_a3dbe53706b4">'Cash Forecast_8A import-export'!$B$29</definedName>
    <definedName name="_47dd440d_c688_4c7b_8d45_f1fdbd02c1b1">'Cash Forecast_8A import-export'!$C$136</definedName>
    <definedName name="_48409d15_1531_4343_8398_16635cbe54cd">'Coverage Indicator_Import-Expor'!$AC$7</definedName>
    <definedName name="_48cf273e_cb1f_4349_aede_76bf01bfb509">'PR Expenditure_7A import-export'!$C$19</definedName>
    <definedName name="_49530cbe_7d64_46dc_be4d_1ed9f42dd883">'Admin Sheet'!$B$51</definedName>
    <definedName name="_495db900_455a_4bc2_aca1_3b6808717d83">'Cash Forecast_8A import-export'!$E$76</definedName>
    <definedName name="_4a6b6982_96c4_403d_b0fc_f13c0db1f554">'PR Expenditure_7A import-export'!$D$39</definedName>
    <definedName name="_4a75ab29_2fba_488b_a5b9_64b6d1ec36c1">'Cash Forecast_8A import-export'!$R$9</definedName>
    <definedName name="_4b138a8f_d07c_4c2b_9f1c_4499d68cd42b">'PR Expenditure_7A import-export'!$C$22</definedName>
    <definedName name="_4ba29a9d_6e35_4803_84ae_80d82bf6aecc">'PR Expenditure_7A import-export'!$I$2</definedName>
    <definedName name="_4bc7cdd4_03b6_4a6a_ab5b_738b9773495d">'Coverage Indicator_Import-Expor'!$F$7</definedName>
    <definedName name="_4d22760f_f31e_44f7_a654_229afe124c9a">'Disagg.1A_import-export'!$M$7</definedName>
    <definedName name="_4d482caa_c6f0_4d6b_ba08_8e97bb199a2e">'PR Expenditure_7A import-export'!$O$17</definedName>
    <definedName name="_4d65f825_3de6_47dd_8e80_2cab2c068f8d">'Disagg.1A_import-export'!$J$11</definedName>
    <definedName name="_4dc694bb_178a_485f_a8f4_9948de60c83c">'WPTM_1C  Import-Export'!$F$8</definedName>
    <definedName name="_4ec9aff3_11c2_471f_861b_fc5182d84154">'Cash Forecast_8A import-export'!$E$89</definedName>
    <definedName name="_4f456bcc_4dda_4dc2_87cf_7e2ab8e4867f">'LFA_Findings&amp;Recom export'!$S$3</definedName>
    <definedName name="_4f5811c1_5588_48a1_be93_78a426e0a604">'Grant Management_4 imp-exp'!$D$2</definedName>
    <definedName name="_4f5ee1fb_5201_450f_b26c_2776346ecc3d">'Cash Forecast_8A import-export'!$C$29</definedName>
    <definedName name="_4fa7df54_4167_4d88_aa7f_6973f7b2c1de">'LFA_Findings&amp;Recom export'!$M$3</definedName>
    <definedName name="_4fed4e45_bb0e_458a_8148_e2f5656b2815">'Cash Forecast_8A import-export'!$B$135</definedName>
    <definedName name="_501b05f2_beee_4ff1_8d06_8e7cf61aaffe">'ImpactOutcome_Import-Export'!$X$7</definedName>
    <definedName name="_507593e0_2c04_4cfd_bc33_b4c2361e5094">'Coversheet Import-Export'!$B$23</definedName>
    <definedName name="_50b676cf_ec77_495f_a473_ec355371ed87" comment="Display Map">'Cash Forecast_8A import-export'!$B$88:$M$90</definedName>
    <definedName name="_50e2a485_5ff9_4f65_a100_deef7ba48988" comment="Display Map">'Cash Forecast_8A import-export'!$A$75:$P$77</definedName>
    <definedName name="_519f9de0_7fc8_4fb0_ac5c_a278b2d8846d">'Budget Variance Import-Export'!$I$12</definedName>
    <definedName name="_52054bef_b420_4327_add4_fa798d04017c">'Coverage Indicator_Import-Expor'!$V$7</definedName>
    <definedName name="_52198f87_9b21_45a3_973b_e963d8c11efc">'ImpactOutcome_Import-Export'!$K$14</definedName>
    <definedName name="_5263d6c3_0889_447c_ad7d_e8d05cea5264">'Disaggregation1B_Import-Export'!$D$8</definedName>
    <definedName name="_52889bae_171b_4de4_bd34_96a5732b47d7">'Cash Forecast_8A import-export'!$C$135</definedName>
    <definedName name="_52a64c96_0651_490b_a0d1_d681cb10288a">'LFA Expenditure_7B imp-exp'!$E$2</definedName>
    <definedName name="_52b17fa4_18ae_499c_aece_a2f9d0bf20f7">'LFA_Findings&amp;Recom export'!$X$3</definedName>
    <definedName name="_52dc1b0f_6bac_44a5_97f3_5263253491ab">'LFA Expenditure_7B imp-exp'!$O$19</definedName>
    <definedName name="_5336a174_86b3_4f90_81f4_b7b40a63ee91">'Cash Forecast_8A import-export'!$J$45</definedName>
    <definedName name="_5348887a_8eba_4149_8bd8_2b8164f6f0bc">'Cash Forecast_8A import-export'!$K$9</definedName>
    <definedName name="_535b5cb1_fd11_41c5_b65a_9dc1431e8c5a">'LFA Expenditure_7B imp-exp'!$E$19</definedName>
    <definedName name="_53b4b445_e255_42e1_96d7_2168b648f5d4">'Reference Records'!$C$101</definedName>
    <definedName name="_541bf5f2_6e5c_42bb_b573_4dabdb837ccb">'ImpactOutcome_Import-Export'!$E$7</definedName>
    <definedName name="_5437c5e6_8ca8_44cb_9e38_ca3176cdf015">RiskData!$F$40</definedName>
    <definedName name="_55595928_0560_4be9_877a_bd5bc82a9a7d">'LFA_Findings&amp;Recom export'!$Y$3</definedName>
    <definedName name="_565efadb_7821_4a23_a6f4_f732180d5e8d">'LFA Expenditure_7B imp-exp'!$A$19</definedName>
    <definedName name="_56e9ed4a_d3e8_4433_9839_17e8bf465c29" comment="Display Map">'Disagg.1A_import-export'!$A$10:$AM$13</definedName>
    <definedName name="_5712e44f_dc61_44b4_a26d_ab094dd70c64">CoverSheet!$A$2</definedName>
    <definedName name="_57236569_1ca7_4417_85fd_435883c78c65">'LFA Expenditure_7B imp-exp'!$A$17</definedName>
    <definedName name="_57288ebb_302e_4bae_850c_0e0a4a5c1f7f">'Cash Forecast_8A import-export'!$B$92</definedName>
    <definedName name="_57989068_bae5_4f72_a2cd_07dcef5a0f9d">'ImpactOutcome_Import-Export'!$V$14</definedName>
    <definedName name="_58688753_2269_4706_aa76_811072f7bc41">'ImpactOutcome_Import-Export'!$AB$14</definedName>
    <definedName name="_5964bf2a_f817_48ff_9e06_7e56e0638f86">'Disagg.1A_import-export'!$I$7</definedName>
    <definedName name="_597e8d3d_32ee_45e3_8e2d_d65638857605">'PR Expenditure_7A import-export'!$D$22</definedName>
    <definedName name="_5bdd450e_2459_43a5_b105_fb959e94136f">'SR Cash Recon Import Export'!$J$5</definedName>
    <definedName name="_5c28ac45_35fb_4591_bd80_c9f95a8ca23a">'LFA Expenditure_7B imp-exp'!$J$39</definedName>
    <definedName name="_5d18f182_f698_44f0_aed5_04a8dd506275">'Cash Forecast_8A import-export'!$D$92</definedName>
    <definedName name="_5e40e79f_519f_4568_95c5_d8ab14aef9db">'Budget Variance Import-Export'!$E$14</definedName>
    <definedName name="_5e551a34_038c_4c2d_bc82_a379518df6b5" comment="Display Map">'Cash Forecast_8A import-export'!$B$98:$M$102</definedName>
    <definedName name="_5edf1531_f3e5_4e0a_bd34_5ac93f7d7ae8">'WPTM_1C  Import-Export'!$AE$8</definedName>
    <definedName name="_5f30ac0f_9168_4505_b03b_45ef2c5c9822">MitigationAction!$B$3</definedName>
    <definedName name="_5f428323_9197_4912_8b29_c91f320a2f34">'Admin Sheet'!$C$5</definedName>
    <definedName name="_5f94f414_579a_4f00_93d8_b3a903cc0460" comment="Display Map">'Disaggregation1B_Import-Export'!$A$7:$AQ$36</definedName>
    <definedName name="_5fc8d853_c679_4a06_bfcf_5a675070866e">'Budget Variance Import-Export'!$E$8</definedName>
    <definedName name="_60976000_ae62_452e_bfd0_374454389f85">'Budget Variance Import-Export'!$E$14</definedName>
    <definedName name="_610e3fb5_5a62_4ece_b8f4_199dbf408fa1">'Disagg.1A_import-export'!$O$11</definedName>
    <definedName name="_613ce52f_39d4_4b5e_b7c2_e543527f0aab">'PR-LFA Evaluation_5'!$B$73</definedName>
    <definedName name="_6185a387_212d_4c63_bdd3_ff6ea6d83529" comment="Display Map">'Coverage Indicator_Import-Expor'!$A$6:$BA$12</definedName>
    <definedName name="_61adcfad_564c_4ecb_95db_42dd5dcb05ce">'Cash Forecast_8A import-export'!$D$99</definedName>
    <definedName name="_623bdfdb_1527_496a_a91f_015812650e10">'PR Expenditure_7A import-export'!$J$17</definedName>
    <definedName name="_627ca42b_04e2_43b0_9dd3_6a366d7df9ec">'Budget Variance Import-Export'!$C$14</definedName>
    <definedName name="_63454265_3248_4db3_b9bf_b1ec2b9e58a7">'Disagg.1A_import-export'!$V$7</definedName>
    <definedName name="_63513477_0cc3_44cf_84ab_1a7dd71fcbc6">'ImpactOutcome_Import-Export'!$N$7</definedName>
    <definedName name="_65451ff8_d6f9_443b_a146_6383585874f8">'Disagg.1A_import-export'!$N$11</definedName>
    <definedName name="_66241d40_fd19_4d9c_a228_2b1a72cf88e9">'Cash Forecast_8A import-export'!$J$29</definedName>
    <definedName name="_6650be55_c255_4b6d_ac4c_5b38cbe5b001">'Disaggregation1B_Import-Export'!$AJ$8</definedName>
    <definedName name="_66f743f8_2ef5_4ccb_9d3b_6c6eda3703bf">'LFA Expenditure_7B imp-exp'!$J$2</definedName>
    <definedName name="_678802fe_7e9d_48d3_b774_928685b080ec">'WPTM_1C  Import-Export'!$R$8</definedName>
    <definedName name="_67b58063_9bea_4748_a15f_138a3786f110">'Cash Forecast_8A import-export'!$F$45</definedName>
    <definedName name="_680ad8f9_9d02_4aeb_99ab_17766228eaa1">'LFA Expenditure_7B imp-exp'!$A$22</definedName>
    <definedName name="_6834d968_c6d7_436e_a9ac_2de78f18e8d7">'Disaggregation1B_Import-Export'!$AL$8</definedName>
    <definedName name="_6925a659_4279_47ee_9a50_4867b4ac0252">'Budget Variance Import-Export'!$I$15</definedName>
    <definedName name="_6934972c_41d5_4939_8b99_40efdebcda1e">'Cash Forecast_8A import-export'!$C$92</definedName>
    <definedName name="_69cf8864_db61_4ee2_b62a_20d0a6f7afc7">'ImpactOutcome_Import-Export'!$Y$14</definedName>
    <definedName name="_69e738ec_0700_48e5_8002_a63b407578e9">'Disagg.1A_import-export'!$Q$7</definedName>
    <definedName name="_6a157f31_945d_4b0f_930b_f53beefc2033">'ImpactOutcome_Import-Export'!$AA$14</definedName>
    <definedName name="_6b12ded8_b9ab_41d4_886b_f4ad8c0ce8fc">'PR Cash Recon Import-Export'!$G$4</definedName>
    <definedName name="_6b21f6a6_a3d0_4f35_81b4_9ae97f96d70c">'WPTM_1C  Import-Export'!$O$8</definedName>
    <definedName name="_6b55a2ec_c9cd_4f5a_8bba_903cf09663c2">'Cash Forecast_8A import-export'!$F$89</definedName>
    <definedName name="_6b6e13da_6252_4fdc_b103_637a53070bb9">'Coversheet Import-Export'!$B$5</definedName>
    <definedName name="_6b719f39_1663_426e_838d_d860f92f2308">'Admin Sheet'!$D$5</definedName>
    <definedName name="_6c33d3db_5d78_4df9_9d73_7ad4d9358049">'Budget Variance Import-Export'!$E$11</definedName>
    <definedName name="_6d036d43_bea7_4cee_a3d7_d036c46ef46d">Procurement_3!$N$75</definedName>
    <definedName name="_6d5b3777_03ae_4be7_8f94_e74e2c9b8070" comment="Display Map">RiskData!$B$5:$D$10</definedName>
    <definedName name="_6dd5f3b2_76a5_4885_ab3a_261d32dee719">'PR Expenditure_7A import-export'!$C$2</definedName>
    <definedName name="_6e0cad89_1375_46d6_85a6_28db613ac88a">'PR Expenditure_7A import-export'!$D$57</definedName>
    <definedName name="_6e57f82c_17b1_4fda_abfb_0f2e22d44f1c">'Coversheet Import-Export'!$B$9</definedName>
    <definedName name="_6e63c362_5fe1_416d_9f41_7ad582955221">'PR Cash Recon Import-Export'!$F$4</definedName>
    <definedName name="_6e8071c8_c4ae_4b61_9592_a8a77c0b7472">'PR Expenditure_7A import-export'!$A$57</definedName>
    <definedName name="_6eacce5f_389e_40c4_9df5_f019b7962a91">RiskData!$H$14</definedName>
    <definedName name="_6ecf7e83_bf38_48ce_9f75_06e710f915b2">'Coversheet Import-Export'!$B$16</definedName>
    <definedName name="_6ef9ab1f_6e6d_4e39_b2db_7a45030174c1">'SR Cash Recon Import Export'!$L$5</definedName>
    <definedName name="_6f487020_123a_43cf_85d6_29245451544e">'Cash Forecast_8A import-export'!$R$45</definedName>
    <definedName name="_701490a0_c8d0_4d61_91f4_83c13fe6ed3d">'WPTM_1C  Import-Export'!$A$8</definedName>
    <definedName name="_70506951_a1a6_4f1e_99f8_1267b00320f7">'WPTM_1C  Import-Export'!$AD$8</definedName>
    <definedName name="_70566cd6_c835_4289_91d0_08a3c9c26817">'LFA_Findings&amp;Recom export'!$Q$3</definedName>
    <definedName name="_707f850a_c07b_4b54_a665_c0f12479c030">'Budget Variance Import-Export'!$I$14</definedName>
    <definedName name="_714a1110_07ce_4897_90da_b0009b6f3c7d">'Cash Forecast_8A import-export'!$B$89</definedName>
    <definedName name="_714b8e8a_042a_45e3_ad3e_2dd6e788da1c">'LFA Expenditure_7B imp-exp'!$C$17</definedName>
    <definedName name="_7162822c_3f75_49af_ae42_7e03489b400d">RiskData!$B$40</definedName>
    <definedName name="_71a7092b_e923_4657_9540_e8cd93553ad4">'ImpactOutcome_Import-Export'!$AD$14</definedName>
    <definedName name="_722e9836_0a25_4f0a_a0ae_efa18a2948e0">'PR Expenditure_7A import-export'!$A$22</definedName>
    <definedName name="_72556b6e_a0e8_40c3_a842_b12f64c6871e">'Cash Forecast_8A import-export'!$B$155</definedName>
    <definedName name="_7268c752_e187_487c_ae1f_8d8e309992e6">'PR Expenditure_7A import-export'!$Q$39</definedName>
    <definedName name="_73eaac44_276b_4bd8_afcd_7fbc9741f007">'Cash Forecast_8A import-export'!$F$9</definedName>
    <definedName name="_74873009_7e38_4b0c_9ff7_5d16181137fa">'Admin Sheet'!$B$44</definedName>
    <definedName name="_753b25ee_8603_4b51_ab70_af6d128e1c67">'PR Cash Recon Import-Export'!$B$4</definedName>
    <definedName name="_7565ba9e_befa_4561_9280_faee51a22254">'Cash Forecast_8A import-export'!$D$29</definedName>
    <definedName name="_7570528c_86d3_4cd3_99c6_e66d45eaf78a">'LFA Expenditure_7B imp-exp'!$Q$17</definedName>
    <definedName name="_757bbdaf_a251_4e14_80bf_570115bbd806">'Budget Variance Import-Export'!$C$8</definedName>
    <definedName name="_75ac4799_f046_4f3a_82c4_f3e1c519a0c6">'LFA_Findings&amp;Recom export'!$J$3</definedName>
    <definedName name="_7779e57c_3bed_4aa2_9bfb_51a715fb2b5f">'Cash Forecast_8A import-export'!$I$92</definedName>
    <definedName name="_7813fafd_b269_4d04_a45c_afac5be852b0">'Coverage Indicator_Import-Expor'!$O$7</definedName>
    <definedName name="_787ff88b_a183_4cb5_bc2b_2e8e0b979e76">'Coverage Indicator_Import-Expor'!$A$7</definedName>
    <definedName name="_78bfad15_335d_4773_9ea3_22dbf845ec19">'Coversheet Import-Export'!$B$19</definedName>
    <definedName name="_79022082_d3d2_4108_89c1_64832a18b4bf">'LFA_Findings&amp;Recom export'!$R$3</definedName>
    <definedName name="_79035320_bad6_47bc_8a61_1bcb6b4baab8">'SR Cash Recon Import Export'!$N$5</definedName>
    <definedName name="_791c5822_dba9_4243_b810_c7debba87c9d">'ImpactOutcome_Import-Export'!$AD$7</definedName>
    <definedName name="_7a37da6d_557e_498a_b45a_45e538c7c953">'PR Expenditure_7A import-export'!$C$57</definedName>
    <definedName name="_7a428d4c_4a03_4517_a855_fd15ab3e70e6">'Disagg.1A_import-export'!$G$7</definedName>
    <definedName name="_7a81d0c5_d1ef_45e4_a825_b7f0c84481c8">'Coverage Indicator_Import-Expor'!$G$7</definedName>
    <definedName name="_7a9db33a_b396_4e3d_801a_808fb2e6434c">'Disagg.1A_import-export'!$U$11</definedName>
    <definedName name="_7b228704_0b7d_4fb6_ad6d_ec11fd6ca43e">'Coversheet Import-Export'!$B$14</definedName>
    <definedName name="_7b26b761_1594_4666_9a59_1e9d8a6222ef">RiskData!$J$14</definedName>
    <definedName name="_7bebb4a9_96b4_4bf7_a9bf_df97a4d5a18b">'ImpactOutcome_Import-Export'!$AF$14</definedName>
    <definedName name="_7c9346fa_4733_469d_9036_151df2985791">'Disagg.1A_import-export'!$AJ$11</definedName>
    <definedName name="_7d06a65e_780e_4a94_b66d_6fb9f9e77f5a">'PR Expenditure_7A import-export'!$A$19</definedName>
    <definedName name="_7de2c6e1_0d3f_4ff9_8a70_503e84eb4988">'Reference Records'!$K$12</definedName>
    <definedName name="_7e306497_8a26_45c9_9ebd_fd72770df537">'Disaggregation1B_Import-Export'!$R$8</definedName>
    <definedName name="_7f322098_a2c9_4f4f_b089_d02adca9a751" comment="Display Map">'Cash Forecast_8A import-export'!$A$8:$R$22</definedName>
    <definedName name="_7f58e83f_15cc_4916_9c7c_178f10eba2bc">'Grant Management_4 imp-exp'!$G$2</definedName>
    <definedName name="_7f9e1529_2908_49a2_8acb_9352161fca84">'Budget Variance Import-Export'!$I$11</definedName>
    <definedName name="_8011a3f0_bdce_48f5_910d_54f4bb117c23">'PR Expenditure_7A import-export'!$A$17</definedName>
    <definedName name="_802c7c9d_99a5_4cbc_9792_1d7f4106a506">'Budget Variance Import-Export'!$E$12</definedName>
    <definedName name="_803b0ec6_ba51_4d34_99a9_9e92dcff52b7">'ImpactOutcome_Import-Export'!$R$7</definedName>
    <definedName name="_80a61ef2_e922_4de9_ba0c_69186e929029">'Coversheet Import-Export'!$B$6</definedName>
    <definedName name="_81493a42_01f0_4e58_beda_232c41e9af32">'Disaggregation1B_Import-Export'!$F$8</definedName>
    <definedName name="_81be5b15_31f3_4e68_8178_437ca3b96a38">'ImpactOutcome_Import-Export'!$U$7</definedName>
    <definedName name="_821a99a0_960d_4b7e_b8bf_7115b6e846fa">'LFA Expenditure_7B imp-exp'!$J$19</definedName>
    <definedName name="_82b0cfea_bc94_40ca_b758_9e97c5660e44">'Coverage Indicator_Import-Expor'!$X$7</definedName>
    <definedName name="_82bb00ac_8c4a_4cd7_84b6_e02f35f60bac">'Coverage Indicator_Import-Expor'!$L$7</definedName>
    <definedName name="_837007a5_4cc7_4865_8bc0_f6e19e17c48d">'Coverage Indicator_Import-Expor'!$AO$7</definedName>
    <definedName name="_83e1ee3f_bcec_4ca2_b8db_25777425bbec">'LFA Expenditure_7B imp-exp'!$O$57</definedName>
    <definedName name="_84cd37a2_09e0_4158_b7ef_391f6df7c768">'Cash Forecast_8A import-export'!$J$9</definedName>
    <definedName name="_851bd1dc_0ff5_47b8_afb2_6ad15d068d02" comment="Display Map">'PR Expenditure_7A import-export'!$A$38:$Q$54</definedName>
    <definedName name="_8530f2c7_dd02_45e9_bd41_e6eddc22b9c7" comment="Display Map">'PR Expenditure_7A import-export'!$A$1:$Q$15</definedName>
    <definedName name="_8634e574_8191_4364_a720_0e0b4b2266ba">'Budget Variance Import-Export'!$E$15</definedName>
    <definedName name="_867e0d0e_5535_4d68_9b9a_3d74442b4a14">'Cash Forecast_8A import-export'!$A$29</definedName>
    <definedName name="_86862528_02bf_45a2_992c_739412d2e901">'ImpactOutcome_Import-Export'!$K$7</definedName>
    <definedName name="_86f2dfad_9490_48ce_ad8c_8d0217c95a23">'Cash Forecast_8A import-export'!$M$92</definedName>
    <definedName name="_878b3111_c470_4e7f_9c43_e3d2ad59e41c">'Cash Forecast_8A import-export'!$A$142</definedName>
    <definedName name="_88939632_4e82_482c_b58b_2926e6e6319b">'Admin Sheet'!$B$52</definedName>
    <definedName name="_89fb7e59_34f8_4e2b_a646_59d1e86de0b9">'LFA Expenditure_7B imp-exp'!$A$2</definedName>
    <definedName name="_8ae31e70_a27c_44ae_8725_1ebb73838f5b">'Budget Variance Import-Export'!$I$11</definedName>
    <definedName name="_8ccbcc82_3f76_4302_a2db_361f5f5b6e86">'ImpactOutcome_Import-Export'!$S$7</definedName>
    <definedName name="_8cdd7412_b22d_44d3_8ec0_8b8d2691c568">'Grant Management_4 imp-exp'!$P$28</definedName>
    <definedName name="_8dbad7af_66b9_4864_9095_29d573d6dbcd">'SR Cash Recon Import Export'!$H$5</definedName>
    <definedName name="_8e023779_91f3_4941_8ea6_8b93848e08ab" comment="Display Map">'LFA Expenditure_7B imp-exp'!$A$18:$O$18</definedName>
    <definedName name="_8ea4fb0f_668b_4ce7_be9c_6b23dd2aeb87">'Cash Forecast_8A import-export'!$M$89</definedName>
    <definedName name="_8ebe7255_4945_49ff_a4ae_52831126b49a">'ImpactOutcome_Import-Export'!$U$14</definedName>
    <definedName name="_8ee811b0_f840_4860_8f13_c2034ddc0bf5">'Coversheet Import-Export'!$B$24</definedName>
    <definedName name="_8ef32e09_df30_424b_9feb_f1e4caee2f06">'Disaggregation1B_Import-Export'!$AN$8</definedName>
    <definedName name="_903dca89_26fd_4a4e_9a18_29033ee7365c">'Budget Variance Import-Export'!$E$15</definedName>
    <definedName name="_904bbc6d_3100_44ea_bb67_7c7bb0b6b8eb">'Reference Records'!$D$6</definedName>
    <definedName name="_90af6756_4847_4b58_bff3_9a6e124483ea" comment="Display Map">'LFA Expenditure_7B imp-exp'!$A$1:$Q$15</definedName>
    <definedName name="_91372bc4_151c_471b_b3cc_72b9232bd0b3">'Disaggregation1B_Import-Export'!$AP$8</definedName>
    <definedName name="_913ff54d_49ce_48d1_a2c3_f80669d36837">'Cash Forecast_8A import-export'!$H$99</definedName>
    <definedName name="_916d0e87_3ca0_4bb2_8a22_f5171202f2bc">'PR Cash Recon Import-Export'!$D$4</definedName>
    <definedName name="_918478d7_b215_42d8_aff0_de2eda91af03">'Disaggregation1B_Import-Export'!$AE$8</definedName>
    <definedName name="_91a560c9_2c62_48ed_85e4_44811e19b8b8">'Reference Records'!$B$101</definedName>
    <definedName name="_92853b6c_3001_41e6_a203_eca37b9b7da2">'Grant Management_4 imp-exp'!$L$28</definedName>
    <definedName name="_929dc0e7_2ff6_40aa_ab32_942235c392de">'Cash Forecast_8A import-export'!$H$89</definedName>
    <definedName name="_93fb57ea_977f_4441_8030_f00390ec26a1">'Cash Forecast_8A import-export'!$F$29</definedName>
    <definedName name="_94db21c7_c958_49e2_9dbc_5a4aeaad8ab8">'ImpactOutcome_Import-Export'!$E$14</definedName>
    <definedName name="_952895f5_a58d_450f_8b04_5e10eb66a9bb">'ImpactOutcome_Import-Export'!$I$7</definedName>
    <definedName name="_95496991_4e79_4834_9a3d_e94e6ee33295">'LFA Expenditure_7B imp-exp'!$O$22</definedName>
    <definedName name="_96216c52_3538_4325_8126_72dc62827a1b">'Budget Variance Import-Export'!$C$11</definedName>
    <definedName name="_96256379_c718_4181_bf73_973e478593e9">'Disagg.1A_import-export'!$H$7</definedName>
    <definedName name="_967730a3_91b4_4004_9fcb_63018a16119d">'ImpactOutcome_Import-Export'!$T$7</definedName>
    <definedName name="_97ae640e_1da8_44bd_8afb_a3377cf0daef">'ImpactOutcome_Import-Export'!$W$7</definedName>
    <definedName name="_982c43d0_8831_49b9_9e1a_1be56ebefa3a">'ImpactOutcome_Import-Export'!$AA$7</definedName>
    <definedName name="_9835f238_52ec_4e0a_99ce_1ef1c89b9777">'Disaggregation1B_Import-Export'!$I$8</definedName>
    <definedName name="_98ea11c4_d506_48e8_a3ec_3c854deab218" comment="Display Map">'Cash Forecast_8A import-export'!$A$141:$F$150</definedName>
    <definedName name="_99763322_db0d_42bb_a4c0_24b913373b81">'PR Expenditure_7A import-export'!$O$57</definedName>
    <definedName name="_99e27692_a199_46c2_b415_80e4c984f65b">'Disaggregation1B_Import-Export'!$AI$8</definedName>
    <definedName name="_9a0157b9_7f98_4288_b80a_b04b7c04d49f">'Budget Variance Import-Export'!$I$15</definedName>
    <definedName name="_9abe3826_5ff6_4721_b451_4c70f3820124">'SR Cash Recon Import Export'!$K$5</definedName>
    <definedName name="_9af627e5_abec_4455_855e_4f8fc06a30e2">'Cash Forecast_8A import-export'!$J$76</definedName>
    <definedName name="_9c40e61e_0516_444c_87ad_54d38ce2b666">'Disagg.1A_import-export'!$AB$11</definedName>
    <definedName name="_9c43eb49_271e_490b_9865_056296ec43b4">'WPTM_1C  Import-Export'!$H$8</definedName>
    <definedName name="_9c5b61f9_8dbb_43e7_b314_90d1996f060f">'LFA Expenditure_7B imp-exp'!$B$39</definedName>
    <definedName name="_9cf94b37_886d_453a_b059_da5488baf1e2">'ImpactOutcome_Import-Export'!$L$14</definedName>
    <definedName name="_9dde933d_22e2_46f8_a29c_722bba867063">'ImpactOutcome_Import-Export'!$I$14</definedName>
    <definedName name="_9f7ec0d9_8a4d_4bd6_9961_b57e500006ca">'LFA_Findings&amp;Recom export'!$W$3</definedName>
    <definedName name="_9fa0cd09_00bb_439b_bc3d_5c5a815ba6fc">'Cash Forecast_8A import-export'!$K$29</definedName>
    <definedName name="_9fce8f4e_eefa_4e29_bf9d_4a4144fa921f">'PR Expenditure_7A import-export'!$O$22</definedName>
    <definedName name="_a14b36a6_14d7_4205_b67e_ef33bc3a5036">'PR Expenditure_7A import-export'!$C$39</definedName>
    <definedName name="_a1abe75b_a507_43b9_a541_8f3bcf9a48fb">'PR Expenditure_7A import-export'!$H$19</definedName>
    <definedName name="_a22893e8_3225_4a39_954e_e68fa6d9b0b8">'SR Cash Recon Import Export'!$B$5</definedName>
    <definedName name="_a23fe999_dc9b_4213_bccb_5c568ed4b039">'ImpactOutcome_Import-Export'!$M$7</definedName>
    <definedName name="_a2857c43_ccfe_45c1_a2a7_bc56bcfe6778">'Disagg.1A_import-export'!$AI$11</definedName>
    <definedName name="_a2aaa526_cf11_4922_85a7_9854e82e9502">'Grant Management_4 imp-exp'!$J$28</definedName>
    <definedName name="_a3fa33e3_07de_4eb6_b887_60216f0ee76c">'Cash Forecast_8A import-export'!$N$9</definedName>
    <definedName name="_a44e3768_6d83_4529_86aa_fbe88f50c1d2">'WPTM_1C  Import-Export'!$J$8</definedName>
    <definedName name="_a5a76272_69b1_42b6_b763_8f95ba59ec2f">'Cash Forecast_8A import-export'!$A$76</definedName>
    <definedName name="_a5f4b763_02ba_490b_bdf2_075ab2f779e9">'Cash Forecast_8A import-export'!$C$134</definedName>
    <definedName name="_a5f4cda3_c18f_42a5_b519_90eec3da07fb" comment="Display Map">'Reference Records'!$B$100:$G$176</definedName>
    <definedName name="_a5fc1271_d4b7_497b_9bd4_4a8f37306cc7" comment="Display Map">'ImpactOutcome_Import-Export'!$A$13:$AL$15</definedName>
    <definedName name="_a60abff5_0f4c_41d2_9828_7d3090a17cbf">'LFA Expenditure_7B imp-exp'!$P$17</definedName>
    <definedName name="_a6611be2_bac6_4d94_b5a4_7bbcf175e5f2">'Grant Management_4 imp-exp'!$I$28</definedName>
    <definedName name="_a76f074b_9d94_4d0d_98fb_afe277ad1e23">'LFA Expenditure_7B imp-exp'!$P$2</definedName>
    <definedName name="_a77d8694_d870_45fa_bcbd_e06d24d74b95">Procurement_3!$N$73</definedName>
    <definedName name="_a7c2f89e_a66c_4d30_8a86_597d6360be7b">'WPTM_1C  Import-Export'!$Y$8</definedName>
    <definedName name="_a7ffe0d7_744c_4862_87e2_b2bf0533330e">'PR Expenditure_7A import-export'!$A$2</definedName>
    <definedName name="_a817ac8d_c187_421e_9188_86f7a0c2dca7">'Disaggregation1B_Import-Export'!$A$8</definedName>
    <definedName name="_a885e521_1554_4dd5_9eec_868a0a914fa1">'LFA Expenditure_7B imp-exp'!$B$22</definedName>
    <definedName name="_a89122c7_e052_476b_818f_e3953cf2fbb2">'Disaggregation1B_Import-Export'!$AQ$8</definedName>
    <definedName name="_a8da9045_3946_4e4d_bcbd_22a78f8f822d" comment="Display Map">'Reference Records'!$B$31:$K$97</definedName>
    <definedName name="_a94da0e9_edd8_4c95_9cac_99b226f116f2">'Coverage Indicator_Import-Expor'!$Z$7</definedName>
    <definedName name="_aa2d0228_61bd_43df_b14c_892ebeb9a987">'Coverage Indicator_Import-Expor'!$I$7</definedName>
    <definedName name="_aae5995c_f9cd_459d_a3d8_3202590baa40">'WPTM_1C  Import-Export'!$AJ$8</definedName>
    <definedName name="_ab1461bb_110c_4386_91ba_f4df2ceec177">'Disagg.1A_import-export'!$AH$11</definedName>
    <definedName name="_ab242d07_534b_4707_8ee1_84320b5935c4">'ImpactOutcome_Import-Export'!$J$14</definedName>
    <definedName name="_acb39a84_4b53_4a4d_add1_72f573a4bd1b">'ImpactOutcome_Import-Export'!$P$7</definedName>
    <definedName name="_ad22d3ea_23dd_4b9b_beb9_3d48444973d9">'WPTM_1C  Import-Export'!$AC$8</definedName>
    <definedName name="_add56880_214e_4467_a781_1be0dd9550b7">'Cash Forecast_8A import-export'!$B$45</definedName>
    <definedName name="_adfa2069_54bd_49dd_aff7_58a515100443">'Disagg.1A_import-export'!$O$7</definedName>
    <definedName name="_ae9a2a01_8185_4a39_a817_1c3af401cf73">'Disagg.1A_import-export'!$Z$7</definedName>
    <definedName name="_aec1a272_c9a6_4aee_a850_bef1de45940d">'Disaggregation1B_Import-Export'!$L$8</definedName>
    <definedName name="_af573a1f_b2d3_48c8_8613_0e4e90e8c1a0">'LFA_Findings&amp;Recom export'!$A$3</definedName>
    <definedName name="_af9ed7e9_1f65_41a0_9cba_145514afe9cb">'PR-LFA Evaluation_5'!$B$75</definedName>
    <definedName name="_afa1d7f1_07c5_4c9c_bad0_0b92824b78e5">'Cash Forecast_8A import-export'!$H$29</definedName>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500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1791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1625f64_eaeb_40bb_ad1b_ec1363ab1548">'Coverage Indicator_Import-Expor'!$M$7</definedName>
    <definedName name="_b261651c_e6fe_469e_a74c_95794370d1d2">'PR Expenditure_7A import-export'!$B$22</definedName>
    <definedName name="_b2735405_dd56_44ce_9ea7_7c9dcc4cf6e1">'Budget Variance Import-Export'!$C$9</definedName>
    <definedName name="_b316be10_ca52_4dc0_9663_272f8ab22240">'WPTM_1C  Import-Export'!$N$8</definedName>
    <definedName name="_b351d9ea_276d_43fa_9512_4c790d698103">'Coverage Indicator_Import-Expor'!$AF$7</definedName>
    <definedName name="_b3cc0443_68e1_44fa_857f_4107474e6e5c" comment="Display Map">'Cash Forecast_8A import-export'!$A$44:$R$70</definedName>
    <definedName name="_b4109a2f_dd4d_4976_bbb9_5e1603f6ae69">'Cash Forecast_8A import-export'!$B$142</definedName>
    <definedName name="_b47c89f6_55b2_42fa_bc4e_35c0c432ee8d">'PR Expenditure_7A import-export'!$O$19</definedName>
    <definedName name="_b501bcb0_8c66_4fb5_85ad_85aa5a59ac75">'ImpactOutcome_Import-Export'!$AB$7</definedName>
    <definedName name="_b54e8eb4_f806_4dc3_8035_1c1e1e590c2d">'Admin Sheet'!$D$3</definedName>
    <definedName name="_b551fc65_a499_44d8_a0c3_755d382b9cf7">'Disagg.1A_import-export'!$J$7</definedName>
    <definedName name="_b69c7284_2401_4bb4_8762_88ce6c289c8e">'PR Expenditure_7A import-export'!$J$19</definedName>
    <definedName name="_b76d8b1c_1420_4d82_b636_3d27611e65ca" comment="Display Map">'Cash Forecast_8A import-export'!$B$91:$M$95</definedName>
    <definedName name="_b7d62972_db5a_49a3_abef_e5a608e13fbe">'Grant Management_4 imp-exp'!$A$2</definedName>
    <definedName name="_b7f35b87_0218_4f3d_a11a_6bb851c3e04d">'Coverage Indicator_Import-Expor'!$AI$7</definedName>
    <definedName name="_b83f9545_ce29_49ca_9cc9_99031942d021">'Cash Forecast_8A import-export'!$B$134</definedName>
    <definedName name="_b959beb9_1131_4cbf_a1c8_851b24abd42a" comment="Display Map">'LFA Expenditure_7B imp-exp'!$A$16:$Q$16</definedName>
    <definedName name="_b95c23fc_a2fc_4a61_9cc5_bb924ba6dad4">MitigationAction!$D$3</definedName>
    <definedName name="_b9bf2746_7863_48db_8876_171a71bfca6f">'Coverage Indicator_Import-Expor'!$P$7</definedName>
    <definedName name="_b9ee0cc6_4b19_4cf8_9bd9_add104378235">'WPTM_1C  Import-Export'!$V$8</definedName>
    <definedName name="_ba560e05_07f5_438a_a468_ee8a6c96e8b9">'Cash Forecast_8A import-export'!$I$99</definedName>
    <definedName name="_ba667b40_f388_49ed_8488_04e4561f1485">'LFA Expenditure_7B imp-exp'!$E$22</definedName>
    <definedName name="_baa8e656_b3bc_4c85_89e2_5d6b657bad20" comment="Save Map">'SR Cash Recon Import Export'!$A$4:$N$105</definedName>
    <definedName name="_bac905a9_63ef_4f3d_b302_9df2fdd2980b">'Admin Sheet'!$B$3</definedName>
    <definedName name="_bafc2b11_64ef_4927_88fb_370bc23eea5e">'Coversheet Import-Export'!$B$7</definedName>
    <definedName name="_bb415c23_c8e5_48c4_9fcd_6ae35924e6cd">'Cash Forecast_8A import-export'!$E$29</definedName>
    <definedName name="_bb54d7c2_389f_44a0_a4ad_9dd5575908d8">'Disaggregation1B_Import-Export'!$O$8</definedName>
    <definedName name="_bb7b6ae9_9b82_4c83_ba59_3b569d3921df">'Disagg.1A_import-export'!$Q$11</definedName>
    <definedName name="_bb9621d9_0d13_49e0_bd0f_2e7c8de27cae">'WPTM_1C  Import-Export'!$X$8</definedName>
    <definedName name="_bbfbd99a_1ffd_42e5_b449_9d7101abff3f">'Coversheet Import-Export'!$B$15</definedName>
    <definedName name="_bcbca8f4_dfbb_4ab1_bed9_2bbbbc723c2b">'Coverage Indicator_Import-Expor'!$H$7</definedName>
    <definedName name="_be87a682_668e_4763_888a_ad12880fe703">'Coverage Indicator_Import-Expor'!$T$7</definedName>
    <definedName name="_be90e842_bf92_4970_a904_cd13c24d278d">'Disagg.1A_import-export'!$R$7</definedName>
    <definedName name="_c03a14fb_b9ac_4d7d_af4a_30bd3bf36470">'Disaggregation1B_Import-Export'!$X$8</definedName>
    <definedName name="_c0c38578_1a8b_4284_b032_79a5ebb082f1" comment="Display Map">'PR Expenditure_7A import-export'!$A$16:$Q$16</definedName>
    <definedName name="_c1a973af_b197_4a55_bd6d_98a3b2c97a5c">'PR Expenditure_7A import-export'!$P$17</definedName>
    <definedName name="_c1aa6c49_3369_49b8_a4e8_bc30d7e5e378">'Reference Records'!$E$32</definedName>
    <definedName name="_c1be7177_de14_442d_9890_3f659942f691">RiskData!$C$14</definedName>
    <definedName name="_c1cde4db_a9a8_4995_b96f_44af933d6589">'Coverage Indicator_Import-Expor'!$D$7</definedName>
    <definedName name="_c2b5e028_1858_45d3_92f6_47e0c406c62e">'Reference Records'!$D$6:$D$8</definedName>
    <definedName name="_c2e48005_1f6a_4232_a75d_574f1c2240ca">'Coversheet Import-Export'!$B$12</definedName>
    <definedName name="_c2f07494_8767_4f88_bf1f_a2fe1d569547">'Reference Records'!$D$32</definedName>
    <definedName name="_c2f7f4a7_9ed6_400c_a2e8_3bda88454b04">'LFA Expenditure_7B imp-exp'!$K$57</definedName>
    <definedName name="_c3af1588_91cd_4759_9dad_bd901f279d47">'Cash Forecast_8A import-export'!$A$155</definedName>
    <definedName name="_c3b4ba75_9457_4a46_80e3_4e8205b9d18b">'Cash Forecast_8A import-export'!$F$155</definedName>
    <definedName name="_c3e8fe73_7640_4272_9908_71499cbbe1b0">'Cash Forecast_8A import-export'!$C$45</definedName>
    <definedName name="_c4a3a71e_2de3_4743_8c00_1ef1231b158f">'PR Cash Recon Import-Export'!$A$4</definedName>
    <definedName name="_c55aa8c5_5b05_40e7_aafb_69f3530da442">'Disaggregation1B_Import-Export'!$V$8</definedName>
    <definedName name="_c56bd5c8_8f95_4a7a_8cf5_567fb1694ad0">'Disagg.1A_import-export'!$I$11</definedName>
    <definedName name="_c58c82c9_a86b_4cd0_831c_ac3631fbdd15">'PR Cash Recon Import-Export'!$I$4</definedName>
    <definedName name="_c5b37d10_b0bc_4a9b_b413_fc94389209f7">'Admin Sheet'!$B$55</definedName>
    <definedName name="_c5cca34c_2d5b_499b_8300_a0846a99774b">'LFA Expenditure_7B imp-exp'!$Q$2</definedName>
    <definedName name="_c60ff4aa_88c1_4502_b3a1_288f7d6a6b04" comment="Display Map">'Disagg.1A_import-export'!$A$6:$AM$6</definedName>
    <definedName name="_c64e2e20_e1c7_4750_a557_92c33213d455" comment="Display Map">'LFA Expenditure_7B imp-exp'!$A$56:$O$58</definedName>
    <definedName name="_c6a0dd45_9639_4ac4_8c1a_731df8bc21ca">'Disagg.1A_import-export'!$Z$11</definedName>
    <definedName name="_c6fcd9f1_f600_4357_8ea7_4ef4daa64bcb" comment="Display Map">'Reference Records'!$B$11:$K$25</definedName>
    <definedName name="_c72c7908_d85f_4c20_9327_98fada112458">'ImpactOutcome_Import-Export'!$R$14</definedName>
    <definedName name="_c74ad0d3_f3a5_4d56_92f8_75d3a6567ba1">'Cash Forecast_8A import-export'!$F$142</definedName>
    <definedName name="_c7c5c355_9a58_4b6d_9db7_d801b7ca0e54">'Disagg.1A_import-export'!$N$7</definedName>
    <definedName name="_c90c77af_8811_4316_aa43_575099388641">'Cash Forecast_8A import-export'!$E$92</definedName>
    <definedName name="_c956cc48_a7c4_4c5d_959e_931956eb1d4f" comment="Display Map">RiskData!$B$39:$H$361</definedName>
    <definedName name="_c96201ae_74da_4b0d_8962_0d32bcd26863">'Admin Sheet'!$B$5</definedName>
    <definedName name="_c967a233_07b0_49c7_8ff1_927d8463ae7e">MitigationAction!$C$3</definedName>
    <definedName name="_cadc707c_8dd5_4c56_8866_f3409b9e4508">'Grant Management_4 imp-exp'!$O$28</definedName>
    <definedName name="_cbc131d3_bdb1_44f5_9bae_64fabcd232f8">'Admin Sheet'!$B$1</definedName>
    <definedName name="_cbe0c769_a98a_40f8_9c4a_c9b0946d5ace">'Disaggregation1B_Import-Export'!$U$8</definedName>
    <definedName name="_cc89bd44_a5ec_46a7_9bdd_ef07c3551952" comment="Display Map">'PR Cash Recon Import-Export'!$A$3:$I$40</definedName>
    <definedName name="_cd7530c2_0621_4a72_9a4e_7b28f1dbf5bb">'Grant Management_4 imp-exp'!$F$2</definedName>
    <definedName name="_cd92fcfe_e645_41ba_b92f_9cd3a6ed08b1">'Cash Forecast_8A import-export'!$F$99</definedName>
    <definedName name="_cdbfe4e1_c112_4fac_9d9e_27ab96fdcfec" comment="Display Map">MitigationAction!$A$2:$F$2</definedName>
    <definedName name="_ce004fb4_319a_433f_9023_ec2a6b64d175">'Disaggregation1B_Import-Export'!$T$8</definedName>
    <definedName name="_ce120700_ae5c_4ded_8bab_3bbb696d6d1c">'Disagg.1A_import-export'!$AJ$7</definedName>
    <definedName name="_ce2cc983_ccc3_4253_abf2_f1e85f90a00e">'PR Expenditure_7A import-export'!$Q$2</definedName>
    <definedName name="_d01416b2_18ec_40be_a8d9_2c4e9899fe85">'Grant Management_4 imp-exp'!$G$28</definedName>
    <definedName name="_d04b21b2_2547_40ac_8706_573e7564c03f">'Disagg.1A_import-export'!$F$7</definedName>
    <definedName name="_d0785161_ce43_4dd0_a64b_2676c7f3539a">RiskData!$D$40</definedName>
    <definedName name="_d0e80b24_abb1_49ca_98e8_e4a4f83d98c3">'Coversheet Import-Export'!$B$20</definedName>
    <definedName name="_d1048e91_6403_4760_8603_932503976708">'Coverage Indicator_Import-Expor'!$AE$7</definedName>
    <definedName name="_d123de71_300c_47cc_8ad0_5cdd130331df">'Disagg.1A_import-export'!$A$7</definedName>
    <definedName name="_d14b9ac0_1e3d_41aa_b6b6_74ddd4c0b469">'Grant Management_4 imp-exp'!$J$2</definedName>
    <definedName name="_d2996517_3780_4bf1_9a55_0baa67d4b8a7">'PR Expenditure_7A import-export'!$P$2</definedName>
    <definedName name="_d2a3cd2b_73dd_41a6_b148_794c423c4f26">'LFA Expenditure_7B imp-exp'!$J$17</definedName>
    <definedName name="_d2ee3817_001d_4613_a901_9f1d6c79813f">'Disagg.1A_import-export'!$AK$7</definedName>
    <definedName name="_d345fa15_e608_40a1_b9aa_ab920099a4f8">'Budget Variance Import-Export'!$E$12</definedName>
    <definedName name="_d3afcc28_994b_40ce_85b2_eb7bcd10d07e">'PR Expenditure_7A import-export'!$D$2</definedName>
    <definedName name="_d47e45fc_dd1f_41af_bfcb_87c22b2de261">'Coverage Indicator_Import-Expor'!$S$7</definedName>
    <definedName name="_d4978519_7fbb_426a_8f19_db4b80e5f6ee">'LFA Expenditure_7B imp-exp'!$C$2</definedName>
    <definedName name="_d4e27a0b_b0cc_4540_ae5b_01808f92736d">'Cash Forecast_8A import-export'!$E$45</definedName>
    <definedName name="_d5211965_8cbd_46a2_933a_8caf4285aa60">'Disagg.1A_import-export'!$V$11</definedName>
    <definedName name="_d5469ef6_b070_49b5_8e58_4d6b2273d76b">'Disagg.1A_import-export'!$AL$11</definedName>
    <definedName name="_d5d801af_6188_4d4b_9705_d32e546d4bca">'PR Expenditure_7A import-export'!$J$2</definedName>
    <definedName name="_d68ffaa8_413e_4a0f_a0ec_6d03160979c3" comment="Display Map">'PR Expenditure_7A import-export'!$A$18:$O$18</definedName>
    <definedName name="_d6b7513d_e66f_4cdb_94d8_99be85c36ded">RiskData!$B$14</definedName>
    <definedName name="_d74a9cad_90b2_4305_97af_63a588b609b7">'Disaggregation1B_Import-Export'!$M$8</definedName>
    <definedName name="_d7b38c7a_acf6_4726_87a0_eeda6bd08f2c">'Budget Variance Import-Export'!$G$14</definedName>
    <definedName name="_d7e7fbf3_8709_47d3_839e_af5d6f86af28">Procurement_3!$N$74</definedName>
    <definedName name="_d8caa4f2_edc7_419b_a9a7_7d6ca1ce6f95">'LFA_Findings&amp;Recom export'!$H$3</definedName>
    <definedName name="_d91f68da_8dbb_4c73_9190_0105b6a2af6c">'Coverage Indicator_Import-Expor'!$AH$7</definedName>
    <definedName name="_d979609c_e772_4d2b_83d6_ede7675dd027">'Budget Variance Import-Export'!$I$14</definedName>
    <definedName name="_d9dce329_072f_44df_9622_81587aa87bd0">'Disaggregation1B_Import-Export'!$N$8</definedName>
    <definedName name="_d9e4ef22_cb3e_48e7_9f58_c1a1df42a062">'WPTM_1C  Import-Export'!$W$8</definedName>
    <definedName name="_d9f00113_86dc_460a_a626_b5a341537db6">'ImpactOutcome_Import-Export'!$P$14</definedName>
    <definedName name="_da08475d_d7e5_4e1c_841e_71910ba62047">'PR Expenditure_7A import-export'!$I$17</definedName>
    <definedName name="_da2f4c71_e998_4c6e_9a63_93e1480ef18a">'Cash Forecast_8A import-export'!$C$99</definedName>
    <definedName name="_db06df70_9ba5_447a_bb55_0a082f2f676f">'Disagg.1A_import-export'!$H$11</definedName>
    <definedName name="_db08b21d_ebdb_4c23_a7cd_797659b6cadf">RiskData!$H$40</definedName>
    <definedName name="_db11908c_7852_4503_8b76_7c02c811eac4">'Coverage Indicator_Import-Expor'!$Q$7</definedName>
    <definedName name="_dc1dffef_63db_45ca_9bae_0756da3945b6">'Reference Records'!$B$6</definedName>
    <definedName name="_dc39d61a_6f59_4153_a46d_c96426547007">'Coversheet Import-Export'!$B$26</definedName>
    <definedName name="_dcf876d1_3b3d_47c2_ab1c_a6bc3c0381d8">'Cash Forecast_8A import-export'!$P$29</definedName>
    <definedName name="_dd49614e_8e51_44f1_b2f8_b897269574e7">'Admin Sheet'!$B$37</definedName>
    <definedName name="_ddaea7d6_5ac0_4e2b_9832_39a275a76bf2">'ImpactOutcome_Import-Export'!$Q$7</definedName>
    <definedName name="_deb74b12_5bb2_4bb2_b2c8_92fb4af550cc">'SR Cash Recon Import Export'!$F$5</definedName>
    <definedName name="_dfc44119_3fb4_4cbe_92a2_d884ed334dc5">'LFA Expenditure_7B imp-exp'!$A$57</definedName>
    <definedName name="_e10cb5e9_49b0_444f_b138_0a5f532e293d">'WPTM_1C  Import-Export'!$L$8</definedName>
    <definedName name="_e13cd601_6175_4f89_8ec6_150eb2ccff3e">'Grant Management_4 imp-exp'!$A$28</definedName>
    <definedName name="_e13e38b5_fb0c_4d07_aafd_903bc0930262">'Coverage Indicator_Import-Expor'!$W$7</definedName>
    <definedName name="_e2a0c05c_3caa_4293_af9a_9b6f4870a559">'ImpactOutcome_Import-Export'!$A$14</definedName>
    <definedName name="_e3811a2d_2b59_4d72_83f1_02539b2c7483">'LFA_Findings&amp;Recom export'!$T$3</definedName>
    <definedName name="_e3e32c78_a0ef_40cc_80b5_c31527797706">'Cash Forecast_8A import-export'!$E$9</definedName>
    <definedName name="_e4538c73_83d4_4808_a7a7_c62506e7d730">'ImpactOutcome_Import-Export'!$O$14</definedName>
    <definedName name="_e46c561b_100f_4841_a7e3_44b4504df11e">MitigationAction!$A$3</definedName>
    <definedName name="_e46cfceb_fffa_42ce_9d2c_793d59357213">'ImpactOutcome_Import-Export'!$Y$7</definedName>
    <definedName name="_e526c5b9_85da_4a36_a421_86a2457e2f55">'ImpactOutcome_Import-Export'!$G$7</definedName>
    <definedName name="_e599e561_0fc8_4f8b_888f_5c18b66dedd7">'PR Expenditure_7A import-export'!$B$57</definedName>
    <definedName name="_e5bad132_219c_403d_9f9c_8913cb0c0a19">'LFA Expenditure_7B imp-exp'!$B$57</definedName>
    <definedName name="_e5f13daa_f452_40ba_85d8_59c60a4ba272">'Disagg.1A_import-export'!$AC$11</definedName>
    <definedName name="_e5f55a03_621b_42f6_a087_e3d6996132f6">'ImpactOutcome_Import-Export'!$W$14</definedName>
    <definedName name="_e5f7c3b6_6b8a_4a2d_8242_f09c949bdb2f">'Disagg.1A_import-export'!$P$11</definedName>
    <definedName name="_e65bfcc9_7867_4612_ad09_227f708d8614">'WPTM_1C  Import-Export'!$Q$8</definedName>
    <definedName name="_e6f86aed_49b8_40bd_a307_5a906642d596">'ImpactOutcome_Import-Export'!$L$7</definedName>
    <definedName name="_e710eb38_a64f_4250_a667_4daf102a24ee">'Admin Sheet'!$B$56</definedName>
    <definedName name="_e74aa482_cfac_4f60_baf2_9c731852f6a5">'Disaggregation1B_Import-Export'!$AO$8</definedName>
    <definedName name="_e8c24b78_d462_4308_9460_a185ce94681d">RiskData!$F$14</definedName>
    <definedName name="_e8c7b8d5_cb68_422b_8bb9_3b052ad874d7" comment="Display Map">'LFA Expenditure_7B imp-exp'!$A$21:$O$37</definedName>
    <definedName name="_ea7f56e0_fd86_4d0c_9a67_9777ac61586f">'Cash Forecast_8A import-export'!$C$155</definedName>
    <definedName name="_eb1493e4_5c4b_4c32_9cde_a1cca66770bb">'LFA Expenditure_7B imp-exp'!$K$17</definedName>
    <definedName name="_eb611bdf_705f_4423_8309_44cb559826c1">'Disagg.1A_import-export'!$AB$7</definedName>
    <definedName name="_eb76ca58_43c3_4846_a09d_1f72371660c3">'Cash Forecast_8A import-export'!$P$76</definedName>
    <definedName name="_ebd70998_f2b0_4b92_8560_5eb5b616d866">'PR Expenditure_7A import-export'!$C$17</definedName>
    <definedName name="_ec46e65d_63c7_4f19_a129_0daecba261ea">'Coversheet Import-Export'!$B$8</definedName>
    <definedName name="_ec87a05d_a4df_4200_8676_621d3d1f4a48">'Disagg.1A_import-export'!$L$7</definedName>
    <definedName name="_ed07a568_280a_4599_be26_43e420543419">'WPTM_1C  Import-Export'!$K$8</definedName>
    <definedName name="_ee1feaa4_dbdd_4a8c_a6d7_641d179afbd9">'Disagg.1A_import-export'!$G$11</definedName>
    <definedName name="_ee8ab5f8_318d_4f29_9852_3e4b3cb840d3">'LFA Expenditure_7B imp-exp'!$K$19</definedName>
    <definedName name="_eecc7765_a2a3_4027_8e97_a7928c389f9c">'Reference Records'!$G$101</definedName>
    <definedName name="_efc5570e_db9e_4647_af7e_59a98ece6f58">RiskData!$E$40</definedName>
    <definedName name="_f0d198a5_729e_44d2_b5fa_2febafc19970">'Cash Forecast_8A import-export'!$H$92</definedName>
    <definedName name="_f13ed6fd_bf95_4e6c_82d3_586e8aca3862">'ImpactOutcome_Import-Export'!$T$14</definedName>
    <definedName name="_f18ca988_98be_46f6_9aa6_bb40019ac680">'Reference Records'!$K$32</definedName>
    <definedName name="_f1a095bc_bc1c_4b50_b8ad_b2f9a984326c">'Coverage Indicator_Import-Expor'!$R$7</definedName>
    <definedName name="_f202d550_5782_439d_a652_e3ac70978217">'WPTM_1C  Import-Export'!$U$8</definedName>
    <definedName name="_f20ce61f_fc76_4e97_a99b_e99f8748582b">'LFA Expenditure_7B imp-exp'!$Q$39</definedName>
    <definedName name="_f2165e1e_2619_48be_9da6_218ef4eed5c5">'Disaggregation1B_Import-Export'!$W$8</definedName>
    <definedName name="_f27fd71d_b573_4060_8c9f_f16437dcf64b">'Cash Forecast_8A import-export'!$C$142</definedName>
    <definedName name="_f29952db_4144_4f6c_8945_900be00bea66">'Cash Forecast_8A import-export'!$B$133</definedName>
    <definedName name="_f2f597a9_ea56_4fc4_8ed0_885550bb2056">'PR Expenditure_7A import-export'!$A$19</definedName>
    <definedName name="_f2fdd463_601f_4427_b063_eff381f87766">'PR Expenditure_7A import-export'!$J$39</definedName>
    <definedName name="_f35462c3_03c3_4664_99f7_0bda301fb703" comment="Display Map">'ImpactOutcome_Import-Export'!$A$6:$AL$10</definedName>
    <definedName name="_f3eb5984_86e3_43dd_9683_37055db52473">'Disagg.1A_import-export'!$M$11</definedName>
    <definedName name="_f49cc225_6279_4845_82e4_f4690a133e6e">'Coversheet Import-Export'!$B$11</definedName>
    <definedName name="_f4a55543_2355_4809_b889_522d5378fa51">'WPTM_1C  Import-Export'!$AG$8</definedName>
    <definedName name="_f6523e0a_9e5d_49f9_b119_3380aa1a38d2">'ImpactOutcome_Import-Export'!$AL$7</definedName>
    <definedName name="_f66c12c2_2493_40c0_9c3d_4f1d8e4a20f4">'Disagg.1A_import-export'!$R$11</definedName>
    <definedName name="_f67b71b8_6a9c_4e5a_a345_3079361f3877">'Disagg.1A_import-export'!$AM$7</definedName>
    <definedName name="_f750cc88_c473_46b5_99e3_d584d7534a55">RiskData!$C$40</definedName>
    <definedName name="_f79c2a1f_edfd_4bb7_8785_166d80dca0f0">'Cash Forecast_8A import-export'!$F$92</definedName>
    <definedName name="_f7ae1bfd_58f6_48f5_aa73_955dd7c8ff6a">'Budget Variance Import-Export'!$I$12</definedName>
    <definedName name="_f7f518c3_c3c9_4842_a9dd_e11d0fc3830b">'Disaggregation1B_Import-Export'!$AK$8</definedName>
    <definedName name="_f98e055c_2e19_424e_8c9e_a7363a5cf7d4">'Coverage Indicator_Import-Expor'!$AZ$7</definedName>
    <definedName name="_fb11bac0_3251_4fbe_bb40_6ef64301a931">'PR Expenditure_7A import-export'!$Q$17</definedName>
    <definedName name="_fb9200d4_23d5_4aa1_8b7e_2369df58e099">'Reference Records'!$D$1</definedName>
    <definedName name="_fc6ea1af_715a_4440_b68b_6e9193225d0c">'PR Cash Recon Import-Export'!$C$4</definedName>
    <definedName name="_fd3363ba_d6ff_4f29_9f3a_ea4de999ff86" comment="Display Map">'PR Expenditure_7A import-export'!$A$21:$O$37</definedName>
    <definedName name="_fd7c5d03_a5de_4321_8644_068c68e54de9">'ImpactOutcome_Import-Export'!$V$7</definedName>
    <definedName name="_fde9a664_e52d_4b1b_8af4_5455352fcfa2">'ImpactOutcome_Import-Export'!$AE$14</definedName>
    <definedName name="_fe8f1b39_b119_42d9_9c86_b3cd390f5005">'Disaggregation1B_Import-Export'!$H$8</definedName>
    <definedName name="_ff6bf434_0830_4ecc_909b_324b646f28fc">'PR Expenditure_7A import-export'!$J$57</definedName>
    <definedName name="_xlnm._FilterDatabase" localSheetId="8" hidden="1">'Coverage Indicators_1B'!$C$9:$AK$51</definedName>
    <definedName name="_xlnm._FilterDatabase" localSheetId="6" hidden="1">Disaggregation_1A!$B$9:$V$51</definedName>
    <definedName name="_xlnm._FilterDatabase" localSheetId="10" hidden="1">Disaggregation_1B!$C$9:$AC$51</definedName>
    <definedName name="_xlnm._FilterDatabase" localSheetId="40" hidden="1">'Financial Triggers_10'!$A$5:$F$15</definedName>
    <definedName name="_xlnm._FilterDatabase" localSheetId="22" hidden="1">'Grant Management_4'!$B$8:$L$145</definedName>
    <definedName name="_xlnm._FilterDatabase" localSheetId="4" hidden="1">'Impact Outcome Indicators_1A'!$B$9:$AE$51</definedName>
    <definedName name="_xlnm._FilterDatabase" localSheetId="31" hidden="1">'LFA Expenditure_7B'!$A$5:$O$257</definedName>
    <definedName name="_xlnm._FilterDatabase" localSheetId="32" hidden="1">'LFA Expenditure_7B imp-exp'!$H$57:$M$57</definedName>
    <definedName name="_xlnm._FilterDatabase" localSheetId="28" hidden="1">'LFA_Findings&amp;Recom export'!$A$2:$Y$33</definedName>
    <definedName name="_xlnm._FilterDatabase" localSheetId="29" hidden="1">'PR Expenditure_7A'!$A$6:$N$258</definedName>
    <definedName name="_xlnm._FilterDatabase" localSheetId="18" hidden="1">'SR Cash Recon Import Export'!$A$4:$N$105</definedName>
    <definedName name="_xlnm._FilterDatabase" localSheetId="35" hidden="1">Translations!$A$3:$H$589</definedName>
    <definedName name="_Key1" localSheetId="34" hidden="1">#REF!</definedName>
    <definedName name="_Key1" localSheetId="10" hidden="1">#REF!</definedName>
    <definedName name="_Key1" localSheetId="11" hidden="1">#REF!</definedName>
    <definedName name="_Key1" localSheetId="23" hidden="1">#REF!</definedName>
    <definedName name="_Key1" localSheetId="32" hidden="1">#REF!</definedName>
    <definedName name="_Key1" localSheetId="28" hidden="1">#REF!</definedName>
    <definedName name="_Key1" localSheetId="30" hidden="1">#REF!</definedName>
    <definedName name="_Key1" localSheetId="36" hidden="1">#REF!</definedName>
    <definedName name="_Key1" localSheetId="12" hidden="1">#REF!</definedName>
    <definedName name="_Key1" localSheetId="13" hidden="1">#REF!</definedName>
    <definedName name="_Key1" hidden="1">#REF!</definedName>
    <definedName name="_Key1_2" localSheetId="34" hidden="1">#REF!</definedName>
    <definedName name="_Key1_2" localSheetId="10" hidden="1">#REF!</definedName>
    <definedName name="_Key1_2" localSheetId="11" hidden="1">#REF!</definedName>
    <definedName name="_Key1_2" localSheetId="23" hidden="1">#REF!</definedName>
    <definedName name="_Key1_2" localSheetId="32" hidden="1">#REF!</definedName>
    <definedName name="_Key1_2" localSheetId="28" hidden="1">#REF!</definedName>
    <definedName name="_Key1_2" localSheetId="30" hidden="1">#REF!</definedName>
    <definedName name="_Key1_2" localSheetId="36" hidden="1">#REF!</definedName>
    <definedName name="_Key1_2" localSheetId="12" hidden="1">#REF!</definedName>
    <definedName name="_Key1_2" localSheetId="13" hidden="1">#REF!</definedName>
    <definedName name="_Key1_2" hidden="1">#REF!</definedName>
    <definedName name="_Order1" hidden="1">255</definedName>
    <definedName name="_Sort" localSheetId="34" hidden="1">#REF!</definedName>
    <definedName name="_Sort" localSheetId="10" hidden="1">#REF!</definedName>
    <definedName name="_Sort" localSheetId="11" hidden="1">#REF!</definedName>
    <definedName name="_Sort" localSheetId="23" hidden="1">#REF!</definedName>
    <definedName name="_Sort" localSheetId="32" hidden="1">#REF!</definedName>
    <definedName name="_Sort" localSheetId="28" hidden="1">#REF!</definedName>
    <definedName name="_Sort" localSheetId="30" hidden="1">#REF!</definedName>
    <definedName name="_Sort" localSheetId="36" hidden="1">#REF!</definedName>
    <definedName name="_Sort" localSheetId="12" hidden="1">#REF!</definedName>
    <definedName name="_Sort" localSheetId="13" hidden="1">#REF!</definedName>
    <definedName name="_Sort" hidden="1">#REF!</definedName>
    <definedName name="_Sort2" localSheetId="34" hidden="1">#REF!</definedName>
    <definedName name="_Sort2" localSheetId="10" hidden="1">#REF!</definedName>
    <definedName name="_Sort2" localSheetId="11" hidden="1">#REF!</definedName>
    <definedName name="_Sort2" localSheetId="23" hidden="1">#REF!</definedName>
    <definedName name="_Sort2" localSheetId="32" hidden="1">#REF!</definedName>
    <definedName name="_Sort2" localSheetId="28" hidden="1">#REF!</definedName>
    <definedName name="_Sort2" localSheetId="30" hidden="1">#REF!</definedName>
    <definedName name="_Sort2" localSheetId="36" hidden="1">#REF!</definedName>
    <definedName name="_Sort2" localSheetId="12" hidden="1">#REF!</definedName>
    <definedName name="_Sort2" localSheetId="13" hidden="1">#REF!</definedName>
    <definedName name="_Sort2" hidden="1">#REF!</definedName>
    <definedName name="_UNDO31X31X_" hidden="1">'[1]Board approved (delta)'!$G:$G,'[1]Board approved (delta)'!$J:$J,'[1]Board approved (delta)'!$M:$M</definedName>
    <definedName name="Actor">RiskData!$F$1:$G$1</definedName>
    <definedName name="AIM_Budget_Variance__c.AIM_Description__c">apttusmetadata!$AF$2:$AF$5</definedName>
    <definedName name="AIM_Coverage_Disaggregation_Result__c.AIM_LFA_Source__c">apttusmetadata!$BF$2:$BF$32</definedName>
    <definedName name="AIM_Coverage_Disaggregation_Result__c.AIM_Source_PR__c">apttusmetadata!$BG$2:$BG$32</definedName>
    <definedName name="AIM_Coverage_Indicator__c.AIM_Geographic_Coverage__c">apttusmetadata!$AY$2:$AY$6</definedName>
    <definedName name="AIM_Coverage_Indicator__c.AIM_Rating_Cumulation_Type__c">apttusmetadata!$AZ$2:$AZ$8</definedName>
    <definedName name="AIM_Coverage_Indicator__c.AIM_Year__c">apttusmetadata!$BA$2:$BA$25</definedName>
    <definedName name="AIM_Coverage_Indicator_Targets_Results__c.AIM_Data_Source_Result_LFA__c">apttusmetadata!$BB$2:$BB$32</definedName>
    <definedName name="AIM_Coverage_Indicator_Targets_Results__c.AIM_Data_Source_Result_PR__c">apttusmetadata!$BE$2:$BE$32</definedName>
    <definedName name="AIM_Coverage_Indicator_Targets_Results__c.AIM_Due_for_Reporting__c">apttusmetadata!$BD$2:$BD$4</definedName>
    <definedName name="AIM_Coverage_Indicator_Targets_Results__c.AIM_Verification_Method_LFA__c">apttusmetadata!$BC$2:$BC$4</definedName>
    <definedName name="AIM_Findings_and_Recommendations__c.AIM_Actor_Type__c">apttusmetadata!$AW$2:$AW$3</definedName>
    <definedName name="AIM_Findings_and_Recommendations__c.AIM_Status__c">apttusmetadata!$AX$2:$AX$4</definedName>
    <definedName name="AIM_Grant_Requirement__c.AIM_Status_LFA__c">apttusmetadata!$AK$2:$AK$5</definedName>
    <definedName name="AIM_Grant_Requirement__c.AIM_Status_PR__c">apttusmetadata!$AQ$2:$AQ$5</definedName>
    <definedName name="AIM_Grant_Requirement__c.Annual_Grant_Reporting__Requirements.AIM_Status_LFA__c">apttusmetadata!$AL$2:$AL$5</definedName>
    <definedName name="AIM_Grant_Requirement__c.Annual_Grant_Reporting__Requirements.AIM_Status_PR__c">apttusmetadata!$AR$2:$AR$5</definedName>
    <definedName name="AIM_Grant_Requirement__c.Findings_and_Recomendations.AIM_Status_LFA__c">apttusmetadata!$AM$2:$AM$5</definedName>
    <definedName name="AIM_Grant_Requirement__c.Findings_and_Recomendations.AIM_Status_PR__c">apttusmetadata!$AS$2:$AS$5</definedName>
    <definedName name="AIM_Grant_Requirement__c.Grant_Requirements.AIM_Status_LFA__c">apttusmetadata!$AN$2:$AN$5</definedName>
    <definedName name="AIM_Grant_Requirement__c.Grant_Requirements.AIM_Status_PR__c">apttusmetadata!$AT$2:$AT$5</definedName>
    <definedName name="AIM_Grant_Requirement__c.Management_Actions.AIM_Status_LFA__c">apttusmetadata!$AO$2:$AO$5</definedName>
    <definedName name="AIM_Grant_Requirement__c.Management_Actions.AIM_Status_PR__c">apttusmetadata!$AU$2:$AU$5</definedName>
    <definedName name="AIM_Grant_Requirement__c.Master.AIM_Status_LFA__c">apttusmetadata!$AP$2:$AP$5</definedName>
    <definedName name="AIM_Grant_Requirement__c.Master.AIM_Status_PR__c">apttusmetadata!$AV$2:$AV$5</definedName>
    <definedName name="AIM_Impact_Disagaggregation_Results__c.AIM_Result_Source_PR__c">apttusmetadata!$BQ$2:$BQ$32</definedName>
    <definedName name="AIM_Impact_Disagaggregation_Results__c.AIM_Verified_Result_Source_LFA__c">apttusmetadata!$BR$2:$BR$32</definedName>
    <definedName name="AIM_Impact_Disaggregation__c.AIM_Baseline_Year__c">apttusmetadata!$BP$2:$BP$25</definedName>
    <definedName name="AIM_Impact_Indicator__c.AIM_Baseline_Year__c">apttusmetadata!$BH$2:$BH$25</definedName>
    <definedName name="AIM_Impact_Indicator_Targets_Results__c.AIM_Data_Source_Result_LFA__c">apttusmetadata!$BJ$2:$BJ$32</definedName>
    <definedName name="AIM_Impact_Indicator_Targets_Results__c.AIM_Data_Source_Result_PR__c">apttusmetadata!$BK$2:$BK$32</definedName>
    <definedName name="AIM_Impact_Indicator_Targets_Results__c.AIM_Due_for_Reporting__c">apttusmetadata!$BO$2:$BO$4</definedName>
    <definedName name="AIM_Impact_Indicator_Targets_Results__c.AIM_Verification_Method_LFA__c">apttusmetadata!$BL$2:$BL$4</definedName>
    <definedName name="AIM_Impact_Indicator_Targets_Results__c.AIM_Year_of_Result_LFA__c">apttusmetadata!$BM$2:$BM$25</definedName>
    <definedName name="AIM_Impact_Indicator_Targets_Results__c.AIM_Year_of_Result_PR__c">apttusmetadata!$BN$2:$BN$25</definedName>
    <definedName name="AIM_Impact_Indicator_Targets_Results__c.AIM_Year_of_Target__c">apttusmetadata!$BI$2:$BI$25</definedName>
    <definedName name="AIM_Implementation_Period__c.AIM_Grant_Currency__c">apttusmetadata!$AA$2:$AA$160</definedName>
    <definedName name="AIM_Opt_Ins__c.AIM_Tab_Name__c">apttusmetadata!$CE$2:$CE$24</definedName>
    <definedName name="AIM_Opt_Ins__c.AIM_Type__c">apttusmetadata!$CF$2:$CF$4</definedName>
    <definedName name="AIM_Outcome_Disaggregation_Results__c.AIM_Result_Source_PR__c">apttusmetadata!$CA$2:$CA$32</definedName>
    <definedName name="AIM_Outcome_Disaggregation_Results__c.AIM_Verified_Result_Source_LFA__c">apttusmetadata!$CB$2:$CB$32</definedName>
    <definedName name="AIM_Outcome_Indicator__c.AIM_Baseline_Year__c">apttusmetadata!$BS$2:$BS$25</definedName>
    <definedName name="AIM_Outcome_Indicator_Targets_Result__c.AIM_Data_Source_Result_LFA__c">apttusmetadata!$BU$2:$BU$32</definedName>
    <definedName name="AIM_Outcome_Indicator_Targets_Result__c.AIM_Data_Source_Result_PR__c">apttusmetadata!$BV$2:$BV$32</definedName>
    <definedName name="AIM_Outcome_Indicator_Targets_Result__c.AIM_Due_for_Reporting__c">apttusmetadata!$BZ$2:$BZ$4</definedName>
    <definedName name="AIM_Outcome_Indicator_Targets_Result__c.AIM_Verification_Method_LFA__c">apttusmetadata!$BW$2:$BW$4</definedName>
    <definedName name="AIM_Outcome_Indicator_Targets_Result__c.AIM_Year_of_Result_LFA__c">apttusmetadata!$BX$2:$BX$25</definedName>
    <definedName name="AIM_Outcome_Indicator_Targets_Result__c.AIM_Year_of_Result_PR__c">apttusmetadata!$BY$2:$BY$25</definedName>
    <definedName name="AIM_Outcome_Indicator_Targets_Result__c.AIM_Year_of_Target__c">apttusmetadata!$BT$2:$BT$25</definedName>
    <definedName name="AIM_Performance__c.AIM_Major_Issues_Identified_LFA__c">apttusmetadata!$AH$2:$AH$4</definedName>
    <definedName name="AIM_Performance__c.AIM_Overall_Rating_LFA__c">apttusmetadata!$AI$2:$AI$6</definedName>
    <definedName name="AIM_Performance__c.AIM_Quantitative_Indicator_LFA__c">apttusmetadata!$AJ$2:$AJ$6</definedName>
    <definedName name="AIM_Procurement__c.AIM_Expiry_Response_LFA__c">apttusmetadata!$AB$2:$AB$4</definedName>
    <definedName name="AIM_Procurement__c.AIM_PQR_Response_LFA__c">apttusmetadata!$AC$2:$AC$4</definedName>
    <definedName name="AIM_Procurement__c.AIM_PQR_Response_PR__c">apttusmetadata!$AD$2:$AD$4</definedName>
    <definedName name="AIM_Procurement__c.AIM_Stock_Out_Response_LFA__c">apttusmetadata!$AE$2:$AE$4</definedName>
    <definedName name="AIM_Quarterly_Cash_Forecast__c.AIM_Type__c">apttusmetadata!$AG$2:$AG$6</definedName>
    <definedName name="AIM_WPTM_Results__c.AIM_Progress_Status_LFA__c">apttusmetadata!$CD$2:$CD$5</definedName>
    <definedName name="AIM_WPTM_Results__c.AIM_Progress_Status_PR__c">apttusmetadata!$CC$2:$CC$5</definedName>
    <definedName name="_xlnm.Print_Area" localSheetId="0">CoverSheet!$A$1:$O$23</definedName>
    <definedName name="_xlnm.Print_Area" localSheetId="6">Disaggregation_1A!$B$1:$R$51</definedName>
    <definedName name="_xlnm.Print_Area" localSheetId="10">Disaggregation_1B!$C$1:$AC$51</definedName>
    <definedName name="_xlnm.Print_Area" localSheetId="40">'Financial Triggers_10'!$A$1:$F$15</definedName>
    <definedName name="_xlnm.Print_Area" localSheetId="4">'Impact Outcome Indicators_1A'!$B$1:$Z$51</definedName>
    <definedName name="_xlnm.Print_Area" localSheetId="31">'LFA Expenditure_7B'!$A$1:$O$257</definedName>
    <definedName name="_xlnm.Print_Area" localSheetId="27">'LFA_Findings&amp;Recommendations_6'!$A$1:$L$108</definedName>
    <definedName name="_xlnm.Print_Area" localSheetId="38">'PR Authorization_9A'!$A$1:$O$39</definedName>
    <definedName name="_xlnm.Print_Area" localSheetId="21">Procurement_3!$A$1:$X$80</definedName>
    <definedName name="_xlnm.Print_Area" localSheetId="36">'Request and Recommendation_8B'!$A$1:$X$121</definedName>
    <definedName name="Cost_Input">OFFSET('Reference Records'!$E$101,1,0,MATCH(" ",LEFT('Reference Records'!$E$101:$E$177,255),-1)-1,1)</definedName>
    <definedName name="d" localSheetId="34" hidden="1">#REF!</definedName>
    <definedName name="d" localSheetId="23" hidden="1">#REF!</definedName>
    <definedName name="d" localSheetId="32" hidden="1">#REF!</definedName>
    <definedName name="d" localSheetId="28" hidden="1">#REF!</definedName>
    <definedName name="d" localSheetId="30" hidden="1">#REF!</definedName>
    <definedName name="d" localSheetId="36" hidden="1">#REF!</definedName>
    <definedName name="d" localSheetId="12" hidden="1">#REF!</definedName>
    <definedName name="d" localSheetId="13" hidden="1">#REF!</definedName>
    <definedName name="d" hidden="1">#REF!</definedName>
    <definedName name="delete" localSheetId="34" hidden="1">#REF!</definedName>
    <definedName name="delete" localSheetId="10" hidden="1">#REF!</definedName>
    <definedName name="delete" localSheetId="11" hidden="1">#REF!</definedName>
    <definedName name="delete" localSheetId="23" hidden="1">#REF!</definedName>
    <definedName name="delete" localSheetId="32" hidden="1">#REF!</definedName>
    <definedName name="delete" localSheetId="28" hidden="1">#REF!</definedName>
    <definedName name="delete" localSheetId="30" hidden="1">#REF!</definedName>
    <definedName name="delete" localSheetId="36" hidden="1">#REF!</definedName>
    <definedName name="delete" localSheetId="12" hidden="1">#REF!</definedName>
    <definedName name="delete" localSheetId="13" hidden="1">#REF!</definedName>
    <definedName name="delete" hidden="1">#REF!</definedName>
    <definedName name="ImpactDisaglist">'Disagg.1A_import-export'!$B$7:$B$8</definedName>
    <definedName name="Impactlist">'ImpactOutcome_Import-Export'!$B$7:$B$11</definedName>
    <definedName name="Indicatorlist">Impactlist,Outcomelist</definedName>
    <definedName name="Instructions">Translations!$D$3</definedName>
    <definedName name="IRT_Mitigating_Action_Details__c.AIM_LFA_Status__c">apttusmetadata!$CH$2:$CH$5</definedName>
    <definedName name="IRT_Mitigating_Action_Details__c.AIM_PR_Status__c">apttusmetadata!$CG$2:$CG$5</definedName>
    <definedName name="IRT_Mitigating_actions_status">'Coversheet Import-Export'!$G$2:$G$5</definedName>
    <definedName name="LangOffset">Translations!$D$1</definedName>
    <definedName name="Language">CoverSheet!$C$6</definedName>
    <definedName name="Module_List">OFFSET('Reference Records'!$J$12,1,0,MATCH(" ",LEFT('Reference Records'!$J$12:$J$26,255),-1)-1,1)</definedName>
    <definedName name="Modulecolumn">'Reference Records'!$B$32:$B$98</definedName>
    <definedName name="Modulestart">InterventionList[Module]</definedName>
    <definedName name="OutcomeDisaglist">'Disagg.1A_import-export'!$B$11:$B$14</definedName>
    <definedName name="Outcomelist">'ImpactOutcome_Import-Export'!$B$14:$B$16</definedName>
    <definedName name="PICKLISTKEYVALUEPAIR">apttusmetadata!$Y$2:$Z$11</definedName>
    <definedName name="RiskAfterRecalcMacro" hidden="1">""</definedName>
    <definedName name="RiskAfterSimMacro" hidden="1">""</definedName>
    <definedName name="RiskBeforeRecalcMacro" hidden="1">""</definedName>
    <definedName name="RiskBeforeSimMacro" hidden="1">""</definedName>
    <definedName name="RiskCategories">OFFSET(RiskData!$B$5,2,0,COUNTA(RiskData!$B$6:$B$11)-1,1)</definedName>
    <definedName name="RiskCategoriesInRisks">OFFSET(RiskData!$D$13,1,0,COUNTA(RiskData!$I$14:$I$36),1)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InRootCauses">OFFSET(RiskData!$E$39,1,0,COUNTA(RiskData!$H$40:$H$362),1)</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Source">'Coversheet Import-Export'!$I$2:$I$32</definedName>
    <definedName name="Status">RiskData!$J$1:$K$1</definedName>
    <definedName name="Table3">MitigationAction!$A$3:$G$4</definedName>
    <definedName name="Verification_Method">'Coversheet Import-Export'!$J$2:$J$4</definedName>
    <definedName name="WPTM_Progress">'Coversheet Import-Export'!$K$2:$K$5</definedName>
    <definedName name="XAuthorInvalidPicklistData">apttusmetadata!$B$1</definedName>
    <definedName name="Year_of_result">'Coversheet Import-Export'!$H$2:$H$25</definedName>
  </definedNames>
  <calcPr calcId="19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11" i="31" l="1"/>
  <c r="D19" i="31"/>
  <c r="F56" i="40"/>
  <c r="D42" i="31"/>
  <c r="D18" i="31"/>
  <c r="C18" i="31"/>
  <c r="D24" i="31"/>
  <c r="D25" i="31"/>
  <c r="D7" i="31"/>
  <c r="G7" i="67"/>
  <c r="G8" i="67"/>
  <c r="G9" i="67"/>
  <c r="G10" i="67"/>
  <c r="G11" i="67"/>
  <c r="G12" i="67"/>
  <c r="G13" i="67"/>
  <c r="G14" i="67"/>
  <c r="G15" i="67"/>
  <c r="G16" i="67"/>
  <c r="G17" i="67"/>
  <c r="G18" i="67"/>
  <c r="G19" i="67"/>
  <c r="G20" i="67"/>
  <c r="G21" i="67"/>
  <c r="G22" i="67"/>
  <c r="G23" i="67"/>
  <c r="G24" i="67"/>
  <c r="G25" i="67"/>
  <c r="G26" i="67"/>
  <c r="G27" i="67"/>
  <c r="G28" i="67"/>
  <c r="G29" i="67"/>
  <c r="G30" i="67"/>
  <c r="G31" i="67"/>
  <c r="G32" i="67"/>
  <c r="G33" i="67"/>
  <c r="G34" i="67"/>
  <c r="G35" i="67"/>
  <c r="G36" i="67"/>
  <c r="G37" i="67"/>
  <c r="G38" i="67"/>
  <c r="G39" i="67"/>
  <c r="G40" i="67"/>
  <c r="G41" i="67"/>
  <c r="G42" i="67"/>
  <c r="G43" i="67"/>
  <c r="G44" i="67"/>
  <c r="G45" i="67"/>
  <c r="G46" i="67"/>
  <c r="G47" i="67"/>
  <c r="G48" i="67"/>
  <c r="G49" i="67"/>
  <c r="G50" i="67"/>
  <c r="G51" i="67"/>
  <c r="G52" i="67"/>
  <c r="G53" i="67"/>
  <c r="G54" i="67"/>
  <c r="G55" i="67"/>
  <c r="G56" i="67"/>
  <c r="G57" i="67"/>
  <c r="G58" i="67"/>
  <c r="G59" i="67"/>
  <c r="G60" i="67"/>
  <c r="G61" i="67"/>
  <c r="G62" i="67"/>
  <c r="G63" i="67"/>
  <c r="G64" i="67"/>
  <c r="G65" i="67"/>
  <c r="F38" i="38"/>
  <c r="F137" i="38"/>
  <c r="F141" i="38"/>
  <c r="F15" i="36"/>
  <c r="K30" i="33"/>
  <c r="E30" i="33"/>
  <c r="K15" i="33"/>
  <c r="E15" i="33"/>
  <c r="D37" i="31"/>
  <c r="L200" i="36"/>
  <c r="L205" i="36"/>
  <c r="F200" i="36"/>
  <c r="F205" i="36"/>
  <c r="B3" i="63"/>
  <c r="B4" i="63"/>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C33" i="63"/>
  <c r="M33" i="63"/>
  <c r="H33" i="63"/>
  <c r="K33" i="63"/>
  <c r="Y33" i="63"/>
  <c r="C32" i="63"/>
  <c r="M32" i="63"/>
  <c r="H32" i="63"/>
  <c r="K32" i="63"/>
  <c r="Y32" i="63"/>
  <c r="C31" i="63"/>
  <c r="M31" i="63"/>
  <c r="H31" i="63"/>
  <c r="K31" i="63"/>
  <c r="Y31" i="63"/>
  <c r="C30" i="63"/>
  <c r="M30" i="63"/>
  <c r="H30" i="63"/>
  <c r="K30" i="63"/>
  <c r="Y30" i="63"/>
  <c r="C29" i="63"/>
  <c r="M29" i="63"/>
  <c r="H29" i="63"/>
  <c r="K29" i="63"/>
  <c r="Y29" i="63"/>
  <c r="C28" i="63"/>
  <c r="M28" i="63"/>
  <c r="H28" i="63"/>
  <c r="K28" i="63"/>
  <c r="Y28" i="63"/>
  <c r="C27" i="63"/>
  <c r="M27" i="63"/>
  <c r="H27" i="63"/>
  <c r="K27" i="63"/>
  <c r="Y27" i="63"/>
  <c r="C26" i="63"/>
  <c r="M26" i="63"/>
  <c r="H26" i="63"/>
  <c r="K26" i="63"/>
  <c r="Y26" i="63"/>
  <c r="C25" i="63"/>
  <c r="M25" i="63"/>
  <c r="H25" i="63"/>
  <c r="K25" i="63"/>
  <c r="Y25" i="63"/>
  <c r="C24" i="63"/>
  <c r="M24" i="63"/>
  <c r="H24" i="63"/>
  <c r="K24" i="63"/>
  <c r="Y24" i="63"/>
  <c r="C23" i="63"/>
  <c r="M23" i="63"/>
  <c r="H23" i="63"/>
  <c r="K23" i="63"/>
  <c r="Y23" i="63"/>
  <c r="C22" i="63"/>
  <c r="M22" i="63"/>
  <c r="H22" i="63"/>
  <c r="K22" i="63"/>
  <c r="Y22" i="63"/>
  <c r="C21" i="63"/>
  <c r="M21" i="63"/>
  <c r="H21" i="63"/>
  <c r="K21" i="63"/>
  <c r="Y21" i="63"/>
  <c r="C20" i="63"/>
  <c r="M20" i="63"/>
  <c r="H20" i="63"/>
  <c r="K20" i="63"/>
  <c r="Y20" i="63"/>
  <c r="C19" i="63"/>
  <c r="M19" i="63"/>
  <c r="H19" i="63"/>
  <c r="K19" i="63"/>
  <c r="Y19" i="63"/>
  <c r="C18" i="63"/>
  <c r="M18" i="63"/>
  <c r="H18" i="63"/>
  <c r="K18" i="63"/>
  <c r="Y18" i="63"/>
  <c r="C17" i="63"/>
  <c r="M17" i="63"/>
  <c r="H17" i="63"/>
  <c r="K17" i="63"/>
  <c r="Y17" i="63"/>
  <c r="C16" i="63"/>
  <c r="M16" i="63"/>
  <c r="H16" i="63"/>
  <c r="K16" i="63"/>
  <c r="Y16" i="63"/>
  <c r="C15" i="63"/>
  <c r="M15" i="63"/>
  <c r="H15" i="63"/>
  <c r="K15" i="63"/>
  <c r="Y15" i="63"/>
  <c r="C14" i="63"/>
  <c r="M14" i="63"/>
  <c r="H14" i="63"/>
  <c r="K14" i="63"/>
  <c r="Y14" i="63"/>
  <c r="C13" i="63"/>
  <c r="M13" i="63"/>
  <c r="H13" i="63"/>
  <c r="K13" i="63"/>
  <c r="Y13" i="63"/>
  <c r="C12" i="63"/>
  <c r="M12" i="63"/>
  <c r="H12" i="63"/>
  <c r="K12" i="63"/>
  <c r="Y12" i="63"/>
  <c r="C11" i="63"/>
  <c r="M11" i="63"/>
  <c r="H11" i="63"/>
  <c r="K11" i="63"/>
  <c r="Y11" i="63"/>
  <c r="C10" i="63"/>
  <c r="M10" i="63"/>
  <c r="H10" i="63"/>
  <c r="K10" i="63"/>
  <c r="Y10" i="63"/>
  <c r="C9" i="63"/>
  <c r="M9" i="63"/>
  <c r="H9" i="63"/>
  <c r="K9" i="63"/>
  <c r="Y9" i="63"/>
  <c r="C8" i="63"/>
  <c r="M8" i="63"/>
  <c r="H8" i="63"/>
  <c r="K8" i="63"/>
  <c r="Y8" i="63"/>
  <c r="C7" i="63"/>
  <c r="M7" i="63"/>
  <c r="H7" i="63"/>
  <c r="K7" i="63"/>
  <c r="Y7" i="63"/>
  <c r="C6" i="63"/>
  <c r="M6" i="63"/>
  <c r="H6" i="63"/>
  <c r="K6" i="63"/>
  <c r="Y6" i="63"/>
  <c r="C5" i="63"/>
  <c r="M5" i="63"/>
  <c r="H5" i="63"/>
  <c r="K5" i="63"/>
  <c r="Y5" i="63"/>
  <c r="C4" i="63"/>
  <c r="M4" i="63"/>
  <c r="H4" i="63"/>
  <c r="K4" i="63"/>
  <c r="Y4" i="63"/>
  <c r="D33" i="63"/>
  <c r="G33" i="63"/>
  <c r="X33" i="63"/>
  <c r="D32" i="63"/>
  <c r="G32" i="63"/>
  <c r="X32" i="63"/>
  <c r="D31" i="63"/>
  <c r="G31" i="63"/>
  <c r="X31" i="63"/>
  <c r="D30" i="63"/>
  <c r="G30" i="63"/>
  <c r="X30" i="63"/>
  <c r="D29" i="63"/>
  <c r="G29" i="63"/>
  <c r="X29" i="63"/>
  <c r="D28" i="63"/>
  <c r="G28" i="63"/>
  <c r="X28" i="63"/>
  <c r="D27" i="63"/>
  <c r="G27" i="63"/>
  <c r="X27" i="63"/>
  <c r="D26" i="63"/>
  <c r="G26" i="63"/>
  <c r="X26" i="63"/>
  <c r="D25" i="63"/>
  <c r="G25" i="63"/>
  <c r="X25" i="63"/>
  <c r="D24" i="63"/>
  <c r="G24" i="63"/>
  <c r="X24" i="63"/>
  <c r="D23" i="63"/>
  <c r="G23" i="63"/>
  <c r="X23" i="63"/>
  <c r="D22" i="63"/>
  <c r="G22" i="63"/>
  <c r="X22" i="63"/>
  <c r="D21" i="63"/>
  <c r="G21" i="63"/>
  <c r="X21" i="63"/>
  <c r="D20" i="63"/>
  <c r="G20" i="63"/>
  <c r="X20" i="63"/>
  <c r="D19" i="63"/>
  <c r="G19" i="63"/>
  <c r="X19" i="63"/>
  <c r="D18" i="63"/>
  <c r="G18" i="63"/>
  <c r="X18" i="63"/>
  <c r="D17" i="63"/>
  <c r="G17" i="63"/>
  <c r="X17" i="63"/>
  <c r="D16" i="63"/>
  <c r="G16" i="63"/>
  <c r="X16" i="63"/>
  <c r="D15" i="63"/>
  <c r="G15" i="63"/>
  <c r="X15" i="63"/>
  <c r="D14" i="63"/>
  <c r="G14" i="63"/>
  <c r="X14" i="63"/>
  <c r="D13" i="63"/>
  <c r="G13" i="63"/>
  <c r="X13" i="63"/>
  <c r="D12" i="63"/>
  <c r="G12" i="63"/>
  <c r="X12" i="63"/>
  <c r="D11" i="63"/>
  <c r="G11" i="63"/>
  <c r="X11" i="63"/>
  <c r="D10" i="63"/>
  <c r="G10" i="63"/>
  <c r="X10" i="63"/>
  <c r="D9" i="63"/>
  <c r="G9" i="63"/>
  <c r="X9" i="63"/>
  <c r="D8" i="63"/>
  <c r="G8" i="63"/>
  <c r="X8" i="63"/>
  <c r="D7" i="63"/>
  <c r="G7" i="63"/>
  <c r="X7" i="63"/>
  <c r="D6" i="63"/>
  <c r="G6" i="63"/>
  <c r="X6" i="63"/>
  <c r="D5" i="63"/>
  <c r="G5" i="63"/>
  <c r="X5" i="63"/>
  <c r="D4" i="63"/>
  <c r="G4" i="63"/>
  <c r="X4" i="63"/>
  <c r="L33" i="63"/>
  <c r="A38" i="13"/>
  <c r="P33" i="63"/>
  <c r="W33" i="63"/>
  <c r="L32" i="63"/>
  <c r="A37" i="13"/>
  <c r="P32" i="63"/>
  <c r="W32" i="63"/>
  <c r="L31" i="63"/>
  <c r="A36" i="13"/>
  <c r="P31" i="63"/>
  <c r="W31" i="63"/>
  <c r="L30" i="63"/>
  <c r="A35" i="13"/>
  <c r="P30" i="63"/>
  <c r="W30" i="63"/>
  <c r="L29" i="63"/>
  <c r="A34" i="13"/>
  <c r="P29" i="63"/>
  <c r="W29" i="63"/>
  <c r="L28" i="63"/>
  <c r="A33" i="13"/>
  <c r="P28" i="63"/>
  <c r="W28" i="63"/>
  <c r="L27" i="63"/>
  <c r="A32" i="13"/>
  <c r="P27" i="63"/>
  <c r="W27" i="63"/>
  <c r="L26" i="63"/>
  <c r="A31" i="13"/>
  <c r="P26" i="63"/>
  <c r="W26" i="63"/>
  <c r="L25" i="63"/>
  <c r="A30" i="13"/>
  <c r="P25" i="63"/>
  <c r="W25" i="63"/>
  <c r="L24" i="63"/>
  <c r="A29" i="13"/>
  <c r="P24" i="63"/>
  <c r="W24" i="63"/>
  <c r="L23" i="63"/>
  <c r="A28" i="13"/>
  <c r="P23" i="63"/>
  <c r="W23" i="63"/>
  <c r="L22" i="63"/>
  <c r="A27" i="13"/>
  <c r="P22" i="63"/>
  <c r="W22" i="63"/>
  <c r="L21" i="63"/>
  <c r="A26" i="13"/>
  <c r="P21" i="63"/>
  <c r="W21" i="63"/>
  <c r="L20" i="63"/>
  <c r="A25" i="13"/>
  <c r="P20" i="63"/>
  <c r="W20" i="63"/>
  <c r="L19" i="63"/>
  <c r="A24" i="13"/>
  <c r="P19" i="63"/>
  <c r="W19" i="63"/>
  <c r="L18" i="63"/>
  <c r="A23" i="13"/>
  <c r="P18" i="63"/>
  <c r="W18" i="63"/>
  <c r="L17" i="63"/>
  <c r="A22" i="13"/>
  <c r="P17" i="63"/>
  <c r="W17" i="63"/>
  <c r="L16" i="63"/>
  <c r="A21" i="13"/>
  <c r="P16" i="63"/>
  <c r="W16" i="63"/>
  <c r="L15" i="63"/>
  <c r="A20" i="13"/>
  <c r="P15" i="63"/>
  <c r="W15" i="63"/>
  <c r="L14" i="63"/>
  <c r="A19" i="13"/>
  <c r="P14" i="63"/>
  <c r="W14" i="63"/>
  <c r="L13" i="63"/>
  <c r="A18" i="13"/>
  <c r="P13" i="63"/>
  <c r="W13" i="63"/>
  <c r="L12" i="63"/>
  <c r="A17" i="13"/>
  <c r="P12" i="63"/>
  <c r="W12" i="63"/>
  <c r="L11" i="63"/>
  <c r="A16" i="13"/>
  <c r="P11" i="63"/>
  <c r="W11" i="63"/>
  <c r="L10" i="63"/>
  <c r="A15" i="13"/>
  <c r="P10" i="63"/>
  <c r="W10" i="63"/>
  <c r="L9" i="63"/>
  <c r="A14" i="13"/>
  <c r="P9" i="63"/>
  <c r="W9" i="63"/>
  <c r="L8" i="63"/>
  <c r="A13" i="13"/>
  <c r="P8" i="63"/>
  <c r="W8" i="63"/>
  <c r="L7" i="63"/>
  <c r="A12" i="13"/>
  <c r="P7" i="63"/>
  <c r="W7" i="63"/>
  <c r="L6" i="63"/>
  <c r="A11" i="13"/>
  <c r="P6" i="63"/>
  <c r="W6" i="63"/>
  <c r="L5" i="63"/>
  <c r="A10" i="13"/>
  <c r="P5" i="63"/>
  <c r="W5" i="63"/>
  <c r="L4" i="63"/>
  <c r="A9" i="13"/>
  <c r="P4" i="63"/>
  <c r="W4" i="63"/>
  <c r="V33" i="63"/>
  <c r="V32" i="63"/>
  <c r="V31" i="63"/>
  <c r="V30" i="63"/>
  <c r="V29" i="63"/>
  <c r="V28" i="63"/>
  <c r="V27" i="63"/>
  <c r="V26" i="63"/>
  <c r="V25" i="63"/>
  <c r="V24" i="63"/>
  <c r="V23" i="63"/>
  <c r="V22" i="63"/>
  <c r="V21" i="63"/>
  <c r="V20" i="63"/>
  <c r="V19" i="63"/>
  <c r="V18" i="63"/>
  <c r="V17" i="63"/>
  <c r="V16" i="63"/>
  <c r="V15" i="63"/>
  <c r="V14" i="63"/>
  <c r="V13" i="63"/>
  <c r="V12" i="63"/>
  <c r="V11" i="63"/>
  <c r="V10" i="63"/>
  <c r="V9" i="63"/>
  <c r="V8" i="63"/>
  <c r="V7" i="63"/>
  <c r="V6" i="63"/>
  <c r="V5" i="63"/>
  <c r="V4" i="63"/>
  <c r="U33" i="63"/>
  <c r="U32" i="63"/>
  <c r="U31" i="63"/>
  <c r="U30" i="63"/>
  <c r="U29" i="63"/>
  <c r="U28" i="63"/>
  <c r="U27" i="63"/>
  <c r="U26" i="63"/>
  <c r="U25" i="63"/>
  <c r="U24" i="63"/>
  <c r="U23" i="63"/>
  <c r="U22" i="63"/>
  <c r="U21" i="63"/>
  <c r="U20" i="63"/>
  <c r="U19" i="63"/>
  <c r="U18" i="63"/>
  <c r="U17" i="63"/>
  <c r="U16" i="63"/>
  <c r="U15" i="63"/>
  <c r="U14" i="63"/>
  <c r="U13" i="63"/>
  <c r="U12" i="63"/>
  <c r="U11" i="63"/>
  <c r="U10" i="63"/>
  <c r="U9" i="63"/>
  <c r="U8" i="63"/>
  <c r="U7" i="63"/>
  <c r="U6" i="63"/>
  <c r="U5" i="63"/>
  <c r="U4" i="63"/>
  <c r="T33" i="63"/>
  <c r="T32" i="63"/>
  <c r="T31" i="63"/>
  <c r="T30" i="63"/>
  <c r="T29" i="63"/>
  <c r="T28" i="63"/>
  <c r="T27" i="63"/>
  <c r="T26" i="63"/>
  <c r="T25" i="63"/>
  <c r="T24" i="63"/>
  <c r="T23" i="63"/>
  <c r="T22" i="63"/>
  <c r="T21" i="63"/>
  <c r="T20" i="63"/>
  <c r="T19" i="63"/>
  <c r="T18" i="63"/>
  <c r="T17" i="63"/>
  <c r="T16" i="63"/>
  <c r="T15" i="63"/>
  <c r="T14" i="63"/>
  <c r="T13" i="63"/>
  <c r="T12" i="63"/>
  <c r="T11" i="63"/>
  <c r="T10" i="63"/>
  <c r="T9" i="63"/>
  <c r="T8" i="63"/>
  <c r="T7" i="63"/>
  <c r="T6" i="63"/>
  <c r="T5" i="63"/>
  <c r="T4" i="63"/>
  <c r="S33" i="63"/>
  <c r="S32" i="63"/>
  <c r="S31" i="63"/>
  <c r="S30" i="63"/>
  <c r="S29" i="63"/>
  <c r="Q29" i="63"/>
  <c r="R29" i="63"/>
  <c r="I29" i="63"/>
  <c r="J29" i="63"/>
  <c r="N29" i="63"/>
  <c r="S28" i="63"/>
  <c r="Q28" i="63"/>
  <c r="R28" i="63"/>
  <c r="I28" i="63"/>
  <c r="J28" i="63"/>
  <c r="N28" i="63"/>
  <c r="S27" i="63"/>
  <c r="S26" i="63"/>
  <c r="S25" i="63"/>
  <c r="S24" i="63"/>
  <c r="S23" i="63"/>
  <c r="S22" i="63"/>
  <c r="S21" i="63"/>
  <c r="S20" i="63"/>
  <c r="S19" i="63"/>
  <c r="S18" i="63"/>
  <c r="S17" i="63"/>
  <c r="S16" i="63"/>
  <c r="S15" i="63"/>
  <c r="S14" i="63"/>
  <c r="S13" i="63"/>
  <c r="S12" i="63"/>
  <c r="S11" i="63"/>
  <c r="S10" i="63"/>
  <c r="S9" i="63"/>
  <c r="S8" i="63"/>
  <c r="S7" i="63"/>
  <c r="S6" i="63"/>
  <c r="S5" i="63"/>
  <c r="S4" i="63"/>
  <c r="R33" i="63"/>
  <c r="R32" i="63"/>
  <c r="R31" i="63"/>
  <c r="R30" i="63"/>
  <c r="R27" i="63"/>
  <c r="R26" i="63"/>
  <c r="R25" i="63"/>
  <c r="R24" i="63"/>
  <c r="R23" i="63"/>
  <c r="R22" i="63"/>
  <c r="R21" i="63"/>
  <c r="R20" i="63"/>
  <c r="R19" i="63"/>
  <c r="R18" i="63"/>
  <c r="R17" i="63"/>
  <c r="R16" i="63"/>
  <c r="R15" i="63"/>
  <c r="R14" i="63"/>
  <c r="R13" i="63"/>
  <c r="R12" i="63"/>
  <c r="R11" i="63"/>
  <c r="R10" i="63"/>
  <c r="R9" i="63"/>
  <c r="R8" i="63"/>
  <c r="R7" i="63"/>
  <c r="R6" i="63"/>
  <c r="R5" i="63"/>
  <c r="R4" i="63"/>
  <c r="Q33" i="63"/>
  <c r="Q32" i="63"/>
  <c r="Q31" i="63"/>
  <c r="Q30" i="63"/>
  <c r="Q27" i="63"/>
  <c r="Q26" i="63"/>
  <c r="Q25" i="63"/>
  <c r="Q24" i="63"/>
  <c r="Q23" i="63"/>
  <c r="Q22" i="63"/>
  <c r="Q21" i="63"/>
  <c r="Q20" i="63"/>
  <c r="Q19" i="63"/>
  <c r="Q18" i="63"/>
  <c r="Q17" i="63"/>
  <c r="Q16" i="63"/>
  <c r="Q15" i="63"/>
  <c r="Q14" i="63"/>
  <c r="Q13" i="63"/>
  <c r="Q12" i="63"/>
  <c r="Q11" i="63"/>
  <c r="Q10" i="63"/>
  <c r="Q9" i="63"/>
  <c r="Q8" i="63"/>
  <c r="Q7" i="63"/>
  <c r="Q6" i="63"/>
  <c r="Q5" i="63"/>
  <c r="Q4" i="63"/>
  <c r="E33" i="63"/>
  <c r="F33" i="63"/>
  <c r="I33" i="63"/>
  <c r="J33" i="63"/>
  <c r="O33" i="63"/>
  <c r="E32" i="63"/>
  <c r="F32" i="63"/>
  <c r="I32" i="63"/>
  <c r="J32" i="63"/>
  <c r="O32" i="63"/>
  <c r="E31" i="63"/>
  <c r="F31" i="63"/>
  <c r="I31" i="63"/>
  <c r="J31" i="63"/>
  <c r="O31" i="63"/>
  <c r="E30" i="63"/>
  <c r="F30" i="63"/>
  <c r="I30" i="63"/>
  <c r="J30" i="63"/>
  <c r="O30" i="63"/>
  <c r="E29" i="63"/>
  <c r="F29" i="63"/>
  <c r="O29" i="63"/>
  <c r="E28" i="63"/>
  <c r="F28" i="63"/>
  <c r="O28" i="63"/>
  <c r="E27" i="63"/>
  <c r="F27" i="63"/>
  <c r="I27" i="63"/>
  <c r="J27" i="63"/>
  <c r="O27" i="63"/>
  <c r="E26" i="63"/>
  <c r="F26" i="63"/>
  <c r="I26" i="63"/>
  <c r="J26" i="63"/>
  <c r="O26" i="63"/>
  <c r="E25" i="63"/>
  <c r="F25" i="63"/>
  <c r="I25" i="63"/>
  <c r="J25" i="63"/>
  <c r="O25" i="63"/>
  <c r="E24" i="63"/>
  <c r="F24" i="63"/>
  <c r="I24" i="63"/>
  <c r="J24" i="63"/>
  <c r="O24" i="63"/>
  <c r="E23" i="63"/>
  <c r="F23" i="63"/>
  <c r="I23" i="63"/>
  <c r="J23" i="63"/>
  <c r="O23" i="63"/>
  <c r="E22" i="63"/>
  <c r="F22" i="63"/>
  <c r="I22" i="63"/>
  <c r="J22" i="63"/>
  <c r="O22" i="63"/>
  <c r="E21" i="63"/>
  <c r="F21" i="63"/>
  <c r="I21" i="63"/>
  <c r="J21" i="63"/>
  <c r="O21" i="63"/>
  <c r="E20" i="63"/>
  <c r="F20" i="63"/>
  <c r="I20" i="63"/>
  <c r="J20" i="63"/>
  <c r="O20" i="63"/>
  <c r="E19" i="63"/>
  <c r="F19" i="63"/>
  <c r="I19" i="63"/>
  <c r="J19" i="63"/>
  <c r="O19" i="63"/>
  <c r="E18" i="63"/>
  <c r="F18" i="63"/>
  <c r="I18" i="63"/>
  <c r="J18" i="63"/>
  <c r="O18" i="63"/>
  <c r="E17" i="63"/>
  <c r="F17" i="63"/>
  <c r="I17" i="63"/>
  <c r="J17" i="63"/>
  <c r="O17" i="63"/>
  <c r="E16" i="63"/>
  <c r="F16" i="63"/>
  <c r="I16" i="63"/>
  <c r="J16" i="63"/>
  <c r="O16" i="63"/>
  <c r="E15" i="63"/>
  <c r="F15" i="63"/>
  <c r="I15" i="63"/>
  <c r="J15" i="63"/>
  <c r="O15" i="63"/>
  <c r="E14" i="63"/>
  <c r="F14" i="63"/>
  <c r="I14" i="63"/>
  <c r="J14" i="63"/>
  <c r="O14" i="63"/>
  <c r="E13" i="63"/>
  <c r="F13" i="63"/>
  <c r="I13" i="63"/>
  <c r="J13" i="63"/>
  <c r="O13" i="63"/>
  <c r="E12" i="63"/>
  <c r="F12" i="63"/>
  <c r="I12" i="63"/>
  <c r="J12" i="63"/>
  <c r="O12" i="63"/>
  <c r="E11" i="63"/>
  <c r="F11" i="63"/>
  <c r="I11" i="63"/>
  <c r="J11" i="63"/>
  <c r="O11" i="63"/>
  <c r="E10" i="63"/>
  <c r="F10" i="63"/>
  <c r="I10" i="63"/>
  <c r="J10" i="63"/>
  <c r="O10" i="63"/>
  <c r="E9" i="63"/>
  <c r="F9" i="63"/>
  <c r="I9" i="63"/>
  <c r="J9" i="63"/>
  <c r="O9" i="63"/>
  <c r="E8" i="63"/>
  <c r="F8" i="63"/>
  <c r="I8" i="63"/>
  <c r="J8" i="63"/>
  <c r="O8" i="63"/>
  <c r="E7" i="63"/>
  <c r="F7" i="63"/>
  <c r="I7" i="63"/>
  <c r="J7" i="63"/>
  <c r="O7" i="63"/>
  <c r="E6" i="63"/>
  <c r="F6" i="63"/>
  <c r="I6" i="63"/>
  <c r="J6" i="63"/>
  <c r="O6" i="63"/>
  <c r="E5" i="63"/>
  <c r="F5" i="63"/>
  <c r="I5" i="63"/>
  <c r="J5" i="63"/>
  <c r="O5" i="63"/>
  <c r="E4" i="63"/>
  <c r="F4" i="63"/>
  <c r="I4" i="63"/>
  <c r="J4" i="63"/>
  <c r="O4" i="63"/>
  <c r="N33" i="63"/>
  <c r="N32" i="63"/>
  <c r="N31" i="63"/>
  <c r="N30" i="63"/>
  <c r="N25" i="63"/>
  <c r="N24" i="63"/>
  <c r="N23" i="63"/>
  <c r="N22" i="63"/>
  <c r="N17" i="63"/>
  <c r="N16" i="63"/>
  <c r="N15" i="63"/>
  <c r="N14" i="63"/>
  <c r="N9" i="63"/>
  <c r="N8" i="63"/>
  <c r="N7" i="63"/>
  <c r="N6" i="63"/>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D105" i="46"/>
  <c r="A9" i="32"/>
  <c r="B9" i="32"/>
  <c r="A10" i="32"/>
  <c r="B10" i="32"/>
  <c r="A11" i="32"/>
  <c r="B11" i="32"/>
  <c r="A12" i="32"/>
  <c r="B12" i="32"/>
  <c r="A13" i="32"/>
  <c r="B13" i="32"/>
  <c r="A14" i="32"/>
  <c r="B14" i="32"/>
  <c r="A15" i="32"/>
  <c r="B15" i="32"/>
  <c r="A16" i="32"/>
  <c r="B16" i="32"/>
  <c r="A17" i="32"/>
  <c r="B17" i="32"/>
  <c r="A18" i="32"/>
  <c r="B18" i="32"/>
  <c r="A19" i="32"/>
  <c r="B19" i="32"/>
  <c r="A20" i="32"/>
  <c r="B20" i="32"/>
  <c r="A21" i="32"/>
  <c r="B21" i="32"/>
  <c r="A22" i="32"/>
  <c r="B22" i="32"/>
  <c r="A23" i="32"/>
  <c r="B23" i="32"/>
  <c r="A24" i="32"/>
  <c r="B24" i="32"/>
  <c r="A25" i="32"/>
  <c r="B25" i="32"/>
  <c r="A26" i="32"/>
  <c r="B26" i="32"/>
  <c r="A27" i="32"/>
  <c r="B27" i="32"/>
  <c r="A28" i="32"/>
  <c r="B28" i="32"/>
  <c r="A29" i="32"/>
  <c r="B29" i="32"/>
  <c r="A30" i="32"/>
  <c r="B30" i="32"/>
  <c r="A31" i="32"/>
  <c r="B31" i="32"/>
  <c r="A32" i="32"/>
  <c r="B32" i="32"/>
  <c r="A33" i="32"/>
  <c r="B33" i="32"/>
  <c r="A34" i="32"/>
  <c r="B34" i="32"/>
  <c r="A35" i="32"/>
  <c r="B35" i="32"/>
  <c r="A36" i="32"/>
  <c r="B36" i="32"/>
  <c r="A37" i="32"/>
  <c r="B37" i="32"/>
  <c r="A38" i="32"/>
  <c r="B38" i="32"/>
  <c r="A39" i="32"/>
  <c r="B39" i="32"/>
  <c r="A40" i="32"/>
  <c r="B40" i="32"/>
  <c r="A41" i="32"/>
  <c r="B41" i="32"/>
  <c r="A42" i="32"/>
  <c r="B42" i="32"/>
  <c r="A43" i="32"/>
  <c r="B43" i="32"/>
  <c r="A44" i="32"/>
  <c r="B44" i="32"/>
  <c r="A45" i="32"/>
  <c r="B45" i="32"/>
  <c r="A46" i="32"/>
  <c r="B46" i="32"/>
  <c r="A47" i="32"/>
  <c r="B47" i="32"/>
  <c r="A48" i="32"/>
  <c r="B48" i="32"/>
  <c r="A49" i="32"/>
  <c r="B49" i="32"/>
  <c r="A50" i="32"/>
  <c r="B50" i="32"/>
  <c r="A51" i="32"/>
  <c r="B51" i="32"/>
  <c r="A52" i="32"/>
  <c r="B52" i="32"/>
  <c r="A53" i="32"/>
  <c r="B53" i="32"/>
  <c r="A54" i="32"/>
  <c r="B54" i="32"/>
  <c r="A55" i="32"/>
  <c r="B55" i="32"/>
  <c r="A56" i="32"/>
  <c r="B56" i="32"/>
  <c r="A57" i="32"/>
  <c r="B57" i="32"/>
  <c r="A58" i="32"/>
  <c r="B58" i="32"/>
  <c r="A59" i="32"/>
  <c r="B59" i="32"/>
  <c r="A60" i="32"/>
  <c r="B60" i="32"/>
  <c r="A61" i="32"/>
  <c r="B61" i="32"/>
  <c r="A62" i="32"/>
  <c r="B62" i="32"/>
  <c r="A63" i="32"/>
  <c r="B63" i="32"/>
  <c r="A64" i="32"/>
  <c r="B64" i="32"/>
  <c r="A65" i="32"/>
  <c r="B65" i="32"/>
  <c r="A66" i="32"/>
  <c r="B66" i="32"/>
  <c r="A67" i="32"/>
  <c r="B67" i="32"/>
  <c r="A68" i="32"/>
  <c r="B68" i="32"/>
  <c r="A69" i="32"/>
  <c r="B69" i="32"/>
  <c r="A70" i="32"/>
  <c r="B70" i="32"/>
  <c r="A71" i="32"/>
  <c r="B71" i="32"/>
  <c r="A72" i="32"/>
  <c r="B72" i="32"/>
  <c r="A73" i="32"/>
  <c r="B73" i="32"/>
  <c r="A74" i="32"/>
  <c r="B74" i="32"/>
  <c r="A75" i="32"/>
  <c r="B75" i="32"/>
  <c r="A76" i="32"/>
  <c r="B76" i="32"/>
  <c r="A77" i="32"/>
  <c r="B77" i="32"/>
  <c r="A78" i="32"/>
  <c r="B78" i="32"/>
  <c r="A79" i="32"/>
  <c r="B79" i="32"/>
  <c r="A80" i="32"/>
  <c r="B80" i="32"/>
  <c r="A81" i="32"/>
  <c r="B81" i="32"/>
  <c r="A82" i="32"/>
  <c r="B82" i="32"/>
  <c r="A83" i="32"/>
  <c r="B83" i="32"/>
  <c r="A84" i="32"/>
  <c r="B84" i="32"/>
  <c r="A85" i="32"/>
  <c r="B85" i="32"/>
  <c r="A86" i="32"/>
  <c r="B86" i="32"/>
  <c r="A87" i="32"/>
  <c r="B87" i="32"/>
  <c r="A88" i="32"/>
  <c r="B88" i="32"/>
  <c r="A89" i="32"/>
  <c r="B89" i="32"/>
  <c r="A90" i="32"/>
  <c r="B90" i="32"/>
  <c r="A91" i="32"/>
  <c r="B91" i="32"/>
  <c r="A92" i="32"/>
  <c r="B92" i="32"/>
  <c r="A93" i="32"/>
  <c r="B93" i="32"/>
  <c r="A94" i="32"/>
  <c r="B94" i="32"/>
  <c r="A95" i="32"/>
  <c r="B95" i="32"/>
  <c r="A96" i="32"/>
  <c r="B96" i="32"/>
  <c r="A97" i="32"/>
  <c r="B97" i="32"/>
  <c r="A98" i="32"/>
  <c r="B98" i="32"/>
  <c r="A99" i="32"/>
  <c r="B99" i="32"/>
  <c r="A100" i="32"/>
  <c r="B100" i="32"/>
  <c r="A101" i="32"/>
  <c r="B101" i="32"/>
  <c r="A102" i="32"/>
  <c r="B102" i="32"/>
  <c r="A103" i="32"/>
  <c r="B103" i="32"/>
  <c r="A104" i="32"/>
  <c r="B104" i="32"/>
  <c r="A105" i="32"/>
  <c r="B105" i="32"/>
  <c r="A106" i="32"/>
  <c r="B106" i="32"/>
  <c r="A107" i="32"/>
  <c r="B107" i="32"/>
  <c r="A108" i="32"/>
  <c r="B108" i="32"/>
  <c r="N105" i="46"/>
  <c r="D104" i="46"/>
  <c r="N104" i="46"/>
  <c r="D103" i="46"/>
  <c r="N103" i="46"/>
  <c r="D102" i="46"/>
  <c r="N102" i="46"/>
  <c r="D101" i="46"/>
  <c r="N101" i="46"/>
  <c r="D100" i="46"/>
  <c r="N100" i="46"/>
  <c r="D99" i="46"/>
  <c r="N99" i="46"/>
  <c r="D98" i="46"/>
  <c r="N98" i="46"/>
  <c r="D97" i="46"/>
  <c r="N97" i="46"/>
  <c r="D96" i="46"/>
  <c r="N96" i="46"/>
  <c r="D95" i="46"/>
  <c r="N95" i="46"/>
  <c r="D94" i="46"/>
  <c r="N94" i="46"/>
  <c r="D93" i="46"/>
  <c r="N93" i="46"/>
  <c r="D92" i="46"/>
  <c r="N92" i="46"/>
  <c r="D91" i="46"/>
  <c r="N91" i="46"/>
  <c r="D90" i="46"/>
  <c r="N90" i="46"/>
  <c r="D89" i="46"/>
  <c r="N89" i="46"/>
  <c r="D88" i="46"/>
  <c r="N88" i="46"/>
  <c r="D87" i="46"/>
  <c r="N87" i="46"/>
  <c r="D86" i="46"/>
  <c r="N86" i="46"/>
  <c r="D85" i="46"/>
  <c r="N85" i="46"/>
  <c r="D84" i="46"/>
  <c r="N84" i="46"/>
  <c r="D83" i="46"/>
  <c r="N83" i="46"/>
  <c r="D82" i="46"/>
  <c r="N82" i="46"/>
  <c r="D81" i="46"/>
  <c r="N81" i="46"/>
  <c r="D80" i="46"/>
  <c r="N80" i="46"/>
  <c r="D79" i="46"/>
  <c r="N79" i="46"/>
  <c r="D78" i="46"/>
  <c r="N78" i="46"/>
  <c r="D77" i="46"/>
  <c r="N77" i="46"/>
  <c r="D76" i="46"/>
  <c r="N76" i="46"/>
  <c r="D75" i="46"/>
  <c r="N75" i="46"/>
  <c r="D74" i="46"/>
  <c r="N74" i="46"/>
  <c r="D73" i="46"/>
  <c r="N73" i="46"/>
  <c r="D72" i="46"/>
  <c r="N72" i="46"/>
  <c r="D71" i="46"/>
  <c r="N71" i="46"/>
  <c r="D70" i="46"/>
  <c r="N70" i="46"/>
  <c r="D69" i="46"/>
  <c r="N69" i="46"/>
  <c r="D68" i="46"/>
  <c r="N68" i="46"/>
  <c r="D67" i="46"/>
  <c r="N67" i="46"/>
  <c r="D66" i="46"/>
  <c r="N66" i="46"/>
  <c r="D65" i="46"/>
  <c r="N65" i="46"/>
  <c r="D64" i="46"/>
  <c r="N64" i="46"/>
  <c r="D63" i="46"/>
  <c r="N63" i="46"/>
  <c r="D62" i="46"/>
  <c r="N62" i="46"/>
  <c r="D61" i="46"/>
  <c r="N61" i="46"/>
  <c r="D60" i="46"/>
  <c r="N60" i="46"/>
  <c r="D59" i="46"/>
  <c r="N59" i="46"/>
  <c r="D58" i="46"/>
  <c r="N58" i="46"/>
  <c r="D57" i="46"/>
  <c r="N57" i="46"/>
  <c r="D56" i="46"/>
  <c r="N56" i="46"/>
  <c r="D55" i="46"/>
  <c r="N55" i="46"/>
  <c r="D54" i="46"/>
  <c r="N54" i="46"/>
  <c r="D53" i="46"/>
  <c r="N53" i="46"/>
  <c r="D52" i="46"/>
  <c r="N52" i="46"/>
  <c r="D51" i="46"/>
  <c r="N51" i="46"/>
  <c r="D50" i="46"/>
  <c r="N50" i="46"/>
  <c r="D49" i="46"/>
  <c r="N49" i="46"/>
  <c r="D48" i="46"/>
  <c r="N48" i="46"/>
  <c r="D47" i="46"/>
  <c r="N47" i="46"/>
  <c r="D46" i="46"/>
  <c r="N46" i="46"/>
  <c r="D45" i="46"/>
  <c r="N45" i="46"/>
  <c r="D44" i="46"/>
  <c r="N44" i="46"/>
  <c r="D43" i="46"/>
  <c r="N43" i="46"/>
  <c r="D42" i="46"/>
  <c r="N42" i="46"/>
  <c r="D41" i="46"/>
  <c r="N41" i="46"/>
  <c r="D40" i="46"/>
  <c r="N40" i="46"/>
  <c r="D39" i="46"/>
  <c r="N39" i="46"/>
  <c r="D38" i="46"/>
  <c r="N38" i="46"/>
  <c r="D37" i="46"/>
  <c r="N37" i="46"/>
  <c r="D36" i="46"/>
  <c r="N36" i="46"/>
  <c r="D35" i="46"/>
  <c r="N35" i="46"/>
  <c r="D34" i="46"/>
  <c r="N34" i="46"/>
  <c r="D33" i="46"/>
  <c r="N33" i="46"/>
  <c r="D32" i="46"/>
  <c r="N32" i="46"/>
  <c r="D31" i="46"/>
  <c r="N31" i="46"/>
  <c r="D30" i="46"/>
  <c r="N30" i="46"/>
  <c r="D29" i="46"/>
  <c r="N29" i="46"/>
  <c r="D28" i="46"/>
  <c r="N28" i="46"/>
  <c r="D27" i="46"/>
  <c r="N27" i="46"/>
  <c r="D26" i="46"/>
  <c r="N26" i="46"/>
  <c r="D25" i="46"/>
  <c r="N25" i="46"/>
  <c r="D24" i="46"/>
  <c r="N24" i="46"/>
  <c r="D23" i="46"/>
  <c r="N23" i="46"/>
  <c r="D22" i="46"/>
  <c r="N22" i="46"/>
  <c r="D21" i="46"/>
  <c r="N21" i="46"/>
  <c r="D20" i="46"/>
  <c r="N20" i="46"/>
  <c r="D19" i="46"/>
  <c r="N19" i="46"/>
  <c r="D18" i="46"/>
  <c r="N18" i="46"/>
  <c r="D17" i="46"/>
  <c r="N17" i="46"/>
  <c r="D16" i="46"/>
  <c r="N16" i="46"/>
  <c r="D15" i="46"/>
  <c r="N15" i="46"/>
  <c r="D14" i="46"/>
  <c r="N14" i="46"/>
  <c r="D13" i="46"/>
  <c r="N13" i="46"/>
  <c r="D12" i="46"/>
  <c r="N12" i="46"/>
  <c r="D11" i="46"/>
  <c r="N11" i="46"/>
  <c r="D10" i="46"/>
  <c r="N10" i="46"/>
  <c r="D9" i="46"/>
  <c r="N9" i="46"/>
  <c r="D8" i="46"/>
  <c r="N8" i="46"/>
  <c r="D7" i="46"/>
  <c r="N7" i="46"/>
  <c r="D6" i="46"/>
  <c r="N6" i="46"/>
  <c r="M105" i="46"/>
  <c r="M104" i="46"/>
  <c r="M103" i="46"/>
  <c r="M102" i="46"/>
  <c r="M101" i="46"/>
  <c r="M100" i="46"/>
  <c r="M99" i="46"/>
  <c r="M98" i="46"/>
  <c r="M97" i="46"/>
  <c r="M96" i="46"/>
  <c r="M95" i="46"/>
  <c r="M94" i="46"/>
  <c r="M93" i="46"/>
  <c r="M92" i="46"/>
  <c r="M91" i="46"/>
  <c r="M90" i="46"/>
  <c r="M89" i="46"/>
  <c r="M88" i="46"/>
  <c r="M87" i="46"/>
  <c r="M86" i="46"/>
  <c r="M85" i="46"/>
  <c r="M84" i="46"/>
  <c r="M83" i="46"/>
  <c r="M82" i="46"/>
  <c r="M81" i="46"/>
  <c r="M80" i="46"/>
  <c r="M79" i="46"/>
  <c r="M78" i="46"/>
  <c r="M77" i="46"/>
  <c r="M76" i="46"/>
  <c r="M75" i="46"/>
  <c r="M74" i="46"/>
  <c r="M73" i="46"/>
  <c r="M72" i="46"/>
  <c r="M71" i="46"/>
  <c r="M70" i="46"/>
  <c r="M69" i="46"/>
  <c r="M68" i="46"/>
  <c r="M67" i="46"/>
  <c r="M66" i="46"/>
  <c r="M65" i="46"/>
  <c r="M64" i="46"/>
  <c r="M63" i="46"/>
  <c r="M62" i="46"/>
  <c r="M61" i="46"/>
  <c r="M60" i="46"/>
  <c r="M59" i="46"/>
  <c r="M58" i="46"/>
  <c r="M57" i="46"/>
  <c r="M56" i="46"/>
  <c r="M55" i="46"/>
  <c r="M54" i="46"/>
  <c r="M53" i="46"/>
  <c r="M52" i="46"/>
  <c r="M51" i="46"/>
  <c r="M50" i="46"/>
  <c r="M49" i="46"/>
  <c r="M48" i="46"/>
  <c r="M47" i="46"/>
  <c r="M46" i="46"/>
  <c r="M45" i="46"/>
  <c r="M44" i="46"/>
  <c r="M43" i="46"/>
  <c r="M42" i="46"/>
  <c r="M41" i="46"/>
  <c r="M40" i="46"/>
  <c r="M39" i="46"/>
  <c r="M38" i="46"/>
  <c r="M37" i="46"/>
  <c r="M36" i="46"/>
  <c r="M35" i="46"/>
  <c r="M34" i="46"/>
  <c r="M33" i="46"/>
  <c r="M32" i="46"/>
  <c r="M31" i="46"/>
  <c r="M30" i="46"/>
  <c r="M29" i="46"/>
  <c r="M28" i="46"/>
  <c r="M27" i="46"/>
  <c r="M26" i="46"/>
  <c r="M25" i="46"/>
  <c r="M24" i="46"/>
  <c r="M23" i="46"/>
  <c r="M22" i="46"/>
  <c r="M21" i="46"/>
  <c r="M20" i="46"/>
  <c r="M19" i="46"/>
  <c r="M18" i="46"/>
  <c r="M17" i="46"/>
  <c r="M16" i="46"/>
  <c r="M15" i="46"/>
  <c r="M14" i="46"/>
  <c r="M13" i="46"/>
  <c r="M12" i="46"/>
  <c r="M11" i="46"/>
  <c r="M10" i="46"/>
  <c r="M9" i="46"/>
  <c r="M8" i="46"/>
  <c r="M7" i="46"/>
  <c r="M6" i="46"/>
  <c r="L105" i="46"/>
  <c r="L104" i="46"/>
  <c r="L103" i="46"/>
  <c r="L102" i="46"/>
  <c r="L101" i="46"/>
  <c r="L100" i="46"/>
  <c r="L99" i="46"/>
  <c r="L98" i="46"/>
  <c r="L97"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L10" i="46"/>
  <c r="L9" i="46"/>
  <c r="L8" i="46"/>
  <c r="L7" i="46"/>
  <c r="L6" i="46"/>
  <c r="K105" i="46"/>
  <c r="K104" i="46"/>
  <c r="K103" i="46"/>
  <c r="K102" i="46"/>
  <c r="K101" i="46"/>
  <c r="K100" i="46"/>
  <c r="K99" i="46"/>
  <c r="K98" i="46"/>
  <c r="K97" i="46"/>
  <c r="K96" i="46"/>
  <c r="K95" i="46"/>
  <c r="K94" i="46"/>
  <c r="K93" i="46"/>
  <c r="K92" i="46"/>
  <c r="K91" i="46"/>
  <c r="K90" i="46"/>
  <c r="K89" i="46"/>
  <c r="K88" i="46"/>
  <c r="K87" i="46"/>
  <c r="K86"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7" i="46"/>
  <c r="K36" i="46"/>
  <c r="K35" i="46"/>
  <c r="K34" i="46"/>
  <c r="K33" i="46"/>
  <c r="K32" i="46"/>
  <c r="K31" i="46"/>
  <c r="K30" i="46"/>
  <c r="K29" i="46"/>
  <c r="K28" i="46"/>
  <c r="K27" i="46"/>
  <c r="K26" i="46"/>
  <c r="K25" i="46"/>
  <c r="K24" i="46"/>
  <c r="K23" i="46"/>
  <c r="K22" i="46"/>
  <c r="K21" i="46"/>
  <c r="K20" i="46"/>
  <c r="K19" i="46"/>
  <c r="K18" i="46"/>
  <c r="K17" i="46"/>
  <c r="K16" i="46"/>
  <c r="K15" i="46"/>
  <c r="K14" i="46"/>
  <c r="K13" i="46"/>
  <c r="K12" i="46"/>
  <c r="K11" i="46"/>
  <c r="K10" i="46"/>
  <c r="K9" i="46"/>
  <c r="K8" i="46"/>
  <c r="K7" i="46"/>
  <c r="K6" i="46"/>
  <c r="J105" i="46"/>
  <c r="J104" i="46"/>
  <c r="J103" i="46"/>
  <c r="J102" i="46"/>
  <c r="J101" i="46"/>
  <c r="J100" i="46"/>
  <c r="J99" i="46"/>
  <c r="J98" i="46"/>
  <c r="J97" i="46"/>
  <c r="J96" i="46"/>
  <c r="J95" i="46"/>
  <c r="J94" i="46"/>
  <c r="J93" i="46"/>
  <c r="J92" i="46"/>
  <c r="J91" i="46"/>
  <c r="J90" i="46"/>
  <c r="J89" i="46"/>
  <c r="J88" i="46"/>
  <c r="J87" i="46"/>
  <c r="J86" i="46"/>
  <c r="J85" i="46"/>
  <c r="J84" i="46"/>
  <c r="J83" i="46"/>
  <c r="J82" i="46"/>
  <c r="J81" i="46"/>
  <c r="J80" i="46"/>
  <c r="J79" i="46"/>
  <c r="J78" i="46"/>
  <c r="J77" i="46"/>
  <c r="J76" i="46"/>
  <c r="J75" i="46"/>
  <c r="J74" i="46"/>
  <c r="J73" i="46"/>
  <c r="J72" i="46"/>
  <c r="J71" i="46"/>
  <c r="J70" i="46"/>
  <c r="J69" i="46"/>
  <c r="J68" i="46"/>
  <c r="J67" i="46"/>
  <c r="J66" i="46"/>
  <c r="J65" i="46"/>
  <c r="J64" i="46"/>
  <c r="J63" i="46"/>
  <c r="J62" i="46"/>
  <c r="J61" i="46"/>
  <c r="J60" i="46"/>
  <c r="J59" i="46"/>
  <c r="J58" i="46"/>
  <c r="J57" i="46"/>
  <c r="J56" i="46"/>
  <c r="J55" i="46"/>
  <c r="J54" i="46"/>
  <c r="J53" i="46"/>
  <c r="J52" i="46"/>
  <c r="J51" i="46"/>
  <c r="J50" i="46"/>
  <c r="J49" i="46"/>
  <c r="J48" i="46"/>
  <c r="J47" i="46"/>
  <c r="J46" i="46"/>
  <c r="J45" i="46"/>
  <c r="J44" i="46"/>
  <c r="J43" i="46"/>
  <c r="J42" i="46"/>
  <c r="J41" i="46"/>
  <c r="J40" i="46"/>
  <c r="J39" i="46"/>
  <c r="J38" i="46"/>
  <c r="J37" i="46"/>
  <c r="J36" i="46"/>
  <c r="J35" i="46"/>
  <c r="J34" i="46"/>
  <c r="J33" i="46"/>
  <c r="J32" i="46"/>
  <c r="J31" i="46"/>
  <c r="J30" i="46"/>
  <c r="J29" i="46"/>
  <c r="J28" i="46"/>
  <c r="J27" i="46"/>
  <c r="J26" i="46"/>
  <c r="J25" i="46"/>
  <c r="J24" i="46"/>
  <c r="J23" i="46"/>
  <c r="J22" i="46"/>
  <c r="J21" i="46"/>
  <c r="J20" i="46"/>
  <c r="J19" i="46"/>
  <c r="J18" i="46"/>
  <c r="J17" i="46"/>
  <c r="J16" i="46"/>
  <c r="J15" i="46"/>
  <c r="J14" i="46"/>
  <c r="J13" i="46"/>
  <c r="J12" i="46"/>
  <c r="J11" i="46"/>
  <c r="J10" i="46"/>
  <c r="J9" i="46"/>
  <c r="J8" i="46"/>
  <c r="J7" i="46"/>
  <c r="J6" i="46"/>
  <c r="I105" i="46"/>
  <c r="I104" i="46"/>
  <c r="I103" i="46"/>
  <c r="I102" i="46"/>
  <c r="I101" i="46"/>
  <c r="I100" i="46"/>
  <c r="I99" i="46"/>
  <c r="I98" i="46"/>
  <c r="I97" i="46"/>
  <c r="I96" i="46"/>
  <c r="I95" i="46"/>
  <c r="I94" i="46"/>
  <c r="I93" i="46"/>
  <c r="I92" i="46"/>
  <c r="I91" i="46"/>
  <c r="I90" i="46"/>
  <c r="I89" i="46"/>
  <c r="I88" i="46"/>
  <c r="I87" i="46"/>
  <c r="I86" i="46"/>
  <c r="I85" i="46"/>
  <c r="I84" i="46"/>
  <c r="I83" i="46"/>
  <c r="I82" i="46"/>
  <c r="I81" i="46"/>
  <c r="I80" i="46"/>
  <c r="I79" i="46"/>
  <c r="I78" i="46"/>
  <c r="I77" i="46"/>
  <c r="I76" i="46"/>
  <c r="I75" i="46"/>
  <c r="I74" i="46"/>
  <c r="I73" i="46"/>
  <c r="I72" i="46"/>
  <c r="I71" i="46"/>
  <c r="I70" i="46"/>
  <c r="I69" i="46"/>
  <c r="I68" i="46"/>
  <c r="I67" i="46"/>
  <c r="I66" i="46"/>
  <c r="I65" i="46"/>
  <c r="I64" i="46"/>
  <c r="I63" i="46"/>
  <c r="I62" i="46"/>
  <c r="I61" i="46"/>
  <c r="I60" i="46"/>
  <c r="I59" i="46"/>
  <c r="I58" i="46"/>
  <c r="I57" i="46"/>
  <c r="I56" i="46"/>
  <c r="I55" i="46"/>
  <c r="I54" i="46"/>
  <c r="I53" i="46"/>
  <c r="I52" i="46"/>
  <c r="I51" i="46"/>
  <c r="I50" i="46"/>
  <c r="I49" i="46"/>
  <c r="I48" i="46"/>
  <c r="I47" i="46"/>
  <c r="I46" i="46"/>
  <c r="I45" i="46"/>
  <c r="I44" i="46"/>
  <c r="I43" i="46"/>
  <c r="I42" i="46"/>
  <c r="I41" i="46"/>
  <c r="I40" i="46"/>
  <c r="I39" i="46"/>
  <c r="I38" i="46"/>
  <c r="I37" i="46"/>
  <c r="I36" i="46"/>
  <c r="I35" i="46"/>
  <c r="I34" i="46"/>
  <c r="I33" i="46"/>
  <c r="I32" i="46"/>
  <c r="I31" i="46"/>
  <c r="I30" i="46"/>
  <c r="I29" i="46"/>
  <c r="I28" i="46"/>
  <c r="I27" i="46"/>
  <c r="I26" i="46"/>
  <c r="I25" i="46"/>
  <c r="I24" i="46"/>
  <c r="I23" i="46"/>
  <c r="I22" i="46"/>
  <c r="I21" i="46"/>
  <c r="I20" i="46"/>
  <c r="I19" i="46"/>
  <c r="I18" i="46"/>
  <c r="I17" i="46"/>
  <c r="I16" i="46"/>
  <c r="I15" i="46"/>
  <c r="I14" i="46"/>
  <c r="I13" i="46"/>
  <c r="I12" i="46"/>
  <c r="I11" i="46"/>
  <c r="I10" i="46"/>
  <c r="I9" i="46"/>
  <c r="I8" i="46"/>
  <c r="I7" i="46"/>
  <c r="I6" i="46"/>
  <c r="H105" i="46"/>
  <c r="H104" i="46"/>
  <c r="H103" i="46"/>
  <c r="H102" i="46"/>
  <c r="H101" i="46"/>
  <c r="H100" i="46"/>
  <c r="H99" i="46"/>
  <c r="H98" i="46"/>
  <c r="H97" i="46"/>
  <c r="H96" i="46"/>
  <c r="H95" i="46"/>
  <c r="H94" i="46"/>
  <c r="H93" i="46"/>
  <c r="H92" i="46"/>
  <c r="H91" i="46"/>
  <c r="H90" i="46"/>
  <c r="H89" i="46"/>
  <c r="H88" i="46"/>
  <c r="H87" i="46"/>
  <c r="H86" i="46"/>
  <c r="H85" i="46"/>
  <c r="H84" i="46"/>
  <c r="H83" i="46"/>
  <c r="H82" i="46"/>
  <c r="H81" i="46"/>
  <c r="H80" i="46"/>
  <c r="H79" i="46"/>
  <c r="H78" i="46"/>
  <c r="H77" i="46"/>
  <c r="H76" i="46"/>
  <c r="H75" i="46"/>
  <c r="H74" i="46"/>
  <c r="H73" i="46"/>
  <c r="H72" i="46"/>
  <c r="H71" i="46"/>
  <c r="H70" i="46"/>
  <c r="H69" i="46"/>
  <c r="H68" i="46"/>
  <c r="H67" i="46"/>
  <c r="H66" i="46"/>
  <c r="H65" i="46"/>
  <c r="H64" i="46"/>
  <c r="H63" i="46"/>
  <c r="H62" i="46"/>
  <c r="H61" i="46"/>
  <c r="H60" i="46"/>
  <c r="H59" i="46"/>
  <c r="H58" i="46"/>
  <c r="H57" i="46"/>
  <c r="H56" i="46"/>
  <c r="H55" i="46"/>
  <c r="H54" i="46"/>
  <c r="H53" i="46"/>
  <c r="H52" i="46"/>
  <c r="H51" i="46"/>
  <c r="H50" i="46"/>
  <c r="H49" i="46"/>
  <c r="H48" i="46"/>
  <c r="H47" i="46"/>
  <c r="H46" i="46"/>
  <c r="H45" i="46"/>
  <c r="H44" i="46"/>
  <c r="H43" i="46"/>
  <c r="H42" i="46"/>
  <c r="H41" i="46"/>
  <c r="H40" i="46"/>
  <c r="H39" i="46"/>
  <c r="H38" i="46"/>
  <c r="H37" i="46"/>
  <c r="H36" i="46"/>
  <c r="H35" i="46"/>
  <c r="H34" i="46"/>
  <c r="H33" i="46"/>
  <c r="H32" i="46"/>
  <c r="H31" i="46"/>
  <c r="H30" i="46"/>
  <c r="H29" i="46"/>
  <c r="H28" i="46"/>
  <c r="H27" i="46"/>
  <c r="H26" i="46"/>
  <c r="H25" i="46"/>
  <c r="H24" i="46"/>
  <c r="H23" i="46"/>
  <c r="H22" i="46"/>
  <c r="H21" i="46"/>
  <c r="H20" i="46"/>
  <c r="H19" i="46"/>
  <c r="H18" i="46"/>
  <c r="H17" i="46"/>
  <c r="H16" i="46"/>
  <c r="H15" i="46"/>
  <c r="H14" i="46"/>
  <c r="H13" i="46"/>
  <c r="H12" i="46"/>
  <c r="H11" i="46"/>
  <c r="H10" i="46"/>
  <c r="H9" i="46"/>
  <c r="H8" i="46"/>
  <c r="H7" i="46"/>
  <c r="H6" i="46"/>
  <c r="G105" i="46"/>
  <c r="G104" i="46"/>
  <c r="G103" i="46"/>
  <c r="G102" i="46"/>
  <c r="G101" i="46"/>
  <c r="G100" i="46"/>
  <c r="G99" i="46"/>
  <c r="G98" i="46"/>
  <c r="G97" i="46"/>
  <c r="G96" i="46"/>
  <c r="G95" i="46"/>
  <c r="G94" i="46"/>
  <c r="G93" i="46"/>
  <c r="G92" i="46"/>
  <c r="G91" i="46"/>
  <c r="G90" i="46"/>
  <c r="G89" i="46"/>
  <c r="G88" i="46"/>
  <c r="G87" i="46"/>
  <c r="G86" i="46"/>
  <c r="G85" i="46"/>
  <c r="G84" i="46"/>
  <c r="G83" i="46"/>
  <c r="G82" i="46"/>
  <c r="G81" i="46"/>
  <c r="G80" i="46"/>
  <c r="G79" i="46"/>
  <c r="G78" i="46"/>
  <c r="G77" i="46"/>
  <c r="G76" i="46"/>
  <c r="G75" i="46"/>
  <c r="G74" i="46"/>
  <c r="G73" i="46"/>
  <c r="G72" i="46"/>
  <c r="G71" i="46"/>
  <c r="G70" i="46"/>
  <c r="G69" i="46"/>
  <c r="G68" i="46"/>
  <c r="G67" i="46"/>
  <c r="G66" i="46"/>
  <c r="G65" i="46"/>
  <c r="G64" i="46"/>
  <c r="G63" i="46"/>
  <c r="G62" i="46"/>
  <c r="G61" i="46"/>
  <c r="G60" i="46"/>
  <c r="G59"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G26" i="46"/>
  <c r="G25" i="46"/>
  <c r="G24" i="46"/>
  <c r="G23" i="46"/>
  <c r="G22" i="46"/>
  <c r="G21" i="46"/>
  <c r="G20" i="46"/>
  <c r="G19" i="46"/>
  <c r="G18" i="46"/>
  <c r="G17" i="46"/>
  <c r="G16" i="46"/>
  <c r="G15" i="46"/>
  <c r="G14" i="46"/>
  <c r="G13" i="46"/>
  <c r="G12" i="46"/>
  <c r="G11" i="46"/>
  <c r="G10" i="46"/>
  <c r="G9" i="46"/>
  <c r="G8" i="46"/>
  <c r="G7" i="46"/>
  <c r="G6" i="46"/>
  <c r="F105" i="46"/>
  <c r="F104" i="46"/>
  <c r="F103" i="46"/>
  <c r="F102" i="46"/>
  <c r="F101" i="46"/>
  <c r="F100" i="46"/>
  <c r="F99" i="46"/>
  <c r="F98" i="46"/>
  <c r="F97" i="46"/>
  <c r="F96" i="46"/>
  <c r="F95" i="46"/>
  <c r="F94" i="46"/>
  <c r="F93" i="46"/>
  <c r="F92" i="46"/>
  <c r="F91" i="46"/>
  <c r="F90" i="46"/>
  <c r="F89" i="46"/>
  <c r="F88" i="46"/>
  <c r="F87" i="46"/>
  <c r="F86" i="46"/>
  <c r="F85" i="46"/>
  <c r="F84" i="46"/>
  <c r="F83" i="46"/>
  <c r="F82" i="46"/>
  <c r="F81" i="46"/>
  <c r="F80" i="46"/>
  <c r="F79" i="46"/>
  <c r="F78" i="46"/>
  <c r="F77" i="46"/>
  <c r="F76" i="46"/>
  <c r="F75" i="46"/>
  <c r="F74" i="46"/>
  <c r="F73" i="46"/>
  <c r="F72" i="46"/>
  <c r="F71" i="46"/>
  <c r="F70" i="46"/>
  <c r="F69" i="46"/>
  <c r="F68" i="46"/>
  <c r="F67" i="46"/>
  <c r="F66" i="46"/>
  <c r="F65" i="46"/>
  <c r="F64" i="46"/>
  <c r="F63" i="46"/>
  <c r="F62" i="46"/>
  <c r="F61" i="46"/>
  <c r="F60" i="46"/>
  <c r="F59" i="46"/>
  <c r="F58" i="46"/>
  <c r="F57" i="46"/>
  <c r="F56" i="46"/>
  <c r="F55" i="46"/>
  <c r="F54" i="46"/>
  <c r="F53" i="46"/>
  <c r="F52" i="46"/>
  <c r="F51" i="46"/>
  <c r="F50" i="46"/>
  <c r="F49" i="46"/>
  <c r="F48" i="46"/>
  <c r="F47" i="46"/>
  <c r="F46" i="46"/>
  <c r="F45" i="46"/>
  <c r="F44" i="46"/>
  <c r="F43" i="46"/>
  <c r="F42" i="46"/>
  <c r="F41" i="46"/>
  <c r="F40" i="46"/>
  <c r="F39" i="46"/>
  <c r="F38" i="46"/>
  <c r="F37" i="46"/>
  <c r="F36" i="46"/>
  <c r="F35" i="46"/>
  <c r="F34" i="46"/>
  <c r="F33" i="46"/>
  <c r="F32" i="46"/>
  <c r="F31" i="46"/>
  <c r="F30" i="46"/>
  <c r="F29" i="46"/>
  <c r="F28" i="46"/>
  <c r="F27" i="46"/>
  <c r="F26" i="46"/>
  <c r="F25" i="46"/>
  <c r="F24" i="46"/>
  <c r="F23" i="46"/>
  <c r="F22" i="46"/>
  <c r="F21" i="46"/>
  <c r="F20" i="46"/>
  <c r="F19" i="46"/>
  <c r="F18" i="46"/>
  <c r="F17" i="46"/>
  <c r="F16" i="46"/>
  <c r="F15" i="46"/>
  <c r="F14" i="46"/>
  <c r="F13" i="46"/>
  <c r="F12" i="46"/>
  <c r="F11" i="46"/>
  <c r="F10" i="46"/>
  <c r="F9" i="46"/>
  <c r="F8" i="46"/>
  <c r="F7" i="46"/>
  <c r="F6" i="46"/>
  <c r="E105" i="46"/>
  <c r="E104" i="46"/>
  <c r="E103" i="46"/>
  <c r="E102" i="46"/>
  <c r="E101" i="46"/>
  <c r="E100" i="46"/>
  <c r="E99" i="46"/>
  <c r="E98" i="46"/>
  <c r="E97" i="46"/>
  <c r="E96" i="46"/>
  <c r="E95" i="46"/>
  <c r="E94" i="46"/>
  <c r="E93" i="46"/>
  <c r="E92" i="46"/>
  <c r="E91" i="46"/>
  <c r="E90" i="46"/>
  <c r="E89" i="46"/>
  <c r="E88" i="46"/>
  <c r="E87" i="46"/>
  <c r="E86" i="46"/>
  <c r="E85" i="46"/>
  <c r="E84" i="46"/>
  <c r="E83" i="46"/>
  <c r="E82" i="46"/>
  <c r="E81" i="46"/>
  <c r="E80" i="46"/>
  <c r="E79" i="46"/>
  <c r="E78" i="46"/>
  <c r="E77" i="46"/>
  <c r="E76" i="46"/>
  <c r="E75" i="46"/>
  <c r="E74" i="46"/>
  <c r="E73" i="46"/>
  <c r="E72" i="46"/>
  <c r="E71" i="46"/>
  <c r="E70" i="46"/>
  <c r="E69" i="46"/>
  <c r="E68" i="46"/>
  <c r="E67" i="46"/>
  <c r="E66" i="46"/>
  <c r="E65" i="46"/>
  <c r="E64" i="46"/>
  <c r="E63" i="46"/>
  <c r="E62" i="46"/>
  <c r="E61" i="46"/>
  <c r="E60" i="46"/>
  <c r="E59" i="46"/>
  <c r="E58" i="46"/>
  <c r="E57" i="46"/>
  <c r="E56" i="46"/>
  <c r="E55" i="46"/>
  <c r="E54" i="46"/>
  <c r="E53" i="46"/>
  <c r="E52" i="46"/>
  <c r="E51" i="46"/>
  <c r="E50" i="46"/>
  <c r="E49" i="46"/>
  <c r="E48" i="46"/>
  <c r="E47" i="46"/>
  <c r="E46" i="46"/>
  <c r="E45" i="46"/>
  <c r="E44" i="46"/>
  <c r="E43" i="46"/>
  <c r="E42" i="46"/>
  <c r="E41" i="46"/>
  <c r="E40" i="46"/>
  <c r="E39" i="46"/>
  <c r="E38" i="46"/>
  <c r="E37" i="46"/>
  <c r="E36" i="46"/>
  <c r="E35" i="46"/>
  <c r="E34" i="46"/>
  <c r="E33" i="46"/>
  <c r="E32" i="46"/>
  <c r="E31" i="46"/>
  <c r="E30" i="46"/>
  <c r="E29" i="46"/>
  <c r="E28" i="46"/>
  <c r="E27" i="46"/>
  <c r="E26" i="46"/>
  <c r="E25" i="46"/>
  <c r="E24" i="46"/>
  <c r="E23" i="46"/>
  <c r="E22" i="46"/>
  <c r="E21" i="46"/>
  <c r="E20" i="46"/>
  <c r="E19" i="46"/>
  <c r="E18" i="46"/>
  <c r="E17" i="46"/>
  <c r="E16" i="46"/>
  <c r="E15" i="46"/>
  <c r="E14" i="46"/>
  <c r="E13" i="46"/>
  <c r="E12" i="46"/>
  <c r="E11" i="46"/>
  <c r="E10" i="46"/>
  <c r="E9" i="46"/>
  <c r="E8" i="46"/>
  <c r="E7" i="46"/>
  <c r="E6" i="46"/>
  <c r="C2" i="62"/>
  <c r="C3" i="62"/>
  <c r="C4" i="62"/>
  <c r="C5" i="62"/>
  <c r="C6" i="62"/>
  <c r="C7" i="62"/>
  <c r="C8" i="62"/>
  <c r="C9" i="62"/>
  <c r="C10" i="62"/>
  <c r="C11" i="62"/>
  <c r="C12" i="62"/>
  <c r="C13" i="62"/>
  <c r="C14" i="62"/>
  <c r="B14" i="62"/>
  <c r="J14" i="62"/>
  <c r="B13" i="62"/>
  <c r="J13" i="62"/>
  <c r="B12" i="62"/>
  <c r="J12" i="62"/>
  <c r="B11" i="62"/>
  <c r="J11" i="62"/>
  <c r="B10" i="62"/>
  <c r="J10" i="62"/>
  <c r="B9" i="62"/>
  <c r="J9" i="62"/>
  <c r="B8" i="62"/>
  <c r="J8" i="62"/>
  <c r="B7" i="62"/>
  <c r="J7" i="62"/>
  <c r="B6" i="62"/>
  <c r="J6" i="62"/>
  <c r="B5" i="62"/>
  <c r="J5" i="62"/>
  <c r="B4" i="62"/>
  <c r="J4" i="62"/>
  <c r="B3" i="62"/>
  <c r="J3" i="62"/>
  <c r="I14" i="62"/>
  <c r="I13" i="62"/>
  <c r="I12" i="62"/>
  <c r="I11" i="62"/>
  <c r="I10" i="62"/>
  <c r="I9" i="62"/>
  <c r="I8" i="62"/>
  <c r="I7" i="62"/>
  <c r="I6" i="62"/>
  <c r="I5" i="62"/>
  <c r="I4" i="62"/>
  <c r="I3" i="62"/>
  <c r="G14" i="62"/>
  <c r="G13" i="62"/>
  <c r="G12" i="62"/>
  <c r="G11" i="62"/>
  <c r="G10" i="62"/>
  <c r="G9" i="62"/>
  <c r="G8" i="62"/>
  <c r="G7" i="62"/>
  <c r="G6" i="62"/>
  <c r="G5" i="62"/>
  <c r="G4" i="62"/>
  <c r="G3" i="62"/>
  <c r="F14" i="62"/>
  <c r="F13" i="62"/>
  <c r="F12" i="62"/>
  <c r="F11" i="62"/>
  <c r="F10" i="62"/>
  <c r="F9" i="62"/>
  <c r="F8" i="62"/>
  <c r="F7" i="62"/>
  <c r="F6" i="62"/>
  <c r="F5" i="62"/>
  <c r="F4" i="62"/>
  <c r="F3" i="62"/>
  <c r="E159" i="57"/>
  <c r="E158" i="57"/>
  <c r="E157" i="57"/>
  <c r="E156" i="57"/>
  <c r="D155" i="57"/>
  <c r="D156" i="57"/>
  <c r="D157" i="57"/>
  <c r="D158" i="57"/>
  <c r="D159" i="57"/>
  <c r="E150" i="57"/>
  <c r="E149" i="57"/>
  <c r="E148" i="57"/>
  <c r="E147" i="57"/>
  <c r="E146" i="57"/>
  <c r="E145" i="57"/>
  <c r="E144" i="57"/>
  <c r="E143" i="57"/>
  <c r="D142" i="57"/>
  <c r="D143" i="57"/>
  <c r="D144" i="57"/>
  <c r="D145" i="57"/>
  <c r="D146" i="57"/>
  <c r="D147" i="57"/>
  <c r="D148" i="57"/>
  <c r="D149" i="57"/>
  <c r="D150" i="57"/>
  <c r="I102" i="57"/>
  <c r="I101" i="57"/>
  <c r="I100" i="57"/>
  <c r="H102" i="57"/>
  <c r="J102" i="57"/>
  <c r="H101" i="57"/>
  <c r="J101" i="57"/>
  <c r="H100" i="57"/>
  <c r="J100" i="57"/>
  <c r="F102" i="57"/>
  <c r="F101" i="57"/>
  <c r="F100" i="57"/>
  <c r="E102" i="57"/>
  <c r="E101" i="57"/>
  <c r="E100" i="57"/>
  <c r="D102" i="57"/>
  <c r="D101" i="57"/>
  <c r="D100" i="57"/>
  <c r="C102" i="57"/>
  <c r="C101" i="57"/>
  <c r="C100" i="57"/>
  <c r="I95" i="57"/>
  <c r="I94" i="57"/>
  <c r="I93" i="57"/>
  <c r="H95" i="57"/>
  <c r="J95" i="57"/>
  <c r="H94" i="57"/>
  <c r="J94" i="57"/>
  <c r="H93" i="57"/>
  <c r="F95" i="57"/>
  <c r="F94" i="57"/>
  <c r="F93" i="57"/>
  <c r="E95" i="57"/>
  <c r="E94" i="57"/>
  <c r="E93" i="57"/>
  <c r="D95" i="57"/>
  <c r="D94" i="57"/>
  <c r="D93" i="57"/>
  <c r="C95" i="57"/>
  <c r="C94" i="57"/>
  <c r="C93" i="57"/>
  <c r="G90" i="57"/>
  <c r="J90" i="57"/>
  <c r="K90" i="57"/>
  <c r="E176" i="58"/>
  <c r="E175" i="58"/>
  <c r="E174" i="58"/>
  <c r="E173" i="58"/>
  <c r="E172" i="58"/>
  <c r="E171" i="58"/>
  <c r="E170" i="58"/>
  <c r="E169" i="58"/>
  <c r="E168" i="58"/>
  <c r="E167" i="58"/>
  <c r="E166" i="58"/>
  <c r="E165" i="58"/>
  <c r="E164" i="58"/>
  <c r="E163" i="58"/>
  <c r="E162" i="58"/>
  <c r="E161" i="58"/>
  <c r="E160" i="58"/>
  <c r="E159" i="58"/>
  <c r="E158" i="58"/>
  <c r="E157" i="58"/>
  <c r="E156" i="58"/>
  <c r="E155" i="58"/>
  <c r="E154" i="58"/>
  <c r="E153" i="58"/>
  <c r="E152" i="58"/>
  <c r="E151" i="58"/>
  <c r="E150" i="58"/>
  <c r="E149" i="58"/>
  <c r="E148" i="58"/>
  <c r="E147" i="58"/>
  <c r="E146" i="58"/>
  <c r="E145" i="58"/>
  <c r="E144" i="58"/>
  <c r="E143" i="58"/>
  <c r="E142" i="58"/>
  <c r="E141" i="58"/>
  <c r="E140" i="58"/>
  <c r="E139" i="58"/>
  <c r="E138" i="58"/>
  <c r="E137" i="58"/>
  <c r="E136" i="58"/>
  <c r="E135" i="58"/>
  <c r="E134" i="58"/>
  <c r="E133" i="58"/>
  <c r="E132" i="58"/>
  <c r="E131" i="58"/>
  <c r="E130" i="58"/>
  <c r="E129" i="58"/>
  <c r="E128" i="58"/>
  <c r="E127" i="58"/>
  <c r="E126" i="58"/>
  <c r="E125" i="58"/>
  <c r="E124" i="58"/>
  <c r="E123" i="58"/>
  <c r="E122" i="58"/>
  <c r="E121" i="58"/>
  <c r="E120" i="58"/>
  <c r="E119" i="58"/>
  <c r="E118" i="58"/>
  <c r="E117" i="58"/>
  <c r="E116" i="58"/>
  <c r="E115" i="58"/>
  <c r="E114" i="58"/>
  <c r="E113" i="58"/>
  <c r="E112" i="58"/>
  <c r="E111" i="58"/>
  <c r="E110" i="58"/>
  <c r="E109" i="58"/>
  <c r="E108" i="58"/>
  <c r="E107" i="58"/>
  <c r="E106" i="58"/>
  <c r="E105" i="58"/>
  <c r="E104" i="58"/>
  <c r="E103" i="58"/>
  <c r="E102" i="58"/>
  <c r="I45" i="57"/>
  <c r="I46" i="57"/>
  <c r="I47" i="57"/>
  <c r="I48" i="57"/>
  <c r="I49" i="57"/>
  <c r="I50" i="57"/>
  <c r="I51" i="57"/>
  <c r="I52" i="57"/>
  <c r="I53" i="57"/>
  <c r="I54" i="57"/>
  <c r="I55" i="57"/>
  <c r="I56" i="57"/>
  <c r="I57" i="57"/>
  <c r="I58" i="57"/>
  <c r="I59" i="57"/>
  <c r="I60" i="57"/>
  <c r="I61" i="57"/>
  <c r="I62" i="57"/>
  <c r="I63" i="57"/>
  <c r="I64" i="57"/>
  <c r="I65" i="57"/>
  <c r="I66" i="57"/>
  <c r="I67" i="57"/>
  <c r="I68" i="57"/>
  <c r="I69" i="57"/>
  <c r="I70" i="57"/>
  <c r="O70" i="57"/>
  <c r="O69" i="57"/>
  <c r="O68" i="57"/>
  <c r="K68" i="57"/>
  <c r="O67" i="57"/>
  <c r="B67" i="57"/>
  <c r="O66" i="57"/>
  <c r="O65" i="57"/>
  <c r="J65" i="57"/>
  <c r="O64" i="57"/>
  <c r="K64" i="57"/>
  <c r="O63" i="57"/>
  <c r="B63" i="57"/>
  <c r="O62" i="57"/>
  <c r="O61" i="57"/>
  <c r="O60" i="57"/>
  <c r="K60" i="57"/>
  <c r="O59" i="57"/>
  <c r="B59" i="57"/>
  <c r="O58" i="57"/>
  <c r="O57" i="57"/>
  <c r="J57" i="57"/>
  <c r="O56" i="57"/>
  <c r="K56" i="57"/>
  <c r="O55" i="57"/>
  <c r="B55" i="57"/>
  <c r="O54" i="57"/>
  <c r="O53" i="57"/>
  <c r="O52" i="57"/>
  <c r="K52" i="57"/>
  <c r="O51" i="57"/>
  <c r="B51" i="57"/>
  <c r="O50" i="57"/>
  <c r="O49" i="57"/>
  <c r="J49" i="57"/>
  <c r="O48" i="57"/>
  <c r="K48" i="57"/>
  <c r="O47" i="57"/>
  <c r="B47" i="57"/>
  <c r="O46" i="57"/>
  <c r="K70" i="57"/>
  <c r="K69" i="57"/>
  <c r="K66" i="57"/>
  <c r="K65" i="57"/>
  <c r="K62" i="57"/>
  <c r="K61" i="57"/>
  <c r="K58" i="57"/>
  <c r="K57" i="57"/>
  <c r="K54" i="57"/>
  <c r="K53" i="57"/>
  <c r="K50" i="57"/>
  <c r="K49" i="57"/>
  <c r="K46" i="57"/>
  <c r="J70" i="57"/>
  <c r="J69" i="57"/>
  <c r="J68" i="57"/>
  <c r="J67" i="57"/>
  <c r="J66" i="57"/>
  <c r="J62" i="57"/>
  <c r="J61" i="57"/>
  <c r="J60" i="57"/>
  <c r="J59" i="57"/>
  <c r="J58" i="57"/>
  <c r="M58" i="57"/>
  <c r="J54" i="57"/>
  <c r="J53" i="57"/>
  <c r="J52" i="57"/>
  <c r="J51" i="57"/>
  <c r="J50" i="57"/>
  <c r="J46" i="57"/>
  <c r="M46" i="57"/>
  <c r="F70" i="57"/>
  <c r="F69" i="57"/>
  <c r="F68" i="57"/>
  <c r="F67" i="57"/>
  <c r="F66" i="57"/>
  <c r="F65" i="57"/>
  <c r="D65" i="57"/>
  <c r="G65" i="57"/>
  <c r="F62" i="57"/>
  <c r="F61" i="57"/>
  <c r="F60" i="57"/>
  <c r="F59" i="57"/>
  <c r="F58" i="57"/>
  <c r="F57" i="57"/>
  <c r="D57" i="57"/>
  <c r="G57" i="57"/>
  <c r="F54" i="57"/>
  <c r="F53" i="57"/>
  <c r="F52" i="57"/>
  <c r="F51" i="57"/>
  <c r="F50" i="57"/>
  <c r="F49" i="57"/>
  <c r="F46" i="57"/>
  <c r="D70" i="57"/>
  <c r="D69" i="57"/>
  <c r="G69" i="57"/>
  <c r="D68" i="57"/>
  <c r="D67" i="57"/>
  <c r="D66" i="57"/>
  <c r="D64" i="57"/>
  <c r="D63" i="57"/>
  <c r="D62" i="57"/>
  <c r="D61" i="57"/>
  <c r="G61" i="57"/>
  <c r="D60" i="57"/>
  <c r="G60" i="57"/>
  <c r="D59" i="57"/>
  <c r="D58" i="57"/>
  <c r="D56" i="57"/>
  <c r="D55" i="57"/>
  <c r="D54" i="57"/>
  <c r="D53" i="57"/>
  <c r="D52" i="57"/>
  <c r="D51" i="57"/>
  <c r="D50" i="57"/>
  <c r="D49" i="57"/>
  <c r="D48" i="57"/>
  <c r="D47" i="57"/>
  <c r="D46" i="57"/>
  <c r="B70" i="57"/>
  <c r="B69" i="57"/>
  <c r="B68" i="57"/>
  <c r="B66" i="57"/>
  <c r="B65" i="57"/>
  <c r="B64" i="57"/>
  <c r="B62" i="57"/>
  <c r="B61" i="57"/>
  <c r="B60" i="57"/>
  <c r="B58" i="57"/>
  <c r="B57" i="57"/>
  <c r="B56" i="57"/>
  <c r="B54" i="57"/>
  <c r="B53" i="57"/>
  <c r="B52" i="57"/>
  <c r="B50" i="57"/>
  <c r="B49" i="57"/>
  <c r="B48" i="57"/>
  <c r="B46" i="57"/>
  <c r="A70" i="57"/>
  <c r="P70" i="57"/>
  <c r="A69" i="57"/>
  <c r="P69" i="57"/>
  <c r="A68" i="57"/>
  <c r="P68" i="57"/>
  <c r="A67" i="57"/>
  <c r="P67" i="57"/>
  <c r="A66" i="57"/>
  <c r="P66" i="57"/>
  <c r="A65" i="57"/>
  <c r="P65" i="57"/>
  <c r="A62" i="57"/>
  <c r="P62" i="57"/>
  <c r="A61" i="57"/>
  <c r="P61" i="57"/>
  <c r="A60" i="57"/>
  <c r="P60" i="57"/>
  <c r="A59" i="57"/>
  <c r="P59" i="57"/>
  <c r="A58" i="57"/>
  <c r="P58" i="57"/>
  <c r="A57" i="57"/>
  <c r="P57" i="57"/>
  <c r="A54" i="57"/>
  <c r="P54" i="57"/>
  <c r="A53" i="57"/>
  <c r="P53" i="57"/>
  <c r="A52" i="57"/>
  <c r="P52" i="57"/>
  <c r="A51" i="57"/>
  <c r="P51" i="57"/>
  <c r="A50" i="57"/>
  <c r="P50" i="57"/>
  <c r="A49" i="57"/>
  <c r="P49" i="57"/>
  <c r="A46" i="57"/>
  <c r="P46" i="57"/>
  <c r="I29" i="57"/>
  <c r="I30" i="57"/>
  <c r="I31" i="57"/>
  <c r="I32" i="57"/>
  <c r="I33" i="57"/>
  <c r="I34" i="57"/>
  <c r="I35" i="57"/>
  <c r="I36" i="57"/>
  <c r="I37" i="57"/>
  <c r="I38" i="57"/>
  <c r="I39" i="57"/>
  <c r="I40" i="57"/>
  <c r="I41" i="57"/>
  <c r="I42" i="57"/>
  <c r="I43" i="57"/>
  <c r="O43" i="57"/>
  <c r="O42" i="57"/>
  <c r="O41" i="57"/>
  <c r="F41" i="57"/>
  <c r="O40" i="57"/>
  <c r="O39" i="57"/>
  <c r="O38" i="57"/>
  <c r="K38" i="57"/>
  <c r="O37" i="57"/>
  <c r="O36" i="57"/>
  <c r="J36" i="57"/>
  <c r="O35" i="57"/>
  <c r="O34" i="57"/>
  <c r="O33" i="57"/>
  <c r="F33" i="57"/>
  <c r="O32" i="57"/>
  <c r="O31" i="57"/>
  <c r="O30" i="57"/>
  <c r="K30" i="57"/>
  <c r="K43" i="57"/>
  <c r="K42" i="57"/>
  <c r="K40" i="57"/>
  <c r="K39" i="57"/>
  <c r="K37" i="57"/>
  <c r="K35" i="57"/>
  <c r="K34" i="57"/>
  <c r="K32" i="57"/>
  <c r="K31" i="57"/>
  <c r="J43" i="57"/>
  <c r="M43" i="57"/>
  <c r="J42" i="57"/>
  <c r="M42" i="57"/>
  <c r="J40" i="57"/>
  <c r="J39" i="57"/>
  <c r="J37" i="57"/>
  <c r="J35" i="57"/>
  <c r="J34" i="57"/>
  <c r="J32" i="57"/>
  <c r="J31" i="57"/>
  <c r="M31" i="57"/>
  <c r="F43" i="57"/>
  <c r="F42" i="57"/>
  <c r="F40" i="57"/>
  <c r="F39" i="57"/>
  <c r="F37" i="57"/>
  <c r="F36" i="57"/>
  <c r="F35" i="57"/>
  <c r="F34" i="57"/>
  <c r="F32" i="57"/>
  <c r="F31" i="57"/>
  <c r="D43" i="57"/>
  <c r="D42" i="57"/>
  <c r="D40" i="57"/>
  <c r="D39" i="57"/>
  <c r="D38" i="57"/>
  <c r="D37" i="57"/>
  <c r="D36" i="57"/>
  <c r="G36" i="57"/>
  <c r="D35" i="57"/>
  <c r="D34" i="57"/>
  <c r="D32" i="57"/>
  <c r="D31" i="57"/>
  <c r="D30" i="57"/>
  <c r="I76" i="57"/>
  <c r="I77" i="57"/>
  <c r="O77" i="57"/>
  <c r="K77" i="57"/>
  <c r="F77" i="57"/>
  <c r="D77" i="57"/>
  <c r="I9" i="57"/>
  <c r="I10" i="57"/>
  <c r="I11" i="57"/>
  <c r="I12" i="57"/>
  <c r="I13" i="57"/>
  <c r="I14" i="57"/>
  <c r="I15" i="57"/>
  <c r="I16" i="57"/>
  <c r="I17" i="57"/>
  <c r="I18" i="57"/>
  <c r="I19" i="57"/>
  <c r="I20" i="57"/>
  <c r="I21" i="57"/>
  <c r="I22" i="57"/>
  <c r="O22" i="57"/>
  <c r="O21" i="57"/>
  <c r="O20" i="57"/>
  <c r="O19" i="57"/>
  <c r="O18" i="57"/>
  <c r="N18" i="57"/>
  <c r="O17" i="57"/>
  <c r="O16" i="57"/>
  <c r="N16" i="57"/>
  <c r="O15" i="57"/>
  <c r="D15" i="57"/>
  <c r="O14" i="57"/>
  <c r="O13" i="57"/>
  <c r="O12" i="57"/>
  <c r="O11" i="57"/>
  <c r="O10" i="57"/>
  <c r="N10" i="57"/>
  <c r="N22" i="57"/>
  <c r="N21" i="57"/>
  <c r="N20" i="57"/>
  <c r="N19" i="57"/>
  <c r="N17" i="57"/>
  <c r="N14" i="57"/>
  <c r="N13" i="57"/>
  <c r="N12" i="57"/>
  <c r="N11" i="57"/>
  <c r="K22" i="57"/>
  <c r="K21" i="57"/>
  <c r="K20" i="57"/>
  <c r="K19" i="57"/>
  <c r="K17" i="57"/>
  <c r="K16" i="57"/>
  <c r="K14" i="57"/>
  <c r="K13" i="57"/>
  <c r="K12" i="57"/>
  <c r="K11" i="57"/>
  <c r="J22" i="57"/>
  <c r="J21" i="57"/>
  <c r="J20" i="57"/>
  <c r="J19" i="57"/>
  <c r="J18" i="57"/>
  <c r="J17" i="57"/>
  <c r="J16" i="57"/>
  <c r="J14" i="57"/>
  <c r="J13" i="57"/>
  <c r="J12" i="57"/>
  <c r="J11" i="57"/>
  <c r="J10" i="57"/>
  <c r="H22" i="57"/>
  <c r="H21" i="57"/>
  <c r="H20" i="57"/>
  <c r="H19" i="57"/>
  <c r="H18" i="57"/>
  <c r="H17" i="57"/>
  <c r="H16" i="57"/>
  <c r="H14" i="57"/>
  <c r="H13" i="57"/>
  <c r="H12" i="57"/>
  <c r="H11" i="57"/>
  <c r="H10" i="57"/>
  <c r="F22" i="57"/>
  <c r="F21" i="57"/>
  <c r="F20" i="57"/>
  <c r="F19" i="57"/>
  <c r="F18" i="57"/>
  <c r="F17" i="57"/>
  <c r="F16" i="57"/>
  <c r="F14" i="57"/>
  <c r="F13" i="57"/>
  <c r="F12" i="57"/>
  <c r="F11" i="57"/>
  <c r="F10" i="57"/>
  <c r="D22" i="57"/>
  <c r="D21" i="57"/>
  <c r="D20" i="57"/>
  <c r="D19" i="57"/>
  <c r="D18" i="57"/>
  <c r="D17" i="57"/>
  <c r="D16" i="57"/>
  <c r="D14" i="57"/>
  <c r="D13" i="57"/>
  <c r="D12" i="57"/>
  <c r="D11" i="57"/>
  <c r="D10" i="57"/>
  <c r="I57" i="56"/>
  <c r="I58" i="56"/>
  <c r="N58" i="56"/>
  <c r="K58" i="56"/>
  <c r="D58" i="56"/>
  <c r="I39" i="56"/>
  <c r="I40" i="56"/>
  <c r="I41" i="56"/>
  <c r="I42" i="56"/>
  <c r="I43" i="56"/>
  <c r="I44" i="56"/>
  <c r="I45" i="56"/>
  <c r="I46" i="56"/>
  <c r="I47" i="56"/>
  <c r="I48" i="56"/>
  <c r="I49" i="56"/>
  <c r="I50" i="56"/>
  <c r="I51" i="56"/>
  <c r="I52" i="56"/>
  <c r="I53" i="56"/>
  <c r="I54" i="56"/>
  <c r="N54" i="56"/>
  <c r="N53" i="56"/>
  <c r="N52" i="56"/>
  <c r="N51" i="56"/>
  <c r="K51" i="56"/>
  <c r="N50" i="56"/>
  <c r="K50" i="56"/>
  <c r="N49" i="56"/>
  <c r="N48" i="56"/>
  <c r="K48" i="56"/>
  <c r="N47" i="56"/>
  <c r="N46" i="56"/>
  <c r="N45" i="56"/>
  <c r="N44" i="56"/>
  <c r="N43" i="56"/>
  <c r="K43" i="56"/>
  <c r="N42" i="56"/>
  <c r="K42" i="56"/>
  <c r="N41" i="56"/>
  <c r="N40" i="56"/>
  <c r="K40" i="56"/>
  <c r="K54" i="56"/>
  <c r="K53" i="56"/>
  <c r="K52" i="56"/>
  <c r="K46" i="56"/>
  <c r="K45" i="56"/>
  <c r="K44" i="56"/>
  <c r="E54" i="56"/>
  <c r="E53" i="56"/>
  <c r="E52" i="56"/>
  <c r="E51" i="56"/>
  <c r="E50" i="56"/>
  <c r="E49" i="56"/>
  <c r="E48" i="56"/>
  <c r="E46" i="56"/>
  <c r="E45" i="56"/>
  <c r="E44" i="56"/>
  <c r="E43" i="56"/>
  <c r="E42" i="56"/>
  <c r="E40" i="56"/>
  <c r="D54" i="56"/>
  <c r="D53" i="56"/>
  <c r="D52" i="56"/>
  <c r="D51" i="56"/>
  <c r="D50" i="56"/>
  <c r="D49" i="56"/>
  <c r="D48" i="56"/>
  <c r="D47" i="56"/>
  <c r="D46" i="56"/>
  <c r="D45" i="56"/>
  <c r="D44" i="56"/>
  <c r="D43" i="56"/>
  <c r="D42" i="56"/>
  <c r="D41" i="56"/>
  <c r="D40" i="56"/>
  <c r="I22" i="56"/>
  <c r="I23" i="56"/>
  <c r="I24" i="56"/>
  <c r="I25" i="56"/>
  <c r="I26" i="56"/>
  <c r="I27" i="56"/>
  <c r="I28" i="56"/>
  <c r="I29" i="56"/>
  <c r="I30" i="56"/>
  <c r="I31" i="56"/>
  <c r="I32" i="56"/>
  <c r="I33" i="56"/>
  <c r="I34" i="56"/>
  <c r="I35" i="56"/>
  <c r="I36" i="56"/>
  <c r="I37" i="56"/>
  <c r="N37" i="56"/>
  <c r="N36" i="56"/>
  <c r="N35" i="56"/>
  <c r="N34" i="56"/>
  <c r="K34" i="56"/>
  <c r="N33" i="56"/>
  <c r="N32" i="56"/>
  <c r="N31" i="56"/>
  <c r="K31" i="56"/>
  <c r="N30" i="56"/>
  <c r="K30" i="56"/>
  <c r="N29" i="56"/>
  <c r="N28" i="56"/>
  <c r="N27" i="56"/>
  <c r="N26" i="56"/>
  <c r="K26" i="56"/>
  <c r="N25" i="56"/>
  <c r="N24" i="56"/>
  <c r="N23" i="56"/>
  <c r="K23" i="56"/>
  <c r="K37" i="56"/>
  <c r="K36" i="56"/>
  <c r="K35" i="56"/>
  <c r="K33" i="56"/>
  <c r="K32" i="56"/>
  <c r="K29" i="56"/>
  <c r="K28" i="56"/>
  <c r="K27" i="56"/>
  <c r="K25" i="56"/>
  <c r="K24" i="56"/>
  <c r="E37" i="56"/>
  <c r="E36" i="56"/>
  <c r="E35" i="56"/>
  <c r="E33" i="56"/>
  <c r="E32" i="56"/>
  <c r="E29" i="56"/>
  <c r="E28" i="56"/>
  <c r="E27" i="56"/>
  <c r="E25" i="56"/>
  <c r="E24" i="56"/>
  <c r="D37" i="56"/>
  <c r="D36" i="56"/>
  <c r="D35" i="56"/>
  <c r="D34" i="56"/>
  <c r="D33" i="56"/>
  <c r="D32" i="56"/>
  <c r="D31" i="56"/>
  <c r="D30" i="56"/>
  <c r="D29" i="56"/>
  <c r="D28" i="56"/>
  <c r="D27" i="56"/>
  <c r="D26" i="56"/>
  <c r="D25" i="56"/>
  <c r="D24" i="56"/>
  <c r="D23" i="56"/>
  <c r="I2" i="56"/>
  <c r="I3" i="56"/>
  <c r="I4" i="56"/>
  <c r="I5" i="56"/>
  <c r="I6" i="56"/>
  <c r="I7" i="56"/>
  <c r="I8" i="56"/>
  <c r="I9" i="56"/>
  <c r="I10" i="56"/>
  <c r="I11" i="56"/>
  <c r="I12" i="56"/>
  <c r="I13" i="56"/>
  <c r="I14" i="56"/>
  <c r="I15" i="56"/>
  <c r="N15" i="56"/>
  <c r="N14" i="56"/>
  <c r="N13" i="56"/>
  <c r="N12" i="56"/>
  <c r="K12" i="56"/>
  <c r="N11" i="56"/>
  <c r="K11" i="56"/>
  <c r="N10" i="56"/>
  <c r="E10" i="56"/>
  <c r="N9" i="56"/>
  <c r="E9" i="56"/>
  <c r="N8" i="56"/>
  <c r="E8" i="56"/>
  <c r="N7" i="56"/>
  <c r="N6" i="56"/>
  <c r="N5" i="56"/>
  <c r="N4" i="56"/>
  <c r="K4" i="56"/>
  <c r="N3" i="56"/>
  <c r="K3" i="56"/>
  <c r="K15" i="56"/>
  <c r="K14" i="56"/>
  <c r="K13" i="56"/>
  <c r="K9" i="56"/>
  <c r="K8" i="56"/>
  <c r="K7" i="56"/>
  <c r="K6" i="56"/>
  <c r="K5" i="56"/>
  <c r="E15" i="56"/>
  <c r="E14" i="56"/>
  <c r="E13" i="56"/>
  <c r="E12" i="56"/>
  <c r="E7" i="56"/>
  <c r="E6" i="56"/>
  <c r="E5" i="56"/>
  <c r="E4" i="56"/>
  <c r="M57" i="55"/>
  <c r="M58" i="55"/>
  <c r="N58" i="55"/>
  <c r="J58" i="55"/>
  <c r="D58" i="55"/>
  <c r="M39" i="55"/>
  <c r="M40" i="55"/>
  <c r="M41" i="55"/>
  <c r="M42" i="55"/>
  <c r="M43" i="55"/>
  <c r="M44" i="55"/>
  <c r="M45" i="55"/>
  <c r="M46" i="55"/>
  <c r="M47" i="55"/>
  <c r="M48" i="55"/>
  <c r="N48" i="55"/>
  <c r="A48" i="55"/>
  <c r="O48" i="55"/>
  <c r="N47" i="55"/>
  <c r="A47" i="55"/>
  <c r="O47" i="55"/>
  <c r="N40" i="55"/>
  <c r="A40" i="55"/>
  <c r="O40" i="55"/>
  <c r="M49" i="55"/>
  <c r="M50" i="55"/>
  <c r="M51" i="55"/>
  <c r="M52" i="55"/>
  <c r="M53" i="55"/>
  <c r="M54" i="55"/>
  <c r="N54" i="55"/>
  <c r="N53" i="55"/>
  <c r="N52" i="55"/>
  <c r="N51" i="55"/>
  <c r="N50" i="55"/>
  <c r="N49" i="55"/>
  <c r="A49" i="55"/>
  <c r="O49" i="55"/>
  <c r="N46" i="55"/>
  <c r="N45" i="55"/>
  <c r="N44" i="55"/>
  <c r="N43" i="55"/>
  <c r="N42" i="55"/>
  <c r="N41" i="55"/>
  <c r="J41" i="55"/>
  <c r="J54" i="55"/>
  <c r="J53" i="55"/>
  <c r="J52" i="55"/>
  <c r="J51" i="55"/>
  <c r="J50" i="55"/>
  <c r="J48" i="55"/>
  <c r="J47" i="55"/>
  <c r="J46" i="55"/>
  <c r="J45" i="55"/>
  <c r="J44" i="55"/>
  <c r="J43" i="55"/>
  <c r="J42" i="55"/>
  <c r="J40" i="55"/>
  <c r="D54" i="55"/>
  <c r="D53" i="55"/>
  <c r="D52" i="55"/>
  <c r="D51" i="55"/>
  <c r="D50" i="55"/>
  <c r="D48" i="55"/>
  <c r="D47" i="55"/>
  <c r="D46" i="55"/>
  <c r="D45" i="55"/>
  <c r="D44" i="55"/>
  <c r="D43" i="55"/>
  <c r="D42" i="55"/>
  <c r="D40" i="55"/>
  <c r="B54" i="55"/>
  <c r="B53" i="55"/>
  <c r="B52" i="55"/>
  <c r="B51" i="55"/>
  <c r="B50" i="55"/>
  <c r="B48" i="55"/>
  <c r="B47" i="55"/>
  <c r="B46" i="55"/>
  <c r="B45" i="55"/>
  <c r="B44" i="55"/>
  <c r="B43" i="55"/>
  <c r="B42" i="55"/>
  <c r="B40" i="55"/>
  <c r="A54" i="55"/>
  <c r="O54" i="55"/>
  <c r="A53" i="55"/>
  <c r="O53" i="55"/>
  <c r="A52" i="55"/>
  <c r="O52" i="55"/>
  <c r="A51" i="55"/>
  <c r="O51" i="55"/>
  <c r="A50" i="55"/>
  <c r="O50" i="55"/>
  <c r="A46" i="55"/>
  <c r="O46" i="55"/>
  <c r="A45" i="55"/>
  <c r="O45" i="55"/>
  <c r="A44" i="55"/>
  <c r="O44" i="55"/>
  <c r="A43" i="55"/>
  <c r="O43" i="55"/>
  <c r="A42" i="55"/>
  <c r="O42" i="55"/>
  <c r="M22" i="55"/>
  <c r="M23" i="55"/>
  <c r="M24" i="55"/>
  <c r="M25" i="55"/>
  <c r="M26" i="55"/>
  <c r="M27" i="55"/>
  <c r="M28" i="55"/>
  <c r="M29" i="55"/>
  <c r="M30" i="55"/>
  <c r="M31" i="55"/>
  <c r="M32" i="55"/>
  <c r="M33" i="55"/>
  <c r="M34" i="55"/>
  <c r="M35" i="55"/>
  <c r="M36" i="55"/>
  <c r="M37" i="55"/>
  <c r="N37" i="55"/>
  <c r="N36" i="55"/>
  <c r="N35" i="55"/>
  <c r="N34" i="55"/>
  <c r="N33" i="55"/>
  <c r="N32" i="55"/>
  <c r="N31" i="55"/>
  <c r="J31" i="55"/>
  <c r="N30" i="55"/>
  <c r="D30" i="55"/>
  <c r="N29" i="55"/>
  <c r="N28" i="55"/>
  <c r="N27" i="55"/>
  <c r="N26" i="55"/>
  <c r="N25" i="55"/>
  <c r="N24" i="55"/>
  <c r="N23" i="55"/>
  <c r="J23" i="55"/>
  <c r="J37" i="55"/>
  <c r="J36" i="55"/>
  <c r="J35" i="55"/>
  <c r="J34" i="55"/>
  <c r="J33" i="55"/>
  <c r="J32" i="55"/>
  <c r="J29" i="55"/>
  <c r="J28" i="55"/>
  <c r="J27" i="55"/>
  <c r="J26" i="55"/>
  <c r="J25" i="55"/>
  <c r="J24" i="55"/>
  <c r="D37" i="55"/>
  <c r="D36" i="55"/>
  <c r="D35" i="55"/>
  <c r="D34" i="55"/>
  <c r="D33" i="55"/>
  <c r="D32" i="55"/>
  <c r="D29" i="55"/>
  <c r="D28" i="55"/>
  <c r="D27" i="55"/>
  <c r="D26" i="55"/>
  <c r="D25" i="55"/>
  <c r="D24" i="55"/>
  <c r="M2" i="55"/>
  <c r="M3" i="55"/>
  <c r="M4" i="55"/>
  <c r="M5" i="55"/>
  <c r="M6" i="55"/>
  <c r="M7" i="55"/>
  <c r="M8" i="55"/>
  <c r="M9" i="55"/>
  <c r="M10" i="55"/>
  <c r="M11" i="55"/>
  <c r="M12" i="55"/>
  <c r="M13" i="55"/>
  <c r="M14" i="55"/>
  <c r="M15" i="55"/>
  <c r="N15" i="55"/>
  <c r="N14" i="55"/>
  <c r="N13" i="55"/>
  <c r="N12" i="55"/>
  <c r="J12" i="55"/>
  <c r="N11" i="55"/>
  <c r="N10" i="55"/>
  <c r="N9" i="55"/>
  <c r="D9" i="55"/>
  <c r="N8" i="55"/>
  <c r="D8" i="55"/>
  <c r="N7" i="55"/>
  <c r="N6" i="55"/>
  <c r="N5" i="55"/>
  <c r="N4" i="55"/>
  <c r="J4" i="55"/>
  <c r="N3" i="55"/>
  <c r="J15" i="55"/>
  <c r="J14" i="55"/>
  <c r="J13" i="55"/>
  <c r="J11" i="55"/>
  <c r="J10" i="55"/>
  <c r="J7" i="55"/>
  <c r="J6" i="55"/>
  <c r="J5" i="55"/>
  <c r="J3" i="55"/>
  <c r="D15" i="55"/>
  <c r="D14" i="55"/>
  <c r="D13" i="55"/>
  <c r="D11" i="55"/>
  <c r="D10" i="55"/>
  <c r="D7" i="55"/>
  <c r="D6" i="55"/>
  <c r="D5" i="55"/>
  <c r="D3" i="55"/>
  <c r="B8" i="52"/>
  <c r="B9" i="52"/>
  <c r="C9" i="52"/>
  <c r="A11" i="51"/>
  <c r="B11" i="51"/>
  <c r="W9" i="52"/>
  <c r="Q11" i="51"/>
  <c r="V9" i="52"/>
  <c r="U9" i="52"/>
  <c r="T9" i="52"/>
  <c r="N11" i="51"/>
  <c r="S9" i="52"/>
  <c r="R9" i="52"/>
  <c r="Q9" i="52"/>
  <c r="O9" i="52"/>
  <c r="B8" i="50"/>
  <c r="B9" i="50"/>
  <c r="B10" i="50"/>
  <c r="B11" i="50"/>
  <c r="B12" i="50"/>
  <c r="B13" i="50"/>
  <c r="B14" i="50"/>
  <c r="B15" i="50"/>
  <c r="B16" i="50"/>
  <c r="B17" i="50"/>
  <c r="B18" i="50"/>
  <c r="B19" i="50"/>
  <c r="B20" i="50"/>
  <c r="B21" i="50"/>
  <c r="B22" i="50"/>
  <c r="B23" i="50"/>
  <c r="B24" i="50"/>
  <c r="B25" i="50"/>
  <c r="B26" i="50"/>
  <c r="B27" i="50"/>
  <c r="B28" i="50"/>
  <c r="B29" i="50"/>
  <c r="B30" i="50"/>
  <c r="B31" i="50"/>
  <c r="B32" i="50"/>
  <c r="B33" i="50"/>
  <c r="B34" i="50"/>
  <c r="B35" i="50"/>
  <c r="B36" i="50"/>
  <c r="C36"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AD36" i="50"/>
  <c r="AD35" i="50"/>
  <c r="AD34" i="50"/>
  <c r="AD33" i="50"/>
  <c r="AD32" i="50"/>
  <c r="AD31" i="50"/>
  <c r="AD30" i="50"/>
  <c r="AD29" i="50"/>
  <c r="AD28" i="50"/>
  <c r="AD27" i="50"/>
  <c r="AD26" i="50"/>
  <c r="AD25" i="50"/>
  <c r="AD24" i="50"/>
  <c r="AD23" i="50"/>
  <c r="AD22" i="50"/>
  <c r="AD21" i="50"/>
  <c r="AD20" i="50"/>
  <c r="AD19" i="50"/>
  <c r="AD18" i="50"/>
  <c r="AD17" i="50"/>
  <c r="AD16" i="50"/>
  <c r="AD15" i="50"/>
  <c r="AD14" i="50"/>
  <c r="AD13" i="50"/>
  <c r="AD12" i="50"/>
  <c r="AD11" i="50"/>
  <c r="AD10" i="50"/>
  <c r="AD9" i="50"/>
  <c r="AC36" i="50"/>
  <c r="AC35" i="50"/>
  <c r="AC34" i="50"/>
  <c r="AC33" i="50"/>
  <c r="AC32" i="50"/>
  <c r="AC31" i="50"/>
  <c r="AC30" i="50"/>
  <c r="AC29" i="50"/>
  <c r="AC28" i="50"/>
  <c r="AC27" i="50"/>
  <c r="AC26" i="50"/>
  <c r="AC25" i="50"/>
  <c r="AC24" i="50"/>
  <c r="AC23" i="50"/>
  <c r="AC22" i="50"/>
  <c r="AC21" i="50"/>
  <c r="AC20" i="50"/>
  <c r="AC19" i="50"/>
  <c r="AC18" i="50"/>
  <c r="AC17" i="50"/>
  <c r="AC16" i="50"/>
  <c r="AC15" i="50"/>
  <c r="AC14" i="50"/>
  <c r="AC13" i="50"/>
  <c r="AC12" i="50"/>
  <c r="AC11" i="50"/>
  <c r="AC10" i="50"/>
  <c r="AC9" i="50"/>
  <c r="Y36" i="50"/>
  <c r="Y35" i="50"/>
  <c r="Y34" i="50"/>
  <c r="Y33" i="50"/>
  <c r="Y32" i="50"/>
  <c r="Y31" i="50"/>
  <c r="Y30" i="50"/>
  <c r="Y29" i="50"/>
  <c r="Y28" i="50"/>
  <c r="Y27" i="50"/>
  <c r="Y26" i="50"/>
  <c r="Y25" i="50"/>
  <c r="Y24" i="50"/>
  <c r="Y23" i="50"/>
  <c r="Y22" i="50"/>
  <c r="Y21" i="50"/>
  <c r="Y20" i="50"/>
  <c r="Y19" i="50"/>
  <c r="Y18" i="50"/>
  <c r="Y17" i="50"/>
  <c r="Y16" i="50"/>
  <c r="Y15" i="50"/>
  <c r="Y14" i="50"/>
  <c r="Y13" i="50"/>
  <c r="Y12" i="50"/>
  <c r="Y11" i="50"/>
  <c r="Y10" i="50"/>
  <c r="Y9" i="50"/>
  <c r="A11" i="49"/>
  <c r="B11" i="49"/>
  <c r="A12" i="49"/>
  <c r="B12" i="49"/>
  <c r="A13" i="49"/>
  <c r="B13" i="49"/>
  <c r="A14" i="49"/>
  <c r="B14" i="49"/>
  <c r="A15" i="49"/>
  <c r="B15" i="49"/>
  <c r="A16" i="49"/>
  <c r="B16" i="49"/>
  <c r="A17" i="49"/>
  <c r="B17" i="49"/>
  <c r="A18" i="49"/>
  <c r="B18" i="49"/>
  <c r="A19" i="49"/>
  <c r="B19" i="49"/>
  <c r="A20" i="49"/>
  <c r="B20" i="49"/>
  <c r="A21" i="49"/>
  <c r="B21" i="49"/>
  <c r="A22" i="49"/>
  <c r="B22" i="49"/>
  <c r="A23" i="49"/>
  <c r="B23" i="49"/>
  <c r="A24" i="49"/>
  <c r="B24" i="49"/>
  <c r="A25" i="49"/>
  <c r="B25" i="49"/>
  <c r="A26" i="49"/>
  <c r="B26" i="49"/>
  <c r="A27" i="49"/>
  <c r="B27" i="49"/>
  <c r="A28" i="49"/>
  <c r="B28" i="49"/>
  <c r="A29" i="49"/>
  <c r="B29" i="49"/>
  <c r="A30" i="49"/>
  <c r="B30" i="49"/>
  <c r="A31" i="49"/>
  <c r="B31" i="49"/>
  <c r="A32" i="49"/>
  <c r="B32" i="49"/>
  <c r="A33" i="49"/>
  <c r="B33" i="49"/>
  <c r="A34" i="49"/>
  <c r="B34" i="49"/>
  <c r="A35" i="49"/>
  <c r="B35" i="49"/>
  <c r="A36" i="49"/>
  <c r="B36" i="49"/>
  <c r="A37" i="49"/>
  <c r="B37" i="49"/>
  <c r="A38" i="49"/>
  <c r="B38" i="49"/>
  <c r="A39" i="49"/>
  <c r="B39" i="49"/>
  <c r="A40" i="49"/>
  <c r="B40" i="49"/>
  <c r="A41" i="49"/>
  <c r="B41" i="49"/>
  <c r="A42" i="49"/>
  <c r="B42" i="49"/>
  <c r="A43" i="49"/>
  <c r="B43" i="49"/>
  <c r="A44" i="49"/>
  <c r="B44" i="49"/>
  <c r="A45" i="49"/>
  <c r="B45" i="49"/>
  <c r="A46" i="49"/>
  <c r="B46" i="49"/>
  <c r="A47" i="49"/>
  <c r="B47" i="49"/>
  <c r="A48" i="49"/>
  <c r="B48" i="49"/>
  <c r="A49" i="49"/>
  <c r="B49" i="49"/>
  <c r="A50" i="49"/>
  <c r="B50" i="49"/>
  <c r="A51" i="49"/>
  <c r="B51" i="49"/>
  <c r="A52" i="49"/>
  <c r="B52" i="49"/>
  <c r="A53" i="49"/>
  <c r="B53" i="49"/>
  <c r="A54" i="49"/>
  <c r="B54" i="49"/>
  <c r="A55" i="49"/>
  <c r="B55" i="49"/>
  <c r="A56" i="49"/>
  <c r="B56" i="49"/>
  <c r="A57" i="49"/>
  <c r="B57" i="49"/>
  <c r="A58" i="49"/>
  <c r="B58" i="49"/>
  <c r="A59" i="49"/>
  <c r="B59" i="49"/>
  <c r="A60" i="49"/>
  <c r="B60" i="49"/>
  <c r="A61" i="49"/>
  <c r="B61" i="49"/>
  <c r="A62" i="49"/>
  <c r="B62" i="49"/>
  <c r="A63" i="49"/>
  <c r="B63" i="49"/>
  <c r="A64" i="49"/>
  <c r="B64" i="49"/>
  <c r="A65" i="49"/>
  <c r="B65" i="49"/>
  <c r="A66" i="49"/>
  <c r="B66" i="49"/>
  <c r="A67" i="49"/>
  <c r="B67" i="49"/>
  <c r="A68" i="49"/>
  <c r="B68" i="49"/>
  <c r="A69" i="49"/>
  <c r="B69" i="49"/>
  <c r="A70" i="49"/>
  <c r="B70" i="49"/>
  <c r="A71" i="49"/>
  <c r="B71" i="49"/>
  <c r="A72" i="49"/>
  <c r="B72" i="49"/>
  <c r="A73" i="49"/>
  <c r="B73" i="49"/>
  <c r="A74" i="49"/>
  <c r="B74" i="49"/>
  <c r="A75" i="49"/>
  <c r="B75" i="49"/>
  <c r="A76" i="49"/>
  <c r="B76" i="49"/>
  <c r="A77" i="49"/>
  <c r="B77" i="49"/>
  <c r="A78" i="49"/>
  <c r="B78" i="49"/>
  <c r="A79" i="49"/>
  <c r="B79" i="49"/>
  <c r="A80" i="49"/>
  <c r="B80" i="49"/>
  <c r="A81" i="49"/>
  <c r="B81" i="49"/>
  <c r="A82" i="49"/>
  <c r="B82" i="49"/>
  <c r="A83" i="49"/>
  <c r="B83" i="49"/>
  <c r="A84" i="49"/>
  <c r="B84" i="49"/>
  <c r="A85" i="49"/>
  <c r="B85" i="49"/>
  <c r="A86" i="49"/>
  <c r="B86" i="49"/>
  <c r="A87" i="49"/>
  <c r="B87" i="49"/>
  <c r="A88" i="49"/>
  <c r="B88" i="49"/>
  <c r="A89" i="49"/>
  <c r="B89" i="49"/>
  <c r="A90" i="49"/>
  <c r="B90" i="49"/>
  <c r="A91" i="49"/>
  <c r="B91" i="49"/>
  <c r="A92" i="49"/>
  <c r="B92" i="49"/>
  <c r="A93" i="49"/>
  <c r="B93" i="49"/>
  <c r="A94" i="49"/>
  <c r="B94" i="49"/>
  <c r="A95" i="49"/>
  <c r="B95" i="49"/>
  <c r="A96" i="49"/>
  <c r="B96" i="49"/>
  <c r="A97" i="49"/>
  <c r="B97" i="49"/>
  <c r="A98" i="49"/>
  <c r="B98" i="49"/>
  <c r="A99" i="49"/>
  <c r="B99" i="49"/>
  <c r="A100" i="49"/>
  <c r="B100" i="49"/>
  <c r="A101" i="49"/>
  <c r="B101" i="49"/>
  <c r="A102" i="49"/>
  <c r="B102" i="49"/>
  <c r="A103" i="49"/>
  <c r="B103" i="49"/>
  <c r="A104" i="49"/>
  <c r="B104" i="49"/>
  <c r="A105" i="49"/>
  <c r="B105" i="49"/>
  <c r="A106" i="49"/>
  <c r="B106" i="49"/>
  <c r="A107" i="49"/>
  <c r="B107" i="49"/>
  <c r="A108" i="49"/>
  <c r="B108" i="49"/>
  <c r="A109" i="49"/>
  <c r="B109" i="49"/>
  <c r="A110" i="49"/>
  <c r="B110" i="49"/>
  <c r="A111" i="49"/>
  <c r="B111" i="49"/>
  <c r="A112" i="49"/>
  <c r="B112" i="49"/>
  <c r="A113" i="49"/>
  <c r="B113" i="49"/>
  <c r="A114" i="49"/>
  <c r="B114" i="49"/>
  <c r="A115" i="49"/>
  <c r="B115" i="49"/>
  <c r="A116" i="49"/>
  <c r="B116" i="49"/>
  <c r="A117" i="49"/>
  <c r="B117" i="49"/>
  <c r="A118" i="49"/>
  <c r="B118" i="49"/>
  <c r="A119" i="49"/>
  <c r="B119" i="49"/>
  <c r="A120" i="49"/>
  <c r="B120" i="49"/>
  <c r="A121" i="49"/>
  <c r="B121" i="49"/>
  <c r="A122" i="49"/>
  <c r="B122" i="49"/>
  <c r="A123" i="49"/>
  <c r="B123" i="49"/>
  <c r="A124" i="49"/>
  <c r="B124" i="49"/>
  <c r="A125" i="49"/>
  <c r="B125" i="49"/>
  <c r="A126" i="49"/>
  <c r="B126" i="49"/>
  <c r="A127" i="49"/>
  <c r="B127" i="49"/>
  <c r="A128" i="49"/>
  <c r="B128" i="49"/>
  <c r="A129" i="49"/>
  <c r="B129" i="49"/>
  <c r="A130" i="49"/>
  <c r="B130" i="49"/>
  <c r="A131" i="49"/>
  <c r="B131" i="49"/>
  <c r="A132" i="49"/>
  <c r="B132" i="49"/>
  <c r="A133" i="49"/>
  <c r="B133" i="49"/>
  <c r="A134" i="49"/>
  <c r="B134" i="49"/>
  <c r="A135" i="49"/>
  <c r="B135" i="49"/>
  <c r="A136" i="49"/>
  <c r="B136" i="49"/>
  <c r="A137" i="49"/>
  <c r="B137" i="49"/>
  <c r="A138" i="49"/>
  <c r="B138" i="49"/>
  <c r="A139" i="49"/>
  <c r="B139" i="49"/>
  <c r="A140" i="49"/>
  <c r="B140" i="49"/>
  <c r="A141" i="49"/>
  <c r="B141" i="49"/>
  <c r="A142" i="49"/>
  <c r="B142" i="49"/>
  <c r="A143" i="49"/>
  <c r="B143" i="49"/>
  <c r="A144" i="49"/>
  <c r="B144" i="49"/>
  <c r="A145" i="49"/>
  <c r="B145" i="49"/>
  <c r="A146" i="49"/>
  <c r="B146" i="49"/>
  <c r="A147" i="49"/>
  <c r="B147" i="49"/>
  <c r="A148" i="49"/>
  <c r="B148" i="49"/>
  <c r="A149" i="49"/>
  <c r="B149" i="49"/>
  <c r="A150" i="49"/>
  <c r="B150" i="49"/>
  <c r="X36" i="50"/>
  <c r="X35" i="50"/>
  <c r="X34" i="50"/>
  <c r="X33" i="50"/>
  <c r="X32" i="50"/>
  <c r="X31" i="50"/>
  <c r="X30" i="50"/>
  <c r="X29" i="50"/>
  <c r="X28" i="50"/>
  <c r="X27" i="50"/>
  <c r="X26" i="50"/>
  <c r="X25" i="50"/>
  <c r="X24" i="50"/>
  <c r="X23" i="50"/>
  <c r="X22" i="50"/>
  <c r="X21" i="50"/>
  <c r="X20" i="50"/>
  <c r="X19" i="50"/>
  <c r="X18" i="50"/>
  <c r="X17" i="50"/>
  <c r="X16" i="50"/>
  <c r="X15" i="50"/>
  <c r="X14" i="50"/>
  <c r="X13" i="50"/>
  <c r="X12" i="50"/>
  <c r="X11" i="50"/>
  <c r="X10" i="50"/>
  <c r="X9" i="50"/>
  <c r="W36" i="50"/>
  <c r="W35" i="50"/>
  <c r="W34" i="50"/>
  <c r="W33" i="50"/>
  <c r="W32" i="50"/>
  <c r="W31" i="50"/>
  <c r="W30" i="50"/>
  <c r="W29" i="50"/>
  <c r="W28" i="50"/>
  <c r="W27" i="50"/>
  <c r="W26" i="50"/>
  <c r="W25" i="50"/>
  <c r="W24" i="50"/>
  <c r="W23" i="50"/>
  <c r="W22" i="50"/>
  <c r="W21" i="50"/>
  <c r="W20" i="50"/>
  <c r="W19" i="50"/>
  <c r="W18" i="50"/>
  <c r="W17" i="50"/>
  <c r="W16" i="50"/>
  <c r="W15" i="50"/>
  <c r="W14" i="50"/>
  <c r="W13" i="50"/>
  <c r="W12" i="50"/>
  <c r="W11" i="50"/>
  <c r="W10" i="50"/>
  <c r="W9" i="50"/>
  <c r="U38" i="49"/>
  <c r="V36" i="50"/>
  <c r="U37" i="49"/>
  <c r="V35" i="50"/>
  <c r="U36" i="49"/>
  <c r="V34" i="50"/>
  <c r="U35" i="49"/>
  <c r="V33" i="50"/>
  <c r="U34" i="49"/>
  <c r="V32" i="50"/>
  <c r="U33" i="49"/>
  <c r="V31" i="50"/>
  <c r="U32" i="49"/>
  <c r="V30" i="50"/>
  <c r="U31" i="49"/>
  <c r="V29" i="50"/>
  <c r="U30" i="49"/>
  <c r="V28" i="50"/>
  <c r="U29" i="49"/>
  <c r="V27" i="50"/>
  <c r="U28" i="49"/>
  <c r="V26" i="50"/>
  <c r="U27" i="49"/>
  <c r="V25" i="50"/>
  <c r="U26" i="49"/>
  <c r="V24" i="50"/>
  <c r="U25" i="49"/>
  <c r="V23" i="50"/>
  <c r="U24" i="49"/>
  <c r="V22" i="50"/>
  <c r="U23" i="49"/>
  <c r="V21" i="50"/>
  <c r="U22" i="49"/>
  <c r="V20" i="50"/>
  <c r="U21" i="49"/>
  <c r="V19" i="50"/>
  <c r="U20" i="49"/>
  <c r="V18" i="50"/>
  <c r="U19" i="49"/>
  <c r="V17" i="50"/>
  <c r="U18" i="49"/>
  <c r="V16" i="50"/>
  <c r="U17" i="49"/>
  <c r="V15" i="50"/>
  <c r="U16" i="49"/>
  <c r="V14" i="50"/>
  <c r="U15" i="49"/>
  <c r="V13" i="50"/>
  <c r="U14" i="49"/>
  <c r="V12" i="50"/>
  <c r="U13" i="49"/>
  <c r="V11" i="50"/>
  <c r="U12" i="49"/>
  <c r="V10" i="50"/>
  <c r="U11" i="49"/>
  <c r="V9" i="50"/>
  <c r="U36" i="50"/>
  <c r="U35" i="50"/>
  <c r="U34" i="50"/>
  <c r="U33" i="50"/>
  <c r="U32" i="50"/>
  <c r="U31" i="50"/>
  <c r="U30" i="50"/>
  <c r="U29" i="50"/>
  <c r="U28" i="50"/>
  <c r="U27" i="50"/>
  <c r="U26" i="50"/>
  <c r="U25" i="50"/>
  <c r="U24" i="50"/>
  <c r="U23" i="50"/>
  <c r="U22" i="50"/>
  <c r="U21" i="50"/>
  <c r="U20" i="50"/>
  <c r="U19" i="50"/>
  <c r="U18" i="50"/>
  <c r="U17" i="50"/>
  <c r="U16" i="50"/>
  <c r="U15" i="50"/>
  <c r="U14" i="50"/>
  <c r="U13" i="50"/>
  <c r="U12" i="50"/>
  <c r="U11" i="50"/>
  <c r="U10" i="50"/>
  <c r="U9" i="50"/>
  <c r="T36" i="50"/>
  <c r="T35" i="50"/>
  <c r="T34" i="50"/>
  <c r="T33" i="50"/>
  <c r="T32" i="50"/>
  <c r="T31" i="50"/>
  <c r="T30" i="50"/>
  <c r="T29" i="50"/>
  <c r="T28" i="50"/>
  <c r="T27" i="50"/>
  <c r="T26" i="50"/>
  <c r="T25" i="50"/>
  <c r="T24" i="50"/>
  <c r="T23" i="50"/>
  <c r="T22" i="50"/>
  <c r="T21" i="50"/>
  <c r="T20" i="50"/>
  <c r="T19" i="50"/>
  <c r="T18" i="50"/>
  <c r="T17" i="50"/>
  <c r="T16" i="50"/>
  <c r="T15" i="50"/>
  <c r="T14" i="50"/>
  <c r="T13" i="50"/>
  <c r="T12" i="50"/>
  <c r="T11" i="50"/>
  <c r="T10" i="50"/>
  <c r="T9" i="50"/>
  <c r="S36" i="50"/>
  <c r="S35" i="50"/>
  <c r="S34" i="50"/>
  <c r="S33" i="50"/>
  <c r="S32" i="50"/>
  <c r="S31" i="50"/>
  <c r="S30" i="50"/>
  <c r="S29" i="50"/>
  <c r="S28" i="50"/>
  <c r="S27" i="50"/>
  <c r="S26" i="50"/>
  <c r="S25" i="50"/>
  <c r="S24" i="50"/>
  <c r="S23" i="50"/>
  <c r="S22" i="50"/>
  <c r="S21" i="50"/>
  <c r="S20" i="50"/>
  <c r="S19" i="50"/>
  <c r="S18" i="50"/>
  <c r="S17" i="50"/>
  <c r="S16" i="50"/>
  <c r="S15" i="50"/>
  <c r="S14" i="50"/>
  <c r="S13" i="50"/>
  <c r="S12" i="50"/>
  <c r="S11" i="50"/>
  <c r="S10" i="50"/>
  <c r="S9" i="50"/>
  <c r="R36" i="50"/>
  <c r="R35" i="50"/>
  <c r="R34" i="50"/>
  <c r="R33" i="50"/>
  <c r="R32" i="50"/>
  <c r="R31" i="50"/>
  <c r="R30" i="50"/>
  <c r="R29" i="50"/>
  <c r="R28" i="50"/>
  <c r="R27" i="50"/>
  <c r="R26" i="50"/>
  <c r="R25" i="50"/>
  <c r="R24" i="50"/>
  <c r="R23" i="50"/>
  <c r="R22" i="50"/>
  <c r="R21" i="50"/>
  <c r="R20" i="50"/>
  <c r="R19" i="50"/>
  <c r="R18" i="50"/>
  <c r="R17" i="50"/>
  <c r="R16" i="50"/>
  <c r="R15" i="50"/>
  <c r="R14" i="50"/>
  <c r="R13" i="50"/>
  <c r="R12" i="50"/>
  <c r="R11" i="50"/>
  <c r="R10" i="50"/>
  <c r="R9" i="50"/>
  <c r="Q36" i="50"/>
  <c r="Q35" i="50"/>
  <c r="Q34" i="50"/>
  <c r="Q33" i="50"/>
  <c r="Q32" i="50"/>
  <c r="Q31" i="50"/>
  <c r="Q30" i="50"/>
  <c r="Q29" i="50"/>
  <c r="Q28" i="50"/>
  <c r="Q27" i="50"/>
  <c r="Q26" i="50"/>
  <c r="Q25" i="50"/>
  <c r="Q24" i="50"/>
  <c r="Q23" i="50"/>
  <c r="Q22" i="50"/>
  <c r="Q21" i="50"/>
  <c r="Q20" i="50"/>
  <c r="Q19" i="50"/>
  <c r="Q18" i="50"/>
  <c r="Q17" i="50"/>
  <c r="Q16" i="50"/>
  <c r="Q15" i="50"/>
  <c r="Q14" i="50"/>
  <c r="Q13" i="50"/>
  <c r="Q12" i="50"/>
  <c r="Q11" i="50"/>
  <c r="Q10" i="50"/>
  <c r="Q9" i="50"/>
  <c r="O23" i="49"/>
  <c r="P21" i="50"/>
  <c r="O15" i="49"/>
  <c r="P13" i="50"/>
  <c r="O36" i="50"/>
  <c r="O35" i="50"/>
  <c r="O34" i="50"/>
  <c r="O33" i="50"/>
  <c r="O32" i="50"/>
  <c r="O31" i="50"/>
  <c r="O30" i="50"/>
  <c r="O29" i="50"/>
  <c r="O28" i="50"/>
  <c r="O27" i="50"/>
  <c r="O26" i="50"/>
  <c r="O25" i="50"/>
  <c r="O24" i="50"/>
  <c r="O23" i="50"/>
  <c r="O22" i="50"/>
  <c r="O21" i="50"/>
  <c r="O20" i="50"/>
  <c r="O19" i="50"/>
  <c r="O18" i="50"/>
  <c r="O17" i="50"/>
  <c r="O16" i="50"/>
  <c r="O15" i="50"/>
  <c r="O14" i="50"/>
  <c r="O13" i="50"/>
  <c r="O12" i="50"/>
  <c r="O11" i="50"/>
  <c r="O10" i="50"/>
  <c r="O9" i="50"/>
  <c r="N36" i="50"/>
  <c r="N35" i="50"/>
  <c r="N34" i="50"/>
  <c r="N33" i="50"/>
  <c r="N32" i="50"/>
  <c r="N31" i="50"/>
  <c r="N30" i="50"/>
  <c r="N29" i="50"/>
  <c r="N28" i="50"/>
  <c r="N27" i="50"/>
  <c r="N26" i="50"/>
  <c r="N25" i="50"/>
  <c r="N24" i="50"/>
  <c r="N23" i="50"/>
  <c r="N22" i="50"/>
  <c r="N21" i="50"/>
  <c r="N20" i="50"/>
  <c r="N19" i="50"/>
  <c r="N18" i="50"/>
  <c r="N17" i="50"/>
  <c r="N16" i="50"/>
  <c r="N15" i="50"/>
  <c r="N14" i="50"/>
  <c r="N13" i="50"/>
  <c r="N12" i="50"/>
  <c r="N11" i="50"/>
  <c r="N10" i="50"/>
  <c r="N9" i="50"/>
  <c r="D13" i="29"/>
  <c r="C11" i="29"/>
  <c r="C12" i="29"/>
  <c r="C13" i="29"/>
  <c r="B13" i="29"/>
  <c r="D7" i="29"/>
  <c r="B7" i="29"/>
  <c r="D11" i="29"/>
  <c r="B11" i="29"/>
  <c r="D12" i="29"/>
  <c r="B12" i="29"/>
  <c r="A11" i="26"/>
  <c r="A12" i="26"/>
  <c r="AA13" i="29"/>
  <c r="AA12" i="29"/>
  <c r="Z13" i="29"/>
  <c r="Z12" i="29"/>
  <c r="Y13" i="29"/>
  <c r="Y12" i="29"/>
  <c r="X13" i="29"/>
  <c r="X12" i="29"/>
  <c r="W13" i="29"/>
  <c r="W12" i="29"/>
  <c r="V13" i="29"/>
  <c r="V12" i="29"/>
  <c r="U13" i="29"/>
  <c r="U12" i="29"/>
  <c r="T13" i="29"/>
  <c r="T12" i="29"/>
  <c r="S13" i="29"/>
  <c r="S12" i="29"/>
  <c r="R13" i="29"/>
  <c r="R12" i="29"/>
  <c r="Q13" i="29"/>
  <c r="Q12" i="29"/>
  <c r="P13" i="29"/>
  <c r="P12" i="29"/>
  <c r="D15" i="25"/>
  <c r="C14" i="25"/>
  <c r="C15" i="25"/>
  <c r="B15" i="25"/>
  <c r="D7" i="25"/>
  <c r="B7" i="25"/>
  <c r="D8" i="25"/>
  <c r="C7" i="25"/>
  <c r="C8" i="25"/>
  <c r="B8" i="25"/>
  <c r="A11" i="2"/>
  <c r="D9" i="25"/>
  <c r="C9" i="25"/>
  <c r="B9" i="25"/>
  <c r="A12" i="2"/>
  <c r="D10" i="25"/>
  <c r="C10" i="25"/>
  <c r="B10" i="25"/>
  <c r="A13" i="2"/>
  <c r="D14" i="25"/>
  <c r="B14" i="25"/>
  <c r="A14" i="2"/>
  <c r="A15" i="2"/>
  <c r="A16" i="2"/>
  <c r="A17" i="2"/>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B11" i="2"/>
  <c r="F11" i="2"/>
  <c r="G11" i="2"/>
  <c r="H11" i="2"/>
  <c r="AC11" i="2"/>
  <c r="AE11" i="2"/>
  <c r="B12" i="2"/>
  <c r="F12" i="2"/>
  <c r="G12" i="2"/>
  <c r="H12" i="2"/>
  <c r="AC12" i="2"/>
  <c r="AE12" i="2"/>
  <c r="B13" i="2"/>
  <c r="F13" i="2"/>
  <c r="G13" i="2"/>
  <c r="H13" i="2"/>
  <c r="AC13" i="2"/>
  <c r="AE13" i="2"/>
  <c r="B14" i="2"/>
  <c r="F14" i="2"/>
  <c r="G14" i="2"/>
  <c r="H14" i="2"/>
  <c r="AC14" i="2"/>
  <c r="AE14" i="2"/>
  <c r="B15" i="2"/>
  <c r="F15" i="2"/>
  <c r="G15" i="2"/>
  <c r="H15" i="2"/>
  <c r="AE15" i="2"/>
  <c r="B16" i="2"/>
  <c r="F16" i="2"/>
  <c r="G16" i="2"/>
  <c r="H16" i="2"/>
  <c r="AE16" i="2"/>
  <c r="B17" i="2"/>
  <c r="F17" i="2"/>
  <c r="G17" i="2"/>
  <c r="H17" i="2"/>
  <c r="AE17" i="2"/>
  <c r="B18" i="2"/>
  <c r="F18" i="2"/>
  <c r="G18" i="2"/>
  <c r="H18" i="2"/>
  <c r="AE18" i="2"/>
  <c r="B19" i="2"/>
  <c r="F19" i="2"/>
  <c r="G19" i="2"/>
  <c r="H19" i="2"/>
  <c r="AE19" i="2"/>
  <c r="B20" i="2"/>
  <c r="F20" i="2"/>
  <c r="G20" i="2"/>
  <c r="H20" i="2"/>
  <c r="AE20" i="2"/>
  <c r="B21" i="2"/>
  <c r="F21" i="2"/>
  <c r="G21" i="2"/>
  <c r="H21" i="2"/>
  <c r="AE21" i="2"/>
  <c r="B22" i="2"/>
  <c r="F22" i="2"/>
  <c r="G22" i="2"/>
  <c r="H22" i="2"/>
  <c r="AE22" i="2"/>
  <c r="B23" i="2"/>
  <c r="F23" i="2"/>
  <c r="G23" i="2"/>
  <c r="H23" i="2"/>
  <c r="AE23" i="2"/>
  <c r="B24" i="2"/>
  <c r="F24" i="2"/>
  <c r="G24" i="2"/>
  <c r="H24" i="2"/>
  <c r="AE24" i="2"/>
  <c r="B25" i="2"/>
  <c r="F25" i="2"/>
  <c r="G25" i="2"/>
  <c r="H25" i="2"/>
  <c r="AE25" i="2"/>
  <c r="B26" i="2"/>
  <c r="F26" i="2"/>
  <c r="G26" i="2"/>
  <c r="H26" i="2"/>
  <c r="AE26" i="2"/>
  <c r="B27" i="2"/>
  <c r="F27" i="2"/>
  <c r="G27" i="2"/>
  <c r="H27" i="2"/>
  <c r="AE27" i="2"/>
  <c r="B28" i="2"/>
  <c r="F28" i="2"/>
  <c r="G28" i="2"/>
  <c r="H28" i="2"/>
  <c r="AE28" i="2"/>
  <c r="B29" i="2"/>
  <c r="F29" i="2"/>
  <c r="G29" i="2"/>
  <c r="H29" i="2"/>
  <c r="AE29" i="2"/>
  <c r="B30" i="2"/>
  <c r="F30" i="2"/>
  <c r="G30" i="2"/>
  <c r="H30" i="2"/>
  <c r="AE30" i="2"/>
  <c r="B31" i="2"/>
  <c r="F31" i="2"/>
  <c r="G31" i="2"/>
  <c r="H31" i="2"/>
  <c r="AE31" i="2"/>
  <c r="B32" i="2"/>
  <c r="F32" i="2"/>
  <c r="G32" i="2"/>
  <c r="H32" i="2"/>
  <c r="AE32" i="2"/>
  <c r="B33" i="2"/>
  <c r="F33" i="2"/>
  <c r="G33" i="2"/>
  <c r="H33" i="2"/>
  <c r="AE33" i="2"/>
  <c r="B34" i="2"/>
  <c r="F34" i="2"/>
  <c r="G34" i="2"/>
  <c r="H34" i="2"/>
  <c r="AE34" i="2"/>
  <c r="B35" i="2"/>
  <c r="F35" i="2"/>
  <c r="G35" i="2"/>
  <c r="H35" i="2"/>
  <c r="AE35" i="2"/>
  <c r="B36" i="2"/>
  <c r="F36" i="2"/>
  <c r="G36" i="2"/>
  <c r="H36" i="2"/>
  <c r="AE36" i="2"/>
  <c r="B37" i="2"/>
  <c r="F37" i="2"/>
  <c r="G37" i="2"/>
  <c r="H37" i="2"/>
  <c r="AE37" i="2"/>
  <c r="B38" i="2"/>
  <c r="F38" i="2"/>
  <c r="G38" i="2"/>
  <c r="H38" i="2"/>
  <c r="AE38" i="2"/>
  <c r="B39" i="2"/>
  <c r="F39" i="2"/>
  <c r="G39" i="2"/>
  <c r="H39" i="2"/>
  <c r="AE39" i="2"/>
  <c r="B40" i="2"/>
  <c r="F40" i="2"/>
  <c r="G40" i="2"/>
  <c r="H40" i="2"/>
  <c r="AE40" i="2"/>
  <c r="B41" i="2"/>
  <c r="F41" i="2"/>
  <c r="G41" i="2"/>
  <c r="H41" i="2"/>
  <c r="AE41" i="2"/>
  <c r="B42" i="2"/>
  <c r="F42" i="2"/>
  <c r="G42" i="2"/>
  <c r="H42" i="2"/>
  <c r="AE42" i="2"/>
  <c r="B43" i="2"/>
  <c r="F43" i="2"/>
  <c r="G43" i="2"/>
  <c r="H43" i="2"/>
  <c r="AE43" i="2"/>
  <c r="B44" i="2"/>
  <c r="F44" i="2"/>
  <c r="G44" i="2"/>
  <c r="H44" i="2"/>
  <c r="AE44" i="2"/>
  <c r="B45" i="2"/>
  <c r="F45" i="2"/>
  <c r="G45" i="2"/>
  <c r="H45" i="2"/>
  <c r="AE45" i="2"/>
  <c r="B46" i="2"/>
  <c r="F46" i="2"/>
  <c r="G46" i="2"/>
  <c r="H46" i="2"/>
  <c r="AE46" i="2"/>
  <c r="B47" i="2"/>
  <c r="F47" i="2"/>
  <c r="G47" i="2"/>
  <c r="H47" i="2"/>
  <c r="AE47" i="2"/>
  <c r="B48" i="2"/>
  <c r="F48" i="2"/>
  <c r="G48" i="2"/>
  <c r="H48" i="2"/>
  <c r="AE48" i="2"/>
  <c r="B49" i="2"/>
  <c r="F49" i="2"/>
  <c r="G49" i="2"/>
  <c r="H49" i="2"/>
  <c r="AE49" i="2"/>
  <c r="B50" i="2"/>
  <c r="F50" i="2"/>
  <c r="G50" i="2"/>
  <c r="H50" i="2"/>
  <c r="AE50" i="2"/>
  <c r="B51" i="2"/>
  <c r="F51" i="2"/>
  <c r="G51" i="2"/>
  <c r="H51" i="2"/>
  <c r="AE51" i="2"/>
  <c r="B52" i="2"/>
  <c r="F52" i="2"/>
  <c r="G52" i="2"/>
  <c r="H52" i="2"/>
  <c r="AE52" i="2"/>
  <c r="B53" i="2"/>
  <c r="F53" i="2"/>
  <c r="G53" i="2"/>
  <c r="H53" i="2"/>
  <c r="AE53" i="2"/>
  <c r="B54" i="2"/>
  <c r="F54" i="2"/>
  <c r="G54" i="2"/>
  <c r="H54" i="2"/>
  <c r="AE54" i="2"/>
  <c r="B55" i="2"/>
  <c r="F55" i="2"/>
  <c r="G55" i="2"/>
  <c r="H55" i="2"/>
  <c r="AE55" i="2"/>
  <c r="B56" i="2"/>
  <c r="F56" i="2"/>
  <c r="G56" i="2"/>
  <c r="H56" i="2"/>
  <c r="AE56" i="2"/>
  <c r="B57" i="2"/>
  <c r="F57" i="2"/>
  <c r="G57" i="2"/>
  <c r="H57" i="2"/>
  <c r="AE57" i="2"/>
  <c r="B58" i="2"/>
  <c r="F58" i="2"/>
  <c r="G58" i="2"/>
  <c r="H58" i="2"/>
  <c r="AE58" i="2"/>
  <c r="B59" i="2"/>
  <c r="F59" i="2"/>
  <c r="G59" i="2"/>
  <c r="H59" i="2"/>
  <c r="AE59" i="2"/>
  <c r="B60" i="2"/>
  <c r="F60" i="2"/>
  <c r="G60" i="2"/>
  <c r="H60" i="2"/>
  <c r="AE60" i="2"/>
  <c r="B61" i="2"/>
  <c r="F61" i="2"/>
  <c r="G61" i="2"/>
  <c r="H61" i="2"/>
  <c r="AE61" i="2"/>
  <c r="B62" i="2"/>
  <c r="F62" i="2"/>
  <c r="G62" i="2"/>
  <c r="H62" i="2"/>
  <c r="AE62" i="2"/>
  <c r="B63" i="2"/>
  <c r="F63" i="2"/>
  <c r="G63" i="2"/>
  <c r="H63" i="2"/>
  <c r="AE63" i="2"/>
  <c r="B64" i="2"/>
  <c r="F64" i="2"/>
  <c r="G64" i="2"/>
  <c r="H64" i="2"/>
  <c r="AE64" i="2"/>
  <c r="B65" i="2"/>
  <c r="F65" i="2"/>
  <c r="G65" i="2"/>
  <c r="H65" i="2"/>
  <c r="AE65" i="2"/>
  <c r="B66" i="2"/>
  <c r="F66" i="2"/>
  <c r="G66" i="2"/>
  <c r="H66" i="2"/>
  <c r="AE66" i="2"/>
  <c r="B67" i="2"/>
  <c r="F67" i="2"/>
  <c r="G67" i="2"/>
  <c r="H67" i="2"/>
  <c r="AE67" i="2"/>
  <c r="B68" i="2"/>
  <c r="F68" i="2"/>
  <c r="G68" i="2"/>
  <c r="H68" i="2"/>
  <c r="AE68" i="2"/>
  <c r="B69" i="2"/>
  <c r="F69" i="2"/>
  <c r="G69" i="2"/>
  <c r="H69" i="2"/>
  <c r="AE69" i="2"/>
  <c r="B70" i="2"/>
  <c r="F70" i="2"/>
  <c r="G70" i="2"/>
  <c r="H70" i="2"/>
  <c r="AE70" i="2"/>
  <c r="B71" i="2"/>
  <c r="F71" i="2"/>
  <c r="G71" i="2"/>
  <c r="H71" i="2"/>
  <c r="AE71" i="2"/>
  <c r="B72" i="2"/>
  <c r="F72" i="2"/>
  <c r="G72" i="2"/>
  <c r="H72" i="2"/>
  <c r="AE72" i="2"/>
  <c r="B73" i="2"/>
  <c r="F73" i="2"/>
  <c r="G73" i="2"/>
  <c r="H73" i="2"/>
  <c r="AE73" i="2"/>
  <c r="B74" i="2"/>
  <c r="F74" i="2"/>
  <c r="G74" i="2"/>
  <c r="H74" i="2"/>
  <c r="AE74" i="2"/>
  <c r="B75" i="2"/>
  <c r="F75" i="2"/>
  <c r="G75" i="2"/>
  <c r="H75" i="2"/>
  <c r="AE75" i="2"/>
  <c r="B76" i="2"/>
  <c r="F76" i="2"/>
  <c r="G76" i="2"/>
  <c r="H76" i="2"/>
  <c r="AE76" i="2"/>
  <c r="B77" i="2"/>
  <c r="F77" i="2"/>
  <c r="G77" i="2"/>
  <c r="H77" i="2"/>
  <c r="AE77" i="2"/>
  <c r="B78" i="2"/>
  <c r="F78" i="2"/>
  <c r="G78" i="2"/>
  <c r="H78" i="2"/>
  <c r="AE78" i="2"/>
  <c r="B79" i="2"/>
  <c r="F79" i="2"/>
  <c r="G79" i="2"/>
  <c r="H79" i="2"/>
  <c r="AE79" i="2"/>
  <c r="B80" i="2"/>
  <c r="F80" i="2"/>
  <c r="G80" i="2"/>
  <c r="H80" i="2"/>
  <c r="AE80" i="2"/>
  <c r="AK15" i="25"/>
  <c r="AF15" i="25"/>
  <c r="AE15" i="25"/>
  <c r="AD15" i="25"/>
  <c r="V14" i="2"/>
  <c r="AC15" i="25"/>
  <c r="AB15" i="25"/>
  <c r="AA15" i="25"/>
  <c r="Z15" i="25"/>
  <c r="Y15" i="25"/>
  <c r="X15" i="25"/>
  <c r="W15" i="25"/>
  <c r="U15" i="25"/>
  <c r="T15" i="25"/>
  <c r="AR12" i="28"/>
  <c r="AR11" i="28"/>
  <c r="AR10" i="28"/>
  <c r="AR9" i="28"/>
  <c r="AR8" i="28"/>
  <c r="B7" i="28"/>
  <c r="B8" i="28"/>
  <c r="B9" i="28"/>
  <c r="B10" i="28"/>
  <c r="B11" i="28"/>
  <c r="B12" i="28"/>
  <c r="C12" i="28"/>
  <c r="A11" i="27"/>
  <c r="B11" i="27"/>
  <c r="A12" i="27"/>
  <c r="B12" i="27"/>
  <c r="A13" i="27"/>
  <c r="B13" i="27"/>
  <c r="A14" i="27"/>
  <c r="B14" i="27"/>
  <c r="A15" i="27"/>
  <c r="B15" i="27"/>
  <c r="A16" i="27"/>
  <c r="B16" i="27"/>
  <c r="A17" i="27"/>
  <c r="B17" i="27"/>
  <c r="A18" i="27"/>
  <c r="B18" i="27"/>
  <c r="A19" i="27"/>
  <c r="B19" i="27"/>
  <c r="A20" i="27"/>
  <c r="B20" i="27"/>
  <c r="A21" i="27"/>
  <c r="B21" i="27"/>
  <c r="A22" i="27"/>
  <c r="B22" i="27"/>
  <c r="A23" i="27"/>
  <c r="B23" i="27"/>
  <c r="A24" i="27"/>
  <c r="B24" i="27"/>
  <c r="A25" i="27"/>
  <c r="B25" i="27"/>
  <c r="A26" i="27"/>
  <c r="B26" i="27"/>
  <c r="A27" i="27"/>
  <c r="B27" i="27"/>
  <c r="A28" i="27"/>
  <c r="B28" i="27"/>
  <c r="A29" i="27"/>
  <c r="B29" i="27"/>
  <c r="A30" i="27"/>
  <c r="B30" i="27"/>
  <c r="A31" i="27"/>
  <c r="B31" i="27"/>
  <c r="A32" i="27"/>
  <c r="B32" i="27"/>
  <c r="A33" i="27"/>
  <c r="B33" i="27"/>
  <c r="A34" i="27"/>
  <c r="B34" i="27"/>
  <c r="A35" i="27"/>
  <c r="B35" i="27"/>
  <c r="A36" i="27"/>
  <c r="B36" i="27"/>
  <c r="A37" i="27"/>
  <c r="B37" i="27"/>
  <c r="A38" i="27"/>
  <c r="B38" i="27"/>
  <c r="A39" i="27"/>
  <c r="B39" i="27"/>
  <c r="A40" i="27"/>
  <c r="B40" i="27"/>
  <c r="A41" i="27"/>
  <c r="B41" i="27"/>
  <c r="A42" i="27"/>
  <c r="B42" i="27"/>
  <c r="A43" i="27"/>
  <c r="B43" i="27"/>
  <c r="A44" i="27"/>
  <c r="B44" i="27"/>
  <c r="A45" i="27"/>
  <c r="B45" i="27"/>
  <c r="A46" i="27"/>
  <c r="B46" i="27"/>
  <c r="A47" i="27"/>
  <c r="B47" i="27"/>
  <c r="A48" i="27"/>
  <c r="B48" i="27"/>
  <c r="A49" i="27"/>
  <c r="B49" i="27"/>
  <c r="A50" i="27"/>
  <c r="B50" i="27"/>
  <c r="A51" i="27"/>
  <c r="B51" i="27"/>
  <c r="A52" i="27"/>
  <c r="B52" i="27"/>
  <c r="A53" i="27"/>
  <c r="B53" i="27"/>
  <c r="A54" i="27"/>
  <c r="B54" i="27"/>
  <c r="A55" i="27"/>
  <c r="B55" i="27"/>
  <c r="A56" i="27"/>
  <c r="B56" i="27"/>
  <c r="A57" i="27"/>
  <c r="B57" i="27"/>
  <c r="A58" i="27"/>
  <c r="B58" i="27"/>
  <c r="A59" i="27"/>
  <c r="B59" i="27"/>
  <c r="A60" i="27"/>
  <c r="B60" i="27"/>
  <c r="A61" i="27"/>
  <c r="B61" i="27"/>
  <c r="A62" i="27"/>
  <c r="B62" i="27"/>
  <c r="A63" i="27"/>
  <c r="B63" i="27"/>
  <c r="A64" i="27"/>
  <c r="B64" i="27"/>
  <c r="A65" i="27"/>
  <c r="B65" i="27"/>
  <c r="A66" i="27"/>
  <c r="B66" i="27"/>
  <c r="A67" i="27"/>
  <c r="B67" i="27"/>
  <c r="A68" i="27"/>
  <c r="B68" i="27"/>
  <c r="A69" i="27"/>
  <c r="B69" i="27"/>
  <c r="A70" i="27"/>
  <c r="B70" i="27"/>
  <c r="A71" i="27"/>
  <c r="B71" i="27"/>
  <c r="A72" i="27"/>
  <c r="B72" i="27"/>
  <c r="A73" i="27"/>
  <c r="B73" i="27"/>
  <c r="A74" i="27"/>
  <c r="B74" i="27"/>
  <c r="A75" i="27"/>
  <c r="B75" i="27"/>
  <c r="A76" i="27"/>
  <c r="B76" i="27"/>
  <c r="A77" i="27"/>
  <c r="B77" i="27"/>
  <c r="A78" i="27"/>
  <c r="B78" i="27"/>
  <c r="A79" i="27"/>
  <c r="B79" i="27"/>
  <c r="A80" i="27"/>
  <c r="B80" i="27"/>
  <c r="A81" i="27"/>
  <c r="B81" i="27"/>
  <c r="A82" i="27"/>
  <c r="B82" i="27"/>
  <c r="A83" i="27"/>
  <c r="B83" i="27"/>
  <c r="A84" i="27"/>
  <c r="B84" i="27"/>
  <c r="A85" i="27"/>
  <c r="B85" i="27"/>
  <c r="A86" i="27"/>
  <c r="B86" i="27"/>
  <c r="A87" i="27"/>
  <c r="B87" i="27"/>
  <c r="A88" i="27"/>
  <c r="B88" i="27"/>
  <c r="A89" i="27"/>
  <c r="B89" i="27"/>
  <c r="A90" i="27"/>
  <c r="B90" i="27"/>
  <c r="A91" i="27"/>
  <c r="B91" i="27"/>
  <c r="A92" i="27"/>
  <c r="B92" i="27"/>
  <c r="A93" i="27"/>
  <c r="B93" i="27"/>
  <c r="A94" i="27"/>
  <c r="B94" i="27"/>
  <c r="A95" i="27"/>
  <c r="B95" i="27"/>
  <c r="A96" i="27"/>
  <c r="B96" i="27"/>
  <c r="A97" i="27"/>
  <c r="B97" i="27"/>
  <c r="A98" i="27"/>
  <c r="B98" i="27"/>
  <c r="A99" i="27"/>
  <c r="B99" i="27"/>
  <c r="A100" i="27"/>
  <c r="B100" i="27"/>
  <c r="AH11" i="27"/>
  <c r="AK11" i="27"/>
  <c r="AH12" i="27"/>
  <c r="AK12" i="27"/>
  <c r="AH13" i="27"/>
  <c r="AK13" i="27"/>
  <c r="AH14" i="27"/>
  <c r="AK14" i="27"/>
  <c r="AH15" i="27"/>
  <c r="AK15" i="27"/>
  <c r="AH16" i="27"/>
  <c r="AK16" i="27"/>
  <c r="AH17" i="27"/>
  <c r="AK17" i="27"/>
  <c r="AH18" i="27"/>
  <c r="AK18" i="27"/>
  <c r="AH19" i="27"/>
  <c r="AK19" i="27"/>
  <c r="AH20" i="27"/>
  <c r="AK20" i="27"/>
  <c r="AH21" i="27"/>
  <c r="AK21" i="27"/>
  <c r="AH22" i="27"/>
  <c r="AK22" i="27"/>
  <c r="AH23" i="27"/>
  <c r="AK23" i="27"/>
  <c r="AH24" i="27"/>
  <c r="AK24" i="27"/>
  <c r="AH25" i="27"/>
  <c r="AK25" i="27"/>
  <c r="AH26" i="27"/>
  <c r="AK26" i="27"/>
  <c r="AH27" i="27"/>
  <c r="AK27" i="27"/>
  <c r="AH28" i="27"/>
  <c r="AK28" i="27"/>
  <c r="AH29" i="27"/>
  <c r="AK29" i="27"/>
  <c r="AH30" i="27"/>
  <c r="AK30" i="27"/>
  <c r="AH31" i="27"/>
  <c r="AK31" i="27"/>
  <c r="AH32" i="27"/>
  <c r="AK32" i="27"/>
  <c r="AH33" i="27"/>
  <c r="AK33" i="27"/>
  <c r="AH34" i="27"/>
  <c r="AK34" i="27"/>
  <c r="AH35" i="27"/>
  <c r="AK35" i="27"/>
  <c r="AH36" i="27"/>
  <c r="AK36" i="27"/>
  <c r="AH37" i="27"/>
  <c r="AK37" i="27"/>
  <c r="AH38" i="27"/>
  <c r="AK38" i="27"/>
  <c r="AH39" i="27"/>
  <c r="AK39" i="27"/>
  <c r="AH40" i="27"/>
  <c r="AK40" i="27"/>
  <c r="AH41" i="27"/>
  <c r="AK41" i="27"/>
  <c r="AH42" i="27"/>
  <c r="AK42" i="27"/>
  <c r="AH43" i="27"/>
  <c r="AK43" i="27"/>
  <c r="AH44" i="27"/>
  <c r="AK44" i="27"/>
  <c r="AH45" i="27"/>
  <c r="AK45" i="27"/>
  <c r="AH46" i="27"/>
  <c r="AK46" i="27"/>
  <c r="AH47" i="27"/>
  <c r="AK47" i="27"/>
  <c r="AH48" i="27"/>
  <c r="AK48" i="27"/>
  <c r="AH49" i="27"/>
  <c r="AK49" i="27"/>
  <c r="AH50" i="27"/>
  <c r="AK50" i="27"/>
  <c r="AH51" i="27"/>
  <c r="AK51" i="27"/>
  <c r="AH52" i="27"/>
  <c r="AK52" i="27"/>
  <c r="AH53" i="27"/>
  <c r="AK53" i="27"/>
  <c r="AH54" i="27"/>
  <c r="AK54" i="27"/>
  <c r="AH55" i="27"/>
  <c r="AK55" i="27"/>
  <c r="AH56" i="27"/>
  <c r="AK56" i="27"/>
  <c r="AH57" i="27"/>
  <c r="AK57" i="27"/>
  <c r="AH58" i="27"/>
  <c r="AK58" i="27"/>
  <c r="AH59" i="27"/>
  <c r="AK59" i="27"/>
  <c r="AH60" i="27"/>
  <c r="AK60" i="27"/>
  <c r="AH61" i="27"/>
  <c r="AK61" i="27"/>
  <c r="AH62" i="27"/>
  <c r="AK62" i="27"/>
  <c r="AH63" i="27"/>
  <c r="AK63" i="27"/>
  <c r="AH64" i="27"/>
  <c r="AK64" i="27"/>
  <c r="AH65" i="27"/>
  <c r="AK65" i="27"/>
  <c r="AH66" i="27"/>
  <c r="AK66" i="27"/>
  <c r="AH67" i="27"/>
  <c r="AK67" i="27"/>
  <c r="AH68" i="27"/>
  <c r="AK68" i="27"/>
  <c r="AH69" i="27"/>
  <c r="AK69" i="27"/>
  <c r="AH70" i="27"/>
  <c r="AK70" i="27"/>
  <c r="AH71" i="27"/>
  <c r="AK71" i="27"/>
  <c r="AH72" i="27"/>
  <c r="AK72" i="27"/>
  <c r="AH73" i="27"/>
  <c r="AK73" i="27"/>
  <c r="AH74" i="27"/>
  <c r="AK74" i="27"/>
  <c r="AH75" i="27"/>
  <c r="AK75" i="27"/>
  <c r="AH76" i="27"/>
  <c r="AK76" i="27"/>
  <c r="AH77" i="27"/>
  <c r="AK77" i="27"/>
  <c r="AH78" i="27"/>
  <c r="AK78" i="27"/>
  <c r="AH79" i="27"/>
  <c r="AK79" i="27"/>
  <c r="AH80" i="27"/>
  <c r="AK80" i="27"/>
  <c r="AH81" i="27"/>
  <c r="AK81" i="27"/>
  <c r="AH82" i="27"/>
  <c r="AK82" i="27"/>
  <c r="AH83" i="27"/>
  <c r="AK83" i="27"/>
  <c r="AH84" i="27"/>
  <c r="AK84" i="27"/>
  <c r="AH85" i="27"/>
  <c r="AK85" i="27"/>
  <c r="AH86" i="27"/>
  <c r="AK86" i="27"/>
  <c r="AH87" i="27"/>
  <c r="AK87" i="27"/>
  <c r="AH88" i="27"/>
  <c r="AK88" i="27"/>
  <c r="AH89" i="27"/>
  <c r="AK89" i="27"/>
  <c r="AH90" i="27"/>
  <c r="AK90" i="27"/>
  <c r="AH91" i="27"/>
  <c r="AK91" i="27"/>
  <c r="AH92" i="27"/>
  <c r="AK92" i="27"/>
  <c r="AH93" i="27"/>
  <c r="AK93" i="27"/>
  <c r="AH94" i="27"/>
  <c r="AK94" i="27"/>
  <c r="AH95" i="27"/>
  <c r="AK95" i="27"/>
  <c r="AH96" i="27"/>
  <c r="AK96" i="27"/>
  <c r="AH97" i="27"/>
  <c r="AK97" i="27"/>
  <c r="AH98" i="27"/>
  <c r="AK98" i="27"/>
  <c r="AH99" i="27"/>
  <c r="AK99" i="27"/>
  <c r="AH100" i="27"/>
  <c r="AK100" i="27"/>
  <c r="AP12" i="28"/>
  <c r="C11" i="28"/>
  <c r="AP11" i="28"/>
  <c r="C10" i="28"/>
  <c r="AP10" i="28"/>
  <c r="C9" i="28"/>
  <c r="AP9" i="28"/>
  <c r="C8" i="28"/>
  <c r="AP8" i="28"/>
  <c r="AO12" i="28"/>
  <c r="AO11" i="28"/>
  <c r="AO10" i="28"/>
  <c r="AO9" i="28"/>
  <c r="AO8" i="28"/>
  <c r="C7" i="28"/>
  <c r="N15" i="27"/>
  <c r="O15" i="27"/>
  <c r="P15" i="27"/>
  <c r="AI15" i="27"/>
  <c r="AN12" i="28"/>
  <c r="N14" i="27"/>
  <c r="O14" i="27"/>
  <c r="P14" i="27"/>
  <c r="AI14" i="27"/>
  <c r="AN11" i="28"/>
  <c r="N13" i="27"/>
  <c r="O13" i="27"/>
  <c r="P13" i="27"/>
  <c r="AI13" i="27"/>
  <c r="AN10" i="28"/>
  <c r="N12" i="27"/>
  <c r="O12" i="27"/>
  <c r="P12" i="27"/>
  <c r="AI12" i="27"/>
  <c r="AN9" i="28"/>
  <c r="N11" i="27"/>
  <c r="O11" i="27"/>
  <c r="P11" i="27"/>
  <c r="AI11" i="27"/>
  <c r="AN8" i="28"/>
  <c r="AI12" i="28"/>
  <c r="AI11" i="28"/>
  <c r="AI10" i="28"/>
  <c r="AI9" i="28"/>
  <c r="AI8" i="28"/>
  <c r="AH12" i="28"/>
  <c r="AH11" i="28"/>
  <c r="AH10" i="28"/>
  <c r="AH9" i="28"/>
  <c r="AH8" i="28"/>
  <c r="Z15" i="27"/>
  <c r="AB15" i="27"/>
  <c r="AG12" i="28"/>
  <c r="Z14" i="27"/>
  <c r="AB14" i="27"/>
  <c r="AG11" i="28"/>
  <c r="Z13" i="27"/>
  <c r="AB13" i="27"/>
  <c r="AG10" i="28"/>
  <c r="Z12" i="27"/>
  <c r="AB12" i="27"/>
  <c r="AG9" i="28"/>
  <c r="Z11" i="27"/>
  <c r="AB11" i="27"/>
  <c r="AG8" i="28"/>
  <c r="AF12" i="28"/>
  <c r="AF11" i="28"/>
  <c r="AF10" i="28"/>
  <c r="AF9" i="28"/>
  <c r="AF8" i="28"/>
  <c r="AE12" i="28"/>
  <c r="AE11" i="28"/>
  <c r="AE10" i="28"/>
  <c r="AE9" i="28"/>
  <c r="AE8" i="28"/>
  <c r="AD12" i="28"/>
  <c r="AD11" i="28"/>
  <c r="AD10" i="28"/>
  <c r="AD9" i="28"/>
  <c r="AD8" i="28"/>
  <c r="AC12" i="28"/>
  <c r="AC11" i="28"/>
  <c r="AC10" i="28"/>
  <c r="AC9" i="28"/>
  <c r="AC8" i="28"/>
  <c r="AB12" i="28"/>
  <c r="AB11" i="28"/>
  <c r="AB10" i="28"/>
  <c r="AB9" i="28"/>
  <c r="AB8" i="28"/>
  <c r="Z12" i="28"/>
  <c r="Z11" i="28"/>
  <c r="Z10" i="28"/>
  <c r="Z9" i="28"/>
  <c r="Z8" i="28"/>
  <c r="X12" i="28"/>
  <c r="X11" i="28"/>
  <c r="X10" i="28"/>
  <c r="X9" i="28"/>
  <c r="X8" i="28"/>
  <c r="W12" i="28"/>
  <c r="W11" i="28"/>
  <c r="W10" i="28"/>
  <c r="W9" i="28"/>
  <c r="W8" i="28"/>
  <c r="I40" i="45"/>
  <c r="I39" i="45"/>
  <c r="I38" i="45"/>
  <c r="I37" i="45"/>
  <c r="D50" i="31"/>
  <c r="G50" i="31"/>
  <c r="H50" i="31"/>
  <c r="D51" i="31"/>
  <c r="G51" i="31"/>
  <c r="H51" i="31"/>
  <c r="H49" i="31"/>
  <c r="G52" i="31"/>
  <c r="H52" i="31"/>
  <c r="F50" i="31"/>
  <c r="F51" i="31"/>
  <c r="H53" i="31"/>
  <c r="I36" i="45"/>
  <c r="I35" i="45"/>
  <c r="I34" i="45"/>
  <c r="I33" i="45"/>
  <c r="I32" i="45"/>
  <c r="I30" i="45"/>
  <c r="H39" i="31"/>
  <c r="I27" i="45"/>
  <c r="H38" i="31"/>
  <c r="I26" i="45"/>
  <c r="H37" i="31"/>
  <c r="I25" i="45"/>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42" i="32"/>
  <c r="J43" i="32"/>
  <c r="J44" i="32"/>
  <c r="J45" i="32"/>
  <c r="J46" i="32"/>
  <c r="J47" i="32"/>
  <c r="J48" i="32"/>
  <c r="J49" i="32"/>
  <c r="J50" i="32"/>
  <c r="J51" i="32"/>
  <c r="J52" i="32"/>
  <c r="J53" i="32"/>
  <c r="J54" i="32"/>
  <c r="J55" i="32"/>
  <c r="J56" i="32"/>
  <c r="J57" i="32"/>
  <c r="J58" i="32"/>
  <c r="J59" i="32"/>
  <c r="J60" i="32"/>
  <c r="J61" i="32"/>
  <c r="J62" i="32"/>
  <c r="J63" i="32"/>
  <c r="J64" i="32"/>
  <c r="J65" i="32"/>
  <c r="J66" i="32"/>
  <c r="J67" i="32"/>
  <c r="J68" i="32"/>
  <c r="J69" i="32"/>
  <c r="J70" i="32"/>
  <c r="J71" i="32"/>
  <c r="J72" i="32"/>
  <c r="J73" i="32"/>
  <c r="J74" i="32"/>
  <c r="J75" i="32"/>
  <c r="J76" i="32"/>
  <c r="J77" i="32"/>
  <c r="J78" i="32"/>
  <c r="J79" i="32"/>
  <c r="J80" i="32"/>
  <c r="J81" i="32"/>
  <c r="J82" i="32"/>
  <c r="J83" i="32"/>
  <c r="J84" i="32"/>
  <c r="J85" i="32"/>
  <c r="J86" i="32"/>
  <c r="J87" i="32"/>
  <c r="J88" i="32"/>
  <c r="J89" i="32"/>
  <c r="J90" i="32"/>
  <c r="J91" i="32"/>
  <c r="J92" i="32"/>
  <c r="J93" i="32"/>
  <c r="J94" i="32"/>
  <c r="J95" i="32"/>
  <c r="J96" i="32"/>
  <c r="J97" i="32"/>
  <c r="J98" i="32"/>
  <c r="J99" i="32"/>
  <c r="J100" i="32"/>
  <c r="J101" i="32"/>
  <c r="J102" i="32"/>
  <c r="J103" i="32"/>
  <c r="J104" i="32"/>
  <c r="J105" i="32"/>
  <c r="J106" i="32"/>
  <c r="J107" i="32"/>
  <c r="J108" i="32"/>
  <c r="J109" i="32"/>
  <c r="N109" i="32"/>
  <c r="O109" i="32"/>
  <c r="H31" i="31"/>
  <c r="I23" i="45"/>
  <c r="H27" i="31"/>
  <c r="I20" i="45"/>
  <c r="H26" i="31"/>
  <c r="I19" i="45"/>
  <c r="H25" i="31"/>
  <c r="I18" i="45"/>
  <c r="H20" i="31"/>
  <c r="I14" i="45"/>
  <c r="H14" i="31"/>
  <c r="I10" i="45"/>
  <c r="H13" i="31"/>
  <c r="I9" i="45"/>
  <c r="H12" i="31"/>
  <c r="I8" i="45"/>
  <c r="H40" i="45"/>
  <c r="H39" i="45"/>
  <c r="H38" i="45"/>
  <c r="H37" i="45"/>
  <c r="H36" i="45"/>
  <c r="H35" i="45"/>
  <c r="H34" i="45"/>
  <c r="H33" i="45"/>
  <c r="H32" i="45"/>
  <c r="H31" i="45"/>
  <c r="H30" i="45"/>
  <c r="H29" i="45"/>
  <c r="H28" i="45"/>
  <c r="H27" i="45"/>
  <c r="H26" i="45"/>
  <c r="H25" i="45"/>
  <c r="H24" i="45"/>
  <c r="H23" i="45"/>
  <c r="H22" i="45"/>
  <c r="H21" i="45"/>
  <c r="H20" i="45"/>
  <c r="H19" i="45"/>
  <c r="H18" i="45"/>
  <c r="H17" i="45"/>
  <c r="H16" i="45"/>
  <c r="H15" i="45"/>
  <c r="H14" i="45"/>
  <c r="H13" i="45"/>
  <c r="H12" i="45"/>
  <c r="H11" i="45"/>
  <c r="H10" i="45"/>
  <c r="H9" i="45"/>
  <c r="H8" i="45"/>
  <c r="H7" i="45"/>
  <c r="H6" i="45"/>
  <c r="H5" i="45"/>
  <c r="G40" i="45"/>
  <c r="G39" i="45"/>
  <c r="G38" i="45"/>
  <c r="G37" i="45"/>
  <c r="G36" i="45"/>
  <c r="G35" i="45"/>
  <c r="G34" i="45"/>
  <c r="G33" i="45"/>
  <c r="G32" i="45"/>
  <c r="G44" i="31"/>
  <c r="G31" i="45"/>
  <c r="G30" i="45"/>
  <c r="G29" i="45"/>
  <c r="G28" i="45"/>
  <c r="G27" i="45"/>
  <c r="G26" i="45"/>
  <c r="G25" i="45"/>
  <c r="G15" i="31"/>
  <c r="G19" i="31"/>
  <c r="G22" i="31"/>
  <c r="G30" i="31"/>
  <c r="G31" i="31"/>
  <c r="G32" i="31"/>
  <c r="G24" i="45"/>
  <c r="G23" i="45"/>
  <c r="G22" i="45"/>
  <c r="G21" i="45"/>
  <c r="G20" i="45"/>
  <c r="G19" i="45"/>
  <c r="G18" i="45"/>
  <c r="G17" i="45"/>
  <c r="G16" i="45"/>
  <c r="G15" i="45"/>
  <c r="G14" i="45"/>
  <c r="G13" i="45"/>
  <c r="G12" i="45"/>
  <c r="G11" i="45"/>
  <c r="G10" i="45"/>
  <c r="G9" i="45"/>
  <c r="G8" i="45"/>
  <c r="G7" i="45"/>
  <c r="G6" i="45"/>
  <c r="G5" i="45"/>
  <c r="F40" i="45"/>
  <c r="F39" i="45"/>
  <c r="F38" i="45"/>
  <c r="F37" i="45"/>
  <c r="F53" i="31"/>
  <c r="F36" i="45"/>
  <c r="F35" i="45"/>
  <c r="F34" i="45"/>
  <c r="F33" i="45"/>
  <c r="F32" i="45"/>
  <c r="F44" i="31"/>
  <c r="F31" i="45"/>
  <c r="F30" i="45"/>
  <c r="F29" i="45"/>
  <c r="F28" i="45"/>
  <c r="F27" i="45"/>
  <c r="F26" i="45"/>
  <c r="F25" i="45"/>
  <c r="F32" i="31"/>
  <c r="F24" i="45"/>
  <c r="F23" i="45"/>
  <c r="F22" i="45"/>
  <c r="F21" i="45"/>
  <c r="F20" i="45"/>
  <c r="F19" i="45"/>
  <c r="F18" i="45"/>
  <c r="F17" i="45"/>
  <c r="F19" i="31"/>
  <c r="F22" i="31"/>
  <c r="F16" i="45"/>
  <c r="F15" i="45"/>
  <c r="F14" i="45"/>
  <c r="F13" i="45"/>
  <c r="F12" i="45"/>
  <c r="F15" i="31"/>
  <c r="F11" i="45"/>
  <c r="F10" i="45"/>
  <c r="F9" i="45"/>
  <c r="F8" i="45"/>
  <c r="F7" i="45"/>
  <c r="F6" i="45"/>
  <c r="F5" i="45"/>
  <c r="E40" i="45"/>
  <c r="E39" i="45"/>
  <c r="E38" i="45"/>
  <c r="E37" i="45"/>
  <c r="E36" i="45"/>
  <c r="E35" i="45"/>
  <c r="E34" i="45"/>
  <c r="E33" i="45"/>
  <c r="E32" i="45"/>
  <c r="E31" i="45"/>
  <c r="E30" i="45"/>
  <c r="E29" i="45"/>
  <c r="E28" i="45"/>
  <c r="E27" i="45"/>
  <c r="E26" i="45"/>
  <c r="E25" i="45"/>
  <c r="E24" i="45"/>
  <c r="E23" i="45"/>
  <c r="E22" i="45"/>
  <c r="E21" i="45"/>
  <c r="E20" i="45"/>
  <c r="E19" i="45"/>
  <c r="E18" i="45"/>
  <c r="E17" i="45"/>
  <c r="E16" i="45"/>
  <c r="E15" i="45"/>
  <c r="E14" i="45"/>
  <c r="E13" i="45"/>
  <c r="E12" i="45"/>
  <c r="E11" i="45"/>
  <c r="E10" i="45"/>
  <c r="E9" i="45"/>
  <c r="E8" i="45"/>
  <c r="E7" i="45"/>
  <c r="E6" i="45"/>
  <c r="E5" i="45"/>
  <c r="D40" i="45"/>
  <c r="D39" i="45"/>
  <c r="D38" i="45"/>
  <c r="D37" i="45"/>
  <c r="C50" i="31"/>
  <c r="C51" i="31"/>
  <c r="C53" i="31"/>
  <c r="D53" i="31"/>
  <c r="D36" i="45"/>
  <c r="D52" i="31"/>
  <c r="D35" i="45"/>
  <c r="D34" i="45"/>
  <c r="D33" i="45"/>
  <c r="D32" i="45"/>
  <c r="D30" i="45"/>
  <c r="D29" i="45"/>
  <c r="D28" i="45"/>
  <c r="D27" i="45"/>
  <c r="D26" i="45"/>
  <c r="D25" i="45"/>
  <c r="D31" i="31"/>
  <c r="D23" i="45"/>
  <c r="D21" i="45"/>
  <c r="D20" i="45"/>
  <c r="D19" i="45"/>
  <c r="D18" i="45"/>
  <c r="D17" i="45"/>
  <c r="D15" i="45"/>
  <c r="D14" i="45"/>
  <c r="D12" i="45"/>
  <c r="D10" i="45"/>
  <c r="D9" i="45"/>
  <c r="D8" i="45"/>
  <c r="D7" i="45"/>
  <c r="D6" i="45"/>
  <c r="D5" i="45"/>
  <c r="C40" i="45"/>
  <c r="C39" i="45"/>
  <c r="C38" i="45"/>
  <c r="C37" i="45"/>
  <c r="C36" i="45"/>
  <c r="C35" i="45"/>
  <c r="C34" i="45"/>
  <c r="C33" i="45"/>
  <c r="C32" i="45"/>
  <c r="C44" i="31"/>
  <c r="C31" i="45"/>
  <c r="C30" i="45"/>
  <c r="C29" i="45"/>
  <c r="C28" i="45"/>
  <c r="C27" i="45"/>
  <c r="C26" i="45"/>
  <c r="C25" i="45"/>
  <c r="C32" i="31"/>
  <c r="C24" i="45"/>
  <c r="C23" i="45"/>
  <c r="C22" i="45"/>
  <c r="C21" i="45"/>
  <c r="C20" i="45"/>
  <c r="C19" i="45"/>
  <c r="C18" i="45"/>
  <c r="C17" i="45"/>
  <c r="C15" i="45"/>
  <c r="C14" i="45"/>
  <c r="C12" i="45"/>
  <c r="C10" i="45"/>
  <c r="C9" i="45"/>
  <c r="C8" i="45"/>
  <c r="C7" i="45"/>
  <c r="C6" i="45"/>
  <c r="C5" i="45"/>
  <c r="N10" i="63"/>
  <c r="N18" i="63"/>
  <c r="N26" i="63"/>
  <c r="N4" i="63"/>
  <c r="N12" i="63"/>
  <c r="N20" i="63"/>
  <c r="N11" i="63"/>
  <c r="N19" i="63"/>
  <c r="N27" i="63"/>
  <c r="N5" i="63"/>
  <c r="N13" i="63"/>
  <c r="N21" i="63"/>
  <c r="G49" i="57"/>
  <c r="G95" i="57"/>
  <c r="G100" i="57"/>
  <c r="G93" i="57"/>
  <c r="G101" i="57"/>
  <c r="G34" i="57"/>
  <c r="G43" i="57"/>
  <c r="M37" i="57"/>
  <c r="J93" i="57"/>
  <c r="G102" i="57"/>
  <c r="M39" i="57"/>
  <c r="G54" i="57"/>
  <c r="G66" i="57"/>
  <c r="M17" i="57"/>
  <c r="G37" i="57"/>
  <c r="G58" i="57"/>
  <c r="G94" i="57"/>
  <c r="G52" i="57"/>
  <c r="G22" i="57"/>
  <c r="G13" i="57"/>
  <c r="M19" i="57"/>
  <c r="G39" i="57"/>
  <c r="M34" i="57"/>
  <c r="G68" i="57"/>
  <c r="M49" i="57"/>
  <c r="M65" i="57"/>
  <c r="G53" i="57"/>
  <c r="M62" i="57"/>
  <c r="M60" i="57"/>
  <c r="M68" i="57"/>
  <c r="M32" i="57"/>
  <c r="G50" i="57"/>
  <c r="M66" i="57"/>
  <c r="M52" i="57"/>
  <c r="M54" i="57"/>
  <c r="G14" i="57"/>
  <c r="M69" i="57"/>
  <c r="G70" i="57"/>
  <c r="M70" i="57"/>
  <c r="M20" i="57"/>
  <c r="G31" i="57"/>
  <c r="G40" i="57"/>
  <c r="M57" i="57"/>
  <c r="M53" i="57"/>
  <c r="G46" i="57"/>
  <c r="G18" i="57"/>
  <c r="G32" i="57"/>
  <c r="G42" i="57"/>
  <c r="M35" i="57"/>
  <c r="G51" i="57"/>
  <c r="G59" i="57"/>
  <c r="G67" i="57"/>
  <c r="G62" i="57"/>
  <c r="M50" i="57"/>
  <c r="M61" i="57"/>
  <c r="F47" i="57"/>
  <c r="G47" i="57"/>
  <c r="F63" i="57"/>
  <c r="G63" i="57"/>
  <c r="F48" i="57"/>
  <c r="G48" i="57"/>
  <c r="F56" i="57"/>
  <c r="G56" i="57"/>
  <c r="F64" i="57"/>
  <c r="G64" i="57"/>
  <c r="K51" i="57"/>
  <c r="M51" i="57"/>
  <c r="K59" i="57"/>
  <c r="M59" i="57"/>
  <c r="K67" i="57"/>
  <c r="M67" i="57"/>
  <c r="F55" i="57"/>
  <c r="G55" i="57"/>
  <c r="J47" i="57"/>
  <c r="J55" i="57"/>
  <c r="J63" i="57"/>
  <c r="A47" i="57"/>
  <c r="P47" i="57"/>
  <c r="A55" i="57"/>
  <c r="P55" i="57"/>
  <c r="A63" i="57"/>
  <c r="P63" i="57"/>
  <c r="J48" i="57"/>
  <c r="M48" i="57"/>
  <c r="J56" i="57"/>
  <c r="M56" i="57"/>
  <c r="J64" i="57"/>
  <c r="M64" i="57"/>
  <c r="K47" i="57"/>
  <c r="K55" i="57"/>
  <c r="K63" i="57"/>
  <c r="A48" i="57"/>
  <c r="P48" i="57"/>
  <c r="A56" i="57"/>
  <c r="P56" i="57"/>
  <c r="A64" i="57"/>
  <c r="P64" i="57"/>
  <c r="G16" i="57"/>
  <c r="G20" i="57"/>
  <c r="G17" i="57"/>
  <c r="M40" i="57"/>
  <c r="G77" i="57"/>
  <c r="G35" i="57"/>
  <c r="D33" i="57"/>
  <c r="G33" i="57"/>
  <c r="D41" i="57"/>
  <c r="G41" i="57"/>
  <c r="J30" i="57"/>
  <c r="M30" i="57"/>
  <c r="J38" i="57"/>
  <c r="M38" i="57"/>
  <c r="K33" i="57"/>
  <c r="K41" i="57"/>
  <c r="F30" i="57"/>
  <c r="G30" i="57"/>
  <c r="F38" i="57"/>
  <c r="G38" i="57"/>
  <c r="J33" i="57"/>
  <c r="J41" i="57"/>
  <c r="K36" i="57"/>
  <c r="M36" i="57"/>
  <c r="M11" i="57"/>
  <c r="M21" i="57"/>
  <c r="M16" i="57"/>
  <c r="J77" i="57"/>
  <c r="M77" i="57"/>
  <c r="G10" i="57"/>
  <c r="G19" i="57"/>
  <c r="G11" i="57"/>
  <c r="M12" i="57"/>
  <c r="G12" i="57"/>
  <c r="G21" i="57"/>
  <c r="M13" i="57"/>
  <c r="M22" i="57"/>
  <c r="M14" i="57"/>
  <c r="K15" i="57"/>
  <c r="N15" i="57"/>
  <c r="F15" i="57"/>
  <c r="G15" i="57"/>
  <c r="J15" i="57"/>
  <c r="K10" i="57"/>
  <c r="M10" i="57"/>
  <c r="K18" i="57"/>
  <c r="M18" i="57"/>
  <c r="H15" i="57"/>
  <c r="E58" i="56"/>
  <c r="E47" i="56"/>
  <c r="K47" i="56"/>
  <c r="K41" i="56"/>
  <c r="K49" i="56"/>
  <c r="E41" i="56"/>
  <c r="E30" i="56"/>
  <c r="E23" i="56"/>
  <c r="E31" i="56"/>
  <c r="E26" i="56"/>
  <c r="E34" i="56"/>
  <c r="E3" i="56"/>
  <c r="E11" i="56"/>
  <c r="K10" i="56"/>
  <c r="D41" i="55"/>
  <c r="D49" i="55"/>
  <c r="B41" i="55"/>
  <c r="B49" i="55"/>
  <c r="J49" i="55"/>
  <c r="A41" i="55"/>
  <c r="O41" i="55"/>
  <c r="D23" i="55"/>
  <c r="D31" i="55"/>
  <c r="J30" i="55"/>
  <c r="D4" i="55"/>
  <c r="D12" i="55"/>
  <c r="J8" i="55"/>
  <c r="J9" i="55"/>
  <c r="AA10" i="13"/>
  <c r="AA11" i="13"/>
  <c r="AA12" i="13"/>
  <c r="AA13" i="13"/>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AA62" i="13"/>
  <c r="AA63" i="13"/>
  <c r="AA64" i="13"/>
  <c r="AA65" i="13"/>
  <c r="AA66" i="13"/>
  <c r="AA67" i="13"/>
  <c r="AA68" i="13"/>
  <c r="AA69" i="13"/>
  <c r="AA70" i="13"/>
  <c r="AA71" i="13"/>
  <c r="AA72" i="13"/>
  <c r="AA73" i="13"/>
  <c r="AA74" i="13"/>
  <c r="AA75" i="13"/>
  <c r="AA76" i="13"/>
  <c r="AA77" i="13"/>
  <c r="AA78" i="13"/>
  <c r="AA79" i="13"/>
  <c r="AA80" i="13"/>
  <c r="AA81" i="13"/>
  <c r="AA82" i="13"/>
  <c r="AA83" i="13"/>
  <c r="AA84" i="13"/>
  <c r="AA85" i="13"/>
  <c r="AA86" i="13"/>
  <c r="AA87" i="13"/>
  <c r="AA88" i="13"/>
  <c r="AA89" i="13"/>
  <c r="AA90" i="13"/>
  <c r="AA91" i="13"/>
  <c r="AA92" i="13"/>
  <c r="AA93" i="13"/>
  <c r="AA94" i="13"/>
  <c r="AA95" i="13"/>
  <c r="AA96" i="13"/>
  <c r="AA97" i="13"/>
  <c r="AA98" i="13"/>
  <c r="AA99" i="13"/>
  <c r="AA100" i="13"/>
  <c r="AA101" i="13"/>
  <c r="AA102" i="13"/>
  <c r="AA103" i="13"/>
  <c r="AA104" i="13"/>
  <c r="AA105" i="13"/>
  <c r="AA106" i="13"/>
  <c r="AA107" i="13"/>
  <c r="AA108" i="13"/>
  <c r="AA109" i="13"/>
  <c r="AA9" i="13"/>
  <c r="M41" i="57"/>
  <c r="M63" i="57"/>
  <c r="M55" i="57"/>
  <c r="M47" i="57"/>
  <c r="M33" i="57"/>
  <c r="M15" i="57"/>
  <c r="I19" i="56"/>
  <c r="N19" i="56"/>
  <c r="B19" i="56"/>
  <c r="M19" i="55"/>
  <c r="A69" i="37"/>
  <c r="A70" i="37"/>
  <c r="A71" i="37"/>
  <c r="A72" i="37"/>
  <c r="A73" i="37"/>
  <c r="A74" i="37"/>
  <c r="A75" i="37"/>
  <c r="A76" i="37"/>
  <c r="A77" i="37"/>
  <c r="A68" i="37"/>
  <c r="A70" i="36"/>
  <c r="A71" i="36"/>
  <c r="A72" i="36"/>
  <c r="A73" i="36"/>
  <c r="A74" i="36"/>
  <c r="A75" i="36"/>
  <c r="A76" i="36"/>
  <c r="A77" i="36"/>
  <c r="A78" i="36"/>
  <c r="A69" i="36"/>
  <c r="O45" i="57"/>
  <c r="B45" i="57"/>
  <c r="A45" i="57"/>
  <c r="C184" i="37"/>
  <c r="A41" i="56"/>
  <c r="O41" i="56"/>
  <c r="D184" i="37"/>
  <c r="B41" i="56"/>
  <c r="C185" i="37"/>
  <c r="A42" i="56"/>
  <c r="O42" i="56"/>
  <c r="D185" i="37"/>
  <c r="B42" i="56"/>
  <c r="C186" i="37"/>
  <c r="A43" i="56"/>
  <c r="O43" i="56"/>
  <c r="D186" i="37"/>
  <c r="B43" i="56"/>
  <c r="C187" i="37"/>
  <c r="A44" i="56"/>
  <c r="O44" i="56"/>
  <c r="D187" i="37"/>
  <c r="B44" i="56"/>
  <c r="C188" i="37"/>
  <c r="A45" i="56"/>
  <c r="O45" i="56"/>
  <c r="D188" i="37"/>
  <c r="B45" i="56"/>
  <c r="C189" i="37"/>
  <c r="A46" i="56"/>
  <c r="O46" i="56"/>
  <c r="D189" i="37"/>
  <c r="B46" i="56"/>
  <c r="C190" i="37"/>
  <c r="A47" i="56"/>
  <c r="O47" i="56"/>
  <c r="D190" i="37"/>
  <c r="B47" i="56"/>
  <c r="C191" i="37"/>
  <c r="A48" i="56"/>
  <c r="O48" i="56"/>
  <c r="D191" i="37"/>
  <c r="B48" i="56"/>
  <c r="C192" i="37"/>
  <c r="A49" i="56"/>
  <c r="O49" i="56"/>
  <c r="D192" i="37"/>
  <c r="B49" i="56"/>
  <c r="C193" i="37"/>
  <c r="A50" i="56"/>
  <c r="O50" i="56"/>
  <c r="D193" i="37"/>
  <c r="B50" i="56"/>
  <c r="C194" i="37"/>
  <c r="A51" i="56"/>
  <c r="O51" i="56"/>
  <c r="D194" i="37"/>
  <c r="B51" i="56"/>
  <c r="C195" i="37"/>
  <c r="A52" i="56"/>
  <c r="O52" i="56"/>
  <c r="D195" i="37"/>
  <c r="B52" i="56"/>
  <c r="C196" i="37"/>
  <c r="A53" i="56"/>
  <c r="O53" i="56"/>
  <c r="D196" i="37"/>
  <c r="B53" i="56"/>
  <c r="C197" i="37"/>
  <c r="A54" i="56"/>
  <c r="O54" i="56"/>
  <c r="D197" i="37"/>
  <c r="B54" i="56"/>
  <c r="C198" i="37"/>
  <c r="D198" i="37"/>
  <c r="D183" i="37"/>
  <c r="B40" i="56"/>
  <c r="C183" i="37"/>
  <c r="A40" i="56"/>
  <c r="O40" i="56"/>
  <c r="C69" i="37"/>
  <c r="C70" i="37"/>
  <c r="C71" i="37"/>
  <c r="C72" i="37"/>
  <c r="C73" i="37"/>
  <c r="C74" i="37"/>
  <c r="C75" i="37"/>
  <c r="C76" i="37"/>
  <c r="C77" i="37"/>
  <c r="C68" i="37"/>
  <c r="P183" i="37"/>
  <c r="O184" i="36"/>
  <c r="M9" i="13"/>
  <c r="D589" i="23"/>
  <c r="J15" i="1"/>
  <c r="D588" i="23"/>
  <c r="D4" i="23"/>
  <c r="D5" i="23"/>
  <c r="D6" i="23"/>
  <c r="D7" i="23"/>
  <c r="D8" i="23"/>
  <c r="D9" i="23"/>
  <c r="D10" i="23"/>
  <c r="D11" i="23"/>
  <c r="D12" i="23"/>
  <c r="D13" i="23"/>
  <c r="D14" i="23"/>
  <c r="D15" i="23"/>
  <c r="D16" i="23"/>
  <c r="D17" i="23"/>
  <c r="D18" i="23"/>
  <c r="D19" i="23"/>
  <c r="D20" i="23"/>
  <c r="D21" i="23"/>
  <c r="D22" i="23"/>
  <c r="D23" i="23"/>
  <c r="D24" i="23"/>
  <c r="D25" i="23"/>
  <c r="D26" i="23"/>
  <c r="D27" i="23"/>
  <c r="D28" i="23"/>
  <c r="D29" i="23"/>
  <c r="D30" i="23"/>
  <c r="D31" i="23"/>
  <c r="D32" i="23"/>
  <c r="D33" i="23"/>
  <c r="D34" i="23"/>
  <c r="D35" i="23"/>
  <c r="D36" i="23"/>
  <c r="D37" i="23"/>
  <c r="D38" i="23"/>
  <c r="D39" i="23"/>
  <c r="D40" i="23"/>
  <c r="D41" i="23"/>
  <c r="D42" i="23"/>
  <c r="D43" i="23"/>
  <c r="D44" i="23"/>
  <c r="D45" i="23"/>
  <c r="D46" i="23"/>
  <c r="D47" i="23"/>
  <c r="D48" i="23"/>
  <c r="D49" i="23"/>
  <c r="D50" i="23"/>
  <c r="D51" i="23"/>
  <c r="D52" i="23"/>
  <c r="D53" i="23"/>
  <c r="D54" i="23"/>
  <c r="D55" i="23"/>
  <c r="D56" i="23"/>
  <c r="D57" i="23"/>
  <c r="D58" i="23"/>
  <c r="D59" i="23"/>
  <c r="D60" i="23"/>
  <c r="D61" i="23"/>
  <c r="D62" i="23"/>
  <c r="D63" i="23"/>
  <c r="D64" i="23"/>
  <c r="D65" i="23"/>
  <c r="D66" i="23"/>
  <c r="D67" i="23"/>
  <c r="D68" i="23"/>
  <c r="D69" i="23"/>
  <c r="D70" i="23"/>
  <c r="D71" i="23"/>
  <c r="D72" i="23"/>
  <c r="D73" i="23"/>
  <c r="D74" i="23"/>
  <c r="D75" i="23"/>
  <c r="D76" i="23"/>
  <c r="D77" i="23"/>
  <c r="D78" i="23"/>
  <c r="D79" i="23"/>
  <c r="D80" i="23"/>
  <c r="D81" i="23"/>
  <c r="D82" i="23"/>
  <c r="D83" i="23"/>
  <c r="D84" i="23"/>
  <c r="D85" i="23"/>
  <c r="D86" i="23"/>
  <c r="D87" i="23"/>
  <c r="D88" i="23"/>
  <c r="D89" i="23"/>
  <c r="D90" i="23"/>
  <c r="D91" i="23"/>
  <c r="D92" i="23"/>
  <c r="D93" i="23"/>
  <c r="D94" i="23"/>
  <c r="D95" i="23"/>
  <c r="D96" i="23"/>
  <c r="D97" i="23"/>
  <c r="D98" i="23"/>
  <c r="D99" i="23"/>
  <c r="D100" i="23"/>
  <c r="D101" i="23"/>
  <c r="D102" i="23"/>
  <c r="D103" i="23"/>
  <c r="D104" i="23"/>
  <c r="D105" i="23"/>
  <c r="D106" i="23"/>
  <c r="D107" i="23"/>
  <c r="D108" i="23"/>
  <c r="D109" i="23"/>
  <c r="D110" i="23"/>
  <c r="D111" i="23"/>
  <c r="D112" i="23"/>
  <c r="D113" i="23"/>
  <c r="D114" i="23"/>
  <c r="D115" i="23"/>
  <c r="D116" i="23"/>
  <c r="D117" i="23"/>
  <c r="D118" i="23"/>
  <c r="D119" i="23"/>
  <c r="D120" i="23"/>
  <c r="D121" i="23"/>
  <c r="D122" i="23"/>
  <c r="D123" i="23"/>
  <c r="D124" i="23"/>
  <c r="D125" i="23"/>
  <c r="D126" i="23"/>
  <c r="D127" i="23"/>
  <c r="D128" i="23"/>
  <c r="D129" i="23"/>
  <c r="D130" i="23"/>
  <c r="D131" i="23"/>
  <c r="D132" i="23"/>
  <c r="D133" i="23"/>
  <c r="D134" i="23"/>
  <c r="D135" i="23"/>
  <c r="D136" i="23"/>
  <c r="D137" i="23"/>
  <c r="D138" i="23"/>
  <c r="D139" i="23"/>
  <c r="D140" i="23"/>
  <c r="D141" i="23"/>
  <c r="D142" i="23"/>
  <c r="D143" i="23"/>
  <c r="D144" i="23"/>
  <c r="D145" i="23"/>
  <c r="D146" i="23"/>
  <c r="D147" i="23"/>
  <c r="D148" i="23"/>
  <c r="D149" i="23"/>
  <c r="D150" i="23"/>
  <c r="D151" i="23"/>
  <c r="D152" i="23"/>
  <c r="D153" i="23"/>
  <c r="D154" i="23"/>
  <c r="D155" i="23"/>
  <c r="D156" i="23"/>
  <c r="D157" i="23"/>
  <c r="D158" i="23"/>
  <c r="D159"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D399" i="23"/>
  <c r="D400" i="23"/>
  <c r="D401" i="23"/>
  <c r="D402" i="23"/>
  <c r="D403" i="23"/>
  <c r="D404" i="23"/>
  <c r="D405" i="23"/>
  <c r="D406" i="23"/>
  <c r="D407" i="23"/>
  <c r="D408" i="23"/>
  <c r="D409" i="23"/>
  <c r="D410" i="23"/>
  <c r="D411" i="23"/>
  <c r="D412" i="23"/>
  <c r="D413" i="23"/>
  <c r="D414" i="23"/>
  <c r="D415" i="23"/>
  <c r="D416" i="23"/>
  <c r="D417" i="23"/>
  <c r="D418" i="23"/>
  <c r="D419" i="23"/>
  <c r="D420" i="23"/>
  <c r="D421" i="23"/>
  <c r="D422" i="23"/>
  <c r="D423" i="23"/>
  <c r="D424" i="23"/>
  <c r="D425" i="23"/>
  <c r="D426" i="23"/>
  <c r="D427" i="23"/>
  <c r="D428" i="23"/>
  <c r="D429" i="23"/>
  <c r="D430" i="23"/>
  <c r="D431" i="23"/>
  <c r="D432" i="23"/>
  <c r="D433" i="23"/>
  <c r="D434" i="23"/>
  <c r="D435" i="23"/>
  <c r="D436" i="23"/>
  <c r="D437" i="23"/>
  <c r="D438" i="23"/>
  <c r="D439" i="23"/>
  <c r="D440" i="23"/>
  <c r="D441" i="23"/>
  <c r="D442" i="23"/>
  <c r="D443" i="23"/>
  <c r="D444" i="23"/>
  <c r="D445" i="23"/>
  <c r="D446" i="23"/>
  <c r="D447" i="23"/>
  <c r="D448" i="23"/>
  <c r="D449" i="23"/>
  <c r="D450" i="23"/>
  <c r="D451" i="23"/>
  <c r="D452" i="23"/>
  <c r="D453" i="23"/>
  <c r="D454" i="23"/>
  <c r="D455" i="23"/>
  <c r="D456" i="23"/>
  <c r="D457" i="23"/>
  <c r="D458" i="23"/>
  <c r="D459" i="23"/>
  <c r="D460" i="23"/>
  <c r="D461" i="23"/>
  <c r="D462" i="23"/>
  <c r="D463" i="23"/>
  <c r="D464" i="23"/>
  <c r="D465" i="23"/>
  <c r="D466" i="23"/>
  <c r="D467" i="23"/>
  <c r="D468" i="23"/>
  <c r="D469" i="23"/>
  <c r="D470" i="23"/>
  <c r="D471" i="23"/>
  <c r="D472" i="23"/>
  <c r="D473" i="23"/>
  <c r="D474" i="23"/>
  <c r="D475" i="23"/>
  <c r="D476" i="23"/>
  <c r="D477" i="23"/>
  <c r="D478" i="23"/>
  <c r="D479" i="23"/>
  <c r="D480" i="23"/>
  <c r="D481" i="23"/>
  <c r="D482" i="23"/>
  <c r="D483" i="23"/>
  <c r="D484" i="23"/>
  <c r="D485" i="23"/>
  <c r="D486" i="23"/>
  <c r="D487" i="23"/>
  <c r="D488" i="23"/>
  <c r="D489" i="23"/>
  <c r="D490" i="23"/>
  <c r="D491" i="23"/>
  <c r="D492" i="23"/>
  <c r="D493" i="23"/>
  <c r="D494" i="23"/>
  <c r="D495" i="23"/>
  <c r="D496" i="23"/>
  <c r="D497" i="23"/>
  <c r="D498" i="23"/>
  <c r="D499" i="23"/>
  <c r="D500" i="23"/>
  <c r="D501" i="23"/>
  <c r="D502" i="23"/>
  <c r="D503" i="23"/>
  <c r="D504" i="23"/>
  <c r="D505" i="23"/>
  <c r="D506" i="23"/>
  <c r="D507" i="23"/>
  <c r="D508" i="23"/>
  <c r="D509" i="23"/>
  <c r="D510" i="23"/>
  <c r="D511" i="23"/>
  <c r="D512" i="23"/>
  <c r="D513" i="23"/>
  <c r="D514" i="23"/>
  <c r="D515" i="23"/>
  <c r="D516" i="23"/>
  <c r="D517" i="23"/>
  <c r="D518" i="23"/>
  <c r="D519" i="23"/>
  <c r="D520" i="23"/>
  <c r="D521" i="23"/>
  <c r="D522" i="23"/>
  <c r="D523" i="23"/>
  <c r="D524" i="23"/>
  <c r="D525" i="23"/>
  <c r="D526" i="23"/>
  <c r="D527" i="23"/>
  <c r="D528" i="23"/>
  <c r="D529" i="23"/>
  <c r="D530" i="23"/>
  <c r="D531" i="23"/>
  <c r="D532" i="23"/>
  <c r="D533" i="23"/>
  <c r="D534" i="23"/>
  <c r="D535" i="23"/>
  <c r="D536" i="23"/>
  <c r="D537" i="23"/>
  <c r="D538" i="23"/>
  <c r="D539" i="23"/>
  <c r="D540" i="23"/>
  <c r="D541" i="23"/>
  <c r="D542" i="23"/>
  <c r="D543" i="23"/>
  <c r="D544" i="23"/>
  <c r="D545" i="23"/>
  <c r="D546" i="23"/>
  <c r="D547" i="23"/>
  <c r="D548" i="23"/>
  <c r="D549" i="23"/>
  <c r="D550" i="23"/>
  <c r="D551" i="23"/>
  <c r="D552" i="23"/>
  <c r="D553" i="23"/>
  <c r="D554" i="23"/>
  <c r="D555" i="23"/>
  <c r="D556" i="23"/>
  <c r="D557" i="23"/>
  <c r="D558" i="23"/>
  <c r="D559" i="23"/>
  <c r="D560" i="23"/>
  <c r="D561" i="23"/>
  <c r="D562" i="23"/>
  <c r="D563" i="23"/>
  <c r="D564" i="23"/>
  <c r="D565" i="23"/>
  <c r="D566" i="23"/>
  <c r="D567" i="23"/>
  <c r="D568" i="23"/>
  <c r="D569" i="23"/>
  <c r="D570" i="23"/>
  <c r="D571" i="23"/>
  <c r="D572" i="23"/>
  <c r="D573" i="23"/>
  <c r="D574" i="23"/>
  <c r="D575" i="23"/>
  <c r="D576" i="23"/>
  <c r="D577" i="23"/>
  <c r="D578" i="23"/>
  <c r="D579" i="23"/>
  <c r="D580" i="23"/>
  <c r="D581" i="23"/>
  <c r="D582" i="23"/>
  <c r="D583" i="23"/>
  <c r="D584" i="23"/>
  <c r="D585" i="23"/>
  <c r="D586" i="23"/>
  <c r="D587" i="23"/>
  <c r="D3" i="23"/>
  <c r="I4" i="45"/>
  <c r="I15" i="47"/>
  <c r="I14" i="47"/>
  <c r="E15" i="47"/>
  <c r="E14" i="47"/>
  <c r="I12" i="47"/>
  <c r="E12" i="47"/>
  <c r="I11" i="47"/>
  <c r="E11" i="47"/>
  <c r="H107" i="65"/>
  <c r="H106" i="65"/>
  <c r="H105" i="65"/>
  <c r="G107" i="65"/>
  <c r="G106" i="65"/>
  <c r="G105" i="65"/>
  <c r="E107" i="65"/>
  <c r="E106" i="65"/>
  <c r="E105" i="65"/>
  <c r="D107" i="65"/>
  <c r="D106" i="65"/>
  <c r="D105" i="65"/>
  <c r="C107" i="65"/>
  <c r="C106" i="65"/>
  <c r="C105" i="65"/>
  <c r="B106" i="65"/>
  <c r="B107" i="65"/>
  <c r="B105" i="65"/>
  <c r="B26" i="24"/>
  <c r="B56" i="59"/>
  <c r="F11" i="37"/>
  <c r="F12" i="37"/>
  <c r="F13" i="37"/>
  <c r="F14" i="37"/>
  <c r="F15" i="37"/>
  <c r="F16" i="37"/>
  <c r="F17" i="37"/>
  <c r="F18" i="37"/>
  <c r="F19" i="37"/>
  <c r="F20" i="37"/>
  <c r="F21" i="37"/>
  <c r="F22" i="37"/>
  <c r="F23" i="37"/>
  <c r="F24" i="37"/>
  <c r="F25" i="37"/>
  <c r="F26" i="37"/>
  <c r="F27" i="37"/>
  <c r="F28" i="37"/>
  <c r="F29" i="37"/>
  <c r="F30" i="37"/>
  <c r="F31" i="37"/>
  <c r="F32" i="37"/>
  <c r="F33" i="37"/>
  <c r="F34" i="37"/>
  <c r="F35" i="37"/>
  <c r="F36" i="37"/>
  <c r="F37" i="37"/>
  <c r="F38" i="37"/>
  <c r="F39" i="37"/>
  <c r="F40" i="37"/>
  <c r="F41" i="37"/>
  <c r="F42" i="37"/>
  <c r="F43" i="37"/>
  <c r="F44" i="37"/>
  <c r="F45" i="37"/>
  <c r="F46" i="37"/>
  <c r="F47" i="37"/>
  <c r="F48" i="37"/>
  <c r="F49" i="37"/>
  <c r="F50" i="37"/>
  <c r="F51" i="37"/>
  <c r="F52" i="37"/>
  <c r="F53" i="37"/>
  <c r="F54" i="37"/>
  <c r="F55" i="37"/>
  <c r="F56" i="37"/>
  <c r="F57" i="37"/>
  <c r="F58" i="37"/>
  <c r="F59" i="37"/>
  <c r="F60" i="37"/>
  <c r="F61" i="37"/>
  <c r="F62" i="37"/>
  <c r="F63" i="37"/>
  <c r="F64" i="37"/>
  <c r="F65" i="37"/>
  <c r="F66" i="37"/>
  <c r="F67" i="37"/>
  <c r="F68" i="37"/>
  <c r="F69" i="37"/>
  <c r="F70" i="37"/>
  <c r="F71" i="37"/>
  <c r="I71" i="37"/>
  <c r="F72" i="37"/>
  <c r="I72" i="37"/>
  <c r="F73" i="37"/>
  <c r="F74" i="37"/>
  <c r="H74" i="37"/>
  <c r="F75" i="37"/>
  <c r="I75" i="37"/>
  <c r="F76" i="37"/>
  <c r="I76" i="37"/>
  <c r="F77" i="37"/>
  <c r="AR13" i="28"/>
  <c r="AR7" i="28"/>
  <c r="J45" i="57"/>
  <c r="C7" i="29"/>
  <c r="K45" i="57"/>
  <c r="F45" i="57"/>
  <c r="L255" i="36"/>
  <c r="N51" i="2"/>
  <c r="Z51" i="2"/>
  <c r="V51" i="2"/>
  <c r="AC51" i="2"/>
  <c r="N52" i="2"/>
  <c r="Z52" i="2"/>
  <c r="V52" i="2"/>
  <c r="AC52" i="2"/>
  <c r="N53" i="2"/>
  <c r="Z53" i="2"/>
  <c r="V53" i="2"/>
  <c r="AC53" i="2"/>
  <c r="N54" i="2"/>
  <c r="Z54" i="2"/>
  <c r="V54" i="2"/>
  <c r="AC54" i="2"/>
  <c r="N55" i="2"/>
  <c r="Z55" i="2"/>
  <c r="V55" i="2"/>
  <c r="AC55" i="2"/>
  <c r="N56" i="2"/>
  <c r="Z56" i="2"/>
  <c r="V56" i="2"/>
  <c r="AC56" i="2"/>
  <c r="N57" i="2"/>
  <c r="Z57" i="2"/>
  <c r="V57" i="2"/>
  <c r="AC57" i="2"/>
  <c r="N58" i="2"/>
  <c r="Z58" i="2"/>
  <c r="V58" i="2"/>
  <c r="AC58" i="2"/>
  <c r="N59" i="2"/>
  <c r="Z59" i="2"/>
  <c r="V59" i="2"/>
  <c r="AC59" i="2"/>
  <c r="N60" i="2"/>
  <c r="Z60" i="2"/>
  <c r="V60" i="2"/>
  <c r="AC60" i="2"/>
  <c r="N61" i="2"/>
  <c r="Z61" i="2"/>
  <c r="V61" i="2"/>
  <c r="AC61" i="2"/>
  <c r="N62" i="2"/>
  <c r="Z62" i="2"/>
  <c r="V62" i="2"/>
  <c r="AC62" i="2"/>
  <c r="N63" i="2"/>
  <c r="Z63" i="2"/>
  <c r="V63" i="2"/>
  <c r="AC63" i="2"/>
  <c r="N64" i="2"/>
  <c r="Z64" i="2"/>
  <c r="V64" i="2"/>
  <c r="AC64" i="2"/>
  <c r="N65" i="2"/>
  <c r="Z65" i="2"/>
  <c r="V65" i="2"/>
  <c r="AC65" i="2"/>
  <c r="N66" i="2"/>
  <c r="Z66" i="2"/>
  <c r="V66" i="2"/>
  <c r="AC66" i="2"/>
  <c r="N67" i="2"/>
  <c r="Z67" i="2"/>
  <c r="V67" i="2"/>
  <c r="AC67" i="2"/>
  <c r="N68" i="2"/>
  <c r="Z68" i="2"/>
  <c r="V68" i="2"/>
  <c r="AC68" i="2"/>
  <c r="N69" i="2"/>
  <c r="Z69" i="2"/>
  <c r="V69" i="2"/>
  <c r="AC69" i="2"/>
  <c r="N70" i="2"/>
  <c r="Z70" i="2"/>
  <c r="V70" i="2"/>
  <c r="AC70" i="2"/>
  <c r="N71" i="2"/>
  <c r="Z71" i="2"/>
  <c r="V71" i="2"/>
  <c r="AC71" i="2"/>
  <c r="N72" i="2"/>
  <c r="Z72" i="2"/>
  <c r="V72" i="2"/>
  <c r="AC72" i="2"/>
  <c r="N73" i="2"/>
  <c r="Z73" i="2"/>
  <c r="V73" i="2"/>
  <c r="AC73" i="2"/>
  <c r="N74" i="2"/>
  <c r="Z74" i="2"/>
  <c r="V74" i="2"/>
  <c r="AC74" i="2"/>
  <c r="N75" i="2"/>
  <c r="Z75" i="2"/>
  <c r="V75" i="2"/>
  <c r="AC75" i="2"/>
  <c r="N76" i="2"/>
  <c r="Z76" i="2"/>
  <c r="V76" i="2"/>
  <c r="AC76" i="2"/>
  <c r="N77" i="2"/>
  <c r="Z77" i="2"/>
  <c r="V77" i="2"/>
  <c r="AC77" i="2"/>
  <c r="N78" i="2"/>
  <c r="Z78" i="2"/>
  <c r="V78" i="2"/>
  <c r="AC78" i="2"/>
  <c r="N79" i="2"/>
  <c r="Z79" i="2"/>
  <c r="V79" i="2"/>
  <c r="AC79" i="2"/>
  <c r="N80" i="2"/>
  <c r="Z80" i="2"/>
  <c r="V80" i="2"/>
  <c r="AC80" i="2"/>
  <c r="S50" i="27"/>
  <c r="W50" i="27"/>
  <c r="Z50" i="27"/>
  <c r="AE50" i="27"/>
  <c r="S51" i="27"/>
  <c r="W51" i="27"/>
  <c r="Z51" i="27"/>
  <c r="AE51" i="27"/>
  <c r="S52" i="27"/>
  <c r="W52" i="27"/>
  <c r="Z52" i="27"/>
  <c r="AE52" i="27"/>
  <c r="S53" i="27"/>
  <c r="W53" i="27"/>
  <c r="Z53" i="27"/>
  <c r="AE53" i="27"/>
  <c r="S54" i="27"/>
  <c r="W54" i="27"/>
  <c r="Z54" i="27"/>
  <c r="AE54" i="27"/>
  <c r="S55" i="27"/>
  <c r="W55" i="27"/>
  <c r="Z55" i="27"/>
  <c r="AE55" i="27"/>
  <c r="S56" i="27"/>
  <c r="W56" i="27"/>
  <c r="Z56" i="27"/>
  <c r="AE56" i="27"/>
  <c r="S57" i="27"/>
  <c r="W57" i="27"/>
  <c r="Z57" i="27"/>
  <c r="AE57" i="27"/>
  <c r="S58" i="27"/>
  <c r="W58" i="27"/>
  <c r="Z58" i="27"/>
  <c r="AE58" i="27"/>
  <c r="S59" i="27"/>
  <c r="W59" i="27"/>
  <c r="Z59" i="27"/>
  <c r="AE59" i="27"/>
  <c r="S60" i="27"/>
  <c r="W60" i="27"/>
  <c r="Z60" i="27"/>
  <c r="AE60" i="27"/>
  <c r="S61" i="27"/>
  <c r="W61" i="27"/>
  <c r="Z61" i="27"/>
  <c r="AE61" i="27"/>
  <c r="S62" i="27"/>
  <c r="W62" i="27"/>
  <c r="Z62" i="27"/>
  <c r="AE62" i="27"/>
  <c r="S63" i="27"/>
  <c r="W63" i="27"/>
  <c r="Z63" i="27"/>
  <c r="AE63" i="27"/>
  <c r="S64" i="27"/>
  <c r="W64" i="27"/>
  <c r="Z64" i="27"/>
  <c r="AE64" i="27"/>
  <c r="S65" i="27"/>
  <c r="W65" i="27"/>
  <c r="Z65" i="27"/>
  <c r="AE65" i="27"/>
  <c r="S66" i="27"/>
  <c r="W66" i="27"/>
  <c r="Z66" i="27"/>
  <c r="AE66" i="27"/>
  <c r="S67" i="27"/>
  <c r="W67" i="27"/>
  <c r="Z67" i="27"/>
  <c r="AE67" i="27"/>
  <c r="S68" i="27"/>
  <c r="W68" i="27"/>
  <c r="Z68" i="27"/>
  <c r="AE68" i="27"/>
  <c r="S69" i="27"/>
  <c r="W69" i="27"/>
  <c r="Z69" i="27"/>
  <c r="AE69" i="27"/>
  <c r="S70" i="27"/>
  <c r="W70" i="27"/>
  <c r="Z70" i="27"/>
  <c r="AE70" i="27"/>
  <c r="S71" i="27"/>
  <c r="W71" i="27"/>
  <c r="Z71" i="27"/>
  <c r="AE71" i="27"/>
  <c r="S72" i="27"/>
  <c r="W72" i="27"/>
  <c r="Z72" i="27"/>
  <c r="AE72" i="27"/>
  <c r="S73" i="27"/>
  <c r="W73" i="27"/>
  <c r="Z73" i="27"/>
  <c r="AE73" i="27"/>
  <c r="S74" i="27"/>
  <c r="W74" i="27"/>
  <c r="Z74" i="27"/>
  <c r="AE74" i="27"/>
  <c r="S75" i="27"/>
  <c r="W75" i="27"/>
  <c r="Z75" i="27"/>
  <c r="AE75" i="27"/>
  <c r="S76" i="27"/>
  <c r="W76" i="27"/>
  <c r="Z76" i="27"/>
  <c r="AE76" i="27"/>
  <c r="S77" i="27"/>
  <c r="W77" i="27"/>
  <c r="Z77" i="27"/>
  <c r="AE77" i="27"/>
  <c r="S78" i="27"/>
  <c r="W78" i="27"/>
  <c r="Z78" i="27"/>
  <c r="AE78" i="27"/>
  <c r="S79" i="27"/>
  <c r="W79" i="27"/>
  <c r="Z79" i="27"/>
  <c r="AE79" i="27"/>
  <c r="S80" i="27"/>
  <c r="W80" i="27"/>
  <c r="Z80" i="27"/>
  <c r="AE80" i="27"/>
  <c r="S81" i="27"/>
  <c r="W81" i="27"/>
  <c r="Z81" i="27"/>
  <c r="AE81" i="27"/>
  <c r="S82" i="27"/>
  <c r="W82" i="27"/>
  <c r="Z82" i="27"/>
  <c r="AE82" i="27"/>
  <c r="S83" i="27"/>
  <c r="W83" i="27"/>
  <c r="Z83" i="27"/>
  <c r="AE83" i="27"/>
  <c r="S84" i="27"/>
  <c r="W84" i="27"/>
  <c r="Z84" i="27"/>
  <c r="AE84" i="27"/>
  <c r="S85" i="27"/>
  <c r="W85" i="27"/>
  <c r="Z85" i="27"/>
  <c r="AE85" i="27"/>
  <c r="S86" i="27"/>
  <c r="W86" i="27"/>
  <c r="Z86" i="27"/>
  <c r="AE86" i="27"/>
  <c r="S87" i="27"/>
  <c r="W87" i="27"/>
  <c r="Z87" i="27"/>
  <c r="AE87" i="27"/>
  <c r="S88" i="27"/>
  <c r="W88" i="27"/>
  <c r="Z88" i="27"/>
  <c r="AE88" i="27"/>
  <c r="S89" i="27"/>
  <c r="W89" i="27"/>
  <c r="Z89" i="27"/>
  <c r="AE89" i="27"/>
  <c r="S90" i="27"/>
  <c r="W90" i="27"/>
  <c r="Z90" i="27"/>
  <c r="AE90" i="27"/>
  <c r="S91" i="27"/>
  <c r="W91" i="27"/>
  <c r="Z91" i="27"/>
  <c r="AE91" i="27"/>
  <c r="S92" i="27"/>
  <c r="W92" i="27"/>
  <c r="Z92" i="27"/>
  <c r="AE92" i="27"/>
  <c r="S93" i="27"/>
  <c r="W93" i="27"/>
  <c r="Z93" i="27"/>
  <c r="AE93" i="27"/>
  <c r="S94" i="27"/>
  <c r="W94" i="27"/>
  <c r="Z94" i="27"/>
  <c r="AE94" i="27"/>
  <c r="S95" i="27"/>
  <c r="W95" i="27"/>
  <c r="Z95" i="27"/>
  <c r="AE95" i="27"/>
  <c r="S96" i="27"/>
  <c r="W96" i="27"/>
  <c r="Z96" i="27"/>
  <c r="AE96" i="27"/>
  <c r="S97" i="27"/>
  <c r="W97" i="27"/>
  <c r="Z97" i="27"/>
  <c r="AE97" i="27"/>
  <c r="S98" i="27"/>
  <c r="W98" i="27"/>
  <c r="Z98" i="27"/>
  <c r="AE98" i="27"/>
  <c r="S99" i="27"/>
  <c r="W99" i="27"/>
  <c r="Z99" i="27"/>
  <c r="AE99" i="27"/>
  <c r="S100" i="27"/>
  <c r="W100" i="27"/>
  <c r="Z100" i="27"/>
  <c r="AE100" i="27"/>
  <c r="O50" i="49"/>
  <c r="U50" i="49"/>
  <c r="AA50" i="49"/>
  <c r="O51" i="49"/>
  <c r="U51" i="49"/>
  <c r="AA51" i="49"/>
  <c r="O52" i="49"/>
  <c r="U52" i="49"/>
  <c r="AA52" i="49"/>
  <c r="O53" i="49"/>
  <c r="U53" i="49"/>
  <c r="AA53" i="49"/>
  <c r="O54" i="49"/>
  <c r="U54" i="49"/>
  <c r="AA54" i="49"/>
  <c r="O55" i="49"/>
  <c r="U55" i="49"/>
  <c r="AA55" i="49"/>
  <c r="O56" i="49"/>
  <c r="U56" i="49"/>
  <c r="AA56" i="49"/>
  <c r="O57" i="49"/>
  <c r="U57" i="49"/>
  <c r="AA57" i="49"/>
  <c r="O58" i="49"/>
  <c r="U58" i="49"/>
  <c r="AA58" i="49"/>
  <c r="O59" i="49"/>
  <c r="U59" i="49"/>
  <c r="AA59" i="49"/>
  <c r="O60" i="49"/>
  <c r="U60" i="49"/>
  <c r="AA60" i="49"/>
  <c r="O61" i="49"/>
  <c r="U61" i="49"/>
  <c r="AA61" i="49"/>
  <c r="O62" i="49"/>
  <c r="U62" i="49"/>
  <c r="AA62" i="49"/>
  <c r="O63" i="49"/>
  <c r="U63" i="49"/>
  <c r="AA63" i="49"/>
  <c r="O64" i="49"/>
  <c r="U64" i="49"/>
  <c r="AA64" i="49"/>
  <c r="O65" i="49"/>
  <c r="U65" i="49"/>
  <c r="AA65" i="49"/>
  <c r="O66" i="49"/>
  <c r="U66" i="49"/>
  <c r="AA66" i="49"/>
  <c r="O67" i="49"/>
  <c r="U67" i="49"/>
  <c r="AA67" i="49"/>
  <c r="O68" i="49"/>
  <c r="U68" i="49"/>
  <c r="AA68" i="49"/>
  <c r="O69" i="49"/>
  <c r="U69" i="49"/>
  <c r="AA69" i="49"/>
  <c r="O70" i="49"/>
  <c r="U70" i="49"/>
  <c r="AA70" i="49"/>
  <c r="O71" i="49"/>
  <c r="U71" i="49"/>
  <c r="AA71" i="49"/>
  <c r="O72" i="49"/>
  <c r="U72" i="49"/>
  <c r="AA72" i="49"/>
  <c r="O73" i="49"/>
  <c r="U73" i="49"/>
  <c r="AA73" i="49"/>
  <c r="O74" i="49"/>
  <c r="U74" i="49"/>
  <c r="AA74" i="49"/>
  <c r="O75" i="49"/>
  <c r="U75" i="49"/>
  <c r="AA75" i="49"/>
  <c r="O76" i="49"/>
  <c r="U76" i="49"/>
  <c r="AA76" i="49"/>
  <c r="O77" i="49"/>
  <c r="U77" i="49"/>
  <c r="AA77" i="49"/>
  <c r="O78" i="49"/>
  <c r="U78" i="49"/>
  <c r="AA78" i="49"/>
  <c r="O79" i="49"/>
  <c r="U79" i="49"/>
  <c r="AA79" i="49"/>
  <c r="O80" i="49"/>
  <c r="U80" i="49"/>
  <c r="AA80" i="49"/>
  <c r="O81" i="49"/>
  <c r="U81" i="49"/>
  <c r="AA81" i="49"/>
  <c r="O82" i="49"/>
  <c r="U82" i="49"/>
  <c r="AA82" i="49"/>
  <c r="O83" i="49"/>
  <c r="U83" i="49"/>
  <c r="AA83" i="49"/>
  <c r="O84" i="49"/>
  <c r="U84" i="49"/>
  <c r="AA84" i="49"/>
  <c r="O85" i="49"/>
  <c r="U85" i="49"/>
  <c r="AA85" i="49"/>
  <c r="O86" i="49"/>
  <c r="U86" i="49"/>
  <c r="AA86" i="49"/>
  <c r="O87" i="49"/>
  <c r="U87" i="49"/>
  <c r="AA87" i="49"/>
  <c r="O88" i="49"/>
  <c r="U88" i="49"/>
  <c r="AA88" i="49"/>
  <c r="O89" i="49"/>
  <c r="U89" i="49"/>
  <c r="AA89" i="49"/>
  <c r="O90" i="49"/>
  <c r="U90" i="49"/>
  <c r="AA90" i="49"/>
  <c r="O91" i="49"/>
  <c r="U91" i="49"/>
  <c r="AA91" i="49"/>
  <c r="O92" i="49"/>
  <c r="U92" i="49"/>
  <c r="AA92" i="49"/>
  <c r="O93" i="49"/>
  <c r="U93" i="49"/>
  <c r="AA93" i="49"/>
  <c r="O94" i="49"/>
  <c r="U94" i="49"/>
  <c r="AA94" i="49"/>
  <c r="O95" i="49"/>
  <c r="U95" i="49"/>
  <c r="AA95" i="49"/>
  <c r="O96" i="49"/>
  <c r="U96" i="49"/>
  <c r="AA96" i="49"/>
  <c r="O97" i="49"/>
  <c r="U97" i="49"/>
  <c r="AA97" i="49"/>
  <c r="O98" i="49"/>
  <c r="U98" i="49"/>
  <c r="AA98" i="49"/>
  <c r="O99" i="49"/>
  <c r="U99" i="49"/>
  <c r="AA99" i="49"/>
  <c r="O100" i="49"/>
  <c r="U100" i="49"/>
  <c r="AA100" i="49"/>
  <c r="O101" i="49"/>
  <c r="U101" i="49"/>
  <c r="AA101" i="49"/>
  <c r="O102" i="49"/>
  <c r="U102" i="49"/>
  <c r="AA102" i="49"/>
  <c r="O103" i="49"/>
  <c r="U103" i="49"/>
  <c r="AA103" i="49"/>
  <c r="O104" i="49"/>
  <c r="U104" i="49"/>
  <c r="AA104" i="49"/>
  <c r="O105" i="49"/>
  <c r="U105" i="49"/>
  <c r="AA105" i="49"/>
  <c r="O106" i="49"/>
  <c r="U106" i="49"/>
  <c r="AA106" i="49"/>
  <c r="O107" i="49"/>
  <c r="U107" i="49"/>
  <c r="AA107" i="49"/>
  <c r="O108" i="49"/>
  <c r="U108" i="49"/>
  <c r="AA108" i="49"/>
  <c r="O109" i="49"/>
  <c r="U109" i="49"/>
  <c r="AA109" i="49"/>
  <c r="O110" i="49"/>
  <c r="U110" i="49"/>
  <c r="AA110" i="49"/>
  <c r="O111" i="49"/>
  <c r="U111" i="49"/>
  <c r="AA111" i="49"/>
  <c r="O112" i="49"/>
  <c r="U112" i="49"/>
  <c r="AA112" i="49"/>
  <c r="O113" i="49"/>
  <c r="U113" i="49"/>
  <c r="AA113" i="49"/>
  <c r="O114" i="49"/>
  <c r="U114" i="49"/>
  <c r="AA114" i="49"/>
  <c r="O115" i="49"/>
  <c r="U115" i="49"/>
  <c r="AA115" i="49"/>
  <c r="O116" i="49"/>
  <c r="U116" i="49"/>
  <c r="AA116" i="49"/>
  <c r="O117" i="49"/>
  <c r="U117" i="49"/>
  <c r="AA117" i="49"/>
  <c r="O118" i="49"/>
  <c r="U118" i="49"/>
  <c r="AA118" i="49"/>
  <c r="O119" i="49"/>
  <c r="U119" i="49"/>
  <c r="AA119" i="49"/>
  <c r="O120" i="49"/>
  <c r="U120" i="49"/>
  <c r="AA120" i="49"/>
  <c r="O121" i="49"/>
  <c r="U121" i="49"/>
  <c r="AA121" i="49"/>
  <c r="O122" i="49"/>
  <c r="U122" i="49"/>
  <c r="AA122" i="49"/>
  <c r="O123" i="49"/>
  <c r="U123" i="49"/>
  <c r="AA123" i="49"/>
  <c r="O124" i="49"/>
  <c r="U124" i="49"/>
  <c r="AA124" i="49"/>
  <c r="O125" i="49"/>
  <c r="U125" i="49"/>
  <c r="AA125" i="49"/>
  <c r="O126" i="49"/>
  <c r="U126" i="49"/>
  <c r="AA126" i="49"/>
  <c r="O127" i="49"/>
  <c r="U127" i="49"/>
  <c r="AA127" i="49"/>
  <c r="O128" i="49"/>
  <c r="U128" i="49"/>
  <c r="AA128" i="49"/>
  <c r="O129" i="49"/>
  <c r="U129" i="49"/>
  <c r="AA129" i="49"/>
  <c r="O130" i="49"/>
  <c r="U130" i="49"/>
  <c r="AA130" i="49"/>
  <c r="O131" i="49"/>
  <c r="U131" i="49"/>
  <c r="AA131" i="49"/>
  <c r="O132" i="49"/>
  <c r="U132" i="49"/>
  <c r="AA132" i="49"/>
  <c r="O133" i="49"/>
  <c r="U133" i="49"/>
  <c r="AA133" i="49"/>
  <c r="O134" i="49"/>
  <c r="U134" i="49"/>
  <c r="AA134" i="49"/>
  <c r="O135" i="49"/>
  <c r="U135" i="49"/>
  <c r="AA135" i="49"/>
  <c r="O136" i="49"/>
  <c r="U136" i="49"/>
  <c r="AA136" i="49"/>
  <c r="O137" i="49"/>
  <c r="U137" i="49"/>
  <c r="AA137" i="49"/>
  <c r="O138" i="49"/>
  <c r="U138" i="49"/>
  <c r="AA138" i="49"/>
  <c r="O139" i="49"/>
  <c r="U139" i="49"/>
  <c r="AA139" i="49"/>
  <c r="O140" i="49"/>
  <c r="U140" i="49"/>
  <c r="AA140" i="49"/>
  <c r="O141" i="49"/>
  <c r="U141" i="49"/>
  <c r="AA141" i="49"/>
  <c r="O142" i="49"/>
  <c r="U142" i="49"/>
  <c r="AA142" i="49"/>
  <c r="O143" i="49"/>
  <c r="U143" i="49"/>
  <c r="AA143" i="49"/>
  <c r="O144" i="49"/>
  <c r="U144" i="49"/>
  <c r="AA144" i="49"/>
  <c r="O145" i="49"/>
  <c r="U145" i="49"/>
  <c r="AA145" i="49"/>
  <c r="O146" i="49"/>
  <c r="U146" i="49"/>
  <c r="AA146" i="49"/>
  <c r="O147" i="49"/>
  <c r="U147" i="49"/>
  <c r="AA147" i="49"/>
  <c r="O148" i="49"/>
  <c r="U148" i="49"/>
  <c r="AA148" i="49"/>
  <c r="O149" i="49"/>
  <c r="U149" i="49"/>
  <c r="AA149" i="49"/>
  <c r="O150" i="49"/>
  <c r="U150" i="49"/>
  <c r="AA150" i="49"/>
  <c r="I31" i="38"/>
  <c r="O31" i="38"/>
  <c r="I32" i="38"/>
  <c r="O32" i="38"/>
  <c r="I33" i="38"/>
  <c r="O33" i="38"/>
  <c r="I34" i="38"/>
  <c r="O34" i="38"/>
  <c r="I35" i="38"/>
  <c r="O35" i="38"/>
  <c r="I36" i="38"/>
  <c r="O36" i="38"/>
  <c r="I37" i="38"/>
  <c r="O37" i="38"/>
  <c r="I38" i="38"/>
  <c r="O38" i="38"/>
  <c r="I39" i="38"/>
  <c r="O39" i="38"/>
  <c r="I40" i="38"/>
  <c r="O40" i="38"/>
  <c r="I41" i="38"/>
  <c r="O41" i="38"/>
  <c r="I42" i="38"/>
  <c r="O42" i="38"/>
  <c r="I43" i="38"/>
  <c r="O43" i="38"/>
  <c r="I44" i="38"/>
  <c r="O44" i="38"/>
  <c r="I45" i="38"/>
  <c r="O45" i="38"/>
  <c r="I46" i="38"/>
  <c r="O46" i="38"/>
  <c r="I47" i="38"/>
  <c r="O47" i="38"/>
  <c r="I48" i="38"/>
  <c r="O48" i="38"/>
  <c r="I49" i="38"/>
  <c r="O49" i="38"/>
  <c r="I50" i="38"/>
  <c r="O50" i="38"/>
  <c r="I51" i="38"/>
  <c r="O51" i="38"/>
  <c r="I52" i="38"/>
  <c r="O52" i="38"/>
  <c r="I53" i="38"/>
  <c r="O53" i="38"/>
  <c r="I54" i="38"/>
  <c r="O54" i="38"/>
  <c r="I55" i="38"/>
  <c r="O55" i="38"/>
  <c r="I56" i="38"/>
  <c r="O56" i="38"/>
  <c r="I57" i="38"/>
  <c r="O57" i="38"/>
  <c r="I58" i="38"/>
  <c r="O58" i="38"/>
  <c r="I59" i="38"/>
  <c r="O59" i="38"/>
  <c r="I60" i="38"/>
  <c r="O60" i="38"/>
  <c r="I61" i="38"/>
  <c r="O61" i="38"/>
  <c r="I62" i="38"/>
  <c r="O62" i="38"/>
  <c r="I63" i="38"/>
  <c r="O63" i="38"/>
  <c r="I64" i="38"/>
  <c r="O64" i="38"/>
  <c r="I65" i="38"/>
  <c r="O65" i="38"/>
  <c r="I66" i="38"/>
  <c r="O66" i="38"/>
  <c r="I67" i="38"/>
  <c r="O67" i="38"/>
  <c r="I68" i="38"/>
  <c r="O68" i="38"/>
  <c r="I69" i="38"/>
  <c r="O69" i="38"/>
  <c r="I70" i="38"/>
  <c r="O70" i="38"/>
  <c r="I71" i="38"/>
  <c r="O71" i="38"/>
  <c r="I72" i="38"/>
  <c r="O72" i="38"/>
  <c r="I73" i="38"/>
  <c r="O73" i="38"/>
  <c r="I74" i="38"/>
  <c r="O74" i="38"/>
  <c r="I75" i="38"/>
  <c r="O75" i="38"/>
  <c r="I76" i="38"/>
  <c r="O76" i="38"/>
  <c r="I77" i="38"/>
  <c r="O77" i="38"/>
  <c r="I78" i="38"/>
  <c r="O78" i="38"/>
  <c r="I79" i="38"/>
  <c r="O79" i="38"/>
  <c r="I80" i="38"/>
  <c r="O80" i="38"/>
  <c r="I81" i="38"/>
  <c r="O81" i="38"/>
  <c r="I82" i="38"/>
  <c r="O82" i="38"/>
  <c r="I83" i="38"/>
  <c r="O83" i="38"/>
  <c r="I84" i="38"/>
  <c r="O84" i="38"/>
  <c r="I85" i="38"/>
  <c r="O85" i="38"/>
  <c r="I86" i="38"/>
  <c r="O86" i="38"/>
  <c r="I87" i="38"/>
  <c r="O87" i="38"/>
  <c r="I88" i="38"/>
  <c r="O88" i="38"/>
  <c r="I89" i="38"/>
  <c r="O89" i="38"/>
  <c r="I90" i="38"/>
  <c r="O90" i="38"/>
  <c r="I91" i="38"/>
  <c r="O91" i="38"/>
  <c r="I92" i="38"/>
  <c r="O92" i="38"/>
  <c r="I93" i="38"/>
  <c r="O93" i="38"/>
  <c r="I94" i="38"/>
  <c r="O94" i="38"/>
  <c r="I95" i="38"/>
  <c r="O95" i="38"/>
  <c r="I96" i="38"/>
  <c r="O96" i="38"/>
  <c r="I97" i="38"/>
  <c r="O97" i="38"/>
  <c r="I98" i="38"/>
  <c r="O98" i="38"/>
  <c r="I99" i="38"/>
  <c r="O99" i="38"/>
  <c r="I100" i="38"/>
  <c r="O100" i="38"/>
  <c r="I101" i="38"/>
  <c r="O101" i="38"/>
  <c r="I102" i="38"/>
  <c r="O102" i="38"/>
  <c r="I103" i="38"/>
  <c r="O103" i="38"/>
  <c r="I104" i="38"/>
  <c r="O104" i="38"/>
  <c r="I105" i="38"/>
  <c r="O105" i="38"/>
  <c r="I106" i="38"/>
  <c r="O106" i="38"/>
  <c r="I107" i="38"/>
  <c r="O107" i="38"/>
  <c r="I108" i="38"/>
  <c r="O108" i="38"/>
  <c r="I109" i="38"/>
  <c r="O109" i="38"/>
  <c r="I110" i="38"/>
  <c r="O110" i="38"/>
  <c r="I111" i="38"/>
  <c r="O111" i="38"/>
  <c r="I112" i="38"/>
  <c r="O112" i="38"/>
  <c r="I113" i="38"/>
  <c r="O113" i="38"/>
  <c r="I114" i="38"/>
  <c r="O114" i="38"/>
  <c r="I115" i="38"/>
  <c r="O115" i="38"/>
  <c r="I116" i="38"/>
  <c r="O116" i="38"/>
  <c r="I117" i="38"/>
  <c r="O117" i="38"/>
  <c r="I118" i="38"/>
  <c r="O118" i="38"/>
  <c r="I119" i="38"/>
  <c r="O119" i="38"/>
  <c r="I120" i="38"/>
  <c r="O120" i="38"/>
  <c r="I121" i="38"/>
  <c r="O121" i="38"/>
  <c r="I122" i="38"/>
  <c r="O122" i="38"/>
  <c r="I123" i="38"/>
  <c r="O123" i="38"/>
  <c r="I124" i="38"/>
  <c r="O124" i="38"/>
  <c r="I125" i="38"/>
  <c r="O125" i="38"/>
  <c r="I126" i="38"/>
  <c r="O126" i="38"/>
  <c r="I127" i="38"/>
  <c r="O127" i="38"/>
  <c r="I128" i="38"/>
  <c r="O128" i="38"/>
  <c r="I129" i="38"/>
  <c r="O129" i="38"/>
  <c r="I130" i="38"/>
  <c r="O130" i="38"/>
  <c r="I131" i="38"/>
  <c r="O131" i="38"/>
  <c r="I132" i="38"/>
  <c r="O132" i="38"/>
  <c r="I133" i="38"/>
  <c r="O133" i="38"/>
  <c r="I134" i="38"/>
  <c r="O134" i="38"/>
  <c r="I135" i="38"/>
  <c r="O135" i="38"/>
  <c r="I136" i="38"/>
  <c r="O136" i="38"/>
  <c r="H137" i="38"/>
  <c r="L137" i="38"/>
  <c r="M137" i="38"/>
  <c r="N137" i="38"/>
  <c r="I141" i="38"/>
  <c r="O141" i="38"/>
  <c r="I142" i="38"/>
  <c r="O142" i="38"/>
  <c r="I143" i="38"/>
  <c r="O143" i="38"/>
  <c r="I144" i="38"/>
  <c r="O144" i="38"/>
  <c r="I145" i="38"/>
  <c r="O145" i="38"/>
  <c r="I146" i="38"/>
  <c r="O146" i="38"/>
  <c r="I147" i="38"/>
  <c r="O147" i="38"/>
  <c r="I148" i="38"/>
  <c r="O148" i="38"/>
  <c r="I149" i="38"/>
  <c r="O149" i="38"/>
  <c r="I150" i="38"/>
  <c r="O150" i="38"/>
  <c r="I151" i="38"/>
  <c r="O151" i="38"/>
  <c r="I152" i="38"/>
  <c r="O152" i="38"/>
  <c r="I153" i="38"/>
  <c r="O153" i="38"/>
  <c r="I154" i="38"/>
  <c r="O154" i="38"/>
  <c r="I155" i="38"/>
  <c r="O155" i="38"/>
  <c r="I156" i="38"/>
  <c r="O156" i="38"/>
  <c r="I157" i="38"/>
  <c r="O157" i="38"/>
  <c r="I158" i="38"/>
  <c r="O158" i="38"/>
  <c r="I159" i="38"/>
  <c r="O159" i="38"/>
  <c r="I160" i="38"/>
  <c r="O160" i="38"/>
  <c r="I161" i="38"/>
  <c r="O161" i="38"/>
  <c r="I162" i="38"/>
  <c r="O162" i="38"/>
  <c r="I163" i="38"/>
  <c r="O163" i="38"/>
  <c r="I164" i="38"/>
  <c r="O164" i="38"/>
  <c r="I165" i="38"/>
  <c r="O165" i="38"/>
  <c r="I166" i="38"/>
  <c r="O166" i="38"/>
  <c r="I167" i="38"/>
  <c r="O167" i="38"/>
  <c r="I168" i="38"/>
  <c r="O168" i="38"/>
  <c r="I169" i="38"/>
  <c r="O169" i="38"/>
  <c r="I170" i="38"/>
  <c r="O170" i="38"/>
  <c r="I171" i="38"/>
  <c r="O171" i="38"/>
  <c r="I172" i="38"/>
  <c r="O172" i="38"/>
  <c r="I173" i="38"/>
  <c r="O173" i="38"/>
  <c r="I174" i="38"/>
  <c r="O174" i="38"/>
  <c r="I175" i="38"/>
  <c r="O175" i="38"/>
  <c r="I176" i="38"/>
  <c r="O176" i="38"/>
  <c r="I177" i="38"/>
  <c r="O177" i="38"/>
  <c r="I178" i="38"/>
  <c r="O178" i="38"/>
  <c r="I179" i="38"/>
  <c r="O179" i="38"/>
  <c r="I180" i="38"/>
  <c r="O180" i="38"/>
  <c r="I181" i="38"/>
  <c r="O181" i="38"/>
  <c r="I182" i="38"/>
  <c r="O182" i="38"/>
  <c r="I183" i="38"/>
  <c r="O183" i="38"/>
  <c r="I184" i="38"/>
  <c r="O184" i="38"/>
  <c r="I185" i="38"/>
  <c r="O185" i="38"/>
  <c r="I186" i="38"/>
  <c r="O186" i="38"/>
  <c r="I187" i="38"/>
  <c r="O187" i="38"/>
  <c r="I188" i="38"/>
  <c r="O188" i="38"/>
  <c r="I189" i="38"/>
  <c r="O189" i="38"/>
  <c r="I190" i="38"/>
  <c r="O190" i="38"/>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F114" i="37"/>
  <c r="F115" i="37"/>
  <c r="F116" i="37"/>
  <c r="F117" i="37"/>
  <c r="F118" i="37"/>
  <c r="F119" i="37"/>
  <c r="F120" i="37"/>
  <c r="F121" i="37"/>
  <c r="F122" i="37"/>
  <c r="F123" i="37"/>
  <c r="F124" i="37"/>
  <c r="F125" i="37"/>
  <c r="F126" i="37"/>
  <c r="F127" i="37"/>
  <c r="F128" i="37"/>
  <c r="F129" i="37"/>
  <c r="F130" i="37"/>
  <c r="F131" i="37"/>
  <c r="F132" i="37"/>
  <c r="F133" i="37"/>
  <c r="F134" i="37"/>
  <c r="F135" i="37"/>
  <c r="F136" i="37"/>
  <c r="F137" i="37"/>
  <c r="F138" i="37"/>
  <c r="F139" i="37"/>
  <c r="F140" i="37"/>
  <c r="F141" i="37"/>
  <c r="F142" i="37"/>
  <c r="F143" i="37"/>
  <c r="F144" i="37"/>
  <c r="F145" i="37"/>
  <c r="F146" i="37"/>
  <c r="F147" i="37"/>
  <c r="F148" i="37"/>
  <c r="F149" i="37"/>
  <c r="F150" i="37"/>
  <c r="F151" i="37"/>
  <c r="F152" i="37"/>
  <c r="F153" i="37"/>
  <c r="F154" i="37"/>
  <c r="F155" i="37"/>
  <c r="F156" i="37"/>
  <c r="F157" i="37"/>
  <c r="F158" i="37"/>
  <c r="F159" i="37"/>
  <c r="F160" i="37"/>
  <c r="F161" i="37"/>
  <c r="F162" i="37"/>
  <c r="F163" i="37"/>
  <c r="F164" i="37"/>
  <c r="F165" i="37"/>
  <c r="F166" i="37"/>
  <c r="F167" i="37"/>
  <c r="F168" i="37"/>
  <c r="F169" i="37"/>
  <c r="F170" i="37"/>
  <c r="F171" i="37"/>
  <c r="F172" i="37"/>
  <c r="F173" i="37"/>
  <c r="F174" i="37"/>
  <c r="F175" i="37"/>
  <c r="F176" i="37"/>
  <c r="F177" i="37"/>
  <c r="F178" i="37"/>
  <c r="F179" i="37"/>
  <c r="F180" i="37"/>
  <c r="F181" i="37"/>
  <c r="F182" i="37"/>
  <c r="M17" i="55"/>
  <c r="N17" i="55"/>
  <c r="J12" i="1"/>
  <c r="K200" i="38"/>
  <c r="H101" i="65"/>
  <c r="I12" i="65"/>
  <c r="J200" i="38"/>
  <c r="G101" i="65"/>
  <c r="H38" i="65"/>
  <c r="F200" i="38"/>
  <c r="C101" i="65"/>
  <c r="C38" i="65"/>
  <c r="G200" i="38"/>
  <c r="H200" i="38"/>
  <c r="E200" i="38"/>
  <c r="F466" i="23"/>
  <c r="G466" i="23"/>
  <c r="H466" i="23"/>
  <c r="D1" i="23"/>
  <c r="E466" i="23"/>
  <c r="F467" i="23"/>
  <c r="G467" i="23"/>
  <c r="H467" i="23"/>
  <c r="I17" i="56"/>
  <c r="N17" i="56"/>
  <c r="F9" i="37"/>
  <c r="F10" i="37"/>
  <c r="N19" i="55"/>
  <c r="B19" i="55"/>
  <c r="G15" i="62"/>
  <c r="G16" i="62"/>
  <c r="G17" i="62"/>
  <c r="F16" i="62"/>
  <c r="F17" i="62"/>
  <c r="J15" i="62"/>
  <c r="J16" i="62"/>
  <c r="J17" i="62"/>
  <c r="I15" i="62"/>
  <c r="I16" i="62"/>
  <c r="I17" i="62"/>
  <c r="O76" i="57"/>
  <c r="D160" i="38"/>
  <c r="I28" i="38"/>
  <c r="I29" i="38"/>
  <c r="I30" i="38"/>
  <c r="O28" i="38"/>
  <c r="O29" i="38"/>
  <c r="O30" i="38"/>
  <c r="O29" i="57"/>
  <c r="C65" i="38"/>
  <c r="O10" i="38"/>
  <c r="O11" i="38"/>
  <c r="O12" i="38"/>
  <c r="O13" i="38"/>
  <c r="O14" i="38"/>
  <c r="O15" i="38"/>
  <c r="O16" i="38"/>
  <c r="O17" i="38"/>
  <c r="O18" i="38"/>
  <c r="O19" i="38"/>
  <c r="O20" i="38"/>
  <c r="O21" i="38"/>
  <c r="I10" i="38"/>
  <c r="I11" i="38"/>
  <c r="I12" i="38"/>
  <c r="I13" i="38"/>
  <c r="I14" i="38"/>
  <c r="I15" i="38"/>
  <c r="I16" i="38"/>
  <c r="I17" i="38"/>
  <c r="I18" i="38"/>
  <c r="I19" i="38"/>
  <c r="I20" i="38"/>
  <c r="I21" i="38"/>
  <c r="O9" i="57"/>
  <c r="N22" i="56"/>
  <c r="N39" i="56"/>
  <c r="N57" i="56"/>
  <c r="C223" i="37"/>
  <c r="A223" i="37"/>
  <c r="F205" i="37"/>
  <c r="F206" i="37"/>
  <c r="F207" i="37"/>
  <c r="F208" i="37"/>
  <c r="F209" i="37"/>
  <c r="F210" i="37"/>
  <c r="F211" i="37"/>
  <c r="F212" i="37"/>
  <c r="F213" i="37"/>
  <c r="F214" i="37"/>
  <c r="F215" i="37"/>
  <c r="F216" i="37"/>
  <c r="F217" i="37"/>
  <c r="F218" i="37"/>
  <c r="F219" i="37"/>
  <c r="F220" i="37"/>
  <c r="F221" i="37"/>
  <c r="F222" i="37"/>
  <c r="F223" i="37"/>
  <c r="F224" i="37"/>
  <c r="F225" i="37"/>
  <c r="F226" i="37"/>
  <c r="F227" i="37"/>
  <c r="F228" i="37"/>
  <c r="F229" i="37"/>
  <c r="F230" i="37"/>
  <c r="F231" i="37"/>
  <c r="F232" i="37"/>
  <c r="F233" i="37"/>
  <c r="F234" i="37"/>
  <c r="F235" i="37"/>
  <c r="F236" i="37"/>
  <c r="F237" i="37"/>
  <c r="F238" i="37"/>
  <c r="F239" i="37"/>
  <c r="F240" i="37"/>
  <c r="F241" i="37"/>
  <c r="F242" i="37"/>
  <c r="F243" i="37"/>
  <c r="F244" i="37"/>
  <c r="F245" i="37"/>
  <c r="F246" i="37"/>
  <c r="F247" i="37"/>
  <c r="F248" i="37"/>
  <c r="F249" i="37"/>
  <c r="F250" i="37"/>
  <c r="F251" i="37"/>
  <c r="F252" i="37"/>
  <c r="F253" i="37"/>
  <c r="F204" i="37"/>
  <c r="P185" i="37"/>
  <c r="P186" i="37"/>
  <c r="P187" i="37"/>
  <c r="P188" i="37"/>
  <c r="P189" i="37"/>
  <c r="P190" i="37"/>
  <c r="P191" i="37"/>
  <c r="P192" i="37"/>
  <c r="P193" i="37"/>
  <c r="P194" i="37"/>
  <c r="P195" i="37"/>
  <c r="P196" i="37"/>
  <c r="P197" i="37"/>
  <c r="P198" i="37"/>
  <c r="P184" i="37"/>
  <c r="O185" i="36"/>
  <c r="O186" i="36"/>
  <c r="O187" i="36"/>
  <c r="O188" i="36"/>
  <c r="O189" i="36"/>
  <c r="O190" i="36"/>
  <c r="O191" i="36"/>
  <c r="O192" i="36"/>
  <c r="O193" i="36"/>
  <c r="O194" i="36"/>
  <c r="O195" i="36"/>
  <c r="O196" i="36"/>
  <c r="O197" i="36"/>
  <c r="O198" i="36"/>
  <c r="O199" i="36"/>
  <c r="F183" i="37"/>
  <c r="H183" i="37"/>
  <c r="F184" i="37"/>
  <c r="I184" i="37"/>
  <c r="F185" i="37"/>
  <c r="F186" i="37"/>
  <c r="F187" i="37"/>
  <c r="F188" i="37"/>
  <c r="H188" i="37"/>
  <c r="F189" i="37"/>
  <c r="H189" i="37"/>
  <c r="F190" i="37"/>
  <c r="H190" i="37"/>
  <c r="F191" i="37"/>
  <c r="F192" i="37"/>
  <c r="F193" i="37"/>
  <c r="I193" i="37"/>
  <c r="F194" i="37"/>
  <c r="H194" i="37"/>
  <c r="F195" i="37"/>
  <c r="F196" i="37"/>
  <c r="F197" i="37"/>
  <c r="F198" i="37"/>
  <c r="N184" i="37"/>
  <c r="O184" i="37"/>
  <c r="N185" i="37"/>
  <c r="O185" i="37"/>
  <c r="N186" i="37"/>
  <c r="O186" i="37"/>
  <c r="N187" i="37"/>
  <c r="O187" i="37"/>
  <c r="N188" i="37"/>
  <c r="O188" i="37"/>
  <c r="N189" i="37"/>
  <c r="O189" i="37"/>
  <c r="N190" i="37"/>
  <c r="O190" i="37"/>
  <c r="N191" i="37"/>
  <c r="O191" i="37"/>
  <c r="N192" i="37"/>
  <c r="O192" i="37"/>
  <c r="N193" i="37"/>
  <c r="O193" i="37"/>
  <c r="N194" i="37"/>
  <c r="O194" i="37"/>
  <c r="N195" i="37"/>
  <c r="O195" i="37"/>
  <c r="N196" i="37"/>
  <c r="O196" i="37"/>
  <c r="N197" i="37"/>
  <c r="O197" i="37"/>
  <c r="N198" i="37"/>
  <c r="O198" i="37"/>
  <c r="F84" i="37"/>
  <c r="F85" i="37"/>
  <c r="F86" i="37"/>
  <c r="F87" i="37"/>
  <c r="N69" i="37"/>
  <c r="O69" i="37"/>
  <c r="N70" i="37"/>
  <c r="O70" i="37"/>
  <c r="N71" i="37"/>
  <c r="O71" i="37"/>
  <c r="N72" i="37"/>
  <c r="O72" i="37"/>
  <c r="N73" i="37"/>
  <c r="O73" i="37"/>
  <c r="N74" i="37"/>
  <c r="O74" i="37"/>
  <c r="N75" i="37"/>
  <c r="O75" i="37"/>
  <c r="N76" i="37"/>
  <c r="O76" i="37"/>
  <c r="N77" i="37"/>
  <c r="O77" i="37"/>
  <c r="H69" i="37"/>
  <c r="H70" i="37"/>
  <c r="H71" i="37"/>
  <c r="H73" i="37"/>
  <c r="H77" i="37"/>
  <c r="N2" i="56"/>
  <c r="M70" i="36"/>
  <c r="N70" i="36"/>
  <c r="M71" i="36"/>
  <c r="N71" i="36"/>
  <c r="M72" i="36"/>
  <c r="N72" i="36"/>
  <c r="M73" i="36"/>
  <c r="N73" i="36"/>
  <c r="M74" i="36"/>
  <c r="N74" i="36"/>
  <c r="M75" i="36"/>
  <c r="N75" i="36"/>
  <c r="M76" i="36"/>
  <c r="N76" i="36"/>
  <c r="M77" i="36"/>
  <c r="N77" i="36"/>
  <c r="M78" i="36"/>
  <c r="N78" i="36"/>
  <c r="G70" i="36"/>
  <c r="H70" i="36"/>
  <c r="G71" i="36"/>
  <c r="H71" i="36"/>
  <c r="G72" i="36"/>
  <c r="H72" i="36"/>
  <c r="G73" i="36"/>
  <c r="H73" i="36"/>
  <c r="G74" i="36"/>
  <c r="H74" i="36"/>
  <c r="G75" i="36"/>
  <c r="H75" i="36"/>
  <c r="G76" i="36"/>
  <c r="H76" i="36"/>
  <c r="G77" i="36"/>
  <c r="H77" i="36"/>
  <c r="G78" i="36"/>
  <c r="H78" i="36"/>
  <c r="L108" i="37"/>
  <c r="C155" i="37"/>
  <c r="A155" i="37"/>
  <c r="G188" i="38"/>
  <c r="G183" i="38"/>
  <c r="E19" i="56"/>
  <c r="K19" i="56"/>
  <c r="E16" i="38"/>
  <c r="G14" i="38"/>
  <c r="C20" i="38"/>
  <c r="E9" i="38"/>
  <c r="G21" i="38"/>
  <c r="I190" i="37"/>
  <c r="I194" i="37"/>
  <c r="H76" i="37"/>
  <c r="I77" i="37"/>
  <c r="I73" i="37"/>
  <c r="I69" i="37"/>
  <c r="I70" i="37"/>
  <c r="N22" i="55"/>
  <c r="K12" i="51"/>
  <c r="N12" i="51"/>
  <c r="Q12" i="51"/>
  <c r="K13" i="51"/>
  <c r="N13" i="51"/>
  <c r="Q13" i="51"/>
  <c r="K14" i="51"/>
  <c r="N14" i="51"/>
  <c r="Q14" i="51"/>
  <c r="K15" i="51"/>
  <c r="N15" i="51"/>
  <c r="Q15" i="51"/>
  <c r="K16" i="51"/>
  <c r="N16" i="51"/>
  <c r="Q16" i="51"/>
  <c r="K17" i="51"/>
  <c r="N17" i="51"/>
  <c r="Q17" i="51"/>
  <c r="K18" i="51"/>
  <c r="N18" i="51"/>
  <c r="Q18" i="51"/>
  <c r="K19" i="51"/>
  <c r="N19" i="51"/>
  <c r="Q19" i="51"/>
  <c r="K20" i="51"/>
  <c r="N20" i="51"/>
  <c r="Q20" i="51"/>
  <c r="K21" i="51"/>
  <c r="N21" i="51"/>
  <c r="Q21" i="51"/>
  <c r="K22" i="51"/>
  <c r="N22" i="51"/>
  <c r="Q22" i="51"/>
  <c r="K23" i="51"/>
  <c r="N23" i="51"/>
  <c r="Q23" i="51"/>
  <c r="K24" i="51"/>
  <c r="N24" i="51"/>
  <c r="Q24" i="51"/>
  <c r="K25" i="51"/>
  <c r="N25" i="51"/>
  <c r="Q25" i="51"/>
  <c r="K26" i="51"/>
  <c r="N26" i="51"/>
  <c r="Q26" i="51"/>
  <c r="K27" i="51"/>
  <c r="N27" i="51"/>
  <c r="Q27" i="51"/>
  <c r="K28" i="51"/>
  <c r="N28" i="51"/>
  <c r="Q28" i="51"/>
  <c r="K29" i="51"/>
  <c r="N29" i="51"/>
  <c r="Q29" i="51"/>
  <c r="K30" i="51"/>
  <c r="N30" i="51"/>
  <c r="Q30" i="51"/>
  <c r="K31" i="51"/>
  <c r="N31" i="51"/>
  <c r="Q31" i="51"/>
  <c r="K32" i="51"/>
  <c r="N32" i="51"/>
  <c r="Q32" i="51"/>
  <c r="K33" i="51"/>
  <c r="N33" i="51"/>
  <c r="Q33" i="51"/>
  <c r="K34" i="51"/>
  <c r="N34" i="51"/>
  <c r="Q34" i="51"/>
  <c r="K35" i="51"/>
  <c r="N35" i="51"/>
  <c r="Q35" i="51"/>
  <c r="K36" i="51"/>
  <c r="N36" i="51"/>
  <c r="Q36" i="51"/>
  <c r="K37" i="51"/>
  <c r="N37" i="51"/>
  <c r="Q37" i="51"/>
  <c r="K38" i="51"/>
  <c r="N38" i="51"/>
  <c r="Q38" i="51"/>
  <c r="K39" i="51"/>
  <c r="N39" i="51"/>
  <c r="Q39" i="51"/>
  <c r="K40" i="51"/>
  <c r="N40" i="51"/>
  <c r="Q40" i="51"/>
  <c r="K41" i="51"/>
  <c r="N41" i="51"/>
  <c r="Q41" i="51"/>
  <c r="K42" i="51"/>
  <c r="N42" i="51"/>
  <c r="Q42" i="51"/>
  <c r="K43" i="51"/>
  <c r="N43" i="51"/>
  <c r="Q43" i="51"/>
  <c r="K44" i="51"/>
  <c r="N44" i="51"/>
  <c r="Q44" i="51"/>
  <c r="K45" i="51"/>
  <c r="N45" i="51"/>
  <c r="Q45" i="51"/>
  <c r="K46" i="51"/>
  <c r="N46" i="51"/>
  <c r="Q46" i="51"/>
  <c r="K47" i="51"/>
  <c r="N47" i="51"/>
  <c r="Q47" i="51"/>
  <c r="K48" i="51"/>
  <c r="N48" i="51"/>
  <c r="Q48" i="51"/>
  <c r="K49" i="51"/>
  <c r="N49" i="51"/>
  <c r="Q49" i="51"/>
  <c r="K50" i="51"/>
  <c r="N50" i="51"/>
  <c r="Q50" i="51"/>
  <c r="K51" i="51"/>
  <c r="N51" i="51"/>
  <c r="Q51" i="51"/>
  <c r="N10" i="13"/>
  <c r="N11" i="13"/>
  <c r="N12" i="13"/>
  <c r="N13" i="13"/>
  <c r="N14" i="13"/>
  <c r="N15" i="13"/>
  <c r="N16" i="13"/>
  <c r="N17" i="13"/>
  <c r="N18" i="13"/>
  <c r="N19" i="13"/>
  <c r="N20" i="13"/>
  <c r="N21" i="13"/>
  <c r="N22" i="13"/>
  <c r="N23" i="13"/>
  <c r="N24" i="13"/>
  <c r="N25" i="13"/>
  <c r="N26" i="13"/>
  <c r="N27" i="13"/>
  <c r="N28" i="13"/>
  <c r="N29" i="13"/>
  <c r="N30" i="13"/>
  <c r="N31" i="13"/>
  <c r="N32" i="13"/>
  <c r="N33" i="13"/>
  <c r="N34" i="13"/>
  <c r="N35" i="13"/>
  <c r="N36" i="13"/>
  <c r="N37" i="13"/>
  <c r="N38" i="13"/>
  <c r="A39" i="13"/>
  <c r="N39" i="13"/>
  <c r="A40" i="13"/>
  <c r="N40" i="13"/>
  <c r="A41" i="13"/>
  <c r="N41" i="13"/>
  <c r="A42" i="13"/>
  <c r="N42" i="13"/>
  <c r="A43" i="13"/>
  <c r="N43" i="13"/>
  <c r="A44" i="13"/>
  <c r="N44" i="13"/>
  <c r="A45" i="13"/>
  <c r="N45" i="13"/>
  <c r="A46" i="13"/>
  <c r="N46" i="13"/>
  <c r="A47" i="13"/>
  <c r="N47" i="13"/>
  <c r="A48" i="13"/>
  <c r="N48" i="13"/>
  <c r="A49" i="13"/>
  <c r="N49" i="13"/>
  <c r="A50" i="13"/>
  <c r="N50" i="13"/>
  <c r="A51" i="13"/>
  <c r="N51" i="13"/>
  <c r="A52" i="13"/>
  <c r="N52" i="13"/>
  <c r="A53" i="13"/>
  <c r="N53" i="13"/>
  <c r="A54" i="13"/>
  <c r="N54" i="13"/>
  <c r="A55" i="13"/>
  <c r="N55" i="13"/>
  <c r="A56" i="13"/>
  <c r="N56" i="13"/>
  <c r="A57" i="13"/>
  <c r="N57" i="13"/>
  <c r="A58" i="13"/>
  <c r="N58" i="13"/>
  <c r="A59" i="13"/>
  <c r="N59" i="13"/>
  <c r="A60" i="13"/>
  <c r="N60" i="13"/>
  <c r="A61" i="13"/>
  <c r="N61" i="13"/>
  <c r="A62" i="13"/>
  <c r="N62" i="13"/>
  <c r="A63" i="13"/>
  <c r="N63" i="13"/>
  <c r="A64" i="13"/>
  <c r="N64" i="13"/>
  <c r="A65" i="13"/>
  <c r="N65" i="13"/>
  <c r="A66" i="13"/>
  <c r="N66" i="13"/>
  <c r="A67" i="13"/>
  <c r="N67" i="13"/>
  <c r="A68" i="13"/>
  <c r="N68" i="13"/>
  <c r="A69" i="13"/>
  <c r="N69" i="13"/>
  <c r="A70" i="13"/>
  <c r="N70" i="13"/>
  <c r="A71" i="13"/>
  <c r="N71" i="13"/>
  <c r="A72" i="13"/>
  <c r="N72" i="13"/>
  <c r="A73" i="13"/>
  <c r="N73" i="13"/>
  <c r="A74" i="13"/>
  <c r="N74" i="13"/>
  <c r="A75" i="13"/>
  <c r="N75" i="13"/>
  <c r="A76" i="13"/>
  <c r="N76" i="13"/>
  <c r="A77" i="13"/>
  <c r="N77" i="13"/>
  <c r="A78" i="13"/>
  <c r="N78" i="13"/>
  <c r="A79" i="13"/>
  <c r="N79" i="13"/>
  <c r="A80" i="13"/>
  <c r="N80" i="13"/>
  <c r="A81" i="13"/>
  <c r="N81" i="13"/>
  <c r="A82" i="13"/>
  <c r="N82" i="13"/>
  <c r="A83" i="13"/>
  <c r="N83" i="13"/>
  <c r="A84" i="13"/>
  <c r="N84" i="13"/>
  <c r="A85" i="13"/>
  <c r="N85" i="13"/>
  <c r="A86" i="13"/>
  <c r="N86" i="13"/>
  <c r="A87" i="13"/>
  <c r="N87" i="13"/>
  <c r="A88" i="13"/>
  <c r="N88" i="13"/>
  <c r="A89" i="13"/>
  <c r="N89" i="13"/>
  <c r="A90" i="13"/>
  <c r="N90" i="13"/>
  <c r="A91" i="13"/>
  <c r="N91" i="13"/>
  <c r="A92" i="13"/>
  <c r="N92" i="13"/>
  <c r="A93" i="13"/>
  <c r="N93" i="13"/>
  <c r="A94" i="13"/>
  <c r="N94" i="13"/>
  <c r="A95" i="13"/>
  <c r="N95" i="13"/>
  <c r="A96" i="13"/>
  <c r="N96" i="13"/>
  <c r="A97" i="13"/>
  <c r="N97" i="13"/>
  <c r="A98" i="13"/>
  <c r="N98" i="13"/>
  <c r="A99" i="13"/>
  <c r="N99" i="13"/>
  <c r="A100" i="13"/>
  <c r="N100" i="13"/>
  <c r="A101" i="13"/>
  <c r="N101" i="13"/>
  <c r="A102" i="13"/>
  <c r="N102" i="13"/>
  <c r="A103" i="13"/>
  <c r="N103" i="13"/>
  <c r="A104" i="13"/>
  <c r="N104" i="13"/>
  <c r="A105" i="13"/>
  <c r="N105" i="13"/>
  <c r="A106" i="13"/>
  <c r="N106" i="13"/>
  <c r="A107" i="13"/>
  <c r="N107" i="13"/>
  <c r="A108" i="13"/>
  <c r="N108" i="13"/>
  <c r="AE12" i="27"/>
  <c r="AJ9" i="28"/>
  <c r="AE13" i="27"/>
  <c r="AJ10" i="28"/>
  <c r="AE14" i="27"/>
  <c r="AJ11" i="28"/>
  <c r="AE15" i="27"/>
  <c r="AJ12" i="28"/>
  <c r="Z16" i="27"/>
  <c r="AE16" i="27"/>
  <c r="Z17" i="27"/>
  <c r="AE17" i="27"/>
  <c r="Z18" i="27"/>
  <c r="AE18" i="27"/>
  <c r="Z19" i="27"/>
  <c r="AE19" i="27"/>
  <c r="Z20" i="27"/>
  <c r="AE20" i="27"/>
  <c r="Z21" i="27"/>
  <c r="AE21" i="27"/>
  <c r="Z22" i="27"/>
  <c r="AE22" i="27"/>
  <c r="Z23" i="27"/>
  <c r="AE23" i="27"/>
  <c r="Z24" i="27"/>
  <c r="AE24" i="27"/>
  <c r="Z25" i="27"/>
  <c r="AE25" i="27"/>
  <c r="Z26" i="27"/>
  <c r="AE26" i="27"/>
  <c r="Z27" i="27"/>
  <c r="AE27" i="27"/>
  <c r="Z28" i="27"/>
  <c r="AE28" i="27"/>
  <c r="Z29" i="27"/>
  <c r="AE29" i="27"/>
  <c r="Z30" i="27"/>
  <c r="AE30" i="27"/>
  <c r="Z31" i="27"/>
  <c r="AE31" i="27"/>
  <c r="Z32" i="27"/>
  <c r="AE32" i="27"/>
  <c r="Z33" i="27"/>
  <c r="AE33" i="27"/>
  <c r="Z34" i="27"/>
  <c r="AE34" i="27"/>
  <c r="Z35" i="27"/>
  <c r="AE35" i="27"/>
  <c r="Z36" i="27"/>
  <c r="AE36" i="27"/>
  <c r="Z37" i="27"/>
  <c r="AE37" i="27"/>
  <c r="Z38" i="27"/>
  <c r="AE38" i="27"/>
  <c r="Z39" i="27"/>
  <c r="AE39" i="27"/>
  <c r="Z40" i="27"/>
  <c r="AE40" i="27"/>
  <c r="Z41" i="27"/>
  <c r="AE41" i="27"/>
  <c r="Z42" i="27"/>
  <c r="AE42" i="27"/>
  <c r="Z43" i="27"/>
  <c r="AE43" i="27"/>
  <c r="Z44" i="27"/>
  <c r="AE44" i="27"/>
  <c r="Z45" i="27"/>
  <c r="AE45" i="27"/>
  <c r="Z46" i="27"/>
  <c r="AE46" i="27"/>
  <c r="Z47" i="27"/>
  <c r="AE47" i="27"/>
  <c r="Z48" i="27"/>
  <c r="AE48" i="27"/>
  <c r="Z49" i="27"/>
  <c r="AE49" i="27"/>
  <c r="AE11" i="27"/>
  <c r="AJ8" i="28"/>
  <c r="S12" i="27"/>
  <c r="S13" i="27"/>
  <c r="S14" i="27"/>
  <c r="S15" i="27"/>
  <c r="S16" i="27"/>
  <c r="W16" i="27"/>
  <c r="S17" i="27"/>
  <c r="W17" i="27"/>
  <c r="S18" i="27"/>
  <c r="W18" i="27"/>
  <c r="S19" i="27"/>
  <c r="W19" i="27"/>
  <c r="S20" i="27"/>
  <c r="W20" i="27"/>
  <c r="S21" i="27"/>
  <c r="W21" i="27"/>
  <c r="S22" i="27"/>
  <c r="W22" i="27"/>
  <c r="S23" i="27"/>
  <c r="W23" i="27"/>
  <c r="S24" i="27"/>
  <c r="W24" i="27"/>
  <c r="S25" i="27"/>
  <c r="W25" i="27"/>
  <c r="S26" i="27"/>
  <c r="W26" i="27"/>
  <c r="S27" i="27"/>
  <c r="W27" i="27"/>
  <c r="S28" i="27"/>
  <c r="W28" i="27"/>
  <c r="S29" i="27"/>
  <c r="W29" i="27"/>
  <c r="S30" i="27"/>
  <c r="W30" i="27"/>
  <c r="S31" i="27"/>
  <c r="W31" i="27"/>
  <c r="S32" i="27"/>
  <c r="W32" i="27"/>
  <c r="S33" i="27"/>
  <c r="W33" i="27"/>
  <c r="S34" i="27"/>
  <c r="W34" i="27"/>
  <c r="S35" i="27"/>
  <c r="W35" i="27"/>
  <c r="S36" i="27"/>
  <c r="W36" i="27"/>
  <c r="S37" i="27"/>
  <c r="W37" i="27"/>
  <c r="S38" i="27"/>
  <c r="W38" i="27"/>
  <c r="S39" i="27"/>
  <c r="W39" i="27"/>
  <c r="S40" i="27"/>
  <c r="W40" i="27"/>
  <c r="S41" i="27"/>
  <c r="W41" i="27"/>
  <c r="S42" i="27"/>
  <c r="W42" i="27"/>
  <c r="S43" i="27"/>
  <c r="W43" i="27"/>
  <c r="S44" i="27"/>
  <c r="W44" i="27"/>
  <c r="S45" i="27"/>
  <c r="W45" i="27"/>
  <c r="S46" i="27"/>
  <c r="W46" i="27"/>
  <c r="S47" i="27"/>
  <c r="W47" i="27"/>
  <c r="S48" i="27"/>
  <c r="W48" i="27"/>
  <c r="S49" i="27"/>
  <c r="W49" i="27"/>
  <c r="S11" i="27"/>
  <c r="Y8" i="28"/>
  <c r="W11" i="27"/>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49" i="2"/>
  <c r="AC50" i="2"/>
  <c r="V12" i="2"/>
  <c r="V13"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49" i="2"/>
  <c r="V50" i="2"/>
  <c r="V11" i="2"/>
  <c r="N12" i="2"/>
  <c r="Z12" i="2"/>
  <c r="N13" i="2"/>
  <c r="Z13" i="2"/>
  <c r="N14" i="2"/>
  <c r="N15" i="2"/>
  <c r="Z15" i="2"/>
  <c r="N16" i="2"/>
  <c r="Z16" i="2"/>
  <c r="N17" i="2"/>
  <c r="Z17" i="2"/>
  <c r="N18" i="2"/>
  <c r="Z18" i="2"/>
  <c r="N19" i="2"/>
  <c r="Z19" i="2"/>
  <c r="N20" i="2"/>
  <c r="Z20" i="2"/>
  <c r="N21" i="2"/>
  <c r="Z21" i="2"/>
  <c r="N22" i="2"/>
  <c r="Z22" i="2"/>
  <c r="N23" i="2"/>
  <c r="Z23" i="2"/>
  <c r="N24" i="2"/>
  <c r="Z24" i="2"/>
  <c r="N25" i="2"/>
  <c r="Z25" i="2"/>
  <c r="N26" i="2"/>
  <c r="Z26" i="2"/>
  <c r="N27" i="2"/>
  <c r="Z27" i="2"/>
  <c r="N28" i="2"/>
  <c r="Z28" i="2"/>
  <c r="N29" i="2"/>
  <c r="Z29" i="2"/>
  <c r="N30" i="2"/>
  <c r="Z30" i="2"/>
  <c r="N31" i="2"/>
  <c r="Z31" i="2"/>
  <c r="N32" i="2"/>
  <c r="Z32" i="2"/>
  <c r="N33" i="2"/>
  <c r="Z33" i="2"/>
  <c r="N34" i="2"/>
  <c r="Z34" i="2"/>
  <c r="N35" i="2"/>
  <c r="Z35" i="2"/>
  <c r="N36" i="2"/>
  <c r="Z36" i="2"/>
  <c r="N37" i="2"/>
  <c r="Z37" i="2"/>
  <c r="N38" i="2"/>
  <c r="Z38" i="2"/>
  <c r="N39" i="2"/>
  <c r="Z39" i="2"/>
  <c r="N40" i="2"/>
  <c r="Z40" i="2"/>
  <c r="N41" i="2"/>
  <c r="Z41" i="2"/>
  <c r="N42" i="2"/>
  <c r="Z42" i="2"/>
  <c r="N43" i="2"/>
  <c r="Z43" i="2"/>
  <c r="N44" i="2"/>
  <c r="Z44" i="2"/>
  <c r="N45" i="2"/>
  <c r="Z45" i="2"/>
  <c r="N46" i="2"/>
  <c r="Z46" i="2"/>
  <c r="N47" i="2"/>
  <c r="Z47" i="2"/>
  <c r="N48" i="2"/>
  <c r="Z48" i="2"/>
  <c r="N49" i="2"/>
  <c r="Z49" i="2"/>
  <c r="N50" i="2"/>
  <c r="Z50" i="2"/>
  <c r="N11" i="2"/>
  <c r="Z11" i="2"/>
  <c r="E188" i="58"/>
  <c r="N2" i="55"/>
  <c r="C13" i="36"/>
  <c r="A13" i="36"/>
  <c r="N39" i="55"/>
  <c r="J39" i="55"/>
  <c r="M185" i="36"/>
  <c r="N185" i="36"/>
  <c r="M186" i="36"/>
  <c r="N186" i="36"/>
  <c r="M187" i="36"/>
  <c r="N187" i="36"/>
  <c r="M188" i="36"/>
  <c r="N188" i="36"/>
  <c r="M189" i="36"/>
  <c r="N189" i="36"/>
  <c r="M190" i="36"/>
  <c r="N190" i="36"/>
  <c r="M191" i="36"/>
  <c r="N191" i="36"/>
  <c r="M192" i="36"/>
  <c r="N192" i="36"/>
  <c r="M193" i="36"/>
  <c r="N193" i="36"/>
  <c r="M194" i="36"/>
  <c r="N194" i="36"/>
  <c r="M195" i="36"/>
  <c r="N195" i="36"/>
  <c r="M196" i="36"/>
  <c r="N196" i="36"/>
  <c r="M197" i="36"/>
  <c r="N197" i="36"/>
  <c r="M198" i="36"/>
  <c r="N198" i="36"/>
  <c r="M199" i="36"/>
  <c r="N199" i="36"/>
  <c r="G185" i="36"/>
  <c r="H185" i="36"/>
  <c r="G186" i="36"/>
  <c r="H186" i="36"/>
  <c r="G187" i="36"/>
  <c r="H187" i="36"/>
  <c r="G188" i="36"/>
  <c r="H188" i="36"/>
  <c r="G189" i="36"/>
  <c r="H189" i="36"/>
  <c r="G190" i="36"/>
  <c r="H190" i="36"/>
  <c r="G191" i="36"/>
  <c r="H191" i="36"/>
  <c r="G192" i="36"/>
  <c r="H192" i="36"/>
  <c r="G193" i="36"/>
  <c r="H193" i="36"/>
  <c r="G194" i="36"/>
  <c r="H194" i="36"/>
  <c r="G195" i="36"/>
  <c r="H195" i="36"/>
  <c r="G196" i="36"/>
  <c r="H196" i="36"/>
  <c r="G197" i="36"/>
  <c r="H197" i="36"/>
  <c r="G198" i="36"/>
  <c r="H198" i="36"/>
  <c r="G199" i="36"/>
  <c r="H199" i="36"/>
  <c r="F255" i="36"/>
  <c r="N57" i="55"/>
  <c r="O12" i="49"/>
  <c r="P10" i="50"/>
  <c r="AA12" i="49"/>
  <c r="O13" i="49"/>
  <c r="P11" i="50"/>
  <c r="AA13" i="49"/>
  <c r="O14" i="49"/>
  <c r="P12" i="50"/>
  <c r="AA14" i="49"/>
  <c r="AA15" i="49"/>
  <c r="O16" i="49"/>
  <c r="P14" i="50"/>
  <c r="AA16" i="49"/>
  <c r="O17" i="49"/>
  <c r="P15" i="50"/>
  <c r="AA17" i="49"/>
  <c r="O18" i="49"/>
  <c r="P16" i="50"/>
  <c r="AA18" i="49"/>
  <c r="O19" i="49"/>
  <c r="P17" i="50"/>
  <c r="AA19" i="49"/>
  <c r="O20" i="49"/>
  <c r="P18" i="50"/>
  <c r="AA20" i="49"/>
  <c r="O21" i="49"/>
  <c r="P19" i="50"/>
  <c r="AA21" i="49"/>
  <c r="O22" i="49"/>
  <c r="P20" i="50"/>
  <c r="AA22" i="49"/>
  <c r="AA23" i="49"/>
  <c r="O24" i="49"/>
  <c r="P22" i="50"/>
  <c r="AA24" i="49"/>
  <c r="O25" i="49"/>
  <c r="P23" i="50"/>
  <c r="AA25" i="49"/>
  <c r="O26" i="49"/>
  <c r="P24" i="50"/>
  <c r="AA26" i="49"/>
  <c r="O27" i="49"/>
  <c r="P25" i="50"/>
  <c r="AA27" i="49"/>
  <c r="O28" i="49"/>
  <c r="P26" i="50"/>
  <c r="AA28" i="49"/>
  <c r="O29" i="49"/>
  <c r="P27" i="50"/>
  <c r="AA29" i="49"/>
  <c r="O30" i="49"/>
  <c r="P28" i="50"/>
  <c r="AA30" i="49"/>
  <c r="O31" i="49"/>
  <c r="P29" i="50"/>
  <c r="AA31" i="49"/>
  <c r="O32" i="49"/>
  <c r="P30" i="50"/>
  <c r="AA32" i="49"/>
  <c r="O33" i="49"/>
  <c r="P31" i="50"/>
  <c r="AA33" i="49"/>
  <c r="O34" i="49"/>
  <c r="P32" i="50"/>
  <c r="AA34" i="49"/>
  <c r="O35" i="49"/>
  <c r="P33" i="50"/>
  <c r="AA35" i="49"/>
  <c r="O36" i="49"/>
  <c r="P34" i="50"/>
  <c r="AA36" i="49"/>
  <c r="O37" i="49"/>
  <c r="P35" i="50"/>
  <c r="AA37" i="49"/>
  <c r="O38" i="49"/>
  <c r="P36" i="50"/>
  <c r="AA38" i="49"/>
  <c r="O39" i="49"/>
  <c r="U39" i="49"/>
  <c r="AA39" i="49"/>
  <c r="O40" i="49"/>
  <c r="U40" i="49"/>
  <c r="AA40" i="49"/>
  <c r="O41" i="49"/>
  <c r="U41" i="49"/>
  <c r="AA41" i="49"/>
  <c r="O42" i="49"/>
  <c r="U42" i="49"/>
  <c r="AA42" i="49"/>
  <c r="O43" i="49"/>
  <c r="U43" i="49"/>
  <c r="AA43" i="49"/>
  <c r="O44" i="49"/>
  <c r="U44" i="49"/>
  <c r="AA44" i="49"/>
  <c r="O45" i="49"/>
  <c r="U45" i="49"/>
  <c r="AA45" i="49"/>
  <c r="O46" i="49"/>
  <c r="U46" i="49"/>
  <c r="AA46" i="49"/>
  <c r="O47" i="49"/>
  <c r="U47" i="49"/>
  <c r="AA47" i="49"/>
  <c r="O48" i="49"/>
  <c r="U48" i="49"/>
  <c r="AA48" i="49"/>
  <c r="O49" i="49"/>
  <c r="U49" i="49"/>
  <c r="AA49" i="49"/>
  <c r="AA11" i="49"/>
  <c r="O11" i="49"/>
  <c r="P9" i="50"/>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J18" i="62"/>
  <c r="I18" i="62"/>
  <c r="G18" i="62"/>
  <c r="G19" i="62"/>
  <c r="B60" i="11"/>
  <c r="B61" i="11"/>
  <c r="B62" i="11"/>
  <c r="B63" i="11"/>
  <c r="B137" i="11"/>
  <c r="B138" i="11"/>
  <c r="B140" i="11"/>
  <c r="B142" i="11"/>
  <c r="D2" i="55"/>
  <c r="C40" i="36"/>
  <c r="A40" i="36"/>
  <c r="E13" i="36"/>
  <c r="G13" i="36"/>
  <c r="K33" i="36"/>
  <c r="M33" i="36"/>
  <c r="C41" i="36"/>
  <c r="A41" i="36"/>
  <c r="K56" i="36"/>
  <c r="M56" i="36"/>
  <c r="K39" i="36"/>
  <c r="N39" i="36"/>
  <c r="E48" i="36"/>
  <c r="G48" i="36"/>
  <c r="E18" i="36"/>
  <c r="H18" i="36"/>
  <c r="K42" i="36"/>
  <c r="M42" i="36"/>
  <c r="C57" i="36"/>
  <c r="A57" i="36"/>
  <c r="K21" i="36"/>
  <c r="N21" i="36"/>
  <c r="C39" i="36"/>
  <c r="A39" i="36"/>
  <c r="E46" i="36"/>
  <c r="G46" i="36"/>
  <c r="E34" i="36"/>
  <c r="H34" i="36"/>
  <c r="E64" i="36"/>
  <c r="G64" i="36"/>
  <c r="E9" i="36"/>
  <c r="H9" i="36"/>
  <c r="K11" i="36"/>
  <c r="M11" i="36"/>
  <c r="C253" i="36"/>
  <c r="A253" i="36"/>
  <c r="D242" i="36"/>
  <c r="C233" i="36"/>
  <c r="A233" i="36"/>
  <c r="D222" i="36"/>
  <c r="E211" i="36"/>
  <c r="K240" i="36"/>
  <c r="M240" i="36"/>
  <c r="K208" i="36"/>
  <c r="D247" i="36"/>
  <c r="C238" i="36"/>
  <c r="A238" i="36"/>
  <c r="E232" i="36"/>
  <c r="H232" i="36"/>
  <c r="D227" i="36"/>
  <c r="C222" i="36"/>
  <c r="A222" i="36"/>
  <c r="E216" i="36"/>
  <c r="H216" i="36"/>
  <c r="D211" i="36"/>
  <c r="C206" i="36"/>
  <c r="A206" i="36"/>
  <c r="K239" i="36"/>
  <c r="N239" i="36"/>
  <c r="K223" i="36"/>
  <c r="K207" i="36"/>
  <c r="N207" i="36"/>
  <c r="D252" i="36"/>
  <c r="D244" i="36"/>
  <c r="C239" i="36"/>
  <c r="A239" i="36"/>
  <c r="E233" i="36"/>
  <c r="H233" i="36"/>
  <c r="D228" i="36"/>
  <c r="C223" i="36"/>
  <c r="A223" i="36"/>
  <c r="E217" i="36"/>
  <c r="G217" i="36"/>
  <c r="D212" i="36"/>
  <c r="C207" i="36"/>
  <c r="A207" i="36"/>
  <c r="K242" i="36"/>
  <c r="M242" i="36"/>
  <c r="K226" i="36"/>
  <c r="N226" i="36"/>
  <c r="K210" i="36"/>
  <c r="M210" i="36"/>
  <c r="D253" i="36"/>
  <c r="C248" i="36"/>
  <c r="A248" i="36"/>
  <c r="D245" i="36"/>
  <c r="D241" i="36"/>
  <c r="D237" i="36"/>
  <c r="E234" i="36"/>
  <c r="E230" i="36"/>
  <c r="H230" i="36"/>
  <c r="E226" i="36"/>
  <c r="G226" i="36"/>
  <c r="C224" i="36"/>
  <c r="A224" i="36"/>
  <c r="C220" i="36"/>
  <c r="A220" i="36"/>
  <c r="C216" i="36"/>
  <c r="A216" i="36"/>
  <c r="D213" i="36"/>
  <c r="D209" i="36"/>
  <c r="K253" i="36"/>
  <c r="M253" i="36"/>
  <c r="K245" i="36"/>
  <c r="N245" i="36"/>
  <c r="K233" i="36"/>
  <c r="M233" i="36"/>
  <c r="K221" i="36"/>
  <c r="M221" i="36"/>
  <c r="K213" i="36"/>
  <c r="N213" i="36"/>
  <c r="M5" i="46"/>
  <c r="B76" i="35"/>
  <c r="B75" i="35"/>
  <c r="B74" i="35"/>
  <c r="G4" i="60"/>
  <c r="C28" i="62"/>
  <c r="B28" i="62"/>
  <c r="E84" i="11"/>
  <c r="F82" i="11"/>
  <c r="E93" i="11"/>
  <c r="N33" i="36"/>
  <c r="N77" i="34"/>
  <c r="N76" i="34"/>
  <c r="N75" i="34"/>
  <c r="Q109" i="32"/>
  <c r="B24" i="24"/>
  <c r="B23" i="24"/>
  <c r="B2" i="62"/>
  <c r="C13" i="11"/>
  <c r="B13" i="11"/>
  <c r="J91" i="57"/>
  <c r="K91" i="57"/>
  <c r="J98" i="57"/>
  <c r="K98" i="57"/>
  <c r="L15" i="65"/>
  <c r="L17" i="65"/>
  <c r="B52" i="65"/>
  <c r="C52" i="65"/>
  <c r="D52" i="65"/>
  <c r="E52" i="65"/>
  <c r="H52" i="65"/>
  <c r="I52" i="65"/>
  <c r="B102" i="65"/>
  <c r="B25" i="65"/>
  <c r="C102" i="65"/>
  <c r="D102" i="65"/>
  <c r="E102" i="65"/>
  <c r="G102" i="65"/>
  <c r="H102" i="65"/>
  <c r="B103" i="65"/>
  <c r="C103" i="65"/>
  <c r="D103" i="65"/>
  <c r="E103" i="65"/>
  <c r="G103" i="65"/>
  <c r="H103" i="65"/>
  <c r="B104" i="65"/>
  <c r="B26" i="65"/>
  <c r="C104" i="65"/>
  <c r="C26" i="65"/>
  <c r="D104" i="65"/>
  <c r="D26" i="65"/>
  <c r="E104" i="65"/>
  <c r="E26" i="65"/>
  <c r="G104" i="65"/>
  <c r="H26" i="65"/>
  <c r="H104" i="65"/>
  <c r="I26" i="65"/>
  <c r="C51" i="65"/>
  <c r="H51" i="65"/>
  <c r="I51" i="65"/>
  <c r="J51" i="65"/>
  <c r="D51" i="65"/>
  <c r="B51" i="65"/>
  <c r="E51" i="65"/>
  <c r="I99" i="57"/>
  <c r="I104" i="57"/>
  <c r="H99" i="57"/>
  <c r="H104" i="57"/>
  <c r="D99" i="57"/>
  <c r="D104" i="57"/>
  <c r="E99" i="57"/>
  <c r="E104" i="57"/>
  <c r="F99" i="57"/>
  <c r="C99" i="57"/>
  <c r="C104" i="57"/>
  <c r="I92" i="57"/>
  <c r="I97" i="57"/>
  <c r="H92" i="57"/>
  <c r="H97" i="57"/>
  <c r="D92" i="57"/>
  <c r="D97" i="57"/>
  <c r="E92" i="57"/>
  <c r="E97" i="57"/>
  <c r="F92" i="57"/>
  <c r="F97" i="57"/>
  <c r="C92" i="57"/>
  <c r="C97" i="57"/>
  <c r="E101" i="65"/>
  <c r="E12" i="65"/>
  <c r="D101" i="65"/>
  <c r="D12" i="65"/>
  <c r="B101" i="65"/>
  <c r="B12" i="65"/>
  <c r="L206" i="38"/>
  <c r="I106" i="65"/>
  <c r="L207" i="38"/>
  <c r="I107" i="65"/>
  <c r="I206" i="38"/>
  <c r="F106" i="65"/>
  <c r="I207" i="38"/>
  <c r="F107" i="65"/>
  <c r="L202" i="38"/>
  <c r="I103" i="65"/>
  <c r="I202" i="38"/>
  <c r="F103" i="65"/>
  <c r="O10" i="32"/>
  <c r="R10" i="32"/>
  <c r="O11" i="32"/>
  <c r="R11" i="32"/>
  <c r="L11" i="32"/>
  <c r="L12" i="32"/>
  <c r="O14" i="32"/>
  <c r="R14" i="32"/>
  <c r="L15" i="32"/>
  <c r="L16" i="32"/>
  <c r="L17" i="32"/>
  <c r="L18" i="32"/>
  <c r="L20" i="32"/>
  <c r="L21" i="32"/>
  <c r="O22" i="32"/>
  <c r="R22" i="32"/>
  <c r="L22" i="32"/>
  <c r="L23" i="32"/>
  <c r="L25" i="32"/>
  <c r="O26" i="32"/>
  <c r="R26" i="32"/>
  <c r="L27" i="32"/>
  <c r="L28" i="32"/>
  <c r="L29" i="32"/>
  <c r="O30" i="32"/>
  <c r="R30" i="32"/>
  <c r="O31" i="32"/>
  <c r="R31" i="32"/>
  <c r="L31" i="32"/>
  <c r="L32" i="32"/>
  <c r="L33" i="32"/>
  <c r="O34" i="32"/>
  <c r="R34" i="32"/>
  <c r="L35" i="32"/>
  <c r="L36" i="32"/>
  <c r="L37" i="32"/>
  <c r="L38" i="32"/>
  <c r="O38" i="32"/>
  <c r="R38" i="32"/>
  <c r="L39" i="32"/>
  <c r="L40" i="32"/>
  <c r="L41" i="32"/>
  <c r="O42" i="32"/>
  <c r="R42" i="32"/>
  <c r="L43" i="32"/>
  <c r="L44" i="32"/>
  <c r="O45" i="32"/>
  <c r="R45" i="32"/>
  <c r="L45" i="32"/>
  <c r="O46" i="32"/>
  <c r="R46" i="32"/>
  <c r="L47" i="32"/>
  <c r="L48" i="32"/>
  <c r="O50" i="32"/>
  <c r="R50" i="32"/>
  <c r="L51" i="32"/>
  <c r="L53" i="32"/>
  <c r="L54" i="32"/>
  <c r="L55" i="32"/>
  <c r="L56" i="32"/>
  <c r="L57" i="32"/>
  <c r="L58" i="32"/>
  <c r="O58" i="32"/>
  <c r="R58" i="32"/>
  <c r="L59" i="32"/>
  <c r="L61" i="32"/>
  <c r="O62" i="32"/>
  <c r="R62" i="32"/>
  <c r="O63" i="32"/>
  <c r="R63" i="32"/>
  <c r="L64" i="32"/>
  <c r="L65" i="32"/>
  <c r="O66" i="32"/>
  <c r="R66" i="32"/>
  <c r="L67" i="32"/>
  <c r="L68" i="32"/>
  <c r="L69" i="32"/>
  <c r="O70" i="32"/>
  <c r="R70" i="32"/>
  <c r="L71" i="32"/>
  <c r="L73" i="32"/>
  <c r="L75" i="32"/>
  <c r="O76" i="32"/>
  <c r="R76" i="32"/>
  <c r="L76" i="32"/>
  <c r="L77" i="32"/>
  <c r="O78" i="32"/>
  <c r="R78" i="32"/>
  <c r="L79" i="32"/>
  <c r="L80" i="32"/>
  <c r="L81" i="32"/>
  <c r="O82" i="32"/>
  <c r="R82" i="32"/>
  <c r="L83" i="32"/>
  <c r="L84" i="32"/>
  <c r="L85" i="32"/>
  <c r="L86" i="32"/>
  <c r="O87" i="32"/>
  <c r="L88" i="32"/>
  <c r="O89" i="32"/>
  <c r="R89" i="32"/>
  <c r="L89" i="32"/>
  <c r="O90" i="32"/>
  <c r="R90" i="32"/>
  <c r="L91" i="32"/>
  <c r="O92" i="32"/>
  <c r="R92" i="32"/>
  <c r="L92" i="32"/>
  <c r="L93" i="32"/>
  <c r="L94" i="32"/>
  <c r="L95" i="32"/>
  <c r="O96" i="32"/>
  <c r="R96" i="32"/>
  <c r="L97" i="32"/>
  <c r="O98" i="32"/>
  <c r="R98" i="32"/>
  <c r="O99" i="32"/>
  <c r="R99" i="32"/>
  <c r="L99" i="32"/>
  <c r="L100" i="32"/>
  <c r="O101" i="32"/>
  <c r="R101" i="32"/>
  <c r="O102" i="32"/>
  <c r="R102" i="32"/>
  <c r="L103" i="32"/>
  <c r="L104" i="32"/>
  <c r="L105" i="32"/>
  <c r="O106" i="32"/>
  <c r="R106" i="32"/>
  <c r="L107" i="32"/>
  <c r="L108" i="32"/>
  <c r="L50" i="32"/>
  <c r="L62" i="32"/>
  <c r="L78" i="32"/>
  <c r="L98" i="32"/>
  <c r="L66" i="32"/>
  <c r="L42" i="32"/>
  <c r="L26" i="32"/>
  <c r="O93" i="32"/>
  <c r="R93" i="32"/>
  <c r="O85" i="32"/>
  <c r="R85" i="32"/>
  <c r="O69" i="32"/>
  <c r="R69" i="32"/>
  <c r="O65" i="32"/>
  <c r="R65" i="32"/>
  <c r="O53" i="32"/>
  <c r="R53" i="32"/>
  <c r="O37" i="32"/>
  <c r="R37" i="32"/>
  <c r="O33" i="32"/>
  <c r="R33" i="32"/>
  <c r="O104" i="32"/>
  <c r="R104" i="32"/>
  <c r="O88" i="32"/>
  <c r="R88" i="32"/>
  <c r="O56" i="32"/>
  <c r="R56" i="32"/>
  <c r="O36" i="32"/>
  <c r="R36" i="32"/>
  <c r="O16" i="32"/>
  <c r="R16" i="32"/>
  <c r="O12" i="32"/>
  <c r="R12" i="32"/>
  <c r="O103" i="32"/>
  <c r="R103" i="32"/>
  <c r="R87" i="32"/>
  <c r="O83" i="32"/>
  <c r="R83" i="32"/>
  <c r="O67" i="32"/>
  <c r="R67" i="32"/>
  <c r="O59" i="32"/>
  <c r="R59" i="32"/>
  <c r="O51" i="32"/>
  <c r="R51" i="32"/>
  <c r="O43" i="32"/>
  <c r="R43" i="32"/>
  <c r="O27" i="32"/>
  <c r="R27" i="32"/>
  <c r="R121" i="38"/>
  <c r="Q183" i="37"/>
  <c r="U68" i="37"/>
  <c r="U69" i="36"/>
  <c r="B55" i="59"/>
  <c r="C3" i="63"/>
  <c r="K3" i="63"/>
  <c r="G3" i="60"/>
  <c r="D28" i="62" a="1"/>
  <c r="D28" i="62"/>
  <c r="E155" i="57"/>
  <c r="E142" i="57"/>
  <c r="D87" i="57"/>
  <c r="F199" i="38"/>
  <c r="C136" i="57"/>
  <c r="C135" i="57"/>
  <c r="C134" i="57"/>
  <c r="C133" i="57"/>
  <c r="C87" i="57"/>
  <c r="E199" i="38"/>
  <c r="E101" i="58"/>
  <c r="A19" i="56"/>
  <c r="I12" i="58" a="1"/>
  <c r="I12" i="58"/>
  <c r="K104" i="57"/>
  <c r="C72" i="57"/>
  <c r="M22" i="38"/>
  <c r="L72" i="57"/>
  <c r="E72" i="57"/>
  <c r="E24" i="57"/>
  <c r="J89" i="57"/>
  <c r="G89" i="57"/>
  <c r="J88" i="57"/>
  <c r="K88" i="57"/>
  <c r="L79" i="57"/>
  <c r="E79" i="57"/>
  <c r="C79" i="57"/>
  <c r="L24" i="57"/>
  <c r="C24" i="57"/>
  <c r="M78" i="37"/>
  <c r="G78" i="37"/>
  <c r="F8" i="37"/>
  <c r="D57" i="56"/>
  <c r="D39" i="56"/>
  <c r="D22" i="56"/>
  <c r="D19" i="56"/>
  <c r="D17" i="56"/>
  <c r="J30" i="33"/>
  <c r="M30" i="33"/>
  <c r="D30" i="33"/>
  <c r="F30" i="33"/>
  <c r="J29" i="33"/>
  <c r="D29" i="33"/>
  <c r="F29" i="33"/>
  <c r="J25" i="33"/>
  <c r="D25" i="33"/>
  <c r="J24" i="33"/>
  <c r="D24" i="33"/>
  <c r="J15" i="33"/>
  <c r="M15" i="33"/>
  <c r="D15" i="33"/>
  <c r="J14" i="33"/>
  <c r="D14" i="33"/>
  <c r="G14" i="33"/>
  <c r="J10" i="33"/>
  <c r="D10" i="33"/>
  <c r="J9" i="33"/>
  <c r="D9" i="33"/>
  <c r="S184" i="36"/>
  <c r="L16" i="1"/>
  <c r="K4" i="38"/>
  <c r="J16" i="1"/>
  <c r="L15" i="1"/>
  <c r="J8" i="42"/>
  <c r="L12" i="1"/>
  <c r="K4" i="36"/>
  <c r="L9" i="1"/>
  <c r="J6" i="41"/>
  <c r="J9" i="1"/>
  <c r="H6" i="41"/>
  <c r="J3" i="65"/>
  <c r="J7" i="41"/>
  <c r="H7" i="41"/>
  <c r="H8" i="42"/>
  <c r="I3" i="38"/>
  <c r="I2" i="37"/>
  <c r="H3" i="36"/>
  <c r="G2" i="33"/>
  <c r="G2" i="32"/>
  <c r="F2" i="31"/>
  <c r="C8" i="52"/>
  <c r="A12" i="51"/>
  <c r="A13" i="51"/>
  <c r="A14" i="51"/>
  <c r="A15" i="51"/>
  <c r="B15" i="51"/>
  <c r="F15" i="51"/>
  <c r="K11" i="51"/>
  <c r="P9" i="52"/>
  <c r="A16" i="51"/>
  <c r="A17" i="51"/>
  <c r="A18" i="51"/>
  <c r="A19" i="51"/>
  <c r="A20" i="51"/>
  <c r="A21" i="51"/>
  <c r="A22" i="51"/>
  <c r="A23" i="51"/>
  <c r="A24" i="51"/>
  <c r="A25" i="51"/>
  <c r="A26" i="51"/>
  <c r="A27" i="51"/>
  <c r="B27" i="51"/>
  <c r="B13" i="51"/>
  <c r="C15" i="51"/>
  <c r="B16" i="51"/>
  <c r="C16" i="51"/>
  <c r="B18" i="51"/>
  <c r="B22" i="51"/>
  <c r="B24" i="51"/>
  <c r="B26" i="51"/>
  <c r="S8" i="50"/>
  <c r="D5" i="46"/>
  <c r="C4" i="45"/>
  <c r="H4" i="45"/>
  <c r="G4" i="45"/>
  <c r="F4" i="45"/>
  <c r="E4" i="45"/>
  <c r="D4" i="45"/>
  <c r="L6" i="40"/>
  <c r="O6" i="40"/>
  <c r="L7" i="40"/>
  <c r="O7" i="40"/>
  <c r="L8" i="40"/>
  <c r="O8" i="40"/>
  <c r="L9" i="40"/>
  <c r="O9" i="40"/>
  <c r="L10" i="40"/>
  <c r="O10" i="40"/>
  <c r="L11" i="40"/>
  <c r="O11" i="40"/>
  <c r="L12" i="40"/>
  <c r="O12" i="40"/>
  <c r="L13" i="40"/>
  <c r="O13" i="40"/>
  <c r="L14" i="40"/>
  <c r="O14" i="40"/>
  <c r="L15" i="40"/>
  <c r="O15" i="40"/>
  <c r="L16" i="40"/>
  <c r="O16" i="40"/>
  <c r="L17" i="40"/>
  <c r="O17" i="40"/>
  <c r="L18" i="40"/>
  <c r="O18" i="40"/>
  <c r="L19" i="40"/>
  <c r="O19" i="40"/>
  <c r="L20" i="40"/>
  <c r="O20" i="40"/>
  <c r="L21" i="40"/>
  <c r="O21" i="40"/>
  <c r="L22" i="40"/>
  <c r="O22" i="40"/>
  <c r="L23" i="40"/>
  <c r="O23" i="40"/>
  <c r="L24" i="40"/>
  <c r="O24" i="40"/>
  <c r="L25" i="40"/>
  <c r="O25" i="40"/>
  <c r="L26" i="40"/>
  <c r="O26" i="40"/>
  <c r="L27" i="40"/>
  <c r="O27" i="40"/>
  <c r="L28" i="40"/>
  <c r="O28" i="40"/>
  <c r="L29" i="40"/>
  <c r="O29" i="40"/>
  <c r="L30" i="40"/>
  <c r="O30" i="40"/>
  <c r="L31" i="40"/>
  <c r="O31" i="40"/>
  <c r="L32" i="40"/>
  <c r="O32" i="40"/>
  <c r="L33" i="40"/>
  <c r="O33" i="40"/>
  <c r="L34" i="40"/>
  <c r="O34" i="40"/>
  <c r="L35" i="40"/>
  <c r="O35" i="40"/>
  <c r="L36" i="40"/>
  <c r="O36" i="40"/>
  <c r="L37" i="40"/>
  <c r="O37" i="40"/>
  <c r="L38" i="40"/>
  <c r="O38" i="40"/>
  <c r="L39" i="40"/>
  <c r="O39" i="40"/>
  <c r="L40" i="40"/>
  <c r="O40" i="40"/>
  <c r="L41" i="40"/>
  <c r="O41" i="40"/>
  <c r="L42" i="40"/>
  <c r="O42" i="40"/>
  <c r="L43" i="40"/>
  <c r="O43" i="40"/>
  <c r="L44" i="40"/>
  <c r="O44" i="40"/>
  <c r="L45" i="40"/>
  <c r="O45" i="40"/>
  <c r="L46" i="40"/>
  <c r="O46" i="40"/>
  <c r="L47" i="40"/>
  <c r="O47" i="40"/>
  <c r="L48" i="40"/>
  <c r="O48" i="40"/>
  <c r="L49" i="40"/>
  <c r="O49" i="40"/>
  <c r="L50" i="40"/>
  <c r="O50" i="40"/>
  <c r="L51" i="40"/>
  <c r="O51" i="40"/>
  <c r="L52" i="40"/>
  <c r="O52" i="40"/>
  <c r="L53" i="40"/>
  <c r="O53" i="40"/>
  <c r="L54" i="40"/>
  <c r="O54" i="40"/>
  <c r="L55" i="40"/>
  <c r="O55" i="40"/>
  <c r="F58" i="40"/>
  <c r="K56" i="40"/>
  <c r="N56" i="40"/>
  <c r="L64" i="40"/>
  <c r="O64" i="40"/>
  <c r="L65" i="40"/>
  <c r="O65" i="40"/>
  <c r="L66" i="40"/>
  <c r="O66" i="40"/>
  <c r="L67" i="40"/>
  <c r="O67" i="40"/>
  <c r="L68" i="40"/>
  <c r="O68" i="40"/>
  <c r="L69" i="40"/>
  <c r="O69" i="40"/>
  <c r="L70" i="40"/>
  <c r="O70" i="40"/>
  <c r="L71" i="40"/>
  <c r="O71" i="40"/>
  <c r="L72" i="40"/>
  <c r="O72" i="40"/>
  <c r="L73" i="40"/>
  <c r="O73" i="40"/>
  <c r="L74" i="40"/>
  <c r="O74" i="40"/>
  <c r="L75" i="40"/>
  <c r="O75" i="40"/>
  <c r="L76" i="40"/>
  <c r="O76" i="40"/>
  <c r="L77" i="40"/>
  <c r="O77" i="40"/>
  <c r="L78" i="40"/>
  <c r="O78" i="40"/>
  <c r="L79" i="40"/>
  <c r="O79" i="40"/>
  <c r="L80" i="40"/>
  <c r="O80" i="40"/>
  <c r="L81" i="40"/>
  <c r="O81" i="40"/>
  <c r="L82" i="40"/>
  <c r="O82" i="40"/>
  <c r="L83" i="40"/>
  <c r="O83" i="40"/>
  <c r="L84" i="40"/>
  <c r="O84" i="40"/>
  <c r="L85" i="40"/>
  <c r="O85" i="40"/>
  <c r="L86" i="40"/>
  <c r="O86" i="40"/>
  <c r="L87" i="40"/>
  <c r="O87" i="40"/>
  <c r="L88" i="40"/>
  <c r="O88" i="40"/>
  <c r="L89" i="40"/>
  <c r="O89" i="40"/>
  <c r="L90" i="40"/>
  <c r="O90" i="40"/>
  <c r="L91" i="40"/>
  <c r="O91" i="40"/>
  <c r="L92" i="40"/>
  <c r="O92" i="40"/>
  <c r="L93" i="40"/>
  <c r="O93" i="40"/>
  <c r="L94" i="40"/>
  <c r="O94" i="40"/>
  <c r="L95" i="40"/>
  <c r="O95" i="40"/>
  <c r="L96" i="40"/>
  <c r="O96" i="40"/>
  <c r="L97" i="40"/>
  <c r="O97" i="40"/>
  <c r="L98" i="40"/>
  <c r="O98" i="40"/>
  <c r="L99" i="40"/>
  <c r="O99" i="40"/>
  <c r="L100" i="40"/>
  <c r="O100" i="40"/>
  <c r="L101" i="40"/>
  <c r="O101" i="40"/>
  <c r="L102" i="40"/>
  <c r="O102" i="40"/>
  <c r="L103" i="40"/>
  <c r="O103" i="40"/>
  <c r="L104" i="40"/>
  <c r="O104" i="40"/>
  <c r="L105" i="40"/>
  <c r="O105" i="40"/>
  <c r="L106" i="40"/>
  <c r="O106" i="40"/>
  <c r="L107" i="40"/>
  <c r="O107" i="40"/>
  <c r="L108" i="40"/>
  <c r="O108" i="40"/>
  <c r="L109" i="40"/>
  <c r="O109" i="40"/>
  <c r="L110" i="40"/>
  <c r="O110" i="40"/>
  <c r="L111" i="40"/>
  <c r="O111" i="40"/>
  <c r="L112" i="40"/>
  <c r="O112" i="40"/>
  <c r="L113" i="40"/>
  <c r="O113" i="40"/>
  <c r="F114" i="40"/>
  <c r="F116" i="40"/>
  <c r="K114" i="40"/>
  <c r="N114" i="40"/>
  <c r="I9" i="38"/>
  <c r="I22" i="38"/>
  <c r="O9" i="38"/>
  <c r="O22" i="38"/>
  <c r="F22" i="38"/>
  <c r="H22" i="38"/>
  <c r="L22" i="38"/>
  <c r="N22" i="38"/>
  <c r="I27" i="38"/>
  <c r="I137" i="38"/>
  <c r="O27" i="38"/>
  <c r="O137" i="38"/>
  <c r="I191" i="38"/>
  <c r="O191" i="38"/>
  <c r="F191" i="38"/>
  <c r="H191" i="38"/>
  <c r="L191" i="38"/>
  <c r="M191" i="38"/>
  <c r="N191" i="38"/>
  <c r="I201" i="38"/>
  <c r="L201" i="38"/>
  <c r="M201" i="38"/>
  <c r="F102" i="65"/>
  <c r="I102" i="65"/>
  <c r="I203" i="38"/>
  <c r="F104" i="65"/>
  <c r="L203" i="38"/>
  <c r="I104" i="65"/>
  <c r="E204" i="38"/>
  <c r="F204" i="38"/>
  <c r="C13" i="65"/>
  <c r="G204" i="38"/>
  <c r="D13" i="65"/>
  <c r="C25" i="65"/>
  <c r="D25" i="65"/>
  <c r="D22" i="31"/>
  <c r="D15" i="31"/>
  <c r="D30" i="31"/>
  <c r="D32" i="31"/>
  <c r="B14" i="65"/>
  <c r="D19" i="65"/>
  <c r="D24" i="65"/>
  <c r="D27" i="65"/>
  <c r="H204" i="38"/>
  <c r="E13" i="65"/>
  <c r="E25" i="65"/>
  <c r="B13" i="65"/>
  <c r="B19" i="65"/>
  <c r="B24" i="65"/>
  <c r="C19" i="65"/>
  <c r="C24" i="65"/>
  <c r="E19" i="65"/>
  <c r="E24" i="65"/>
  <c r="E27" i="65"/>
  <c r="J204" i="38"/>
  <c r="H13" i="65"/>
  <c r="K204" i="38"/>
  <c r="I13" i="65"/>
  <c r="J13" i="65"/>
  <c r="I19" i="65"/>
  <c r="H25" i="65"/>
  <c r="I25" i="65"/>
  <c r="I24" i="65"/>
  <c r="I27" i="65"/>
  <c r="I205" i="38"/>
  <c r="F105" i="65"/>
  <c r="L205" i="38"/>
  <c r="I105" i="65"/>
  <c r="E208" i="38"/>
  <c r="B39" i="65"/>
  <c r="B45" i="65"/>
  <c r="B50" i="65"/>
  <c r="F208" i="38"/>
  <c r="C39" i="65"/>
  <c r="G208" i="38"/>
  <c r="D39" i="65"/>
  <c r="D45" i="65"/>
  <c r="D50" i="65"/>
  <c r="D53" i="65"/>
  <c r="H208" i="38"/>
  <c r="E39" i="65"/>
  <c r="E45" i="65"/>
  <c r="E50" i="65"/>
  <c r="E53" i="65"/>
  <c r="J208" i="38"/>
  <c r="H39" i="65"/>
  <c r="K208" i="38"/>
  <c r="I39" i="65"/>
  <c r="I45" i="65"/>
  <c r="I50" i="65"/>
  <c r="I53" i="65"/>
  <c r="H68" i="37"/>
  <c r="N68" i="37"/>
  <c r="O68" i="37"/>
  <c r="F83" i="37"/>
  <c r="N183" i="37"/>
  <c r="O183" i="37"/>
  <c r="G199" i="37"/>
  <c r="M199" i="37"/>
  <c r="G254" i="37"/>
  <c r="M254" i="37"/>
  <c r="G9" i="36"/>
  <c r="G69" i="36"/>
  <c r="H69" i="36"/>
  <c r="M69" i="36"/>
  <c r="N69" i="36"/>
  <c r="F79" i="36"/>
  <c r="L79" i="36"/>
  <c r="G184" i="36"/>
  <c r="H184" i="36"/>
  <c r="M184" i="36"/>
  <c r="N184" i="36"/>
  <c r="O29" i="34"/>
  <c r="N74" i="34"/>
  <c r="Q35" i="34"/>
  <c r="V35" i="34"/>
  <c r="Q36" i="34"/>
  <c r="V36" i="34"/>
  <c r="Q37" i="34"/>
  <c r="V37" i="34"/>
  <c r="Q38" i="34"/>
  <c r="V38" i="34"/>
  <c r="Q39" i="34"/>
  <c r="V39" i="34"/>
  <c r="Q40" i="34"/>
  <c r="V40" i="34"/>
  <c r="Q41" i="34"/>
  <c r="V41" i="34"/>
  <c r="O42" i="34"/>
  <c r="P42" i="34"/>
  <c r="T42" i="34"/>
  <c r="U42" i="34"/>
  <c r="E10" i="33"/>
  <c r="G10" i="33"/>
  <c r="K10" i="33"/>
  <c r="L10" i="33"/>
  <c r="E13" i="33"/>
  <c r="K13" i="33"/>
  <c r="L15" i="33"/>
  <c r="J23" i="33"/>
  <c r="E28" i="33"/>
  <c r="K28" i="33"/>
  <c r="L29" i="33"/>
  <c r="O9" i="32"/>
  <c r="R9" i="32"/>
  <c r="D109" i="32"/>
  <c r="E109" i="32"/>
  <c r="F109" i="32"/>
  <c r="G109" i="32"/>
  <c r="H109" i="32"/>
  <c r="I109" i="32"/>
  <c r="K109" i="32"/>
  <c r="H7" i="31"/>
  <c r="I5" i="45"/>
  <c r="H10" i="31"/>
  <c r="K10" i="31"/>
  <c r="H11" i="31"/>
  <c r="I7" i="45"/>
  <c r="K12" i="31"/>
  <c r="K13" i="31"/>
  <c r="K14" i="31"/>
  <c r="C15" i="31"/>
  <c r="C11" i="45"/>
  <c r="J15" i="31"/>
  <c r="H18" i="31"/>
  <c r="I12" i="45"/>
  <c r="C19" i="31"/>
  <c r="C13" i="45"/>
  <c r="C22" i="31"/>
  <c r="C16" i="45"/>
  <c r="K9" i="33"/>
  <c r="J19" i="31"/>
  <c r="J22" i="31"/>
  <c r="K20" i="31"/>
  <c r="H21" i="31"/>
  <c r="I15" i="45"/>
  <c r="K21" i="31"/>
  <c r="H24" i="31"/>
  <c r="I17" i="45"/>
  <c r="K25" i="31"/>
  <c r="K26" i="31"/>
  <c r="K27" i="31"/>
  <c r="H28" i="31"/>
  <c r="K28" i="31"/>
  <c r="K37" i="31"/>
  <c r="K38" i="31"/>
  <c r="K39" i="31"/>
  <c r="H42" i="31"/>
  <c r="I28" i="45"/>
  <c r="H43" i="31"/>
  <c r="I29" i="45"/>
  <c r="D44" i="31"/>
  <c r="D31" i="45"/>
  <c r="J44" i="31"/>
  <c r="K49" i="31"/>
  <c r="J50" i="31"/>
  <c r="J51" i="31"/>
  <c r="L9" i="32"/>
  <c r="N193" i="38"/>
  <c r="I68" i="37"/>
  <c r="F193" i="38"/>
  <c r="M10" i="33"/>
  <c r="AH9" i="50"/>
  <c r="F11" i="49"/>
  <c r="W15" i="27"/>
  <c r="Y12" i="28"/>
  <c r="W14" i="27"/>
  <c r="Y11" i="28"/>
  <c r="W13" i="27"/>
  <c r="Y10" i="28"/>
  <c r="W12" i="27"/>
  <c r="Y9" i="28"/>
  <c r="Z14" i="2"/>
  <c r="V15" i="25"/>
  <c r="AB8" i="52"/>
  <c r="AH20" i="50"/>
  <c r="F22" i="49"/>
  <c r="AH16" i="50"/>
  <c r="AF18" i="50"/>
  <c r="D20" i="49"/>
  <c r="I183" i="37"/>
  <c r="H72" i="37"/>
  <c r="H46" i="36"/>
  <c r="C26" i="11"/>
  <c r="B26" i="11"/>
  <c r="L200" i="38"/>
  <c r="I101" i="65"/>
  <c r="I200" i="38"/>
  <c r="M200" i="38"/>
  <c r="I13" i="58" a="1"/>
  <c r="I13" i="58"/>
  <c r="J13" i="58" a="1"/>
  <c r="J13" i="58"/>
  <c r="J12" i="58" a="1"/>
  <c r="J12" i="58"/>
  <c r="G99" i="57"/>
  <c r="G104" i="57"/>
  <c r="H13" i="36"/>
  <c r="L30" i="33"/>
  <c r="G30" i="33"/>
  <c r="J13" i="33"/>
  <c r="L13" i="33"/>
  <c r="J28" i="33"/>
  <c r="L28" i="33"/>
  <c r="F14" i="33"/>
  <c r="D28" i="33"/>
  <c r="D23" i="33"/>
  <c r="J8" i="33"/>
  <c r="H3" i="31"/>
  <c r="I3" i="33"/>
  <c r="I11" i="2"/>
  <c r="AE8" i="25"/>
  <c r="W8" i="25"/>
  <c r="AB8" i="25"/>
  <c r="T8" i="25"/>
  <c r="Y8" i="25"/>
  <c r="AD8" i="25"/>
  <c r="V8" i="25"/>
  <c r="AA8" i="25"/>
  <c r="AF8" i="25"/>
  <c r="X8" i="25"/>
  <c r="AC8" i="25"/>
  <c r="U8" i="25"/>
  <c r="Z8" i="25"/>
  <c r="J26" i="65"/>
  <c r="D38" i="65"/>
  <c r="C100" i="11"/>
  <c r="B100" i="11"/>
  <c r="F77" i="11"/>
  <c r="E64" i="11"/>
  <c r="C105" i="11"/>
  <c r="B105" i="11"/>
  <c r="F126" i="11"/>
  <c r="C115" i="11"/>
  <c r="B115" i="11"/>
  <c r="E136" i="11"/>
  <c r="C132" i="11"/>
  <c r="B132" i="11"/>
  <c r="H217" i="36"/>
  <c r="A39" i="55"/>
  <c r="O39" i="55"/>
  <c r="Q184" i="36"/>
  <c r="F104" i="57"/>
  <c r="G110" i="38"/>
  <c r="G84" i="38"/>
  <c r="C81" i="57"/>
  <c r="C33" i="38"/>
  <c r="N42" i="36"/>
  <c r="M39" i="36"/>
  <c r="J92" i="57"/>
  <c r="N9" i="57"/>
  <c r="H9" i="57"/>
  <c r="G34" i="36"/>
  <c r="G13" i="51"/>
  <c r="B11" i="26"/>
  <c r="F11" i="26"/>
  <c r="L193" i="38"/>
  <c r="A28" i="51"/>
  <c r="A29" i="51"/>
  <c r="A30" i="51"/>
  <c r="B21" i="51"/>
  <c r="G21" i="51"/>
  <c r="K3" i="36"/>
  <c r="K3" i="38"/>
  <c r="L3" i="65"/>
  <c r="E87" i="57"/>
  <c r="G199" i="38"/>
  <c r="D11" i="65"/>
  <c r="O40" i="32"/>
  <c r="R40" i="32"/>
  <c r="L101" i="32"/>
  <c r="L96" i="32"/>
  <c r="O94" i="32"/>
  <c r="R94" i="32"/>
  <c r="L72" i="32"/>
  <c r="O72" i="32"/>
  <c r="R72" i="32"/>
  <c r="C12" i="65"/>
  <c r="F12" i="65"/>
  <c r="E74" i="11"/>
  <c r="F131" i="11"/>
  <c r="F125" i="11"/>
  <c r="C103" i="11"/>
  <c r="B103" i="11"/>
  <c r="F102" i="11"/>
  <c r="E117" i="11"/>
  <c r="C120" i="11"/>
  <c r="B120" i="11"/>
  <c r="E127" i="11"/>
  <c r="E112" i="11"/>
  <c r="C131" i="11"/>
  <c r="B131" i="11"/>
  <c r="E73" i="11"/>
  <c r="C84" i="11"/>
  <c r="B84" i="11"/>
  <c r="C135" i="11"/>
  <c r="B135" i="11"/>
  <c r="G211" i="36"/>
  <c r="H211" i="36"/>
  <c r="E247" i="36"/>
  <c r="E227" i="36"/>
  <c r="G227" i="36"/>
  <c r="D206" i="36"/>
  <c r="E252" i="36"/>
  <c r="E236" i="36"/>
  <c r="H236" i="36"/>
  <c r="C226" i="36"/>
  <c r="A226" i="36"/>
  <c r="D215" i="36"/>
  <c r="K251" i="36"/>
  <c r="M251" i="36"/>
  <c r="K219" i="36"/>
  <c r="N219" i="36"/>
  <c r="D248" i="36"/>
  <c r="E237" i="36"/>
  <c r="C227" i="36"/>
  <c r="A227" i="36"/>
  <c r="D216" i="36"/>
  <c r="K254" i="36"/>
  <c r="N254" i="36"/>
  <c r="K222" i="36"/>
  <c r="N222" i="36"/>
  <c r="C252" i="36"/>
  <c r="A252" i="36"/>
  <c r="E242" i="36"/>
  <c r="H242" i="36"/>
  <c r="C236" i="36"/>
  <c r="A236" i="36"/>
  <c r="D229" i="36"/>
  <c r="D221" i="36"/>
  <c r="E214" i="36"/>
  <c r="G214" i="36"/>
  <c r="C208" i="36"/>
  <c r="A208" i="36"/>
  <c r="K237" i="36"/>
  <c r="M237" i="36"/>
  <c r="K217" i="36"/>
  <c r="M217" i="36"/>
  <c r="C237" i="36"/>
  <c r="A237" i="36"/>
  <c r="C217" i="36"/>
  <c r="A217" i="36"/>
  <c r="K224" i="36"/>
  <c r="C242" i="36"/>
  <c r="A242" i="36"/>
  <c r="D231" i="36"/>
  <c r="E220" i="36"/>
  <c r="G220" i="36"/>
  <c r="C210" i="36"/>
  <c r="A210" i="36"/>
  <c r="K235" i="36"/>
  <c r="M235" i="36"/>
  <c r="E253" i="36"/>
  <c r="H253" i="36"/>
  <c r="C243" i="36"/>
  <c r="A243" i="36"/>
  <c r="D232" i="36"/>
  <c r="E221" i="36"/>
  <c r="H221" i="36"/>
  <c r="C211" i="36"/>
  <c r="A211" i="36"/>
  <c r="K238" i="36"/>
  <c r="M238" i="36"/>
  <c r="K206" i="36"/>
  <c r="N206" i="36"/>
  <c r="E246" i="36"/>
  <c r="C240" i="36"/>
  <c r="A240" i="36"/>
  <c r="C232" i="36"/>
  <c r="A232" i="36"/>
  <c r="D225" i="36"/>
  <c r="E218" i="36"/>
  <c r="H218" i="36"/>
  <c r="E210" i="36"/>
  <c r="H210" i="36"/>
  <c r="K249" i="36"/>
  <c r="M249" i="36"/>
  <c r="K229" i="36"/>
  <c r="N229" i="36"/>
  <c r="L204" i="38"/>
  <c r="L2" i="37"/>
  <c r="O35" i="32"/>
  <c r="R35" i="32"/>
  <c r="L19" i="32"/>
  <c r="O19" i="32"/>
  <c r="R19" i="32"/>
  <c r="F51" i="65"/>
  <c r="F2" i="62"/>
  <c r="C58" i="11"/>
  <c r="B58" i="11"/>
  <c r="C37" i="11"/>
  <c r="B37" i="11"/>
  <c r="G234" i="36"/>
  <c r="H234" i="36"/>
  <c r="L208" i="38"/>
  <c r="M203" i="38"/>
  <c r="K52" i="31"/>
  <c r="M29" i="33"/>
  <c r="G28" i="33"/>
  <c r="M14" i="33"/>
  <c r="V42" i="34"/>
  <c r="B25" i="51"/>
  <c r="G25" i="51"/>
  <c r="B23" i="51"/>
  <c r="B17" i="51"/>
  <c r="B14" i="51"/>
  <c r="H2" i="31"/>
  <c r="L3" i="37"/>
  <c r="H7" i="42"/>
  <c r="O80" i="32"/>
  <c r="R80" i="32"/>
  <c r="O86" i="32"/>
  <c r="R86" i="32"/>
  <c r="L74" i="32"/>
  <c r="O74" i="32"/>
  <c r="R74" i="32"/>
  <c r="O60" i="32"/>
  <c r="R60" i="32"/>
  <c r="L60" i="32"/>
  <c r="O49" i="32"/>
  <c r="R49" i="32"/>
  <c r="L49" i="32"/>
  <c r="O52" i="32"/>
  <c r="R52" i="32"/>
  <c r="L52" i="32"/>
  <c r="L24" i="32"/>
  <c r="O24" i="32"/>
  <c r="R24" i="32"/>
  <c r="L13" i="32"/>
  <c r="O13" i="32"/>
  <c r="R13" i="32"/>
  <c r="K178" i="36"/>
  <c r="N178" i="36"/>
  <c r="C141" i="36"/>
  <c r="A141" i="36"/>
  <c r="E129" i="36"/>
  <c r="H129" i="36"/>
  <c r="D154" i="36"/>
  <c r="C143" i="36"/>
  <c r="A143" i="36"/>
  <c r="C163" i="36"/>
  <c r="A163" i="36"/>
  <c r="D119" i="36"/>
  <c r="C181" i="36"/>
  <c r="A181" i="36"/>
  <c r="K100" i="36"/>
  <c r="K153" i="36"/>
  <c r="M153" i="36"/>
  <c r="K161" i="36"/>
  <c r="E84" i="36"/>
  <c r="D147" i="36"/>
  <c r="C120" i="36"/>
  <c r="A120" i="36"/>
  <c r="K164" i="36"/>
  <c r="D145" i="36"/>
  <c r="C152" i="36"/>
  <c r="A152" i="36"/>
  <c r="D90" i="36"/>
  <c r="E176" i="36"/>
  <c r="G176" i="36"/>
  <c r="D181" i="36"/>
  <c r="C109" i="36"/>
  <c r="A109" i="36"/>
  <c r="K162" i="36"/>
  <c r="N162" i="36"/>
  <c r="C99" i="36"/>
  <c r="A99" i="36"/>
  <c r="D39" i="55"/>
  <c r="K9" i="36"/>
  <c r="E62" i="36"/>
  <c r="E61" i="36"/>
  <c r="K65" i="36"/>
  <c r="E37" i="36"/>
  <c r="G37" i="36"/>
  <c r="K54" i="36"/>
  <c r="N54" i="36"/>
  <c r="E51" i="36"/>
  <c r="K23" i="36"/>
  <c r="C22" i="36"/>
  <c r="A22" i="36"/>
  <c r="C32" i="38"/>
  <c r="G52" i="38"/>
  <c r="G91" i="38"/>
  <c r="I189" i="37"/>
  <c r="C78" i="38"/>
  <c r="C97" i="38"/>
  <c r="G59" i="38"/>
  <c r="B39" i="55"/>
  <c r="C9" i="36"/>
  <c r="A9" i="36"/>
  <c r="C66" i="36"/>
  <c r="A66" i="36"/>
  <c r="C64" i="36"/>
  <c r="A64" i="36"/>
  <c r="K48" i="36"/>
  <c r="M48" i="36"/>
  <c r="C65" i="36"/>
  <c r="A65" i="36"/>
  <c r="K67" i="36"/>
  <c r="N67" i="36"/>
  <c r="E20" i="36"/>
  <c r="K45" i="36"/>
  <c r="E119" i="38"/>
  <c r="H193" i="38"/>
  <c r="C125" i="11"/>
  <c r="B125" i="11"/>
  <c r="C93" i="11"/>
  <c r="B93" i="11"/>
  <c r="C104" i="11"/>
  <c r="B104" i="11"/>
  <c r="C68" i="11"/>
  <c r="B68" i="11"/>
  <c r="E121" i="11"/>
  <c r="E101" i="11"/>
  <c r="E77" i="11"/>
  <c r="F130" i="11"/>
  <c r="F110" i="11"/>
  <c r="F86" i="11"/>
  <c r="F66" i="11"/>
  <c r="C91" i="11"/>
  <c r="B91" i="11"/>
  <c r="C79" i="11"/>
  <c r="B79" i="11"/>
  <c r="E116" i="11"/>
  <c r="E88" i="11"/>
  <c r="F64" i="11"/>
  <c r="F81" i="11"/>
  <c r="C78" i="11"/>
  <c r="B78" i="11"/>
  <c r="F92" i="11"/>
  <c r="N240" i="36"/>
  <c r="M207" i="36"/>
  <c r="L41" i="65"/>
  <c r="J30" i="31"/>
  <c r="J32" i="31"/>
  <c r="I204" i="38"/>
  <c r="J97" i="57"/>
  <c r="I208" i="38"/>
  <c r="M208" i="38"/>
  <c r="D16" i="45"/>
  <c r="G29" i="33"/>
  <c r="L14" i="33"/>
  <c r="M193" i="38"/>
  <c r="G24" i="51"/>
  <c r="D23" i="51"/>
  <c r="G17" i="51"/>
  <c r="I3" i="32"/>
  <c r="I2" i="33"/>
  <c r="D8" i="33"/>
  <c r="J99" i="57"/>
  <c r="J104" i="57"/>
  <c r="P3" i="63"/>
  <c r="Q3" i="63"/>
  <c r="O21" i="32"/>
  <c r="R21" i="32"/>
  <c r="O77" i="32"/>
  <c r="R77" i="32"/>
  <c r="C15" i="11"/>
  <c r="B15" i="11"/>
  <c r="C31" i="11"/>
  <c r="B31" i="11"/>
  <c r="C45" i="11"/>
  <c r="B45" i="11"/>
  <c r="C34" i="11"/>
  <c r="B34" i="11"/>
  <c r="J28" i="62"/>
  <c r="F67" i="11"/>
  <c r="E122" i="11"/>
  <c r="F76" i="11"/>
  <c r="E115" i="11"/>
  <c r="C110" i="11"/>
  <c r="B110" i="11"/>
  <c r="F97" i="11"/>
  <c r="F129" i="11"/>
  <c r="E80" i="11"/>
  <c r="E100" i="11"/>
  <c r="E120" i="11"/>
  <c r="C71" i="11"/>
  <c r="B71" i="11"/>
  <c r="C87" i="11"/>
  <c r="B87" i="11"/>
  <c r="C107" i="11"/>
  <c r="B107" i="11"/>
  <c r="C119" i="11"/>
  <c r="B119" i="11"/>
  <c r="F74" i="11"/>
  <c r="F90" i="11"/>
  <c r="F106" i="11"/>
  <c r="F122" i="11"/>
  <c r="E65" i="11"/>
  <c r="E81" i="11"/>
  <c r="E97" i="11"/>
  <c r="E113" i="11"/>
  <c r="E129" i="11"/>
  <c r="C72" i="11"/>
  <c r="B72" i="11"/>
  <c r="C88" i="11"/>
  <c r="B88" i="11"/>
  <c r="C112" i="11"/>
  <c r="B112" i="11"/>
  <c r="C124" i="11"/>
  <c r="B124" i="11"/>
  <c r="C136" i="11"/>
  <c r="B136" i="11"/>
  <c r="C117" i="11"/>
  <c r="B117" i="11"/>
  <c r="E251" i="36"/>
  <c r="H251" i="36"/>
  <c r="D246" i="36"/>
  <c r="C241" i="36"/>
  <c r="A241" i="36"/>
  <c r="E235" i="36"/>
  <c r="E231" i="36"/>
  <c r="D226" i="36"/>
  <c r="C221" i="36"/>
  <c r="A221" i="36"/>
  <c r="E215" i="36"/>
  <c r="D210" i="36"/>
  <c r="K252" i="36"/>
  <c r="N252" i="36"/>
  <c r="K236" i="36"/>
  <c r="K220" i="36"/>
  <c r="D57" i="55"/>
  <c r="D251" i="36"/>
  <c r="C246" i="36"/>
  <c r="A246" i="36"/>
  <c r="E240" i="36"/>
  <c r="D235" i="36"/>
  <c r="C230" i="36"/>
  <c r="A230" i="36"/>
  <c r="E224" i="36"/>
  <c r="G224" i="36"/>
  <c r="D219" i="36"/>
  <c r="C214" i="36"/>
  <c r="A214" i="36"/>
  <c r="E208" i="36"/>
  <c r="H208" i="36"/>
  <c r="K247" i="36"/>
  <c r="N247" i="36"/>
  <c r="K231" i="36"/>
  <c r="N231" i="36"/>
  <c r="K215" i="36"/>
  <c r="N215" i="36"/>
  <c r="J57" i="55"/>
  <c r="C251" i="36"/>
  <c r="A251" i="36"/>
  <c r="C247" i="36"/>
  <c r="A247" i="36"/>
  <c r="E241" i="36"/>
  <c r="H241" i="36"/>
  <c r="D236" i="36"/>
  <c r="C231" i="36"/>
  <c r="A231" i="36"/>
  <c r="E225" i="36"/>
  <c r="G225" i="36"/>
  <c r="D220" i="36"/>
  <c r="C215" i="36"/>
  <c r="A215" i="36"/>
  <c r="E209" i="36"/>
  <c r="K250" i="36"/>
  <c r="M250" i="36"/>
  <c r="K234" i="36"/>
  <c r="N234" i="36"/>
  <c r="K218" i="36"/>
  <c r="N218" i="36"/>
  <c r="C205" i="36"/>
  <c r="A205" i="36"/>
  <c r="E250" i="36"/>
  <c r="G250" i="36"/>
  <c r="D205" i="36"/>
  <c r="D250" i="36"/>
  <c r="C245" i="36"/>
  <c r="A245" i="36"/>
  <c r="E239" i="36"/>
  <c r="G239" i="36"/>
  <c r="D230" i="36"/>
  <c r="C225" i="36"/>
  <c r="A225" i="36"/>
  <c r="E219" i="36"/>
  <c r="H219" i="36"/>
  <c r="D214" i="36"/>
  <c r="C209" i="36"/>
  <c r="A209" i="36"/>
  <c r="K248" i="36"/>
  <c r="K232" i="36"/>
  <c r="K216" i="36"/>
  <c r="M216" i="36"/>
  <c r="E205" i="36"/>
  <c r="H205" i="36"/>
  <c r="C250" i="36"/>
  <c r="A250" i="36"/>
  <c r="E244" i="36"/>
  <c r="G244" i="36"/>
  <c r="D239" i="36"/>
  <c r="C234" i="36"/>
  <c r="A234" i="36"/>
  <c r="E228" i="36"/>
  <c r="G228" i="36"/>
  <c r="D223" i="36"/>
  <c r="C218" i="36"/>
  <c r="A218" i="36"/>
  <c r="E212" i="36"/>
  <c r="D207" i="36"/>
  <c r="K243" i="36"/>
  <c r="K227" i="36"/>
  <c r="K211" i="36"/>
  <c r="K205" i="36"/>
  <c r="E249" i="36"/>
  <c r="E245" i="36"/>
  <c r="D240" i="36"/>
  <c r="C235" i="36"/>
  <c r="A235" i="36"/>
  <c r="E229" i="36"/>
  <c r="D224" i="36"/>
  <c r="C219" i="36"/>
  <c r="A219" i="36"/>
  <c r="E213" i="36"/>
  <c r="D208" i="36"/>
  <c r="K246" i="36"/>
  <c r="M246" i="36"/>
  <c r="K230" i="36"/>
  <c r="N230" i="36"/>
  <c r="K214" i="36"/>
  <c r="M214" i="36"/>
  <c r="E254" i="36"/>
  <c r="H254" i="36"/>
  <c r="D249" i="36"/>
  <c r="C244" i="36"/>
  <c r="A244" i="36"/>
  <c r="E238" i="36"/>
  <c r="D233" i="36"/>
  <c r="C228" i="36"/>
  <c r="A228" i="36"/>
  <c r="E222" i="36"/>
  <c r="H222" i="36"/>
  <c r="D217" i="36"/>
  <c r="C212" i="36"/>
  <c r="A212" i="36"/>
  <c r="E206" i="36"/>
  <c r="G206" i="36"/>
  <c r="K241" i="36"/>
  <c r="N241" i="36"/>
  <c r="K225" i="36"/>
  <c r="N225" i="36"/>
  <c r="K209" i="36"/>
  <c r="M209" i="36"/>
  <c r="D254" i="36"/>
  <c r="C249" i="36"/>
  <c r="A249" i="36"/>
  <c r="E243" i="36"/>
  <c r="G243" i="36"/>
  <c r="D238" i="36"/>
  <c r="D234" i="36"/>
  <c r="C229" i="36"/>
  <c r="A229" i="36"/>
  <c r="E223" i="36"/>
  <c r="D218" i="36"/>
  <c r="C213" i="36"/>
  <c r="A213" i="36"/>
  <c r="E207" i="36"/>
  <c r="K244" i="36"/>
  <c r="M244" i="36"/>
  <c r="K228" i="36"/>
  <c r="M228" i="36"/>
  <c r="K212" i="36"/>
  <c r="M212" i="36"/>
  <c r="C254" i="36"/>
  <c r="A254" i="36"/>
  <c r="E248" i="36"/>
  <c r="H248" i="36"/>
  <c r="D243" i="36"/>
  <c r="E38" i="65"/>
  <c r="K51" i="31"/>
  <c r="K50" i="31"/>
  <c r="K53" i="31"/>
  <c r="C24" i="51"/>
  <c r="G16" i="51"/>
  <c r="D15" i="51"/>
  <c r="I2" i="32"/>
  <c r="E81" i="57"/>
  <c r="F87" i="57"/>
  <c r="H199" i="38"/>
  <c r="E11" i="65"/>
  <c r="M3" i="63"/>
  <c r="V3" i="63"/>
  <c r="O47" i="32"/>
  <c r="R47" i="32"/>
  <c r="O75" i="32"/>
  <c r="R75" i="32"/>
  <c r="O20" i="32"/>
  <c r="R20" i="32"/>
  <c r="O64" i="32"/>
  <c r="R64" i="32"/>
  <c r="O29" i="32"/>
  <c r="R29" i="32"/>
  <c r="O81" i="32"/>
  <c r="R81" i="32"/>
  <c r="L10" i="32"/>
  <c r="L34" i="32"/>
  <c r="L63" i="32"/>
  <c r="H12" i="65"/>
  <c r="J12" i="65"/>
  <c r="J52" i="65"/>
  <c r="C48" i="11"/>
  <c r="B48" i="11"/>
  <c r="C55" i="11"/>
  <c r="B55" i="11"/>
  <c r="C130" i="11"/>
  <c r="B130" i="11"/>
  <c r="C109" i="11"/>
  <c r="B109" i="11"/>
  <c r="C116" i="11"/>
  <c r="B116" i="11"/>
  <c r="C96" i="11"/>
  <c r="B96" i="11"/>
  <c r="C80" i="11"/>
  <c r="B80" i="11"/>
  <c r="E133" i="11"/>
  <c r="E109" i="11"/>
  <c r="E89" i="11"/>
  <c r="E69" i="11"/>
  <c r="F118" i="11"/>
  <c r="F98" i="11"/>
  <c r="F78" i="11"/>
  <c r="C127" i="11"/>
  <c r="B127" i="11"/>
  <c r="C99" i="11"/>
  <c r="B99" i="11"/>
  <c r="C83" i="11"/>
  <c r="B83" i="11"/>
  <c r="E132" i="11"/>
  <c r="E104" i="11"/>
  <c r="E72" i="11"/>
  <c r="F121" i="11"/>
  <c r="C118" i="11"/>
  <c r="B118" i="11"/>
  <c r="E83" i="11"/>
  <c r="C89" i="11"/>
  <c r="B89" i="11"/>
  <c r="F83" i="11"/>
  <c r="G247" i="36"/>
  <c r="H247" i="36"/>
  <c r="C24" i="11"/>
  <c r="B24" i="11"/>
  <c r="C32" i="11"/>
  <c r="B32" i="11"/>
  <c r="C23" i="11"/>
  <c r="B23" i="11"/>
  <c r="C133" i="11"/>
  <c r="B133" i="11"/>
  <c r="C101" i="11"/>
  <c r="B101" i="11"/>
  <c r="C128" i="11"/>
  <c r="B128" i="11"/>
  <c r="C108" i="11"/>
  <c r="B108" i="11"/>
  <c r="C92" i="11"/>
  <c r="B92" i="11"/>
  <c r="C76" i="11"/>
  <c r="B76" i="11"/>
  <c r="E125" i="11"/>
  <c r="E105" i="11"/>
  <c r="E85" i="11"/>
  <c r="F134" i="11"/>
  <c r="F114" i="11"/>
  <c r="F94" i="11"/>
  <c r="F70" i="11"/>
  <c r="C123" i="11"/>
  <c r="B123" i="11"/>
  <c r="C111" i="11"/>
  <c r="B111" i="11"/>
  <c r="C95" i="11"/>
  <c r="B95" i="11"/>
  <c r="E128" i="11"/>
  <c r="E96" i="11"/>
  <c r="E68" i="11"/>
  <c r="F105" i="11"/>
  <c r="C86" i="11"/>
  <c r="B86" i="11"/>
  <c r="E67" i="11"/>
  <c r="C65" i="11"/>
  <c r="B65" i="11"/>
  <c r="N223" i="36"/>
  <c r="M223" i="36"/>
  <c r="M208" i="36"/>
  <c r="N208" i="36"/>
  <c r="I192" i="37"/>
  <c r="H192" i="37"/>
  <c r="F52" i="65"/>
  <c r="K10" i="36"/>
  <c r="E42" i="36"/>
  <c r="E23" i="36"/>
  <c r="C49" i="36"/>
  <c r="A49" i="36"/>
  <c r="E54" i="36"/>
  <c r="E30" i="36"/>
  <c r="E19" i="36"/>
  <c r="K61" i="36"/>
  <c r="K32" i="36"/>
  <c r="K18" i="36"/>
  <c r="K29" i="36"/>
  <c r="M100" i="36"/>
  <c r="N100" i="36"/>
  <c r="I188" i="37"/>
  <c r="H195" i="37"/>
  <c r="I195" i="37"/>
  <c r="H187" i="37"/>
  <c r="I187" i="37"/>
  <c r="D110" i="37"/>
  <c r="E182" i="37"/>
  <c r="H182" i="37"/>
  <c r="L55" i="37"/>
  <c r="N55" i="37"/>
  <c r="L27" i="37"/>
  <c r="G12" i="38"/>
  <c r="E18" i="38"/>
  <c r="C18" i="38"/>
  <c r="G19" i="38"/>
  <c r="C11" i="38"/>
  <c r="K133" i="36"/>
  <c r="M133" i="36"/>
  <c r="K93" i="36"/>
  <c r="M93" i="36"/>
  <c r="E120" i="36"/>
  <c r="H120" i="36"/>
  <c r="C178" i="36"/>
  <c r="A178" i="36"/>
  <c r="E183" i="36"/>
  <c r="K98" i="36"/>
  <c r="M98" i="36"/>
  <c r="K103" i="36"/>
  <c r="M103" i="36"/>
  <c r="E111" i="36"/>
  <c r="H111" i="36"/>
  <c r="K165" i="36"/>
  <c r="N165" i="36"/>
  <c r="K169" i="36"/>
  <c r="K171" i="36"/>
  <c r="C103" i="36"/>
  <c r="A103" i="36"/>
  <c r="E85" i="36"/>
  <c r="H85" i="36"/>
  <c r="K182" i="36"/>
  <c r="M182" i="36"/>
  <c r="C150" i="36"/>
  <c r="A150" i="36"/>
  <c r="E143" i="36"/>
  <c r="H143" i="36"/>
  <c r="C124" i="36"/>
  <c r="A124" i="36"/>
  <c r="E133" i="36"/>
  <c r="H133" i="36"/>
  <c r="K167" i="36"/>
  <c r="M167" i="36"/>
  <c r="C157" i="36"/>
  <c r="A157" i="36"/>
  <c r="E150" i="36"/>
  <c r="H150" i="36"/>
  <c r="C147" i="36"/>
  <c r="A147" i="36"/>
  <c r="C156" i="36"/>
  <c r="A156" i="36"/>
  <c r="C167" i="36"/>
  <c r="A167" i="36"/>
  <c r="D91" i="36"/>
  <c r="H197" i="37"/>
  <c r="I197" i="37"/>
  <c r="H185" i="37"/>
  <c r="I185" i="37"/>
  <c r="F27" i="51"/>
  <c r="H27" i="51"/>
  <c r="G27" i="51"/>
  <c r="E27" i="51"/>
  <c r="C27" i="51"/>
  <c r="G12" i="49"/>
  <c r="H11" i="49"/>
  <c r="G11" i="49"/>
  <c r="I11" i="49"/>
  <c r="C11" i="49"/>
  <c r="I211" i="38"/>
  <c r="M204" i="38"/>
  <c r="J11" i="2"/>
  <c r="L211" i="38"/>
  <c r="I213" i="38"/>
  <c r="L213" i="38"/>
  <c r="L56" i="40"/>
  <c r="M28" i="33"/>
  <c r="F28" i="33"/>
  <c r="Q42" i="34"/>
  <c r="B27" i="65"/>
  <c r="F24" i="51"/>
  <c r="H21" i="51"/>
  <c r="B20" i="51"/>
  <c r="D20" i="51"/>
  <c r="B19" i="51"/>
  <c r="F16" i="51"/>
  <c r="H13" i="51"/>
  <c r="B12" i="51"/>
  <c r="D12" i="51"/>
  <c r="L81" i="57"/>
  <c r="K51" i="65"/>
  <c r="O193" i="38"/>
  <c r="B28" i="51"/>
  <c r="C28" i="51"/>
  <c r="D25" i="51"/>
  <c r="D17" i="51"/>
  <c r="B11" i="65"/>
  <c r="B37" i="65"/>
  <c r="G3" i="63"/>
  <c r="I3" i="63"/>
  <c r="D3" i="63"/>
  <c r="L3" i="63"/>
  <c r="W3" i="63"/>
  <c r="J3" i="63"/>
  <c r="L114" i="40"/>
  <c r="L116" i="40"/>
  <c r="M205" i="38"/>
  <c r="I193" i="38"/>
  <c r="H3" i="63"/>
  <c r="K89" i="57"/>
  <c r="G97" i="57"/>
  <c r="O79" i="32"/>
  <c r="R79" i="32"/>
  <c r="O91" i="32"/>
  <c r="R91" i="32"/>
  <c r="O107" i="32"/>
  <c r="R107" i="32"/>
  <c r="O108" i="32"/>
  <c r="R108" i="32"/>
  <c r="O105" i="32"/>
  <c r="R105" i="32"/>
  <c r="L70" i="32"/>
  <c r="O54" i="32"/>
  <c r="R54" i="32"/>
  <c r="L30" i="32"/>
  <c r="L87" i="32"/>
  <c r="O18" i="32"/>
  <c r="R18" i="32"/>
  <c r="I38" i="65"/>
  <c r="J38" i="65"/>
  <c r="B38" i="65"/>
  <c r="M202" i="38"/>
  <c r="K52" i="65"/>
  <c r="G92" i="57"/>
  <c r="C36" i="11"/>
  <c r="B36" i="11"/>
  <c r="C42" i="11"/>
  <c r="B42" i="11"/>
  <c r="C10" i="11"/>
  <c r="B10" i="11"/>
  <c r="C53" i="11"/>
  <c r="B53" i="11"/>
  <c r="C21" i="11"/>
  <c r="B21" i="11"/>
  <c r="C39" i="11"/>
  <c r="B39" i="11"/>
  <c r="J2" i="62"/>
  <c r="F26" i="65"/>
  <c r="O32" i="32"/>
  <c r="R32" i="32"/>
  <c r="O48" i="32"/>
  <c r="R48" i="32"/>
  <c r="O61" i="32"/>
  <c r="R61" i="32"/>
  <c r="M206" i="38"/>
  <c r="C56" i="11"/>
  <c r="B56" i="11"/>
  <c r="C50" i="11"/>
  <c r="B50" i="11"/>
  <c r="C18" i="11"/>
  <c r="B18" i="11"/>
  <c r="C12" i="11"/>
  <c r="B12" i="11"/>
  <c r="C29" i="11"/>
  <c r="B29" i="11"/>
  <c r="C47" i="11"/>
  <c r="B47" i="11"/>
  <c r="F109" i="11"/>
  <c r="F89" i="11"/>
  <c r="C126" i="11"/>
  <c r="B126" i="11"/>
  <c r="C94" i="11"/>
  <c r="B94" i="11"/>
  <c r="E131" i="11"/>
  <c r="E99" i="11"/>
  <c r="F108" i="11"/>
  <c r="C121" i="11"/>
  <c r="B121" i="11"/>
  <c r="C73" i="11"/>
  <c r="B73" i="11"/>
  <c r="E90" i="11"/>
  <c r="F99" i="11"/>
  <c r="M239" i="36"/>
  <c r="E10" i="36"/>
  <c r="C10" i="36"/>
  <c r="A10" i="36"/>
  <c r="E67" i="36"/>
  <c r="G67" i="36"/>
  <c r="K49" i="36"/>
  <c r="M49" i="36"/>
  <c r="C17" i="36"/>
  <c r="A17" i="36"/>
  <c r="E52" i="36"/>
  <c r="H52" i="36"/>
  <c r="C32" i="36"/>
  <c r="A32" i="36"/>
  <c r="K63" i="36"/>
  <c r="M63" i="36"/>
  <c r="E45" i="36"/>
  <c r="C67" i="36"/>
  <c r="A67" i="36"/>
  <c r="K53" i="36"/>
  <c r="C29" i="36"/>
  <c r="A29" i="36"/>
  <c r="K66" i="36"/>
  <c r="E58" i="36"/>
  <c r="C55" i="36"/>
  <c r="A55" i="36"/>
  <c r="E50" i="36"/>
  <c r="K44" i="36"/>
  <c r="K38" i="36"/>
  <c r="K31" i="36"/>
  <c r="K20" i="36"/>
  <c r="K68" i="36"/>
  <c r="K52" i="36"/>
  <c r="C31" i="36"/>
  <c r="A31" i="36"/>
  <c r="C61" i="36"/>
  <c r="A61" i="36"/>
  <c r="C45" i="36"/>
  <c r="A45" i="36"/>
  <c r="K13" i="36"/>
  <c r="K62" i="36"/>
  <c r="M62" i="36"/>
  <c r="C58" i="36"/>
  <c r="A58" i="36"/>
  <c r="C53" i="36"/>
  <c r="A53" i="36"/>
  <c r="C44" i="36"/>
  <c r="A44" i="36"/>
  <c r="K36" i="36"/>
  <c r="K22" i="36"/>
  <c r="K34" i="36"/>
  <c r="M34" i="36"/>
  <c r="C25" i="36"/>
  <c r="A25" i="36"/>
  <c r="C20" i="36"/>
  <c r="A20" i="36"/>
  <c r="E14" i="36"/>
  <c r="H14" i="36"/>
  <c r="E47" i="36"/>
  <c r="K40" i="36"/>
  <c r="E33" i="36"/>
  <c r="H33" i="36"/>
  <c r="C24" i="36"/>
  <c r="A24" i="36"/>
  <c r="O108" i="37"/>
  <c r="N108" i="37"/>
  <c r="A39" i="56"/>
  <c r="O39" i="56"/>
  <c r="B39" i="56"/>
  <c r="E39" i="56"/>
  <c r="K39" i="56"/>
  <c r="D141" i="38"/>
  <c r="E175" i="38"/>
  <c r="C167" i="38"/>
  <c r="D145" i="38"/>
  <c r="C178" i="38"/>
  <c r="D176" i="38"/>
  <c r="G184" i="38"/>
  <c r="G157" i="38"/>
  <c r="E180" i="38"/>
  <c r="J2" i="55"/>
  <c r="E17" i="36"/>
  <c r="K24" i="36"/>
  <c r="E31" i="36"/>
  <c r="I196" i="37"/>
  <c r="H196" i="37"/>
  <c r="D62" i="38"/>
  <c r="D94" i="38"/>
  <c r="E36" i="38"/>
  <c r="E68" i="38"/>
  <c r="E100" i="38"/>
  <c r="E55" i="38"/>
  <c r="E87" i="38"/>
  <c r="D109" i="38"/>
  <c r="C90" i="38"/>
  <c r="C44" i="38"/>
  <c r="D75" i="38"/>
  <c r="G41" i="38"/>
  <c r="G75" i="38"/>
  <c r="G107" i="38"/>
  <c r="C49" i="38"/>
  <c r="C81" i="38"/>
  <c r="G36" i="38"/>
  <c r="G68" i="38"/>
  <c r="G100" i="38"/>
  <c r="E114" i="38"/>
  <c r="D57" i="38"/>
  <c r="C96" i="38"/>
  <c r="D29" i="38"/>
  <c r="G45" i="38"/>
  <c r="D78" i="38"/>
  <c r="D110" i="38"/>
  <c r="E52" i="38"/>
  <c r="E84" i="38"/>
  <c r="E39" i="38"/>
  <c r="E71" i="38"/>
  <c r="E103" i="38"/>
  <c r="E118" i="38"/>
  <c r="D69" i="38"/>
  <c r="C108" i="38"/>
  <c r="E27" i="38"/>
  <c r="C62" i="36"/>
  <c r="A62" i="36"/>
  <c r="K41" i="36"/>
  <c r="N41" i="36"/>
  <c r="K16" i="36"/>
  <c r="K57" i="36"/>
  <c r="N57" i="36"/>
  <c r="E32" i="36"/>
  <c r="K59" i="36"/>
  <c r="E43" i="36"/>
  <c r="E15" i="36"/>
  <c r="K60" i="36"/>
  <c r="E56" i="36"/>
  <c r="E53" i="36"/>
  <c r="C47" i="36"/>
  <c r="A47" i="36"/>
  <c r="E41" i="36"/>
  <c r="E35" i="36"/>
  <c r="C28" i="36"/>
  <c r="A28" i="36"/>
  <c r="C16" i="36"/>
  <c r="A16" i="36"/>
  <c r="C63" i="36"/>
  <c r="A63" i="36"/>
  <c r="K43" i="36"/>
  <c r="E68" i="36"/>
  <c r="K50" i="36"/>
  <c r="C34" i="36"/>
  <c r="A34" i="36"/>
  <c r="E65" i="36"/>
  <c r="E60" i="36"/>
  <c r="C56" i="36"/>
  <c r="A56" i="36"/>
  <c r="C50" i="36"/>
  <c r="A50" i="36"/>
  <c r="E39" i="36"/>
  <c r="C30" i="36"/>
  <c r="A30" i="36"/>
  <c r="C18" i="36"/>
  <c r="A18" i="36"/>
  <c r="E27" i="36"/>
  <c r="C23" i="36"/>
  <c r="A23" i="36"/>
  <c r="K17" i="36"/>
  <c r="K51" i="36"/>
  <c r="E44" i="36"/>
  <c r="H44" i="36"/>
  <c r="C38" i="36"/>
  <c r="A38" i="36"/>
  <c r="E28" i="36"/>
  <c r="K19" i="36"/>
  <c r="E2" i="56"/>
  <c r="C59" i="37"/>
  <c r="A59" i="37"/>
  <c r="L63" i="37"/>
  <c r="E14" i="37"/>
  <c r="H14" i="37"/>
  <c r="K2" i="56"/>
  <c r="C15" i="37"/>
  <c r="A15" i="37"/>
  <c r="E52" i="37"/>
  <c r="I52" i="37"/>
  <c r="L18" i="37"/>
  <c r="N18" i="37"/>
  <c r="C47" i="37"/>
  <c r="A47" i="37"/>
  <c r="L57" i="37"/>
  <c r="H198" i="37"/>
  <c r="I198" i="37"/>
  <c r="L148" i="37"/>
  <c r="O148" i="37"/>
  <c r="C117" i="37"/>
  <c r="A117" i="37"/>
  <c r="E158" i="37"/>
  <c r="I158" i="37"/>
  <c r="L147" i="37"/>
  <c r="C139" i="37"/>
  <c r="A139" i="37"/>
  <c r="E166" i="37"/>
  <c r="I166" i="37"/>
  <c r="L167" i="37"/>
  <c r="E146" i="37"/>
  <c r="I146" i="37"/>
  <c r="C167" i="37"/>
  <c r="A167" i="37"/>
  <c r="F113" i="11"/>
  <c r="F93" i="11"/>
  <c r="F65" i="11"/>
  <c r="C102" i="11"/>
  <c r="B102" i="11"/>
  <c r="C70" i="11"/>
  <c r="B70" i="11"/>
  <c r="E111" i="11"/>
  <c r="F124" i="11"/>
  <c r="C64" i="11"/>
  <c r="B64" i="11"/>
  <c r="C81" i="11"/>
  <c r="B81" i="11"/>
  <c r="E106" i="11"/>
  <c r="F115" i="11"/>
  <c r="I28" i="62"/>
  <c r="H225" i="36"/>
  <c r="C11" i="36"/>
  <c r="A11" i="36"/>
  <c r="E11" i="36"/>
  <c r="K58" i="36"/>
  <c r="E29" i="36"/>
  <c r="E57" i="36"/>
  <c r="K37" i="36"/>
  <c r="E66" i="36"/>
  <c r="C51" i="36"/>
  <c r="A51" i="36"/>
  <c r="K26" i="36"/>
  <c r="M26" i="36"/>
  <c r="E55" i="36"/>
  <c r="H55" i="36"/>
  <c r="C36" i="36"/>
  <c r="A36" i="36"/>
  <c r="C68" i="36"/>
  <c r="A68" i="36"/>
  <c r="E59" i="36"/>
  <c r="G59" i="36"/>
  <c r="K55" i="36"/>
  <c r="C52" i="36"/>
  <c r="A52" i="36"/>
  <c r="C46" i="36"/>
  <c r="A46" i="36"/>
  <c r="E40" i="36"/>
  <c r="G40" i="36"/>
  <c r="C33" i="36"/>
  <c r="A33" i="36"/>
  <c r="K25" i="36"/>
  <c r="N25" i="36"/>
  <c r="K12" i="36"/>
  <c r="C60" i="36"/>
  <c r="A60" i="36"/>
  <c r="E36" i="36"/>
  <c r="K64" i="36"/>
  <c r="M64" i="36"/>
  <c r="C48" i="36"/>
  <c r="A48" i="36"/>
  <c r="C19" i="36"/>
  <c r="A19" i="36"/>
  <c r="E63" i="36"/>
  <c r="C59" i="36"/>
  <c r="A59" i="36"/>
  <c r="C54" i="36"/>
  <c r="A54" i="36"/>
  <c r="K47" i="36"/>
  <c r="M47" i="36"/>
  <c r="E38" i="36"/>
  <c r="K27" i="36"/>
  <c r="E12" i="36"/>
  <c r="E26" i="36"/>
  <c r="E22" i="36"/>
  <c r="C15" i="36"/>
  <c r="A15" i="36"/>
  <c r="E49" i="36"/>
  <c r="C43" i="36"/>
  <c r="A43" i="36"/>
  <c r="K35" i="36"/>
  <c r="C27" i="36"/>
  <c r="A27" i="36"/>
  <c r="E16" i="36"/>
  <c r="L44" i="37"/>
  <c r="E233" i="37"/>
  <c r="I233" i="37"/>
  <c r="C237" i="37"/>
  <c r="A237" i="37"/>
  <c r="L218" i="37"/>
  <c r="O218" i="37"/>
  <c r="G16" i="38"/>
  <c r="E20" i="38"/>
  <c r="C9" i="38"/>
  <c r="G18" i="38"/>
  <c r="G9" i="38"/>
  <c r="J9" i="57"/>
  <c r="E11" i="38"/>
  <c r="C13" i="38"/>
  <c r="D9" i="57"/>
  <c r="E13" i="38"/>
  <c r="C15" i="38"/>
  <c r="G20" i="38"/>
  <c r="C10" i="38"/>
  <c r="K9" i="57"/>
  <c r="K24" i="57"/>
  <c r="E10" i="38"/>
  <c r="C12" i="38"/>
  <c r="G11" i="38"/>
  <c r="E15" i="38"/>
  <c r="C17" i="38"/>
  <c r="G13" i="38"/>
  <c r="E17" i="38"/>
  <c r="C19" i="38"/>
  <c r="F9" i="57"/>
  <c r="F24" i="57"/>
  <c r="E12" i="38"/>
  <c r="C14" i="38"/>
  <c r="G10" i="38"/>
  <c r="E14" i="38"/>
  <c r="C16" i="38"/>
  <c r="G15" i="38"/>
  <c r="E19" i="38"/>
  <c r="C21" i="38"/>
  <c r="G17" i="38"/>
  <c r="E21" i="38"/>
  <c r="M178" i="36"/>
  <c r="C90" i="36"/>
  <c r="A90" i="36"/>
  <c r="E93" i="36"/>
  <c r="G93" i="36"/>
  <c r="D136" i="36"/>
  <c r="K105" i="36"/>
  <c r="N105" i="36"/>
  <c r="E122" i="36"/>
  <c r="E177" i="36"/>
  <c r="G177" i="36"/>
  <c r="D120" i="36"/>
  <c r="E182" i="36"/>
  <c r="H182" i="36"/>
  <c r="D117" i="36"/>
  <c r="E179" i="36"/>
  <c r="G179" i="36"/>
  <c r="D134" i="36"/>
  <c r="D98" i="36"/>
  <c r="K137" i="36"/>
  <c r="M137" i="36"/>
  <c r="E165" i="36"/>
  <c r="E101" i="36"/>
  <c r="G101" i="36"/>
  <c r="D153" i="36"/>
  <c r="K180" i="36"/>
  <c r="E163" i="36"/>
  <c r="H163" i="36"/>
  <c r="D122" i="36"/>
  <c r="D163" i="36"/>
  <c r="D135" i="36"/>
  <c r="D107" i="36"/>
  <c r="K136" i="36"/>
  <c r="N136" i="36"/>
  <c r="C89" i="36"/>
  <c r="A89" i="36"/>
  <c r="E92" i="36"/>
  <c r="G92" i="36"/>
  <c r="K85" i="36"/>
  <c r="D132" i="36"/>
  <c r="K94" i="36"/>
  <c r="M94" i="36"/>
  <c r="E118" i="36"/>
  <c r="H118" i="36"/>
  <c r="E173" i="36"/>
  <c r="H173" i="36"/>
  <c r="D116" i="36"/>
  <c r="E178" i="36"/>
  <c r="H178" i="36"/>
  <c r="D113" i="36"/>
  <c r="C177" i="36"/>
  <c r="A177" i="36"/>
  <c r="E131" i="36"/>
  <c r="G131" i="36"/>
  <c r="C97" i="36"/>
  <c r="A97" i="36"/>
  <c r="K134" i="36"/>
  <c r="N134" i="36"/>
  <c r="E161" i="36"/>
  <c r="H161" i="36"/>
  <c r="E97" i="36"/>
  <c r="H97" i="36"/>
  <c r="D149" i="36"/>
  <c r="K168" i="36"/>
  <c r="C161" i="36"/>
  <c r="A161" i="36"/>
  <c r="C117" i="36"/>
  <c r="A117" i="36"/>
  <c r="C162" i="36"/>
  <c r="A162" i="36"/>
  <c r="C134" i="36"/>
  <c r="A134" i="36"/>
  <c r="E104" i="36"/>
  <c r="H104" i="36"/>
  <c r="I11" i="26"/>
  <c r="G11" i="26"/>
  <c r="H11" i="26"/>
  <c r="E11" i="2"/>
  <c r="D11" i="26"/>
  <c r="J11" i="26"/>
  <c r="K11" i="2"/>
  <c r="D11" i="2"/>
  <c r="E11" i="26"/>
  <c r="F12" i="27"/>
  <c r="L11" i="27"/>
  <c r="I11" i="27"/>
  <c r="K11" i="27"/>
  <c r="G11" i="27"/>
  <c r="F11" i="27"/>
  <c r="M11" i="27"/>
  <c r="E11" i="27"/>
  <c r="C11" i="27"/>
  <c r="H45" i="65"/>
  <c r="J39" i="65"/>
  <c r="C45" i="65"/>
  <c r="C50" i="65"/>
  <c r="C53" i="65"/>
  <c r="F39" i="65"/>
  <c r="F13" i="65"/>
  <c r="K13" i="65"/>
  <c r="O56" i="40"/>
  <c r="O114" i="40"/>
  <c r="K12" i="27"/>
  <c r="H12" i="27"/>
  <c r="AF9" i="25"/>
  <c r="H19" i="65"/>
  <c r="H24" i="65"/>
  <c r="E25" i="33"/>
  <c r="F258" i="36"/>
  <c r="A31" i="51"/>
  <c r="B30" i="51"/>
  <c r="G18" i="51"/>
  <c r="E18" i="51"/>
  <c r="F18" i="51"/>
  <c r="H18" i="51"/>
  <c r="C18" i="51"/>
  <c r="D18" i="51"/>
  <c r="G257" i="37"/>
  <c r="G22" i="51"/>
  <c r="E22" i="51"/>
  <c r="D22" i="51"/>
  <c r="H22" i="51"/>
  <c r="C22" i="51"/>
  <c r="F22" i="51"/>
  <c r="L43" i="65"/>
  <c r="G26" i="51"/>
  <c r="E26" i="51"/>
  <c r="D26" i="51"/>
  <c r="H26" i="51"/>
  <c r="C26" i="51"/>
  <c r="F26" i="51"/>
  <c r="E11" i="51"/>
  <c r="C11" i="65"/>
  <c r="C37" i="65"/>
  <c r="H87" i="57"/>
  <c r="J199" i="38"/>
  <c r="I87" i="57"/>
  <c r="K199" i="38"/>
  <c r="L258" i="36"/>
  <c r="AC8" i="50"/>
  <c r="K12" i="49"/>
  <c r="AD8" i="50"/>
  <c r="J12" i="49"/>
  <c r="I12" i="49"/>
  <c r="Y8" i="50"/>
  <c r="L12" i="49"/>
  <c r="H12" i="49"/>
  <c r="C12" i="49"/>
  <c r="K11" i="49"/>
  <c r="J11" i="49"/>
  <c r="L11" i="49"/>
  <c r="D28" i="51"/>
  <c r="E28" i="51"/>
  <c r="G28" i="51"/>
  <c r="F28" i="51"/>
  <c r="H28" i="51"/>
  <c r="G14" i="51"/>
  <c r="E14" i="51"/>
  <c r="D14" i="51"/>
  <c r="H14" i="51"/>
  <c r="C14" i="51"/>
  <c r="F14" i="51"/>
  <c r="B29" i="51"/>
  <c r="D27" i="51"/>
  <c r="G23" i="51"/>
  <c r="H23" i="51"/>
  <c r="E23" i="51"/>
  <c r="F19" i="51"/>
  <c r="H19" i="51"/>
  <c r="E19" i="51"/>
  <c r="G15" i="51"/>
  <c r="H15" i="51"/>
  <c r="E15" i="51"/>
  <c r="J7" i="42"/>
  <c r="H25" i="51"/>
  <c r="F25" i="51"/>
  <c r="E25" i="51"/>
  <c r="D21" i="51"/>
  <c r="F21" i="51"/>
  <c r="E21" i="51"/>
  <c r="H17" i="51"/>
  <c r="F17" i="51"/>
  <c r="E17" i="51"/>
  <c r="D13" i="51"/>
  <c r="F13" i="51"/>
  <c r="E13" i="51"/>
  <c r="I4" i="38"/>
  <c r="H8" i="41"/>
  <c r="C25" i="51"/>
  <c r="D24" i="51"/>
  <c r="E24" i="51"/>
  <c r="H24" i="51"/>
  <c r="C21" i="51"/>
  <c r="C17" i="51"/>
  <c r="D16" i="51"/>
  <c r="E16" i="51"/>
  <c r="H16" i="51"/>
  <c r="C13" i="51"/>
  <c r="H9" i="42"/>
  <c r="L4" i="65"/>
  <c r="J9" i="42"/>
  <c r="J8" i="41"/>
  <c r="D13" i="33"/>
  <c r="F13" i="33"/>
  <c r="O15" i="32"/>
  <c r="R15" i="32"/>
  <c r="O23" i="32"/>
  <c r="R23" i="32"/>
  <c r="O39" i="32"/>
  <c r="R39" i="32"/>
  <c r="O55" i="32"/>
  <c r="R55" i="32"/>
  <c r="O71" i="32"/>
  <c r="R71" i="32"/>
  <c r="O95" i="32"/>
  <c r="R95" i="32"/>
  <c r="O28" i="32"/>
  <c r="R28" i="32"/>
  <c r="O44" i="32"/>
  <c r="R44" i="32"/>
  <c r="O68" i="32"/>
  <c r="R68" i="32"/>
  <c r="O84" i="32"/>
  <c r="R84" i="32"/>
  <c r="O100" i="32"/>
  <c r="R100" i="32"/>
  <c r="O17" i="32"/>
  <c r="R17" i="32"/>
  <c r="O25" i="32"/>
  <c r="R25" i="32"/>
  <c r="O41" i="32"/>
  <c r="R41" i="32"/>
  <c r="O57" i="32"/>
  <c r="R57" i="32"/>
  <c r="O73" i="32"/>
  <c r="R73" i="32"/>
  <c r="O97" i="32"/>
  <c r="R97" i="32"/>
  <c r="L90" i="32"/>
  <c r="L102" i="32"/>
  <c r="L46" i="32"/>
  <c r="M207" i="38"/>
  <c r="G2" i="62"/>
  <c r="C11" i="11"/>
  <c r="B11" i="11"/>
  <c r="C19" i="11"/>
  <c r="B19" i="11"/>
  <c r="C27" i="11"/>
  <c r="B27" i="11"/>
  <c r="C35" i="11"/>
  <c r="B35" i="11"/>
  <c r="C43" i="11"/>
  <c r="B43" i="11"/>
  <c r="C51" i="11"/>
  <c r="B51" i="11"/>
  <c r="C59" i="11"/>
  <c r="B59" i="11"/>
  <c r="C17" i="11"/>
  <c r="B17" i="11"/>
  <c r="C25" i="11"/>
  <c r="B25" i="11"/>
  <c r="C33" i="11"/>
  <c r="B33" i="11"/>
  <c r="C41" i="11"/>
  <c r="B41" i="11"/>
  <c r="C49" i="11"/>
  <c r="B49" i="11"/>
  <c r="C57" i="11"/>
  <c r="B57" i="11"/>
  <c r="C20" i="11"/>
  <c r="B20" i="11"/>
  <c r="C40" i="11"/>
  <c r="B40" i="11"/>
  <c r="C52" i="11"/>
  <c r="B52" i="11"/>
  <c r="C14" i="11"/>
  <c r="B14" i="11"/>
  <c r="C22" i="11"/>
  <c r="B22" i="11"/>
  <c r="C30" i="11"/>
  <c r="B30" i="11"/>
  <c r="C38" i="11"/>
  <c r="B38" i="11"/>
  <c r="C46" i="11"/>
  <c r="B46" i="11"/>
  <c r="C54" i="11"/>
  <c r="B54" i="11"/>
  <c r="C16" i="11"/>
  <c r="B16" i="11"/>
  <c r="C28" i="11"/>
  <c r="B28" i="11"/>
  <c r="C44" i="11"/>
  <c r="B44" i="11"/>
  <c r="I2" i="62"/>
  <c r="M257" i="37"/>
  <c r="F3" i="63"/>
  <c r="E3" i="63"/>
  <c r="L106" i="32"/>
  <c r="L14" i="32"/>
  <c r="L82" i="32"/>
  <c r="F73" i="11"/>
  <c r="C134" i="11"/>
  <c r="B134" i="11"/>
  <c r="C122" i="11"/>
  <c r="B122" i="11"/>
  <c r="C114" i="11"/>
  <c r="B114" i="11"/>
  <c r="C106" i="11"/>
  <c r="B106" i="11"/>
  <c r="C98" i="11"/>
  <c r="B98" i="11"/>
  <c r="C90" i="11"/>
  <c r="B90" i="11"/>
  <c r="C82" i="11"/>
  <c r="B82" i="11"/>
  <c r="C74" i="11"/>
  <c r="B74" i="11"/>
  <c r="C66" i="11"/>
  <c r="B66" i="11"/>
  <c r="E123" i="11"/>
  <c r="E107" i="11"/>
  <c r="E91" i="11"/>
  <c r="E75" i="11"/>
  <c r="F132" i="11"/>
  <c r="F116" i="11"/>
  <c r="F100" i="11"/>
  <c r="F84" i="11"/>
  <c r="F68" i="11"/>
  <c r="C129" i="11"/>
  <c r="B129" i="11"/>
  <c r="C113" i="11"/>
  <c r="B113" i="11"/>
  <c r="C97" i="11"/>
  <c r="B97" i="11"/>
  <c r="C85" i="11"/>
  <c r="B85" i="11"/>
  <c r="C77" i="11"/>
  <c r="B77" i="11"/>
  <c r="C69" i="11"/>
  <c r="B69" i="11"/>
  <c r="E130" i="11"/>
  <c r="E114" i="11"/>
  <c r="E98" i="11"/>
  <c r="E82" i="11"/>
  <c r="E66" i="11"/>
  <c r="F123" i="11"/>
  <c r="F107" i="11"/>
  <c r="F91" i="11"/>
  <c r="F75" i="11"/>
  <c r="L28" i="62"/>
  <c r="M213" i="36"/>
  <c r="N237" i="36"/>
  <c r="C75" i="11"/>
  <c r="B75" i="11"/>
  <c r="C67" i="11"/>
  <c r="B67" i="11"/>
  <c r="E124" i="11"/>
  <c r="E108" i="11"/>
  <c r="E92" i="11"/>
  <c r="E76" i="11"/>
  <c r="F133" i="11"/>
  <c r="F117" i="11"/>
  <c r="F101" i="11"/>
  <c r="F85" i="11"/>
  <c r="F69" i="11"/>
  <c r="E135" i="11"/>
  <c r="E119" i="11"/>
  <c r="E103" i="11"/>
  <c r="E87" i="11"/>
  <c r="E71" i="11"/>
  <c r="F128" i="11"/>
  <c r="F112" i="11"/>
  <c r="F96" i="11"/>
  <c r="F80" i="11"/>
  <c r="E126" i="11"/>
  <c r="E110" i="11"/>
  <c r="E94" i="11"/>
  <c r="E78" i="11"/>
  <c r="F135" i="11"/>
  <c r="F119" i="11"/>
  <c r="F103" i="11"/>
  <c r="F87" i="11"/>
  <c r="F71" i="11"/>
  <c r="M28" i="62"/>
  <c r="H226" i="36"/>
  <c r="G230" i="36"/>
  <c r="G233" i="36"/>
  <c r="E95" i="11"/>
  <c r="E79" i="11"/>
  <c r="F136" i="11"/>
  <c r="F120" i="11"/>
  <c r="F104" i="11"/>
  <c r="F88" i="11"/>
  <c r="F72" i="11"/>
  <c r="E134" i="11"/>
  <c r="E118" i="11"/>
  <c r="E102" i="11"/>
  <c r="E86" i="11"/>
  <c r="E70" i="11"/>
  <c r="F127" i="11"/>
  <c r="F111" i="11"/>
  <c r="F95" i="11"/>
  <c r="F79" i="11"/>
  <c r="G85" i="36"/>
  <c r="M171" i="36"/>
  <c r="N171" i="36"/>
  <c r="M169" i="36"/>
  <c r="N169" i="36"/>
  <c r="G150" i="36"/>
  <c r="H183" i="36"/>
  <c r="G183" i="36"/>
  <c r="H52" i="37"/>
  <c r="N27" i="37"/>
  <c r="O27" i="37"/>
  <c r="D17" i="55"/>
  <c r="J17" i="55"/>
  <c r="M161" i="36"/>
  <c r="N161" i="36"/>
  <c r="G173" i="36"/>
  <c r="K90" i="36"/>
  <c r="M90" i="36"/>
  <c r="K110" i="36"/>
  <c r="K124" i="36"/>
  <c r="N124" i="36"/>
  <c r="K139" i="36"/>
  <c r="K154" i="36"/>
  <c r="N154" i="36"/>
  <c r="K174" i="36"/>
  <c r="D95" i="36"/>
  <c r="E100" i="36"/>
  <c r="C106" i="36"/>
  <c r="A106" i="36"/>
  <c r="D111" i="36"/>
  <c r="E116" i="36"/>
  <c r="H116" i="36"/>
  <c r="C122" i="36"/>
  <c r="A122" i="36"/>
  <c r="D127" i="36"/>
  <c r="E132" i="36"/>
  <c r="H132" i="36"/>
  <c r="C138" i="36"/>
  <c r="A138" i="36"/>
  <c r="D143" i="36"/>
  <c r="E148" i="36"/>
  <c r="H148" i="36"/>
  <c r="C154" i="36"/>
  <c r="A154" i="36"/>
  <c r="D159" i="36"/>
  <c r="E164" i="36"/>
  <c r="C170" i="36"/>
  <c r="A170" i="36"/>
  <c r="D175" i="36"/>
  <c r="E180" i="36"/>
  <c r="G180" i="36"/>
  <c r="E119" i="36"/>
  <c r="E127" i="36"/>
  <c r="K95" i="36"/>
  <c r="M95" i="36"/>
  <c r="K121" i="36"/>
  <c r="K144" i="36"/>
  <c r="K159" i="36"/>
  <c r="M159" i="36"/>
  <c r="C94" i="36"/>
  <c r="A94" i="36"/>
  <c r="C102" i="36"/>
  <c r="A102" i="36"/>
  <c r="E108" i="36"/>
  <c r="G108" i="36"/>
  <c r="D115" i="36"/>
  <c r="D123" i="36"/>
  <c r="C130" i="36"/>
  <c r="A130" i="36"/>
  <c r="E136" i="36"/>
  <c r="E144" i="36"/>
  <c r="D151" i="36"/>
  <c r="C158" i="36"/>
  <c r="A158" i="36"/>
  <c r="C166" i="36"/>
  <c r="A166" i="36"/>
  <c r="E172" i="36"/>
  <c r="G172" i="36"/>
  <c r="D179" i="36"/>
  <c r="D110" i="36"/>
  <c r="E123" i="36"/>
  <c r="G123" i="36"/>
  <c r="E135" i="36"/>
  <c r="D146" i="36"/>
  <c r="E155" i="36"/>
  <c r="C165" i="36"/>
  <c r="A165" i="36"/>
  <c r="E175" i="36"/>
  <c r="K97" i="36"/>
  <c r="K150" i="36"/>
  <c r="E94" i="36"/>
  <c r="C112" i="36"/>
  <c r="A112" i="36"/>
  <c r="C128" i="36"/>
  <c r="A128" i="36"/>
  <c r="C144" i="36"/>
  <c r="A144" i="36"/>
  <c r="D157" i="36"/>
  <c r="D173" i="36"/>
  <c r="K113" i="36"/>
  <c r="K158" i="36"/>
  <c r="E105" i="36"/>
  <c r="E121" i="36"/>
  <c r="E137" i="36"/>
  <c r="E153" i="36"/>
  <c r="D168" i="36"/>
  <c r="K91" i="36"/>
  <c r="K106" i="36"/>
  <c r="K126" i="36"/>
  <c r="K140" i="36"/>
  <c r="K155" i="36"/>
  <c r="K170" i="36"/>
  <c r="D94" i="36"/>
  <c r="E99" i="36"/>
  <c r="D106" i="36"/>
  <c r="D114" i="36"/>
  <c r="C125" i="36"/>
  <c r="A125" i="36"/>
  <c r="C137" i="36"/>
  <c r="A137" i="36"/>
  <c r="E147" i="36"/>
  <c r="E159" i="36"/>
  <c r="E171" i="36"/>
  <c r="H171" i="36"/>
  <c r="D182" i="36"/>
  <c r="K127" i="36"/>
  <c r="N127" i="36"/>
  <c r="K176" i="36"/>
  <c r="E106" i="36"/>
  <c r="D121" i="36"/>
  <c r="D137" i="36"/>
  <c r="E154" i="36"/>
  <c r="E170" i="36"/>
  <c r="G170" i="36"/>
  <c r="K102" i="36"/>
  <c r="K138" i="36"/>
  <c r="K181" i="36"/>
  <c r="C107" i="36"/>
  <c r="A107" i="36"/>
  <c r="D124" i="36"/>
  <c r="C135" i="36"/>
  <c r="A135" i="36"/>
  <c r="C151" i="36"/>
  <c r="A151" i="36"/>
  <c r="D164" i="36"/>
  <c r="D180" i="36"/>
  <c r="K131" i="36"/>
  <c r="K183" i="36"/>
  <c r="E110" i="36"/>
  <c r="E126" i="36"/>
  <c r="E142" i="36"/>
  <c r="C160" i="36"/>
  <c r="A160" i="36"/>
  <c r="C176" i="36"/>
  <c r="A176" i="36"/>
  <c r="K117" i="36"/>
  <c r="K172" i="36"/>
  <c r="D108" i="36"/>
  <c r="C123" i="36"/>
  <c r="A123" i="36"/>
  <c r="D140" i="36"/>
  <c r="D156" i="36"/>
  <c r="C171" i="36"/>
  <c r="A171" i="36"/>
  <c r="J22" i="55"/>
  <c r="K86" i="36"/>
  <c r="K89" i="36"/>
  <c r="M89" i="36"/>
  <c r="E86" i="36"/>
  <c r="G86" i="36"/>
  <c r="E90" i="36"/>
  <c r="D84" i="36"/>
  <c r="D88" i="36"/>
  <c r="D92" i="36"/>
  <c r="C87" i="36"/>
  <c r="A87" i="36"/>
  <c r="C91" i="36"/>
  <c r="A91" i="36"/>
  <c r="K99" i="36"/>
  <c r="K129" i="36"/>
  <c r="K148" i="36"/>
  <c r="K163" i="36"/>
  <c r="E96" i="36"/>
  <c r="D103" i="36"/>
  <c r="C110" i="36"/>
  <c r="A110" i="36"/>
  <c r="C118" i="36"/>
  <c r="A118" i="36"/>
  <c r="E124" i="36"/>
  <c r="D131" i="36"/>
  <c r="D139" i="36"/>
  <c r="C146" i="36"/>
  <c r="A146" i="36"/>
  <c r="E152" i="36"/>
  <c r="E160" i="36"/>
  <c r="D167" i="36"/>
  <c r="C174" i="36"/>
  <c r="A174" i="36"/>
  <c r="C182" i="36"/>
  <c r="A182" i="36"/>
  <c r="C113" i="36"/>
  <c r="A113" i="36"/>
  <c r="D126" i="36"/>
  <c r="D138" i="36"/>
  <c r="C149" i="36"/>
  <c r="A149" i="36"/>
  <c r="D158" i="36"/>
  <c r="E167" i="36"/>
  <c r="D178" i="36"/>
  <c r="K107" i="36"/>
  <c r="K156" i="36"/>
  <c r="M156" i="36"/>
  <c r="C100" i="36"/>
  <c r="A100" i="36"/>
  <c r="C116" i="36"/>
  <c r="A116" i="36"/>
  <c r="C132" i="36"/>
  <c r="A132" i="36"/>
  <c r="C148" i="36"/>
  <c r="A148" i="36"/>
  <c r="D161" i="36"/>
  <c r="D177" i="36"/>
  <c r="K123" i="36"/>
  <c r="K177" i="36"/>
  <c r="N177" i="36"/>
  <c r="E109" i="36"/>
  <c r="E125" i="36"/>
  <c r="G125" i="36"/>
  <c r="E141" i="36"/>
  <c r="E157" i="36"/>
  <c r="H157" i="36"/>
  <c r="D172" i="36"/>
  <c r="K96" i="36"/>
  <c r="N96" i="36"/>
  <c r="K109" i="36"/>
  <c r="K130" i="36"/>
  <c r="N130" i="36"/>
  <c r="K145" i="36"/>
  <c r="K160" i="36"/>
  <c r="N160" i="36"/>
  <c r="K173" i="36"/>
  <c r="E95" i="36"/>
  <c r="H95" i="36"/>
  <c r="C101" i="36"/>
  <c r="A101" i="36"/>
  <c r="E107" i="36"/>
  <c r="G107" i="36"/>
  <c r="E115" i="36"/>
  <c r="C129" i="36"/>
  <c r="A129" i="36"/>
  <c r="E139" i="36"/>
  <c r="D150" i="36"/>
  <c r="D162" i="36"/>
  <c r="D174" i="36"/>
  <c r="K92" i="36"/>
  <c r="K142" i="36"/>
  <c r="N142" i="36"/>
  <c r="C96" i="36"/>
  <c r="A96" i="36"/>
  <c r="D109" i="36"/>
  <c r="D125" i="36"/>
  <c r="D141" i="36"/>
  <c r="E158" i="36"/>
  <c r="H158" i="36"/>
  <c r="E174" i="36"/>
  <c r="H174" i="36"/>
  <c r="K108" i="36"/>
  <c r="M108" i="36"/>
  <c r="K147" i="36"/>
  <c r="D96" i="36"/>
  <c r="D112" i="36"/>
  <c r="D128" i="36"/>
  <c r="C139" i="36"/>
  <c r="A139" i="36"/>
  <c r="E169" i="36"/>
  <c r="H169" i="36"/>
  <c r="K101" i="36"/>
  <c r="M101" i="36"/>
  <c r="K146" i="36"/>
  <c r="M146" i="36"/>
  <c r="D97" i="36"/>
  <c r="E114" i="36"/>
  <c r="E130" i="36"/>
  <c r="G130" i="36"/>
  <c r="E146" i="36"/>
  <c r="H146" i="36"/>
  <c r="C164" i="36"/>
  <c r="A164" i="36"/>
  <c r="C180" i="36"/>
  <c r="A180" i="36"/>
  <c r="K132" i="36"/>
  <c r="M132" i="36"/>
  <c r="C95" i="36"/>
  <c r="A95" i="36"/>
  <c r="C111" i="36"/>
  <c r="A111" i="36"/>
  <c r="C127" i="36"/>
  <c r="A127" i="36"/>
  <c r="D144" i="36"/>
  <c r="C159" i="36"/>
  <c r="A159" i="36"/>
  <c r="C175" i="36"/>
  <c r="A175" i="36"/>
  <c r="D22" i="55"/>
  <c r="K84" i="36"/>
  <c r="E87" i="36"/>
  <c r="E91" i="36"/>
  <c r="D85" i="36"/>
  <c r="D89" i="36"/>
  <c r="D93" i="36"/>
  <c r="C88" i="36"/>
  <c r="A88" i="36"/>
  <c r="C92" i="36"/>
  <c r="A92" i="36"/>
  <c r="H158" i="37"/>
  <c r="N147" i="37"/>
  <c r="O147" i="37"/>
  <c r="H191" i="37"/>
  <c r="I191" i="37"/>
  <c r="H186" i="37"/>
  <c r="I186" i="37"/>
  <c r="D205" i="37"/>
  <c r="E210" i="37"/>
  <c r="E214" i="37"/>
  <c r="C220" i="37"/>
  <c r="A220" i="37"/>
  <c r="D229" i="37"/>
  <c r="E234" i="37"/>
  <c r="I234" i="37"/>
  <c r="C240" i="37"/>
  <c r="A240" i="37"/>
  <c r="D245" i="37"/>
  <c r="E250" i="37"/>
  <c r="L207" i="37"/>
  <c r="L223" i="37"/>
  <c r="L235" i="37"/>
  <c r="L251" i="37"/>
  <c r="E205" i="37"/>
  <c r="C211" i="37"/>
  <c r="A211" i="37"/>
  <c r="D216" i="37"/>
  <c r="E221" i="37"/>
  <c r="C227" i="37"/>
  <c r="A227" i="37"/>
  <c r="C231" i="37"/>
  <c r="A231" i="37"/>
  <c r="C235" i="37"/>
  <c r="A235" i="37"/>
  <c r="D240" i="37"/>
  <c r="E245" i="37"/>
  <c r="C251" i="37"/>
  <c r="A251" i="37"/>
  <c r="L208" i="37"/>
  <c r="L220" i="37"/>
  <c r="L244" i="37"/>
  <c r="O244" i="37"/>
  <c r="K57" i="56"/>
  <c r="D215" i="37"/>
  <c r="C226" i="37"/>
  <c r="A226" i="37"/>
  <c r="E244" i="37"/>
  <c r="L209" i="37"/>
  <c r="L233" i="37"/>
  <c r="E207" i="37"/>
  <c r="H207" i="37"/>
  <c r="E215" i="37"/>
  <c r="H215" i="37"/>
  <c r="D226" i="37"/>
  <c r="D242" i="37"/>
  <c r="D250" i="37"/>
  <c r="L242" i="37"/>
  <c r="O242" i="37"/>
  <c r="D211" i="37"/>
  <c r="C222" i="37"/>
  <c r="A222" i="37"/>
  <c r="C230" i="37"/>
  <c r="A230" i="37"/>
  <c r="D243" i="37"/>
  <c r="L205" i="37"/>
  <c r="N205" i="37"/>
  <c r="L229" i="37"/>
  <c r="L245" i="37"/>
  <c r="C233" i="37"/>
  <c r="A233" i="37"/>
  <c r="E251" i="37"/>
  <c r="E211" i="37"/>
  <c r="H211" i="37"/>
  <c r="C225" i="37"/>
  <c r="A225" i="37"/>
  <c r="D238" i="37"/>
  <c r="L206" i="37"/>
  <c r="L246" i="37"/>
  <c r="E206" i="37"/>
  <c r="H206" i="37"/>
  <c r="E218" i="37"/>
  <c r="D225" i="37"/>
  <c r="C232" i="37"/>
  <c r="A232" i="37"/>
  <c r="E238" i="37"/>
  <c r="I238" i="37"/>
  <c r="E246" i="37"/>
  <c r="I246" i="37"/>
  <c r="L219" i="37"/>
  <c r="L239" i="37"/>
  <c r="C204" i="37"/>
  <c r="A204" i="37"/>
  <c r="E209" i="37"/>
  <c r="E217" i="37"/>
  <c r="D224" i="37"/>
  <c r="E229" i="37"/>
  <c r="D236" i="37"/>
  <c r="C243" i="37"/>
  <c r="A243" i="37"/>
  <c r="E249" i="37"/>
  <c r="H249" i="37"/>
  <c r="L228" i="37"/>
  <c r="N228" i="37"/>
  <c r="D207" i="37"/>
  <c r="E220" i="37"/>
  <c r="I220" i="37"/>
  <c r="C234" i="37"/>
  <c r="A234" i="37"/>
  <c r="D247" i="37"/>
  <c r="L225" i="37"/>
  <c r="C205" i="37"/>
  <c r="A205" i="37"/>
  <c r="D218" i="37"/>
  <c r="E239" i="37"/>
  <c r="C253" i="37"/>
  <c r="A253" i="37"/>
  <c r="E208" i="37"/>
  <c r="D235" i="37"/>
  <c r="D251" i="37"/>
  <c r="D222" i="37"/>
  <c r="D246" i="37"/>
  <c r="L204" i="37"/>
  <c r="D206" i="37"/>
  <c r="E219" i="37"/>
  <c r="E243" i="37"/>
  <c r="L230" i="37"/>
  <c r="C208" i="37"/>
  <c r="A208" i="37"/>
  <c r="D213" i="37"/>
  <c r="D221" i="37"/>
  <c r="E226" i="37"/>
  <c r="D233" i="37"/>
  <c r="D241" i="37"/>
  <c r="C248" i="37"/>
  <c r="A248" i="37"/>
  <c r="D253" i="37"/>
  <c r="L227" i="37"/>
  <c r="L243" i="37"/>
  <c r="D212" i="37"/>
  <c r="C219" i="37"/>
  <c r="A219" i="37"/>
  <c r="E225" i="37"/>
  <c r="D232" i="37"/>
  <c r="E237" i="37"/>
  <c r="D244" i="37"/>
  <c r="D252" i="37"/>
  <c r="L212" i="37"/>
  <c r="N212" i="37"/>
  <c r="L232" i="37"/>
  <c r="L248" i="37"/>
  <c r="C210" i="37"/>
  <c r="A210" i="37"/>
  <c r="D223" i="37"/>
  <c r="E236" i="37"/>
  <c r="C250" i="37"/>
  <c r="A250" i="37"/>
  <c r="D210" i="37"/>
  <c r="C221" i="37"/>
  <c r="A221" i="37"/>
  <c r="E231" i="37"/>
  <c r="I231" i="37"/>
  <c r="C245" i="37"/>
  <c r="A245" i="37"/>
  <c r="L234" i="37"/>
  <c r="C214" i="37"/>
  <c r="A214" i="37"/>
  <c r="E224" i="37"/>
  <c r="E240" i="37"/>
  <c r="H240" i="37"/>
  <c r="L213" i="37"/>
  <c r="N213" i="37"/>
  <c r="L237" i="37"/>
  <c r="E227" i="37"/>
  <c r="L214" i="37"/>
  <c r="L210" i="37"/>
  <c r="C209" i="37"/>
  <c r="A209" i="37"/>
  <c r="D230" i="37"/>
  <c r="C249" i="37"/>
  <c r="A249" i="37"/>
  <c r="C216" i="37"/>
  <c r="A216" i="37"/>
  <c r="C228" i="37"/>
  <c r="A228" i="37"/>
  <c r="E242" i="37"/>
  <c r="L211" i="37"/>
  <c r="L247" i="37"/>
  <c r="E213" i="37"/>
  <c r="C239" i="37"/>
  <c r="A239" i="37"/>
  <c r="E253" i="37"/>
  <c r="L236" i="37"/>
  <c r="E212" i="37"/>
  <c r="H212" i="37"/>
  <c r="D239" i="37"/>
  <c r="L241" i="37"/>
  <c r="N241" i="37"/>
  <c r="E223" i="37"/>
  <c r="L250" i="37"/>
  <c r="D227" i="37"/>
  <c r="L221" i="37"/>
  <c r="C238" i="37"/>
  <c r="A238" i="37"/>
  <c r="E235" i="37"/>
  <c r="D217" i="37"/>
  <c r="E230" i="37"/>
  <c r="H230" i="37"/>
  <c r="C244" i="37"/>
  <c r="A244" i="37"/>
  <c r="L215" i="37"/>
  <c r="E204" i="37"/>
  <c r="I204" i="37"/>
  <c r="C215" i="37"/>
  <c r="A215" i="37"/>
  <c r="D228" i="37"/>
  <c r="E241" i="37"/>
  <c r="L240" i="37"/>
  <c r="C218" i="37"/>
  <c r="A218" i="37"/>
  <c r="C242" i="37"/>
  <c r="A242" i="37"/>
  <c r="L249" i="37"/>
  <c r="C229" i="37"/>
  <c r="A229" i="37"/>
  <c r="E247" i="37"/>
  <c r="H247" i="37"/>
  <c r="C206" i="37"/>
  <c r="A206" i="37"/>
  <c r="E232" i="37"/>
  <c r="I232" i="37"/>
  <c r="C241" i="37"/>
  <c r="A241" i="37"/>
  <c r="E57" i="56"/>
  <c r="C224" i="37"/>
  <c r="A224" i="37"/>
  <c r="C252" i="37"/>
  <c r="A252" i="37"/>
  <c r="D208" i="37"/>
  <c r="L224" i="37"/>
  <c r="D231" i="37"/>
  <c r="L226" i="37"/>
  <c r="E248" i="37"/>
  <c r="L238" i="37"/>
  <c r="D209" i="37"/>
  <c r="C236" i="37"/>
  <c r="A236" i="37"/>
  <c r="D220" i="37"/>
  <c r="C247" i="37"/>
  <c r="A247" i="37"/>
  <c r="L252" i="37"/>
  <c r="E252" i="37"/>
  <c r="D234" i="37"/>
  <c r="E216" i="37"/>
  <c r="D214" i="37"/>
  <c r="C212" i="37"/>
  <c r="A212" i="37"/>
  <c r="L231" i="37"/>
  <c r="D248" i="37"/>
  <c r="L217" i="37"/>
  <c r="D219" i="37"/>
  <c r="C217" i="37"/>
  <c r="A217" i="37"/>
  <c r="E222" i="37"/>
  <c r="I222" i="37"/>
  <c r="C207" i="37"/>
  <c r="A207" i="37"/>
  <c r="L216" i="37"/>
  <c r="C213" i="37"/>
  <c r="A213" i="37"/>
  <c r="C246" i="37"/>
  <c r="A246" i="37"/>
  <c r="L96" i="37"/>
  <c r="L112" i="37"/>
  <c r="L128" i="37"/>
  <c r="L144" i="37"/>
  <c r="L160" i="37"/>
  <c r="L176" i="37"/>
  <c r="L93" i="37"/>
  <c r="L109" i="37"/>
  <c r="L125" i="37"/>
  <c r="L141" i="37"/>
  <c r="L157" i="37"/>
  <c r="L173" i="37"/>
  <c r="L90" i="37"/>
  <c r="N90" i="37"/>
  <c r="L106" i="37"/>
  <c r="L122" i="37"/>
  <c r="N122" i="37"/>
  <c r="L138" i="37"/>
  <c r="L154" i="37"/>
  <c r="N154" i="37"/>
  <c r="L170" i="37"/>
  <c r="L87" i="37"/>
  <c r="N87" i="37"/>
  <c r="L103" i="37"/>
  <c r="L119" i="37"/>
  <c r="N119" i="37"/>
  <c r="L92" i="37"/>
  <c r="L116" i="37"/>
  <c r="L136" i="37"/>
  <c r="N136" i="37"/>
  <c r="L156" i="37"/>
  <c r="L180" i="37"/>
  <c r="L101" i="37"/>
  <c r="L121" i="37"/>
  <c r="L145" i="37"/>
  <c r="L165" i="37"/>
  <c r="L86" i="37"/>
  <c r="L110" i="37"/>
  <c r="L130" i="37"/>
  <c r="L150" i="37"/>
  <c r="L174" i="37"/>
  <c r="L95" i="37"/>
  <c r="L115" i="37"/>
  <c r="L159" i="37"/>
  <c r="L163" i="37"/>
  <c r="O163" i="37"/>
  <c r="L135" i="37"/>
  <c r="L155" i="37"/>
  <c r="O155" i="37"/>
  <c r="C91" i="37"/>
  <c r="A91" i="37"/>
  <c r="E96" i="37"/>
  <c r="D102" i="37"/>
  <c r="C106" i="37"/>
  <c r="A106" i="37"/>
  <c r="E109" i="37"/>
  <c r="D89" i="37"/>
  <c r="C95" i="37"/>
  <c r="A95" i="37"/>
  <c r="E99" i="37"/>
  <c r="H99" i="37"/>
  <c r="D103" i="37"/>
  <c r="C99" i="37"/>
  <c r="A99" i="37"/>
  <c r="E98" i="37"/>
  <c r="H98" i="37"/>
  <c r="D107" i="37"/>
  <c r="E111" i="37"/>
  <c r="C115" i="37"/>
  <c r="A115" i="37"/>
  <c r="C118" i="37"/>
  <c r="A118" i="37"/>
  <c r="D123" i="37"/>
  <c r="E129" i="37"/>
  <c r="D92" i="37"/>
  <c r="C104" i="37"/>
  <c r="A104" i="37"/>
  <c r="D113" i="37"/>
  <c r="C119" i="37"/>
  <c r="A119" i="37"/>
  <c r="C124" i="37"/>
  <c r="A124" i="37"/>
  <c r="D127" i="37"/>
  <c r="C105" i="37"/>
  <c r="A105" i="37"/>
  <c r="E122" i="37"/>
  <c r="I122" i="37"/>
  <c r="E135" i="37"/>
  <c r="E140" i="37"/>
  <c r="D143" i="37"/>
  <c r="D149" i="37"/>
  <c r="C152" i="37"/>
  <c r="A152" i="37"/>
  <c r="C158" i="37"/>
  <c r="A158" i="37"/>
  <c r="E164" i="37"/>
  <c r="D167" i="37"/>
  <c r="C173" i="37"/>
  <c r="A173" i="37"/>
  <c r="E177" i="37"/>
  <c r="I177" i="37"/>
  <c r="D105" i="37"/>
  <c r="D120" i="37"/>
  <c r="D131" i="37"/>
  <c r="D136" i="37"/>
  <c r="E143" i="37"/>
  <c r="C147" i="37"/>
  <c r="A147" i="37"/>
  <c r="D152" i="37"/>
  <c r="D158" i="37"/>
  <c r="E167" i="37"/>
  <c r="D173" i="37"/>
  <c r="E178" i="37"/>
  <c r="H178" i="37"/>
  <c r="D90" i="37"/>
  <c r="D114" i="37"/>
  <c r="C125" i="37"/>
  <c r="A125" i="37"/>
  <c r="E134" i="37"/>
  <c r="C138" i="37"/>
  <c r="A138" i="37"/>
  <c r="E141" i="37"/>
  <c r="C146" i="37"/>
  <c r="A146" i="37"/>
  <c r="E150" i="37"/>
  <c r="D155" i="37"/>
  <c r="E160" i="37"/>
  <c r="C164" i="37"/>
  <c r="A164" i="37"/>
  <c r="D169" i="37"/>
  <c r="C177" i="37"/>
  <c r="A177" i="37"/>
  <c r="E181" i="37"/>
  <c r="D140" i="37"/>
  <c r="C157" i="37"/>
  <c r="A157" i="37"/>
  <c r="D172" i="37"/>
  <c r="E127" i="37"/>
  <c r="C101" i="37"/>
  <c r="A101" i="37"/>
  <c r="D154" i="37"/>
  <c r="D122" i="37"/>
  <c r="C107" i="37"/>
  <c r="A107" i="37"/>
  <c r="E137" i="37"/>
  <c r="D162" i="37"/>
  <c r="C149" i="37"/>
  <c r="A149" i="37"/>
  <c r="D85" i="37"/>
  <c r="E87" i="37"/>
  <c r="E84" i="37"/>
  <c r="I84" i="37"/>
  <c r="E85" i="37"/>
  <c r="L100" i="37"/>
  <c r="L120" i="37"/>
  <c r="L140" i="37"/>
  <c r="L164" i="37"/>
  <c r="L85" i="37"/>
  <c r="L105" i="37"/>
  <c r="L129" i="37"/>
  <c r="N129" i="37"/>
  <c r="L149" i="37"/>
  <c r="L169" i="37"/>
  <c r="L94" i="37"/>
  <c r="L114" i="37"/>
  <c r="L134" i="37"/>
  <c r="L158" i="37"/>
  <c r="L178" i="37"/>
  <c r="L99" i="37"/>
  <c r="L123" i="37"/>
  <c r="L175" i="37"/>
  <c r="L179" i="37"/>
  <c r="L151" i="37"/>
  <c r="D88" i="37"/>
  <c r="E92" i="37"/>
  <c r="D97" i="37"/>
  <c r="C103" i="37"/>
  <c r="A103" i="37"/>
  <c r="E110" i="37"/>
  <c r="D91" i="37"/>
  <c r="C100" i="37"/>
  <c r="A100" i="37"/>
  <c r="E89" i="37"/>
  <c r="E100" i="37"/>
  <c r="C96" i="37"/>
  <c r="A96" i="37"/>
  <c r="C102" i="37"/>
  <c r="A102" i="37"/>
  <c r="D108" i="37"/>
  <c r="D112" i="37"/>
  <c r="E116" i="37"/>
  <c r="I116" i="37"/>
  <c r="D125" i="37"/>
  <c r="C130" i="37"/>
  <c r="A130" i="37"/>
  <c r="E93" i="37"/>
  <c r="E108" i="37"/>
  <c r="D115" i="37"/>
  <c r="E121" i="37"/>
  <c r="C128" i="37"/>
  <c r="A128" i="37"/>
  <c r="D106" i="37"/>
  <c r="C120" i="37"/>
  <c r="A120" i="37"/>
  <c r="C126" i="37"/>
  <c r="A126" i="37"/>
  <c r="C131" i="37"/>
  <c r="A131" i="37"/>
  <c r="C136" i="37"/>
  <c r="A136" i="37"/>
  <c r="C141" i="37"/>
  <c r="A141" i="37"/>
  <c r="C144" i="37"/>
  <c r="A144" i="37"/>
  <c r="C150" i="37"/>
  <c r="A150" i="37"/>
  <c r="E154" i="37"/>
  <c r="I154" i="37"/>
  <c r="D159" i="37"/>
  <c r="D165" i="37"/>
  <c r="C168" i="37"/>
  <c r="A168" i="37"/>
  <c r="D178" i="37"/>
  <c r="E95" i="37"/>
  <c r="C111" i="37"/>
  <c r="A111" i="37"/>
  <c r="D116" i="37"/>
  <c r="D128" i="37"/>
  <c r="E132" i="37"/>
  <c r="C137" i="37"/>
  <c r="A137" i="37"/>
  <c r="D144" i="37"/>
  <c r="E149" i="37"/>
  <c r="C153" i="37"/>
  <c r="A153" i="37"/>
  <c r="E159" i="37"/>
  <c r="C163" i="37"/>
  <c r="A163" i="37"/>
  <c r="D168" i="37"/>
  <c r="C174" i="37"/>
  <c r="A174" i="37"/>
  <c r="C179" i="37"/>
  <c r="A179" i="37"/>
  <c r="E104" i="37"/>
  <c r="E115" i="37"/>
  <c r="H115" i="37"/>
  <c r="E128" i="37"/>
  <c r="I128" i="37"/>
  <c r="C135" i="37"/>
  <c r="A135" i="37"/>
  <c r="C142" i="37"/>
  <c r="A142" i="37"/>
  <c r="D147" i="37"/>
  <c r="E152" i="37"/>
  <c r="C156" i="37"/>
  <c r="A156" i="37"/>
  <c r="D161" i="37"/>
  <c r="C170" i="37"/>
  <c r="A170" i="37"/>
  <c r="E173" i="37"/>
  <c r="L84" i="37"/>
  <c r="L124" i="37"/>
  <c r="L168" i="37"/>
  <c r="O168" i="37"/>
  <c r="L113" i="37"/>
  <c r="L153" i="37"/>
  <c r="L98" i="37"/>
  <c r="L142" i="37"/>
  <c r="L182" i="37"/>
  <c r="L127" i="37"/>
  <c r="L139" i="37"/>
  <c r="C89" i="37"/>
  <c r="A89" i="37"/>
  <c r="D99" i="37"/>
  <c r="E107" i="37"/>
  <c r="H107" i="37"/>
  <c r="D93" i="37"/>
  <c r="E101" i="37"/>
  <c r="C88" i="37"/>
  <c r="A88" i="37"/>
  <c r="C113" i="37"/>
  <c r="A113" i="37"/>
  <c r="E120" i="37"/>
  <c r="I120" i="37"/>
  <c r="C90" i="37"/>
  <c r="A90" i="37"/>
  <c r="D109" i="37"/>
  <c r="C122" i="37"/>
  <c r="A122" i="37"/>
  <c r="D130" i="37"/>
  <c r="D132" i="37"/>
  <c r="C160" i="37"/>
  <c r="A160" i="37"/>
  <c r="E170" i="37"/>
  <c r="I170" i="37"/>
  <c r="E180" i="37"/>
  <c r="D129" i="37"/>
  <c r="D139" i="37"/>
  <c r="D150" i="37"/>
  <c r="D160" i="37"/>
  <c r="C169" i="37"/>
  <c r="A169" i="37"/>
  <c r="D181" i="37"/>
  <c r="E119" i="37"/>
  <c r="E136" i="37"/>
  <c r="I136" i="37"/>
  <c r="E144" i="37"/>
  <c r="D153" i="37"/>
  <c r="C162" i="37"/>
  <c r="A162" i="37"/>
  <c r="D171" i="37"/>
  <c r="D179" i="37"/>
  <c r="E103" i="37"/>
  <c r="E155" i="37"/>
  <c r="I155" i="37"/>
  <c r="E174" i="37"/>
  <c r="D148" i="37"/>
  <c r="E169" i="37"/>
  <c r="E147" i="37"/>
  <c r="H147" i="37"/>
  <c r="D135" i="37"/>
  <c r="E171" i="37"/>
  <c r="I171" i="37"/>
  <c r="E179" i="37"/>
  <c r="I179" i="37"/>
  <c r="D84" i="37"/>
  <c r="E83" i="37"/>
  <c r="I83" i="37"/>
  <c r="K22" i="56"/>
  <c r="L88" i="37"/>
  <c r="L132" i="37"/>
  <c r="L172" i="37"/>
  <c r="L117" i="37"/>
  <c r="L161" i="37"/>
  <c r="N161" i="37"/>
  <c r="L102" i="37"/>
  <c r="L146" i="37"/>
  <c r="L91" i="37"/>
  <c r="L143" i="37"/>
  <c r="L171" i="37"/>
  <c r="E90" i="37"/>
  <c r="I90" i="37"/>
  <c r="D101" i="37"/>
  <c r="C108" i="37"/>
  <c r="A108" i="37"/>
  <c r="D94" i="37"/>
  <c r="E102" i="37"/>
  <c r="C92" i="37"/>
  <c r="A92" i="37"/>
  <c r="E106" i="37"/>
  <c r="E114" i="37"/>
  <c r="H114" i="37"/>
  <c r="D121" i="37"/>
  <c r="E112" i="37"/>
  <c r="E123" i="37"/>
  <c r="E91" i="37"/>
  <c r="I91" i="37"/>
  <c r="C121" i="37"/>
  <c r="A121" i="37"/>
  <c r="C134" i="37"/>
  <c r="A134" i="37"/>
  <c r="E142" i="37"/>
  <c r="D151" i="37"/>
  <c r="E162" i="37"/>
  <c r="H162" i="37"/>
  <c r="E172" i="37"/>
  <c r="C181" i="37"/>
  <c r="A181" i="37"/>
  <c r="C114" i="37"/>
  <c r="A114" i="37"/>
  <c r="E130" i="37"/>
  <c r="I130" i="37"/>
  <c r="D141" i="37"/>
  <c r="E151" i="37"/>
  <c r="C161" i="37"/>
  <c r="A161" i="37"/>
  <c r="C171" i="37"/>
  <c r="A171" i="37"/>
  <c r="C182" i="37"/>
  <c r="A182" i="37"/>
  <c r="D124" i="37"/>
  <c r="D137" i="37"/>
  <c r="D145" i="37"/>
  <c r="C154" i="37"/>
  <c r="A154" i="37"/>
  <c r="D163" i="37"/>
  <c r="C172" i="37"/>
  <c r="A172" i="37"/>
  <c r="C180" i="37"/>
  <c r="A180" i="37"/>
  <c r="D138" i="37"/>
  <c r="C178" i="37"/>
  <c r="A178" i="37"/>
  <c r="D170" i="37"/>
  <c r="E163" i="37"/>
  <c r="I163" i="37"/>
  <c r="D180" i="37"/>
  <c r="E153" i="37"/>
  <c r="C143" i="37"/>
  <c r="A143" i="37"/>
  <c r="D177" i="37"/>
  <c r="E86" i="37"/>
  <c r="D86" i="37"/>
  <c r="D87" i="37"/>
  <c r="L152" i="37"/>
  <c r="L137" i="37"/>
  <c r="L126" i="37"/>
  <c r="L111" i="37"/>
  <c r="L83" i="37"/>
  <c r="E105" i="37"/>
  <c r="I105" i="37"/>
  <c r="C98" i="37"/>
  <c r="A98" i="37"/>
  <c r="C97" i="37"/>
  <c r="A97" i="37"/>
  <c r="D96" i="37"/>
  <c r="E126" i="37"/>
  <c r="C129" i="37"/>
  <c r="A129" i="37"/>
  <c r="E148" i="37"/>
  <c r="D104" i="37"/>
  <c r="D134" i="37"/>
  <c r="E157" i="37"/>
  <c r="D176" i="37"/>
  <c r="D133" i="37"/>
  <c r="E168" i="37"/>
  <c r="D182" i="37"/>
  <c r="E161" i="37"/>
  <c r="C123" i="37"/>
  <c r="A123" i="37"/>
  <c r="C132" i="37"/>
  <c r="A132" i="37"/>
  <c r="D156" i="37"/>
  <c r="C83" i="37"/>
  <c r="A83" i="37"/>
  <c r="C87" i="37"/>
  <c r="A87" i="37"/>
  <c r="E22" i="56"/>
  <c r="L104" i="37"/>
  <c r="O104" i="37"/>
  <c r="L89" i="37"/>
  <c r="L177" i="37"/>
  <c r="L162" i="37"/>
  <c r="L131" i="37"/>
  <c r="C93" i="37"/>
  <c r="A93" i="37"/>
  <c r="D111" i="37"/>
  <c r="E94" i="37"/>
  <c r="H94" i="37"/>
  <c r="C109" i="37"/>
  <c r="A109" i="37"/>
  <c r="D126" i="37"/>
  <c r="D117" i="37"/>
  <c r="C112" i="37"/>
  <c r="A112" i="37"/>
  <c r="E138" i="37"/>
  <c r="I138" i="37"/>
  <c r="E156" i="37"/>
  <c r="D175" i="37"/>
  <c r="E117" i="37"/>
  <c r="C145" i="37"/>
  <c r="A145" i="37"/>
  <c r="E165" i="37"/>
  <c r="I165" i="37"/>
  <c r="C110" i="37"/>
  <c r="A110" i="37"/>
  <c r="E139" i="37"/>
  <c r="H139" i="37"/>
  <c r="D174" i="37"/>
  <c r="D142" i="37"/>
  <c r="C175" i="37"/>
  <c r="A175" i="37"/>
  <c r="C165" i="37"/>
  <c r="A165" i="37"/>
  <c r="E113" i="37"/>
  <c r="E124" i="37"/>
  <c r="C85" i="37"/>
  <c r="A85" i="37"/>
  <c r="L97" i="37"/>
  <c r="O97" i="37"/>
  <c r="L166" i="37"/>
  <c r="C94" i="37"/>
  <c r="A94" i="37"/>
  <c r="D98" i="37"/>
  <c r="C127" i="37"/>
  <c r="A127" i="37"/>
  <c r="C116" i="37"/>
  <c r="A116" i="37"/>
  <c r="D157" i="37"/>
  <c r="D119" i="37"/>
  <c r="D166" i="37"/>
  <c r="C140" i="37"/>
  <c r="A140" i="37"/>
  <c r="E176" i="37"/>
  <c r="C151" i="37"/>
  <c r="A151" i="37"/>
  <c r="E133" i="37"/>
  <c r="D83" i="37"/>
  <c r="L133" i="37"/>
  <c r="L107" i="37"/>
  <c r="D95" i="37"/>
  <c r="C166" i="37"/>
  <c r="A166" i="37"/>
  <c r="C133" i="37"/>
  <c r="A133" i="37"/>
  <c r="E175" i="37"/>
  <c r="C148" i="37"/>
  <c r="A148" i="37"/>
  <c r="E118" i="37"/>
  <c r="E145" i="37"/>
  <c r="C86" i="37"/>
  <c r="A86" i="37"/>
  <c r="D30" i="38"/>
  <c r="C28" i="38"/>
  <c r="C30" i="38"/>
  <c r="C27" i="38"/>
  <c r="D29" i="57"/>
  <c r="D34" i="38"/>
  <c r="D38" i="38"/>
  <c r="D42" i="38"/>
  <c r="D46" i="38"/>
  <c r="D27" i="38"/>
  <c r="K29" i="57"/>
  <c r="K72" i="57"/>
  <c r="D32" i="38"/>
  <c r="G37" i="38"/>
  <c r="G43" i="38"/>
  <c r="D48" i="38"/>
  <c r="D52" i="38"/>
  <c r="D56" i="38"/>
  <c r="D60" i="38"/>
  <c r="D64" i="38"/>
  <c r="D68" i="38"/>
  <c r="D72" i="38"/>
  <c r="D76" i="38"/>
  <c r="D80" i="38"/>
  <c r="D84" i="38"/>
  <c r="D88" i="38"/>
  <c r="D92" i="38"/>
  <c r="D96" i="38"/>
  <c r="D100" i="38"/>
  <c r="D104" i="38"/>
  <c r="D108" i="38"/>
  <c r="D112" i="38"/>
  <c r="D116" i="38"/>
  <c r="D120" i="38"/>
  <c r="E34" i="38"/>
  <c r="E38" i="38"/>
  <c r="E42" i="38"/>
  <c r="E46" i="38"/>
  <c r="E50" i="38"/>
  <c r="E54" i="38"/>
  <c r="E58" i="38"/>
  <c r="E62" i="38"/>
  <c r="E66" i="38"/>
  <c r="E70" i="38"/>
  <c r="E74" i="38"/>
  <c r="E78" i="38"/>
  <c r="E82" i="38"/>
  <c r="E86" i="38"/>
  <c r="E90" i="38"/>
  <c r="E94" i="38"/>
  <c r="E98" i="38"/>
  <c r="E102" i="38"/>
  <c r="E106" i="38"/>
  <c r="E33" i="38"/>
  <c r="E37" i="38"/>
  <c r="E41" i="38"/>
  <c r="E45" i="38"/>
  <c r="E49" i="38"/>
  <c r="E53" i="38"/>
  <c r="E57" i="38"/>
  <c r="E61" i="38"/>
  <c r="E65" i="38"/>
  <c r="E69" i="38"/>
  <c r="E73" i="38"/>
  <c r="E77" i="38"/>
  <c r="E81" i="38"/>
  <c r="E85" i="38"/>
  <c r="E89" i="38"/>
  <c r="E93" i="38"/>
  <c r="E97" i="38"/>
  <c r="E101" i="38"/>
  <c r="E105" i="38"/>
  <c r="C109" i="38"/>
  <c r="E115" i="38"/>
  <c r="E120" i="38"/>
  <c r="G112" i="38"/>
  <c r="D117" i="38"/>
  <c r="E110" i="38"/>
  <c r="C115" i="38"/>
  <c r="C34" i="38"/>
  <c r="C50" i="38"/>
  <c r="C66" i="38"/>
  <c r="C82" i="38"/>
  <c r="C98" i="38"/>
  <c r="D119" i="38"/>
  <c r="D45" i="38"/>
  <c r="D61" i="38"/>
  <c r="D77" i="38"/>
  <c r="D93" i="38"/>
  <c r="C112" i="38"/>
  <c r="C36" i="38"/>
  <c r="C52" i="38"/>
  <c r="C68" i="38"/>
  <c r="C84" i="38"/>
  <c r="C100" i="38"/>
  <c r="G114" i="38"/>
  <c r="D83" i="38"/>
  <c r="D71" i="38"/>
  <c r="D43" i="38"/>
  <c r="D107" i="38"/>
  <c r="D63" i="38"/>
  <c r="E28" i="38"/>
  <c r="E29" i="38"/>
  <c r="D28" i="38"/>
  <c r="E30" i="38"/>
  <c r="F29" i="57"/>
  <c r="F72" i="57"/>
  <c r="G33" i="38"/>
  <c r="G39" i="38"/>
  <c r="D44" i="38"/>
  <c r="G49" i="38"/>
  <c r="G53" i="38"/>
  <c r="G57" i="38"/>
  <c r="G61" i="38"/>
  <c r="G65" i="38"/>
  <c r="G69" i="38"/>
  <c r="G73" i="38"/>
  <c r="G77" i="38"/>
  <c r="G81" i="38"/>
  <c r="G85" i="38"/>
  <c r="G89" i="38"/>
  <c r="G93" i="38"/>
  <c r="G97" i="38"/>
  <c r="G101" i="38"/>
  <c r="G105" i="38"/>
  <c r="G109" i="38"/>
  <c r="G113" i="38"/>
  <c r="G117" i="38"/>
  <c r="C31" i="38"/>
  <c r="C35" i="38"/>
  <c r="C39" i="38"/>
  <c r="C43" i="38"/>
  <c r="C47" i="38"/>
  <c r="C51" i="38"/>
  <c r="C55" i="38"/>
  <c r="C59" i="38"/>
  <c r="C63" i="38"/>
  <c r="C67" i="38"/>
  <c r="C71" i="38"/>
  <c r="C75" i="38"/>
  <c r="C79" i="38"/>
  <c r="C83" i="38"/>
  <c r="C87" i="38"/>
  <c r="C91" i="38"/>
  <c r="C95" i="38"/>
  <c r="C99" i="38"/>
  <c r="C103" i="38"/>
  <c r="C107" i="38"/>
  <c r="G34" i="38"/>
  <c r="G38" i="38"/>
  <c r="G42" i="38"/>
  <c r="G46" i="38"/>
  <c r="G50" i="38"/>
  <c r="G54" i="38"/>
  <c r="G58" i="38"/>
  <c r="G62" i="38"/>
  <c r="G66" i="38"/>
  <c r="G70" i="38"/>
  <c r="G74" i="38"/>
  <c r="G78" i="38"/>
  <c r="G82" i="38"/>
  <c r="G86" i="38"/>
  <c r="G90" i="38"/>
  <c r="G94" i="38"/>
  <c r="G98" i="38"/>
  <c r="G102" i="38"/>
  <c r="G106" i="38"/>
  <c r="E111" i="38"/>
  <c r="E116" i="38"/>
  <c r="G108" i="38"/>
  <c r="D113" i="38"/>
  <c r="C118" i="38"/>
  <c r="C111" i="38"/>
  <c r="E117" i="38"/>
  <c r="C38" i="38"/>
  <c r="C54" i="38"/>
  <c r="C70" i="38"/>
  <c r="C86" i="38"/>
  <c r="C102" i="38"/>
  <c r="D33" i="38"/>
  <c r="D49" i="38"/>
  <c r="D65" i="38"/>
  <c r="D81" i="38"/>
  <c r="D97" i="38"/>
  <c r="D115" i="38"/>
  <c r="C40" i="38"/>
  <c r="C56" i="38"/>
  <c r="C72" i="38"/>
  <c r="C88" i="38"/>
  <c r="C104" i="38"/>
  <c r="D35" i="38"/>
  <c r="D99" i="38"/>
  <c r="D87" i="38"/>
  <c r="D59" i="38"/>
  <c r="C120" i="38"/>
  <c r="D79" i="38"/>
  <c r="G29" i="38"/>
  <c r="G30" i="38"/>
  <c r="D36" i="38"/>
  <c r="G47" i="38"/>
  <c r="G55" i="38"/>
  <c r="G63" i="38"/>
  <c r="G71" i="38"/>
  <c r="G79" i="38"/>
  <c r="G87" i="38"/>
  <c r="G95" i="38"/>
  <c r="G103" i="38"/>
  <c r="G111" i="38"/>
  <c r="G119" i="38"/>
  <c r="C37" i="38"/>
  <c r="C45" i="38"/>
  <c r="C53" i="38"/>
  <c r="C61" i="38"/>
  <c r="C69" i="38"/>
  <c r="C77" i="38"/>
  <c r="C85" i="38"/>
  <c r="C93" i="38"/>
  <c r="C101" i="38"/>
  <c r="G32" i="38"/>
  <c r="G40" i="38"/>
  <c r="G48" i="38"/>
  <c r="G56" i="38"/>
  <c r="G64" i="38"/>
  <c r="G72" i="38"/>
  <c r="G80" i="38"/>
  <c r="G88" i="38"/>
  <c r="G96" i="38"/>
  <c r="G104" i="38"/>
  <c r="C113" i="38"/>
  <c r="C110" i="38"/>
  <c r="E109" i="38"/>
  <c r="C119" i="38"/>
  <c r="C62" i="38"/>
  <c r="C94" i="38"/>
  <c r="D41" i="38"/>
  <c r="D73" i="38"/>
  <c r="D105" i="38"/>
  <c r="C48" i="38"/>
  <c r="C80" i="38"/>
  <c r="D111" i="38"/>
  <c r="D55" i="38"/>
  <c r="D91" i="38"/>
  <c r="C29" i="38"/>
  <c r="G28" i="38"/>
  <c r="J29" i="57"/>
  <c r="M29" i="57"/>
  <c r="D40" i="38"/>
  <c r="D50" i="38"/>
  <c r="D58" i="38"/>
  <c r="D66" i="38"/>
  <c r="D74" i="38"/>
  <c r="D82" i="38"/>
  <c r="D90" i="38"/>
  <c r="D98" i="38"/>
  <c r="D106" i="38"/>
  <c r="D114" i="38"/>
  <c r="E32" i="38"/>
  <c r="E40" i="38"/>
  <c r="E48" i="38"/>
  <c r="E56" i="38"/>
  <c r="E64" i="38"/>
  <c r="E72" i="38"/>
  <c r="E80" i="38"/>
  <c r="E88" i="38"/>
  <c r="E96" i="38"/>
  <c r="E104" i="38"/>
  <c r="E35" i="38"/>
  <c r="E43" i="38"/>
  <c r="E51" i="38"/>
  <c r="E59" i="38"/>
  <c r="E67" i="38"/>
  <c r="E75" i="38"/>
  <c r="E83" i="38"/>
  <c r="E91" i="38"/>
  <c r="E99" i="38"/>
  <c r="E107" i="38"/>
  <c r="C117" i="38"/>
  <c r="C114" i="38"/>
  <c r="E113" i="38"/>
  <c r="C42" i="38"/>
  <c r="C74" i="38"/>
  <c r="C106" i="38"/>
  <c r="D53" i="38"/>
  <c r="D85" i="38"/>
  <c r="G118" i="38"/>
  <c r="C60" i="38"/>
  <c r="C92" i="38"/>
  <c r="D51" i="38"/>
  <c r="D103" i="38"/>
  <c r="D47" i="38"/>
  <c r="G27" i="38"/>
  <c r="K76" i="57"/>
  <c r="K79" i="57"/>
  <c r="F76" i="57"/>
  <c r="F79" i="57"/>
  <c r="D143" i="38"/>
  <c r="D147" i="38"/>
  <c r="D151" i="38"/>
  <c r="D155" i="38"/>
  <c r="D159" i="38"/>
  <c r="D163" i="38"/>
  <c r="D167" i="38"/>
  <c r="D171" i="38"/>
  <c r="D175" i="38"/>
  <c r="D179" i="38"/>
  <c r="D183" i="38"/>
  <c r="D187" i="38"/>
  <c r="E141" i="38"/>
  <c r="E145" i="38"/>
  <c r="E149" i="38"/>
  <c r="E153" i="38"/>
  <c r="E157" i="38"/>
  <c r="E161" i="38"/>
  <c r="E165" i="38"/>
  <c r="E169" i="38"/>
  <c r="G142" i="38"/>
  <c r="G148" i="38"/>
  <c r="D153" i="38"/>
  <c r="G158" i="38"/>
  <c r="G164" i="38"/>
  <c r="D169" i="38"/>
  <c r="G174" i="38"/>
  <c r="G180" i="38"/>
  <c r="D185" i="38"/>
  <c r="G190" i="38"/>
  <c r="C146" i="38"/>
  <c r="E151" i="38"/>
  <c r="C156" i="38"/>
  <c r="C162" i="38"/>
  <c r="E167" i="38"/>
  <c r="C172" i="38"/>
  <c r="C176" i="38"/>
  <c r="C180" i="38"/>
  <c r="C184" i="38"/>
  <c r="C188" i="38"/>
  <c r="D142" i="38"/>
  <c r="D146" i="38"/>
  <c r="D150" i="38"/>
  <c r="D154" i="38"/>
  <c r="D158" i="38"/>
  <c r="D162" i="38"/>
  <c r="D166" i="38"/>
  <c r="D170" i="38"/>
  <c r="D174" i="38"/>
  <c r="E156" i="38"/>
  <c r="E172" i="38"/>
  <c r="C155" i="38"/>
  <c r="C171" i="38"/>
  <c r="D178" i="38"/>
  <c r="D182" i="38"/>
  <c r="D186" i="38"/>
  <c r="D190" i="38"/>
  <c r="E154" i="38"/>
  <c r="E170" i="38"/>
  <c r="G177" i="38"/>
  <c r="G181" i="38"/>
  <c r="G185" i="38"/>
  <c r="G189" i="38"/>
  <c r="C153" i="38"/>
  <c r="C173" i="38"/>
  <c r="J76" i="57"/>
  <c r="G144" i="38"/>
  <c r="D149" i="38"/>
  <c r="G154" i="38"/>
  <c r="G160" i="38"/>
  <c r="D165" i="38"/>
  <c r="G170" i="38"/>
  <c r="G176" i="38"/>
  <c r="D181" i="38"/>
  <c r="G186" i="38"/>
  <c r="C142" i="38"/>
  <c r="E147" i="38"/>
  <c r="C152" i="38"/>
  <c r="C158" i="38"/>
  <c r="E163" i="38"/>
  <c r="C168" i="38"/>
  <c r="E173" i="38"/>
  <c r="E177" i="38"/>
  <c r="E181" i="38"/>
  <c r="E185" i="38"/>
  <c r="E189" i="38"/>
  <c r="G143" i="38"/>
  <c r="G147" i="38"/>
  <c r="G151" i="38"/>
  <c r="G155" i="38"/>
  <c r="G159" i="38"/>
  <c r="G163" i="38"/>
  <c r="G167" i="38"/>
  <c r="G171" i="38"/>
  <c r="E144" i="38"/>
  <c r="E160" i="38"/>
  <c r="C143" i="38"/>
  <c r="C159" i="38"/>
  <c r="C175" i="38"/>
  <c r="C179" i="38"/>
  <c r="C183" i="38"/>
  <c r="C187" i="38"/>
  <c r="E142" i="38"/>
  <c r="E158" i="38"/>
  <c r="E174" i="38"/>
  <c r="E178" i="38"/>
  <c r="E182" i="38"/>
  <c r="E186" i="38"/>
  <c r="E190" i="38"/>
  <c r="C169" i="38"/>
  <c r="C145" i="38"/>
  <c r="G146" i="38"/>
  <c r="D157" i="38"/>
  <c r="G168" i="38"/>
  <c r="G178" i="38"/>
  <c r="D189" i="38"/>
  <c r="C150" i="38"/>
  <c r="C160" i="38"/>
  <c r="E171" i="38"/>
  <c r="E179" i="38"/>
  <c r="E187" i="38"/>
  <c r="G145" i="38"/>
  <c r="G153" i="38"/>
  <c r="G161" i="38"/>
  <c r="G169" i="38"/>
  <c r="E152" i="38"/>
  <c r="C151" i="38"/>
  <c r="C177" i="38"/>
  <c r="C185" i="38"/>
  <c r="E150" i="38"/>
  <c r="E176" i="38"/>
  <c r="E184" i="38"/>
  <c r="C165" i="38"/>
  <c r="D76" i="57"/>
  <c r="G150" i="38"/>
  <c r="D161" i="38"/>
  <c r="G172" i="38"/>
  <c r="G182" i="38"/>
  <c r="E143" i="38"/>
  <c r="C154" i="38"/>
  <c r="C164" i="38"/>
  <c r="C174" i="38"/>
  <c r="C182" i="38"/>
  <c r="C190" i="38"/>
  <c r="D148" i="38"/>
  <c r="D156" i="38"/>
  <c r="D164" i="38"/>
  <c r="D172" i="38"/>
  <c r="E164" i="38"/>
  <c r="C163" i="38"/>
  <c r="D180" i="38"/>
  <c r="D188" i="38"/>
  <c r="E162" i="38"/>
  <c r="G179" i="38"/>
  <c r="G187" i="38"/>
  <c r="C141" i="38"/>
  <c r="G152" i="38"/>
  <c r="D173" i="38"/>
  <c r="C144" i="38"/>
  <c r="C166" i="38"/>
  <c r="E183" i="38"/>
  <c r="G149" i="38"/>
  <c r="G165" i="38"/>
  <c r="E168" i="38"/>
  <c r="C181" i="38"/>
  <c r="E166" i="38"/>
  <c r="E188" i="38"/>
  <c r="G156" i="38"/>
  <c r="D177" i="38"/>
  <c r="C148" i="38"/>
  <c r="C170" i="38"/>
  <c r="C186" i="38"/>
  <c r="D152" i="38"/>
  <c r="D168" i="38"/>
  <c r="C147" i="38"/>
  <c r="D184" i="38"/>
  <c r="G175" i="38"/>
  <c r="C149" i="38"/>
  <c r="E17" i="56"/>
  <c r="K17" i="56"/>
  <c r="C17" i="37"/>
  <c r="A17" i="37"/>
  <c r="E22" i="37"/>
  <c r="E27" i="37"/>
  <c r="H27" i="37"/>
  <c r="L33" i="37"/>
  <c r="C20" i="37"/>
  <c r="A20" i="37"/>
  <c r="E25" i="37"/>
  <c r="E30" i="37"/>
  <c r="H30" i="37"/>
  <c r="E35" i="37"/>
  <c r="H35" i="37"/>
  <c r="L40" i="37"/>
  <c r="N40" i="37"/>
  <c r="E45" i="37"/>
  <c r="H45" i="37"/>
  <c r="C50" i="37"/>
  <c r="A50" i="37"/>
  <c r="E55" i="37"/>
  <c r="E60" i="37"/>
  <c r="L65" i="37"/>
  <c r="L17" i="37"/>
  <c r="O17" i="37"/>
  <c r="C23" i="37"/>
  <c r="A23" i="37"/>
  <c r="C28" i="37"/>
  <c r="A28" i="37"/>
  <c r="C33" i="37"/>
  <c r="A33" i="37"/>
  <c r="E38" i="37"/>
  <c r="E43" i="37"/>
  <c r="I43" i="37"/>
  <c r="E48" i="37"/>
  <c r="C53" i="37"/>
  <c r="A53" i="37"/>
  <c r="E58" i="37"/>
  <c r="H58" i="37"/>
  <c r="E63" i="37"/>
  <c r="L16" i="37"/>
  <c r="C36" i="37"/>
  <c r="A36" i="37"/>
  <c r="C46" i="37"/>
  <c r="A46" i="37"/>
  <c r="C56" i="37"/>
  <c r="A56" i="37"/>
  <c r="E66" i="37"/>
  <c r="I66" i="37"/>
  <c r="L37" i="37"/>
  <c r="C18" i="37"/>
  <c r="A18" i="37"/>
  <c r="E36" i="37"/>
  <c r="C51" i="37"/>
  <c r="A51" i="37"/>
  <c r="C64" i="37"/>
  <c r="A64" i="37"/>
  <c r="E47" i="37"/>
  <c r="C31" i="37"/>
  <c r="A31" i="37"/>
  <c r="E65" i="37"/>
  <c r="L34" i="37"/>
  <c r="L59" i="37"/>
  <c r="C55" i="37"/>
  <c r="A55" i="37"/>
  <c r="L8" i="37"/>
  <c r="L12" i="37"/>
  <c r="O12" i="37"/>
  <c r="L14" i="37"/>
  <c r="L13" i="37"/>
  <c r="E10" i="37"/>
  <c r="I10" i="37"/>
  <c r="E18" i="37"/>
  <c r="I18" i="37"/>
  <c r="L23" i="37"/>
  <c r="L28" i="37"/>
  <c r="C16" i="37"/>
  <c r="A16" i="37"/>
  <c r="E21" i="37"/>
  <c r="E26" i="37"/>
  <c r="H26" i="37"/>
  <c r="L31" i="37"/>
  <c r="O31" i="37"/>
  <c r="L36" i="37"/>
  <c r="C42" i="37"/>
  <c r="A42" i="37"/>
  <c r="L46" i="37"/>
  <c r="E51" i="37"/>
  <c r="I51" i="37"/>
  <c r="L56" i="37"/>
  <c r="L61" i="37"/>
  <c r="L67" i="37"/>
  <c r="C19" i="37"/>
  <c r="A19" i="37"/>
  <c r="E24" i="37"/>
  <c r="E29" i="37"/>
  <c r="H29" i="37"/>
  <c r="E34" i="37"/>
  <c r="H34" i="37"/>
  <c r="L39" i="37"/>
  <c r="E44" i="37"/>
  <c r="E49" i="37"/>
  <c r="E54" i="37"/>
  <c r="E59" i="37"/>
  <c r="I59" i="37"/>
  <c r="L64" i="37"/>
  <c r="C22" i="37"/>
  <c r="A22" i="37"/>
  <c r="L38" i="37"/>
  <c r="L48" i="37"/>
  <c r="L58" i="37"/>
  <c r="L54" i="37"/>
  <c r="C45" i="37"/>
  <c r="A45" i="37"/>
  <c r="E23" i="37"/>
  <c r="C39" i="37"/>
  <c r="A39" i="37"/>
  <c r="L53" i="37"/>
  <c r="L66" i="37"/>
  <c r="E57" i="37"/>
  <c r="E40" i="37"/>
  <c r="H40" i="37"/>
  <c r="E19" i="37"/>
  <c r="I19" i="37"/>
  <c r="C40" i="37"/>
  <c r="A40" i="37"/>
  <c r="E67" i="37"/>
  <c r="I67" i="37"/>
  <c r="L62" i="37"/>
  <c r="N62" i="37"/>
  <c r="E12" i="37"/>
  <c r="H12" i="37"/>
  <c r="E13" i="37"/>
  <c r="E8" i="37"/>
  <c r="C10" i="37"/>
  <c r="A10" i="37"/>
  <c r="C11" i="37"/>
  <c r="A11" i="37"/>
  <c r="L19" i="37"/>
  <c r="C30" i="37"/>
  <c r="A30" i="37"/>
  <c r="L22" i="37"/>
  <c r="L32" i="37"/>
  <c r="C43" i="37"/>
  <c r="A43" i="37"/>
  <c r="L52" i="37"/>
  <c r="C63" i="37"/>
  <c r="A63" i="37"/>
  <c r="E20" i="37"/>
  <c r="L30" i="37"/>
  <c r="C41" i="37"/>
  <c r="A41" i="37"/>
  <c r="E50" i="37"/>
  <c r="H50" i="37"/>
  <c r="L60" i="37"/>
  <c r="N60" i="37"/>
  <c r="C27" i="37"/>
  <c r="A27" i="37"/>
  <c r="L50" i="37"/>
  <c r="E62" i="37"/>
  <c r="E28" i="37"/>
  <c r="E56" i="37"/>
  <c r="C65" i="37"/>
  <c r="A65" i="37"/>
  <c r="L24" i="37"/>
  <c r="C35" i="37"/>
  <c r="A35" i="37"/>
  <c r="C9" i="37"/>
  <c r="A9" i="37"/>
  <c r="C14" i="37"/>
  <c r="A14" i="37"/>
  <c r="C8" i="37"/>
  <c r="A8" i="37"/>
  <c r="C21" i="37"/>
  <c r="A21" i="37"/>
  <c r="E31" i="37"/>
  <c r="C24" i="37"/>
  <c r="A24" i="37"/>
  <c r="C34" i="37"/>
  <c r="A34" i="37"/>
  <c r="C44" i="37"/>
  <c r="A44" i="37"/>
  <c r="C54" i="37"/>
  <c r="A54" i="37"/>
  <c r="E64" i="37"/>
  <c r="L21" i="37"/>
  <c r="N21" i="37"/>
  <c r="C32" i="37"/>
  <c r="A32" i="37"/>
  <c r="E42" i="37"/>
  <c r="H42" i="37"/>
  <c r="L51" i="37"/>
  <c r="C62" i="37"/>
  <c r="A62" i="37"/>
  <c r="E32" i="37"/>
  <c r="E53" i="37"/>
  <c r="L20" i="37"/>
  <c r="E33" i="37"/>
  <c r="E61" i="37"/>
  <c r="E15" i="37"/>
  <c r="L29" i="37"/>
  <c r="L47" i="37"/>
  <c r="C13" i="37"/>
  <c r="A13" i="37"/>
  <c r="E11" i="37"/>
  <c r="H11" i="37"/>
  <c r="L10" i="37"/>
  <c r="C26" i="37"/>
  <c r="A26" i="37"/>
  <c r="C29" i="37"/>
  <c r="A29" i="37"/>
  <c r="C49" i="37"/>
  <c r="A49" i="37"/>
  <c r="E16" i="37"/>
  <c r="C37" i="37"/>
  <c r="A37" i="37"/>
  <c r="C57" i="37"/>
  <c r="A57" i="37"/>
  <c r="L43" i="37"/>
  <c r="N43" i="37"/>
  <c r="C60" i="37"/>
  <c r="A60" i="37"/>
  <c r="L42" i="37"/>
  <c r="C52" i="37"/>
  <c r="A52" i="37"/>
  <c r="E9" i="37"/>
  <c r="I9" i="37"/>
  <c r="C12" i="37"/>
  <c r="A12" i="37"/>
  <c r="E17" i="37"/>
  <c r="C38" i="37"/>
  <c r="A38" i="37"/>
  <c r="C58" i="37"/>
  <c r="A58" i="37"/>
  <c r="L25" i="37"/>
  <c r="L45" i="37"/>
  <c r="C66" i="37"/>
  <c r="A66" i="37"/>
  <c r="C61" i="37"/>
  <c r="A61" i="37"/>
  <c r="L41" i="37"/>
  <c r="O41" i="37"/>
  <c r="L49" i="37"/>
  <c r="L11" i="37"/>
  <c r="L9" i="37"/>
  <c r="H170" i="37"/>
  <c r="I114" i="37"/>
  <c r="H106" i="37"/>
  <c r="H93" i="36"/>
  <c r="H176" i="36"/>
  <c r="M136" i="36"/>
  <c r="H177" i="36"/>
  <c r="C84" i="36"/>
  <c r="A84" i="36"/>
  <c r="C86" i="36"/>
  <c r="A86" i="36"/>
  <c r="D87" i="36"/>
  <c r="E89" i="36"/>
  <c r="G89" i="36"/>
  <c r="K88" i="36"/>
  <c r="C183" i="36"/>
  <c r="A183" i="36"/>
  <c r="D152" i="36"/>
  <c r="C119" i="36"/>
  <c r="A119" i="36"/>
  <c r="K166" i="36"/>
  <c r="C172" i="36"/>
  <c r="A172" i="36"/>
  <c r="E138" i="36"/>
  <c r="D105" i="36"/>
  <c r="K122" i="36"/>
  <c r="D160" i="36"/>
  <c r="D104" i="36"/>
  <c r="K128" i="36"/>
  <c r="E166" i="36"/>
  <c r="D133" i="36"/>
  <c r="E102" i="36"/>
  <c r="K116" i="36"/>
  <c r="C169" i="36"/>
  <c r="A169" i="36"/>
  <c r="C145" i="36"/>
  <c r="A145" i="36"/>
  <c r="C121" i="36"/>
  <c r="A121" i="36"/>
  <c r="E103" i="36"/>
  <c r="K179" i="36"/>
  <c r="K152" i="36"/>
  <c r="K115" i="36"/>
  <c r="E181" i="36"/>
  <c r="E149" i="36"/>
  <c r="E117" i="36"/>
  <c r="K143" i="36"/>
  <c r="D169" i="36"/>
  <c r="C140" i="36"/>
  <c r="A140" i="36"/>
  <c r="C108" i="36"/>
  <c r="A108" i="36"/>
  <c r="K125" i="36"/>
  <c r="C173" i="36"/>
  <c r="A173" i="36"/>
  <c r="C153" i="36"/>
  <c r="A153" i="36"/>
  <c r="C133" i="36"/>
  <c r="A133" i="36"/>
  <c r="C105" i="36"/>
  <c r="A105" i="36"/>
  <c r="D171" i="36"/>
  <c r="E156" i="36"/>
  <c r="C142" i="36"/>
  <c r="A142" i="36"/>
  <c r="E128" i="36"/>
  <c r="C114" i="36"/>
  <c r="A114" i="36"/>
  <c r="D99" i="36"/>
  <c r="K157" i="36"/>
  <c r="K118" i="36"/>
  <c r="O18" i="37"/>
  <c r="D95" i="38"/>
  <c r="D39" i="38"/>
  <c r="C76" i="38"/>
  <c r="D101" i="38"/>
  <c r="D37" i="38"/>
  <c r="C58" i="38"/>
  <c r="G120" i="38"/>
  <c r="E112" i="38"/>
  <c r="E95" i="38"/>
  <c r="E79" i="38"/>
  <c r="E63" i="38"/>
  <c r="E47" i="38"/>
  <c r="E31" i="38"/>
  <c r="E92" i="38"/>
  <c r="E76" i="38"/>
  <c r="E60" i="38"/>
  <c r="E44" i="38"/>
  <c r="D118" i="38"/>
  <c r="D102" i="38"/>
  <c r="D86" i="38"/>
  <c r="D70" i="38"/>
  <c r="D54" i="38"/>
  <c r="G35" i="38"/>
  <c r="E37" i="37"/>
  <c r="E41" i="37"/>
  <c r="L35" i="37"/>
  <c r="C48" i="37"/>
  <c r="A48" i="37"/>
  <c r="C25" i="37"/>
  <c r="A25" i="37"/>
  <c r="C161" i="38"/>
  <c r="E146" i="38"/>
  <c r="E148" i="38"/>
  <c r="D144" i="38"/>
  <c r="E159" i="38"/>
  <c r="G166" i="38"/>
  <c r="C84" i="37"/>
  <c r="A84" i="37"/>
  <c r="C159" i="37"/>
  <c r="A159" i="37"/>
  <c r="E131" i="37"/>
  <c r="I131" i="37"/>
  <c r="D100" i="37"/>
  <c r="E125" i="37"/>
  <c r="E97" i="37"/>
  <c r="L118" i="37"/>
  <c r="L222" i="37"/>
  <c r="O222" i="37"/>
  <c r="E228" i="37"/>
  <c r="D249" i="37"/>
  <c r="C14" i="36"/>
  <c r="A14" i="36"/>
  <c r="C21" i="36"/>
  <c r="A21" i="36"/>
  <c r="C26" i="36"/>
  <c r="A26" i="36"/>
  <c r="K30" i="36"/>
  <c r="M30" i="36"/>
  <c r="C37" i="36"/>
  <c r="A37" i="36"/>
  <c r="C42" i="36"/>
  <c r="A42" i="36"/>
  <c r="K46" i="36"/>
  <c r="C12" i="36"/>
  <c r="A12" i="36"/>
  <c r="K15" i="36"/>
  <c r="E21" i="36"/>
  <c r="G21" i="36"/>
  <c r="E24" i="36"/>
  <c r="K28" i="36"/>
  <c r="M28" i="36"/>
  <c r="K14" i="36"/>
  <c r="E25" i="36"/>
  <c r="G25" i="36"/>
  <c r="C35" i="36"/>
  <c r="A35" i="36"/>
  <c r="G97" i="36"/>
  <c r="N93" i="36"/>
  <c r="C93" i="36"/>
  <c r="A93" i="36"/>
  <c r="C85" i="36"/>
  <c r="A85" i="36"/>
  <c r="D86" i="36"/>
  <c r="E88" i="36"/>
  <c r="K87" i="36"/>
  <c r="M87" i="36"/>
  <c r="C179" i="36"/>
  <c r="A179" i="36"/>
  <c r="D148" i="36"/>
  <c r="C115" i="36"/>
  <c r="A115" i="36"/>
  <c r="K141" i="36"/>
  <c r="C168" i="36"/>
  <c r="A168" i="36"/>
  <c r="E134" i="36"/>
  <c r="D101" i="36"/>
  <c r="K112" i="36"/>
  <c r="C155" i="36"/>
  <c r="A155" i="36"/>
  <c r="C131" i="36"/>
  <c r="A131" i="36"/>
  <c r="D100" i="36"/>
  <c r="K120" i="36"/>
  <c r="E162" i="36"/>
  <c r="D129" i="36"/>
  <c r="E98" i="36"/>
  <c r="K104" i="36"/>
  <c r="D166" i="36"/>
  <c r="D142" i="36"/>
  <c r="D118" i="36"/>
  <c r="D102" i="36"/>
  <c r="K175" i="36"/>
  <c r="K149" i="36"/>
  <c r="K111" i="36"/>
  <c r="D176" i="36"/>
  <c r="E145" i="36"/>
  <c r="E113" i="36"/>
  <c r="K135" i="36"/>
  <c r="D165" i="36"/>
  <c r="C136" i="36"/>
  <c r="A136" i="36"/>
  <c r="C104" i="36"/>
  <c r="A104" i="36"/>
  <c r="K119" i="36"/>
  <c r="D170" i="36"/>
  <c r="E151" i="36"/>
  <c r="D130" i="36"/>
  <c r="D183" i="36"/>
  <c r="E168" i="36"/>
  <c r="D155" i="36"/>
  <c r="E140" i="36"/>
  <c r="H140" i="36"/>
  <c r="C126" i="36"/>
  <c r="A126" i="36"/>
  <c r="E112" i="36"/>
  <c r="C98" i="36"/>
  <c r="A98" i="36"/>
  <c r="K151" i="36"/>
  <c r="K114" i="36"/>
  <c r="D31" i="38"/>
  <c r="D67" i="38"/>
  <c r="C64" i="38"/>
  <c r="D89" i="38"/>
  <c r="C116" i="38"/>
  <c r="C46" i="38"/>
  <c r="G116" i="38"/>
  <c r="E108" i="38"/>
  <c r="G92" i="38"/>
  <c r="G76" i="38"/>
  <c r="G60" i="38"/>
  <c r="G44" i="38"/>
  <c r="C105" i="38"/>
  <c r="C89" i="38"/>
  <c r="C73" i="38"/>
  <c r="C57" i="38"/>
  <c r="C41" i="38"/>
  <c r="G115" i="38"/>
  <c r="G99" i="38"/>
  <c r="G83" i="38"/>
  <c r="G67" i="38"/>
  <c r="G51" i="38"/>
  <c r="G31" i="38"/>
  <c r="E46" i="37"/>
  <c r="C67" i="37"/>
  <c r="A67" i="37"/>
  <c r="L26" i="37"/>
  <c r="E39" i="37"/>
  <c r="L15" i="37"/>
  <c r="C157" i="38"/>
  <c r="C189" i="38"/>
  <c r="G173" i="38"/>
  <c r="G141" i="38"/>
  <c r="E155" i="38"/>
  <c r="G162" i="38"/>
  <c r="D164" i="37"/>
  <c r="D146" i="37"/>
  <c r="C176" i="37"/>
  <c r="A176" i="37"/>
  <c r="D118" i="37"/>
  <c r="E88" i="37"/>
  <c r="I88" i="37"/>
  <c r="L181" i="37"/>
  <c r="L253" i="37"/>
  <c r="D204" i="37"/>
  <c r="D237" i="37"/>
  <c r="H239" i="37"/>
  <c r="I223" i="37"/>
  <c r="A19" i="55"/>
  <c r="H238" i="37"/>
  <c r="I206" i="37"/>
  <c r="H66" i="37"/>
  <c r="E7" i="29"/>
  <c r="E442" i="23"/>
  <c r="P34" i="65"/>
  <c r="I8" i="52"/>
  <c r="E412" i="23"/>
  <c r="E312" i="23"/>
  <c r="E28" i="23"/>
  <c r="E455" i="23"/>
  <c r="E391" i="23"/>
  <c r="E57" i="23"/>
  <c r="E363" i="23"/>
  <c r="E12" i="23"/>
  <c r="E323" i="23"/>
  <c r="E135" i="23"/>
  <c r="E86" i="23"/>
  <c r="C7" i="27"/>
  <c r="E251" i="23"/>
  <c r="E136" i="23"/>
  <c r="E465" i="23"/>
  <c r="E23" i="23"/>
  <c r="F15" i="1"/>
  <c r="E3" i="38"/>
  <c r="E235" i="23"/>
  <c r="E132" i="23"/>
  <c r="E441" i="23"/>
  <c r="E6" i="23"/>
  <c r="A8" i="1"/>
  <c r="E327" i="23"/>
  <c r="C139" i="11"/>
  <c r="B139" i="11"/>
  <c r="E314" i="23"/>
  <c r="E9" i="11"/>
  <c r="E9" i="23"/>
  <c r="A8" i="24"/>
  <c r="E498" i="23"/>
  <c r="E302" i="23"/>
  <c r="E485" i="23"/>
  <c r="A16" i="41"/>
  <c r="E48" i="23"/>
  <c r="E263" i="23"/>
  <c r="M13" i="34"/>
  <c r="E144" i="23"/>
  <c r="C9" i="51"/>
  <c r="E250" i="23"/>
  <c r="E467" i="23"/>
  <c r="E403" i="23"/>
  <c r="E463" i="23"/>
  <c r="E207" i="23"/>
  <c r="B12" i="33"/>
  <c r="E379" i="23"/>
  <c r="E214" i="23"/>
  <c r="E145" i="23"/>
  <c r="D9" i="51"/>
  <c r="E4" i="23"/>
  <c r="A2" i="1"/>
  <c r="E91" i="23"/>
  <c r="F9" i="27"/>
  <c r="E439" i="23"/>
  <c r="E183" i="23"/>
  <c r="E430" i="23"/>
  <c r="E170" i="23"/>
  <c r="F8" i="32"/>
  <c r="E529" i="23"/>
  <c r="B11" i="31"/>
  <c r="E267" i="23"/>
  <c r="M17" i="34"/>
  <c r="E456" i="23"/>
  <c r="E335" i="23"/>
  <c r="E107" i="23"/>
  <c r="E342" i="23"/>
  <c r="A5" i="35"/>
  <c r="E507" i="23"/>
  <c r="E3" i="23"/>
  <c r="A1" i="1"/>
  <c r="A1" i="31"/>
  <c r="E22" i="23"/>
  <c r="F14" i="1"/>
  <c r="E451" i="23"/>
  <c r="E474" i="23"/>
  <c r="E336" i="23"/>
  <c r="E481" i="23"/>
  <c r="A10" i="41"/>
  <c r="E223" i="23"/>
  <c r="E411" i="23"/>
  <c r="E123" i="23"/>
  <c r="E484" i="23"/>
  <c r="A15" i="41"/>
  <c r="E354" i="23"/>
  <c r="E226" i="23"/>
  <c r="AA8" i="52"/>
  <c r="E24" i="23"/>
  <c r="E355" i="23"/>
  <c r="E75" i="23"/>
  <c r="M10" i="27"/>
  <c r="E264" i="23"/>
  <c r="M14" i="34"/>
  <c r="E80" i="23"/>
  <c r="E159" i="23"/>
  <c r="E31" i="23"/>
  <c r="C3" i="51"/>
  <c r="E283" i="23"/>
  <c r="E108" i="23"/>
  <c r="E418" i="23"/>
  <c r="E150" i="23"/>
  <c r="I9" i="51"/>
  <c r="E509" i="23"/>
  <c r="E7" i="23"/>
  <c r="E59" i="23"/>
  <c r="X9" i="2"/>
  <c r="E392" i="23"/>
  <c r="E240" i="23"/>
  <c r="E271" i="23"/>
  <c r="E143" i="23"/>
  <c r="C7" i="51"/>
  <c r="E243" i="23"/>
  <c r="E340" i="23"/>
  <c r="A2" i="35"/>
  <c r="E406" i="23"/>
  <c r="E278" i="23"/>
  <c r="E544" i="23"/>
  <c r="E17" i="23"/>
  <c r="K12" i="1"/>
  <c r="H2" i="33"/>
  <c r="E26" i="23"/>
  <c r="F16" i="1"/>
  <c r="E4" i="65"/>
  <c r="E307" i="23"/>
  <c r="E482" i="23"/>
  <c r="A12" i="41"/>
  <c r="E368" i="23"/>
  <c r="C6" i="38"/>
  <c r="E375" i="23"/>
  <c r="J8" i="38"/>
  <c r="J26" i="38"/>
  <c r="J140" i="38"/>
  <c r="E247" i="23"/>
  <c r="E119" i="23"/>
  <c r="D9" i="49"/>
  <c r="E56" i="23"/>
  <c r="E260" i="23"/>
  <c r="M10" i="34"/>
  <c r="E366" i="23"/>
  <c r="E66" i="23"/>
  <c r="D9" i="26"/>
  <c r="N49" i="36"/>
  <c r="H220" i="36"/>
  <c r="N221" i="36"/>
  <c r="H228" i="36"/>
  <c r="M252" i="36"/>
  <c r="G242" i="36"/>
  <c r="G241" i="36"/>
  <c r="G116" i="36"/>
  <c r="G146" i="36"/>
  <c r="G33" i="36"/>
  <c r="M124" i="36"/>
  <c r="G148" i="36"/>
  <c r="G169" i="36"/>
  <c r="G158" i="36"/>
  <c r="H67" i="36"/>
  <c r="G14" i="36"/>
  <c r="M247" i="36"/>
  <c r="H92" i="36"/>
  <c r="J19" i="55"/>
  <c r="D19" i="55"/>
  <c r="N28" i="36"/>
  <c r="N56" i="36"/>
  <c r="G248" i="36"/>
  <c r="N235" i="36"/>
  <c r="H123" i="36"/>
  <c r="H172" i="36"/>
  <c r="N251" i="36"/>
  <c r="N212" i="36"/>
  <c r="M219" i="36"/>
  <c r="G205" i="36"/>
  <c r="H84" i="37"/>
  <c r="I58" i="37"/>
  <c r="H193" i="37"/>
  <c r="H184" i="37"/>
  <c r="F254" i="37"/>
  <c r="F199" i="37"/>
  <c r="F78" i="37"/>
  <c r="M229" i="36"/>
  <c r="N228" i="36"/>
  <c r="G163" i="36"/>
  <c r="G133" i="36"/>
  <c r="N167" i="36"/>
  <c r="N159" i="36"/>
  <c r="G171" i="36"/>
  <c r="G118" i="36"/>
  <c r="I106" i="37"/>
  <c r="M57" i="36"/>
  <c r="M67" i="36"/>
  <c r="H48" i="36"/>
  <c r="M21" i="36"/>
  <c r="G216" i="36"/>
  <c r="G251" i="36"/>
  <c r="G219" i="36"/>
  <c r="H244" i="36"/>
  <c r="I178" i="37"/>
  <c r="I34" i="37"/>
  <c r="N238" i="36"/>
  <c r="N62" i="36"/>
  <c r="G44" i="36"/>
  <c r="H59" i="36"/>
  <c r="G18" i="36"/>
  <c r="H64" i="36"/>
  <c r="M254" i="36"/>
  <c r="G232" i="36"/>
  <c r="M245" i="36"/>
  <c r="M222" i="36"/>
  <c r="I214" i="37"/>
  <c r="M215" i="36"/>
  <c r="M241" i="36"/>
  <c r="M231" i="36"/>
  <c r="M226" i="36"/>
  <c r="N11" i="36"/>
  <c r="N253" i="36"/>
  <c r="I50" i="37"/>
  <c r="I74" i="37"/>
  <c r="H165" i="37"/>
  <c r="I35" i="37"/>
  <c r="O122" i="37"/>
  <c r="H91" i="37"/>
  <c r="H223" i="37"/>
  <c r="H75" i="37"/>
  <c r="H204" i="37"/>
  <c r="O40" i="37"/>
  <c r="I230" i="37"/>
  <c r="O129" i="37"/>
  <c r="I99" i="37"/>
  <c r="H214" i="37"/>
  <c r="H155" i="37"/>
  <c r="I40" i="37"/>
  <c r="I30" i="37"/>
  <c r="O136" i="37"/>
  <c r="O205" i="37"/>
  <c r="I239" i="37"/>
  <c r="N163" i="37"/>
  <c r="N17" i="37"/>
  <c r="O228" i="37"/>
  <c r="H220" i="37"/>
  <c r="I11" i="37"/>
  <c r="O87" i="37"/>
  <c r="H206" i="36"/>
  <c r="N217" i="36"/>
  <c r="N233" i="36"/>
  <c r="N249" i="36"/>
  <c r="G254" i="36"/>
  <c r="M230" i="36"/>
  <c r="G221" i="36"/>
  <c r="G253" i="36"/>
  <c r="M225" i="36"/>
  <c r="N210" i="36"/>
  <c r="M206" i="36"/>
  <c r="N242" i="36"/>
  <c r="M45" i="57"/>
  <c r="P45" i="57"/>
  <c r="D45" i="57"/>
  <c r="E276" i="23"/>
  <c r="E148" i="23"/>
  <c r="G9" i="51"/>
  <c r="E504" i="23"/>
  <c r="E310" i="23"/>
  <c r="C3" i="11"/>
  <c r="E246" i="23"/>
  <c r="E82" i="23"/>
  <c r="E273" i="23"/>
  <c r="E557" i="23"/>
  <c r="E448" i="23"/>
  <c r="E220" i="23"/>
  <c r="B15" i="33"/>
  <c r="E92" i="23"/>
  <c r="E476" i="23"/>
  <c r="E282" i="23"/>
  <c r="E218" i="23"/>
  <c r="B13" i="33"/>
  <c r="E34" i="23"/>
  <c r="B9" i="26"/>
  <c r="E185" i="23"/>
  <c r="E563" i="23"/>
  <c r="B26" i="31"/>
  <c r="E452" i="23"/>
  <c r="E68" i="23"/>
  <c r="F10" i="26"/>
  <c r="E462" i="23"/>
  <c r="E398" i="23"/>
  <c r="E206" i="23"/>
  <c r="B10" i="33"/>
  <c r="E118" i="23"/>
  <c r="C9" i="49"/>
  <c r="E361" i="23"/>
  <c r="E570" i="23"/>
  <c r="E176" i="23"/>
  <c r="L8" i="32"/>
  <c r="E428" i="23"/>
  <c r="E44" i="23"/>
  <c r="I9" i="2"/>
  <c r="E450" i="23"/>
  <c r="E386" i="23"/>
  <c r="E194" i="23"/>
  <c r="D7" i="33"/>
  <c r="D12" i="33"/>
  <c r="E98" i="23"/>
  <c r="E321" i="23"/>
  <c r="E516" i="23"/>
  <c r="E408" i="23"/>
  <c r="E328" i="23"/>
  <c r="C141" i="11"/>
  <c r="B141" i="11"/>
  <c r="E168" i="23"/>
  <c r="D8" i="32"/>
  <c r="E72" i="23"/>
  <c r="I9" i="26"/>
  <c r="E473" i="23"/>
  <c r="E279" i="23"/>
  <c r="E215" i="23"/>
  <c r="E87" i="23"/>
  <c r="C9" i="27"/>
  <c r="E395" i="23"/>
  <c r="C140" i="38"/>
  <c r="E139" i="23"/>
  <c r="E464" i="23"/>
  <c r="E420" i="23"/>
  <c r="E356" i="23"/>
  <c r="E292" i="23"/>
  <c r="E100" i="23"/>
  <c r="Q9" i="27"/>
  <c r="E480" i="23"/>
  <c r="A9" i="41"/>
  <c r="E414" i="23"/>
  <c r="E350" i="23"/>
  <c r="E318" i="23"/>
  <c r="E222" i="23"/>
  <c r="E186" i="23"/>
  <c r="E146" i="23"/>
  <c r="E9" i="51"/>
  <c r="E471" i="23"/>
  <c r="E369" i="23"/>
  <c r="C8" i="38"/>
  <c r="E313" i="23"/>
  <c r="C9" i="11"/>
  <c r="B9" i="11"/>
  <c r="E129" i="23"/>
  <c r="E65" i="23"/>
  <c r="C9" i="26"/>
  <c r="E560" i="23"/>
  <c r="E550" i="23"/>
  <c r="E7" i="28"/>
  <c r="E644" i="23"/>
  <c r="H8" i="36"/>
  <c r="H83" i="36"/>
  <c r="H204" i="36"/>
  <c r="E638" i="23"/>
  <c r="I8" i="36"/>
  <c r="I83" i="36"/>
  <c r="I204" i="36"/>
  <c r="E632" i="23"/>
  <c r="C2" i="36"/>
  <c r="E640" i="23"/>
  <c r="L8" i="36"/>
  <c r="L83" i="36"/>
  <c r="L204" i="36"/>
  <c r="E647" i="23"/>
  <c r="C204" i="36"/>
  <c r="E633" i="23"/>
  <c r="C5" i="36"/>
  <c r="E641" i="23"/>
  <c r="M8" i="36"/>
  <c r="M83" i="36"/>
  <c r="M204" i="36"/>
  <c r="E631" i="23"/>
  <c r="H5" i="40"/>
  <c r="H63" i="40"/>
  <c r="E635" i="23"/>
  <c r="E8" i="36"/>
  <c r="E83" i="36"/>
  <c r="E204" i="36"/>
  <c r="E643" i="23"/>
  <c r="D7" i="36"/>
  <c r="E634" i="23"/>
  <c r="C8" i="36"/>
  <c r="E642" i="23"/>
  <c r="K7" i="36"/>
  <c r="E650" i="23"/>
  <c r="C202" i="36"/>
  <c r="E353" i="23"/>
  <c r="E305" i="23"/>
  <c r="E245" i="23"/>
  <c r="E117" i="23"/>
  <c r="C7" i="49"/>
  <c r="E53" i="23"/>
  <c r="S9" i="2"/>
  <c r="E527" i="23"/>
  <c r="B8" i="31"/>
  <c r="E566" i="23"/>
  <c r="E542" i="23"/>
  <c r="E376" i="23"/>
  <c r="E224" i="23"/>
  <c r="E120" i="23"/>
  <c r="E9" i="49"/>
  <c r="E32" i="23"/>
  <c r="E383" i="23"/>
  <c r="D26" i="38"/>
  <c r="E319" i="23"/>
  <c r="E255" i="23"/>
  <c r="M8" i="34"/>
  <c r="E127" i="23"/>
  <c r="P9" i="49"/>
  <c r="E63" i="23"/>
  <c r="B7" i="26"/>
  <c r="E459" i="23"/>
  <c r="E211" i="23"/>
  <c r="E83" i="23"/>
  <c r="E352" i="23"/>
  <c r="E460" i="23"/>
  <c r="E396" i="23"/>
  <c r="E332" i="23"/>
  <c r="F143" i="11"/>
  <c r="E204" i="23"/>
  <c r="B8" i="33"/>
  <c r="E140" i="23"/>
  <c r="E76" i="23"/>
  <c r="M9" i="26"/>
  <c r="E468" i="23"/>
  <c r="E434" i="23"/>
  <c r="A17" i="65"/>
  <c r="E402" i="23"/>
  <c r="E338" i="23"/>
  <c r="C145" i="11"/>
  <c r="B145" i="11"/>
  <c r="E306" i="23"/>
  <c r="E274" i="23"/>
  <c r="E210" i="23"/>
  <c r="E174" i="23"/>
  <c r="J8" i="32"/>
  <c r="E122" i="23"/>
  <c r="G9" i="49"/>
  <c r="E503" i="23"/>
  <c r="E449" i="23"/>
  <c r="E401" i="23"/>
  <c r="E297" i="23"/>
  <c r="E241" i="23"/>
  <c r="E177" i="23"/>
  <c r="M8" i="32"/>
  <c r="E49" i="23"/>
  <c r="E525" i="23"/>
  <c r="E537" i="23"/>
  <c r="E540" i="23"/>
  <c r="E393" i="23"/>
  <c r="E341" i="23"/>
  <c r="A4" i="35"/>
  <c r="E225" i="23"/>
  <c r="E161" i="23"/>
  <c r="E97" i="23"/>
  <c r="E517" i="23"/>
  <c r="E583" i="23"/>
  <c r="B49" i="31"/>
  <c r="E526" i="23"/>
  <c r="E360" i="23"/>
  <c r="E280" i="23"/>
  <c r="E200" i="23"/>
  <c r="K7" i="33"/>
  <c r="K12" i="33"/>
  <c r="E497" i="23"/>
  <c r="E431" i="23"/>
  <c r="A14" i="65"/>
  <c r="E367" i="23"/>
  <c r="E239" i="23"/>
  <c r="E175" i="23"/>
  <c r="K8" i="32"/>
  <c r="E111" i="23"/>
  <c r="E435" i="23"/>
  <c r="A18" i="65"/>
  <c r="E315" i="23"/>
  <c r="F9" i="11"/>
  <c r="E179" i="23"/>
  <c r="E248" i="23"/>
  <c r="E40" i="23"/>
  <c r="F9" i="2"/>
  <c r="E444" i="23"/>
  <c r="E380" i="23"/>
  <c r="E316" i="23"/>
  <c r="E252" i="23"/>
  <c r="M3" i="34"/>
  <c r="E188" i="23"/>
  <c r="E124" i="23"/>
  <c r="E60" i="23"/>
  <c r="Y9" i="2"/>
  <c r="E492" i="23"/>
  <c r="E458" i="23"/>
  <c r="E426" i="23"/>
  <c r="E394" i="23"/>
  <c r="E362" i="23"/>
  <c r="C3" i="38"/>
  <c r="E330" i="23"/>
  <c r="D143" i="11"/>
  <c r="E298" i="23"/>
  <c r="E266" i="23"/>
  <c r="M16" i="34"/>
  <c r="E234" i="23"/>
  <c r="E202" i="23"/>
  <c r="M7" i="33"/>
  <c r="M12" i="33"/>
  <c r="E162" i="23"/>
  <c r="E114" i="23"/>
  <c r="E58" i="23"/>
  <c r="W9" i="2"/>
  <c r="E491" i="23"/>
  <c r="E437" i="23"/>
  <c r="E385" i="23"/>
  <c r="E337" i="23"/>
  <c r="C144" i="11"/>
  <c r="B144" i="11"/>
  <c r="E281" i="23"/>
  <c r="E217" i="23"/>
  <c r="E153" i="23"/>
  <c r="L9" i="51"/>
  <c r="E89" i="23"/>
  <c r="E584" i="23"/>
  <c r="B50" i="31"/>
  <c r="E513" i="23"/>
  <c r="E575" i="23"/>
  <c r="E520" i="23"/>
  <c r="E573" i="23"/>
  <c r="C6" i="31"/>
  <c r="C48" i="31"/>
  <c r="E25" i="23"/>
  <c r="E20" i="23"/>
  <c r="E15" i="23"/>
  <c r="F9" i="1"/>
  <c r="A6" i="41"/>
  <c r="E10" i="23"/>
  <c r="A9" i="24"/>
  <c r="E427" i="23"/>
  <c r="E291" i="23"/>
  <c r="E163" i="23"/>
  <c r="E35" i="23"/>
  <c r="C9" i="2"/>
  <c r="E424" i="23"/>
  <c r="B10" i="65"/>
  <c r="E344" i="23"/>
  <c r="A19" i="35"/>
  <c r="E272" i="23"/>
  <c r="E192" i="23"/>
  <c r="A4" i="33"/>
  <c r="E96" i="23"/>
  <c r="N9" i="27"/>
  <c r="E489" i="23"/>
  <c r="E423" i="23"/>
  <c r="P8" i="65"/>
  <c r="E359" i="23"/>
  <c r="E295" i="23"/>
  <c r="E231" i="23"/>
  <c r="E167" i="23"/>
  <c r="C8" i="32"/>
  <c r="E103" i="23"/>
  <c r="E39" i="23"/>
  <c r="E419" i="23"/>
  <c r="E299" i="23"/>
  <c r="E171" i="23"/>
  <c r="G8" i="32"/>
  <c r="E43" i="23"/>
  <c r="E208" i="23"/>
  <c r="E502" i="23"/>
  <c r="E436" i="23"/>
  <c r="A19" i="65"/>
  <c r="E372" i="23"/>
  <c r="G8" i="38"/>
  <c r="G26" i="38"/>
  <c r="G140" i="38"/>
  <c r="E308" i="23"/>
  <c r="E244" i="23"/>
  <c r="E180" i="23"/>
  <c r="E116" i="23"/>
  <c r="E52" i="23"/>
  <c r="Q9" i="2"/>
  <c r="E488" i="23"/>
  <c r="E454" i="23"/>
  <c r="E422" i="23"/>
  <c r="A7" i="65"/>
  <c r="E390" i="23"/>
  <c r="E358" i="23"/>
  <c r="E326" i="23"/>
  <c r="E294" i="23"/>
  <c r="E262" i="23"/>
  <c r="M12" i="34"/>
  <c r="E230" i="23"/>
  <c r="E198" i="23"/>
  <c r="H7" i="33"/>
  <c r="H12" i="33"/>
  <c r="E154" i="23"/>
  <c r="E106" i="23"/>
  <c r="V9" i="27"/>
  <c r="E54" i="23"/>
  <c r="T9" i="2"/>
  <c r="E483" i="23"/>
  <c r="A14" i="41"/>
  <c r="E433" i="23"/>
  <c r="A16" i="65"/>
  <c r="E377" i="23"/>
  <c r="E329" i="23"/>
  <c r="C143" i="11"/>
  <c r="B143" i="11"/>
  <c r="E277" i="23"/>
  <c r="E213" i="23"/>
  <c r="E149" i="23"/>
  <c r="H9" i="51"/>
  <c r="E85" i="23"/>
  <c r="E580" i="23"/>
  <c r="E511" i="23"/>
  <c r="E567" i="23"/>
  <c r="B28" i="31"/>
  <c r="E518" i="23"/>
  <c r="D6" i="31"/>
  <c r="D36" i="31"/>
  <c r="D48" i="31"/>
  <c r="E565" i="23"/>
  <c r="G15" i="33"/>
  <c r="F15" i="33"/>
  <c r="F10" i="33"/>
  <c r="N9" i="13"/>
  <c r="R3" i="63"/>
  <c r="E142" i="23"/>
  <c r="E110" i="23"/>
  <c r="E78" i="23"/>
  <c r="E46" i="23"/>
  <c r="L9" i="2"/>
  <c r="E495" i="23"/>
  <c r="E461" i="23"/>
  <c r="E429" i="23"/>
  <c r="E397" i="23"/>
  <c r="E365" i="23"/>
  <c r="E333" i="23"/>
  <c r="E301" i="23"/>
  <c r="E269" i="23"/>
  <c r="E237" i="23"/>
  <c r="E205" i="23"/>
  <c r="B9" i="33"/>
  <c r="E173" i="23"/>
  <c r="I8" i="32"/>
  <c r="E141" i="23"/>
  <c r="E109" i="23"/>
  <c r="E77" i="23"/>
  <c r="E45" i="23"/>
  <c r="J9" i="2"/>
  <c r="E572" i="23"/>
  <c r="E523" i="23"/>
  <c r="E551" i="23"/>
  <c r="E535" i="23"/>
  <c r="E559" i="23"/>
  <c r="E554" i="23"/>
  <c r="E514" i="23"/>
  <c r="E538" i="23"/>
  <c r="E553" i="23"/>
  <c r="B15" i="31"/>
  <c r="E265" i="23"/>
  <c r="M15" i="34"/>
  <c r="E233" i="23"/>
  <c r="E201" i="23"/>
  <c r="L7" i="33"/>
  <c r="L12" i="33"/>
  <c r="E169" i="23"/>
  <c r="E8" i="32"/>
  <c r="E137" i="23"/>
  <c r="E105" i="23"/>
  <c r="U9" i="27"/>
  <c r="E73" i="23"/>
  <c r="K9" i="26"/>
  <c r="E41" i="23"/>
  <c r="F10" i="2"/>
  <c r="E568" i="23"/>
  <c r="E521" i="23"/>
  <c r="E549" i="23"/>
  <c r="E531" i="23"/>
  <c r="E555" i="23"/>
  <c r="E530" i="23"/>
  <c r="B14" i="31"/>
  <c r="E512" i="23"/>
  <c r="E534" i="23"/>
  <c r="AG8" i="50"/>
  <c r="E166" i="23"/>
  <c r="E134" i="23"/>
  <c r="E102" i="23"/>
  <c r="E70" i="23"/>
  <c r="L10" i="27"/>
  <c r="E38" i="23"/>
  <c r="D10" i="2"/>
  <c r="E487" i="23"/>
  <c r="E453" i="23"/>
  <c r="E421" i="23"/>
  <c r="A5" i="65"/>
  <c r="E389" i="23"/>
  <c r="E357" i="23"/>
  <c r="E325" i="23"/>
  <c r="E293" i="23"/>
  <c r="E261" i="23"/>
  <c r="M11" i="34"/>
  <c r="E229" i="23"/>
  <c r="E197" i="23"/>
  <c r="G7" i="33"/>
  <c r="G12" i="33"/>
  <c r="E165" i="23"/>
  <c r="C5" i="32"/>
  <c r="E133" i="23"/>
  <c r="Q9" i="49"/>
  <c r="E101" i="23"/>
  <c r="E69" i="23"/>
  <c r="I9" i="27"/>
  <c r="E37" i="23"/>
  <c r="D9" i="2"/>
  <c r="E564" i="23"/>
  <c r="B27" i="31"/>
  <c r="E519" i="23"/>
  <c r="E6" i="31"/>
  <c r="E48" i="31"/>
  <c r="E547" i="23"/>
  <c r="E587" i="23"/>
  <c r="B53" i="31"/>
  <c r="E582" i="23"/>
  <c r="E528" i="23"/>
  <c r="B10" i="31"/>
  <c r="E510" i="23"/>
  <c r="E585" i="23"/>
  <c r="B51" i="31"/>
  <c r="F14" i="25"/>
  <c r="E190" i="23"/>
  <c r="E158" i="23"/>
  <c r="A2" i="31"/>
  <c r="E126" i="23"/>
  <c r="J10" i="49"/>
  <c r="E94" i="23"/>
  <c r="E62" i="23"/>
  <c r="E30" i="23"/>
  <c r="E479" i="23"/>
  <c r="E445" i="23"/>
  <c r="E413" i="23"/>
  <c r="E381" i="23"/>
  <c r="E349" i="23"/>
  <c r="E317" i="23"/>
  <c r="E285" i="23"/>
  <c r="E253" i="23"/>
  <c r="M6" i="34"/>
  <c r="E221" i="23"/>
  <c r="E189" i="23"/>
  <c r="E157" i="23"/>
  <c r="E125" i="23"/>
  <c r="E93" i="23"/>
  <c r="E61" i="23"/>
  <c r="E29" i="23"/>
  <c r="C3" i="31"/>
  <c r="E556" i="23"/>
  <c r="E515" i="23"/>
  <c r="E543" i="23"/>
  <c r="E579" i="23"/>
  <c r="E574" i="23"/>
  <c r="E524" i="23"/>
  <c r="E546" i="23"/>
  <c r="E577" i="23"/>
  <c r="F7" i="25"/>
  <c r="E617" i="23"/>
  <c r="E625" i="23"/>
  <c r="E5" i="40"/>
  <c r="E63" i="40"/>
  <c r="E618" i="23"/>
  <c r="A2" i="40"/>
  <c r="E626" i="23"/>
  <c r="F5" i="40"/>
  <c r="F63" i="40"/>
  <c r="E612" i="23"/>
  <c r="B42" i="31"/>
  <c r="E607" i="23"/>
  <c r="B34" i="31"/>
  <c r="E606" i="23"/>
  <c r="B32" i="31"/>
  <c r="E599" i="23"/>
  <c r="B21" i="31"/>
  <c r="E598" i="23"/>
  <c r="B20" i="31"/>
  <c r="E596" i="23"/>
  <c r="B18" i="31"/>
  <c r="E611" i="23"/>
  <c r="B46" i="31"/>
  <c r="E601" i="23"/>
  <c r="B23" i="31"/>
  <c r="E619" i="23"/>
  <c r="E627" i="23"/>
  <c r="G5" i="40"/>
  <c r="G63" i="40"/>
  <c r="E613" i="23"/>
  <c r="B41" i="31"/>
  <c r="E608" i="23"/>
  <c r="B37" i="31"/>
  <c r="E620" i="23"/>
  <c r="E628" i="23"/>
  <c r="I5" i="40"/>
  <c r="E614" i="23"/>
  <c r="A60" i="40"/>
  <c r="E609" i="23"/>
  <c r="B38" i="31"/>
  <c r="E603" i="23"/>
  <c r="B29" i="31"/>
  <c r="E621" i="23"/>
  <c r="E629" i="23"/>
  <c r="J5" i="40"/>
  <c r="I63" i="40"/>
  <c r="E615" i="23"/>
  <c r="B44" i="31"/>
  <c r="E610" i="23"/>
  <c r="B39" i="31"/>
  <c r="E602" i="23"/>
  <c r="B25" i="31"/>
  <c r="E597" i="23"/>
  <c r="B19" i="31"/>
  <c r="E622" i="23"/>
  <c r="B5" i="40"/>
  <c r="B63" i="40"/>
  <c r="E630" i="23"/>
  <c r="E616" i="23"/>
  <c r="E604" i="23"/>
  <c r="B30" i="31"/>
  <c r="E595" i="23"/>
  <c r="B17" i="31"/>
  <c r="E605" i="23"/>
  <c r="B31" i="31"/>
  <c r="E624" i="23"/>
  <c r="D5" i="40"/>
  <c r="D63" i="40"/>
  <c r="E600" i="23"/>
  <c r="B22" i="31"/>
  <c r="E594" i="23"/>
  <c r="B16" i="31"/>
  <c r="E623" i="23"/>
  <c r="C5" i="40"/>
  <c r="C63" i="40"/>
  <c r="E590" i="23"/>
  <c r="B7" i="31"/>
  <c r="E593" i="23"/>
  <c r="B13" i="31"/>
  <c r="E591" i="23"/>
  <c r="B9" i="31"/>
  <c r="E592" i="23"/>
  <c r="B12" i="31"/>
  <c r="E589" i="23"/>
  <c r="C5" i="1"/>
  <c r="E588" i="23"/>
  <c r="H9" i="27"/>
  <c r="M13" i="33"/>
  <c r="J4" i="65"/>
  <c r="G13" i="33"/>
  <c r="A11" i="24"/>
  <c r="A14" i="1"/>
  <c r="A9" i="1"/>
  <c r="A5" i="24"/>
  <c r="A6" i="24"/>
  <c r="D9" i="1"/>
  <c r="B3" i="2"/>
  <c r="B3" i="26"/>
  <c r="AH8" i="50"/>
  <c r="E11" i="29"/>
  <c r="E533" i="23"/>
  <c r="E571" i="23"/>
  <c r="E586" i="23"/>
  <c r="B52" i="31"/>
  <c r="E558" i="23"/>
  <c r="E522" i="23"/>
  <c r="E552" i="23"/>
  <c r="E536" i="23"/>
  <c r="E569" i="23"/>
  <c r="AF8" i="50"/>
  <c r="E548" i="23"/>
  <c r="E532" i="23"/>
  <c r="E561" i="23"/>
  <c r="I27" i="37"/>
  <c r="I139" i="37"/>
  <c r="H9" i="37"/>
  <c r="I162" i="37"/>
  <c r="N97" i="37"/>
  <c r="N218" i="37"/>
  <c r="O154" i="37"/>
  <c r="N104" i="37"/>
  <c r="H171" i="37"/>
  <c r="I207" i="37"/>
  <c r="I115" i="37"/>
  <c r="I42" i="37"/>
  <c r="I240" i="37"/>
  <c r="O55" i="37"/>
  <c r="O213" i="37"/>
  <c r="H105" i="37"/>
  <c r="N155" i="37"/>
  <c r="I26" i="37"/>
  <c r="G222" i="36"/>
  <c r="M25" i="36"/>
  <c r="H180" i="36"/>
  <c r="N48" i="36"/>
  <c r="N103" i="36"/>
  <c r="M41" i="36"/>
  <c r="N146" i="36"/>
  <c r="G55" i="36"/>
  <c r="H239" i="36"/>
  <c r="N94" i="36"/>
  <c r="H250" i="36"/>
  <c r="H37" i="36"/>
  <c r="M154" i="36"/>
  <c r="N34" i="36"/>
  <c r="N182" i="36"/>
  <c r="G120" i="36"/>
  <c r="M165" i="36"/>
  <c r="G129" i="36"/>
  <c r="H170" i="36"/>
  <c r="N133" i="36"/>
  <c r="H89" i="36"/>
  <c r="N250" i="36"/>
  <c r="N246" i="36"/>
  <c r="N47" i="36"/>
  <c r="G218" i="36"/>
  <c r="N108" i="36"/>
  <c r="M234" i="36"/>
  <c r="G161" i="36"/>
  <c r="H101" i="36"/>
  <c r="X3" i="63"/>
  <c r="Y3" i="63"/>
  <c r="F101" i="65"/>
  <c r="K12" i="65"/>
  <c r="F38" i="65"/>
  <c r="K38" i="65"/>
  <c r="J25" i="65"/>
  <c r="K26" i="65"/>
  <c r="I14" i="58" a="1"/>
  <c r="I14" i="58"/>
  <c r="F81" i="57"/>
  <c r="D37" i="65"/>
  <c r="H234" i="37"/>
  <c r="N242" i="37"/>
  <c r="H10" i="37"/>
  <c r="H166" i="37"/>
  <c r="O161" i="37"/>
  <c r="H122" i="37"/>
  <c r="I212" i="37"/>
  <c r="H128" i="37"/>
  <c r="H179" i="37"/>
  <c r="H138" i="37"/>
  <c r="H116" i="37"/>
  <c r="O119" i="37"/>
  <c r="O90" i="37"/>
  <c r="H154" i="37"/>
  <c r="N168" i="37"/>
  <c r="I94" i="37"/>
  <c r="H146" i="37"/>
  <c r="H177" i="37"/>
  <c r="N222" i="37"/>
  <c r="H136" i="37"/>
  <c r="I249" i="37"/>
  <c r="I98" i="37"/>
  <c r="I14" i="37"/>
  <c r="H51" i="37"/>
  <c r="N89" i="36"/>
  <c r="H125" i="36"/>
  <c r="M127" i="36"/>
  <c r="M142" i="36"/>
  <c r="H25" i="36"/>
  <c r="G95" i="36"/>
  <c r="N98" i="36"/>
  <c r="G182" i="36"/>
  <c r="H214" i="36"/>
  <c r="M162" i="36"/>
  <c r="N137" i="36"/>
  <c r="M160" i="36"/>
  <c r="G236" i="36"/>
  <c r="N26" i="36"/>
  <c r="H108" i="36"/>
  <c r="G52" i="36"/>
  <c r="G111" i="36"/>
  <c r="G208" i="36"/>
  <c r="G157" i="36"/>
  <c r="N101" i="36"/>
  <c r="N132" i="36"/>
  <c r="N216" i="36"/>
  <c r="E255" i="36"/>
  <c r="H255" i="36"/>
  <c r="H107" i="36"/>
  <c r="G143" i="36"/>
  <c r="G178" i="36"/>
  <c r="M218" i="36"/>
  <c r="N244" i="36"/>
  <c r="G132" i="36"/>
  <c r="N64" i="36"/>
  <c r="K79" i="36"/>
  <c r="N79" i="36"/>
  <c r="M96" i="36"/>
  <c r="N214" i="36"/>
  <c r="G210" i="36"/>
  <c r="M54" i="36"/>
  <c r="G174" i="36"/>
  <c r="H243" i="36"/>
  <c r="N63" i="36"/>
  <c r="H40" i="36"/>
  <c r="AD9" i="25"/>
  <c r="T9" i="25"/>
  <c r="Z9" i="25"/>
  <c r="AC9" i="25"/>
  <c r="AA9" i="25"/>
  <c r="AB9" i="25"/>
  <c r="W9" i="25"/>
  <c r="X9" i="25"/>
  <c r="Y9" i="25"/>
  <c r="V9" i="25"/>
  <c r="AE9" i="25"/>
  <c r="U9" i="25"/>
  <c r="E37" i="65"/>
  <c r="O3" i="63"/>
  <c r="S3" i="63"/>
  <c r="N3" i="63"/>
  <c r="O212" i="37"/>
  <c r="I215" i="37"/>
  <c r="N244" i="37"/>
  <c r="L254" i="37"/>
  <c r="O254" i="37"/>
  <c r="H232" i="37"/>
  <c r="H246" i="37"/>
  <c r="L199" i="37"/>
  <c r="O199" i="37"/>
  <c r="N41" i="37"/>
  <c r="L78" i="37"/>
  <c r="O78" i="37"/>
  <c r="H59" i="37"/>
  <c r="H43" i="37"/>
  <c r="N31" i="37"/>
  <c r="O43" i="37"/>
  <c r="H67" i="37"/>
  <c r="E78" i="37"/>
  <c r="I78" i="37"/>
  <c r="H227" i="36"/>
  <c r="N209" i="36"/>
  <c r="H224" i="36"/>
  <c r="K255" i="36"/>
  <c r="N255" i="36"/>
  <c r="N156" i="36"/>
  <c r="M130" i="36"/>
  <c r="H86" i="36"/>
  <c r="M177" i="36"/>
  <c r="N153" i="36"/>
  <c r="M105" i="36"/>
  <c r="H130" i="36"/>
  <c r="N95" i="36"/>
  <c r="N87" i="36"/>
  <c r="H131" i="36"/>
  <c r="H21" i="36"/>
  <c r="K97" i="57"/>
  <c r="E79" i="36"/>
  <c r="H79" i="36"/>
  <c r="B12" i="26"/>
  <c r="J12" i="26"/>
  <c r="J72" i="57"/>
  <c r="O21" i="37"/>
  <c r="I247" i="37"/>
  <c r="O62" i="37"/>
  <c r="I147" i="37"/>
  <c r="H19" i="37"/>
  <c r="H131" i="37"/>
  <c r="I12" i="37"/>
  <c r="H88" i="37"/>
  <c r="I211" i="37"/>
  <c r="N30" i="36"/>
  <c r="H90" i="37"/>
  <c r="H231" i="37"/>
  <c r="G12" i="51"/>
  <c r="G20" i="51"/>
  <c r="E12" i="27"/>
  <c r="J12" i="27"/>
  <c r="G62" i="36"/>
  <c r="H62" i="36"/>
  <c r="I45" i="37"/>
  <c r="M72" i="57"/>
  <c r="H120" i="37"/>
  <c r="I29" i="37"/>
  <c r="E199" i="37"/>
  <c r="I199" i="37"/>
  <c r="O241" i="37"/>
  <c r="I107" i="37"/>
  <c r="H83" i="37"/>
  <c r="G140" i="36"/>
  <c r="H222" i="37"/>
  <c r="E200" i="36"/>
  <c r="H200" i="36"/>
  <c r="M134" i="36"/>
  <c r="I182" i="37"/>
  <c r="H179" i="36"/>
  <c r="E12" i="51"/>
  <c r="E20" i="51"/>
  <c r="M12" i="27"/>
  <c r="F25" i="65"/>
  <c r="K25" i="65"/>
  <c r="M45" i="36"/>
  <c r="N45" i="36"/>
  <c r="M9" i="36"/>
  <c r="N9" i="36"/>
  <c r="F23" i="51"/>
  <c r="C23" i="51"/>
  <c r="G246" i="36"/>
  <c r="H246" i="36"/>
  <c r="G252" i="36"/>
  <c r="H252" i="36"/>
  <c r="I12" i="27"/>
  <c r="L12" i="27"/>
  <c r="G20" i="36"/>
  <c r="H20" i="36"/>
  <c r="M23" i="36"/>
  <c r="N23" i="36"/>
  <c r="N65" i="36"/>
  <c r="M65" i="36"/>
  <c r="G84" i="36"/>
  <c r="H84" i="36"/>
  <c r="M224" i="36"/>
  <c r="N224" i="36"/>
  <c r="G237" i="36"/>
  <c r="H237" i="36"/>
  <c r="O60" i="37"/>
  <c r="N12" i="37"/>
  <c r="H163" i="37"/>
  <c r="H18" i="37"/>
  <c r="H130" i="37"/>
  <c r="G51" i="36"/>
  <c r="H51" i="36"/>
  <c r="G61" i="36"/>
  <c r="H61" i="36"/>
  <c r="M164" i="36"/>
  <c r="N164" i="36"/>
  <c r="N32" i="36"/>
  <c r="M32" i="36"/>
  <c r="H54" i="36"/>
  <c r="G54" i="36"/>
  <c r="M10" i="36"/>
  <c r="N10" i="36"/>
  <c r="G229" i="36"/>
  <c r="H229" i="36"/>
  <c r="H249" i="36"/>
  <c r="G249" i="36"/>
  <c r="M243" i="36"/>
  <c r="N243" i="36"/>
  <c r="M232" i="36"/>
  <c r="N232" i="36"/>
  <c r="G209" i="36"/>
  <c r="H209" i="36"/>
  <c r="M236" i="36"/>
  <c r="N236" i="36"/>
  <c r="A13" i="26"/>
  <c r="G104" i="36"/>
  <c r="H233" i="37"/>
  <c r="N148" i="37"/>
  <c r="M61" i="36"/>
  <c r="N61" i="36"/>
  <c r="H223" i="36"/>
  <c r="G223" i="36"/>
  <c r="G238" i="36"/>
  <c r="H238" i="36"/>
  <c r="G213" i="36"/>
  <c r="H213" i="36"/>
  <c r="N205" i="36"/>
  <c r="M205" i="36"/>
  <c r="M248" i="36"/>
  <c r="N248" i="36"/>
  <c r="N29" i="36"/>
  <c r="M29" i="36"/>
  <c r="H19" i="36"/>
  <c r="G19" i="36"/>
  <c r="H23" i="36"/>
  <c r="G23" i="36"/>
  <c r="H11" i="27"/>
  <c r="J11" i="27"/>
  <c r="H207" i="36"/>
  <c r="G207" i="36"/>
  <c r="M211" i="36"/>
  <c r="N211" i="36"/>
  <c r="H212" i="36"/>
  <c r="G212" i="36"/>
  <c r="G231" i="36"/>
  <c r="H231" i="36"/>
  <c r="M18" i="36"/>
  <c r="N18" i="36"/>
  <c r="H30" i="36"/>
  <c r="G30" i="36"/>
  <c r="G42" i="36"/>
  <c r="H42" i="36"/>
  <c r="G245" i="36"/>
  <c r="H245" i="36"/>
  <c r="M227" i="36"/>
  <c r="N227" i="36"/>
  <c r="G240" i="36"/>
  <c r="H240" i="36"/>
  <c r="M220" i="36"/>
  <c r="N220" i="36"/>
  <c r="G215" i="36"/>
  <c r="H215" i="36"/>
  <c r="H235" i="36"/>
  <c r="G235" i="36"/>
  <c r="J107" i="57"/>
  <c r="E137" i="38"/>
  <c r="M180" i="36"/>
  <c r="N180" i="36"/>
  <c r="G122" i="36"/>
  <c r="H122" i="36"/>
  <c r="E22" i="38"/>
  <c r="H16" i="36"/>
  <c r="G16" i="36"/>
  <c r="H49" i="36"/>
  <c r="G49" i="36"/>
  <c r="H12" i="36"/>
  <c r="G12" i="36"/>
  <c r="M12" i="36"/>
  <c r="N12" i="36"/>
  <c r="H29" i="36"/>
  <c r="G29" i="36"/>
  <c r="O167" i="37"/>
  <c r="N167" i="37"/>
  <c r="O63" i="37"/>
  <c r="N63" i="37"/>
  <c r="H28" i="36"/>
  <c r="G28" i="36"/>
  <c r="M17" i="36"/>
  <c r="N17" i="36"/>
  <c r="H60" i="36"/>
  <c r="G60" i="36"/>
  <c r="H68" i="36"/>
  <c r="G68" i="36"/>
  <c r="H53" i="36"/>
  <c r="G53" i="36"/>
  <c r="G43" i="36"/>
  <c r="H43" i="36"/>
  <c r="M16" i="36"/>
  <c r="N16" i="36"/>
  <c r="G31" i="36"/>
  <c r="H31" i="36"/>
  <c r="N36" i="36"/>
  <c r="M36" i="36"/>
  <c r="M31" i="36"/>
  <c r="N31" i="36"/>
  <c r="M53" i="36"/>
  <c r="N53" i="36"/>
  <c r="F257" i="37"/>
  <c r="M27" i="36"/>
  <c r="N27" i="36"/>
  <c r="H66" i="36"/>
  <c r="G66" i="36"/>
  <c r="M58" i="36"/>
  <c r="N58" i="36"/>
  <c r="N57" i="37"/>
  <c r="O57" i="37"/>
  <c r="G39" i="36"/>
  <c r="H39" i="36"/>
  <c r="G65" i="36"/>
  <c r="H65" i="36"/>
  <c r="N43" i="36"/>
  <c r="M43" i="36"/>
  <c r="G35" i="36"/>
  <c r="H35" i="36"/>
  <c r="G56" i="36"/>
  <c r="H56" i="36"/>
  <c r="N59" i="36"/>
  <c r="M59" i="36"/>
  <c r="M24" i="36"/>
  <c r="N24" i="36"/>
  <c r="M40" i="36"/>
  <c r="N40" i="36"/>
  <c r="N13" i="36"/>
  <c r="M13" i="36"/>
  <c r="M52" i="36"/>
  <c r="N52" i="36"/>
  <c r="N38" i="36"/>
  <c r="M38" i="36"/>
  <c r="G58" i="36"/>
  <c r="H58" i="36"/>
  <c r="G19" i="51"/>
  <c r="D19" i="51"/>
  <c r="C19" i="51"/>
  <c r="N85" i="36"/>
  <c r="M85" i="36"/>
  <c r="J24" i="57"/>
  <c r="M9" i="57"/>
  <c r="M24" i="57"/>
  <c r="N35" i="36"/>
  <c r="M35" i="36"/>
  <c r="G22" i="36"/>
  <c r="H22" i="36"/>
  <c r="G38" i="36"/>
  <c r="H38" i="36"/>
  <c r="H63" i="36"/>
  <c r="G63" i="36"/>
  <c r="H36" i="36"/>
  <c r="G36" i="36"/>
  <c r="N55" i="36"/>
  <c r="M55" i="36"/>
  <c r="N37" i="36"/>
  <c r="M37" i="36"/>
  <c r="G11" i="36"/>
  <c r="H11" i="36"/>
  <c r="G27" i="36"/>
  <c r="H27" i="36"/>
  <c r="G41" i="36"/>
  <c r="H41" i="36"/>
  <c r="M60" i="36"/>
  <c r="N60" i="36"/>
  <c r="G32" i="36"/>
  <c r="H32" i="36"/>
  <c r="G17" i="36"/>
  <c r="H17" i="36"/>
  <c r="G47" i="36"/>
  <c r="H47" i="36"/>
  <c r="N68" i="36"/>
  <c r="M68" i="36"/>
  <c r="N44" i="36"/>
  <c r="M44" i="36"/>
  <c r="M66" i="36"/>
  <c r="N66" i="36"/>
  <c r="G45" i="36"/>
  <c r="H45" i="36"/>
  <c r="H10" i="36"/>
  <c r="G10" i="36"/>
  <c r="C12" i="51"/>
  <c r="H12" i="51"/>
  <c r="F12" i="51"/>
  <c r="C20" i="51"/>
  <c r="H20" i="51"/>
  <c r="F20" i="51"/>
  <c r="L109" i="32"/>
  <c r="N168" i="36"/>
  <c r="M168" i="36"/>
  <c r="G165" i="36"/>
  <c r="H165" i="36"/>
  <c r="G9" i="57"/>
  <c r="G24" i="57"/>
  <c r="D24" i="57"/>
  <c r="G22" i="38"/>
  <c r="N44" i="37"/>
  <c r="O44" i="37"/>
  <c r="G26" i="36"/>
  <c r="H26" i="36"/>
  <c r="G57" i="36"/>
  <c r="H57" i="36"/>
  <c r="N19" i="36"/>
  <c r="M19" i="36"/>
  <c r="N51" i="36"/>
  <c r="M51" i="36"/>
  <c r="M50" i="36"/>
  <c r="N50" i="36"/>
  <c r="H15" i="36"/>
  <c r="G15" i="36"/>
  <c r="M22" i="36"/>
  <c r="N22" i="36"/>
  <c r="N20" i="36"/>
  <c r="M20" i="36"/>
  <c r="H50" i="36"/>
  <c r="G50" i="36"/>
  <c r="T3" i="63"/>
  <c r="U3" i="63"/>
  <c r="C12" i="27"/>
  <c r="G12" i="27"/>
  <c r="O181" i="37"/>
  <c r="N181" i="37"/>
  <c r="G191" i="38"/>
  <c r="N15" i="37"/>
  <c r="O15" i="37"/>
  <c r="I46" i="37"/>
  <c r="H46" i="37"/>
  <c r="N114" i="36"/>
  <c r="M114" i="36"/>
  <c r="N119" i="36"/>
  <c r="M119" i="36"/>
  <c r="N135" i="36"/>
  <c r="M135" i="36"/>
  <c r="M111" i="36"/>
  <c r="N111" i="36"/>
  <c r="H98" i="36"/>
  <c r="G98" i="36"/>
  <c r="G88" i="36"/>
  <c r="H88" i="36"/>
  <c r="N35" i="37"/>
  <c r="O35" i="37"/>
  <c r="M157" i="36"/>
  <c r="N157" i="36"/>
  <c r="H117" i="36"/>
  <c r="G117" i="36"/>
  <c r="N152" i="36"/>
  <c r="M152" i="36"/>
  <c r="N25" i="37"/>
  <c r="O25" i="37"/>
  <c r="H16" i="37"/>
  <c r="I16" i="37"/>
  <c r="O10" i="37"/>
  <c r="N10" i="37"/>
  <c r="N29" i="37"/>
  <c r="O29" i="37"/>
  <c r="N20" i="37"/>
  <c r="O20" i="37"/>
  <c r="N51" i="37"/>
  <c r="O51" i="37"/>
  <c r="H64" i="37"/>
  <c r="I64" i="37"/>
  <c r="O50" i="37"/>
  <c r="N50" i="37"/>
  <c r="O52" i="37"/>
  <c r="N52" i="37"/>
  <c r="I8" i="37"/>
  <c r="H8" i="37"/>
  <c r="I57" i="37"/>
  <c r="H57" i="37"/>
  <c r="I23" i="37"/>
  <c r="H23" i="37"/>
  <c r="N48" i="37"/>
  <c r="O48" i="37"/>
  <c r="O39" i="37"/>
  <c r="N39" i="37"/>
  <c r="N28" i="37"/>
  <c r="O28" i="37"/>
  <c r="N13" i="37"/>
  <c r="O13" i="37"/>
  <c r="H36" i="37"/>
  <c r="I36" i="37"/>
  <c r="H63" i="37"/>
  <c r="I63" i="37"/>
  <c r="H55" i="37"/>
  <c r="I55" i="37"/>
  <c r="O33" i="37"/>
  <c r="N33" i="37"/>
  <c r="I118" i="37"/>
  <c r="H118" i="37"/>
  <c r="O166" i="37"/>
  <c r="N166" i="37"/>
  <c r="H113" i="37"/>
  <c r="I113" i="37"/>
  <c r="O131" i="37"/>
  <c r="N131" i="37"/>
  <c r="H157" i="37"/>
  <c r="I157" i="37"/>
  <c r="N126" i="37"/>
  <c r="O126" i="37"/>
  <c r="H153" i="37"/>
  <c r="I153" i="37"/>
  <c r="I151" i="37"/>
  <c r="H151" i="37"/>
  <c r="I142" i="37"/>
  <c r="H142" i="37"/>
  <c r="H123" i="37"/>
  <c r="I123" i="37"/>
  <c r="N143" i="37"/>
  <c r="O143" i="37"/>
  <c r="N88" i="37"/>
  <c r="O88" i="37"/>
  <c r="I169" i="37"/>
  <c r="H169" i="37"/>
  <c r="I103" i="37"/>
  <c r="H103" i="37"/>
  <c r="N182" i="37"/>
  <c r="O182" i="37"/>
  <c r="O113" i="37"/>
  <c r="N113" i="37"/>
  <c r="H173" i="37"/>
  <c r="I173" i="37"/>
  <c r="H152" i="37"/>
  <c r="I152" i="37"/>
  <c r="H132" i="37"/>
  <c r="I132" i="37"/>
  <c r="I95" i="37"/>
  <c r="H95" i="37"/>
  <c r="N179" i="37"/>
  <c r="O179" i="37"/>
  <c r="N178" i="37"/>
  <c r="O178" i="37"/>
  <c r="N94" i="37"/>
  <c r="O94" i="37"/>
  <c r="N105" i="37"/>
  <c r="O105" i="37"/>
  <c r="O120" i="37"/>
  <c r="N120" i="37"/>
  <c r="H87" i="37"/>
  <c r="I87" i="37"/>
  <c r="I137" i="37"/>
  <c r="H137" i="37"/>
  <c r="H129" i="37"/>
  <c r="I129" i="37"/>
  <c r="I111" i="37"/>
  <c r="H111" i="37"/>
  <c r="I109" i="37"/>
  <c r="H109" i="37"/>
  <c r="N159" i="37"/>
  <c r="O159" i="37"/>
  <c r="O150" i="37"/>
  <c r="N150" i="37"/>
  <c r="N165" i="37"/>
  <c r="O165" i="37"/>
  <c r="O180" i="37"/>
  <c r="N180" i="37"/>
  <c r="N92" i="37"/>
  <c r="O92" i="37"/>
  <c r="N170" i="37"/>
  <c r="O170" i="37"/>
  <c r="O106" i="37"/>
  <c r="N106" i="37"/>
  <c r="N141" i="37"/>
  <c r="O141" i="37"/>
  <c r="O176" i="37"/>
  <c r="N176" i="37"/>
  <c r="O112" i="37"/>
  <c r="N112" i="37"/>
  <c r="N216" i="37"/>
  <c r="O216" i="37"/>
  <c r="I252" i="37"/>
  <c r="H252" i="37"/>
  <c r="O226" i="37"/>
  <c r="N226" i="37"/>
  <c r="N249" i="37"/>
  <c r="O249" i="37"/>
  <c r="I241" i="37"/>
  <c r="H241" i="37"/>
  <c r="N215" i="37"/>
  <c r="O215" i="37"/>
  <c r="H235" i="37"/>
  <c r="I235" i="37"/>
  <c r="O250" i="37"/>
  <c r="N250" i="37"/>
  <c r="H213" i="37"/>
  <c r="I213" i="37"/>
  <c r="N237" i="37"/>
  <c r="O237" i="37"/>
  <c r="O243" i="37"/>
  <c r="N243" i="37"/>
  <c r="I219" i="37"/>
  <c r="H219" i="37"/>
  <c r="N225" i="37"/>
  <c r="O225" i="37"/>
  <c r="H209" i="37"/>
  <c r="I209" i="37"/>
  <c r="H218" i="37"/>
  <c r="I218" i="37"/>
  <c r="I244" i="37"/>
  <c r="H244" i="37"/>
  <c r="H245" i="37"/>
  <c r="I245" i="37"/>
  <c r="I205" i="37"/>
  <c r="H205" i="37"/>
  <c r="N207" i="37"/>
  <c r="O207" i="37"/>
  <c r="I210" i="37"/>
  <c r="H210" i="37"/>
  <c r="G87" i="36"/>
  <c r="H87" i="36"/>
  <c r="M92" i="36"/>
  <c r="N92" i="36"/>
  <c r="G139" i="36"/>
  <c r="H139" i="36"/>
  <c r="M145" i="36"/>
  <c r="N145" i="36"/>
  <c r="H109" i="36"/>
  <c r="G109" i="36"/>
  <c r="H167" i="36"/>
  <c r="G167" i="36"/>
  <c r="M148" i="36"/>
  <c r="N148" i="36"/>
  <c r="H90" i="36"/>
  <c r="G90" i="36"/>
  <c r="G110" i="36"/>
  <c r="H110" i="36"/>
  <c r="G106" i="36"/>
  <c r="H106" i="36"/>
  <c r="N126" i="36"/>
  <c r="M126" i="36"/>
  <c r="H153" i="36"/>
  <c r="G153" i="36"/>
  <c r="M158" i="36"/>
  <c r="N158" i="36"/>
  <c r="N150" i="36"/>
  <c r="M150" i="36"/>
  <c r="H155" i="36"/>
  <c r="G155" i="36"/>
  <c r="M121" i="36"/>
  <c r="N121" i="36"/>
  <c r="I12" i="26"/>
  <c r="G12" i="26"/>
  <c r="D12" i="26"/>
  <c r="E12" i="26"/>
  <c r="F12" i="26"/>
  <c r="I11" i="65"/>
  <c r="I37" i="65"/>
  <c r="G30" i="51"/>
  <c r="E30" i="51"/>
  <c r="H30" i="51"/>
  <c r="C30" i="51"/>
  <c r="F30" i="51"/>
  <c r="D30" i="51"/>
  <c r="K39" i="65"/>
  <c r="I39" i="37"/>
  <c r="H39" i="37"/>
  <c r="M151" i="36"/>
  <c r="N151" i="36"/>
  <c r="G113" i="36"/>
  <c r="H113" i="36"/>
  <c r="N149" i="36"/>
  <c r="M149" i="36"/>
  <c r="G134" i="36"/>
  <c r="H134" i="36"/>
  <c r="N14" i="36"/>
  <c r="M14" i="36"/>
  <c r="M15" i="36"/>
  <c r="N15" i="36"/>
  <c r="N118" i="37"/>
  <c r="O118" i="37"/>
  <c r="H41" i="37"/>
  <c r="I41" i="37"/>
  <c r="H156" i="36"/>
  <c r="G156" i="36"/>
  <c r="G149" i="36"/>
  <c r="H149" i="36"/>
  <c r="M179" i="36"/>
  <c r="N179" i="36"/>
  <c r="H166" i="36"/>
  <c r="G166" i="36"/>
  <c r="N122" i="36"/>
  <c r="M122" i="36"/>
  <c r="N166" i="36"/>
  <c r="M166" i="36"/>
  <c r="M88" i="36"/>
  <c r="N88" i="36"/>
  <c r="O9" i="37"/>
  <c r="N9" i="37"/>
  <c r="I15" i="37"/>
  <c r="H15" i="37"/>
  <c r="H53" i="37"/>
  <c r="I53" i="37"/>
  <c r="I31" i="37"/>
  <c r="H31" i="37"/>
  <c r="I56" i="37"/>
  <c r="H56" i="37"/>
  <c r="O30" i="37"/>
  <c r="N30" i="37"/>
  <c r="O19" i="37"/>
  <c r="N19" i="37"/>
  <c r="I13" i="37"/>
  <c r="H13" i="37"/>
  <c r="N66" i="37"/>
  <c r="O66" i="37"/>
  <c r="N38" i="37"/>
  <c r="O38" i="37"/>
  <c r="H54" i="37"/>
  <c r="I54" i="37"/>
  <c r="N67" i="37"/>
  <c r="O67" i="37"/>
  <c r="O46" i="37"/>
  <c r="N46" i="37"/>
  <c r="N23" i="37"/>
  <c r="O23" i="37"/>
  <c r="N14" i="37"/>
  <c r="O14" i="37"/>
  <c r="O59" i="37"/>
  <c r="N59" i="37"/>
  <c r="H47" i="37"/>
  <c r="I47" i="37"/>
  <c r="I38" i="37"/>
  <c r="H38" i="37"/>
  <c r="G29" i="57"/>
  <c r="I133" i="37"/>
  <c r="H133" i="37"/>
  <c r="I117" i="37"/>
  <c r="H117" i="37"/>
  <c r="N162" i="37"/>
  <c r="O162" i="37"/>
  <c r="H168" i="37"/>
  <c r="I168" i="37"/>
  <c r="I126" i="37"/>
  <c r="H126" i="37"/>
  <c r="N137" i="37"/>
  <c r="O137" i="37"/>
  <c r="H86" i="37"/>
  <c r="I86" i="37"/>
  <c r="H172" i="37"/>
  <c r="I172" i="37"/>
  <c r="I112" i="37"/>
  <c r="H112" i="37"/>
  <c r="N91" i="37"/>
  <c r="O91" i="37"/>
  <c r="O117" i="37"/>
  <c r="N117" i="37"/>
  <c r="I144" i="37"/>
  <c r="H144" i="37"/>
  <c r="H101" i="37"/>
  <c r="I101" i="37"/>
  <c r="N142" i="37"/>
  <c r="O142" i="37"/>
  <c r="I149" i="37"/>
  <c r="H149" i="37"/>
  <c r="I108" i="37"/>
  <c r="H108" i="37"/>
  <c r="I92" i="37"/>
  <c r="H92" i="37"/>
  <c r="O175" i="37"/>
  <c r="N175" i="37"/>
  <c r="O158" i="37"/>
  <c r="N158" i="37"/>
  <c r="O169" i="37"/>
  <c r="N169" i="37"/>
  <c r="N85" i="37"/>
  <c r="O85" i="37"/>
  <c r="N100" i="37"/>
  <c r="O100" i="37"/>
  <c r="H127" i="37"/>
  <c r="I127" i="37"/>
  <c r="H181" i="37"/>
  <c r="I181" i="37"/>
  <c r="H160" i="37"/>
  <c r="I160" i="37"/>
  <c r="H141" i="37"/>
  <c r="I141" i="37"/>
  <c r="I167" i="37"/>
  <c r="H167" i="37"/>
  <c r="H143" i="37"/>
  <c r="I143" i="37"/>
  <c r="H164" i="37"/>
  <c r="I164" i="37"/>
  <c r="O115" i="37"/>
  <c r="N115" i="37"/>
  <c r="N130" i="37"/>
  <c r="O130" i="37"/>
  <c r="O145" i="37"/>
  <c r="N145" i="37"/>
  <c r="O156" i="37"/>
  <c r="N156" i="37"/>
  <c r="N125" i="37"/>
  <c r="O125" i="37"/>
  <c r="N160" i="37"/>
  <c r="O160" i="37"/>
  <c r="N96" i="37"/>
  <c r="O96" i="37"/>
  <c r="N217" i="37"/>
  <c r="O217" i="37"/>
  <c r="N252" i="37"/>
  <c r="O252" i="37"/>
  <c r="N236" i="37"/>
  <c r="O236" i="37"/>
  <c r="O247" i="37"/>
  <c r="N247" i="37"/>
  <c r="O210" i="37"/>
  <c r="N210" i="37"/>
  <c r="O234" i="37"/>
  <c r="N234" i="37"/>
  <c r="H225" i="37"/>
  <c r="I225" i="37"/>
  <c r="N227" i="37"/>
  <c r="O227" i="37"/>
  <c r="H229" i="37"/>
  <c r="I229" i="37"/>
  <c r="N245" i="37"/>
  <c r="O245" i="37"/>
  <c r="N220" i="37"/>
  <c r="O220" i="37"/>
  <c r="I221" i="37"/>
  <c r="H221" i="37"/>
  <c r="O251" i="37"/>
  <c r="N251" i="37"/>
  <c r="H250" i="37"/>
  <c r="I250" i="37"/>
  <c r="N84" i="36"/>
  <c r="M84" i="36"/>
  <c r="H160" i="36"/>
  <c r="G160" i="36"/>
  <c r="M129" i="36"/>
  <c r="N129" i="36"/>
  <c r="M183" i="36"/>
  <c r="N183" i="36"/>
  <c r="M181" i="36"/>
  <c r="N181" i="36"/>
  <c r="H154" i="36"/>
  <c r="G154" i="36"/>
  <c r="M176" i="36"/>
  <c r="N176" i="36"/>
  <c r="G159" i="36"/>
  <c r="H159" i="36"/>
  <c r="N170" i="36"/>
  <c r="M170" i="36"/>
  <c r="M106" i="36"/>
  <c r="N106" i="36"/>
  <c r="G137" i="36"/>
  <c r="H137" i="36"/>
  <c r="N113" i="36"/>
  <c r="M113" i="36"/>
  <c r="M97" i="36"/>
  <c r="N97" i="36"/>
  <c r="M174" i="36"/>
  <c r="N174" i="36"/>
  <c r="M110" i="36"/>
  <c r="N110" i="36"/>
  <c r="H29" i="51"/>
  <c r="F29" i="51"/>
  <c r="C29" i="51"/>
  <c r="D29" i="51"/>
  <c r="E29" i="51"/>
  <c r="G29" i="51"/>
  <c r="H11" i="65"/>
  <c r="H37" i="65"/>
  <c r="A32" i="51"/>
  <c r="B31" i="51"/>
  <c r="F25" i="33"/>
  <c r="G25" i="33"/>
  <c r="K25" i="33"/>
  <c r="U12" i="27"/>
  <c r="AA9" i="28"/>
  <c r="J13" i="27"/>
  <c r="F13" i="27"/>
  <c r="G13" i="27"/>
  <c r="M13" i="27"/>
  <c r="E13" i="27"/>
  <c r="H13" i="27"/>
  <c r="K13" i="27"/>
  <c r="I13" i="27"/>
  <c r="L13" i="27"/>
  <c r="C13" i="27"/>
  <c r="H50" i="65"/>
  <c r="U11" i="27"/>
  <c r="AA8" i="28"/>
  <c r="AK8" i="25"/>
  <c r="R11" i="2"/>
  <c r="N26" i="37"/>
  <c r="O26" i="37"/>
  <c r="H151" i="36"/>
  <c r="G151" i="36"/>
  <c r="G145" i="36"/>
  <c r="H145" i="36"/>
  <c r="M175" i="36"/>
  <c r="N175" i="36"/>
  <c r="H162" i="36"/>
  <c r="G162" i="36"/>
  <c r="I97" i="37"/>
  <c r="H97" i="37"/>
  <c r="I37" i="37"/>
  <c r="H37" i="37"/>
  <c r="H181" i="36"/>
  <c r="G181" i="36"/>
  <c r="H103" i="36"/>
  <c r="G103" i="36"/>
  <c r="N116" i="36"/>
  <c r="M116" i="36"/>
  <c r="N128" i="36"/>
  <c r="M128" i="36"/>
  <c r="O11" i="37"/>
  <c r="N11" i="37"/>
  <c r="H61" i="37"/>
  <c r="I61" i="37"/>
  <c r="H32" i="37"/>
  <c r="I32" i="37"/>
  <c r="I28" i="37"/>
  <c r="H28" i="37"/>
  <c r="H20" i="37"/>
  <c r="I20" i="37"/>
  <c r="N32" i="37"/>
  <c r="O32" i="37"/>
  <c r="O53" i="37"/>
  <c r="N53" i="37"/>
  <c r="O54" i="37"/>
  <c r="N54" i="37"/>
  <c r="I49" i="37"/>
  <c r="H49" i="37"/>
  <c r="N61" i="37"/>
  <c r="O61" i="37"/>
  <c r="I21" i="37"/>
  <c r="H21" i="37"/>
  <c r="O34" i="37"/>
  <c r="N34" i="37"/>
  <c r="O37" i="37"/>
  <c r="N37" i="37"/>
  <c r="O65" i="37"/>
  <c r="N65" i="37"/>
  <c r="I25" i="37"/>
  <c r="H25" i="37"/>
  <c r="I22" i="37"/>
  <c r="H22" i="37"/>
  <c r="D79" i="57"/>
  <c r="G76" i="57"/>
  <c r="G79" i="57"/>
  <c r="M76" i="57"/>
  <c r="M79" i="57"/>
  <c r="J79" i="57"/>
  <c r="G137" i="38"/>
  <c r="H175" i="37"/>
  <c r="I175" i="37"/>
  <c r="N107" i="37"/>
  <c r="O107" i="37"/>
  <c r="N177" i="37"/>
  <c r="O177" i="37"/>
  <c r="N83" i="37"/>
  <c r="O83" i="37"/>
  <c r="N152" i="37"/>
  <c r="O152" i="37"/>
  <c r="I102" i="37"/>
  <c r="H102" i="37"/>
  <c r="O146" i="37"/>
  <c r="N146" i="37"/>
  <c r="O172" i="37"/>
  <c r="N172" i="37"/>
  <c r="H174" i="37"/>
  <c r="I174" i="37"/>
  <c r="I180" i="37"/>
  <c r="H180" i="37"/>
  <c r="N139" i="37"/>
  <c r="O139" i="37"/>
  <c r="N98" i="37"/>
  <c r="O98" i="37"/>
  <c r="N124" i="37"/>
  <c r="O124" i="37"/>
  <c r="I104" i="37"/>
  <c r="H104" i="37"/>
  <c r="I93" i="37"/>
  <c r="H93" i="37"/>
  <c r="H100" i="37"/>
  <c r="I100" i="37"/>
  <c r="I110" i="37"/>
  <c r="H110" i="37"/>
  <c r="O123" i="37"/>
  <c r="N123" i="37"/>
  <c r="O134" i="37"/>
  <c r="N134" i="37"/>
  <c r="N149" i="37"/>
  <c r="O149" i="37"/>
  <c r="O164" i="37"/>
  <c r="N164" i="37"/>
  <c r="I85" i="37"/>
  <c r="H85" i="37"/>
  <c r="H140" i="37"/>
  <c r="I140" i="37"/>
  <c r="N135" i="37"/>
  <c r="O135" i="37"/>
  <c r="N95" i="37"/>
  <c r="O95" i="37"/>
  <c r="O110" i="37"/>
  <c r="N110" i="37"/>
  <c r="N121" i="37"/>
  <c r="O121" i="37"/>
  <c r="N103" i="37"/>
  <c r="O103" i="37"/>
  <c r="N138" i="37"/>
  <c r="O138" i="37"/>
  <c r="O173" i="37"/>
  <c r="N173" i="37"/>
  <c r="O109" i="37"/>
  <c r="N109" i="37"/>
  <c r="O144" i="37"/>
  <c r="N144" i="37"/>
  <c r="H216" i="37"/>
  <c r="I216" i="37"/>
  <c r="O238" i="37"/>
  <c r="N238" i="37"/>
  <c r="N224" i="37"/>
  <c r="O224" i="37"/>
  <c r="N221" i="37"/>
  <c r="O221" i="37"/>
  <c r="I253" i="37"/>
  <c r="H253" i="37"/>
  <c r="N211" i="37"/>
  <c r="O211" i="37"/>
  <c r="O214" i="37"/>
  <c r="N214" i="37"/>
  <c r="N248" i="37"/>
  <c r="O248" i="37"/>
  <c r="I226" i="37"/>
  <c r="H226" i="37"/>
  <c r="O230" i="37"/>
  <c r="N230" i="37"/>
  <c r="N204" i="37"/>
  <c r="O204" i="37"/>
  <c r="N239" i="37"/>
  <c r="O239" i="37"/>
  <c r="O246" i="37"/>
  <c r="N246" i="37"/>
  <c r="N229" i="37"/>
  <c r="O229" i="37"/>
  <c r="N233" i="37"/>
  <c r="O233" i="37"/>
  <c r="N208" i="37"/>
  <c r="O208" i="37"/>
  <c r="N235" i="37"/>
  <c r="O235" i="37"/>
  <c r="G114" i="36"/>
  <c r="H114" i="36"/>
  <c r="G115" i="36"/>
  <c r="H115" i="36"/>
  <c r="N173" i="36"/>
  <c r="M173" i="36"/>
  <c r="N109" i="36"/>
  <c r="M109" i="36"/>
  <c r="H141" i="36"/>
  <c r="G141" i="36"/>
  <c r="M123" i="36"/>
  <c r="N123" i="36"/>
  <c r="M107" i="36"/>
  <c r="N107" i="36"/>
  <c r="H152" i="36"/>
  <c r="G152" i="36"/>
  <c r="G124" i="36"/>
  <c r="H124" i="36"/>
  <c r="H96" i="36"/>
  <c r="G96" i="36"/>
  <c r="M99" i="36"/>
  <c r="N99" i="36"/>
  <c r="M172" i="36"/>
  <c r="N172" i="36"/>
  <c r="G142" i="36"/>
  <c r="H142" i="36"/>
  <c r="N131" i="36"/>
  <c r="M131" i="36"/>
  <c r="M138" i="36"/>
  <c r="N138" i="36"/>
  <c r="H147" i="36"/>
  <c r="G147" i="36"/>
  <c r="N155" i="36"/>
  <c r="M155" i="36"/>
  <c r="N91" i="36"/>
  <c r="M91" i="36"/>
  <c r="H121" i="36"/>
  <c r="G121" i="36"/>
  <c r="G175" i="36"/>
  <c r="H175" i="36"/>
  <c r="G135" i="36"/>
  <c r="H135" i="36"/>
  <c r="G144" i="36"/>
  <c r="H144" i="36"/>
  <c r="H127" i="36"/>
  <c r="G127" i="36"/>
  <c r="K200" i="36"/>
  <c r="N200" i="36"/>
  <c r="N90" i="36"/>
  <c r="N253" i="37"/>
  <c r="O253" i="37"/>
  <c r="G112" i="36"/>
  <c r="H112" i="36"/>
  <c r="H168" i="36"/>
  <c r="G168" i="36"/>
  <c r="N104" i="36"/>
  <c r="M104" i="36"/>
  <c r="N120" i="36"/>
  <c r="M120" i="36"/>
  <c r="M112" i="36"/>
  <c r="N112" i="36"/>
  <c r="M141" i="36"/>
  <c r="N141" i="36"/>
  <c r="H24" i="36"/>
  <c r="G24" i="36"/>
  <c r="M46" i="36"/>
  <c r="N46" i="36"/>
  <c r="I228" i="37"/>
  <c r="H228" i="37"/>
  <c r="H125" i="37"/>
  <c r="I125" i="37"/>
  <c r="M118" i="36"/>
  <c r="N118" i="36"/>
  <c r="H128" i="36"/>
  <c r="G128" i="36"/>
  <c r="M125" i="36"/>
  <c r="N125" i="36"/>
  <c r="M143" i="36"/>
  <c r="N143" i="36"/>
  <c r="M115" i="36"/>
  <c r="N115" i="36"/>
  <c r="H102" i="36"/>
  <c r="G102" i="36"/>
  <c r="H138" i="36"/>
  <c r="G138" i="36"/>
  <c r="N49" i="37"/>
  <c r="O49" i="37"/>
  <c r="N45" i="37"/>
  <c r="O45" i="37"/>
  <c r="H17" i="37"/>
  <c r="I17" i="37"/>
  <c r="O42" i="37"/>
  <c r="N42" i="37"/>
  <c r="O47" i="37"/>
  <c r="N47" i="37"/>
  <c r="I33" i="37"/>
  <c r="H33" i="37"/>
  <c r="O24" i="37"/>
  <c r="N24" i="37"/>
  <c r="H62" i="37"/>
  <c r="I62" i="37"/>
  <c r="N22" i="37"/>
  <c r="O22" i="37"/>
  <c r="O58" i="37"/>
  <c r="N58" i="37"/>
  <c r="N64" i="37"/>
  <c r="O64" i="37"/>
  <c r="H44" i="37"/>
  <c r="I44" i="37"/>
  <c r="H24" i="37"/>
  <c r="I24" i="37"/>
  <c r="N56" i="37"/>
  <c r="O56" i="37"/>
  <c r="N36" i="37"/>
  <c r="O36" i="37"/>
  <c r="O8" i="37"/>
  <c r="N8" i="37"/>
  <c r="H65" i="37"/>
  <c r="I65" i="37"/>
  <c r="O16" i="37"/>
  <c r="N16" i="37"/>
  <c r="H48" i="37"/>
  <c r="I48" i="37"/>
  <c r="I60" i="37"/>
  <c r="H60" i="37"/>
  <c r="E191" i="38"/>
  <c r="J109" i="57"/>
  <c r="K81" i="57"/>
  <c r="H145" i="37"/>
  <c r="I145" i="37"/>
  <c r="N133" i="37"/>
  <c r="O133" i="37"/>
  <c r="H176" i="37"/>
  <c r="I176" i="37"/>
  <c r="I124" i="37"/>
  <c r="H124" i="37"/>
  <c r="H156" i="37"/>
  <c r="I156" i="37"/>
  <c r="N89" i="37"/>
  <c r="O89" i="37"/>
  <c r="H161" i="37"/>
  <c r="I161" i="37"/>
  <c r="H148" i="37"/>
  <c r="I148" i="37"/>
  <c r="O111" i="37"/>
  <c r="N111" i="37"/>
  <c r="N171" i="37"/>
  <c r="O171" i="37"/>
  <c r="N102" i="37"/>
  <c r="O102" i="37"/>
  <c r="N132" i="37"/>
  <c r="O132" i="37"/>
  <c r="I119" i="37"/>
  <c r="H119" i="37"/>
  <c r="N127" i="37"/>
  <c r="O127" i="37"/>
  <c r="O153" i="37"/>
  <c r="N153" i="37"/>
  <c r="O84" i="37"/>
  <c r="N84" i="37"/>
  <c r="H159" i="37"/>
  <c r="I159" i="37"/>
  <c r="I121" i="37"/>
  <c r="H121" i="37"/>
  <c r="H89" i="37"/>
  <c r="I89" i="37"/>
  <c r="O151" i="37"/>
  <c r="N151" i="37"/>
  <c r="O99" i="37"/>
  <c r="N99" i="37"/>
  <c r="O114" i="37"/>
  <c r="N114" i="37"/>
  <c r="O140" i="37"/>
  <c r="N140" i="37"/>
  <c r="H150" i="37"/>
  <c r="I150" i="37"/>
  <c r="H134" i="37"/>
  <c r="I134" i="37"/>
  <c r="I135" i="37"/>
  <c r="H135" i="37"/>
  <c r="I96" i="37"/>
  <c r="H96" i="37"/>
  <c r="N174" i="37"/>
  <c r="O174" i="37"/>
  <c r="N86" i="37"/>
  <c r="O86" i="37"/>
  <c r="N101" i="37"/>
  <c r="O101" i="37"/>
  <c r="O116" i="37"/>
  <c r="N116" i="37"/>
  <c r="O157" i="37"/>
  <c r="N157" i="37"/>
  <c r="O93" i="37"/>
  <c r="N93" i="37"/>
  <c r="O128" i="37"/>
  <c r="N128" i="37"/>
  <c r="N231" i="37"/>
  <c r="O231" i="37"/>
  <c r="I248" i="37"/>
  <c r="H248" i="37"/>
  <c r="N240" i="37"/>
  <c r="O240" i="37"/>
  <c r="E254" i="37"/>
  <c r="I254" i="37"/>
  <c r="I242" i="37"/>
  <c r="H242" i="37"/>
  <c r="I227" i="37"/>
  <c r="H227" i="37"/>
  <c r="H224" i="37"/>
  <c r="I224" i="37"/>
  <c r="I236" i="37"/>
  <c r="H236" i="37"/>
  <c r="N232" i="37"/>
  <c r="O232" i="37"/>
  <c r="I237" i="37"/>
  <c r="H237" i="37"/>
  <c r="I243" i="37"/>
  <c r="H243" i="37"/>
  <c r="H208" i="37"/>
  <c r="I208" i="37"/>
  <c r="I217" i="37"/>
  <c r="H217" i="37"/>
  <c r="N219" i="37"/>
  <c r="O219" i="37"/>
  <c r="O206" i="37"/>
  <c r="N206" i="37"/>
  <c r="H251" i="37"/>
  <c r="I251" i="37"/>
  <c r="N209" i="37"/>
  <c r="O209" i="37"/>
  <c r="N223" i="37"/>
  <c r="O223" i="37"/>
  <c r="H91" i="36"/>
  <c r="G91" i="36"/>
  <c r="N147" i="36"/>
  <c r="M147" i="36"/>
  <c r="M163" i="36"/>
  <c r="N163" i="36"/>
  <c r="M86" i="36"/>
  <c r="N86" i="36"/>
  <c r="N117" i="36"/>
  <c r="M117" i="36"/>
  <c r="H126" i="36"/>
  <c r="G126" i="36"/>
  <c r="M102" i="36"/>
  <c r="N102" i="36"/>
  <c r="H99" i="36"/>
  <c r="G99" i="36"/>
  <c r="N140" i="36"/>
  <c r="M140" i="36"/>
  <c r="G105" i="36"/>
  <c r="H105" i="36"/>
  <c r="H94" i="36"/>
  <c r="G94" i="36"/>
  <c r="H136" i="36"/>
  <c r="G136" i="36"/>
  <c r="M144" i="36"/>
  <c r="N144" i="36"/>
  <c r="G119" i="36"/>
  <c r="H119" i="36"/>
  <c r="G164" i="36"/>
  <c r="H164" i="36"/>
  <c r="G100" i="36"/>
  <c r="H100" i="36"/>
  <c r="N139" i="36"/>
  <c r="M139" i="36"/>
  <c r="AA10" i="25"/>
  <c r="C139" i="38"/>
  <c r="G10" i="26"/>
  <c r="B9" i="2"/>
  <c r="K10" i="26"/>
  <c r="A12" i="1"/>
  <c r="E10" i="2"/>
  <c r="D72" i="57"/>
  <c r="G45" i="57"/>
  <c r="K258" i="36"/>
  <c r="J14" i="58" a="1"/>
  <c r="J14" i="58"/>
  <c r="I15" i="58" a="1"/>
  <c r="I15" i="58"/>
  <c r="J15" i="58" a="1"/>
  <c r="J15" i="58"/>
  <c r="G109" i="57"/>
  <c r="G72" i="57"/>
  <c r="G81" i="57"/>
  <c r="J81" i="57"/>
  <c r="G193" i="38"/>
  <c r="L257" i="37"/>
  <c r="M255" i="36"/>
  <c r="G255" i="36"/>
  <c r="A14" i="26"/>
  <c r="AA11" i="29"/>
  <c r="V8" i="29"/>
  <c r="H12" i="26"/>
  <c r="U8" i="29"/>
  <c r="V9" i="29"/>
  <c r="T10" i="25"/>
  <c r="X10" i="25"/>
  <c r="V10" i="25"/>
  <c r="AB10" i="25"/>
  <c r="U10" i="25"/>
  <c r="AE10" i="25"/>
  <c r="Z10" i="25"/>
  <c r="AF10" i="25"/>
  <c r="Y10" i="25"/>
  <c r="W10" i="25"/>
  <c r="AC10" i="25"/>
  <c r="AD10" i="25"/>
  <c r="E193" i="38"/>
  <c r="M81" i="57"/>
  <c r="E258" i="36"/>
  <c r="G79" i="36"/>
  <c r="M79" i="36"/>
  <c r="H78" i="37"/>
  <c r="H254" i="37"/>
  <c r="R109" i="32"/>
  <c r="B13" i="26"/>
  <c r="G200" i="36"/>
  <c r="N254" i="37"/>
  <c r="K13" i="49"/>
  <c r="H13" i="49"/>
  <c r="I13" i="49"/>
  <c r="L13" i="49"/>
  <c r="G13" i="49"/>
  <c r="J13" i="49"/>
  <c r="C13" i="49"/>
  <c r="E257" i="37"/>
  <c r="N199" i="37"/>
  <c r="M200" i="36"/>
  <c r="H199" i="37"/>
  <c r="N78" i="37"/>
  <c r="K12" i="2"/>
  <c r="J12" i="2"/>
  <c r="E12" i="2"/>
  <c r="D12" i="2"/>
  <c r="I12" i="2"/>
  <c r="M14" i="27"/>
  <c r="E14" i="27"/>
  <c r="C14" i="27"/>
  <c r="L14" i="27"/>
  <c r="I14" i="27"/>
  <c r="H14" i="27"/>
  <c r="K14" i="27"/>
  <c r="J14" i="27"/>
  <c r="F14" i="27"/>
  <c r="G14" i="27"/>
  <c r="L25" i="33"/>
  <c r="M25" i="33"/>
  <c r="G31" i="51"/>
  <c r="F31" i="51"/>
  <c r="D31" i="51"/>
  <c r="H31" i="51"/>
  <c r="C31" i="51"/>
  <c r="E31" i="51"/>
  <c r="U13" i="27"/>
  <c r="AA10" i="28"/>
  <c r="A33" i="51"/>
  <c r="B32" i="51"/>
  <c r="G107" i="57"/>
  <c r="D81" i="57"/>
  <c r="I16" i="58" a="1"/>
  <c r="I16" i="58"/>
  <c r="J16" i="58" a="1"/>
  <c r="J16" i="58"/>
  <c r="S7" i="29"/>
  <c r="R11" i="29"/>
  <c r="T7" i="29"/>
  <c r="Y11" i="29"/>
  <c r="Z11" i="29"/>
  <c r="AA7" i="29"/>
  <c r="A15" i="26"/>
  <c r="B15" i="26"/>
  <c r="U11" i="29"/>
  <c r="P7" i="29"/>
  <c r="Y7" i="29"/>
  <c r="X11" i="29"/>
  <c r="P11" i="29"/>
  <c r="S11" i="29"/>
  <c r="R7" i="29"/>
  <c r="W7" i="29"/>
  <c r="Q7" i="29"/>
  <c r="T11" i="29"/>
  <c r="W11" i="29"/>
  <c r="Z7" i="29"/>
  <c r="Q11" i="29"/>
  <c r="U7" i="29"/>
  <c r="V7" i="29"/>
  <c r="B14" i="26"/>
  <c r="D14" i="26"/>
  <c r="X7" i="29"/>
  <c r="V11" i="29"/>
  <c r="J15" i="2"/>
  <c r="I13" i="26"/>
  <c r="H13" i="26"/>
  <c r="F13" i="26"/>
  <c r="G13" i="26"/>
  <c r="J13" i="26"/>
  <c r="C13" i="26"/>
  <c r="E13" i="26"/>
  <c r="D13" i="26"/>
  <c r="K31" i="31"/>
  <c r="I14" i="49"/>
  <c r="K14" i="49"/>
  <c r="H14" i="49"/>
  <c r="C14" i="49"/>
  <c r="G14" i="49"/>
  <c r="L14" i="49"/>
  <c r="J14" i="49"/>
  <c r="D32" i="51"/>
  <c r="E32" i="51"/>
  <c r="C32" i="51"/>
  <c r="G32" i="51"/>
  <c r="F32" i="51"/>
  <c r="H32" i="51"/>
  <c r="I13" i="2"/>
  <c r="K13" i="2"/>
  <c r="D13" i="2"/>
  <c r="J13" i="2"/>
  <c r="E13" i="2"/>
  <c r="B33" i="51"/>
  <c r="A34" i="51"/>
  <c r="I15" i="27"/>
  <c r="H15" i="27"/>
  <c r="M15" i="27"/>
  <c r="E15" i="27"/>
  <c r="F15" i="27"/>
  <c r="J15" i="27"/>
  <c r="L15" i="27"/>
  <c r="C15" i="27"/>
  <c r="G15" i="27"/>
  <c r="K15" i="27"/>
  <c r="E14" i="2"/>
  <c r="I14" i="2"/>
  <c r="K14" i="2"/>
  <c r="J14" i="2"/>
  <c r="D14" i="2"/>
  <c r="AK9" i="25"/>
  <c r="R12" i="2"/>
  <c r="U14" i="27"/>
  <c r="AA11" i="28"/>
  <c r="I17" i="58" a="1"/>
  <c r="I17" i="58"/>
  <c r="J17" i="58" a="1"/>
  <c r="J17" i="58"/>
  <c r="H14" i="26"/>
  <c r="I14" i="26"/>
  <c r="A16" i="26"/>
  <c r="B16" i="26"/>
  <c r="G14" i="26"/>
  <c r="C14" i="26"/>
  <c r="J14" i="26"/>
  <c r="F14" i="26"/>
  <c r="E14" i="26"/>
  <c r="C15" i="2"/>
  <c r="I15" i="2"/>
  <c r="D15" i="2"/>
  <c r="K15" i="2"/>
  <c r="E15" i="2"/>
  <c r="D15" i="26"/>
  <c r="C15" i="26"/>
  <c r="I15" i="26"/>
  <c r="H15" i="26"/>
  <c r="J15" i="26"/>
  <c r="F15" i="26"/>
  <c r="G15" i="26"/>
  <c r="E15" i="26"/>
  <c r="C15" i="49"/>
  <c r="H15" i="49"/>
  <c r="I15" i="49"/>
  <c r="G15" i="49"/>
  <c r="L15" i="49"/>
  <c r="J15" i="49"/>
  <c r="K15" i="49"/>
  <c r="R14" i="2"/>
  <c r="U15" i="27"/>
  <c r="AA12" i="28"/>
  <c r="A35" i="51"/>
  <c r="B34" i="51"/>
  <c r="D33" i="51"/>
  <c r="G33" i="51"/>
  <c r="E33" i="51"/>
  <c r="H33" i="51"/>
  <c r="F33" i="51"/>
  <c r="C33" i="51"/>
  <c r="R13" i="2"/>
  <c r="AK10" i="25"/>
  <c r="M16" i="27"/>
  <c r="H16" i="27"/>
  <c r="I16" i="27"/>
  <c r="E16" i="27"/>
  <c r="F16" i="27"/>
  <c r="G16" i="27"/>
  <c r="J16" i="27"/>
  <c r="L16" i="27"/>
  <c r="O16" i="27"/>
  <c r="D16" i="27"/>
  <c r="K16" i="27"/>
  <c r="C16" i="27"/>
  <c r="N16" i="27"/>
  <c r="P16" i="27"/>
  <c r="I18" i="58" a="1"/>
  <c r="I18" i="58"/>
  <c r="A17" i="26"/>
  <c r="B17" i="26"/>
  <c r="AE14" i="25"/>
  <c r="AC14" i="25"/>
  <c r="AA14" i="25"/>
  <c r="Y14" i="25"/>
  <c r="U7" i="25"/>
  <c r="AE7" i="25"/>
  <c r="Y7" i="25"/>
  <c r="U14" i="25"/>
  <c r="V14" i="25"/>
  <c r="Z7" i="25"/>
  <c r="W14" i="25"/>
  <c r="Z14" i="25"/>
  <c r="AC7" i="25"/>
  <c r="W7" i="25"/>
  <c r="X14" i="25"/>
  <c r="AD14" i="25"/>
  <c r="AF7" i="25"/>
  <c r="AB14" i="25"/>
  <c r="V7" i="25"/>
  <c r="AF14" i="25"/>
  <c r="T14" i="25"/>
  <c r="AD7" i="25"/>
  <c r="T7" i="25"/>
  <c r="AB7" i="25"/>
  <c r="AA7" i="25"/>
  <c r="X7" i="25"/>
  <c r="R15" i="2"/>
  <c r="I16" i="26"/>
  <c r="F16" i="26"/>
  <c r="D16" i="26"/>
  <c r="C16" i="26"/>
  <c r="G16" i="26"/>
  <c r="E16" i="26"/>
  <c r="H16" i="26"/>
  <c r="J16" i="26"/>
  <c r="L16" i="49"/>
  <c r="K16" i="49"/>
  <c r="I16" i="49"/>
  <c r="J16" i="49"/>
  <c r="H16" i="49"/>
  <c r="G16" i="49"/>
  <c r="C16" i="49"/>
  <c r="I17" i="27"/>
  <c r="J17" i="27"/>
  <c r="F17" i="27"/>
  <c r="C17" i="27"/>
  <c r="M17" i="27"/>
  <c r="N17" i="27"/>
  <c r="K17" i="27"/>
  <c r="D17" i="27"/>
  <c r="G17" i="27"/>
  <c r="L17" i="27"/>
  <c r="E17" i="27"/>
  <c r="O17" i="27"/>
  <c r="P17" i="27"/>
  <c r="H17" i="27"/>
  <c r="U16" i="27"/>
  <c r="AB16" i="27"/>
  <c r="AI16" i="27"/>
  <c r="G34" i="51"/>
  <c r="E34" i="51"/>
  <c r="F34" i="51"/>
  <c r="D34" i="51"/>
  <c r="C34" i="51"/>
  <c r="H34" i="51"/>
  <c r="I16" i="2"/>
  <c r="J16" i="2"/>
  <c r="D16" i="2"/>
  <c r="K16" i="2"/>
  <c r="C16" i="2"/>
  <c r="E16" i="2"/>
  <c r="B35" i="51"/>
  <c r="A36" i="51"/>
  <c r="I19" i="58" a="1"/>
  <c r="I19" i="58"/>
  <c r="J18" i="58" a="1"/>
  <c r="J18" i="58"/>
  <c r="A18" i="26"/>
  <c r="B18" i="26"/>
  <c r="H17" i="26"/>
  <c r="G17" i="26"/>
  <c r="I17" i="26"/>
  <c r="C17" i="26"/>
  <c r="F17" i="26"/>
  <c r="D17" i="26"/>
  <c r="J17" i="26"/>
  <c r="E17" i="26"/>
  <c r="I17" i="49"/>
  <c r="J17" i="49"/>
  <c r="K17" i="49"/>
  <c r="G17" i="49"/>
  <c r="C17" i="49"/>
  <c r="H17" i="49"/>
  <c r="L17" i="49"/>
  <c r="E17" i="2"/>
  <c r="D17" i="2"/>
  <c r="J17" i="2"/>
  <c r="C17" i="2"/>
  <c r="I17" i="2"/>
  <c r="K17" i="2"/>
  <c r="R16" i="2"/>
  <c r="AK14" i="25"/>
  <c r="A37" i="51"/>
  <c r="B36" i="51"/>
  <c r="F35" i="51"/>
  <c r="E35" i="51"/>
  <c r="H35" i="51"/>
  <c r="C35" i="51"/>
  <c r="D35" i="51"/>
  <c r="G35" i="51"/>
  <c r="AB17" i="27"/>
  <c r="U17" i="27"/>
  <c r="AI17" i="27"/>
  <c r="P18" i="27"/>
  <c r="F18" i="27"/>
  <c r="J18" i="27"/>
  <c r="C18" i="27"/>
  <c r="H18" i="27"/>
  <c r="O18" i="27"/>
  <c r="N18" i="27"/>
  <c r="D18" i="27"/>
  <c r="I18" i="27"/>
  <c r="L18" i="27"/>
  <c r="E18" i="27"/>
  <c r="G18" i="27"/>
  <c r="K18" i="27"/>
  <c r="M18" i="27"/>
  <c r="I20" i="58" a="1"/>
  <c r="I20" i="58"/>
  <c r="J19" i="58" a="1"/>
  <c r="J19" i="58"/>
  <c r="A19" i="26"/>
  <c r="A20" i="26"/>
  <c r="B20" i="26"/>
  <c r="F20" i="26"/>
  <c r="AK7" i="25"/>
  <c r="D18" i="2"/>
  <c r="J18" i="26"/>
  <c r="C18" i="26"/>
  <c r="F18" i="26"/>
  <c r="H18" i="26"/>
  <c r="E18" i="26"/>
  <c r="I18" i="26"/>
  <c r="G18" i="26"/>
  <c r="D18" i="26"/>
  <c r="J18" i="49"/>
  <c r="I18" i="49"/>
  <c r="F18" i="49"/>
  <c r="G18" i="49"/>
  <c r="H18" i="49"/>
  <c r="L18" i="49"/>
  <c r="K18" i="49"/>
  <c r="C18" i="49"/>
  <c r="AI18" i="27"/>
  <c r="U18" i="27"/>
  <c r="AB18" i="27"/>
  <c r="J19" i="27"/>
  <c r="L19" i="27"/>
  <c r="N19" i="27"/>
  <c r="F19" i="27"/>
  <c r="P19" i="27"/>
  <c r="I19" i="27"/>
  <c r="H19" i="27"/>
  <c r="C19" i="27"/>
  <c r="O19" i="27"/>
  <c r="G19" i="27"/>
  <c r="K19" i="27"/>
  <c r="M19" i="27"/>
  <c r="E19" i="27"/>
  <c r="D19" i="27"/>
  <c r="D19" i="2"/>
  <c r="J19" i="2"/>
  <c r="C19" i="2"/>
  <c r="I19" i="2"/>
  <c r="E19" i="2"/>
  <c r="K19" i="2"/>
  <c r="D36" i="51"/>
  <c r="E36" i="51"/>
  <c r="G36" i="51"/>
  <c r="F36" i="51"/>
  <c r="H36" i="51"/>
  <c r="C36" i="51"/>
  <c r="A38" i="51"/>
  <c r="B37" i="51"/>
  <c r="R17" i="2"/>
  <c r="I21" i="58" a="1"/>
  <c r="I21" i="58"/>
  <c r="J20" i="58" a="1"/>
  <c r="J20" i="58"/>
  <c r="E20" i="26"/>
  <c r="A21" i="26"/>
  <c r="B21" i="26"/>
  <c r="C21" i="26"/>
  <c r="D20" i="26"/>
  <c r="I20" i="26"/>
  <c r="H20" i="26"/>
  <c r="C20" i="26"/>
  <c r="G20" i="26"/>
  <c r="J20" i="26"/>
  <c r="B19" i="26"/>
  <c r="J18" i="2"/>
  <c r="C18" i="2"/>
  <c r="K18" i="2"/>
  <c r="E18" i="2"/>
  <c r="I18" i="2"/>
  <c r="R18" i="2"/>
  <c r="H19" i="26"/>
  <c r="G19" i="26"/>
  <c r="E19" i="26"/>
  <c r="D19" i="26"/>
  <c r="I19" i="26"/>
  <c r="C19" i="26"/>
  <c r="F19" i="26"/>
  <c r="J19" i="26"/>
  <c r="L19" i="49"/>
  <c r="K19" i="49"/>
  <c r="J19" i="49"/>
  <c r="H19" i="49"/>
  <c r="G19" i="49"/>
  <c r="C19" i="49"/>
  <c r="I19" i="49"/>
  <c r="I20" i="2"/>
  <c r="E20" i="2"/>
  <c r="K20" i="2"/>
  <c r="C20" i="2"/>
  <c r="J20" i="2"/>
  <c r="D20" i="2"/>
  <c r="U19" i="27"/>
  <c r="AB19" i="27"/>
  <c r="AI19" i="27"/>
  <c r="R19" i="2"/>
  <c r="I20" i="27"/>
  <c r="H20" i="27"/>
  <c r="M20" i="27"/>
  <c r="E20" i="27"/>
  <c r="F20" i="27"/>
  <c r="G20" i="27"/>
  <c r="J20" i="27"/>
  <c r="L20" i="27"/>
  <c r="O20" i="27"/>
  <c r="D20" i="27"/>
  <c r="K20" i="27"/>
  <c r="C20" i="27"/>
  <c r="N20" i="27"/>
  <c r="P20" i="27"/>
  <c r="H37" i="51"/>
  <c r="F37" i="51"/>
  <c r="C37" i="51"/>
  <c r="D37" i="51"/>
  <c r="E37" i="51"/>
  <c r="G37" i="51"/>
  <c r="A39" i="51"/>
  <c r="B38" i="51"/>
  <c r="I22" i="58" a="1"/>
  <c r="I22" i="58"/>
  <c r="J21" i="58" a="1"/>
  <c r="J21" i="58"/>
  <c r="F21" i="26"/>
  <c r="D21" i="26"/>
  <c r="H21" i="26"/>
  <c r="G21" i="26"/>
  <c r="J21" i="26"/>
  <c r="I21" i="26"/>
  <c r="E21" i="26"/>
  <c r="A22" i="26"/>
  <c r="A23" i="26"/>
  <c r="B23" i="26"/>
  <c r="E21" i="2"/>
  <c r="I20" i="49"/>
  <c r="L20" i="49"/>
  <c r="K20" i="49"/>
  <c r="H20" i="49"/>
  <c r="J20" i="49"/>
  <c r="G20" i="49"/>
  <c r="C20" i="49"/>
  <c r="A40" i="51"/>
  <c r="B39" i="51"/>
  <c r="G38" i="51"/>
  <c r="E38" i="51"/>
  <c r="H38" i="51"/>
  <c r="C38" i="51"/>
  <c r="D38" i="51"/>
  <c r="F38" i="51"/>
  <c r="AI20" i="27"/>
  <c r="U20" i="27"/>
  <c r="AB20" i="27"/>
  <c r="R20" i="2"/>
  <c r="L21" i="27"/>
  <c r="O21" i="27"/>
  <c r="P21" i="27"/>
  <c r="I21" i="27"/>
  <c r="K21" i="27"/>
  <c r="D21" i="27"/>
  <c r="N21" i="27"/>
  <c r="F21" i="27"/>
  <c r="C21" i="27"/>
  <c r="J21" i="27"/>
  <c r="H21" i="27"/>
  <c r="M21" i="27"/>
  <c r="E21" i="27"/>
  <c r="G21" i="27"/>
  <c r="I23" i="58" a="1"/>
  <c r="I23" i="58"/>
  <c r="J22" i="58" a="1"/>
  <c r="J22" i="58"/>
  <c r="B22" i="26"/>
  <c r="G22" i="26"/>
  <c r="A24" i="26"/>
  <c r="B24" i="26"/>
  <c r="H24" i="26"/>
  <c r="K21" i="2"/>
  <c r="J21" i="2"/>
  <c r="I21" i="2"/>
  <c r="C21" i="2"/>
  <c r="D21" i="2"/>
  <c r="H22" i="26"/>
  <c r="D22" i="26"/>
  <c r="F22" i="26"/>
  <c r="C22" i="26"/>
  <c r="I23" i="26"/>
  <c r="J23" i="26"/>
  <c r="F23" i="26"/>
  <c r="E23" i="26"/>
  <c r="G23" i="26"/>
  <c r="D23" i="26"/>
  <c r="C23" i="26"/>
  <c r="H23" i="26"/>
  <c r="L21" i="49"/>
  <c r="I21" i="49"/>
  <c r="J21" i="49"/>
  <c r="K21" i="49"/>
  <c r="G21" i="49"/>
  <c r="C21" i="49"/>
  <c r="H21" i="49"/>
  <c r="AI21" i="27"/>
  <c r="U21" i="27"/>
  <c r="AB21" i="27"/>
  <c r="J22" i="2"/>
  <c r="I22" i="2"/>
  <c r="D22" i="2"/>
  <c r="E22" i="2"/>
  <c r="K22" i="2"/>
  <c r="C22" i="2"/>
  <c r="H22" i="27"/>
  <c r="M22" i="27"/>
  <c r="E22" i="27"/>
  <c r="D22" i="27"/>
  <c r="P22" i="27"/>
  <c r="I22" i="27"/>
  <c r="O22" i="27"/>
  <c r="C22" i="27"/>
  <c r="L22" i="27"/>
  <c r="N22" i="27"/>
  <c r="K22" i="27"/>
  <c r="G22" i="27"/>
  <c r="J22" i="27"/>
  <c r="F22" i="27"/>
  <c r="F39" i="51"/>
  <c r="G39" i="51"/>
  <c r="D39" i="51"/>
  <c r="H39" i="51"/>
  <c r="C39" i="51"/>
  <c r="E39" i="51"/>
  <c r="A41" i="51"/>
  <c r="B40" i="51"/>
  <c r="I24" i="58" a="1"/>
  <c r="I24" i="58"/>
  <c r="J23" i="58" a="1"/>
  <c r="J23" i="58"/>
  <c r="J24" i="26"/>
  <c r="I22" i="26"/>
  <c r="I24" i="26"/>
  <c r="C24" i="26"/>
  <c r="D24" i="26"/>
  <c r="J22" i="26"/>
  <c r="G24" i="26"/>
  <c r="F24" i="26"/>
  <c r="E22" i="26"/>
  <c r="A25" i="26"/>
  <c r="B25" i="26"/>
  <c r="G25" i="26"/>
  <c r="E24" i="26"/>
  <c r="R21" i="2"/>
  <c r="H22" i="49"/>
  <c r="L22" i="49"/>
  <c r="G22" i="49"/>
  <c r="C22" i="49"/>
  <c r="I22" i="49"/>
  <c r="J22" i="49"/>
  <c r="K22" i="49"/>
  <c r="D40" i="51"/>
  <c r="E40" i="51"/>
  <c r="C40" i="51"/>
  <c r="G40" i="51"/>
  <c r="F40" i="51"/>
  <c r="H40" i="51"/>
  <c r="F23" i="27"/>
  <c r="L23" i="27"/>
  <c r="J23" i="27"/>
  <c r="N23" i="27"/>
  <c r="G23" i="27"/>
  <c r="E23" i="27"/>
  <c r="O23" i="27"/>
  <c r="H23" i="27"/>
  <c r="M23" i="27"/>
  <c r="D23" i="27"/>
  <c r="K23" i="27"/>
  <c r="P23" i="27"/>
  <c r="I23" i="27"/>
  <c r="C23" i="27"/>
  <c r="B41" i="51"/>
  <c r="A42" i="51"/>
  <c r="AI22" i="27"/>
  <c r="AB22" i="27"/>
  <c r="U22" i="27"/>
  <c r="R22" i="2"/>
  <c r="K23" i="2"/>
  <c r="I23" i="2"/>
  <c r="E23" i="2"/>
  <c r="C23" i="2"/>
  <c r="J23" i="2"/>
  <c r="D23" i="2"/>
  <c r="I25" i="58" a="1"/>
  <c r="I25" i="58"/>
  <c r="J25" i="58" a="1"/>
  <c r="J25" i="58"/>
  <c r="J24" i="58" a="1"/>
  <c r="J24" i="58"/>
  <c r="D25" i="26"/>
  <c r="A26" i="26"/>
  <c r="B26" i="26"/>
  <c r="E26" i="26"/>
  <c r="I25" i="26"/>
  <c r="J25" i="26"/>
  <c r="E25" i="26"/>
  <c r="F25" i="26"/>
  <c r="C25" i="26"/>
  <c r="H25" i="26"/>
  <c r="C23" i="49"/>
  <c r="H23" i="49"/>
  <c r="L23" i="49"/>
  <c r="J23" i="49"/>
  <c r="K23" i="49"/>
  <c r="I23" i="49"/>
  <c r="G23" i="49"/>
  <c r="A43" i="51"/>
  <c r="B42" i="51"/>
  <c r="AB23" i="27"/>
  <c r="U23" i="27"/>
  <c r="AI23" i="27"/>
  <c r="D41" i="51"/>
  <c r="G41" i="51"/>
  <c r="E41" i="51"/>
  <c r="H41" i="51"/>
  <c r="F41" i="51"/>
  <c r="C41" i="51"/>
  <c r="I24" i="2"/>
  <c r="E24" i="2"/>
  <c r="K24" i="2"/>
  <c r="C24" i="2"/>
  <c r="J24" i="2"/>
  <c r="D24" i="2"/>
  <c r="E24" i="27"/>
  <c r="H24" i="27"/>
  <c r="I24" i="27"/>
  <c r="O24" i="27"/>
  <c r="P24" i="27"/>
  <c r="M24" i="27"/>
  <c r="N24" i="27"/>
  <c r="K24" i="27"/>
  <c r="L24" i="27"/>
  <c r="D24" i="27"/>
  <c r="J24" i="27"/>
  <c r="F24" i="27"/>
  <c r="G24" i="27"/>
  <c r="C24" i="27"/>
  <c r="R23" i="2"/>
  <c r="J26" i="26"/>
  <c r="G26" i="26"/>
  <c r="I26" i="26"/>
  <c r="H26" i="26"/>
  <c r="D26" i="26"/>
  <c r="C26" i="26"/>
  <c r="F26" i="26"/>
  <c r="A27" i="26"/>
  <c r="B27" i="26"/>
  <c r="E27" i="26"/>
  <c r="I24" i="49"/>
  <c r="J24" i="49"/>
  <c r="H24" i="49"/>
  <c r="G24" i="49"/>
  <c r="C24" i="49"/>
  <c r="L24" i="49"/>
  <c r="K24" i="49"/>
  <c r="P25" i="27"/>
  <c r="O25" i="27"/>
  <c r="L25" i="27"/>
  <c r="N25" i="27"/>
  <c r="K25" i="27"/>
  <c r="G25" i="27"/>
  <c r="M25" i="27"/>
  <c r="J25" i="27"/>
  <c r="F25" i="27"/>
  <c r="D25" i="27"/>
  <c r="I25" i="27"/>
  <c r="E25" i="27"/>
  <c r="H25" i="27"/>
  <c r="C25" i="27"/>
  <c r="J25" i="2"/>
  <c r="D25" i="2"/>
  <c r="K25" i="2"/>
  <c r="I25" i="2"/>
  <c r="C25" i="2"/>
  <c r="E25" i="2"/>
  <c r="G42" i="51"/>
  <c r="E42" i="51"/>
  <c r="D42" i="51"/>
  <c r="F42" i="51"/>
  <c r="C42" i="51"/>
  <c r="H42" i="51"/>
  <c r="AI24" i="27"/>
  <c r="AB24" i="27"/>
  <c r="U24" i="27"/>
  <c r="R24" i="2"/>
  <c r="B43" i="51"/>
  <c r="A44" i="51"/>
  <c r="A28" i="26"/>
  <c r="B28" i="26"/>
  <c r="G28" i="26"/>
  <c r="F27" i="26"/>
  <c r="J27" i="26"/>
  <c r="I27" i="26"/>
  <c r="D27" i="26"/>
  <c r="H27" i="26"/>
  <c r="G27" i="26"/>
  <c r="C27" i="26"/>
  <c r="I25" i="49"/>
  <c r="G25" i="49"/>
  <c r="K25" i="49"/>
  <c r="J25" i="49"/>
  <c r="C25" i="49"/>
  <c r="H25" i="49"/>
  <c r="L25" i="49"/>
  <c r="R25" i="2"/>
  <c r="U25" i="27"/>
  <c r="AB25" i="27"/>
  <c r="AI25" i="27"/>
  <c r="I26" i="2"/>
  <c r="D26" i="2"/>
  <c r="E26" i="2"/>
  <c r="J26" i="2"/>
  <c r="K26" i="2"/>
  <c r="C26" i="2"/>
  <c r="A45" i="51"/>
  <c r="B44" i="51"/>
  <c r="G43" i="51"/>
  <c r="E43" i="51"/>
  <c r="H43" i="51"/>
  <c r="D43" i="51"/>
  <c r="C43" i="51"/>
  <c r="F43" i="51"/>
  <c r="P26" i="27"/>
  <c r="K26" i="27"/>
  <c r="J26" i="27"/>
  <c r="C26" i="27"/>
  <c r="L26" i="27"/>
  <c r="M26" i="27"/>
  <c r="E26" i="27"/>
  <c r="G26" i="27"/>
  <c r="I26" i="27"/>
  <c r="F26" i="27"/>
  <c r="H26" i="27"/>
  <c r="O26" i="27"/>
  <c r="N26" i="27"/>
  <c r="D26" i="27"/>
  <c r="F28" i="26"/>
  <c r="I28" i="26"/>
  <c r="J28" i="26"/>
  <c r="C28" i="26"/>
  <c r="A29" i="26"/>
  <c r="B29" i="26"/>
  <c r="J29" i="26"/>
  <c r="H28" i="26"/>
  <c r="E28" i="26"/>
  <c r="D28" i="26"/>
  <c r="H26" i="49"/>
  <c r="K26" i="49"/>
  <c r="C26" i="49"/>
  <c r="I26" i="49"/>
  <c r="L26" i="49"/>
  <c r="G26" i="49"/>
  <c r="J26" i="49"/>
  <c r="D44" i="51"/>
  <c r="E44" i="51"/>
  <c r="G44" i="51"/>
  <c r="H44" i="51"/>
  <c r="F44" i="51"/>
  <c r="C44" i="51"/>
  <c r="R26" i="2"/>
  <c r="O27" i="27"/>
  <c r="H27" i="27"/>
  <c r="M27" i="27"/>
  <c r="D27" i="27"/>
  <c r="K27" i="27"/>
  <c r="P27" i="27"/>
  <c r="I27" i="27"/>
  <c r="C27" i="27"/>
  <c r="F27" i="27"/>
  <c r="L27" i="27"/>
  <c r="N27" i="27"/>
  <c r="E27" i="27"/>
  <c r="G27" i="27"/>
  <c r="J27" i="27"/>
  <c r="AI26" i="27"/>
  <c r="AB26" i="27"/>
  <c r="U26" i="27"/>
  <c r="A46" i="51"/>
  <c r="B45" i="51"/>
  <c r="I27" i="2"/>
  <c r="E27" i="2"/>
  <c r="J27" i="2"/>
  <c r="D27" i="2"/>
  <c r="C27" i="2"/>
  <c r="K27" i="2"/>
  <c r="A30" i="26"/>
  <c r="B30" i="26"/>
  <c r="G30" i="26"/>
  <c r="D29" i="26"/>
  <c r="F29" i="26"/>
  <c r="E29" i="26"/>
  <c r="H29" i="26"/>
  <c r="G29" i="26"/>
  <c r="C29" i="26"/>
  <c r="I29" i="26"/>
  <c r="K27" i="49"/>
  <c r="J27" i="49"/>
  <c r="H27" i="49"/>
  <c r="C27" i="49"/>
  <c r="I27" i="49"/>
  <c r="G27" i="49"/>
  <c r="L27" i="49"/>
  <c r="J28" i="2"/>
  <c r="E28" i="2"/>
  <c r="C28" i="2"/>
  <c r="I28" i="2"/>
  <c r="D28" i="2"/>
  <c r="K28" i="2"/>
  <c r="R27" i="2"/>
  <c r="A47" i="51"/>
  <c r="B46" i="51"/>
  <c r="H28" i="27"/>
  <c r="F28" i="27"/>
  <c r="I28" i="27"/>
  <c r="N28" i="27"/>
  <c r="M28" i="27"/>
  <c r="P28" i="27"/>
  <c r="D28" i="27"/>
  <c r="J28" i="27"/>
  <c r="O28" i="27"/>
  <c r="L28" i="27"/>
  <c r="C28" i="27"/>
  <c r="E28" i="27"/>
  <c r="K28" i="27"/>
  <c r="G28" i="27"/>
  <c r="H45" i="51"/>
  <c r="F45" i="51"/>
  <c r="C45" i="51"/>
  <c r="E45" i="51"/>
  <c r="D45" i="51"/>
  <c r="G45" i="51"/>
  <c r="U27" i="27"/>
  <c r="AI27" i="27"/>
  <c r="AB27" i="27"/>
  <c r="F30" i="26"/>
  <c r="C30" i="26"/>
  <c r="H30" i="26"/>
  <c r="J30" i="26"/>
  <c r="I30" i="26"/>
  <c r="D30" i="26"/>
  <c r="E30" i="26"/>
  <c r="A31" i="26"/>
  <c r="B31" i="26"/>
  <c r="H31" i="26"/>
  <c r="H28" i="49"/>
  <c r="J28" i="49"/>
  <c r="I28" i="49"/>
  <c r="G28" i="49"/>
  <c r="C28" i="49"/>
  <c r="L28" i="49"/>
  <c r="K28" i="49"/>
  <c r="R28" i="2"/>
  <c r="G46" i="51"/>
  <c r="E46" i="51"/>
  <c r="H46" i="51"/>
  <c r="D46" i="51"/>
  <c r="C46" i="51"/>
  <c r="F46" i="51"/>
  <c r="A48" i="51"/>
  <c r="B47" i="51"/>
  <c r="AB28" i="27"/>
  <c r="U28" i="27"/>
  <c r="AI28" i="27"/>
  <c r="N29" i="27"/>
  <c r="K29" i="27"/>
  <c r="P29" i="27"/>
  <c r="M29" i="27"/>
  <c r="J29" i="27"/>
  <c r="F29" i="27"/>
  <c r="D29" i="27"/>
  <c r="I29" i="27"/>
  <c r="E29" i="27"/>
  <c r="H29" i="27"/>
  <c r="C29" i="27"/>
  <c r="G29" i="27"/>
  <c r="O29" i="27"/>
  <c r="L29" i="27"/>
  <c r="I29" i="2"/>
  <c r="K29" i="2"/>
  <c r="J29" i="2"/>
  <c r="E29" i="2"/>
  <c r="D29" i="2"/>
  <c r="C29" i="2"/>
  <c r="F31" i="26"/>
  <c r="D31" i="26"/>
  <c r="E31" i="26"/>
  <c r="J31" i="26"/>
  <c r="C31" i="26"/>
  <c r="I31" i="26"/>
  <c r="G31" i="26"/>
  <c r="A32" i="26"/>
  <c r="B32" i="26"/>
  <c r="I32" i="26"/>
  <c r="I29" i="49"/>
  <c r="J29" i="49"/>
  <c r="H29" i="49"/>
  <c r="K29" i="49"/>
  <c r="C29" i="49"/>
  <c r="G29" i="49"/>
  <c r="L29" i="49"/>
  <c r="R29" i="2"/>
  <c r="U29" i="27"/>
  <c r="AB29" i="27"/>
  <c r="AI29" i="27"/>
  <c r="F47" i="51"/>
  <c r="G47" i="51"/>
  <c r="H47" i="51"/>
  <c r="C47" i="51"/>
  <c r="D47" i="51"/>
  <c r="E47" i="51"/>
  <c r="A49" i="51"/>
  <c r="B48" i="51"/>
  <c r="H30" i="27"/>
  <c r="F30" i="27"/>
  <c r="J30" i="27"/>
  <c r="D30" i="27"/>
  <c r="P30" i="27"/>
  <c r="M30" i="27"/>
  <c r="E30" i="27"/>
  <c r="C30" i="27"/>
  <c r="L30" i="27"/>
  <c r="I30" i="27"/>
  <c r="O30" i="27"/>
  <c r="G30" i="27"/>
  <c r="N30" i="27"/>
  <c r="K30" i="27"/>
  <c r="K30" i="2"/>
  <c r="C30" i="2"/>
  <c r="E30" i="2"/>
  <c r="I30" i="2"/>
  <c r="D30" i="2"/>
  <c r="J30" i="2"/>
  <c r="G32" i="26"/>
  <c r="C32" i="26"/>
  <c r="A33" i="26"/>
  <c r="B33" i="26"/>
  <c r="G33" i="26"/>
  <c r="F32" i="26"/>
  <c r="J32" i="26"/>
  <c r="H32" i="26"/>
  <c r="D32" i="26"/>
  <c r="E32" i="26"/>
  <c r="G30" i="49"/>
  <c r="C30" i="49"/>
  <c r="J30" i="49"/>
  <c r="K30" i="49"/>
  <c r="I30" i="49"/>
  <c r="H30" i="49"/>
  <c r="L30" i="49"/>
  <c r="O31" i="27"/>
  <c r="H31" i="27"/>
  <c r="M31" i="27"/>
  <c r="D31" i="27"/>
  <c r="K31" i="27"/>
  <c r="P31" i="27"/>
  <c r="I31" i="27"/>
  <c r="C31" i="27"/>
  <c r="F31" i="27"/>
  <c r="L31" i="27"/>
  <c r="N31" i="27"/>
  <c r="J31" i="27"/>
  <c r="G31" i="27"/>
  <c r="E31" i="27"/>
  <c r="R30" i="2"/>
  <c r="D48" i="51"/>
  <c r="E48" i="51"/>
  <c r="C48" i="51"/>
  <c r="F48" i="51"/>
  <c r="G48" i="51"/>
  <c r="H48" i="51"/>
  <c r="U30" i="27"/>
  <c r="AB30" i="27"/>
  <c r="AI30" i="27"/>
  <c r="K31" i="2"/>
  <c r="I31" i="2"/>
  <c r="E31" i="2"/>
  <c r="J31" i="2"/>
  <c r="C31" i="2"/>
  <c r="D31" i="2"/>
  <c r="A50" i="51"/>
  <c r="B49" i="51"/>
  <c r="A34" i="26"/>
  <c r="B34" i="26"/>
  <c r="G34" i="26"/>
  <c r="E33" i="26"/>
  <c r="C33" i="26"/>
  <c r="H33" i="26"/>
  <c r="I33" i="26"/>
  <c r="J33" i="26"/>
  <c r="A35" i="26"/>
  <c r="B35" i="26"/>
  <c r="F33" i="26"/>
  <c r="D33" i="26"/>
  <c r="K31" i="49"/>
  <c r="I31" i="49"/>
  <c r="G31" i="49"/>
  <c r="C31" i="49"/>
  <c r="H31" i="49"/>
  <c r="L31" i="49"/>
  <c r="J31" i="49"/>
  <c r="R31" i="2"/>
  <c r="I32" i="27"/>
  <c r="H32" i="27"/>
  <c r="M32" i="27"/>
  <c r="N32" i="27"/>
  <c r="O32" i="27"/>
  <c r="P32" i="27"/>
  <c r="D32" i="27"/>
  <c r="J32" i="27"/>
  <c r="K32" i="27"/>
  <c r="L32" i="27"/>
  <c r="C32" i="27"/>
  <c r="E32" i="27"/>
  <c r="F32" i="27"/>
  <c r="G32" i="27"/>
  <c r="D49" i="51"/>
  <c r="G49" i="51"/>
  <c r="H49" i="51"/>
  <c r="E49" i="51"/>
  <c r="C49" i="51"/>
  <c r="F49" i="51"/>
  <c r="A51" i="51"/>
  <c r="B51" i="51"/>
  <c r="B50" i="51"/>
  <c r="I32" i="2"/>
  <c r="E32" i="2"/>
  <c r="K32" i="2"/>
  <c r="C32" i="2"/>
  <c r="J32" i="2"/>
  <c r="D32" i="2"/>
  <c r="AB31" i="27"/>
  <c r="U31" i="27"/>
  <c r="AI31" i="27"/>
  <c r="H34" i="26"/>
  <c r="D34" i="26"/>
  <c r="I34" i="26"/>
  <c r="C34" i="26"/>
  <c r="F34" i="26"/>
  <c r="J34" i="26"/>
  <c r="E34" i="26"/>
  <c r="A36" i="26"/>
  <c r="B36" i="26"/>
  <c r="H35" i="26"/>
  <c r="G35" i="26"/>
  <c r="I35" i="26"/>
  <c r="F35" i="26"/>
  <c r="D35" i="26"/>
  <c r="E35" i="26"/>
  <c r="C35" i="26"/>
  <c r="J35" i="26"/>
  <c r="H32" i="49"/>
  <c r="I32" i="49"/>
  <c r="L32" i="49"/>
  <c r="K32" i="49"/>
  <c r="C32" i="49"/>
  <c r="G32" i="49"/>
  <c r="J32" i="49"/>
  <c r="U32" i="27"/>
  <c r="AI32" i="27"/>
  <c r="AB32" i="27"/>
  <c r="C33" i="2"/>
  <c r="K33" i="2"/>
  <c r="I33" i="2"/>
  <c r="E33" i="2"/>
  <c r="D33" i="2"/>
  <c r="J33" i="2"/>
  <c r="R32" i="2"/>
  <c r="G50" i="51"/>
  <c r="E50" i="51"/>
  <c r="D50" i="51"/>
  <c r="C50" i="51"/>
  <c r="F50" i="51"/>
  <c r="H50" i="51"/>
  <c r="M33" i="27"/>
  <c r="N33" i="27"/>
  <c r="K33" i="27"/>
  <c r="D33" i="27"/>
  <c r="I33" i="27"/>
  <c r="J33" i="27"/>
  <c r="F33" i="27"/>
  <c r="C33" i="27"/>
  <c r="P33" i="27"/>
  <c r="E33" i="27"/>
  <c r="H33" i="27"/>
  <c r="L33" i="27"/>
  <c r="O33" i="27"/>
  <c r="G33" i="27"/>
  <c r="F51" i="51"/>
  <c r="C51" i="51"/>
  <c r="D51" i="51"/>
  <c r="G51" i="51"/>
  <c r="H51" i="51"/>
  <c r="E51" i="51"/>
  <c r="S8" i="52"/>
  <c r="T8" i="52"/>
  <c r="V8" i="52"/>
  <c r="Q8" i="52"/>
  <c r="P8" i="52"/>
  <c r="U8" i="52"/>
  <c r="R8" i="52"/>
  <c r="O8" i="52"/>
  <c r="W8" i="52"/>
  <c r="A37" i="26"/>
  <c r="B37" i="26"/>
  <c r="G36" i="26"/>
  <c r="E36" i="26"/>
  <c r="C36" i="26"/>
  <c r="F36" i="26"/>
  <c r="I36" i="26"/>
  <c r="J36" i="26"/>
  <c r="H36" i="26"/>
  <c r="D36" i="26"/>
  <c r="C33" i="49"/>
  <c r="H33" i="49"/>
  <c r="I33" i="49"/>
  <c r="G33" i="49"/>
  <c r="K33" i="49"/>
  <c r="L33" i="49"/>
  <c r="J33" i="49"/>
  <c r="U33" i="27"/>
  <c r="AB33" i="27"/>
  <c r="AI33" i="27"/>
  <c r="K34" i="2"/>
  <c r="J34" i="2"/>
  <c r="D34" i="2"/>
  <c r="E34" i="2"/>
  <c r="I34" i="2"/>
  <c r="C34" i="2"/>
  <c r="R33" i="2"/>
  <c r="H34" i="27"/>
  <c r="K34" i="27"/>
  <c r="J34" i="27"/>
  <c r="D34" i="27"/>
  <c r="P34" i="27"/>
  <c r="M34" i="27"/>
  <c r="E34" i="27"/>
  <c r="C34" i="27"/>
  <c r="L34" i="27"/>
  <c r="I34" i="27"/>
  <c r="O34" i="27"/>
  <c r="G34" i="27"/>
  <c r="N34" i="27"/>
  <c r="F34" i="27"/>
  <c r="A38" i="26"/>
  <c r="A39" i="26"/>
  <c r="C37" i="26"/>
  <c r="J37" i="26"/>
  <c r="I37" i="26"/>
  <c r="G37" i="26"/>
  <c r="H37" i="26"/>
  <c r="D37" i="26"/>
  <c r="E37" i="26"/>
  <c r="F37" i="26"/>
  <c r="G34" i="49"/>
  <c r="J34" i="49"/>
  <c r="I34" i="49"/>
  <c r="H34" i="49"/>
  <c r="L34" i="49"/>
  <c r="K34" i="49"/>
  <c r="C34" i="49"/>
  <c r="R34" i="2"/>
  <c r="C35" i="2"/>
  <c r="J35" i="2"/>
  <c r="D35" i="2"/>
  <c r="E35" i="2"/>
  <c r="K35" i="2"/>
  <c r="I35" i="2"/>
  <c r="AI34" i="27"/>
  <c r="U34" i="27"/>
  <c r="AB34" i="27"/>
  <c r="O35" i="27"/>
  <c r="H35" i="27"/>
  <c r="M35" i="27"/>
  <c r="D35" i="27"/>
  <c r="K35" i="27"/>
  <c r="P35" i="27"/>
  <c r="I35" i="27"/>
  <c r="C35" i="27"/>
  <c r="F35" i="27"/>
  <c r="L35" i="27"/>
  <c r="E35" i="27"/>
  <c r="N35" i="27"/>
  <c r="G35" i="27"/>
  <c r="J35" i="27"/>
  <c r="B38" i="26"/>
  <c r="D38" i="26"/>
  <c r="E38" i="26"/>
  <c r="I38" i="26"/>
  <c r="G38" i="26"/>
  <c r="A40" i="26"/>
  <c r="B39" i="26"/>
  <c r="C35" i="49"/>
  <c r="I35" i="49"/>
  <c r="L35" i="49"/>
  <c r="J35" i="49"/>
  <c r="K35" i="49"/>
  <c r="H35" i="49"/>
  <c r="G35" i="49"/>
  <c r="AB35" i="27"/>
  <c r="AI35" i="27"/>
  <c r="U35" i="27"/>
  <c r="R35" i="2"/>
  <c r="J36" i="27"/>
  <c r="O36" i="27"/>
  <c r="L36" i="27"/>
  <c r="C36" i="27"/>
  <c r="E36" i="27"/>
  <c r="K36" i="27"/>
  <c r="G36" i="27"/>
  <c r="H36" i="27"/>
  <c r="F36" i="27"/>
  <c r="M36" i="27"/>
  <c r="N36" i="27"/>
  <c r="I36" i="27"/>
  <c r="P36" i="27"/>
  <c r="D36" i="27"/>
  <c r="D36" i="2"/>
  <c r="E36" i="2"/>
  <c r="K36" i="2"/>
  <c r="J36" i="2"/>
  <c r="I36" i="2"/>
  <c r="C36" i="2"/>
  <c r="C38" i="26"/>
  <c r="J38" i="26"/>
  <c r="F38" i="26"/>
  <c r="H38" i="26"/>
  <c r="E39" i="26"/>
  <c r="I39" i="26"/>
  <c r="C39" i="26"/>
  <c r="J39" i="26"/>
  <c r="F39" i="26"/>
  <c r="H39" i="26"/>
  <c r="G39" i="26"/>
  <c r="D39" i="26"/>
  <c r="B40" i="26"/>
  <c r="A41" i="26"/>
  <c r="C36" i="49"/>
  <c r="K36" i="49"/>
  <c r="L36" i="49"/>
  <c r="I36" i="49"/>
  <c r="J36" i="49"/>
  <c r="G36" i="49"/>
  <c r="H36" i="49"/>
  <c r="M37" i="27"/>
  <c r="J37" i="27"/>
  <c r="F37" i="27"/>
  <c r="D37" i="27"/>
  <c r="I37" i="27"/>
  <c r="E37" i="27"/>
  <c r="H37" i="27"/>
  <c r="C37" i="27"/>
  <c r="G37" i="27"/>
  <c r="O37" i="27"/>
  <c r="P37" i="27"/>
  <c r="N37" i="27"/>
  <c r="K37" i="27"/>
  <c r="L37" i="27"/>
  <c r="AI36" i="27"/>
  <c r="U36" i="27"/>
  <c r="AB36" i="27"/>
  <c r="I37" i="2"/>
  <c r="D37" i="2"/>
  <c r="K37" i="2"/>
  <c r="C37" i="2"/>
  <c r="J37" i="2"/>
  <c r="E37" i="2"/>
  <c r="R36" i="2"/>
  <c r="B41" i="26"/>
  <c r="A42" i="26"/>
  <c r="F40" i="26"/>
  <c r="G40" i="26"/>
  <c r="C40" i="26"/>
  <c r="I40" i="26"/>
  <c r="H40" i="26"/>
  <c r="J40" i="26"/>
  <c r="E40" i="26"/>
  <c r="D40" i="26"/>
  <c r="J37" i="49"/>
  <c r="I37" i="49"/>
  <c r="L37" i="49"/>
  <c r="H37" i="49"/>
  <c r="C37" i="49"/>
  <c r="G37" i="49"/>
  <c r="K37" i="49"/>
  <c r="R37" i="2"/>
  <c r="U37" i="27"/>
  <c r="AB37" i="27"/>
  <c r="AI37" i="27"/>
  <c r="G38" i="27"/>
  <c r="I38" i="27"/>
  <c r="K38" i="27"/>
  <c r="H38" i="27"/>
  <c r="O38" i="27"/>
  <c r="N38" i="27"/>
  <c r="D38" i="27"/>
  <c r="P38" i="27"/>
  <c r="F38" i="27"/>
  <c r="J38" i="27"/>
  <c r="C38" i="27"/>
  <c r="L38" i="27"/>
  <c r="M38" i="27"/>
  <c r="E38" i="27"/>
  <c r="E38" i="2"/>
  <c r="I38" i="2"/>
  <c r="C38" i="2"/>
  <c r="K38" i="2"/>
  <c r="D38" i="2"/>
  <c r="J38" i="2"/>
  <c r="B42" i="26"/>
  <c r="A43" i="26"/>
  <c r="G41" i="26"/>
  <c r="H41" i="26"/>
  <c r="C41" i="26"/>
  <c r="J41" i="26"/>
  <c r="D41" i="26"/>
  <c r="E41" i="26"/>
  <c r="I41" i="26"/>
  <c r="F41" i="26"/>
  <c r="K38" i="49"/>
  <c r="H38" i="49"/>
  <c r="I38" i="49"/>
  <c r="C38" i="49"/>
  <c r="G38" i="49"/>
  <c r="L38" i="49"/>
  <c r="J38" i="49"/>
  <c r="O39" i="27"/>
  <c r="H39" i="27"/>
  <c r="M39" i="27"/>
  <c r="D39" i="27"/>
  <c r="K39" i="27"/>
  <c r="P39" i="27"/>
  <c r="I39" i="27"/>
  <c r="C39" i="27"/>
  <c r="F39" i="27"/>
  <c r="L39" i="27"/>
  <c r="J39" i="27"/>
  <c r="E39" i="27"/>
  <c r="G39" i="27"/>
  <c r="N39" i="27"/>
  <c r="I39" i="2"/>
  <c r="E39" i="2"/>
  <c r="J39" i="2"/>
  <c r="D39" i="2"/>
  <c r="K39" i="2"/>
  <c r="C39" i="2"/>
  <c r="R38" i="2"/>
  <c r="AB38" i="27"/>
  <c r="AI38" i="27"/>
  <c r="U38" i="27"/>
  <c r="B43" i="26"/>
  <c r="A44" i="26"/>
  <c r="F42" i="26"/>
  <c r="I42" i="26"/>
  <c r="J42" i="26"/>
  <c r="G42" i="26"/>
  <c r="E42" i="26"/>
  <c r="D42" i="26"/>
  <c r="H42" i="26"/>
  <c r="C42" i="26"/>
  <c r="F39" i="49"/>
  <c r="K39" i="49"/>
  <c r="L39" i="49"/>
  <c r="E39" i="49"/>
  <c r="J39" i="49"/>
  <c r="C39" i="49"/>
  <c r="D39" i="49"/>
  <c r="G39" i="49"/>
  <c r="H39" i="49"/>
  <c r="I39" i="49"/>
  <c r="R39" i="2"/>
  <c r="M40" i="27"/>
  <c r="H40" i="27"/>
  <c r="I40" i="27"/>
  <c r="N40" i="27"/>
  <c r="O40" i="27"/>
  <c r="P40" i="27"/>
  <c r="D40" i="27"/>
  <c r="J40" i="27"/>
  <c r="K40" i="27"/>
  <c r="L40" i="27"/>
  <c r="C40" i="27"/>
  <c r="E40" i="27"/>
  <c r="F40" i="27"/>
  <c r="G40" i="27"/>
  <c r="J40" i="2"/>
  <c r="D40" i="2"/>
  <c r="C40" i="2"/>
  <c r="E40" i="2"/>
  <c r="K40" i="2"/>
  <c r="I40" i="2"/>
  <c r="U39" i="27"/>
  <c r="AB39" i="27"/>
  <c r="AI39" i="27"/>
  <c r="B44" i="26"/>
  <c r="A45" i="26"/>
  <c r="D43" i="26"/>
  <c r="F43" i="26"/>
  <c r="C43" i="26"/>
  <c r="E43" i="26"/>
  <c r="H43" i="26"/>
  <c r="G43" i="26"/>
  <c r="I43" i="26"/>
  <c r="J43" i="26"/>
  <c r="G40" i="49"/>
  <c r="K40" i="49"/>
  <c r="I40" i="49"/>
  <c r="F40" i="49"/>
  <c r="D40" i="49"/>
  <c r="C40" i="49"/>
  <c r="L40" i="49"/>
  <c r="H40" i="49"/>
  <c r="J40" i="49"/>
  <c r="E40" i="49"/>
  <c r="AB40" i="27"/>
  <c r="AI40" i="27"/>
  <c r="U40" i="27"/>
  <c r="I41" i="27"/>
  <c r="O41" i="27"/>
  <c r="L41" i="27"/>
  <c r="C41" i="27"/>
  <c r="N41" i="27"/>
  <c r="K41" i="27"/>
  <c r="G41" i="27"/>
  <c r="J41" i="27"/>
  <c r="F41" i="27"/>
  <c r="P41" i="27"/>
  <c r="M41" i="27"/>
  <c r="E41" i="27"/>
  <c r="H41" i="27"/>
  <c r="D41" i="27"/>
  <c r="R40" i="2"/>
  <c r="J41" i="2"/>
  <c r="E41" i="2"/>
  <c r="I41" i="2"/>
  <c r="K41" i="2"/>
  <c r="C41" i="2"/>
  <c r="D41" i="2"/>
  <c r="B45" i="26"/>
  <c r="A46" i="26"/>
  <c r="J44" i="26"/>
  <c r="C44" i="26"/>
  <c r="G44" i="26"/>
  <c r="E44" i="26"/>
  <c r="H44" i="26"/>
  <c r="D44" i="26"/>
  <c r="F44" i="26"/>
  <c r="I44" i="26"/>
  <c r="E41" i="49"/>
  <c r="J41" i="49"/>
  <c r="G41" i="49"/>
  <c r="F41" i="49"/>
  <c r="K41" i="49"/>
  <c r="I41" i="49"/>
  <c r="L41" i="49"/>
  <c r="H41" i="49"/>
  <c r="C41" i="49"/>
  <c r="D41" i="49"/>
  <c r="R41" i="2"/>
  <c r="U41" i="27"/>
  <c r="AB41" i="27"/>
  <c r="AI41" i="27"/>
  <c r="H42" i="27"/>
  <c r="M42" i="27"/>
  <c r="E42" i="27"/>
  <c r="D42" i="27"/>
  <c r="P42" i="27"/>
  <c r="I42" i="27"/>
  <c r="O42" i="27"/>
  <c r="C42" i="27"/>
  <c r="L42" i="27"/>
  <c r="N42" i="27"/>
  <c r="K42" i="27"/>
  <c r="G42" i="27"/>
  <c r="J42" i="27"/>
  <c r="F42" i="27"/>
  <c r="K42" i="2"/>
  <c r="E42" i="2"/>
  <c r="J42" i="2"/>
  <c r="C42" i="2"/>
  <c r="I42" i="2"/>
  <c r="D42" i="2"/>
  <c r="A47" i="26"/>
  <c r="B46" i="26"/>
  <c r="H45" i="26"/>
  <c r="I45" i="26"/>
  <c r="E45" i="26"/>
  <c r="G45" i="26"/>
  <c r="C45" i="26"/>
  <c r="D45" i="26"/>
  <c r="J45" i="26"/>
  <c r="F45" i="26"/>
  <c r="K42" i="49"/>
  <c r="L42" i="49"/>
  <c r="E42" i="49"/>
  <c r="D42" i="49"/>
  <c r="F42" i="49"/>
  <c r="H42" i="49"/>
  <c r="I42" i="49"/>
  <c r="J42" i="49"/>
  <c r="C42" i="49"/>
  <c r="G42" i="49"/>
  <c r="F43" i="27"/>
  <c r="L43" i="27"/>
  <c r="J43" i="27"/>
  <c r="N43" i="27"/>
  <c r="G43" i="27"/>
  <c r="E43" i="27"/>
  <c r="O43" i="27"/>
  <c r="H43" i="27"/>
  <c r="M43" i="27"/>
  <c r="D43" i="27"/>
  <c r="K43" i="27"/>
  <c r="P43" i="27"/>
  <c r="I43" i="27"/>
  <c r="C43" i="27"/>
  <c r="R42" i="2"/>
  <c r="K43" i="2"/>
  <c r="C43" i="2"/>
  <c r="I43" i="2"/>
  <c r="D43" i="2"/>
  <c r="E43" i="2"/>
  <c r="J43" i="2"/>
  <c r="U42" i="27"/>
  <c r="AB42" i="27"/>
  <c r="AI42" i="27"/>
  <c r="H46" i="26"/>
  <c r="D46" i="26"/>
  <c r="G46" i="26"/>
  <c r="J46" i="26"/>
  <c r="E46" i="26"/>
  <c r="C46" i="26"/>
  <c r="I46" i="26"/>
  <c r="F46" i="26"/>
  <c r="B47" i="26"/>
  <c r="A48" i="26"/>
  <c r="H43" i="49"/>
  <c r="K43" i="49"/>
  <c r="L43" i="49"/>
  <c r="C43" i="49"/>
  <c r="G43" i="49"/>
  <c r="I43" i="49"/>
  <c r="J43" i="49"/>
  <c r="E43" i="49"/>
  <c r="F43" i="49"/>
  <c r="D43" i="49"/>
  <c r="R43" i="2"/>
  <c r="C44" i="2"/>
  <c r="J44" i="2"/>
  <c r="E44" i="2"/>
  <c r="I44" i="2"/>
  <c r="K44" i="2"/>
  <c r="D44" i="2"/>
  <c r="AI43" i="27"/>
  <c r="AB43" i="27"/>
  <c r="U43" i="27"/>
  <c r="E44" i="27"/>
  <c r="F44" i="27"/>
  <c r="I44" i="27"/>
  <c r="H44" i="27"/>
  <c r="P44" i="27"/>
  <c r="M44" i="27"/>
  <c r="N44" i="27"/>
  <c r="O44" i="27"/>
  <c r="L44" i="27"/>
  <c r="D44" i="27"/>
  <c r="J44" i="27"/>
  <c r="K44" i="27"/>
  <c r="G44" i="27"/>
  <c r="C44" i="27"/>
  <c r="A49" i="26"/>
  <c r="B48" i="26"/>
  <c r="J47" i="26"/>
  <c r="H47" i="26"/>
  <c r="I47" i="26"/>
  <c r="G47" i="26"/>
  <c r="F47" i="26"/>
  <c r="C47" i="26"/>
  <c r="E47" i="26"/>
  <c r="D47" i="26"/>
  <c r="F44" i="49"/>
  <c r="D44" i="49"/>
  <c r="I44" i="49"/>
  <c r="J44" i="49"/>
  <c r="E44" i="49"/>
  <c r="L44" i="49"/>
  <c r="K44" i="49"/>
  <c r="H44" i="49"/>
  <c r="G44" i="49"/>
  <c r="C44" i="49"/>
  <c r="L45" i="27"/>
  <c r="O45" i="27"/>
  <c r="G45" i="27"/>
  <c r="M45" i="27"/>
  <c r="N45" i="27"/>
  <c r="K45" i="27"/>
  <c r="D45" i="27"/>
  <c r="I45" i="27"/>
  <c r="J45" i="27"/>
  <c r="F45" i="27"/>
  <c r="C45" i="27"/>
  <c r="H45" i="27"/>
  <c r="P45" i="27"/>
  <c r="E45" i="27"/>
  <c r="AB44" i="27"/>
  <c r="AI44" i="27"/>
  <c r="U44" i="27"/>
  <c r="J45" i="2"/>
  <c r="E45" i="2"/>
  <c r="K45" i="2"/>
  <c r="C45" i="2"/>
  <c r="D45" i="2"/>
  <c r="I45" i="2"/>
  <c r="R44" i="2"/>
  <c r="D48" i="26"/>
  <c r="F48" i="26"/>
  <c r="I48" i="26"/>
  <c r="J48" i="26"/>
  <c r="G48" i="26"/>
  <c r="H48" i="26"/>
  <c r="C48" i="26"/>
  <c r="E48" i="26"/>
  <c r="B49" i="26"/>
  <c r="A50" i="26"/>
  <c r="H45" i="49"/>
  <c r="I45" i="49"/>
  <c r="L45" i="49"/>
  <c r="G45" i="49"/>
  <c r="C45" i="49"/>
  <c r="D45" i="49"/>
  <c r="E45" i="49"/>
  <c r="J45" i="49"/>
  <c r="K45" i="49"/>
  <c r="F45" i="49"/>
  <c r="J46" i="2"/>
  <c r="K46" i="2"/>
  <c r="C46" i="2"/>
  <c r="I46" i="2"/>
  <c r="D46" i="2"/>
  <c r="E46" i="2"/>
  <c r="R45" i="2"/>
  <c r="H46" i="27"/>
  <c r="K46" i="27"/>
  <c r="N46" i="27"/>
  <c r="D46" i="27"/>
  <c r="P46" i="27"/>
  <c r="L46" i="27"/>
  <c r="M46" i="27"/>
  <c r="E46" i="27"/>
  <c r="G46" i="27"/>
  <c r="O46" i="27"/>
  <c r="F46" i="27"/>
  <c r="C46" i="27"/>
  <c r="I46" i="27"/>
  <c r="J46" i="27"/>
  <c r="AB45" i="27"/>
  <c r="AI45" i="27"/>
  <c r="U45" i="27"/>
  <c r="B50" i="26"/>
  <c r="A51" i="26"/>
  <c r="J49" i="26"/>
  <c r="D49" i="26"/>
  <c r="E49" i="26"/>
  <c r="I49" i="26"/>
  <c r="G49" i="26"/>
  <c r="C49" i="26"/>
  <c r="H49" i="26"/>
  <c r="F49" i="26"/>
  <c r="D46" i="49"/>
  <c r="K46" i="49"/>
  <c r="H46" i="49"/>
  <c r="E46" i="49"/>
  <c r="F46" i="49"/>
  <c r="C46" i="49"/>
  <c r="G46" i="49"/>
  <c r="L46" i="49"/>
  <c r="J46" i="49"/>
  <c r="I46" i="49"/>
  <c r="U46" i="27"/>
  <c r="AB46" i="27"/>
  <c r="AI46" i="27"/>
  <c r="R46" i="2"/>
  <c r="K47" i="2"/>
  <c r="C47" i="2"/>
  <c r="D47" i="2"/>
  <c r="J47" i="2"/>
  <c r="E47" i="2"/>
  <c r="I47" i="2"/>
  <c r="O47" i="27"/>
  <c r="H47" i="27"/>
  <c r="M47" i="27"/>
  <c r="D47" i="27"/>
  <c r="F47" i="27"/>
  <c r="L47" i="27"/>
  <c r="N47" i="27"/>
  <c r="J47" i="27"/>
  <c r="E47" i="27"/>
  <c r="P47" i="27"/>
  <c r="C47" i="27"/>
  <c r="G47" i="27"/>
  <c r="K47" i="27"/>
  <c r="I47" i="27"/>
  <c r="B51" i="26"/>
  <c r="A52" i="26"/>
  <c r="F50" i="26"/>
  <c r="D50" i="26"/>
  <c r="J50" i="26"/>
  <c r="I50" i="26"/>
  <c r="E50" i="26"/>
  <c r="H50" i="26"/>
  <c r="G50" i="26"/>
  <c r="C50" i="26"/>
  <c r="E47" i="49"/>
  <c r="H47" i="49"/>
  <c r="I47" i="49"/>
  <c r="K47" i="49"/>
  <c r="L47" i="49"/>
  <c r="J47" i="49"/>
  <c r="C47" i="49"/>
  <c r="D47" i="49"/>
  <c r="G47" i="49"/>
  <c r="F47" i="49"/>
  <c r="R47" i="2"/>
  <c r="C48" i="2"/>
  <c r="I48" i="2"/>
  <c r="E48" i="2"/>
  <c r="D48" i="2"/>
  <c r="J48" i="2"/>
  <c r="K48" i="2"/>
  <c r="AI47" i="27"/>
  <c r="AB47" i="27"/>
  <c r="U47" i="27"/>
  <c r="M48" i="27"/>
  <c r="F48" i="27"/>
  <c r="G48" i="27"/>
  <c r="J48" i="27"/>
  <c r="O48" i="27"/>
  <c r="P48" i="27"/>
  <c r="C48" i="27"/>
  <c r="K48" i="27"/>
  <c r="N48" i="27"/>
  <c r="H48" i="27"/>
  <c r="E48" i="27"/>
  <c r="L48" i="27"/>
  <c r="I48" i="27"/>
  <c r="D48" i="27"/>
  <c r="B52" i="26"/>
  <c r="A53" i="26"/>
  <c r="I51" i="26"/>
  <c r="F51" i="26"/>
  <c r="C51" i="26"/>
  <c r="D51" i="26"/>
  <c r="J51" i="26"/>
  <c r="H51" i="26"/>
  <c r="E51" i="26"/>
  <c r="G51" i="26"/>
  <c r="F48" i="49"/>
  <c r="C48" i="49"/>
  <c r="D48" i="49"/>
  <c r="I48" i="49"/>
  <c r="G48" i="49"/>
  <c r="K48" i="49"/>
  <c r="J48" i="49"/>
  <c r="E48" i="49"/>
  <c r="H48" i="49"/>
  <c r="L48" i="49"/>
  <c r="N49" i="27"/>
  <c r="K49" i="27"/>
  <c r="L49" i="27"/>
  <c r="I49" i="27"/>
  <c r="E49" i="27"/>
  <c r="H49" i="27"/>
  <c r="C49" i="27"/>
  <c r="G49" i="27"/>
  <c r="P49" i="27"/>
  <c r="J49" i="27"/>
  <c r="D49" i="27"/>
  <c r="O49" i="27"/>
  <c r="M49" i="27"/>
  <c r="F49" i="27"/>
  <c r="J49" i="2"/>
  <c r="E49" i="2"/>
  <c r="K49" i="2"/>
  <c r="D49" i="2"/>
  <c r="C49" i="2"/>
  <c r="I49" i="2"/>
  <c r="R48" i="2"/>
  <c r="AI48" i="27"/>
  <c r="U48" i="27"/>
  <c r="AB48" i="27"/>
  <c r="B53" i="26"/>
  <c r="A54" i="26"/>
  <c r="F52" i="26"/>
  <c r="E52" i="26"/>
  <c r="C52" i="26"/>
  <c r="H52" i="26"/>
  <c r="J52" i="26"/>
  <c r="G52" i="26"/>
  <c r="I52" i="26"/>
  <c r="D52" i="26"/>
  <c r="I49" i="49"/>
  <c r="J49" i="49"/>
  <c r="H49" i="49"/>
  <c r="K49" i="49"/>
  <c r="L49" i="49"/>
  <c r="G49" i="49"/>
  <c r="F49" i="49"/>
  <c r="D49" i="49"/>
  <c r="E49" i="49"/>
  <c r="C49" i="49"/>
  <c r="R49" i="2"/>
  <c r="G50" i="27"/>
  <c r="O50" i="27"/>
  <c r="E50" i="27"/>
  <c r="K50" i="27"/>
  <c r="H50" i="27"/>
  <c r="M50" i="27"/>
  <c r="I50" i="27"/>
  <c r="C50" i="27"/>
  <c r="F50" i="27"/>
  <c r="P50" i="27"/>
  <c r="J50" i="27"/>
  <c r="L50" i="27"/>
  <c r="N50" i="27"/>
  <c r="D50" i="27"/>
  <c r="AB49" i="27"/>
  <c r="AI49" i="27"/>
  <c r="U49" i="27"/>
  <c r="J50" i="2"/>
  <c r="C50" i="2"/>
  <c r="D50" i="2"/>
  <c r="E50" i="2"/>
  <c r="I50" i="2"/>
  <c r="K50" i="2"/>
  <c r="B54" i="26"/>
  <c r="A55" i="26"/>
  <c r="E53" i="26"/>
  <c r="H53" i="26"/>
  <c r="F53" i="26"/>
  <c r="C53" i="26"/>
  <c r="D53" i="26"/>
  <c r="J53" i="26"/>
  <c r="G53" i="26"/>
  <c r="I53" i="26"/>
  <c r="K50" i="49"/>
  <c r="L50" i="49"/>
  <c r="F50" i="49"/>
  <c r="D50" i="49"/>
  <c r="I50" i="49"/>
  <c r="J50" i="49"/>
  <c r="C50" i="49"/>
  <c r="G50" i="49"/>
  <c r="H50" i="49"/>
  <c r="E50" i="49"/>
  <c r="AI50" i="27"/>
  <c r="AB50" i="27"/>
  <c r="U50" i="27"/>
  <c r="E51" i="2"/>
  <c r="I51" i="2"/>
  <c r="C51" i="2"/>
  <c r="K51" i="2"/>
  <c r="D51" i="2"/>
  <c r="J51" i="2"/>
  <c r="D51" i="27"/>
  <c r="I51" i="27"/>
  <c r="N51" i="27"/>
  <c r="O51" i="27"/>
  <c r="K51" i="27"/>
  <c r="L51" i="27"/>
  <c r="P51" i="27"/>
  <c r="H51" i="27"/>
  <c r="J51" i="27"/>
  <c r="F51" i="27"/>
  <c r="G51" i="27"/>
  <c r="M51" i="27"/>
  <c r="E51" i="27"/>
  <c r="C51" i="27"/>
  <c r="R50" i="2"/>
  <c r="B55" i="26"/>
  <c r="A56" i="26"/>
  <c r="D54" i="26"/>
  <c r="F54" i="26"/>
  <c r="J54" i="26"/>
  <c r="C54" i="26"/>
  <c r="I54" i="26"/>
  <c r="E54" i="26"/>
  <c r="H54" i="26"/>
  <c r="G54" i="26"/>
  <c r="G51" i="49"/>
  <c r="L51" i="49"/>
  <c r="E51" i="49"/>
  <c r="H51" i="49"/>
  <c r="J51" i="49"/>
  <c r="I51" i="49"/>
  <c r="C51" i="49"/>
  <c r="D51" i="49"/>
  <c r="K51" i="49"/>
  <c r="F51" i="49"/>
  <c r="R51" i="2"/>
  <c r="AI51" i="27"/>
  <c r="AB51" i="27"/>
  <c r="U51" i="27"/>
  <c r="E52" i="27"/>
  <c r="P52" i="27"/>
  <c r="G52" i="27"/>
  <c r="K52" i="27"/>
  <c r="M52" i="27"/>
  <c r="D52" i="27"/>
  <c r="N52" i="27"/>
  <c r="F52" i="27"/>
  <c r="J52" i="27"/>
  <c r="H52" i="27"/>
  <c r="O52" i="27"/>
  <c r="I52" i="27"/>
  <c r="C52" i="27"/>
  <c r="L52" i="27"/>
  <c r="C52" i="2"/>
  <c r="J52" i="2"/>
  <c r="I52" i="2"/>
  <c r="D52" i="2"/>
  <c r="E52" i="2"/>
  <c r="K52" i="2"/>
  <c r="B56" i="26"/>
  <c r="A57" i="26"/>
  <c r="J55" i="26"/>
  <c r="G55" i="26"/>
  <c r="H55" i="26"/>
  <c r="I55" i="26"/>
  <c r="F55" i="26"/>
  <c r="C55" i="26"/>
  <c r="D55" i="26"/>
  <c r="E55" i="26"/>
  <c r="G52" i="49"/>
  <c r="K52" i="49"/>
  <c r="C52" i="49"/>
  <c r="D52" i="49"/>
  <c r="I52" i="49"/>
  <c r="J52" i="49"/>
  <c r="F52" i="49"/>
  <c r="E52" i="49"/>
  <c r="L52" i="49"/>
  <c r="H52" i="49"/>
  <c r="U52" i="27"/>
  <c r="AI52" i="27"/>
  <c r="AB52" i="27"/>
  <c r="R52" i="2"/>
  <c r="K53" i="2"/>
  <c r="E53" i="2"/>
  <c r="D53" i="2"/>
  <c r="I53" i="2"/>
  <c r="C53" i="2"/>
  <c r="J53" i="2"/>
  <c r="N53" i="27"/>
  <c r="D53" i="27"/>
  <c r="F53" i="27"/>
  <c r="L53" i="27"/>
  <c r="P53" i="27"/>
  <c r="H53" i="27"/>
  <c r="M53" i="27"/>
  <c r="G53" i="27"/>
  <c r="E53" i="27"/>
  <c r="C53" i="27"/>
  <c r="J53" i="27"/>
  <c r="O53" i="27"/>
  <c r="I53" i="27"/>
  <c r="K53" i="27"/>
  <c r="B57" i="26"/>
  <c r="A58" i="26"/>
  <c r="D56" i="26"/>
  <c r="I56" i="26"/>
  <c r="H56" i="26"/>
  <c r="F56" i="26"/>
  <c r="C56" i="26"/>
  <c r="J56" i="26"/>
  <c r="E56" i="26"/>
  <c r="G56" i="26"/>
  <c r="C53" i="49"/>
  <c r="D53" i="49"/>
  <c r="E53" i="49"/>
  <c r="J53" i="49"/>
  <c r="H53" i="49"/>
  <c r="I53" i="49"/>
  <c r="G53" i="49"/>
  <c r="K53" i="49"/>
  <c r="L53" i="49"/>
  <c r="F53" i="49"/>
  <c r="R53" i="2"/>
  <c r="E54" i="2"/>
  <c r="J54" i="2"/>
  <c r="C54" i="2"/>
  <c r="I54" i="2"/>
  <c r="D54" i="2"/>
  <c r="K54" i="2"/>
  <c r="AI53" i="27"/>
  <c r="AB53" i="27"/>
  <c r="U53" i="27"/>
  <c r="D54" i="27"/>
  <c r="K54" i="27"/>
  <c r="J54" i="27"/>
  <c r="I54" i="27"/>
  <c r="F54" i="27"/>
  <c r="O54" i="27"/>
  <c r="H54" i="27"/>
  <c r="N54" i="27"/>
  <c r="M54" i="27"/>
  <c r="C54" i="27"/>
  <c r="L54" i="27"/>
  <c r="P54" i="27"/>
  <c r="G54" i="27"/>
  <c r="E54" i="27"/>
  <c r="A59" i="26"/>
  <c r="B58" i="26"/>
  <c r="F57" i="26"/>
  <c r="G57" i="26"/>
  <c r="C57" i="26"/>
  <c r="H57" i="26"/>
  <c r="D57" i="26"/>
  <c r="E57" i="26"/>
  <c r="J57" i="26"/>
  <c r="I57" i="26"/>
  <c r="H54" i="49"/>
  <c r="C54" i="49"/>
  <c r="E54" i="49"/>
  <c r="I54" i="49"/>
  <c r="L54" i="49"/>
  <c r="G54" i="49"/>
  <c r="K54" i="49"/>
  <c r="F54" i="49"/>
  <c r="D54" i="49"/>
  <c r="J54" i="49"/>
  <c r="AB54" i="27"/>
  <c r="U54" i="27"/>
  <c r="AI54" i="27"/>
  <c r="R54" i="2"/>
  <c r="E55" i="27"/>
  <c r="I55" i="27"/>
  <c r="M55" i="27"/>
  <c r="G55" i="27"/>
  <c r="K55" i="27"/>
  <c r="F55" i="27"/>
  <c r="N55" i="27"/>
  <c r="O55" i="27"/>
  <c r="J55" i="27"/>
  <c r="P55" i="27"/>
  <c r="D55" i="27"/>
  <c r="H55" i="27"/>
  <c r="L55" i="27"/>
  <c r="C55" i="27"/>
  <c r="D55" i="2"/>
  <c r="I55" i="2"/>
  <c r="J55" i="2"/>
  <c r="E55" i="2"/>
  <c r="C55" i="2"/>
  <c r="K55" i="2"/>
  <c r="G58" i="26"/>
  <c r="C58" i="26"/>
  <c r="J58" i="26"/>
  <c r="H58" i="26"/>
  <c r="F58" i="26"/>
  <c r="D58" i="26"/>
  <c r="E58" i="26"/>
  <c r="I58" i="26"/>
  <c r="B59" i="26"/>
  <c r="A60" i="26"/>
  <c r="G55" i="49"/>
  <c r="K55" i="49"/>
  <c r="J55" i="49"/>
  <c r="L55" i="49"/>
  <c r="C55" i="49"/>
  <c r="D55" i="49"/>
  <c r="H55" i="49"/>
  <c r="E55" i="49"/>
  <c r="F55" i="49"/>
  <c r="I55" i="49"/>
  <c r="R55" i="2"/>
  <c r="C56" i="27"/>
  <c r="P56" i="27"/>
  <c r="M56" i="27"/>
  <c r="O56" i="27"/>
  <c r="D56" i="27"/>
  <c r="G56" i="27"/>
  <c r="K56" i="27"/>
  <c r="J56" i="27"/>
  <c r="F56" i="27"/>
  <c r="H56" i="27"/>
  <c r="L56" i="27"/>
  <c r="E56" i="27"/>
  <c r="N56" i="27"/>
  <c r="I56" i="27"/>
  <c r="U55" i="27"/>
  <c r="AB55" i="27"/>
  <c r="AI55" i="27"/>
  <c r="E56" i="2"/>
  <c r="D56" i="2"/>
  <c r="K56" i="2"/>
  <c r="C56" i="2"/>
  <c r="I56" i="2"/>
  <c r="J56" i="2"/>
  <c r="B60" i="26"/>
  <c r="A61" i="26"/>
  <c r="I59" i="26"/>
  <c r="C59" i="26"/>
  <c r="E59" i="26"/>
  <c r="J59" i="26"/>
  <c r="H59" i="26"/>
  <c r="G59" i="26"/>
  <c r="F59" i="26"/>
  <c r="D59" i="26"/>
  <c r="F56" i="49"/>
  <c r="G56" i="49"/>
  <c r="J56" i="49"/>
  <c r="L56" i="49"/>
  <c r="H56" i="49"/>
  <c r="E56" i="49"/>
  <c r="I56" i="49"/>
  <c r="C56" i="49"/>
  <c r="D56" i="49"/>
  <c r="K56" i="49"/>
  <c r="AB56" i="27"/>
  <c r="U56" i="27"/>
  <c r="AI56" i="27"/>
  <c r="R56" i="2"/>
  <c r="E57" i="2"/>
  <c r="J57" i="2"/>
  <c r="D57" i="2"/>
  <c r="C57" i="2"/>
  <c r="I57" i="2"/>
  <c r="K57" i="2"/>
  <c r="O57" i="27"/>
  <c r="E57" i="27"/>
  <c r="H57" i="27"/>
  <c r="P57" i="27"/>
  <c r="M57" i="27"/>
  <c r="F57" i="27"/>
  <c r="J57" i="27"/>
  <c r="C57" i="27"/>
  <c r="G57" i="27"/>
  <c r="K57" i="27"/>
  <c r="N57" i="27"/>
  <c r="I57" i="27"/>
  <c r="D57" i="27"/>
  <c r="L57" i="27"/>
  <c r="A62" i="26"/>
  <c r="B61" i="26"/>
  <c r="D60" i="26"/>
  <c r="H60" i="26"/>
  <c r="G60" i="26"/>
  <c r="J60" i="26"/>
  <c r="I60" i="26"/>
  <c r="E60" i="26"/>
  <c r="C60" i="26"/>
  <c r="F60" i="26"/>
  <c r="E57" i="49"/>
  <c r="C57" i="49"/>
  <c r="G57" i="49"/>
  <c r="F57" i="49"/>
  <c r="J57" i="49"/>
  <c r="K57" i="49"/>
  <c r="H57" i="49"/>
  <c r="I57" i="49"/>
  <c r="L57" i="49"/>
  <c r="D57" i="49"/>
  <c r="E58" i="27"/>
  <c r="M58" i="27"/>
  <c r="P58" i="27"/>
  <c r="F58" i="27"/>
  <c r="J58" i="27"/>
  <c r="G58" i="27"/>
  <c r="K58" i="27"/>
  <c r="O58" i="27"/>
  <c r="H58" i="27"/>
  <c r="I58" i="27"/>
  <c r="D58" i="27"/>
  <c r="L58" i="27"/>
  <c r="C58" i="27"/>
  <c r="N58" i="27"/>
  <c r="R57" i="2"/>
  <c r="I58" i="2"/>
  <c r="K58" i="2"/>
  <c r="C58" i="2"/>
  <c r="E58" i="2"/>
  <c r="D58" i="2"/>
  <c r="J58" i="2"/>
  <c r="AB57" i="27"/>
  <c r="AI57" i="27"/>
  <c r="U57" i="27"/>
  <c r="F61" i="26"/>
  <c r="D61" i="26"/>
  <c r="J61" i="26"/>
  <c r="E61" i="26"/>
  <c r="G61" i="26"/>
  <c r="I61" i="26"/>
  <c r="H61" i="26"/>
  <c r="C61" i="26"/>
  <c r="B62" i="26"/>
  <c r="A63" i="26"/>
  <c r="K58" i="49"/>
  <c r="C58" i="49"/>
  <c r="G58" i="49"/>
  <c r="I58" i="49"/>
  <c r="J58" i="49"/>
  <c r="D58" i="49"/>
  <c r="L58" i="49"/>
  <c r="H58" i="49"/>
  <c r="E58" i="49"/>
  <c r="F58" i="49"/>
  <c r="J59" i="2"/>
  <c r="K59" i="2"/>
  <c r="C59" i="2"/>
  <c r="E59" i="2"/>
  <c r="I59" i="2"/>
  <c r="D59" i="2"/>
  <c r="P59" i="27"/>
  <c r="E59" i="27"/>
  <c r="L59" i="27"/>
  <c r="N59" i="27"/>
  <c r="C59" i="27"/>
  <c r="K59" i="27"/>
  <c r="I59" i="27"/>
  <c r="O59" i="27"/>
  <c r="J59" i="27"/>
  <c r="G59" i="27"/>
  <c r="H59" i="27"/>
  <c r="D59" i="27"/>
  <c r="M59" i="27"/>
  <c r="F59" i="27"/>
  <c r="AB58" i="27"/>
  <c r="AI58" i="27"/>
  <c r="U58" i="27"/>
  <c r="R58" i="2"/>
  <c r="B63" i="26"/>
  <c r="A64" i="26"/>
  <c r="J62" i="26"/>
  <c r="G62" i="26"/>
  <c r="I62" i="26"/>
  <c r="F62" i="26"/>
  <c r="D62" i="26"/>
  <c r="E62" i="26"/>
  <c r="C62" i="26"/>
  <c r="H62" i="26"/>
  <c r="F59" i="49"/>
  <c r="L59" i="49"/>
  <c r="D59" i="49"/>
  <c r="E59" i="49"/>
  <c r="I59" i="49"/>
  <c r="J59" i="49"/>
  <c r="K59" i="49"/>
  <c r="H59" i="49"/>
  <c r="C59" i="49"/>
  <c r="G59" i="49"/>
  <c r="R59" i="2"/>
  <c r="D60" i="2"/>
  <c r="K60" i="2"/>
  <c r="J60" i="2"/>
  <c r="E60" i="2"/>
  <c r="C60" i="2"/>
  <c r="I60" i="2"/>
  <c r="N60" i="27"/>
  <c r="C60" i="27"/>
  <c r="P60" i="27"/>
  <c r="J60" i="27"/>
  <c r="K60" i="27"/>
  <c r="F60" i="27"/>
  <c r="G60" i="27"/>
  <c r="O60" i="27"/>
  <c r="L60" i="27"/>
  <c r="E60" i="27"/>
  <c r="H60" i="27"/>
  <c r="M60" i="27"/>
  <c r="I60" i="27"/>
  <c r="D60" i="27"/>
  <c r="U59" i="27"/>
  <c r="AI59" i="27"/>
  <c r="AB59" i="27"/>
  <c r="B64" i="26"/>
  <c r="A65" i="26"/>
  <c r="J63" i="26"/>
  <c r="I63" i="26"/>
  <c r="C63" i="26"/>
  <c r="G63" i="26"/>
  <c r="H63" i="26"/>
  <c r="E63" i="26"/>
  <c r="D63" i="26"/>
  <c r="F63" i="26"/>
  <c r="L60" i="49"/>
  <c r="D60" i="49"/>
  <c r="C60" i="49"/>
  <c r="G60" i="49"/>
  <c r="H60" i="49"/>
  <c r="F60" i="49"/>
  <c r="I60" i="49"/>
  <c r="E60" i="49"/>
  <c r="J60" i="49"/>
  <c r="K60" i="49"/>
  <c r="AB60" i="27"/>
  <c r="U60" i="27"/>
  <c r="AI60" i="27"/>
  <c r="N61" i="27"/>
  <c r="C61" i="27"/>
  <c r="D61" i="27"/>
  <c r="L61" i="27"/>
  <c r="O61" i="27"/>
  <c r="I61" i="27"/>
  <c r="M61" i="27"/>
  <c r="E61" i="27"/>
  <c r="H61" i="27"/>
  <c r="F61" i="27"/>
  <c r="J61" i="27"/>
  <c r="P61" i="27"/>
  <c r="G61" i="27"/>
  <c r="K61" i="27"/>
  <c r="R60" i="2"/>
  <c r="C61" i="2"/>
  <c r="I61" i="2"/>
  <c r="K61" i="2"/>
  <c r="J61" i="2"/>
  <c r="E61" i="2"/>
  <c r="D61" i="2"/>
  <c r="A66" i="26"/>
  <c r="B65" i="26"/>
  <c r="H64" i="26"/>
  <c r="F64" i="26"/>
  <c r="G64" i="26"/>
  <c r="I64" i="26"/>
  <c r="D64" i="26"/>
  <c r="C64" i="26"/>
  <c r="E64" i="26"/>
  <c r="J64" i="26"/>
  <c r="F61" i="49"/>
  <c r="H61" i="49"/>
  <c r="E61" i="49"/>
  <c r="K61" i="49"/>
  <c r="D61" i="49"/>
  <c r="G61" i="49"/>
  <c r="I61" i="49"/>
  <c r="C61" i="49"/>
  <c r="J61" i="49"/>
  <c r="L61" i="49"/>
  <c r="E62" i="27"/>
  <c r="I62" i="27"/>
  <c r="M62" i="27"/>
  <c r="O62" i="27"/>
  <c r="J62" i="27"/>
  <c r="N62" i="27"/>
  <c r="G62" i="27"/>
  <c r="K62" i="27"/>
  <c r="H62" i="27"/>
  <c r="P62" i="27"/>
  <c r="C62" i="27"/>
  <c r="D62" i="27"/>
  <c r="L62" i="27"/>
  <c r="F62" i="27"/>
  <c r="R61" i="2"/>
  <c r="C62" i="2"/>
  <c r="E62" i="2"/>
  <c r="I62" i="2"/>
  <c r="K62" i="2"/>
  <c r="D62" i="2"/>
  <c r="J62" i="2"/>
  <c r="AB61" i="27"/>
  <c r="U61" i="27"/>
  <c r="AI61" i="27"/>
  <c r="G65" i="26"/>
  <c r="D65" i="26"/>
  <c r="F65" i="26"/>
  <c r="H65" i="26"/>
  <c r="C65" i="26"/>
  <c r="I65" i="26"/>
  <c r="J65" i="26"/>
  <c r="E65" i="26"/>
  <c r="A67" i="26"/>
  <c r="B66" i="26"/>
  <c r="K62" i="49"/>
  <c r="D62" i="49"/>
  <c r="J62" i="49"/>
  <c r="C62" i="49"/>
  <c r="G62" i="49"/>
  <c r="I62" i="49"/>
  <c r="L62" i="49"/>
  <c r="H62" i="49"/>
  <c r="F62" i="49"/>
  <c r="E62" i="49"/>
  <c r="U62" i="27"/>
  <c r="AI62" i="27"/>
  <c r="AB62" i="27"/>
  <c r="I63" i="27"/>
  <c r="M63" i="27"/>
  <c r="O63" i="27"/>
  <c r="G63" i="27"/>
  <c r="F63" i="27"/>
  <c r="N63" i="27"/>
  <c r="D63" i="27"/>
  <c r="J63" i="27"/>
  <c r="P63" i="27"/>
  <c r="E63" i="27"/>
  <c r="H63" i="27"/>
  <c r="L63" i="27"/>
  <c r="C63" i="27"/>
  <c r="K63" i="27"/>
  <c r="R62" i="2"/>
  <c r="K63" i="2"/>
  <c r="J63" i="2"/>
  <c r="E63" i="2"/>
  <c r="D63" i="2"/>
  <c r="C63" i="2"/>
  <c r="I63" i="2"/>
  <c r="I66" i="26"/>
  <c r="D66" i="26"/>
  <c r="H66" i="26"/>
  <c r="G66" i="26"/>
  <c r="F66" i="26"/>
  <c r="E66" i="26"/>
  <c r="C66" i="26"/>
  <c r="J66" i="26"/>
  <c r="B67" i="26"/>
  <c r="A68" i="26"/>
  <c r="C63" i="49"/>
  <c r="F63" i="49"/>
  <c r="I63" i="49"/>
  <c r="G63" i="49"/>
  <c r="J63" i="49"/>
  <c r="E63" i="49"/>
  <c r="K63" i="49"/>
  <c r="H63" i="49"/>
  <c r="D63" i="49"/>
  <c r="L63" i="49"/>
  <c r="J64" i="27"/>
  <c r="M64" i="27"/>
  <c r="E64" i="27"/>
  <c r="C64" i="27"/>
  <c r="G64" i="27"/>
  <c r="K64" i="27"/>
  <c r="O64" i="27"/>
  <c r="D64" i="27"/>
  <c r="H64" i="27"/>
  <c r="L64" i="27"/>
  <c r="P64" i="27"/>
  <c r="F64" i="27"/>
  <c r="N64" i="27"/>
  <c r="I64" i="27"/>
  <c r="R63" i="2"/>
  <c r="AI63" i="27"/>
  <c r="AB63" i="27"/>
  <c r="U63" i="27"/>
  <c r="D64" i="2"/>
  <c r="C64" i="2"/>
  <c r="K64" i="2"/>
  <c r="I64" i="2"/>
  <c r="J64" i="2"/>
  <c r="E64" i="2"/>
  <c r="B68" i="26"/>
  <c r="A69" i="26"/>
  <c r="H67" i="26"/>
  <c r="E67" i="26"/>
  <c r="J67" i="26"/>
  <c r="G67" i="26"/>
  <c r="F67" i="26"/>
  <c r="I67" i="26"/>
  <c r="C67" i="26"/>
  <c r="D67" i="26"/>
  <c r="K64" i="49"/>
  <c r="I64" i="49"/>
  <c r="D64" i="49"/>
  <c r="H64" i="49"/>
  <c r="J64" i="49"/>
  <c r="C64" i="49"/>
  <c r="F64" i="49"/>
  <c r="G64" i="49"/>
  <c r="L64" i="49"/>
  <c r="E64" i="49"/>
  <c r="U64" i="27"/>
  <c r="AI64" i="27"/>
  <c r="AB64" i="27"/>
  <c r="F65" i="27"/>
  <c r="J65" i="27"/>
  <c r="I65" i="27"/>
  <c r="M65" i="27"/>
  <c r="G65" i="27"/>
  <c r="K65" i="27"/>
  <c r="E65" i="27"/>
  <c r="H65" i="27"/>
  <c r="D65" i="27"/>
  <c r="L65" i="27"/>
  <c r="C65" i="27"/>
  <c r="O65" i="27"/>
  <c r="N65" i="27"/>
  <c r="P65" i="27"/>
  <c r="R64" i="2"/>
  <c r="K65" i="2"/>
  <c r="I65" i="2"/>
  <c r="D65" i="2"/>
  <c r="C65" i="2"/>
  <c r="J65" i="2"/>
  <c r="E65" i="2"/>
  <c r="B69" i="26"/>
  <c r="A70" i="26"/>
  <c r="G68" i="26"/>
  <c r="H68" i="26"/>
  <c r="F68" i="26"/>
  <c r="J68" i="26"/>
  <c r="E68" i="26"/>
  <c r="D68" i="26"/>
  <c r="I68" i="26"/>
  <c r="C68" i="26"/>
  <c r="D65" i="49"/>
  <c r="L65" i="49"/>
  <c r="C65" i="49"/>
  <c r="F65" i="49"/>
  <c r="J65" i="49"/>
  <c r="I65" i="49"/>
  <c r="G65" i="49"/>
  <c r="E65" i="49"/>
  <c r="K65" i="49"/>
  <c r="H65" i="49"/>
  <c r="R65" i="2"/>
  <c r="D66" i="2"/>
  <c r="J66" i="2"/>
  <c r="E66" i="2"/>
  <c r="I66" i="2"/>
  <c r="K66" i="2"/>
  <c r="C66" i="2"/>
  <c r="F66" i="27"/>
  <c r="E66" i="27"/>
  <c r="G66" i="27"/>
  <c r="L66" i="27"/>
  <c r="J66" i="27"/>
  <c r="H66" i="27"/>
  <c r="O66" i="27"/>
  <c r="C66" i="27"/>
  <c r="K66" i="27"/>
  <c r="M66" i="27"/>
  <c r="P66" i="27"/>
  <c r="D66" i="27"/>
  <c r="I66" i="27"/>
  <c r="N66" i="27"/>
  <c r="AB65" i="27"/>
  <c r="U65" i="27"/>
  <c r="AI65" i="27"/>
  <c r="A71" i="26"/>
  <c r="B70" i="26"/>
  <c r="H69" i="26"/>
  <c r="I69" i="26"/>
  <c r="E69" i="26"/>
  <c r="C69" i="26"/>
  <c r="J69" i="26"/>
  <c r="G69" i="26"/>
  <c r="D69" i="26"/>
  <c r="F69" i="26"/>
  <c r="J66" i="49"/>
  <c r="I66" i="49"/>
  <c r="E66" i="49"/>
  <c r="G66" i="49"/>
  <c r="L66" i="49"/>
  <c r="C66" i="49"/>
  <c r="K66" i="49"/>
  <c r="H66" i="49"/>
  <c r="D66" i="49"/>
  <c r="F66" i="49"/>
  <c r="AB66" i="27"/>
  <c r="AI66" i="27"/>
  <c r="U66" i="27"/>
  <c r="N67" i="27"/>
  <c r="H67" i="27"/>
  <c r="P67" i="27"/>
  <c r="D67" i="27"/>
  <c r="O67" i="27"/>
  <c r="I67" i="27"/>
  <c r="M67" i="27"/>
  <c r="E67" i="27"/>
  <c r="L67" i="27"/>
  <c r="F67" i="27"/>
  <c r="J67" i="27"/>
  <c r="C67" i="27"/>
  <c r="G67" i="27"/>
  <c r="K67" i="27"/>
  <c r="D67" i="2"/>
  <c r="I67" i="2"/>
  <c r="J67" i="2"/>
  <c r="E67" i="2"/>
  <c r="K67" i="2"/>
  <c r="C67" i="2"/>
  <c r="R66" i="2"/>
  <c r="H70" i="26"/>
  <c r="I70" i="26"/>
  <c r="C70" i="26"/>
  <c r="D70" i="26"/>
  <c r="J70" i="26"/>
  <c r="F70" i="26"/>
  <c r="G70" i="26"/>
  <c r="E70" i="26"/>
  <c r="B71" i="26"/>
  <c r="A72" i="26"/>
  <c r="L67" i="49"/>
  <c r="K67" i="49"/>
  <c r="C67" i="49"/>
  <c r="G67" i="49"/>
  <c r="H67" i="49"/>
  <c r="F67" i="49"/>
  <c r="I67" i="49"/>
  <c r="J67" i="49"/>
  <c r="D67" i="49"/>
  <c r="E67" i="49"/>
  <c r="R67" i="2"/>
  <c r="D68" i="2"/>
  <c r="K68" i="2"/>
  <c r="C68" i="2"/>
  <c r="E68" i="2"/>
  <c r="J68" i="2"/>
  <c r="I68" i="2"/>
  <c r="AB67" i="27"/>
  <c r="AI67" i="27"/>
  <c r="U67" i="27"/>
  <c r="H68" i="27"/>
  <c r="O68" i="27"/>
  <c r="C68" i="27"/>
  <c r="G68" i="27"/>
  <c r="N68" i="27"/>
  <c r="F68" i="27"/>
  <c r="E68" i="27"/>
  <c r="I68" i="27"/>
  <c r="M68" i="27"/>
  <c r="L68" i="27"/>
  <c r="J68" i="27"/>
  <c r="P68" i="27"/>
  <c r="D68" i="27"/>
  <c r="K68" i="27"/>
  <c r="B72" i="26"/>
  <c r="A73" i="26"/>
  <c r="J71" i="26"/>
  <c r="D71" i="26"/>
  <c r="F71" i="26"/>
  <c r="H71" i="26"/>
  <c r="E71" i="26"/>
  <c r="G71" i="26"/>
  <c r="C71" i="26"/>
  <c r="I71" i="26"/>
  <c r="C68" i="49"/>
  <c r="E68" i="49"/>
  <c r="D68" i="49"/>
  <c r="G68" i="49"/>
  <c r="I68" i="49"/>
  <c r="K68" i="49"/>
  <c r="H68" i="49"/>
  <c r="F68" i="49"/>
  <c r="L68" i="49"/>
  <c r="J68" i="49"/>
  <c r="AB68" i="27"/>
  <c r="U68" i="27"/>
  <c r="AI68" i="27"/>
  <c r="M69" i="27"/>
  <c r="F69" i="27"/>
  <c r="G69" i="27"/>
  <c r="K69" i="27"/>
  <c r="O69" i="27"/>
  <c r="P69" i="27"/>
  <c r="H69" i="27"/>
  <c r="J69" i="27"/>
  <c r="D69" i="27"/>
  <c r="I69" i="27"/>
  <c r="L69" i="27"/>
  <c r="C69" i="27"/>
  <c r="E69" i="27"/>
  <c r="N69" i="27"/>
  <c r="R68" i="2"/>
  <c r="I69" i="2"/>
  <c r="D69" i="2"/>
  <c r="C69" i="2"/>
  <c r="J69" i="2"/>
  <c r="E69" i="2"/>
  <c r="K69" i="2"/>
  <c r="A74" i="26"/>
  <c r="B73" i="26"/>
  <c r="C72" i="26"/>
  <c r="E72" i="26"/>
  <c r="F72" i="26"/>
  <c r="I72" i="26"/>
  <c r="G72" i="26"/>
  <c r="H72" i="26"/>
  <c r="D72" i="26"/>
  <c r="J72" i="26"/>
  <c r="K69" i="49"/>
  <c r="J69" i="49"/>
  <c r="C69" i="49"/>
  <c r="L69" i="49"/>
  <c r="F69" i="49"/>
  <c r="E69" i="49"/>
  <c r="G69" i="49"/>
  <c r="H69" i="49"/>
  <c r="I69" i="49"/>
  <c r="D69" i="49"/>
  <c r="R69" i="2"/>
  <c r="E70" i="2"/>
  <c r="K70" i="2"/>
  <c r="D70" i="2"/>
  <c r="I70" i="2"/>
  <c r="C70" i="2"/>
  <c r="J70" i="2"/>
  <c r="AB69" i="27"/>
  <c r="U69" i="27"/>
  <c r="AI69" i="27"/>
  <c r="H70" i="27"/>
  <c r="L70" i="27"/>
  <c r="F70" i="27"/>
  <c r="N70" i="27"/>
  <c r="M70" i="27"/>
  <c r="I70" i="27"/>
  <c r="C70" i="27"/>
  <c r="J70" i="27"/>
  <c r="O70" i="27"/>
  <c r="D70" i="27"/>
  <c r="G70" i="27"/>
  <c r="K70" i="27"/>
  <c r="P70" i="27"/>
  <c r="E70" i="27"/>
  <c r="F73" i="26"/>
  <c r="H73" i="26"/>
  <c r="J73" i="26"/>
  <c r="G73" i="26"/>
  <c r="C73" i="26"/>
  <c r="I73" i="26"/>
  <c r="D73" i="26"/>
  <c r="E73" i="26"/>
  <c r="A75" i="26"/>
  <c r="B74" i="26"/>
  <c r="H70" i="49"/>
  <c r="D70" i="49"/>
  <c r="J70" i="49"/>
  <c r="K70" i="49"/>
  <c r="I70" i="49"/>
  <c r="E70" i="49"/>
  <c r="L70" i="49"/>
  <c r="G70" i="49"/>
  <c r="C70" i="49"/>
  <c r="F70" i="49"/>
  <c r="J71" i="2"/>
  <c r="D71" i="2"/>
  <c r="I71" i="2"/>
  <c r="E71" i="2"/>
  <c r="C71" i="2"/>
  <c r="K71" i="2"/>
  <c r="U70" i="27"/>
  <c r="AB70" i="27"/>
  <c r="AI70" i="27"/>
  <c r="R70" i="2"/>
  <c r="C71" i="27"/>
  <c r="G71" i="27"/>
  <c r="K71" i="27"/>
  <c r="O71" i="27"/>
  <c r="H71" i="27"/>
  <c r="P71" i="27"/>
  <c r="D71" i="27"/>
  <c r="L71" i="27"/>
  <c r="I71" i="27"/>
  <c r="M71" i="27"/>
  <c r="E71" i="27"/>
  <c r="F71" i="27"/>
  <c r="J71" i="27"/>
  <c r="N71" i="27"/>
  <c r="G74" i="26"/>
  <c r="D74" i="26"/>
  <c r="I74" i="26"/>
  <c r="C74" i="26"/>
  <c r="H74" i="26"/>
  <c r="J74" i="26"/>
  <c r="F74" i="26"/>
  <c r="E74" i="26"/>
  <c r="A76" i="26"/>
  <c r="B75" i="26"/>
  <c r="E71" i="49"/>
  <c r="H71" i="49"/>
  <c r="G71" i="49"/>
  <c r="K71" i="49"/>
  <c r="I71" i="49"/>
  <c r="L71" i="49"/>
  <c r="C71" i="49"/>
  <c r="J71" i="49"/>
  <c r="D71" i="49"/>
  <c r="F71" i="49"/>
  <c r="M72" i="27"/>
  <c r="L72" i="27"/>
  <c r="H72" i="27"/>
  <c r="P72" i="27"/>
  <c r="D72" i="27"/>
  <c r="G72" i="27"/>
  <c r="K72" i="27"/>
  <c r="O72" i="27"/>
  <c r="C72" i="27"/>
  <c r="E72" i="27"/>
  <c r="I72" i="27"/>
  <c r="F72" i="27"/>
  <c r="J72" i="27"/>
  <c r="N72" i="27"/>
  <c r="U71" i="27"/>
  <c r="AB71" i="27"/>
  <c r="AI71" i="27"/>
  <c r="R71" i="2"/>
  <c r="D72" i="2"/>
  <c r="C72" i="2"/>
  <c r="I72" i="2"/>
  <c r="K72" i="2"/>
  <c r="E72" i="2"/>
  <c r="J72" i="2"/>
  <c r="J75" i="26"/>
  <c r="H75" i="26"/>
  <c r="E75" i="26"/>
  <c r="F75" i="26"/>
  <c r="D75" i="26"/>
  <c r="I75" i="26"/>
  <c r="C75" i="26"/>
  <c r="G75" i="26"/>
  <c r="B76" i="26"/>
  <c r="A77" i="26"/>
  <c r="C72" i="49"/>
  <c r="E72" i="49"/>
  <c r="I72" i="49"/>
  <c r="F72" i="49"/>
  <c r="L72" i="49"/>
  <c r="G72" i="49"/>
  <c r="H72" i="49"/>
  <c r="D72" i="49"/>
  <c r="K72" i="49"/>
  <c r="J72" i="49"/>
  <c r="R72" i="2"/>
  <c r="AB72" i="27"/>
  <c r="U72" i="27"/>
  <c r="AI72" i="27"/>
  <c r="C73" i="2"/>
  <c r="K73" i="2"/>
  <c r="D73" i="2"/>
  <c r="E73" i="2"/>
  <c r="J73" i="2"/>
  <c r="I73" i="2"/>
  <c r="D73" i="27"/>
  <c r="H73" i="27"/>
  <c r="L73" i="27"/>
  <c r="I73" i="27"/>
  <c r="K73" i="27"/>
  <c r="P73" i="27"/>
  <c r="C73" i="27"/>
  <c r="E73" i="27"/>
  <c r="N73" i="27"/>
  <c r="J73" i="27"/>
  <c r="M73" i="27"/>
  <c r="O73" i="27"/>
  <c r="G73" i="27"/>
  <c r="F73" i="27"/>
  <c r="B77" i="26"/>
  <c r="A78" i="26"/>
  <c r="F76" i="26"/>
  <c r="C76" i="26"/>
  <c r="I76" i="26"/>
  <c r="H76" i="26"/>
  <c r="J76" i="26"/>
  <c r="G76" i="26"/>
  <c r="E76" i="26"/>
  <c r="D76" i="26"/>
  <c r="I73" i="49"/>
  <c r="L73" i="49"/>
  <c r="D73" i="49"/>
  <c r="E73" i="49"/>
  <c r="J73" i="49"/>
  <c r="F73" i="49"/>
  <c r="K73" i="49"/>
  <c r="H73" i="49"/>
  <c r="C73" i="49"/>
  <c r="G73" i="49"/>
  <c r="E74" i="2"/>
  <c r="C74" i="2"/>
  <c r="I74" i="2"/>
  <c r="J74" i="2"/>
  <c r="K74" i="2"/>
  <c r="D74" i="2"/>
  <c r="C74" i="27"/>
  <c r="O74" i="27"/>
  <c r="H74" i="27"/>
  <c r="P74" i="27"/>
  <c r="E74" i="27"/>
  <c r="J74" i="27"/>
  <c r="L74" i="27"/>
  <c r="F74" i="27"/>
  <c r="N74" i="27"/>
  <c r="G74" i="27"/>
  <c r="K74" i="27"/>
  <c r="D74" i="27"/>
  <c r="I74" i="27"/>
  <c r="M74" i="27"/>
  <c r="AI73" i="27"/>
  <c r="U73" i="27"/>
  <c r="AB73" i="27"/>
  <c r="R73" i="2"/>
  <c r="B78" i="26"/>
  <c r="A79" i="26"/>
  <c r="E77" i="26"/>
  <c r="C77" i="26"/>
  <c r="F77" i="26"/>
  <c r="H77" i="26"/>
  <c r="D77" i="26"/>
  <c r="I77" i="26"/>
  <c r="J77" i="26"/>
  <c r="G77" i="26"/>
  <c r="H74" i="49"/>
  <c r="C74" i="49"/>
  <c r="L74" i="49"/>
  <c r="J74" i="49"/>
  <c r="F74" i="49"/>
  <c r="K74" i="49"/>
  <c r="D74" i="49"/>
  <c r="E74" i="49"/>
  <c r="I74" i="49"/>
  <c r="G74" i="49"/>
  <c r="R74" i="2"/>
  <c r="K75" i="2"/>
  <c r="J75" i="2"/>
  <c r="C75" i="2"/>
  <c r="I75" i="2"/>
  <c r="D75" i="2"/>
  <c r="E75" i="2"/>
  <c r="D75" i="27"/>
  <c r="H75" i="27"/>
  <c r="I75" i="27"/>
  <c r="N75" i="27"/>
  <c r="G75" i="27"/>
  <c r="E75" i="27"/>
  <c r="J75" i="27"/>
  <c r="P75" i="27"/>
  <c r="K75" i="27"/>
  <c r="O75" i="27"/>
  <c r="L75" i="27"/>
  <c r="F75" i="27"/>
  <c r="M75" i="27"/>
  <c r="C75" i="27"/>
  <c r="AI74" i="27"/>
  <c r="AB74" i="27"/>
  <c r="U74" i="27"/>
  <c r="B79" i="26"/>
  <c r="A80" i="26"/>
  <c r="H78" i="26"/>
  <c r="J78" i="26"/>
  <c r="F78" i="26"/>
  <c r="G78" i="26"/>
  <c r="E78" i="26"/>
  <c r="I78" i="26"/>
  <c r="C78" i="26"/>
  <c r="D78" i="26"/>
  <c r="H75" i="49"/>
  <c r="F75" i="49"/>
  <c r="G75" i="49"/>
  <c r="E75" i="49"/>
  <c r="K75" i="49"/>
  <c r="D75" i="49"/>
  <c r="I75" i="49"/>
  <c r="J75" i="49"/>
  <c r="C75" i="49"/>
  <c r="L75" i="49"/>
  <c r="C76" i="2"/>
  <c r="E76" i="2"/>
  <c r="K76" i="2"/>
  <c r="D76" i="2"/>
  <c r="I76" i="2"/>
  <c r="J76" i="2"/>
  <c r="N76" i="27"/>
  <c r="P76" i="27"/>
  <c r="I76" i="27"/>
  <c r="E76" i="27"/>
  <c r="M76" i="27"/>
  <c r="K76" i="27"/>
  <c r="C76" i="27"/>
  <c r="G76" i="27"/>
  <c r="O76" i="27"/>
  <c r="H76" i="27"/>
  <c r="D76" i="27"/>
  <c r="L76" i="27"/>
  <c r="F76" i="27"/>
  <c r="J76" i="27"/>
  <c r="AI75" i="27"/>
  <c r="AB75" i="27"/>
  <c r="U75" i="27"/>
  <c r="R75" i="2"/>
  <c r="B80" i="26"/>
  <c r="A81" i="26"/>
  <c r="F79" i="26"/>
  <c r="H79" i="26"/>
  <c r="C79" i="26"/>
  <c r="I79" i="26"/>
  <c r="D79" i="26"/>
  <c r="E79" i="26"/>
  <c r="G79" i="26"/>
  <c r="J79" i="26"/>
  <c r="K76" i="49"/>
  <c r="J76" i="49"/>
  <c r="F76" i="49"/>
  <c r="L76" i="49"/>
  <c r="D76" i="49"/>
  <c r="E76" i="49"/>
  <c r="G76" i="49"/>
  <c r="I76" i="49"/>
  <c r="H76" i="49"/>
  <c r="C76" i="49"/>
  <c r="I77" i="27"/>
  <c r="N77" i="27"/>
  <c r="C77" i="27"/>
  <c r="M77" i="27"/>
  <c r="O77" i="27"/>
  <c r="H77" i="27"/>
  <c r="P77" i="27"/>
  <c r="J77" i="27"/>
  <c r="D77" i="27"/>
  <c r="G77" i="27"/>
  <c r="E77" i="27"/>
  <c r="L77" i="27"/>
  <c r="F77" i="27"/>
  <c r="K77" i="27"/>
  <c r="AB76" i="27"/>
  <c r="U76" i="27"/>
  <c r="AI76" i="27"/>
  <c r="R76" i="2"/>
  <c r="E77" i="2"/>
  <c r="C77" i="2"/>
  <c r="J77" i="2"/>
  <c r="K77" i="2"/>
  <c r="I77" i="2"/>
  <c r="D77" i="2"/>
  <c r="B81" i="26"/>
  <c r="A82" i="26"/>
  <c r="J80" i="26"/>
  <c r="G80" i="26"/>
  <c r="F80" i="26"/>
  <c r="D80" i="26"/>
  <c r="I80" i="26"/>
  <c r="E80" i="26"/>
  <c r="C80" i="26"/>
  <c r="H80" i="26"/>
  <c r="L77" i="49"/>
  <c r="E77" i="49"/>
  <c r="C77" i="49"/>
  <c r="H77" i="49"/>
  <c r="G77" i="49"/>
  <c r="J77" i="49"/>
  <c r="I77" i="49"/>
  <c r="F77" i="49"/>
  <c r="K77" i="49"/>
  <c r="D77" i="49"/>
  <c r="I78" i="27"/>
  <c r="M78" i="27"/>
  <c r="J78" i="27"/>
  <c r="N78" i="27"/>
  <c r="D78" i="27"/>
  <c r="L78" i="27"/>
  <c r="C78" i="27"/>
  <c r="F78" i="27"/>
  <c r="O78" i="27"/>
  <c r="E78" i="27"/>
  <c r="G78" i="27"/>
  <c r="K78" i="27"/>
  <c r="H78" i="27"/>
  <c r="P78" i="27"/>
  <c r="R77" i="2"/>
  <c r="K78" i="2"/>
  <c r="I78" i="2"/>
  <c r="J78" i="2"/>
  <c r="C78" i="2"/>
  <c r="D78" i="2"/>
  <c r="E78" i="2"/>
  <c r="AI77" i="27"/>
  <c r="U77" i="27"/>
  <c r="AB77" i="27"/>
  <c r="A83" i="26"/>
  <c r="B82" i="26"/>
  <c r="D81" i="26"/>
  <c r="H81" i="26"/>
  <c r="F81" i="26"/>
  <c r="G81" i="26"/>
  <c r="E81" i="26"/>
  <c r="J81" i="26"/>
  <c r="C81" i="26"/>
  <c r="I81" i="26"/>
  <c r="I78" i="49"/>
  <c r="F78" i="49"/>
  <c r="D78" i="49"/>
  <c r="K78" i="49"/>
  <c r="G78" i="49"/>
  <c r="H78" i="49"/>
  <c r="E78" i="49"/>
  <c r="L78" i="49"/>
  <c r="J78" i="49"/>
  <c r="C78" i="49"/>
  <c r="R78" i="2"/>
  <c r="AI78" i="27"/>
  <c r="U78" i="27"/>
  <c r="AB78" i="27"/>
  <c r="D79" i="27"/>
  <c r="E79" i="27"/>
  <c r="P79" i="27"/>
  <c r="N79" i="27"/>
  <c r="I79" i="27"/>
  <c r="O79" i="27"/>
  <c r="H79" i="27"/>
  <c r="K79" i="27"/>
  <c r="M79" i="27"/>
  <c r="L79" i="27"/>
  <c r="J79" i="27"/>
  <c r="F79" i="27"/>
  <c r="G79" i="27"/>
  <c r="C79" i="27"/>
  <c r="I80" i="2"/>
  <c r="K80" i="2"/>
  <c r="C80" i="2"/>
  <c r="E80" i="2"/>
  <c r="D80" i="2"/>
  <c r="J80" i="2"/>
  <c r="E79" i="2"/>
  <c r="C79" i="2"/>
  <c r="J79" i="2"/>
  <c r="I79" i="2"/>
  <c r="D79" i="2"/>
  <c r="K79" i="2"/>
  <c r="I82" i="26"/>
  <c r="F82" i="26"/>
  <c r="D82" i="26"/>
  <c r="G82" i="26"/>
  <c r="E82" i="26"/>
  <c r="H82" i="26"/>
  <c r="C82" i="26"/>
  <c r="J82" i="26"/>
  <c r="B83" i="26"/>
  <c r="A84" i="26"/>
  <c r="J79" i="49"/>
  <c r="K79" i="49"/>
  <c r="L79" i="49"/>
  <c r="E79" i="49"/>
  <c r="H79" i="49"/>
  <c r="F79" i="49"/>
  <c r="I79" i="49"/>
  <c r="G79" i="49"/>
  <c r="D79" i="49"/>
  <c r="C79" i="49"/>
  <c r="R79" i="2"/>
  <c r="R80" i="2"/>
  <c r="U79" i="27"/>
  <c r="AI79" i="27"/>
  <c r="AB79" i="27"/>
  <c r="J80" i="27"/>
  <c r="L80" i="27"/>
  <c r="D80" i="27"/>
  <c r="P80" i="27"/>
  <c r="E80" i="27"/>
  <c r="I80" i="27"/>
  <c r="M80" i="27"/>
  <c r="C80" i="27"/>
  <c r="G80" i="27"/>
  <c r="K80" i="27"/>
  <c r="O80" i="27"/>
  <c r="F80" i="27"/>
  <c r="N80" i="27"/>
  <c r="H80" i="27"/>
  <c r="B84" i="26"/>
  <c r="A85" i="26"/>
  <c r="H83" i="26"/>
  <c r="D83" i="26"/>
  <c r="I83" i="26"/>
  <c r="F83" i="26"/>
  <c r="G83" i="26"/>
  <c r="E83" i="26"/>
  <c r="J83" i="26"/>
  <c r="C83" i="26"/>
  <c r="K80" i="49"/>
  <c r="E80" i="49"/>
  <c r="H80" i="49"/>
  <c r="D80" i="49"/>
  <c r="G80" i="49"/>
  <c r="F80" i="49"/>
  <c r="J80" i="49"/>
  <c r="I80" i="49"/>
  <c r="C80" i="49"/>
  <c r="L80" i="49"/>
  <c r="D81" i="27"/>
  <c r="P81" i="27"/>
  <c r="C81" i="27"/>
  <c r="K81" i="27"/>
  <c r="F81" i="27"/>
  <c r="G81" i="27"/>
  <c r="M81" i="27"/>
  <c r="I81" i="27"/>
  <c r="O81" i="27"/>
  <c r="H81" i="27"/>
  <c r="L81" i="27"/>
  <c r="E81" i="27"/>
  <c r="J81" i="27"/>
  <c r="N81" i="27"/>
  <c r="AI80" i="27"/>
  <c r="U80" i="27"/>
  <c r="AB80" i="27"/>
  <c r="B85" i="26"/>
  <c r="A86" i="26"/>
  <c r="E84" i="26"/>
  <c r="C84" i="26"/>
  <c r="J84" i="26"/>
  <c r="F84" i="26"/>
  <c r="G84" i="26"/>
  <c r="D84" i="26"/>
  <c r="I84" i="26"/>
  <c r="H84" i="26"/>
  <c r="I81" i="49"/>
  <c r="L81" i="49"/>
  <c r="J81" i="49"/>
  <c r="F81" i="49"/>
  <c r="E81" i="49"/>
  <c r="C81" i="49"/>
  <c r="D81" i="49"/>
  <c r="H81" i="49"/>
  <c r="G81" i="49"/>
  <c r="K81" i="49"/>
  <c r="AI81" i="27"/>
  <c r="U81" i="27"/>
  <c r="AB81" i="27"/>
  <c r="K82" i="27"/>
  <c r="N82" i="27"/>
  <c r="G82" i="27"/>
  <c r="F82" i="27"/>
  <c r="M82" i="27"/>
  <c r="O82" i="27"/>
  <c r="H82" i="27"/>
  <c r="P82" i="27"/>
  <c r="D82" i="27"/>
  <c r="J82" i="27"/>
  <c r="C82" i="27"/>
  <c r="I82" i="27"/>
  <c r="L82" i="27"/>
  <c r="E82" i="27"/>
  <c r="B86" i="26"/>
  <c r="A87" i="26"/>
  <c r="G85" i="26"/>
  <c r="D85" i="26"/>
  <c r="C85" i="26"/>
  <c r="H85" i="26"/>
  <c r="E85" i="26"/>
  <c r="I85" i="26"/>
  <c r="F85" i="26"/>
  <c r="J85" i="26"/>
  <c r="E82" i="49"/>
  <c r="K82" i="49"/>
  <c r="F82" i="49"/>
  <c r="H82" i="49"/>
  <c r="I82" i="49"/>
  <c r="D82" i="49"/>
  <c r="G82" i="49"/>
  <c r="J82" i="49"/>
  <c r="C82" i="49"/>
  <c r="L82" i="49"/>
  <c r="H83" i="27"/>
  <c r="L83" i="27"/>
  <c r="N83" i="27"/>
  <c r="E83" i="27"/>
  <c r="K83" i="27"/>
  <c r="G83" i="27"/>
  <c r="P83" i="27"/>
  <c r="M83" i="27"/>
  <c r="I83" i="27"/>
  <c r="O83" i="27"/>
  <c r="F83" i="27"/>
  <c r="J83" i="27"/>
  <c r="C83" i="27"/>
  <c r="D83" i="27"/>
  <c r="AB82" i="27"/>
  <c r="U82" i="27"/>
  <c r="AI82" i="27"/>
  <c r="B87" i="26"/>
  <c r="A88" i="26"/>
  <c r="H86" i="26"/>
  <c r="I86" i="26"/>
  <c r="C86" i="26"/>
  <c r="D86" i="26"/>
  <c r="G86" i="26"/>
  <c r="F86" i="26"/>
  <c r="J86" i="26"/>
  <c r="E86" i="26"/>
  <c r="G83" i="49"/>
  <c r="D83" i="49"/>
  <c r="C83" i="49"/>
  <c r="K83" i="49"/>
  <c r="E83" i="49"/>
  <c r="J83" i="49"/>
  <c r="F83" i="49"/>
  <c r="H83" i="49"/>
  <c r="I83" i="49"/>
  <c r="L83" i="49"/>
  <c r="E84" i="27"/>
  <c r="I84" i="27"/>
  <c r="M84" i="27"/>
  <c r="O84" i="27"/>
  <c r="G84" i="27"/>
  <c r="K84" i="27"/>
  <c r="H84" i="27"/>
  <c r="P84" i="27"/>
  <c r="D84" i="27"/>
  <c r="L84" i="27"/>
  <c r="J84" i="27"/>
  <c r="N84" i="27"/>
  <c r="F84" i="27"/>
  <c r="C84" i="27"/>
  <c r="U83" i="27"/>
  <c r="AI83" i="27"/>
  <c r="AB83" i="27"/>
  <c r="A89" i="26"/>
  <c r="B88" i="26"/>
  <c r="H87" i="26"/>
  <c r="G87" i="26"/>
  <c r="C87" i="26"/>
  <c r="D87" i="26"/>
  <c r="F87" i="26"/>
  <c r="J87" i="26"/>
  <c r="E87" i="26"/>
  <c r="I87" i="26"/>
  <c r="G84" i="49"/>
  <c r="I84" i="49"/>
  <c r="F84" i="49"/>
  <c r="D84" i="49"/>
  <c r="C84" i="49"/>
  <c r="H84" i="49"/>
  <c r="L84" i="49"/>
  <c r="K84" i="49"/>
  <c r="E84" i="49"/>
  <c r="J84" i="49"/>
  <c r="AB84" i="27"/>
  <c r="AI84" i="27"/>
  <c r="U84" i="27"/>
  <c r="N85" i="27"/>
  <c r="P85" i="27"/>
  <c r="E85" i="27"/>
  <c r="H85" i="27"/>
  <c r="L85" i="27"/>
  <c r="F85" i="27"/>
  <c r="K85" i="27"/>
  <c r="J85" i="27"/>
  <c r="O85" i="27"/>
  <c r="I85" i="27"/>
  <c r="C85" i="27"/>
  <c r="G85" i="27"/>
  <c r="M85" i="27"/>
  <c r="D85" i="27"/>
  <c r="J88" i="26"/>
  <c r="E88" i="26"/>
  <c r="D88" i="26"/>
  <c r="H88" i="26"/>
  <c r="C88" i="26"/>
  <c r="I88" i="26"/>
  <c r="F88" i="26"/>
  <c r="G88" i="26"/>
  <c r="B89" i="26"/>
  <c r="A90" i="26"/>
  <c r="D85" i="49"/>
  <c r="G85" i="49"/>
  <c r="K85" i="49"/>
  <c r="I85" i="49"/>
  <c r="J85" i="49"/>
  <c r="C85" i="49"/>
  <c r="E85" i="49"/>
  <c r="F85" i="49"/>
  <c r="L85" i="49"/>
  <c r="H85" i="49"/>
  <c r="AB85" i="27"/>
  <c r="U85" i="27"/>
  <c r="AI85" i="27"/>
  <c r="L86" i="27"/>
  <c r="C86" i="27"/>
  <c r="G86" i="27"/>
  <c r="K86" i="27"/>
  <c r="O86" i="27"/>
  <c r="E86" i="27"/>
  <c r="J86" i="27"/>
  <c r="P86" i="27"/>
  <c r="H86" i="27"/>
  <c r="M86" i="27"/>
  <c r="F86" i="27"/>
  <c r="I86" i="27"/>
  <c r="D86" i="27"/>
  <c r="N86" i="27"/>
  <c r="B90" i="26"/>
  <c r="A91" i="26"/>
  <c r="F89" i="26"/>
  <c r="C89" i="26"/>
  <c r="E89" i="26"/>
  <c r="J89" i="26"/>
  <c r="D89" i="26"/>
  <c r="G89" i="26"/>
  <c r="I89" i="26"/>
  <c r="H89" i="26"/>
  <c r="L86" i="49"/>
  <c r="F86" i="49"/>
  <c r="H86" i="49"/>
  <c r="I86" i="49"/>
  <c r="G86" i="49"/>
  <c r="J86" i="49"/>
  <c r="D86" i="49"/>
  <c r="E86" i="49"/>
  <c r="C86" i="49"/>
  <c r="K86" i="49"/>
  <c r="E87" i="27"/>
  <c r="D87" i="27"/>
  <c r="O87" i="27"/>
  <c r="N87" i="27"/>
  <c r="M87" i="27"/>
  <c r="F87" i="27"/>
  <c r="J87" i="27"/>
  <c r="C87" i="27"/>
  <c r="I87" i="27"/>
  <c r="K87" i="27"/>
  <c r="L87" i="27"/>
  <c r="H87" i="27"/>
  <c r="P87" i="27"/>
  <c r="G87" i="27"/>
  <c r="AB86" i="27"/>
  <c r="U86" i="27"/>
  <c r="AI86" i="27"/>
  <c r="A92" i="26"/>
  <c r="B91" i="26"/>
  <c r="J90" i="26"/>
  <c r="D90" i="26"/>
  <c r="C90" i="26"/>
  <c r="I90" i="26"/>
  <c r="F90" i="26"/>
  <c r="H90" i="26"/>
  <c r="G90" i="26"/>
  <c r="E90" i="26"/>
  <c r="K87" i="49"/>
  <c r="D87" i="49"/>
  <c r="H87" i="49"/>
  <c r="F87" i="49"/>
  <c r="G87" i="49"/>
  <c r="C87" i="49"/>
  <c r="L87" i="49"/>
  <c r="I87" i="49"/>
  <c r="E87" i="49"/>
  <c r="J87" i="49"/>
  <c r="AB87" i="27"/>
  <c r="AI87" i="27"/>
  <c r="U87" i="27"/>
  <c r="M88" i="27"/>
  <c r="C88" i="27"/>
  <c r="H88" i="27"/>
  <c r="O88" i="27"/>
  <c r="J88" i="27"/>
  <c r="F88" i="27"/>
  <c r="K88" i="27"/>
  <c r="D88" i="27"/>
  <c r="P88" i="27"/>
  <c r="E88" i="27"/>
  <c r="I88" i="27"/>
  <c r="G88" i="27"/>
  <c r="L88" i="27"/>
  <c r="N88" i="27"/>
  <c r="H91" i="26"/>
  <c r="E91" i="26"/>
  <c r="I91" i="26"/>
  <c r="F91" i="26"/>
  <c r="D91" i="26"/>
  <c r="J91" i="26"/>
  <c r="C91" i="26"/>
  <c r="G91" i="26"/>
  <c r="B92" i="26"/>
  <c r="A93" i="26"/>
  <c r="D88" i="49"/>
  <c r="H88" i="49"/>
  <c r="G88" i="49"/>
  <c r="E88" i="49"/>
  <c r="I88" i="49"/>
  <c r="K88" i="49"/>
  <c r="L88" i="49"/>
  <c r="F88" i="49"/>
  <c r="J88" i="49"/>
  <c r="C88" i="49"/>
  <c r="AB88" i="27"/>
  <c r="U88" i="27"/>
  <c r="AI88" i="27"/>
  <c r="O89" i="27"/>
  <c r="P89" i="27"/>
  <c r="G89" i="27"/>
  <c r="H89" i="27"/>
  <c r="L89" i="27"/>
  <c r="I89" i="27"/>
  <c r="N89" i="27"/>
  <c r="M89" i="27"/>
  <c r="C89" i="27"/>
  <c r="J89" i="27"/>
  <c r="E89" i="27"/>
  <c r="F89" i="27"/>
  <c r="K89" i="27"/>
  <c r="D89" i="27"/>
  <c r="B93" i="26"/>
  <c r="A94" i="26"/>
  <c r="H92" i="26"/>
  <c r="I92" i="26"/>
  <c r="E92" i="26"/>
  <c r="G92" i="26"/>
  <c r="D92" i="26"/>
  <c r="C92" i="26"/>
  <c r="J92" i="26"/>
  <c r="F92" i="26"/>
  <c r="L89" i="49"/>
  <c r="G89" i="49"/>
  <c r="J89" i="49"/>
  <c r="E89" i="49"/>
  <c r="F89" i="49"/>
  <c r="H89" i="49"/>
  <c r="I89" i="49"/>
  <c r="C89" i="49"/>
  <c r="D89" i="49"/>
  <c r="K89" i="49"/>
  <c r="AI89" i="27"/>
  <c r="U89" i="27"/>
  <c r="AB89" i="27"/>
  <c r="J90" i="27"/>
  <c r="C90" i="27"/>
  <c r="G90" i="27"/>
  <c r="O90" i="27"/>
  <c r="D90" i="27"/>
  <c r="H90" i="27"/>
  <c r="K90" i="27"/>
  <c r="P90" i="27"/>
  <c r="F90" i="27"/>
  <c r="N90" i="27"/>
  <c r="L90" i="27"/>
  <c r="I90" i="27"/>
  <c r="E90" i="27"/>
  <c r="M90" i="27"/>
  <c r="B94" i="26"/>
  <c r="A95" i="26"/>
  <c r="C93" i="26"/>
  <c r="F93" i="26"/>
  <c r="E93" i="26"/>
  <c r="I93" i="26"/>
  <c r="J93" i="26"/>
  <c r="D93" i="26"/>
  <c r="H93" i="26"/>
  <c r="G93" i="26"/>
  <c r="F90" i="49"/>
  <c r="G90" i="49"/>
  <c r="J90" i="49"/>
  <c r="E90" i="49"/>
  <c r="I90" i="49"/>
  <c r="H90" i="49"/>
  <c r="L90" i="49"/>
  <c r="C90" i="49"/>
  <c r="K90" i="49"/>
  <c r="D90" i="49"/>
  <c r="AI90" i="27"/>
  <c r="AB90" i="27"/>
  <c r="U90" i="27"/>
  <c r="K91" i="27"/>
  <c r="I91" i="27"/>
  <c r="F91" i="27"/>
  <c r="P91" i="27"/>
  <c r="N91" i="27"/>
  <c r="L91" i="27"/>
  <c r="G91" i="27"/>
  <c r="O91" i="27"/>
  <c r="C91" i="27"/>
  <c r="E91" i="27"/>
  <c r="J91" i="27"/>
  <c r="D91" i="27"/>
  <c r="H91" i="27"/>
  <c r="M91" i="27"/>
  <c r="B95" i="26"/>
  <c r="A96" i="26"/>
  <c r="J94" i="26"/>
  <c r="E94" i="26"/>
  <c r="H94" i="26"/>
  <c r="C94" i="26"/>
  <c r="I94" i="26"/>
  <c r="D94" i="26"/>
  <c r="G94" i="26"/>
  <c r="F94" i="26"/>
  <c r="J91" i="49"/>
  <c r="D91" i="49"/>
  <c r="C91" i="49"/>
  <c r="F91" i="49"/>
  <c r="L91" i="49"/>
  <c r="G91" i="49"/>
  <c r="E91" i="49"/>
  <c r="H91" i="49"/>
  <c r="K91" i="49"/>
  <c r="I91" i="49"/>
  <c r="U91" i="27"/>
  <c r="AB91" i="27"/>
  <c r="AI91" i="27"/>
  <c r="K92" i="27"/>
  <c r="D92" i="27"/>
  <c r="O92" i="27"/>
  <c r="C92" i="27"/>
  <c r="L92" i="27"/>
  <c r="H92" i="27"/>
  <c r="E92" i="27"/>
  <c r="I92" i="27"/>
  <c r="M92" i="27"/>
  <c r="F92" i="27"/>
  <c r="J92" i="27"/>
  <c r="N92" i="27"/>
  <c r="G92" i="27"/>
  <c r="P92" i="27"/>
  <c r="B96" i="26"/>
  <c r="A97" i="26"/>
  <c r="B97" i="26"/>
  <c r="C97" i="26"/>
  <c r="E95" i="26"/>
  <c r="G95" i="26"/>
  <c r="D95" i="26"/>
  <c r="H95" i="26"/>
  <c r="I95" i="26"/>
  <c r="J95" i="26"/>
  <c r="F95" i="26"/>
  <c r="C95" i="26"/>
  <c r="E92" i="49"/>
  <c r="L92" i="49"/>
  <c r="F92" i="49"/>
  <c r="K92" i="49"/>
  <c r="H92" i="49"/>
  <c r="D92" i="49"/>
  <c r="G92" i="49"/>
  <c r="J92" i="49"/>
  <c r="I92" i="49"/>
  <c r="C92" i="49"/>
  <c r="J93" i="27"/>
  <c r="C93" i="27"/>
  <c r="E93" i="27"/>
  <c r="H93" i="27"/>
  <c r="F93" i="27"/>
  <c r="K93" i="27"/>
  <c r="L93" i="27"/>
  <c r="G93" i="27"/>
  <c r="I93" i="27"/>
  <c r="N93" i="27"/>
  <c r="M93" i="27"/>
  <c r="P93" i="27"/>
  <c r="D93" i="27"/>
  <c r="O93" i="27"/>
  <c r="AB92" i="27"/>
  <c r="U92" i="27"/>
  <c r="AI92" i="27"/>
  <c r="E97" i="26"/>
  <c r="J97" i="26"/>
  <c r="H97" i="26"/>
  <c r="G97" i="26"/>
  <c r="A98" i="26"/>
  <c r="B98" i="26"/>
  <c r="H98" i="26"/>
  <c r="D97" i="26"/>
  <c r="F97" i="26"/>
  <c r="I97" i="26"/>
  <c r="C96" i="26"/>
  <c r="E96" i="26"/>
  <c r="J96" i="26"/>
  <c r="G96" i="26"/>
  <c r="F96" i="26"/>
  <c r="H96" i="26"/>
  <c r="D96" i="26"/>
  <c r="I96" i="26"/>
  <c r="I93" i="49"/>
  <c r="G93" i="49"/>
  <c r="K93" i="49"/>
  <c r="C93" i="49"/>
  <c r="D93" i="49"/>
  <c r="H93" i="49"/>
  <c r="L93" i="49"/>
  <c r="E93" i="49"/>
  <c r="F93" i="49"/>
  <c r="J93" i="49"/>
  <c r="O94" i="27"/>
  <c r="D94" i="27"/>
  <c r="J94" i="27"/>
  <c r="M94" i="27"/>
  <c r="P94" i="27"/>
  <c r="F94" i="27"/>
  <c r="G94" i="27"/>
  <c r="K94" i="27"/>
  <c r="I94" i="27"/>
  <c r="E94" i="27"/>
  <c r="H94" i="27"/>
  <c r="C94" i="27"/>
  <c r="L94" i="27"/>
  <c r="N94" i="27"/>
  <c r="U93" i="27"/>
  <c r="AB93" i="27"/>
  <c r="AI93" i="27"/>
  <c r="D98" i="26"/>
  <c r="E98" i="26"/>
  <c r="I98" i="26"/>
  <c r="F98" i="26"/>
  <c r="G98" i="26"/>
  <c r="C98" i="26"/>
  <c r="J98" i="26"/>
  <c r="A99" i="26"/>
  <c r="B99" i="26"/>
  <c r="E99" i="26"/>
  <c r="G94" i="49"/>
  <c r="I94" i="49"/>
  <c r="H94" i="49"/>
  <c r="F94" i="49"/>
  <c r="D94" i="49"/>
  <c r="C94" i="49"/>
  <c r="K94" i="49"/>
  <c r="L94" i="49"/>
  <c r="E94" i="49"/>
  <c r="J94" i="49"/>
  <c r="I95" i="27"/>
  <c r="J95" i="27"/>
  <c r="G95" i="27"/>
  <c r="M95" i="27"/>
  <c r="D95" i="27"/>
  <c r="N95" i="27"/>
  <c r="E95" i="27"/>
  <c r="F95" i="27"/>
  <c r="O95" i="27"/>
  <c r="K95" i="27"/>
  <c r="C95" i="27"/>
  <c r="L95" i="27"/>
  <c r="P95" i="27"/>
  <c r="H95" i="27"/>
  <c r="U94" i="27"/>
  <c r="AB94" i="27"/>
  <c r="AI94" i="27"/>
  <c r="F99" i="26"/>
  <c r="A100" i="26"/>
  <c r="B100" i="26"/>
  <c r="I99" i="26"/>
  <c r="H99" i="26"/>
  <c r="G99" i="26"/>
  <c r="D99" i="26"/>
  <c r="J99" i="26"/>
  <c r="C99" i="26"/>
  <c r="K95" i="49"/>
  <c r="D95" i="49"/>
  <c r="E95" i="49"/>
  <c r="L95" i="49"/>
  <c r="I95" i="49"/>
  <c r="F95" i="49"/>
  <c r="J95" i="49"/>
  <c r="C95" i="49"/>
  <c r="G95" i="49"/>
  <c r="H95" i="49"/>
  <c r="M96" i="27"/>
  <c r="O96" i="27"/>
  <c r="I96" i="27"/>
  <c r="J96" i="27"/>
  <c r="G96" i="27"/>
  <c r="H96" i="27"/>
  <c r="N96" i="27"/>
  <c r="K96" i="27"/>
  <c r="L96" i="27"/>
  <c r="E96" i="27"/>
  <c r="D96" i="27"/>
  <c r="F96" i="27"/>
  <c r="P96" i="27"/>
  <c r="C96" i="27"/>
  <c r="AI95" i="27"/>
  <c r="AB95" i="27"/>
  <c r="U95" i="27"/>
  <c r="C100" i="26"/>
  <c r="E100" i="26"/>
  <c r="G100" i="26"/>
  <c r="F100" i="26"/>
  <c r="D100" i="26"/>
  <c r="H100" i="26"/>
  <c r="J100" i="26"/>
  <c r="I100" i="26"/>
  <c r="C96" i="49"/>
  <c r="K96" i="49"/>
  <c r="H96" i="49"/>
  <c r="F96" i="49"/>
  <c r="E96" i="49"/>
  <c r="L96" i="49"/>
  <c r="G96" i="49"/>
  <c r="D96" i="49"/>
  <c r="I96" i="49"/>
  <c r="J96" i="49"/>
  <c r="AB96" i="27"/>
  <c r="U96" i="27"/>
  <c r="AI96" i="27"/>
  <c r="M97" i="27"/>
  <c r="N97" i="27"/>
  <c r="O97" i="27"/>
  <c r="J97" i="27"/>
  <c r="F97" i="27"/>
  <c r="D97" i="27"/>
  <c r="H97" i="27"/>
  <c r="P97" i="27"/>
  <c r="E97" i="27"/>
  <c r="I97" i="27"/>
  <c r="L97" i="27"/>
  <c r="C97" i="27"/>
  <c r="K97" i="27"/>
  <c r="G97" i="27"/>
  <c r="G97" i="49"/>
  <c r="J97" i="49"/>
  <c r="L97" i="49"/>
  <c r="K97" i="49"/>
  <c r="D97" i="49"/>
  <c r="H97" i="49"/>
  <c r="F97" i="49"/>
  <c r="C97" i="49"/>
  <c r="E97" i="49"/>
  <c r="I97" i="49"/>
  <c r="J98" i="27"/>
  <c r="O98" i="27"/>
  <c r="D98" i="27"/>
  <c r="G98" i="27"/>
  <c r="K98" i="27"/>
  <c r="P98" i="27"/>
  <c r="F98" i="27"/>
  <c r="H98" i="27"/>
  <c r="L98" i="27"/>
  <c r="M98" i="27"/>
  <c r="I98" i="27"/>
  <c r="N98" i="27"/>
  <c r="E98" i="27"/>
  <c r="C98" i="27"/>
  <c r="AI97" i="27"/>
  <c r="AB97" i="27"/>
  <c r="U97" i="27"/>
  <c r="L98" i="49"/>
  <c r="E98" i="49"/>
  <c r="G98" i="49"/>
  <c r="C98" i="49"/>
  <c r="D98" i="49"/>
  <c r="J98" i="49"/>
  <c r="I98" i="49"/>
  <c r="H98" i="49"/>
  <c r="K98" i="49"/>
  <c r="F98" i="49"/>
  <c r="E99" i="27"/>
  <c r="F99" i="27"/>
  <c r="G99" i="27"/>
  <c r="M99" i="27"/>
  <c r="N99" i="27"/>
  <c r="H99" i="27"/>
  <c r="C99" i="27"/>
  <c r="K99" i="27"/>
  <c r="O99" i="27"/>
  <c r="J99" i="27"/>
  <c r="I99" i="27"/>
  <c r="P99" i="27"/>
  <c r="L99" i="27"/>
  <c r="D99" i="27"/>
  <c r="N100" i="27"/>
  <c r="F100" i="27"/>
  <c r="J100" i="27"/>
  <c r="O100" i="27"/>
  <c r="L100" i="27"/>
  <c r="P100" i="27"/>
  <c r="K100" i="27"/>
  <c r="D100" i="27"/>
  <c r="M100" i="27"/>
  <c r="C100" i="27"/>
  <c r="I100" i="27"/>
  <c r="G100" i="27"/>
  <c r="E100" i="27"/>
  <c r="H100" i="27"/>
  <c r="AA7" i="28"/>
  <c r="AH7" i="28"/>
  <c r="Z7" i="28"/>
  <c r="AI7" i="28"/>
  <c r="Y7" i="28"/>
  <c r="AO7" i="28"/>
  <c r="AB7" i="28"/>
  <c r="AN7" i="28"/>
  <c r="AC7" i="28"/>
  <c r="AE7" i="28"/>
  <c r="X7" i="28"/>
  <c r="AG7" i="28"/>
  <c r="W7" i="28"/>
  <c r="AJ7" i="28"/>
  <c r="AP7" i="28"/>
  <c r="AD7" i="28"/>
  <c r="AF7" i="28"/>
  <c r="AB98" i="27"/>
  <c r="U98" i="27"/>
  <c r="AI98" i="27"/>
  <c r="G99" i="49"/>
  <c r="K99" i="49"/>
  <c r="H99" i="49"/>
  <c r="J99" i="49"/>
  <c r="F99" i="49"/>
  <c r="C99" i="49"/>
  <c r="I99" i="49"/>
  <c r="L99" i="49"/>
  <c r="E99" i="49"/>
  <c r="D99" i="49"/>
  <c r="AB100" i="27"/>
  <c r="U100" i="27"/>
  <c r="AI100" i="27"/>
  <c r="AI99" i="27"/>
  <c r="AB99" i="27"/>
  <c r="U99" i="27"/>
  <c r="K100" i="49"/>
  <c r="F100" i="49"/>
  <c r="G100" i="49"/>
  <c r="C100" i="49"/>
  <c r="E100" i="49"/>
  <c r="J100" i="49"/>
  <c r="I100" i="49"/>
  <c r="D100" i="49"/>
  <c r="H100" i="49"/>
  <c r="L100" i="49"/>
  <c r="D101" i="49"/>
  <c r="L101" i="49"/>
  <c r="I101" i="49"/>
  <c r="F101" i="49"/>
  <c r="H101" i="49"/>
  <c r="K101" i="49"/>
  <c r="E101" i="49"/>
  <c r="J101" i="49"/>
  <c r="G101" i="49"/>
  <c r="C101" i="49"/>
  <c r="D102" i="49"/>
  <c r="C102" i="49"/>
  <c r="H102" i="49"/>
  <c r="G102" i="49"/>
  <c r="J102" i="49"/>
  <c r="E102" i="49"/>
  <c r="K102" i="49"/>
  <c r="L102" i="49"/>
  <c r="I102" i="49"/>
  <c r="F102" i="49"/>
  <c r="L103" i="49"/>
  <c r="J103" i="49"/>
  <c r="E103" i="49"/>
  <c r="C103" i="49"/>
  <c r="H103" i="49"/>
  <c r="G103" i="49"/>
  <c r="I103" i="49"/>
  <c r="K103" i="49"/>
  <c r="F103" i="49"/>
  <c r="D103" i="49"/>
  <c r="K104" i="49"/>
  <c r="D104" i="49"/>
  <c r="C104" i="49"/>
  <c r="G104" i="49"/>
  <c r="J104" i="49"/>
  <c r="H104" i="49"/>
  <c r="I104" i="49"/>
  <c r="L104" i="49"/>
  <c r="F104" i="49"/>
  <c r="E104" i="49"/>
  <c r="I105" i="49"/>
  <c r="H105" i="49"/>
  <c r="E105" i="49"/>
  <c r="D105" i="49"/>
  <c r="L105" i="49"/>
  <c r="F105" i="49"/>
  <c r="J105" i="49"/>
  <c r="G105" i="49"/>
  <c r="K105" i="49"/>
  <c r="C105" i="49"/>
  <c r="L106" i="49"/>
  <c r="G106" i="49"/>
  <c r="H106" i="49"/>
  <c r="F106" i="49"/>
  <c r="D106" i="49"/>
  <c r="I106" i="49"/>
  <c r="J106" i="49"/>
  <c r="E106" i="49"/>
  <c r="C106" i="49"/>
  <c r="K106" i="49"/>
  <c r="L107" i="49"/>
  <c r="I107" i="49"/>
  <c r="F107" i="49"/>
  <c r="C107" i="49"/>
  <c r="E107" i="49"/>
  <c r="D107" i="49"/>
  <c r="H107" i="49"/>
  <c r="J107" i="49"/>
  <c r="G107" i="49"/>
  <c r="K107" i="49"/>
  <c r="G108" i="49"/>
  <c r="H108" i="49"/>
  <c r="F108" i="49"/>
  <c r="K108" i="49"/>
  <c r="C108" i="49"/>
  <c r="I108" i="49"/>
  <c r="L108" i="49"/>
  <c r="J108" i="49"/>
  <c r="D108" i="49"/>
  <c r="E108" i="49"/>
  <c r="H109" i="49"/>
  <c r="C109" i="49"/>
  <c r="G109" i="49"/>
  <c r="J109" i="49"/>
  <c r="D109" i="49"/>
  <c r="I109" i="49"/>
  <c r="E109" i="49"/>
  <c r="K109" i="49"/>
  <c r="L109" i="49"/>
  <c r="F109" i="49"/>
  <c r="L5" i="46"/>
  <c r="J5" i="46"/>
  <c r="N5" i="46"/>
  <c r="I5" i="46"/>
  <c r="G5" i="46"/>
  <c r="F5" i="46"/>
  <c r="K5" i="46"/>
  <c r="H5" i="46"/>
  <c r="E5" i="46"/>
  <c r="K110" i="49"/>
  <c r="J110" i="49"/>
  <c r="F110" i="49"/>
  <c r="C110" i="49"/>
  <c r="G110" i="49"/>
  <c r="I110" i="49"/>
  <c r="H110" i="49"/>
  <c r="D110" i="49"/>
  <c r="L110" i="49"/>
  <c r="E110" i="49"/>
  <c r="F111" i="49"/>
  <c r="G111" i="49"/>
  <c r="E111" i="49"/>
  <c r="H111" i="49"/>
  <c r="L111" i="49"/>
  <c r="D111" i="49"/>
  <c r="C111" i="49"/>
  <c r="K111" i="49"/>
  <c r="J111" i="49"/>
  <c r="I111" i="49"/>
  <c r="F112" i="49"/>
  <c r="G112" i="49"/>
  <c r="K112" i="49"/>
  <c r="C112" i="49"/>
  <c r="H112" i="49"/>
  <c r="I112" i="49"/>
  <c r="L112" i="49"/>
  <c r="J112" i="49"/>
  <c r="D112" i="49"/>
  <c r="E112" i="49"/>
  <c r="J113" i="49"/>
  <c r="D113" i="49"/>
  <c r="K113" i="49"/>
  <c r="G113" i="49"/>
  <c r="C113" i="49"/>
  <c r="H113" i="49"/>
  <c r="I113" i="49"/>
  <c r="F113" i="49"/>
  <c r="L113" i="49"/>
  <c r="E113" i="49"/>
  <c r="D114" i="49"/>
  <c r="F114" i="49"/>
  <c r="G114" i="49"/>
  <c r="C114" i="49"/>
  <c r="E114" i="49"/>
  <c r="L114" i="49"/>
  <c r="I114" i="49"/>
  <c r="K114" i="49"/>
  <c r="H114" i="49"/>
  <c r="J114" i="49"/>
  <c r="K115" i="49"/>
  <c r="G115" i="49"/>
  <c r="I115" i="49"/>
  <c r="H115" i="49"/>
  <c r="F115" i="49"/>
  <c r="J115" i="49"/>
  <c r="L115" i="49"/>
  <c r="E115" i="49"/>
  <c r="D115" i="49"/>
  <c r="C115" i="49"/>
  <c r="K116" i="49"/>
  <c r="D116" i="49"/>
  <c r="I116" i="49"/>
  <c r="C116" i="49"/>
  <c r="G116" i="49"/>
  <c r="F116" i="49"/>
  <c r="E116" i="49"/>
  <c r="L116" i="49"/>
  <c r="H116" i="49"/>
  <c r="J116" i="49"/>
  <c r="D117" i="49"/>
  <c r="G117" i="49"/>
  <c r="J117" i="49"/>
  <c r="F117" i="49"/>
  <c r="I117" i="49"/>
  <c r="E117" i="49"/>
  <c r="C117" i="49"/>
  <c r="K117" i="49"/>
  <c r="L117" i="49"/>
  <c r="H117" i="49"/>
  <c r="L118" i="49"/>
  <c r="I118" i="49"/>
  <c r="K118" i="49"/>
  <c r="H118" i="49"/>
  <c r="E118" i="49"/>
  <c r="J118" i="49"/>
  <c r="D118" i="49"/>
  <c r="F118" i="49"/>
  <c r="C118" i="49"/>
  <c r="G118" i="49"/>
  <c r="G119" i="49"/>
  <c r="J119" i="49"/>
  <c r="K119" i="49"/>
  <c r="C119" i="49"/>
  <c r="D119" i="49"/>
  <c r="L119" i="49"/>
  <c r="H119" i="49"/>
  <c r="F119" i="49"/>
  <c r="I119" i="49"/>
  <c r="E119" i="49"/>
  <c r="L120" i="49"/>
  <c r="C120" i="49"/>
  <c r="H120" i="49"/>
  <c r="I120" i="49"/>
  <c r="G120" i="49"/>
  <c r="K120" i="49"/>
  <c r="E120" i="49"/>
  <c r="F120" i="49"/>
  <c r="J120" i="49"/>
  <c r="D120" i="49"/>
  <c r="K121" i="49"/>
  <c r="D121" i="49"/>
  <c r="G121" i="49"/>
  <c r="F121" i="49"/>
  <c r="L121" i="49"/>
  <c r="I121" i="49"/>
  <c r="H121" i="49"/>
  <c r="C121" i="49"/>
  <c r="J121" i="49"/>
  <c r="E121" i="49"/>
  <c r="J122" i="49"/>
  <c r="F122" i="49"/>
  <c r="E122" i="49"/>
  <c r="C122" i="49"/>
  <c r="L122" i="49"/>
  <c r="D122" i="49"/>
  <c r="K122" i="49"/>
  <c r="H122" i="49"/>
  <c r="G122" i="49"/>
  <c r="I122" i="49"/>
  <c r="C123" i="49"/>
  <c r="I123" i="49"/>
  <c r="G123" i="49"/>
  <c r="J123" i="49"/>
  <c r="E123" i="49"/>
  <c r="L123" i="49"/>
  <c r="K123" i="49"/>
  <c r="F123" i="49"/>
  <c r="D123" i="49"/>
  <c r="H123" i="49"/>
  <c r="F124" i="49"/>
  <c r="L124" i="49"/>
  <c r="G124" i="49"/>
  <c r="C124" i="49"/>
  <c r="E124" i="49"/>
  <c r="H124" i="49"/>
  <c r="K124" i="49"/>
  <c r="J124" i="49"/>
  <c r="D124" i="49"/>
  <c r="I124" i="49"/>
  <c r="F125" i="49"/>
  <c r="I125" i="49"/>
  <c r="H125" i="49"/>
  <c r="K125" i="49"/>
  <c r="J125" i="49"/>
  <c r="G125" i="49"/>
  <c r="C125" i="49"/>
  <c r="E125" i="49"/>
  <c r="L125" i="49"/>
  <c r="D125" i="49"/>
  <c r="F126" i="49"/>
  <c r="H126" i="49"/>
  <c r="C126" i="49"/>
  <c r="G126" i="49"/>
  <c r="K126" i="49"/>
  <c r="J126" i="49"/>
  <c r="I126" i="49"/>
  <c r="D126" i="49"/>
  <c r="L126" i="49"/>
  <c r="E126" i="49"/>
  <c r="F127" i="49"/>
  <c r="J127" i="49"/>
  <c r="K127" i="49"/>
  <c r="G127" i="49"/>
  <c r="C127" i="49"/>
  <c r="H127" i="49"/>
  <c r="L127" i="49"/>
  <c r="D127" i="49"/>
  <c r="I127" i="49"/>
  <c r="E127" i="49"/>
  <c r="E128" i="49"/>
  <c r="L128" i="49"/>
  <c r="I128" i="49"/>
  <c r="D128" i="49"/>
  <c r="H128" i="49"/>
  <c r="F128" i="49"/>
  <c r="C128" i="49"/>
  <c r="J128" i="49"/>
  <c r="G128" i="49"/>
  <c r="K128" i="49"/>
  <c r="K129" i="49"/>
  <c r="H129" i="49"/>
  <c r="C129" i="49"/>
  <c r="E129" i="49"/>
  <c r="I129" i="49"/>
  <c r="G129" i="49"/>
  <c r="J129" i="49"/>
  <c r="L129" i="49"/>
  <c r="F129" i="49"/>
  <c r="D129" i="49"/>
  <c r="I130" i="49"/>
  <c r="H130" i="49"/>
  <c r="L130" i="49"/>
  <c r="D130" i="49"/>
  <c r="K130" i="49"/>
  <c r="C130" i="49"/>
  <c r="J130" i="49"/>
  <c r="E130" i="49"/>
  <c r="F130" i="49"/>
  <c r="G130" i="49"/>
  <c r="J131" i="49"/>
  <c r="L131" i="49"/>
  <c r="H131" i="49"/>
  <c r="E131" i="49"/>
  <c r="F131" i="49"/>
  <c r="G131" i="49"/>
  <c r="I131" i="49"/>
  <c r="D131" i="49"/>
  <c r="K131" i="49"/>
  <c r="C131" i="49"/>
  <c r="E132" i="49"/>
  <c r="H132" i="49"/>
  <c r="K132" i="49"/>
  <c r="F132" i="49"/>
  <c r="J132" i="49"/>
  <c r="D132" i="49"/>
  <c r="I132" i="49"/>
  <c r="L132" i="49"/>
  <c r="C132" i="49"/>
  <c r="G132" i="49"/>
  <c r="C133" i="49"/>
  <c r="D133" i="49"/>
  <c r="E133" i="49"/>
  <c r="F133" i="49"/>
  <c r="K133" i="49"/>
  <c r="H133" i="49"/>
  <c r="L133" i="49"/>
  <c r="G133" i="49"/>
  <c r="J133" i="49"/>
  <c r="I133" i="49"/>
  <c r="E134" i="49"/>
  <c r="C134" i="49"/>
  <c r="I134" i="49"/>
  <c r="G134" i="49"/>
  <c r="K134" i="49"/>
  <c r="F134" i="49"/>
  <c r="H134" i="49"/>
  <c r="D134" i="49"/>
  <c r="J134" i="49"/>
  <c r="L134" i="49"/>
  <c r="I135" i="49"/>
  <c r="F135" i="49"/>
  <c r="J135" i="49"/>
  <c r="E135" i="49"/>
  <c r="C135" i="49"/>
  <c r="D135" i="49"/>
  <c r="K135" i="49"/>
  <c r="H135" i="49"/>
  <c r="G135" i="49"/>
  <c r="L135" i="49"/>
  <c r="L136" i="49"/>
  <c r="D136" i="49"/>
  <c r="I136" i="49"/>
  <c r="J136" i="49"/>
  <c r="K136" i="49"/>
  <c r="F136" i="49"/>
  <c r="C136" i="49"/>
  <c r="H136" i="49"/>
  <c r="E136" i="49"/>
  <c r="G136" i="49"/>
  <c r="E137" i="49"/>
  <c r="F137" i="49"/>
  <c r="J137" i="49"/>
  <c r="K137" i="49"/>
  <c r="C137" i="49"/>
  <c r="H137" i="49"/>
  <c r="G137" i="49"/>
  <c r="I137" i="49"/>
  <c r="D137" i="49"/>
  <c r="L137" i="49"/>
  <c r="I138" i="49"/>
  <c r="F138" i="49"/>
  <c r="G138" i="49"/>
  <c r="D138" i="49"/>
  <c r="J138" i="49"/>
  <c r="L138" i="49"/>
  <c r="H138" i="49"/>
  <c r="E138" i="49"/>
  <c r="C138" i="49"/>
  <c r="K138" i="49"/>
  <c r="J139" i="49"/>
  <c r="I139" i="49"/>
  <c r="D139" i="49"/>
  <c r="L139" i="49"/>
  <c r="E139" i="49"/>
  <c r="F139" i="49"/>
  <c r="C139" i="49"/>
  <c r="H139" i="49"/>
  <c r="K139" i="49"/>
  <c r="G139" i="49"/>
  <c r="H140" i="49"/>
  <c r="L140" i="49"/>
  <c r="K140" i="49"/>
  <c r="D140" i="49"/>
  <c r="C140" i="49"/>
  <c r="I140" i="49"/>
  <c r="E140" i="49"/>
  <c r="F140" i="49"/>
  <c r="G140" i="49"/>
  <c r="J140" i="49"/>
  <c r="K141" i="49"/>
  <c r="C141" i="49"/>
  <c r="J141" i="49"/>
  <c r="G141" i="49"/>
  <c r="F141" i="49"/>
  <c r="E141" i="49"/>
  <c r="D141" i="49"/>
  <c r="H141" i="49"/>
  <c r="I141" i="49"/>
  <c r="L141" i="49"/>
  <c r="J142" i="49"/>
  <c r="I142" i="49"/>
  <c r="H142" i="49"/>
  <c r="F142" i="49"/>
  <c r="L142" i="49"/>
  <c r="D142" i="49"/>
  <c r="K142" i="49"/>
  <c r="E142" i="49"/>
  <c r="C142" i="49"/>
  <c r="G142" i="49"/>
  <c r="C143" i="49"/>
  <c r="I143" i="49"/>
  <c r="L143" i="49"/>
  <c r="H143" i="49"/>
  <c r="K143" i="49"/>
  <c r="E143" i="49"/>
  <c r="F143" i="49"/>
  <c r="D143" i="49"/>
  <c r="G143" i="49"/>
  <c r="J143" i="49"/>
  <c r="D144" i="49"/>
  <c r="C144" i="49"/>
  <c r="K144" i="49"/>
  <c r="F144" i="49"/>
  <c r="I144" i="49"/>
  <c r="E144" i="49"/>
  <c r="L144" i="49"/>
  <c r="H144" i="49"/>
  <c r="J144" i="49"/>
  <c r="G144" i="49"/>
  <c r="H145" i="49"/>
  <c r="I145" i="49"/>
  <c r="K145" i="49"/>
  <c r="C145" i="49"/>
  <c r="F145" i="49"/>
  <c r="E145" i="49"/>
  <c r="G145" i="49"/>
  <c r="J145" i="49"/>
  <c r="L145" i="49"/>
  <c r="D145" i="49"/>
  <c r="H146" i="49"/>
  <c r="L146" i="49"/>
  <c r="C146" i="49"/>
  <c r="G146" i="49"/>
  <c r="E146" i="49"/>
  <c r="D146" i="49"/>
  <c r="J146" i="49"/>
  <c r="K146" i="49"/>
  <c r="F146" i="49"/>
  <c r="I146" i="49"/>
  <c r="L147" i="49"/>
  <c r="F147" i="49"/>
  <c r="I147" i="49"/>
  <c r="K147" i="49"/>
  <c r="C147" i="49"/>
  <c r="H147" i="49"/>
  <c r="J147" i="49"/>
  <c r="D147" i="49"/>
  <c r="E147" i="49"/>
  <c r="G147" i="49"/>
  <c r="D148" i="49"/>
  <c r="L148" i="49"/>
  <c r="H148" i="49"/>
  <c r="F148" i="49"/>
  <c r="K148" i="49"/>
  <c r="I148" i="49"/>
  <c r="E148" i="49"/>
  <c r="J148" i="49"/>
  <c r="C148" i="49"/>
  <c r="G148" i="49"/>
  <c r="U8" i="50"/>
  <c r="N8" i="50"/>
  <c r="X8" i="50"/>
  <c r="Q8" i="50"/>
  <c r="T8" i="50"/>
  <c r="O8" i="50"/>
  <c r="F149" i="49"/>
  <c r="J149" i="49"/>
  <c r="D149" i="49"/>
  <c r="L149" i="49"/>
  <c r="H149" i="49"/>
  <c r="I149" i="49"/>
  <c r="G149" i="49"/>
  <c r="C149" i="49"/>
  <c r="K149" i="49"/>
  <c r="E149" i="49"/>
  <c r="P8" i="50"/>
  <c r="R8" i="50"/>
  <c r="G150" i="49"/>
  <c r="I150" i="49"/>
  <c r="E150" i="49"/>
  <c r="H150" i="49"/>
  <c r="C150" i="49"/>
  <c r="K150" i="49"/>
  <c r="L150" i="49"/>
  <c r="J150" i="49"/>
  <c r="D150" i="49"/>
  <c r="F150" i="49"/>
  <c r="W8" i="50"/>
  <c r="V8" i="50"/>
  <c r="K43" i="31"/>
  <c r="L58" i="40"/>
  <c r="H44" i="31"/>
  <c r="I31" i="45"/>
  <c r="K42" i="31"/>
  <c r="K44" i="31"/>
  <c r="I21" i="45"/>
  <c r="K24" i="31"/>
  <c r="M9" i="33"/>
  <c r="K8" i="33"/>
  <c r="L8" i="33"/>
  <c r="H15" i="31"/>
  <c r="H19" i="31"/>
  <c r="E24" i="33"/>
  <c r="E9" i="33"/>
  <c r="K11" i="31"/>
  <c r="K15" i="31"/>
  <c r="D13" i="45"/>
  <c r="H22" i="31"/>
  <c r="I16" i="45"/>
  <c r="K18" i="31"/>
  <c r="J45" i="65"/>
  <c r="F19" i="65"/>
  <c r="K7" i="31"/>
  <c r="L9" i="33"/>
  <c r="J19" i="65"/>
  <c r="J50" i="65"/>
  <c r="J53" i="65"/>
  <c r="C27" i="65"/>
  <c r="F24" i="65"/>
  <c r="F27" i="65"/>
  <c r="H53" i="65"/>
  <c r="H27" i="65"/>
  <c r="J24" i="65"/>
  <c r="F50" i="65"/>
  <c r="B53" i="65"/>
  <c r="I6" i="45"/>
  <c r="F45" i="65"/>
  <c r="D11" i="45"/>
  <c r="I11" i="45"/>
  <c r="C1" i="36"/>
  <c r="H3" i="33"/>
  <c r="AF30" i="50"/>
  <c r="D32" i="49"/>
  <c r="AF27" i="50"/>
  <c r="D29" i="49"/>
  <c r="AH23" i="50"/>
  <c r="F25" i="49"/>
  <c r="L9" i="49"/>
  <c r="A1" i="41"/>
  <c r="B1" i="2"/>
  <c r="B4" i="40"/>
  <c r="C5" i="31"/>
  <c r="C35" i="31"/>
  <c r="C1" i="27"/>
  <c r="C1" i="11"/>
  <c r="K10" i="49"/>
  <c r="B62" i="40"/>
  <c r="A11" i="1"/>
  <c r="AF33" i="50"/>
  <c r="D35" i="49"/>
  <c r="E9" i="28"/>
  <c r="D12" i="27"/>
  <c r="F15" i="25"/>
  <c r="C14" i="2"/>
  <c r="E506" i="23"/>
  <c r="F8" i="52"/>
  <c r="E182" i="23"/>
  <c r="C109" i="32"/>
  <c r="E227" i="23"/>
  <c r="E284" i="23"/>
  <c r="E71" i="23"/>
  <c r="E55" i="23"/>
  <c r="E440" i="23"/>
  <c r="E432" i="23"/>
  <c r="A15" i="65"/>
  <c r="E384" i="23"/>
  <c r="E508" i="23"/>
  <c r="E115" i="23"/>
  <c r="E472" i="23"/>
  <c r="E371" i="23"/>
  <c r="F8" i="38"/>
  <c r="F26" i="38"/>
  <c r="F140" i="38"/>
  <c r="E331" i="23"/>
  <c r="E143" i="11"/>
  <c r="E14" i="23"/>
  <c r="F8" i="1"/>
  <c r="E79" i="23"/>
  <c r="Z8" i="52"/>
  <c r="E131" i="23"/>
  <c r="E351" i="23"/>
  <c r="E494" i="23"/>
  <c r="E209" i="23"/>
  <c r="E219" i="23"/>
  <c r="B14" i="33"/>
  <c r="E415" i="23"/>
  <c r="E364" i="23"/>
  <c r="E425" i="23"/>
  <c r="E339" i="23"/>
  <c r="E399" i="23"/>
  <c r="E288" i="23"/>
  <c r="E130" i="23"/>
  <c r="E469" i="23"/>
  <c r="A2" i="41"/>
  <c r="E216" i="23"/>
  <c r="E195" i="23"/>
  <c r="E7" i="33"/>
  <c r="E12" i="33"/>
  <c r="E238" i="23"/>
  <c r="E128" i="23"/>
  <c r="M9" i="49"/>
  <c r="E374" i="23"/>
  <c r="I8" i="38"/>
  <c r="I26" i="38"/>
  <c r="I140" i="38"/>
  <c r="E457" i="23"/>
  <c r="E478" i="23"/>
  <c r="E346" i="23"/>
  <c r="E409" i="23"/>
  <c r="E324" i="23"/>
  <c r="E270" i="23"/>
  <c r="E121" i="23"/>
  <c r="F9" i="49"/>
  <c r="E300" i="23"/>
  <c r="E258" i="23"/>
  <c r="P9" i="34"/>
  <c r="E81" i="23"/>
  <c r="E256" i="23"/>
  <c r="M9" i="34"/>
  <c r="E343" i="23"/>
  <c r="A12" i="35"/>
  <c r="E501" i="23"/>
  <c r="E160" i="23"/>
  <c r="E164" i="23"/>
  <c r="E446" i="23"/>
  <c r="E286" i="23"/>
  <c r="E42" i="23"/>
  <c r="E257" i="23"/>
  <c r="O9" i="34"/>
  <c r="E578" i="23"/>
  <c r="E637" i="23"/>
  <c r="G8" i="36"/>
  <c r="G83" i="36"/>
  <c r="G204" i="36"/>
  <c r="E648" i="23"/>
  <c r="E649" i="23"/>
  <c r="E645" i="23"/>
  <c r="C83" i="36"/>
  <c r="E405" i="23"/>
  <c r="E181" i="23"/>
  <c r="E539" i="23"/>
  <c r="E304" i="23"/>
  <c r="E447" i="23"/>
  <c r="E191" i="23"/>
  <c r="E347" i="23"/>
  <c r="E88" i="23"/>
  <c r="D9" i="27"/>
  <c r="E268" i="23"/>
  <c r="M19" i="34"/>
  <c r="E500" i="23"/>
  <c r="E370" i="23"/>
  <c r="E8" i="38"/>
  <c r="E26" i="38"/>
  <c r="E140" i="38"/>
  <c r="E242" i="23"/>
  <c r="E74" i="23"/>
  <c r="E345" i="23"/>
  <c r="E113" i="23"/>
  <c r="E562" i="23"/>
  <c r="B24" i="31"/>
  <c r="E289" i="23"/>
  <c r="E33" i="23"/>
  <c r="B7" i="2"/>
  <c r="E581" i="23"/>
  <c r="E104" i="23"/>
  <c r="E303" i="23"/>
  <c r="E47" i="23"/>
  <c r="E51" i="23"/>
  <c r="P9" i="2"/>
  <c r="E13" i="29"/>
  <c r="C12" i="26"/>
  <c r="AF12" i="50"/>
  <c r="D14" i="49"/>
  <c r="AF26" i="50"/>
  <c r="D28" i="49"/>
  <c r="AF29" i="50"/>
  <c r="D31" i="49"/>
  <c r="E12" i="29"/>
  <c r="C11" i="26"/>
  <c r="AF15" i="50"/>
  <c r="D17" i="49"/>
  <c r="AG16" i="50"/>
  <c r="E18" i="49"/>
  <c r="AF19" i="50"/>
  <c r="D21" i="49"/>
  <c r="AH33" i="50"/>
  <c r="F35" i="49"/>
  <c r="AG33" i="50"/>
  <c r="E35" i="49"/>
  <c r="AH35" i="50"/>
  <c r="F37" i="49"/>
  <c r="AF10" i="50"/>
  <c r="D12" i="49"/>
  <c r="AG12" i="50"/>
  <c r="E14" i="49"/>
  <c r="AH19" i="50"/>
  <c r="F21" i="49"/>
  <c r="AF14" i="50"/>
  <c r="D16" i="49"/>
  <c r="E18" i="23"/>
  <c r="E99" i="23"/>
  <c r="E378" i="23"/>
  <c r="E19" i="23"/>
  <c r="E387" i="23"/>
  <c r="E232" i="23"/>
  <c r="E27" i="23"/>
  <c r="E156" i="23"/>
  <c r="E112" i="23"/>
  <c r="E8" i="52"/>
  <c r="E67" i="23"/>
  <c r="E9" i="26"/>
  <c r="E311" i="23"/>
  <c r="C5" i="11"/>
  <c r="E187" i="23"/>
  <c r="E477" i="23"/>
  <c r="E309" i="23"/>
  <c r="E320" i="23"/>
  <c r="E470" i="23"/>
  <c r="A5" i="41"/>
  <c r="E21" i="23"/>
  <c r="E296" i="23"/>
  <c r="E388" i="23"/>
  <c r="E5" i="23"/>
  <c r="E152" i="23"/>
  <c r="K9" i="51"/>
  <c r="E212" i="23"/>
  <c r="E13" i="23"/>
  <c r="E275" i="23"/>
  <c r="E184" i="23"/>
  <c r="E95" i="23"/>
  <c r="T9" i="27"/>
  <c r="E236" i="23"/>
  <c r="E50" i="23"/>
  <c r="O9" i="2"/>
  <c r="E11" i="23"/>
  <c r="E416" i="23"/>
  <c r="A3" i="65"/>
  <c r="E287" i="23"/>
  <c r="E400" i="23"/>
  <c r="E290" i="23"/>
  <c r="E16" i="23"/>
  <c r="E203" i="23"/>
  <c r="N7" i="33"/>
  <c r="N12" i="33"/>
  <c r="E64" i="23"/>
  <c r="E493" i="23"/>
  <c r="E84" i="23"/>
  <c r="E373" i="23"/>
  <c r="H8" i="38"/>
  <c r="H26" i="38"/>
  <c r="H140" i="38"/>
  <c r="E8" i="23"/>
  <c r="E147" i="23"/>
  <c r="F9" i="51"/>
  <c r="E505" i="23"/>
  <c r="E443" i="23"/>
  <c r="E496" i="23"/>
  <c r="E249" i="23"/>
  <c r="E404" i="23"/>
  <c r="E438" i="23"/>
  <c r="E178" i="23"/>
  <c r="E576" i="23"/>
  <c r="E348" i="23"/>
  <c r="E410" i="23"/>
  <c r="E138" i="23"/>
  <c r="E541" i="23"/>
  <c r="E196" i="23"/>
  <c r="F7" i="33"/>
  <c r="F12" i="33"/>
  <c r="E334" i="23"/>
  <c r="E499" i="23"/>
  <c r="E155" i="23"/>
  <c r="E172" i="23"/>
  <c r="H8" i="32"/>
  <c r="E322" i="23"/>
  <c r="E475" i="23"/>
  <c r="E490" i="23"/>
  <c r="E407" i="23"/>
  <c r="E151" i="23"/>
  <c r="J9" i="51"/>
  <c r="E259" i="23"/>
  <c r="Q9" i="34"/>
  <c r="E486" i="23"/>
  <c r="E228" i="23"/>
  <c r="E36" i="23"/>
  <c r="E382" i="23"/>
  <c r="C26" i="38"/>
  <c r="E254" i="23"/>
  <c r="S5" i="34"/>
  <c r="E90" i="23"/>
  <c r="E10" i="27"/>
  <c r="E417" i="23"/>
  <c r="E193" i="23"/>
  <c r="D6" i="33"/>
  <c r="E545" i="23"/>
  <c r="E636" i="23"/>
  <c r="F8" i="36"/>
  <c r="F83" i="36"/>
  <c r="F204" i="36"/>
  <c r="E646" i="23"/>
  <c r="D83" i="36"/>
  <c r="E639" i="23"/>
  <c r="K8" i="36"/>
  <c r="K83" i="36"/>
  <c r="K204" i="36"/>
  <c r="J9" i="26"/>
  <c r="N8" i="36"/>
  <c r="N83" i="36"/>
  <c r="N204" i="36"/>
  <c r="K9" i="1"/>
  <c r="K15" i="1"/>
  <c r="K3" i="65"/>
  <c r="AF22" i="50"/>
  <c r="D24" i="49"/>
  <c r="AG34" i="50"/>
  <c r="E36" i="49"/>
  <c r="AH10" i="50"/>
  <c r="F12" i="49"/>
  <c r="AG15" i="50"/>
  <c r="E17" i="49"/>
  <c r="AA9" i="52"/>
  <c r="F11" i="51"/>
  <c r="AF24" i="50"/>
  <c r="D26" i="49"/>
  <c r="AG28" i="50"/>
  <c r="E30" i="49"/>
  <c r="AH32" i="50"/>
  <c r="F34" i="49"/>
  <c r="AH14" i="50"/>
  <c r="F16" i="49"/>
  <c r="AG19" i="50"/>
  <c r="E21" i="49"/>
  <c r="AF13" i="50"/>
  <c r="D15" i="49"/>
  <c r="AG17" i="50"/>
  <c r="E19" i="49"/>
  <c r="AH21" i="50"/>
  <c r="F23" i="49"/>
  <c r="AG22" i="50"/>
  <c r="E24" i="49"/>
  <c r="AH18" i="50"/>
  <c r="F20" i="49"/>
  <c r="AH22" i="50"/>
  <c r="F24" i="49"/>
  <c r="AG23" i="50"/>
  <c r="E25" i="49"/>
  <c r="E8" i="28"/>
  <c r="D11" i="27"/>
  <c r="AF28" i="50"/>
  <c r="D30" i="49"/>
  <c r="AG32" i="50"/>
  <c r="E34" i="49"/>
  <c r="AH36" i="50"/>
  <c r="F38" i="49"/>
  <c r="AH30" i="50"/>
  <c r="F32" i="49"/>
  <c r="AG27" i="50"/>
  <c r="E29" i="49"/>
  <c r="AF17" i="50"/>
  <c r="D19" i="49"/>
  <c r="AG21" i="50"/>
  <c r="E23" i="49"/>
  <c r="AH25" i="50"/>
  <c r="F27" i="49"/>
  <c r="K9" i="2"/>
  <c r="K16" i="1"/>
  <c r="I8" i="41"/>
  <c r="B43" i="31"/>
  <c r="C2" i="32"/>
  <c r="F9" i="26"/>
  <c r="A2" i="33"/>
  <c r="D8" i="1"/>
  <c r="E199" i="23"/>
  <c r="J7" i="33"/>
  <c r="J12" i="33"/>
  <c r="E651" i="23"/>
  <c r="B4" i="31"/>
  <c r="AH26" i="50"/>
  <c r="F28" i="49"/>
  <c r="AF34" i="50"/>
  <c r="D36" i="49"/>
  <c r="Z9" i="52"/>
  <c r="C11" i="51"/>
  <c r="AG14" i="50"/>
  <c r="E16" i="49"/>
  <c r="AH34" i="50"/>
  <c r="F36" i="49"/>
  <c r="AF23" i="50"/>
  <c r="D25" i="49"/>
  <c r="AG31" i="50"/>
  <c r="E33" i="49"/>
  <c r="AH27" i="50"/>
  <c r="F29" i="49"/>
  <c r="E12" i="28"/>
  <c r="D15" i="27"/>
  <c r="AF16" i="50"/>
  <c r="D18" i="49"/>
  <c r="AF32" i="50"/>
  <c r="D34" i="49"/>
  <c r="AG20" i="50"/>
  <c r="E22" i="49"/>
  <c r="AG36" i="50"/>
  <c r="E38" i="49"/>
  <c r="AH24" i="50"/>
  <c r="F26" i="49"/>
  <c r="I9" i="52"/>
  <c r="H11" i="51"/>
  <c r="AG10" i="50"/>
  <c r="E12" i="49"/>
  <c r="F8" i="25"/>
  <c r="C11" i="2"/>
  <c r="AF35" i="50"/>
  <c r="D37" i="49"/>
  <c r="AG35" i="50"/>
  <c r="E37" i="49"/>
  <c r="F10" i="25"/>
  <c r="C13" i="2"/>
  <c r="AF21" i="50"/>
  <c r="D23" i="49"/>
  <c r="AG9" i="50"/>
  <c r="E11" i="49"/>
  <c r="AG25" i="50"/>
  <c r="E27" i="49"/>
  <c r="AH13" i="50"/>
  <c r="F15" i="49"/>
  <c r="AH29" i="50"/>
  <c r="F31" i="49"/>
  <c r="E10" i="28"/>
  <c r="D13" i="27"/>
  <c r="AG18" i="50"/>
  <c r="E20" i="49"/>
  <c r="E9" i="52"/>
  <c r="D11" i="51"/>
  <c r="AG26" i="50"/>
  <c r="E28" i="49"/>
  <c r="E11" i="28"/>
  <c r="D14" i="27"/>
  <c r="AF31" i="50"/>
  <c r="D33" i="49"/>
  <c r="AH11" i="50"/>
  <c r="F13" i="49"/>
  <c r="AH31" i="50"/>
  <c r="F33" i="49"/>
  <c r="F9" i="25"/>
  <c r="C12" i="2"/>
  <c r="AF20" i="50"/>
  <c r="D22" i="49"/>
  <c r="AF36" i="50"/>
  <c r="D38" i="49"/>
  <c r="AG24" i="50"/>
  <c r="E26" i="49"/>
  <c r="AH12" i="50"/>
  <c r="F14" i="49"/>
  <c r="AH28" i="50"/>
  <c r="F30" i="49"/>
  <c r="AB9" i="52"/>
  <c r="G11" i="51"/>
  <c r="AG30" i="50"/>
  <c r="E32" i="49"/>
  <c r="AF11" i="50"/>
  <c r="D13" i="49"/>
  <c r="AG11" i="50"/>
  <c r="E13" i="49"/>
  <c r="AH15" i="50"/>
  <c r="F17" i="49"/>
  <c r="AF9" i="50"/>
  <c r="D11" i="49"/>
  <c r="AF25" i="50"/>
  <c r="D27" i="49"/>
  <c r="AG13" i="50"/>
  <c r="E15" i="49"/>
  <c r="AG29" i="50"/>
  <c r="E31" i="49"/>
  <c r="AH17" i="50"/>
  <c r="F19" i="49"/>
  <c r="E36" i="31"/>
  <c r="K4" i="65"/>
  <c r="D22" i="45"/>
  <c r="M8" i="33"/>
  <c r="I13" i="45"/>
  <c r="K19" i="31"/>
  <c r="G9" i="33"/>
  <c r="E8" i="33"/>
  <c r="F9" i="33"/>
  <c r="K19" i="65"/>
  <c r="F10" i="41"/>
  <c r="K22" i="31"/>
  <c r="K30" i="31"/>
  <c r="K32" i="31"/>
  <c r="F24" i="33"/>
  <c r="K24" i="33"/>
  <c r="E23" i="33"/>
  <c r="G24" i="33"/>
  <c r="H30" i="31"/>
  <c r="K45" i="65"/>
  <c r="J27" i="65"/>
  <c r="K27" i="65"/>
  <c r="K29" i="65"/>
  <c r="D24" i="45"/>
  <c r="K24" i="65"/>
  <c r="F53" i="65"/>
  <c r="K53" i="65"/>
  <c r="F11" i="42"/>
  <c r="C81" i="36"/>
  <c r="C25" i="38"/>
  <c r="L10" i="26"/>
  <c r="H10" i="26"/>
  <c r="A10" i="1"/>
  <c r="A7" i="24"/>
  <c r="D10" i="1"/>
  <c r="A12" i="24"/>
  <c r="A15" i="1"/>
  <c r="A10" i="24"/>
  <c r="D15" i="1"/>
  <c r="F11" i="1"/>
  <c r="F12" i="1"/>
  <c r="G2" i="37"/>
  <c r="C3" i="27"/>
  <c r="C3" i="49"/>
  <c r="I9" i="1"/>
  <c r="I12" i="1"/>
  <c r="E2" i="31"/>
  <c r="I15" i="1"/>
  <c r="I4" i="65"/>
  <c r="I16" i="1"/>
  <c r="A13" i="1"/>
  <c r="G8" i="33"/>
  <c r="F8" i="33"/>
  <c r="G23" i="33"/>
  <c r="F23" i="33"/>
  <c r="M24" i="33"/>
  <c r="L24" i="33"/>
  <c r="K23" i="33"/>
  <c r="I22" i="45"/>
  <c r="H32" i="31"/>
  <c r="K55" i="65"/>
  <c r="F7" i="41"/>
  <c r="F6" i="41"/>
  <c r="E3" i="31"/>
  <c r="F9" i="42"/>
  <c r="I24" i="45"/>
  <c r="B40" i="65"/>
  <c r="K50" i="65"/>
  <c r="L23" i="33"/>
  <c r="M23" i="33"/>
  <c r="J4" i="38"/>
  <c r="F8" i="42"/>
  <c r="A1" i="65"/>
  <c r="C1" i="49"/>
  <c r="M1" i="34"/>
  <c r="E4" i="38"/>
  <c r="F7" i="42"/>
  <c r="I7" i="42"/>
  <c r="C1" i="13"/>
  <c r="A1" i="35"/>
  <c r="C1" i="51"/>
  <c r="C1" i="32"/>
  <c r="A1" i="33"/>
  <c r="H3" i="32"/>
  <c r="C1" i="37"/>
  <c r="G2" i="31"/>
  <c r="B1" i="26"/>
  <c r="C1" i="38"/>
  <c r="A1" i="42"/>
  <c r="A8" i="41"/>
  <c r="J3" i="36"/>
  <c r="H2" i="32"/>
  <c r="K2" i="37"/>
  <c r="I6" i="41"/>
  <c r="G3" i="31"/>
  <c r="J3" i="38"/>
  <c r="H3" i="38"/>
  <c r="J4" i="36"/>
  <c r="I7" i="41"/>
  <c r="I9" i="42"/>
  <c r="K3" i="37"/>
  <c r="I3" i="65"/>
  <c r="I8" i="42"/>
  <c r="D14" i="1"/>
  <c r="F10" i="42"/>
  <c r="F6" i="42"/>
  <c r="F5" i="41"/>
  <c r="E2" i="32"/>
  <c r="A7" i="41"/>
  <c r="D11" i="1"/>
  <c r="C47" i="31"/>
  <c r="F3" i="36"/>
  <c r="E2" i="33"/>
  <c r="F8" i="41"/>
  <c r="H4" i="38"/>
  <c r="D13" i="1"/>
  <c r="E3" i="65"/>
  <c r="A9" i="42"/>
  <c r="C2" i="31"/>
  <c r="F9" i="41"/>
  <c r="G3" i="33"/>
  <c r="G3" i="32"/>
  <c r="F3" i="31"/>
  <c r="H4" i="36"/>
  <c r="I3" i="37"/>
</calcChain>
</file>

<file path=xl/sharedStrings.xml><?xml version="1.0" encoding="utf-8"?>
<sst xmlns="http://schemas.openxmlformats.org/spreadsheetml/2006/main" count="10109" uniqueCount="4350">
  <si>
    <t>Progress Report with Disbursement Request</t>
  </si>
  <si>
    <t>GENERAL GRANT INFORMATION</t>
  </si>
  <si>
    <t>Country:</t>
  </si>
  <si>
    <t>(Disease) Component</t>
  </si>
  <si>
    <t>Grant Name/Number:</t>
  </si>
  <si>
    <t>LFA Name:</t>
  </si>
  <si>
    <t>Program Start Date:</t>
  </si>
  <si>
    <t>Grant Currency:</t>
  </si>
  <si>
    <t>Local Currency:</t>
  </si>
  <si>
    <t>REPORTING PERIOD FOR PROGRAMMATIC REPORTING</t>
  </si>
  <si>
    <t>Period of Programmatic Reporting</t>
  </si>
  <si>
    <t>REPORTING PERIOD FOR FINANCIAL REPORTING</t>
  </si>
  <si>
    <t>Period of Financial Reporting</t>
  </si>
  <si>
    <t xml:space="preserve">DISBURSEMENT REQUEST </t>
  </si>
  <si>
    <t>End Date:</t>
  </si>
  <si>
    <t>Beginning Date:</t>
  </si>
  <si>
    <t>Disbursement Request Buffer Period</t>
  </si>
  <si>
    <t>Disbursement Request Execution Period</t>
  </si>
  <si>
    <t>Cover Sheet</t>
  </si>
  <si>
    <t>Key</t>
  </si>
  <si>
    <t>Tab name</t>
  </si>
  <si>
    <t>Translations</t>
  </si>
  <si>
    <t>Language</t>
  </si>
  <si>
    <t>Section 1:  Programmatic Information</t>
  </si>
  <si>
    <t>A- Impact/Outcome Indicators</t>
  </si>
  <si>
    <t xml:space="preserve">Impact / Outcome </t>
  </si>
  <si>
    <t>Standard Impact/Outcome Indicator</t>
  </si>
  <si>
    <t>Custom Impact/Outcome Indicator</t>
  </si>
  <si>
    <t>Baseline</t>
  </si>
  <si>
    <t>Baseline
(ifapplicable)</t>
  </si>
  <si>
    <t>Value</t>
  </si>
  <si>
    <t>Year</t>
  </si>
  <si>
    <t>Target</t>
  </si>
  <si>
    <t>N#</t>
  </si>
  <si>
    <t>D#</t>
  </si>
  <si>
    <t>%</t>
  </si>
  <si>
    <t>Year of target</t>
  </si>
  <si>
    <t>Report Due Date</t>
  </si>
  <si>
    <t>Result</t>
  </si>
  <si>
    <t>Year of Result</t>
  </si>
  <si>
    <t>Source</t>
  </si>
  <si>
    <t>Comments on results on Impact/Outcome indicators and data sources, and any other comments</t>
  </si>
  <si>
    <t>Comments</t>
  </si>
  <si>
    <t>Geography</t>
  </si>
  <si>
    <t>Verification Method</t>
  </si>
  <si>
    <t>Verified Result</t>
  </si>
  <si>
    <t xml:space="preserve">LFA comments on (a) verified result, (b) source of information used by the PR to report results, including the status of completion of surveys and other methods to measure Impact/Outcome, as applicable,  </t>
  </si>
  <si>
    <t>Global Fund Validated Result</t>
  </si>
  <si>
    <t>ID</t>
  </si>
  <si>
    <t>Global Fund comments</t>
  </si>
  <si>
    <t>Data validation checks on PR data</t>
  </si>
  <si>
    <t>Data Validation checks on LFA data</t>
  </si>
  <si>
    <t>Data validation checks on GF data</t>
  </si>
  <si>
    <t>Salesforce ID</t>
  </si>
  <si>
    <t>Standard Indicator (English)</t>
  </si>
  <si>
    <t>Standard Indicator (French)</t>
  </si>
  <si>
    <t>Standard Indicator (Spanish)</t>
  </si>
  <si>
    <t>Mapping ID</t>
  </si>
  <si>
    <t xml:space="preserve">Instructions for population:
1. Columns C to M should be mapped for download only
2. Columns N to Z should be mapped for import only
3. Population should follow same rules as in tab Impact Outcome Indicators_1A of current template with exception that:
a. population should be 1st sorted by field "Impact Indicator Number" on the parent record Impact Indicator 
b. It should then be sorted by field "Year of Target" on the Impact Indicator Target Result record (e.g. 2016-&gt;2017-&gt;2018)
</t>
  </si>
  <si>
    <t>Disaggregation Report Year</t>
  </si>
  <si>
    <t>LFA comments</t>
  </si>
  <si>
    <t xml:space="preserve">Comments </t>
  </si>
  <si>
    <t>Mapping</t>
  </si>
  <si>
    <t>Module</t>
  </si>
  <si>
    <t>Coverage Indicator</t>
  </si>
  <si>
    <t>Geographic Area</t>
  </si>
  <si>
    <t>Target Cumulative?</t>
  </si>
  <si>
    <t>Reverse Indicator?</t>
  </si>
  <si>
    <t>Achivement Ratio</t>
  </si>
  <si>
    <t>Comments:
Reasons for programmatic deviation from intended target and deviations from the related workplan activities</t>
  </si>
  <si>
    <t>Comments:
LFA analysis on progress to date and any variance between targets and results, and any other comments
(this should not be a “Copy and Paste” of the reasons provided by the PR)</t>
  </si>
  <si>
    <r>
      <t xml:space="preserve">Achivement Ratio
</t>
    </r>
    <r>
      <rPr>
        <b/>
        <sz val="9"/>
        <color theme="1"/>
        <rFont val="Georgia"/>
        <family val="1"/>
      </rPr>
      <t>(final one is calculated by GOS)</t>
    </r>
  </si>
  <si>
    <t>Country Team comments on validated results</t>
  </si>
  <si>
    <t>B - Coverage Indicators</t>
  </si>
  <si>
    <t>[Module Name]</t>
  </si>
  <si>
    <t>[Coverage Indicator Name]</t>
  </si>
  <si>
    <t>[Custom Coverage Indicator Name - EN]</t>
  </si>
  <si>
    <t>Name to display</t>
  </si>
  <si>
    <t>Standard Coverage Indicator Name</t>
  </si>
  <si>
    <t>Custom Coverage Indicator Name</t>
  </si>
  <si>
    <t>Standard Coverage Indicator Name - French</t>
  </si>
  <si>
    <t>Custom Coverage Indicator Name - local</t>
  </si>
  <si>
    <t>Standard Coverage Indicator Name - Spanish</t>
  </si>
  <si>
    <t>[Geographic Coverage]</t>
  </si>
  <si>
    <t>[Rating Cumulation Type]</t>
  </si>
  <si>
    <t>[Baseline N#]</t>
  </si>
  <si>
    <t>[Baseline D#]</t>
  </si>
  <si>
    <t>[Baseline %]</t>
  </si>
  <si>
    <t>[Year]</t>
  </si>
  <si>
    <t>[Baseline Source]</t>
  </si>
  <si>
    <t>[Target N#]</t>
  </si>
  <si>
    <t>[Target D#]</t>
  </si>
  <si>
    <t>[Target %]</t>
  </si>
  <si>
    <t>Disaggregation</t>
  </si>
  <si>
    <t>Category</t>
  </si>
  <si>
    <t>A- Impact/Outcome Indicators - Disaggregation</t>
  </si>
  <si>
    <t>Standard Impact Indicator Name</t>
  </si>
  <si>
    <t>Standard Impact Indicator Name - French</t>
  </si>
  <si>
    <t>Standard Impact Indicator Name - Spanish</t>
  </si>
  <si>
    <t>[Outcome Indicator Name]</t>
  </si>
  <si>
    <t>[Disaggregation]</t>
  </si>
  <si>
    <t>[Category]</t>
  </si>
  <si>
    <t>[Baseline Value]</t>
  </si>
  <si>
    <t>[Baseline Year]</t>
  </si>
  <si>
    <t>[Report Year]</t>
  </si>
  <si>
    <t xml:space="preserve">Instructions for population:
1. Columns D to M should be mapped for download only
2. Columns N to T should be mapped for import only
3. Population should follow same rules as in tab Disaggregation_1A of current template with exception that:
a. population should be 1st sorted by field "Impact Indicator Number" on the parent record Impact Indicator 
b. It should then be sorted by field "Year of Target" on the Impact Indicator Target Result record (e.g. 2016-&gt;2017-&gt;2018)
c. It should then be sorted by field Disaggregation
</t>
  </si>
  <si>
    <t>Total</t>
  </si>
  <si>
    <t>The Global Fund Validated Figures</t>
  </si>
  <si>
    <t>CT Adjustments (incl. External Audit adjustments)</t>
  </si>
  <si>
    <t>As verified by LFA</t>
  </si>
  <si>
    <t>LFA Adjustments</t>
  </si>
  <si>
    <t xml:space="preserve">Expected Payment date </t>
  </si>
  <si>
    <t>Amount in Grant Currency</t>
  </si>
  <si>
    <t>Cost input</t>
  </si>
  <si>
    <t>Activity Description</t>
  </si>
  <si>
    <t>Intervention</t>
  </si>
  <si>
    <t xml:space="preserve">Module </t>
  </si>
  <si>
    <t>#</t>
  </si>
  <si>
    <t>For the Global Fund Use Only</t>
  </si>
  <si>
    <t xml:space="preserve">For LFA Use Only </t>
  </si>
  <si>
    <t>Principal Recipient</t>
  </si>
  <si>
    <t>Financial Obligations</t>
  </si>
  <si>
    <t xml:space="preserve">Effective Payment date </t>
  </si>
  <si>
    <t>Delivery date</t>
  </si>
  <si>
    <t>Financial Commitments</t>
  </si>
  <si>
    <t>Open ineligible transactions to be justified and/or reimbursed</t>
  </si>
  <si>
    <t>8.5</t>
  </si>
  <si>
    <t>Cumulative ineligible transactions for the implementation period</t>
  </si>
  <si>
    <t>8.4</t>
  </si>
  <si>
    <t>Reimbursement of ineligible transactions from previous periods</t>
  </si>
  <si>
    <t>8.3</t>
  </si>
  <si>
    <t>Ineligible transactions from previous periods for which justification was approved by the Global Fund</t>
  </si>
  <si>
    <t>8.2</t>
  </si>
  <si>
    <t>Ineligible transactions validated for the reporting period</t>
  </si>
  <si>
    <t>8.1</t>
  </si>
  <si>
    <t>CT Adjustments</t>
  </si>
  <si>
    <t>LFA Adjustments on Current Reporting Period</t>
  </si>
  <si>
    <t>Cumulative for Previous Periods as validated by Global Fund</t>
  </si>
  <si>
    <t>Current Reporting Period</t>
  </si>
  <si>
    <t>Cumulative for Previous Periods</t>
  </si>
  <si>
    <t xml:space="preserve">D. Principal Recipient Ineligible Transactions in Grant Currency </t>
  </si>
  <si>
    <t>Total Financial Commitments &amp; Financial Obligations</t>
  </si>
  <si>
    <t>7.4</t>
  </si>
  <si>
    <t>7.2</t>
  </si>
  <si>
    <t>7.1</t>
  </si>
  <si>
    <t>C. Principal Recipient Financial Commitments and Financial Obligations</t>
  </si>
  <si>
    <t>Cash in Transit after the current reporting period</t>
  </si>
  <si>
    <t>6.3</t>
  </si>
  <si>
    <t>Cash in Transit for the reporting period</t>
  </si>
  <si>
    <t>6.2</t>
  </si>
  <si>
    <t>Principal Recipient Cash Balance as per bank statements (For Information Only):</t>
  </si>
  <si>
    <t>6.1</t>
  </si>
  <si>
    <t>B. Principal Recipient Bank Statement Balance &amp; Cash In Transit in Grant Currency</t>
  </si>
  <si>
    <t>Total Cash Balance</t>
  </si>
  <si>
    <t>5.3</t>
  </si>
  <si>
    <t>Sub-Recipient Cash Balance</t>
  </si>
  <si>
    <t>5.2</t>
  </si>
  <si>
    <t>Principal Recipient Cash Balance</t>
  </si>
  <si>
    <t>5.1</t>
  </si>
  <si>
    <t>5. Total Cash Balances: End of the reporting period</t>
  </si>
  <si>
    <t>4.5</t>
  </si>
  <si>
    <t>Reimbursement of ineligible transaction from previous periods</t>
  </si>
  <si>
    <t>4.4</t>
  </si>
  <si>
    <t>4.3</t>
  </si>
  <si>
    <t>Net exchange gains/losses on translation of balances</t>
  </si>
  <si>
    <t>4.2</t>
  </si>
  <si>
    <t>Other reconciliation adjustments (including for prior periods)</t>
  </si>
  <si>
    <t>4.1</t>
  </si>
  <si>
    <t>4. Reconciling Adjustments</t>
  </si>
  <si>
    <t>Total Grant Cash Outflows</t>
  </si>
  <si>
    <t>3.5</t>
  </si>
  <si>
    <t>Bank charges on disbursements and payments</t>
  </si>
  <si>
    <t>3.4</t>
  </si>
  <si>
    <t>Principal Recipient disbursement to sub-recipients</t>
  </si>
  <si>
    <t>3.3</t>
  </si>
  <si>
    <t xml:space="preserve">Disbursement to third parties by the Global Fund on behalf of the Principal Recipient </t>
  </si>
  <si>
    <t>3.2</t>
  </si>
  <si>
    <t>Principal Recipient Expenditure (including payments and other advance payments)</t>
  </si>
  <si>
    <t>3.1</t>
  </si>
  <si>
    <t>Less:</t>
  </si>
  <si>
    <t>Total Grant Income</t>
  </si>
  <si>
    <t>2.6</t>
  </si>
  <si>
    <t>Other income, if applicable (e.g. VAT/Other Tax returns, income from disposal of assets etc.)</t>
  </si>
  <si>
    <t>2.5</t>
  </si>
  <si>
    <t>Revenue from income-generating activities (if applicable)</t>
  </si>
  <si>
    <t>2.4</t>
  </si>
  <si>
    <t>Interest received on bank accounts</t>
  </si>
  <si>
    <t>2.3</t>
  </si>
  <si>
    <t>2.2</t>
  </si>
  <si>
    <t>2.1</t>
  </si>
  <si>
    <t xml:space="preserve">Add: </t>
  </si>
  <si>
    <t>2. Grant Income</t>
  </si>
  <si>
    <t>Cash Balance: Beginning of the Period</t>
  </si>
  <si>
    <t>1.1</t>
  </si>
  <si>
    <t>Description</t>
  </si>
  <si>
    <t>Item No.</t>
  </si>
  <si>
    <t>A. Principal Recipient Cash Reconciliation Statement in Grant Currency</t>
  </si>
  <si>
    <t>Cumulative Period of Financial Reporting</t>
  </si>
  <si>
    <t>Section 2: Financial Information</t>
  </si>
  <si>
    <t>* Includes interest income, income generating activites etc.</t>
  </si>
  <si>
    <t>Total for the Reporting Period</t>
  </si>
  <si>
    <t>[Record ID]</t>
  </si>
  <si>
    <t>Reporting Period ID</t>
  </si>
  <si>
    <t>Record ID</t>
  </si>
  <si>
    <t>Country Team Adjustments (incl. External Audit adjustments)</t>
  </si>
  <si>
    <t xml:space="preserve"> (10)
Variances on Sub-Recipient Balances</t>
  </si>
  <si>
    <t>(9) 
Actual Sub-Recipient Cash Balance (if applicable)</t>
  </si>
  <si>
    <t>(8) 
Sub-Recipient Closing Balance at Principal Recipient Level</t>
  </si>
  <si>
    <t>(7)
Refunds received  from the Sub-Recipient</t>
  </si>
  <si>
    <t>(6) 
Expenditure validated by Principal Recipient during the Reporting Period</t>
  </si>
  <si>
    <t xml:space="preserve">(5) 
Other Income* during the Reporting Period </t>
  </si>
  <si>
    <t>(4) 
Disbursements made by Principal Recipient during the Reporting Period</t>
  </si>
  <si>
    <t>(3) 
Sub-Recipient Open Advances at Principal Recipient Level</t>
  </si>
  <si>
    <t>(2) 
 Cumulative Sub-Recipient expenses for prior periods at Principal Recipient level</t>
  </si>
  <si>
    <t>(1) 
Sub-Recipient Name</t>
  </si>
  <si>
    <t xml:space="preserve">For Local Fund Agent Use Only </t>
  </si>
  <si>
    <t>Principal Recipient Reconciliation of funds provided to Sub-Recipients for the Current Implementation Period</t>
  </si>
  <si>
    <t>[Budget for Reporting Period]</t>
  </si>
  <si>
    <t xml:space="preserve">    2b.  Health Products - Non-Pharmaceuticals &amp; Equipment</t>
  </si>
  <si>
    <t xml:space="preserve">    2a.  Health Products- Pharmaceutical Products</t>
  </si>
  <si>
    <t>2. Total pharmaceutical &amp; non-pharmaceutical incl. equipment expenditures vs. budget</t>
  </si>
  <si>
    <t xml:space="preserve">LFA comments on the Principal Recipient's explanation of variances </t>
  </si>
  <si>
    <t>Absorption Capacity</t>
  </si>
  <si>
    <t>Cumulative Budget Vs Actuals Variances</t>
  </si>
  <si>
    <t>Cumulative Actual Grant Expenditure - Cash Basis through period of Progress Update</t>
  </si>
  <si>
    <t>Cumulative Budget through period of Progress Update</t>
  </si>
  <si>
    <t>Budget Vs Actual Variances</t>
  </si>
  <si>
    <t>Actual Grant Expenditure - Cash Basis for Reporting Period</t>
  </si>
  <si>
    <t>Budget for Reporting Period</t>
  </si>
  <si>
    <t>Procurement data for analytical purposes</t>
  </si>
  <si>
    <t xml:space="preserve">    1b. Disbursements to sub-recipients</t>
  </si>
  <si>
    <t xml:space="preserve">    1a. Principal Recipient's total expenditures (including any direct-disbursements to third-parties)</t>
  </si>
  <si>
    <t>1. Total Principal Recipient cash outflow vs. budget</t>
  </si>
  <si>
    <t xml:space="preserve">LFA comments on thePrincipal Recipient's explanation of variances </t>
  </si>
  <si>
    <t>Local Fund Agent (LFA)</t>
  </si>
  <si>
    <t>E. Total Principal Recipient Budget Variance and Absorption Analysis</t>
  </si>
  <si>
    <t>For LFA Use Only</t>
  </si>
  <si>
    <t>Reasons for Variance</t>
  </si>
  <si>
    <t>Cumulative Actual Grant Cash-Outflow - Cash Basis through period of Progress Update</t>
  </si>
  <si>
    <t>Actual Grant Cash Out-Flow - Cash Basis for Reporting Period</t>
  </si>
  <si>
    <t>Total Principal Recipient Budget Variance and Funding Absorption Analysis</t>
  </si>
  <si>
    <t>Expiry Response (LFA)</t>
  </si>
  <si>
    <t>Stock Out Response (LFA)</t>
  </si>
  <si>
    <t>PQR Response (LFA)</t>
  </si>
  <si>
    <t>PQR Response (PR)</t>
  </si>
  <si>
    <t>3. LFA analysis of issues related to the procurement and supply management of pharmaceuticals and health products</t>
  </si>
  <si>
    <t>Select</t>
  </si>
  <si>
    <t>8. Other (Please specify in the "Comment" column)</t>
  </si>
  <si>
    <t>7. Lab supplies (e.g. CD4, Viral Load, Cartridges…)</t>
  </si>
  <si>
    <t>6. Anti-TB medicines</t>
  </si>
  <si>
    <t>5. Anti-retrovirals</t>
  </si>
  <si>
    <t>4. Condoms</t>
  </si>
  <si>
    <t>3. In-Vitro Diagnostic Products</t>
  </si>
  <si>
    <t>2. Bed nets</t>
  </si>
  <si>
    <t>1. Anti-malaria medicines</t>
  </si>
  <si>
    <t>Comment (if yes, please provide information on the specific items that are at risk of stock-out or expiry and the mitigation measures in place or to be implemented)</t>
  </si>
  <si>
    <t>Risk of Expiry</t>
  </si>
  <si>
    <t>Risk of Stock-Out</t>
  </si>
  <si>
    <t>Key Pharmaceuticals &amp; Health Products</t>
  </si>
  <si>
    <r>
      <t xml:space="preserve"> 2. Based on best information available to the LFA, are there any risks of drug stock-out or expiries at the central level in the next period of implementation?  (If yes, please explain in comments box)
</t>
    </r>
    <r>
      <rPr>
        <sz val="12"/>
        <rFont val="Georgia"/>
        <family val="1"/>
      </rPr>
      <t>! This section should be completed by the LFA based on best information on stock at the central level available to the LFA and should not require dedicated visits for on-site checks of stocks.</t>
    </r>
  </si>
  <si>
    <t>7. Indoor Residual Spraying (IRS)</t>
  </si>
  <si>
    <t>Reason for Variance</t>
  </si>
  <si>
    <t>Variance</t>
  </si>
  <si>
    <t>Cumulative value of products verified as correct by the LFA in the PQR since the start of the Implementation Period</t>
  </si>
  <si>
    <t>Cumulative value of  products received since the start of the Implementation Period</t>
  </si>
  <si>
    <t>Value of products entered by the PR and verified as correct by the LFA in the PQR during reporting period</t>
  </si>
  <si>
    <t>Value of  products received during reporting period</t>
  </si>
  <si>
    <t>PQR Product Categories</t>
  </si>
  <si>
    <t>Reporting Currency</t>
  </si>
  <si>
    <r>
      <t>(!)</t>
    </r>
    <r>
      <rPr>
        <sz val="12"/>
        <rFont val="Georgia"/>
        <family val="1"/>
      </rPr>
      <t xml:space="preserve">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t>
    </r>
    <r>
      <rPr>
        <b/>
        <sz val="12"/>
        <color indexed="12"/>
        <rFont val="Georgia"/>
        <family val="1"/>
      </rPr>
      <t>(!)</t>
    </r>
    <r>
      <rPr>
        <sz val="12"/>
        <rFont val="Georgia"/>
        <family val="1"/>
      </rPr>
      <t xml:space="preserve">  For further guidance on PQR data entry, please refer to the guidelines.</t>
    </r>
  </si>
  <si>
    <t>1b.  Value of Pharmaceuticals and Health Products in the PQR (7 categories only)</t>
  </si>
  <si>
    <t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t>
  </si>
  <si>
    <t xml:space="preserve">LFA Comments/Analysis </t>
  </si>
  <si>
    <t>LFA's response</t>
  </si>
  <si>
    <t>PR's response</t>
  </si>
  <si>
    <t>Section 3B: LFA-Verified Procurement and Supply Management Information</t>
  </si>
  <si>
    <t>3.  Comment on additional issues related to the procurement and supply management of pharmaceuticals and health products.</t>
  </si>
  <si>
    <t xml:space="preserve"> 2. Based on the most up-to-date stock situation, are there any risks of stock-outs or expiries for the key pharmaceuticals &amp; health products, listed below, at the central level in the next Reporting Period?  If yes, please comment.</t>
  </si>
  <si>
    <t>Section 3A:  Principal Recipient - Procurement and Supply Management</t>
  </si>
  <si>
    <t>Overall Rating (LFA)</t>
  </si>
  <si>
    <t>Major Issues Identified (LFA)</t>
  </si>
  <si>
    <t>Quantitative Indicator (LFA)</t>
  </si>
  <si>
    <t>C.  LFA Comments on External Factors Beyond Control of the Principal Recipients that have impacted or may impact program</t>
  </si>
  <si>
    <r>
      <t>B.  LFA comments on the Principal Recipient planned changes in the program, if any</t>
    </r>
    <r>
      <rPr>
        <sz val="11"/>
        <color indexed="9"/>
        <rFont val="Arial"/>
        <family val="2"/>
      </rPr>
      <t/>
    </r>
  </si>
  <si>
    <t>Overall Grant Rating</t>
  </si>
  <si>
    <t>Any major management issues resulting in downgrade?</t>
  </si>
  <si>
    <t>Indicator rating</t>
  </si>
  <si>
    <r>
      <t xml:space="preserve">! </t>
    </r>
    <r>
      <rPr>
        <sz val="11"/>
        <rFont val="Georgia"/>
        <family val="1"/>
      </rPr>
      <t xml:space="preserve">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r>
    <r>
      <rPr>
        <b/>
        <sz val="11"/>
        <color indexed="12"/>
        <rFont val="Georgia"/>
        <family val="1"/>
      </rPr>
      <t/>
    </r>
  </si>
  <si>
    <t>A. LFA  Overall Evaluation and Rating of Grant Performance (including a summary of how financial performance is linked to programmatic achievements)</t>
  </si>
  <si>
    <t>C.  External factors beyond the control of the Principal Recipient that have impacted or may impact the Program</t>
  </si>
  <si>
    <t>B.  Planned Changes in the Program, if any</t>
  </si>
  <si>
    <t>A.  Principal Recipient's Overall Self-Evaluation of Grant Performance (including a summary of how financial performance is linked to programmatic achievements)</t>
  </si>
  <si>
    <t>Section 5: Principal Recipient and LFA Evaluation of Overall Performance</t>
  </si>
  <si>
    <t xml:space="preserve">Validation of Grand Total </t>
  </si>
  <si>
    <t>Grand Total</t>
  </si>
  <si>
    <t>Type of Recipient</t>
  </si>
  <si>
    <t>[Cumulative Budget]</t>
  </si>
  <si>
    <t>[Full Type]</t>
  </si>
  <si>
    <t>[Implementing Entity to display]</t>
  </si>
  <si>
    <t>Absorption Rate</t>
  </si>
  <si>
    <t>Cumulative Actual Expenditure</t>
  </si>
  <si>
    <t>Cumulative Budget</t>
  </si>
  <si>
    <t>Actual Expenditure</t>
  </si>
  <si>
    <t>Type of Implementing Entity</t>
  </si>
  <si>
    <t>Implementing Entity</t>
  </si>
  <si>
    <t>C. BREAKDOWN BY IMPLEMENTING ENTITY</t>
  </si>
  <si>
    <t>[Intervention]</t>
  </si>
  <si>
    <t>[Module]</t>
  </si>
  <si>
    <t>ModuleName</t>
  </si>
  <si>
    <t>Modular Approach - Interventions</t>
  </si>
  <si>
    <t>Modular Approach - Modules</t>
  </si>
  <si>
    <t>B. BREAKDOWN BY INTERVENTIONS</t>
  </si>
  <si>
    <t>Cost Input</t>
  </si>
  <si>
    <t>[Cost Input Number]</t>
  </si>
  <si>
    <t>[Cost Grouping Number]</t>
  </si>
  <si>
    <t>[Costing Dimension (Cost Input)]</t>
  </si>
  <si>
    <t>Cost Input Number</t>
  </si>
  <si>
    <t>Cost Grouping Number</t>
  </si>
  <si>
    <t>[Costing Dimension (Cost Grouping)]</t>
  </si>
  <si>
    <t>Explanation of Variances (mandatory for all percentages below 95% &amp; above 105%)</t>
  </si>
  <si>
    <t>Costing Dimension (Cost Grouping or Cost Input)</t>
  </si>
  <si>
    <t>Cumulative for the Implementation Period</t>
  </si>
  <si>
    <t>A- BREAKDOWN BY COST GROUPING OR COST INPUT</t>
  </si>
  <si>
    <t>Section 7A.The Principal Recipient Expenditure Report Completed by the Principal Recipient</t>
  </si>
  <si>
    <t>[LFA Cumulative Expenditures]</t>
  </si>
  <si>
    <t>LFA comments on the Principal Recipient's explanation of variances</t>
  </si>
  <si>
    <t>Local Fund Agent Adjustment on Expenditures</t>
  </si>
  <si>
    <t xml:space="preserve">Actual Expenditure </t>
  </si>
  <si>
    <t>LFA Cumulative Expenditures</t>
  </si>
  <si>
    <t>LFA Adjustment on Expenditures</t>
  </si>
  <si>
    <t>Has the LFA Verified Principal Recipient Expenditure Report?</t>
  </si>
  <si>
    <t>Section 7B.The Principal Recipient Expenditure Report Verified by the LFA</t>
  </si>
  <si>
    <t>Cash Forecast '!E53+'Cash Forecast '!D53+'Cash Forecast '!C53-B14-B15-B16+D23+D24,D13)))</t>
  </si>
  <si>
    <t xml:space="preserve">Validation of Local Fund Agent Grand Total </t>
  </si>
  <si>
    <t xml:space="preserve">Validation of Principal Recipient Grand Total </t>
  </si>
  <si>
    <t>[Buffer Q2]</t>
  </si>
  <si>
    <t>[Buffer Q1]</t>
  </si>
  <si>
    <t>[Forecast Q4]</t>
  </si>
  <si>
    <t>[Forecast Q3]</t>
  </si>
  <si>
    <t>[Forecast Q2]</t>
  </si>
  <si>
    <t>[Forecast Q1]</t>
  </si>
  <si>
    <t>[Quarterly Cash Forecast Name]</t>
  </si>
  <si>
    <t>Local Fund Agent</t>
  </si>
  <si>
    <t>Buffer Q2</t>
  </si>
  <si>
    <t>Buffer Q1</t>
  </si>
  <si>
    <t>Forecast Q4</t>
  </si>
  <si>
    <t>Forecast Q3</t>
  </si>
  <si>
    <t>Forecast Q2</t>
  </si>
  <si>
    <t>Forecast Q1</t>
  </si>
  <si>
    <t>Quarterly Cash Forecast Name</t>
  </si>
  <si>
    <t xml:space="preserve">Calendar Period </t>
  </si>
  <si>
    <t>Summary Breakdown by Quarter</t>
  </si>
  <si>
    <t>[LFA Comments]</t>
  </si>
  <si>
    <t>[PR Comments]</t>
  </si>
  <si>
    <t>[Budget for the Buffer Period]</t>
  </si>
  <si>
    <t>[Budget for Forecast Period]</t>
  </si>
  <si>
    <t>Local Fund Agent - Adjusted Forecast (including the buffer)</t>
  </si>
  <si>
    <t>Local Fund Agent Adjusted Principal Recipient Forecast for the Buffer Period</t>
  </si>
  <si>
    <t>Local Fund Agent Adjusted Principal Recipient Forecast for the period (not including the Buffer)</t>
  </si>
  <si>
    <t>Total Principal Recipient Forecast (including Buffer)</t>
  </si>
  <si>
    <t>Principal Recipient Forecast for the Buffer Period</t>
  </si>
  <si>
    <t>Budget for the Buffer Period</t>
  </si>
  <si>
    <t>Principal Recipient Forecast for the period (not including the Buffer)</t>
  </si>
  <si>
    <t>Budget for Forecast Period</t>
  </si>
  <si>
    <t>Summary Breakdown by Implementing Entity</t>
  </si>
  <si>
    <t>Summary Breakdown by Interventions</t>
  </si>
  <si>
    <t>Costing Dimension (Cost Grouping)</t>
  </si>
  <si>
    <t>Summary Breakdown by Cost Grouping</t>
  </si>
  <si>
    <t>Has the LFA Verified the Principal Recipient Forecast?</t>
  </si>
  <si>
    <t>Section 8A: The Global Fund  Forecast Template</t>
  </si>
  <si>
    <t>PPM/eMP (Wambo.org) forecasted Amount</t>
  </si>
  <si>
    <t>Forecasted Disbursement to Principal Recipient</t>
  </si>
  <si>
    <t>Forecasted Direct Disbursement</t>
  </si>
  <si>
    <t>Approved Budget</t>
  </si>
  <si>
    <t>Disbursement Request</t>
  </si>
  <si>
    <t>Title:</t>
  </si>
  <si>
    <t>Name:</t>
  </si>
  <si>
    <t>Signed on behalf of the Principal Recipient:
(signature of Authorized Designated Representative)</t>
  </si>
  <si>
    <t>The undersigned acknowledges that: (i) all the information (programmatic, financial, or otherwise) provided in this Progress Update and Disbursement Request is complete and accurate; (ii) funds disbursed in accordance with this request shall be deposited in the bank account specified in the Core Data Forms; and (iii) funds disbursed under the Grant Agreement shall be used in accordance with the Grant Agreement.</t>
  </si>
  <si>
    <t>Disbursement Request Amount:</t>
  </si>
  <si>
    <t>Currency:</t>
  </si>
  <si>
    <t>Principal Recipient Reporting - Period Covered:</t>
  </si>
  <si>
    <t>Grant Name:</t>
  </si>
  <si>
    <t>Section 9A.  Principal Recipient Authorization</t>
  </si>
  <si>
    <t>Signed on behalf of the LFA:</t>
  </si>
  <si>
    <t>The LFA should sign a printed version of the verified PU/DR and send it to the Secretariat as a pdf file by email, or include an electronic signature in the Excel file to be submitted to the Global Fund.</t>
  </si>
  <si>
    <t>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t>
  </si>
  <si>
    <t>Summary of the LFA's approach used for verification of financial, programmatic and procurement data and Quality Assurance undertaken by the LFA</t>
  </si>
  <si>
    <t>Disbursement Recommendation Amount:</t>
  </si>
  <si>
    <t>Disbursement Request  - Period Covered:</t>
  </si>
  <si>
    <t>Section 9B.  LFA Authorization</t>
  </si>
  <si>
    <t>Finance related Conditions are not met or are partly met</t>
  </si>
  <si>
    <t>If answer to point 8 is "yes", the Annual Cash Forecast has been adjusted to take into consideration the past absorption</t>
  </si>
  <si>
    <t xml:space="preserve">Expenditure vs. Budget (in EFR/AFR) rate below 50% for the prior annual period. </t>
  </si>
  <si>
    <t>Presence of major issues identified with respect to the Financial Management and Systems Area</t>
  </si>
  <si>
    <t>Critical recommendations by auditors, OIG or the Global Fund on internal controls are not implemented or being addressed by the PR</t>
  </si>
  <si>
    <t>Inadequate explanation of significant variance (+/-10%) between budget and actual expenditures by intervention/Service Delivery Area and/or cost grouping/cost category linked to programmatic results</t>
  </si>
  <si>
    <t>Enhanced Financial Report/Annual Financial Report has not been fully completed or does not include all the grant's expenditures for the period</t>
  </si>
  <si>
    <t>Qualified, adverse or disclaimer of opinion received for the latest audit</t>
  </si>
  <si>
    <t>Audit Report overdue</t>
  </si>
  <si>
    <t>Cash balance not reconciled to the cash reconciliation and bank account with significant (+/-5%) and unexplained differences</t>
  </si>
  <si>
    <t>Answer</t>
  </si>
  <si>
    <t>Financial Triggers</t>
  </si>
  <si>
    <t>Financial  Triggers for Principal Recipient Reporting</t>
  </si>
  <si>
    <t>Principal Recipient Reporting</t>
  </si>
  <si>
    <t xml:space="preserve">Instructions for population:
1. Columns B to V` should be mapped for download only
2. Columns W to AI should be mapped for import only
3. Population should follow same rules as in tab Coverage Indicators_1B of current template with exception that:
a. population should be 1st sorted by field "Coverage Indicator Number" on the parent record Coverage Indicator
</t>
  </si>
  <si>
    <t>`</t>
  </si>
  <si>
    <t>[Item number]</t>
  </si>
  <si>
    <t>Item number</t>
  </si>
  <si>
    <t>PR Cumulative</t>
  </si>
  <si>
    <t>PR Current</t>
  </si>
  <si>
    <t>PR Comment</t>
  </si>
  <si>
    <t>LFA Cumulative</t>
  </si>
  <si>
    <t>LFA Current Adjust</t>
  </si>
  <si>
    <t>LFA Comment</t>
  </si>
  <si>
    <t>[Coverage Indicator Name  - FR]</t>
  </si>
  <si>
    <t>[Coverage Indicator Name - ES]</t>
  </si>
  <si>
    <t>[Custom Coverage Indicator Name - Local]</t>
  </si>
  <si>
    <t>Geographic Coverage</t>
  </si>
  <si>
    <t>Baseline N#</t>
  </si>
  <si>
    <t>Baseline D#</t>
  </si>
  <si>
    <t>Baseline %</t>
  </si>
  <si>
    <t>Baseline Source</t>
  </si>
  <si>
    <t>Target N#</t>
  </si>
  <si>
    <t>Target D#</t>
  </si>
  <si>
    <t>Target %</t>
  </si>
  <si>
    <t>Verified Result N# (LFA)</t>
  </si>
  <si>
    <t>Verified Result D# (LFA)</t>
  </si>
  <si>
    <t>Verified Result % (LFA)</t>
  </si>
  <si>
    <t>[Reversed indicator]</t>
  </si>
  <si>
    <t>Result N#  (PR)</t>
  </si>
  <si>
    <t>Result D# (PR)</t>
  </si>
  <si>
    <t>Result % (PR)</t>
  </si>
  <si>
    <t>[Impact Indicator Name FR]</t>
  </si>
  <si>
    <t>Impact Indicator Name FR</t>
  </si>
  <si>
    <t>[Impact Indicator Name ES]</t>
  </si>
  <si>
    <t>Impact Indicator Name ES</t>
  </si>
  <si>
    <t>[Comment]</t>
  </si>
  <si>
    <t>Comment</t>
  </si>
  <si>
    <t>Baseline Value</t>
  </si>
  <si>
    <t>Baseline Year</t>
  </si>
  <si>
    <t>[Custom Impact Indicator]</t>
  </si>
  <si>
    <t>Custom Impact Indicator</t>
  </si>
  <si>
    <t>[Year of Target]</t>
  </si>
  <si>
    <t>Year of Target</t>
  </si>
  <si>
    <t>[Report Due Date]</t>
  </si>
  <si>
    <t>Outcome Indicator Name</t>
  </si>
  <si>
    <t>[Custom Outcome Indicator]</t>
  </si>
  <si>
    <t>Custom Outcome Indicator</t>
  </si>
  <si>
    <t>Verified Result N#  (LFA)</t>
  </si>
  <si>
    <t>Data Source Result (PR)</t>
  </si>
  <si>
    <t>Year of Result (PR)</t>
  </si>
  <si>
    <t>Comments (PR)</t>
  </si>
  <si>
    <t>Comments (LFA)</t>
  </si>
  <si>
    <t>Comments (GF)</t>
  </si>
  <si>
    <t>Data Source Result (LFA)</t>
  </si>
  <si>
    <t>Verification Method (LFA)</t>
  </si>
  <si>
    <t>Year of Result (LFA)</t>
  </si>
  <si>
    <t xml:space="preserve"> </t>
  </si>
  <si>
    <t>Report Year</t>
  </si>
  <si>
    <t>Result Value (PR)</t>
  </si>
  <si>
    <t>Result Source (PR)</t>
  </si>
  <si>
    <t>Verified Result Source (LFA)</t>
  </si>
  <si>
    <t>Verified Result Value (LFA)</t>
  </si>
  <si>
    <t>Result Comments (PR)</t>
  </si>
  <si>
    <t>Verified Result Comments (LFA)</t>
  </si>
  <si>
    <t>SR Name</t>
  </si>
  <si>
    <t>Cumulative SR exp. for prior periods</t>
  </si>
  <si>
    <t>SR Open Advances at PR Level</t>
  </si>
  <si>
    <t>PR Disbursements for Rep. Period</t>
  </si>
  <si>
    <t>Other Income during Rep. Period</t>
  </si>
  <si>
    <t>PR validated exp. during Rep. Period</t>
  </si>
  <si>
    <t>Refunds received from SR</t>
  </si>
  <si>
    <t>Actual SR Cash Balance</t>
  </si>
  <si>
    <t>Variances on SR Balances</t>
  </si>
  <si>
    <t>[Custom Outcome Indicator Local]</t>
  </si>
  <si>
    <t>Custom Outcome Indicator Local</t>
  </si>
  <si>
    <t>[Outcome Indicator Name FR]</t>
  </si>
  <si>
    <t>Outcome Indicator Name FR</t>
  </si>
  <si>
    <t>[Outcome Indicator Name ES]</t>
  </si>
  <si>
    <t>Outcome Indicator Name ES</t>
  </si>
  <si>
    <t>[Custom Impact Indicator Local]</t>
  </si>
  <si>
    <t>Custom Impact Indicator Local</t>
  </si>
  <si>
    <t>[Country (Name)]</t>
  </si>
  <si>
    <t>Country (Name)</t>
  </si>
  <si>
    <t>[Impact Indicator Number]</t>
  </si>
  <si>
    <t>Impact Indicator Number</t>
  </si>
  <si>
    <t>[Outcome Indicator Number]</t>
  </si>
  <si>
    <t>Outcome Indicator Number</t>
  </si>
  <si>
    <t>[Coverage Indicator Number]</t>
  </si>
  <si>
    <t>Coverage Indicator Number</t>
  </si>
  <si>
    <t>B- Coverage Indicators - Disaggregation</t>
  </si>
  <si>
    <t>Standard Coverage Indicator</t>
  </si>
  <si>
    <t xml:space="preserve">
Instructions for population:
1. Columns D to M should be mapped for download only
2. Columns N to X should be mapped for import only
3. Population should follow same rules as in tab Disaggregation_1B of current template with exception that:
a. population should be 1st sorted by field "Coverage Indicator Number" on the parent record Coverage Indicator 
b. It should then be sorted by field Disaggregation
</t>
  </si>
  <si>
    <t>PR Comments</t>
  </si>
  <si>
    <t xml:space="preserve">LFA Comments </t>
  </si>
  <si>
    <t>C- Workplan Tracking Measures</t>
  </si>
  <si>
    <t>Custom Intervention</t>
  </si>
  <si>
    <t>Activity</t>
  </si>
  <si>
    <t>Activity details- milestones/targets</t>
  </si>
  <si>
    <t>Criterion for completion</t>
  </si>
  <si>
    <t>Country (relevant for multi-country grnats)</t>
  </si>
  <si>
    <t>Progress Status</t>
  </si>
  <si>
    <t>Score</t>
  </si>
  <si>
    <t>Reasons for deviation from workplan activities and milestones</t>
  </si>
  <si>
    <t>Verified Score</t>
  </si>
  <si>
    <t>LFA analysis of progress and any variance between targets and results, and any other comments
(this should not be a “Copy and Paste” of the reasons provided by the PR)</t>
  </si>
  <si>
    <t>Global Fund Validated Progress Status</t>
  </si>
  <si>
    <t>Global Fund Validated Score</t>
  </si>
  <si>
    <t xml:space="preserve">
Instructions for population:
1. Columns D to N should be mapped for download only
2. Columns O to T should be mapped for import only
3. Population should follow same rules as in tab WPTM_1C of current template with exception that:
a. population should be 1st sorted by field "Key Activity Number" on the parent record key Activity 
b. It should then be sorted by field Module and then Intervention
</t>
  </si>
  <si>
    <t>Intervention (concat</t>
  </si>
  <si>
    <t>Custom Intervention Display</t>
  </si>
  <si>
    <t>Custom Intervention EN</t>
  </si>
  <si>
    <t>Custom Intervention FR</t>
  </si>
  <si>
    <t>[Comments]</t>
  </si>
  <si>
    <t>Result N# (PR)</t>
  </si>
  <si>
    <t>Result % (LFA)</t>
  </si>
  <si>
    <t>Result D# (LFA)</t>
  </si>
  <si>
    <t>Result N# (LFA)</t>
  </si>
  <si>
    <t>[Country]</t>
  </si>
  <si>
    <t>[Key Activity]</t>
  </si>
  <si>
    <t>[Criterion for Completion]</t>
  </si>
  <si>
    <t>[Milestone / Target Description]</t>
  </si>
  <si>
    <t>[Custom Intervention - EN]</t>
  </si>
  <si>
    <t>[Key Activity Milestone Number]</t>
  </si>
  <si>
    <t>Key Activity Milestone Number</t>
  </si>
  <si>
    <t xml:space="preserve">Coverage Indicator Number
</t>
  </si>
  <si>
    <t>[Name]</t>
  </si>
  <si>
    <t>COVER SHEET</t>
  </si>
  <si>
    <t>Disbursement Buffer End Date</t>
  </si>
  <si>
    <t>Reporting Period Start Date</t>
  </si>
  <si>
    <t>Reporting Period End Date</t>
  </si>
  <si>
    <t>Financial Period Start Date</t>
  </si>
  <si>
    <t>Disbursement Execution Start Date</t>
  </si>
  <si>
    <t>Disbursement Execution End Date</t>
  </si>
  <si>
    <t>Disbursement Buffer Start Date</t>
  </si>
  <si>
    <t>[Disaggregation FR]</t>
  </si>
  <si>
    <t>[Disaggregation ES]</t>
  </si>
  <si>
    <t>[Category FR]</t>
  </si>
  <si>
    <t>[Category ES]</t>
  </si>
  <si>
    <t>[Comments Local]</t>
  </si>
  <si>
    <t>[Baseline Source Local]</t>
  </si>
  <si>
    <t>Baseline Source Local</t>
  </si>
  <si>
    <t>Disaggregation ES</t>
  </si>
  <si>
    <t>Disaggregation FR</t>
  </si>
  <si>
    <t>Category ES</t>
  </si>
  <si>
    <t>Category FR</t>
  </si>
  <si>
    <t>Comments Local</t>
  </si>
  <si>
    <t>[Module Name ES]</t>
  </si>
  <si>
    <t>Module Name ES</t>
  </si>
  <si>
    <t>[Module Name FR]</t>
  </si>
  <si>
    <t>Module Name FR</t>
  </si>
  <si>
    <t>[Baseline Source - Local]</t>
  </si>
  <si>
    <t>Baseline Source - Local</t>
  </si>
  <si>
    <t>[Intervention ES]</t>
  </si>
  <si>
    <t>Intervention ES</t>
  </si>
  <si>
    <t>[Intervention FR]</t>
  </si>
  <si>
    <t>Intervention FR</t>
  </si>
  <si>
    <t>[Key Activity Local]</t>
  </si>
  <si>
    <t>Key Activity Local</t>
  </si>
  <si>
    <t>[Milestone / Target Description Local]</t>
  </si>
  <si>
    <t>Milestone / Target Description Local</t>
  </si>
  <si>
    <t>[Criterion for Completion Local]</t>
  </si>
  <si>
    <t>Criterion for Completion Local</t>
  </si>
  <si>
    <t>Cumul. Budget through PU period</t>
  </si>
  <si>
    <t>Costing Dimension (Cost Input)</t>
  </si>
  <si>
    <t>PR Forecast for the period</t>
  </si>
  <si>
    <t>PR Forecast for the Buffer Period</t>
  </si>
  <si>
    <t>[Implementing Entity]</t>
  </si>
  <si>
    <t>LFA Adjusted Forecast for the period</t>
  </si>
  <si>
    <t>LFA Adj. Forecast for the Buffer period</t>
  </si>
  <si>
    <t>LFA Comments</t>
  </si>
  <si>
    <t>PR Actual Grant Cash Out-Flow</t>
  </si>
  <si>
    <t>LFA Actual Grant Cash Out-Flow</t>
  </si>
  <si>
    <t>PR Cumulative Actual Grant Cash Out-Flow</t>
  </si>
  <si>
    <t>LFA Cumul. Actual Grant Cash Out-Flow</t>
  </si>
  <si>
    <t>Grant Components</t>
  </si>
  <si>
    <t>Component (Name)</t>
  </si>
  <si>
    <t>[Component (Name)]</t>
  </si>
  <si>
    <t>[Grant Component Name]</t>
  </si>
  <si>
    <t>Grant Component Name</t>
  </si>
  <si>
    <t>Module Data - Component - Indicator Reference</t>
  </si>
  <si>
    <t>Column1</t>
  </si>
  <si>
    <t>Module-Coverage-Intervention Reference (Name)</t>
  </si>
  <si>
    <t>Column2</t>
  </si>
  <si>
    <t>Column3</t>
  </si>
  <si>
    <t>Column4</t>
  </si>
  <si>
    <t>Column5</t>
  </si>
  <si>
    <t>unique id</t>
  </si>
  <si>
    <t>unique name list</t>
  </si>
  <si>
    <t>[Module-Coverage-Intervention Reference (Name)]</t>
  </si>
  <si>
    <t>Intervention Data - Module-Coverage-Intervention Reference</t>
  </si>
  <si>
    <t>Name ID</t>
  </si>
  <si>
    <t>Name</t>
  </si>
  <si>
    <t>Column6</t>
  </si>
  <si>
    <t>Column8</t>
  </si>
  <si>
    <t>[Module (Name)]</t>
  </si>
  <si>
    <t>[Name ID]</t>
  </si>
  <si>
    <t>Cost Input Name</t>
  </si>
  <si>
    <t>Progress Update</t>
  </si>
  <si>
    <t>Last PR of Implementation Period</t>
  </si>
  <si>
    <t>Version</t>
  </si>
  <si>
    <t>Tab Name</t>
  </si>
  <si>
    <t>[Tab Name]</t>
  </si>
  <si>
    <r>
      <t xml:space="preserve">Sheet </t>
    </r>
    <r>
      <rPr>
        <b/>
        <sz val="10"/>
        <rFont val="Arial"/>
        <family val="2"/>
      </rPr>
      <t>LFA_Findings&amp;Recommendations_6</t>
    </r>
  </si>
  <si>
    <t>Record Type Id</t>
  </si>
  <si>
    <t>Record Type ID</t>
  </si>
  <si>
    <t>IP Id</t>
  </si>
  <si>
    <t>Fetching RP Dates to filter out Grant Requirements</t>
  </si>
  <si>
    <t>Sheet Name</t>
  </si>
  <si>
    <t>[Opt-In/Opt-out Disbursement Request]</t>
  </si>
  <si>
    <t>Opt-In/Opt-out Disbursement Request</t>
  </si>
  <si>
    <t>[Opt-In/Opt-Out Last Progress Rep. of IP]</t>
  </si>
  <si>
    <t>Opt-In/Opt-Out Last Progress Rep. of IP</t>
  </si>
  <si>
    <t>[Opt-In/Opt-out Progress Report]</t>
  </si>
  <si>
    <t>Opt-In/Opt-out Progress Report</t>
  </si>
  <si>
    <t>Grant Name</t>
  </si>
  <si>
    <t>Reporting period</t>
  </si>
  <si>
    <t>Time Object -Forecast</t>
  </si>
  <si>
    <t>Time ID</t>
  </si>
  <si>
    <t>Start Date</t>
  </si>
  <si>
    <t>End date</t>
  </si>
  <si>
    <t>[Time ID]</t>
  </si>
  <si>
    <t>[Start Date]</t>
  </si>
  <si>
    <t>[End date]</t>
  </si>
  <si>
    <t>Time Object - Buffer</t>
  </si>
  <si>
    <t>Risk Name</t>
  </si>
  <si>
    <t>Root Cause</t>
  </si>
  <si>
    <t>Risk Category Name</t>
  </si>
  <si>
    <t>Root Cause Name</t>
  </si>
  <si>
    <t>[Risk Name]</t>
  </si>
  <si>
    <t>[Root Cause]</t>
  </si>
  <si>
    <t>[Risk Category Name]</t>
  </si>
  <si>
    <t>[Root Cause Name]</t>
  </si>
  <si>
    <t>Actor:</t>
  </si>
  <si>
    <t>PR</t>
  </si>
  <si>
    <t>SR</t>
  </si>
  <si>
    <t>Status</t>
  </si>
  <si>
    <t>Not Started</t>
  </si>
  <si>
    <t>In Progress</t>
  </si>
  <si>
    <t>Risk Tracker Name</t>
  </si>
  <si>
    <t>Risk Category (Name)</t>
  </si>
  <si>
    <t>Risk Details Name</t>
  </si>
  <si>
    <t>[Risk Details Name]</t>
  </si>
  <si>
    <t>[RT Risk Name]</t>
  </si>
  <si>
    <t>IsActive</t>
  </si>
  <si>
    <t>Risk</t>
  </si>
  <si>
    <t>RT Risk Name</t>
  </si>
  <si>
    <t>[IsActive]</t>
  </si>
  <si>
    <t>[Risk]</t>
  </si>
  <si>
    <t>[Risk Category (Name)]</t>
  </si>
  <si>
    <t>[Risk (Name)]</t>
  </si>
  <si>
    <t>Risk (Name)</t>
  </si>
  <si>
    <t>ff921f16-0f78-49d2-a726-af02be12057d</t>
  </si>
  <si>
    <t>Section 4:  Grant Management</t>
  </si>
  <si>
    <t>A.  PR and LFA Comments on the Fulfilment of Grant Requirements</t>
  </si>
  <si>
    <r>
      <rPr>
        <b/>
        <sz val="12"/>
        <color indexed="12"/>
        <rFont val="Georgia"/>
        <family val="1"/>
      </rPr>
      <t>!</t>
    </r>
    <r>
      <rPr>
        <sz val="12"/>
        <rFont val="Georgia"/>
        <family val="1"/>
      </rPr>
      <t xml:space="preserve"> Please include in this table the Grant Requirement number as per Grant Confirmation and full text of the requirement due for fulfilment during this period </t>
    </r>
    <r>
      <rPr>
        <u/>
        <sz val="12"/>
        <rFont val="Georgia"/>
        <family val="1"/>
      </rPr>
      <t>or</t>
    </r>
    <r>
      <rPr>
        <sz val="12"/>
        <rFont val="Georgia"/>
        <family val="1"/>
      </rPr>
      <t xml:space="preserve"> outstanding from previous periods. 
</t>
    </r>
    <r>
      <rPr>
        <b/>
        <sz val="12"/>
        <color indexed="12"/>
        <rFont val="Georgia"/>
        <family val="1"/>
      </rPr>
      <t>!</t>
    </r>
    <r>
      <rPr>
        <sz val="12"/>
        <color indexed="12"/>
        <rFont val="Georgia"/>
        <family val="1"/>
      </rPr>
      <t xml:space="preserve"> </t>
    </r>
    <r>
      <rPr>
        <sz val="12"/>
        <rFont val="Georgia"/>
        <family val="1"/>
      </rPr>
      <t>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r>
  </si>
  <si>
    <t>Grant Requirements</t>
  </si>
  <si>
    <t>PR Comments on Progress of Implementation</t>
  </si>
  <si>
    <t>LFA Analysis
(this should not be a ""Copy and Paste"" of the comments provided by the PR)</t>
  </si>
  <si>
    <t>Validate Status</t>
  </si>
  <si>
    <t>Country Team Comments</t>
  </si>
  <si>
    <t>[Grant Requirements]</t>
  </si>
  <si>
    <t>B. PR &amp; LFA Review of Progress on Mitigating Actions</t>
  </si>
  <si>
    <t>Risk Details</t>
  </si>
  <si>
    <t>Timeline</t>
  </si>
  <si>
    <t>Mitigating Action</t>
  </si>
  <si>
    <t>PR Status</t>
  </si>
  <si>
    <t>LFA Status</t>
  </si>
  <si>
    <t>[Timeline for Action]</t>
  </si>
  <si>
    <t>[Mitigating Action]</t>
  </si>
  <si>
    <t>C.  Comments on Annual Grant Reporting Requirements</t>
  </si>
  <si>
    <t>Required Documentation</t>
  </si>
  <si>
    <t>Due date 
(dd-mmm-yy)</t>
  </si>
  <si>
    <t>Due date
(dd-mmm-yy)</t>
  </si>
  <si>
    <t>PR Audit Report</t>
  </si>
  <si>
    <t>Annual Financial Report (AFR) / Enhanced Financial Report (EFR)</t>
  </si>
  <si>
    <t>Status (PR)</t>
  </si>
  <si>
    <t>Comments on Progress (PR)</t>
  </si>
  <si>
    <t>Status (LFA)</t>
  </si>
  <si>
    <t>Analysis (LFA)</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</si>
  <si>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and
3. Were due for reporting in previous periods but were never reported on
4. Data validation checks are being performed on entered data in the columns. Any issues identified that are not resolved should be explained</t>
    </r>
  </si>
  <si>
    <t>[Impact Indicator Name]</t>
  </si>
  <si>
    <t>Impact Indicator Name</t>
  </si>
  <si>
    <t xml:space="preserve">outcome indicator </t>
  </si>
  <si>
    <t>[comment]</t>
  </si>
  <si>
    <t>comment</t>
  </si>
  <si>
    <t>Risk Detail</t>
  </si>
  <si>
    <t>Record ID2</t>
  </si>
  <si>
    <t>Timeline for Action</t>
  </si>
  <si>
    <t xml:space="preserve">Section 6: LFA Findings &amp; Recommendations  </t>
  </si>
  <si>
    <r>
      <rPr>
        <sz val="14"/>
        <rFont val="Georgia"/>
        <family val="1"/>
      </rPr>
      <t>! Based on the information provided in the previous sections and your understanding of the grant, please summarise any important management issues, proposing a recommendation for each.</t>
    </r>
    <r>
      <rPr>
        <b/>
        <sz val="14"/>
        <rFont val="Georgia"/>
        <family val="1"/>
      </rPr>
      <t xml:space="preserve">
NB: an issue is considered as 'important' if it impacts or is likely to impact program implementation and results. 
</t>
    </r>
    <r>
      <rPr>
        <sz val="14"/>
        <rFont val="Georgia"/>
        <family val="1"/>
      </rPr>
      <t>! Instead of repeating detailed descriptions of issues covered in other sections, it is acceptable to state the issue and reference the section containing the details.</t>
    </r>
    <r>
      <rPr>
        <b/>
        <sz val="14"/>
        <rFont val="Georgia"/>
        <family val="1"/>
      </rPr>
      <t xml:space="preserve">
</t>
    </r>
  </si>
  <si>
    <t>Risk Category</t>
  </si>
  <si>
    <t>Root Cause Comment</t>
  </si>
  <si>
    <t>Actor</t>
  </si>
  <si>
    <t>Actor Type</t>
  </si>
  <si>
    <t>Reporting Period</t>
  </si>
  <si>
    <t>Implementation Period</t>
  </si>
  <si>
    <t>GF Comments</t>
  </si>
  <si>
    <t>Place</t>
  </si>
  <si>
    <t>Date
(Mandatory field to enter in excel)</t>
  </si>
  <si>
    <t>LFA comments on the exchange rates used by the PR</t>
  </si>
  <si>
    <t>- used to convert Total PR Cash Outflow for the Progress Update Period</t>
  </si>
  <si>
    <t>- used to convert Closing Cash Balance</t>
  </si>
  <si>
    <t>'- used to convert Opening Cash Balance</t>
  </si>
  <si>
    <t xml:space="preserve">Name of local currency, date and source of the exchange rate, and other comments (if appropriate) </t>
  </si>
  <si>
    <t>LFA-verified rates</t>
  </si>
  <si>
    <t>Rates used by the PR</t>
  </si>
  <si>
    <t>Exchange Rate</t>
  </si>
  <si>
    <t>PPM/Wambo.org  forecasted disbursement</t>
  </si>
  <si>
    <t>Cash in Transit after the current reporting period (Third party disbursements) :</t>
  </si>
  <si>
    <t>Cash in Transit after the current reporting period (Disbursements to PR:</t>
  </si>
  <si>
    <t>Cash in Transit for the reporting period (Third party disbursements):</t>
  </si>
  <si>
    <t>Cash in Transit for the reporting period (Disbursements to PR:</t>
  </si>
  <si>
    <t>Cash Balance: End of period covered by Progress Update (Item 5.3 in PRLFA Cash Reconciliation):</t>
  </si>
  <si>
    <t>Local Fund Agent  Forecast</t>
  </si>
  <si>
    <t>Calendar Period</t>
  </si>
  <si>
    <t>Buffer Period</t>
  </si>
  <si>
    <t>Execution Period</t>
  </si>
  <si>
    <t>LFA comments on PR's explanation of any significant variance between forecasted amounts and amounts as originally budgeted.</t>
  </si>
  <si>
    <t>Principal Recipient Forecast</t>
  </si>
  <si>
    <t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t>
  </si>
  <si>
    <t>Principal RECIPIENT</t>
  </si>
  <si>
    <t>Total forecasted net cash expenditures by the Principal Recipient for the period immediately following the period covered by the Progress Update:</t>
  </si>
  <si>
    <t>Section 8B.  Disbursement Request and Recommendation</t>
  </si>
  <si>
    <t>Grantreq1</t>
  </si>
  <si>
    <t>Grantreq2</t>
  </si>
  <si>
    <t>Grantreq3</t>
  </si>
  <si>
    <t>Grantreq4</t>
  </si>
  <si>
    <t>Grantreq5</t>
  </si>
  <si>
    <t>Grantreq6</t>
  </si>
  <si>
    <t>Grantreq7</t>
  </si>
  <si>
    <t>Grantreq8</t>
  </si>
  <si>
    <t>Grantreq9</t>
  </si>
  <si>
    <t>Grantreq10</t>
  </si>
  <si>
    <t>Grantreq11</t>
  </si>
  <si>
    <t>Grantreq12</t>
  </si>
  <si>
    <t>Grantreq13</t>
  </si>
  <si>
    <t>Grantreq14</t>
  </si>
  <si>
    <t>Grantreq15</t>
  </si>
  <si>
    <t>Grantreq16</t>
  </si>
  <si>
    <t>Grantreq17</t>
  </si>
  <si>
    <t>Grantreq18</t>
  </si>
  <si>
    <t>Grantreq19</t>
  </si>
  <si>
    <t>Grantreq20</t>
  </si>
  <si>
    <t>Grantreq21</t>
  </si>
  <si>
    <t>Grantreq22</t>
  </si>
  <si>
    <t>Grantreq23</t>
  </si>
  <si>
    <t>Grantreq24</t>
  </si>
  <si>
    <t>Grantreq25</t>
  </si>
  <si>
    <t>Grantreq26</t>
  </si>
  <si>
    <t>Grantreq27</t>
  </si>
  <si>
    <t>Grantreq28</t>
  </si>
  <si>
    <t>Grantreq29</t>
  </si>
  <si>
    <t>Grantreq30</t>
  </si>
  <si>
    <t>Grantreq31</t>
  </si>
  <si>
    <t>Grantreq32</t>
  </si>
  <si>
    <t>Grantreq33</t>
  </si>
  <si>
    <t>Grantreq34</t>
  </si>
  <si>
    <t>Grantreq35</t>
  </si>
  <si>
    <t>Grantreq36</t>
  </si>
  <si>
    <t>Grantreq37</t>
  </si>
  <si>
    <t>Grantreq38</t>
  </si>
  <si>
    <t>Grantreq39</t>
  </si>
  <si>
    <t>Grantreq40</t>
  </si>
  <si>
    <t>Grantreq41</t>
  </si>
  <si>
    <t>Grantreq42</t>
  </si>
  <si>
    <t>Grantreq43</t>
  </si>
  <si>
    <t>Grantreq44</t>
  </si>
  <si>
    <t>Grantreq45</t>
  </si>
  <si>
    <t>Grantreq46</t>
  </si>
  <si>
    <t>Grantreq47</t>
  </si>
  <si>
    <t>Grantreq48</t>
  </si>
  <si>
    <t>Grantreq49</t>
  </si>
  <si>
    <t>Grantreq50</t>
  </si>
  <si>
    <t>LFA Import date</t>
  </si>
  <si>
    <t>PR Import Date</t>
  </si>
  <si>
    <t>[Risk Tracker (Name)]</t>
  </si>
  <si>
    <t>Risk Tracker (Name)</t>
  </si>
  <si>
    <t>All Validation</t>
  </si>
  <si>
    <t>Is Valid?</t>
  </si>
  <si>
    <t>Look up ID</t>
  </si>
  <si>
    <t>Tab should be locked</t>
  </si>
  <si>
    <t>Tab should be veryhidden</t>
  </si>
  <si>
    <t>Should be locked</t>
  </si>
  <si>
    <t>Should very hidden</t>
  </si>
  <si>
    <t>Mitaction1</t>
  </si>
  <si>
    <t>Mitaction2</t>
  </si>
  <si>
    <t>Mitaction3</t>
  </si>
  <si>
    <t>Mitaction4</t>
  </si>
  <si>
    <t>Mitaction5</t>
  </si>
  <si>
    <t>Mitaction6</t>
  </si>
  <si>
    <t>Mitaction7</t>
  </si>
  <si>
    <t>Mitaction8</t>
  </si>
  <si>
    <t>Mitaction9</t>
  </si>
  <si>
    <t>Mitaction10</t>
  </si>
  <si>
    <t>Mitaction11</t>
  </si>
  <si>
    <t>Mitaction12</t>
  </si>
  <si>
    <t>Mitaction13</t>
  </si>
  <si>
    <t>Mitaction14</t>
  </si>
  <si>
    <t>Mitaction15</t>
  </si>
  <si>
    <t>Mitaction16</t>
  </si>
  <si>
    <t>Mitaction17</t>
  </si>
  <si>
    <t>Mitaction18</t>
  </si>
  <si>
    <t>Mitaction19</t>
  </si>
  <si>
    <t>Mitaction20</t>
  </si>
  <si>
    <t>Mitaction21</t>
  </si>
  <si>
    <t>Mitaction22</t>
  </si>
  <si>
    <t>Mitaction23</t>
  </si>
  <si>
    <t>Mitaction24</t>
  </si>
  <si>
    <t>Mitaction25</t>
  </si>
  <si>
    <t>Mitaction26</t>
  </si>
  <si>
    <t>Mitaction27</t>
  </si>
  <si>
    <t>Mitaction28</t>
  </si>
  <si>
    <t>Mitaction29</t>
  </si>
  <si>
    <t>Mitaction30</t>
  </si>
  <si>
    <t>Mitaction31</t>
  </si>
  <si>
    <t>Mitaction32</t>
  </si>
  <si>
    <t>Mitaction33</t>
  </si>
  <si>
    <t>Mitaction34</t>
  </si>
  <si>
    <t>Mitaction35</t>
  </si>
  <si>
    <t>Mitaction36</t>
  </si>
  <si>
    <t>Mitaction37</t>
  </si>
  <si>
    <t>Mitaction38</t>
  </si>
  <si>
    <t>Mitaction39</t>
  </si>
  <si>
    <t>Mitaction40</t>
  </si>
  <si>
    <t>Mitaction41</t>
  </si>
  <si>
    <t>Mitaction42</t>
  </si>
  <si>
    <t>Mitaction43</t>
  </si>
  <si>
    <t>Mitaction44</t>
  </si>
  <si>
    <t>Mitaction45</t>
  </si>
  <si>
    <t>Mitaction46</t>
  </si>
  <si>
    <t>Mitaction47</t>
  </si>
  <si>
    <t>Mitaction48</t>
  </si>
  <si>
    <t>Mitaction49</t>
  </si>
  <si>
    <t>Mitaction50</t>
  </si>
  <si>
    <t>Mitaction51</t>
  </si>
  <si>
    <t>Mitaction52</t>
  </si>
  <si>
    <t>Mitaction53</t>
  </si>
  <si>
    <t>Mitaction54</t>
  </si>
  <si>
    <t>Mitaction55</t>
  </si>
  <si>
    <t>Mitaction56</t>
  </si>
  <si>
    <t>Mitaction57</t>
  </si>
  <si>
    <t>Mitaction58</t>
  </si>
  <si>
    <t>Mitaction59</t>
  </si>
  <si>
    <t>Mitaction60</t>
  </si>
  <si>
    <t>Mitaction61</t>
  </si>
  <si>
    <t>Mitaction62</t>
  </si>
  <si>
    <t>Mitaction63</t>
  </si>
  <si>
    <t>Mitaction64</t>
  </si>
  <si>
    <t>Mitaction65</t>
  </si>
  <si>
    <t>Mitaction66</t>
  </si>
  <si>
    <t>Mitaction67</t>
  </si>
  <si>
    <t>Mitaction68</t>
  </si>
  <si>
    <t>Mitaction69</t>
  </si>
  <si>
    <t>Mitaction70</t>
  </si>
  <si>
    <t>Mitaction71</t>
  </si>
  <si>
    <t>Mitaction72</t>
  </si>
  <si>
    <t>Mitaction73</t>
  </si>
  <si>
    <t>Delayed</t>
  </si>
  <si>
    <t>Met</t>
  </si>
  <si>
    <t>IRT_Mitigating_actions_status</t>
  </si>
  <si>
    <t>x</t>
  </si>
  <si>
    <t>--Select Risk Category--</t>
  </si>
  <si>
    <t>--Select Risk--</t>
  </si>
  <si>
    <t>Timeline DD/MM/YYYY]</t>
  </si>
  <si>
    <t>Finding1</t>
  </si>
  <si>
    <t>Finding2</t>
  </si>
  <si>
    <t>Finding3</t>
  </si>
  <si>
    <t>Finding4</t>
  </si>
  <si>
    <t>Finding5</t>
  </si>
  <si>
    <t>Finding6</t>
  </si>
  <si>
    <t>Finding7</t>
  </si>
  <si>
    <t>Finding8</t>
  </si>
  <si>
    <t>Finding9</t>
  </si>
  <si>
    <t>Finding10</t>
  </si>
  <si>
    <t>Finding11</t>
  </si>
  <si>
    <t>Finding12</t>
  </si>
  <si>
    <t>Finding13</t>
  </si>
  <si>
    <t>Finding14</t>
  </si>
  <si>
    <t>Finding15</t>
  </si>
  <si>
    <t>Finding16</t>
  </si>
  <si>
    <t>Finding17</t>
  </si>
  <si>
    <t>Finding18</t>
  </si>
  <si>
    <t>Finding19</t>
  </si>
  <si>
    <t>Finding20</t>
  </si>
  <si>
    <t>Finding21</t>
  </si>
  <si>
    <t>Finding22</t>
  </si>
  <si>
    <t>Finding23</t>
  </si>
  <si>
    <t>Finding24</t>
  </si>
  <si>
    <t>Finding25</t>
  </si>
  <si>
    <t>Finding26</t>
  </si>
  <si>
    <t>Finding27</t>
  </si>
  <si>
    <t>Finding28</t>
  </si>
  <si>
    <t>Finding29</t>
  </si>
  <si>
    <t>Finding30</t>
  </si>
  <si>
    <t>Finding31</t>
  </si>
  <si>
    <t>Finding32</t>
  </si>
  <si>
    <t>Finding33</t>
  </si>
  <si>
    <t>Finding34</t>
  </si>
  <si>
    <t>Finding35</t>
  </si>
  <si>
    <t>Finding36</t>
  </si>
  <si>
    <t>Finding37</t>
  </si>
  <si>
    <t>Finding38</t>
  </si>
  <si>
    <t>Finding39</t>
  </si>
  <si>
    <t>Finding40</t>
  </si>
  <si>
    <t>Finding41</t>
  </si>
  <si>
    <t>Finding42</t>
  </si>
  <si>
    <t>Finding43</t>
  </si>
  <si>
    <t>Finding44</t>
  </si>
  <si>
    <t>Finding45</t>
  </si>
  <si>
    <t>Finding46</t>
  </si>
  <si>
    <t>Finding47</t>
  </si>
  <si>
    <t>Finding48</t>
  </si>
  <si>
    <t>Finding49</t>
  </si>
  <si>
    <t>Finding50</t>
  </si>
  <si>
    <t>Finding51</t>
  </si>
  <si>
    <t>Finding52</t>
  </si>
  <si>
    <t>Finding53</t>
  </si>
  <si>
    <t>Finding54</t>
  </si>
  <si>
    <t>Finding55</t>
  </si>
  <si>
    <t>Finding56</t>
  </si>
  <si>
    <t>Finding57</t>
  </si>
  <si>
    <t>Finding58</t>
  </si>
  <si>
    <t>Finding59</t>
  </si>
  <si>
    <t>Finding60</t>
  </si>
  <si>
    <t>Finding61</t>
  </si>
  <si>
    <t>Finding62</t>
  </si>
  <si>
    <t>Finding63</t>
  </si>
  <si>
    <t>Finding64</t>
  </si>
  <si>
    <t>Finding65</t>
  </si>
  <si>
    <t>Finding66</t>
  </si>
  <si>
    <t>Finding67</t>
  </si>
  <si>
    <t>Finding68</t>
  </si>
  <si>
    <t>Finding69</t>
  </si>
  <si>
    <t>Finding70</t>
  </si>
  <si>
    <t>Finding71</t>
  </si>
  <si>
    <t>Finding72</t>
  </si>
  <si>
    <t>Finding73</t>
  </si>
  <si>
    <t>Finding74</t>
  </si>
  <si>
    <t>Finding75</t>
  </si>
  <si>
    <t>Finding76</t>
  </si>
  <si>
    <t>Finding77</t>
  </si>
  <si>
    <t>Finding78</t>
  </si>
  <si>
    <t>Finding79</t>
  </si>
  <si>
    <t>Finding80</t>
  </si>
  <si>
    <t>Finding81</t>
  </si>
  <si>
    <t>Finding82</t>
  </si>
  <si>
    <t>Finding83</t>
  </si>
  <si>
    <t>Finding84</t>
  </si>
  <si>
    <t>Finding85</t>
  </si>
  <si>
    <t>Finding86</t>
  </si>
  <si>
    <t>Finding87</t>
  </si>
  <si>
    <t>Finding88</t>
  </si>
  <si>
    <t>Finding89</t>
  </si>
  <si>
    <t>Finding90</t>
  </si>
  <si>
    <t>Finding91</t>
  </si>
  <si>
    <t>Finding92</t>
  </si>
  <si>
    <t>Finding93</t>
  </si>
  <si>
    <t>Finding94</t>
  </si>
  <si>
    <t>Finding95</t>
  </si>
  <si>
    <t>Finding96</t>
  </si>
  <si>
    <t>Finding97</t>
  </si>
  <si>
    <t>Finding98</t>
  </si>
  <si>
    <t>Finding99</t>
  </si>
  <si>
    <t>Finding100</t>
  </si>
  <si>
    <t>Year_of_result</t>
  </si>
  <si>
    <t>HMIS</t>
  </si>
  <si>
    <t>Patient records</t>
  </si>
  <si>
    <t>Training records</t>
  </si>
  <si>
    <t>MICS (Multiple Indicator Cluster Survey)</t>
  </si>
  <si>
    <t>DHS/DHS+ (Demographic and Health Survey)</t>
  </si>
  <si>
    <t>AIS (AIDS Indicator Survey)</t>
  </si>
  <si>
    <t>BSS (Behavioral Surveillance Survey)</t>
  </si>
  <si>
    <t>Health Facility survey</t>
  </si>
  <si>
    <t>SAMS (Service Availability Mapping Survey)</t>
  </si>
  <si>
    <t>Households survey</t>
  </si>
  <si>
    <t>Specific surveys and research (specify)</t>
  </si>
  <si>
    <t>Reports (specify)</t>
  </si>
  <si>
    <t>Vital and disease-specific registry</t>
  </si>
  <si>
    <t>Operational Research</t>
  </si>
  <si>
    <t>Health Provider survey</t>
  </si>
  <si>
    <t>National Health Account</t>
  </si>
  <si>
    <t>Administrative records</t>
  </si>
  <si>
    <t>R&amp;R TB system, quarterly reports</t>
  </si>
  <si>
    <t>R&amp;R TB system, yearly management report </t>
  </si>
  <si>
    <t>TB prevalence survey</t>
  </si>
  <si>
    <t>TB patient register</t>
  </si>
  <si>
    <t>TB laboratory register</t>
  </si>
  <si>
    <t>TB treatment card</t>
  </si>
  <si>
    <t>Specify- Reports, Surveys, Questionnaires etc.</t>
  </si>
  <si>
    <t>MIS (Malaria Indicator Survey)</t>
  </si>
  <si>
    <t>Situation Analysis</t>
  </si>
  <si>
    <t>Key informant survey</t>
  </si>
  <si>
    <t>Surveillance systems</t>
  </si>
  <si>
    <t>Modelled</t>
  </si>
  <si>
    <t>Other survey, specify</t>
  </si>
  <si>
    <t>IBBS</t>
  </si>
  <si>
    <t>Not Verified</t>
  </si>
  <si>
    <t>Desk Review</t>
  </si>
  <si>
    <t>Other</t>
  </si>
  <si>
    <t>Verification_Method</t>
  </si>
  <si>
    <r>
      <rPr>
        <b/>
        <u/>
        <sz val="12"/>
        <rFont val="Georgia"/>
        <family val="1"/>
      </rPr>
      <t>Guidance: The table contains those Impact/Outcome indicators that are:</t>
    </r>
    <r>
      <rPr>
        <b/>
        <sz val="12"/>
        <rFont val="Georgia"/>
        <family val="1"/>
      </rPr>
      <t xml:space="preserve">
</t>
    </r>
    <r>
      <rPr>
        <sz val="12"/>
        <rFont val="Georgia"/>
        <family val="1"/>
      </rPr>
      <t>1. Included in the Grant Confirmation/Agreement through the latest signed Performance Framework
2. According to the Global Fund Modular Framework require disaggregation
3. Were due for reporting in previous periods but were never reported on
4. Data validation checks are being performed on entered data in the columns. Any issues identified that are not resolved should be explained</t>
    </r>
  </si>
  <si>
    <t>Cover Sheet: Instructions
• This template is compatible with MS Excel 2013 and later versions. Some drop-downs and formulae may not work with earlier versions and specifically MS Excel 2010. Hence, Principal Recipients with earlier MS versions are requested to upgrade to MS Excel 2013 to have the full functionalities of this tool.
• Principal Recipients are first required to confirm the information on the Cover Sheet with the General Grant Information listed in the boxes below. They can refer to their Grant Face Sheet/Grant Confirmation to confirm part of this information.
• Principal Recipients are required to confirm the information related to the periods covered by the progress update and disbursement request.</t>
  </si>
  <si>
    <t>Reverse Indicator</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</si>
  <si>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3. According to the Global Fund Modular Framework require disaggregation
• Data validation checks are being performed on entered data in the columns. Any issues identified that are not resolved should be explained</t>
    </r>
  </si>
  <si>
    <t>Country (relevant for multi-country grants)</t>
  </si>
  <si>
    <t>Started</t>
  </si>
  <si>
    <t>Advancing</t>
  </si>
  <si>
    <t>Completed</t>
  </si>
  <si>
    <t>WPTM_Progress</t>
  </si>
  <si>
    <r>
      <rPr>
        <b/>
        <u/>
        <sz val="12"/>
        <rFont val="Georgia"/>
        <family val="1"/>
      </rPr>
      <t>• Guidance: The table contains those Workplan Tracking Measures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t>
    </r>
  </si>
  <si>
    <t>Please enter the date in the excel document</t>
  </si>
  <si>
    <t>IP1</t>
  </si>
  <si>
    <t>IP2</t>
  </si>
  <si>
    <t>IP3</t>
  </si>
  <si>
    <t>IP4</t>
  </si>
  <si>
    <t>IP5</t>
  </si>
  <si>
    <t>IP6</t>
  </si>
  <si>
    <t>IP7</t>
  </si>
  <si>
    <t>IP8</t>
  </si>
  <si>
    <t>IP9</t>
  </si>
  <si>
    <t>IP10</t>
  </si>
  <si>
    <t>IP11</t>
  </si>
  <si>
    <t>IP12</t>
  </si>
  <si>
    <t>IP13</t>
  </si>
  <si>
    <t>IP14</t>
  </si>
  <si>
    <t>IP15</t>
  </si>
  <si>
    <t>IP16</t>
  </si>
  <si>
    <t>IP17</t>
  </si>
  <si>
    <t>IP18</t>
  </si>
  <si>
    <t>IP19</t>
  </si>
  <si>
    <t>IP20</t>
  </si>
  <si>
    <t>IP21</t>
  </si>
  <si>
    <t>IP22</t>
  </si>
  <si>
    <t>IP23</t>
  </si>
  <si>
    <t>IP24</t>
  </si>
  <si>
    <t>IP25</t>
  </si>
  <si>
    <t>IP26</t>
  </si>
  <si>
    <t>IP27</t>
  </si>
  <si>
    <t>IP28</t>
  </si>
  <si>
    <t>IP29</t>
  </si>
  <si>
    <t>IP30</t>
  </si>
  <si>
    <t>IP31</t>
  </si>
  <si>
    <t>IP32</t>
  </si>
  <si>
    <t>IP33</t>
  </si>
  <si>
    <t>IP34</t>
  </si>
  <si>
    <t>IP35</t>
  </si>
  <si>
    <t>IP36</t>
  </si>
  <si>
    <t>IP37</t>
  </si>
  <si>
    <t>IP38</t>
  </si>
  <si>
    <t>IP39</t>
  </si>
  <si>
    <t>IP40</t>
  </si>
  <si>
    <t>IP41</t>
  </si>
  <si>
    <t>IP42</t>
  </si>
  <si>
    <t>IP43</t>
  </si>
  <si>
    <t>IP44</t>
  </si>
  <si>
    <t>IP45</t>
  </si>
  <si>
    <t>IP46</t>
  </si>
  <si>
    <t>IP47</t>
  </si>
  <si>
    <t>IP48</t>
  </si>
  <si>
    <t>IP49</t>
  </si>
  <si>
    <t>IP50</t>
  </si>
  <si>
    <t>NewMod1</t>
  </si>
  <si>
    <t>NewMod2</t>
  </si>
  <si>
    <t>NewMod3</t>
  </si>
  <si>
    <t>NewMod4</t>
  </si>
  <si>
    <t>NewMod5</t>
  </si>
  <si>
    <t>NewMod6</t>
  </si>
  <si>
    <t>NewMod7</t>
  </si>
  <si>
    <t>NewMod8</t>
  </si>
  <si>
    <t>NewMod9</t>
  </si>
  <si>
    <t>NewMod10</t>
  </si>
  <si>
    <t>NewMod11</t>
  </si>
  <si>
    <t>NewMod12</t>
  </si>
  <si>
    <t>NewMod13</t>
  </si>
  <si>
    <t>NewMod14</t>
  </si>
  <si>
    <t>NewMod15</t>
  </si>
  <si>
    <t>NewMod16</t>
  </si>
  <si>
    <t>Costgrp1</t>
  </si>
  <si>
    <t>Costgrp2</t>
  </si>
  <si>
    <t>Costgrp3</t>
  </si>
  <si>
    <t>Costgrp4</t>
  </si>
  <si>
    <t>Costgrp5</t>
  </si>
  <si>
    <t>Costgrp6</t>
  </si>
  <si>
    <t>Costgrp7</t>
  </si>
  <si>
    <t>Costgrp8</t>
  </si>
  <si>
    <t>Costgrp9</t>
  </si>
  <si>
    <t>Costgrp10</t>
  </si>
  <si>
    <t>Costgrp11</t>
  </si>
  <si>
    <t>Costgrp12</t>
  </si>
  <si>
    <t>Costgrp13</t>
  </si>
  <si>
    <t>Int1</t>
  </si>
  <si>
    <t>Int2</t>
  </si>
  <si>
    <t>Int3</t>
  </si>
  <si>
    <t>Int4</t>
  </si>
  <si>
    <t>Int5</t>
  </si>
  <si>
    <t>Int6</t>
  </si>
  <si>
    <t>Int7</t>
  </si>
  <si>
    <t>Int8</t>
  </si>
  <si>
    <t>Int9</t>
  </si>
  <si>
    <t>Int10</t>
  </si>
  <si>
    <t>Int11</t>
  </si>
  <si>
    <t>Int12</t>
  </si>
  <si>
    <t>Int13</t>
  </si>
  <si>
    <t>Int14</t>
  </si>
  <si>
    <t>Int15</t>
  </si>
  <si>
    <t>Int16</t>
  </si>
  <si>
    <t>Int17</t>
  </si>
  <si>
    <t>Int18</t>
  </si>
  <si>
    <t>Int19</t>
  </si>
  <si>
    <t>Int20</t>
  </si>
  <si>
    <t>Int21</t>
  </si>
  <si>
    <t>Int22</t>
  </si>
  <si>
    <t>Int23</t>
  </si>
  <si>
    <t>Int24</t>
  </si>
  <si>
    <t>Int25</t>
  </si>
  <si>
    <t>Int26</t>
  </si>
  <si>
    <t>Int27</t>
  </si>
  <si>
    <t>Int28</t>
  </si>
  <si>
    <t>Int29</t>
  </si>
  <si>
    <t>Int30</t>
  </si>
  <si>
    <t>Int31</t>
  </si>
  <si>
    <t>Int32</t>
  </si>
  <si>
    <t>Int33</t>
  </si>
  <si>
    <t>Int34</t>
  </si>
  <si>
    <t>Int35</t>
  </si>
  <si>
    <t>Int36</t>
  </si>
  <si>
    <t>Int37</t>
  </si>
  <si>
    <t>Int38</t>
  </si>
  <si>
    <t>Int39</t>
  </si>
  <si>
    <t>Int40</t>
  </si>
  <si>
    <t>Int41</t>
  </si>
  <si>
    <t>Int42</t>
  </si>
  <si>
    <t>Int43</t>
  </si>
  <si>
    <t>Int44</t>
  </si>
  <si>
    <t>Int45</t>
  </si>
  <si>
    <t>Intervention mapping</t>
  </si>
  <si>
    <t>Module formula</t>
  </si>
  <si>
    <t>Activity Display</t>
  </si>
  <si>
    <t>[Custom Intervention - Local]</t>
  </si>
  <si>
    <t>Criterion for completion display</t>
  </si>
  <si>
    <t>Key activity milestone</t>
  </si>
  <si>
    <t>Costgrpnew1</t>
  </si>
  <si>
    <t>Costgrpnew2</t>
  </si>
  <si>
    <t>Costgrpnew3</t>
  </si>
  <si>
    <t>Costgrpnew4</t>
  </si>
  <si>
    <t>Costgrpnew5</t>
  </si>
  <si>
    <t>Costgrpnew6</t>
  </si>
  <si>
    <t>Costgrpnew7</t>
  </si>
  <si>
    <t>Costgrpnew8</t>
  </si>
  <si>
    <t>Costgrpnew9</t>
  </si>
  <si>
    <t>Costgrpnew10</t>
  </si>
  <si>
    <t>Intcustom1</t>
  </si>
  <si>
    <t>Intcustom2</t>
  </si>
  <si>
    <t>Intcustom3</t>
  </si>
  <si>
    <t>Intcustom4</t>
  </si>
  <si>
    <t>Intcustom5</t>
  </si>
  <si>
    <t>Intcustom6</t>
  </si>
  <si>
    <t>Intcustom7</t>
  </si>
  <si>
    <t>Intcustom8</t>
  </si>
  <si>
    <t>Intcustom9</t>
  </si>
  <si>
    <t>Intcustom10</t>
  </si>
  <si>
    <t>Intcustom11</t>
  </si>
  <si>
    <t>Intcustom12</t>
  </si>
  <si>
    <t>Intcustom13</t>
  </si>
  <si>
    <t>Intcustom14</t>
  </si>
  <si>
    <t>Intcustom15</t>
  </si>
  <si>
    <t>Intcustom16</t>
  </si>
  <si>
    <t>Costgrp14</t>
  </si>
  <si>
    <t>Costgrp15</t>
  </si>
  <si>
    <t>IE1</t>
  </si>
  <si>
    <t>IE2</t>
  </si>
  <si>
    <t>IE3</t>
  </si>
  <si>
    <t>IE4</t>
  </si>
  <si>
    <t>IE5</t>
  </si>
  <si>
    <t>IE6</t>
  </si>
  <si>
    <t>IE7</t>
  </si>
  <si>
    <t>IE8</t>
  </si>
  <si>
    <t>IE9</t>
  </si>
  <si>
    <t>IE10</t>
  </si>
  <si>
    <t>IE11</t>
  </si>
  <si>
    <t>IE12</t>
  </si>
  <si>
    <t>IE13</t>
  </si>
  <si>
    <t>IE14</t>
  </si>
  <si>
    <t>IE15</t>
  </si>
  <si>
    <t>IE16</t>
  </si>
  <si>
    <t>IE17</t>
  </si>
  <si>
    <t>IE18</t>
  </si>
  <si>
    <t>IE19</t>
  </si>
  <si>
    <t>IE20</t>
  </si>
  <si>
    <t>IE21</t>
  </si>
  <si>
    <t>IE22</t>
  </si>
  <si>
    <t>IE23</t>
  </si>
  <si>
    <t>IE24</t>
  </si>
  <si>
    <t>IE25</t>
  </si>
  <si>
    <t>IE26</t>
  </si>
  <si>
    <t>IE27</t>
  </si>
  <si>
    <t>IE28</t>
  </si>
  <si>
    <t>IE29</t>
  </si>
  <si>
    <t>IE30</t>
  </si>
  <si>
    <t>IE31</t>
  </si>
  <si>
    <t>IE32</t>
  </si>
  <si>
    <t>IE33</t>
  </si>
  <si>
    <t>IE34</t>
  </si>
  <si>
    <t>IE35</t>
  </si>
  <si>
    <t>IE36</t>
  </si>
  <si>
    <t>IE37</t>
  </si>
  <si>
    <t>IE38</t>
  </si>
  <si>
    <t>IE39</t>
  </si>
  <si>
    <t>IE40</t>
  </si>
  <si>
    <t>IE41</t>
  </si>
  <si>
    <t>IE42</t>
  </si>
  <si>
    <t>IE43</t>
  </si>
  <si>
    <t>IE44</t>
  </si>
  <si>
    <t>IE45</t>
  </si>
  <si>
    <t>IE46</t>
  </si>
  <si>
    <t>IE47</t>
  </si>
  <si>
    <t>IE48</t>
  </si>
  <si>
    <t>IE49</t>
  </si>
  <si>
    <t>IE50</t>
  </si>
  <si>
    <t>Costgrp16</t>
  </si>
  <si>
    <t>Costgrp17</t>
  </si>
  <si>
    <t>Costgrp18</t>
  </si>
  <si>
    <t>Costgrp19</t>
  </si>
  <si>
    <t>Costgrp20</t>
  </si>
  <si>
    <t>Costgrp21</t>
  </si>
  <si>
    <t>Costgrp22</t>
  </si>
  <si>
    <t>Costgrp23</t>
  </si>
  <si>
    <t>Costgrp24</t>
  </si>
  <si>
    <t>Costgrp25</t>
  </si>
  <si>
    <t>Costgrp26</t>
  </si>
  <si>
    <t>Costgrp27</t>
  </si>
  <si>
    <t>Costgrp28</t>
  </si>
  <si>
    <t>Costgrp29</t>
  </si>
  <si>
    <t>Costgrp30</t>
  </si>
  <si>
    <t>Costgrp31</t>
  </si>
  <si>
    <t>Costgrp32</t>
  </si>
  <si>
    <t>Costgrp33</t>
  </si>
  <si>
    <t>Costgrp34</t>
  </si>
  <si>
    <t>Costgrp35</t>
  </si>
  <si>
    <t>Costgrp36</t>
  </si>
  <si>
    <t>Costgrp37</t>
  </si>
  <si>
    <t>Costgrp38</t>
  </si>
  <si>
    <t>Costgrp39</t>
  </si>
  <si>
    <t>Show</t>
  </si>
  <si>
    <t>NewCostgrp1</t>
  </si>
  <si>
    <t>NewCostgrp2</t>
  </si>
  <si>
    <t>NewCostgrp3</t>
  </si>
  <si>
    <t>NewCostgrp4</t>
  </si>
  <si>
    <t>NewCostgrp5</t>
  </si>
  <si>
    <t>NewCostgrp6</t>
  </si>
  <si>
    <t>NewCostgrp7</t>
  </si>
  <si>
    <t>NewCostgrp8</t>
  </si>
  <si>
    <t>NewCostgrp9</t>
  </si>
  <si>
    <t>NewCostgrp10</t>
  </si>
  <si>
    <t xml:space="preserve">English Value </t>
  </si>
  <si>
    <t xml:space="preserve">French Value </t>
  </si>
  <si>
    <t xml:space="preserve">Spanish Value </t>
  </si>
  <si>
    <t>Cover Sheet 1</t>
  </si>
  <si>
    <t>Rapport périodique sur les résultats actuels et demande de décaissement</t>
  </si>
  <si>
    <t>Informe de progreso y solicitud de desembolso</t>
  </si>
  <si>
    <t>Cover Sheet 2</t>
  </si>
  <si>
    <t>Page de garde : Instructions
•Ce modèle est compatible avec MS Excel 2013 et les versions ultérieures. Certaines listes déroulantes et formules ne fonctionnent pas avec les versions antérieures et spécifiquement avec MS Excel 2010. De ce fait, les récipiendaires principaux qui possèdent des versions antérieures de MS sont priés de se doter de MS Excel 2013 pour avoir les fonctionnalités du modèle.
• Les bénéficiaires principaux doivent d'abord confirmer les informations figurant sur la page de garde, y compris les renseignements généraux sur la subvention énumérés dans les cases ci-dessous. Les bénéficiaires principaux sont encourages de se reporter à la feuille de présentation de la subvention/Confirmation de la subvention pour confirmer une partie de ces renseignements.
• Les bénéficiaires principaux sont tenus de confirmer les informations relatives aux périodes couvertes par le rapport sur les résultats actuels et la demande de décaissement.</t>
  </si>
  <si>
    <t>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t>
  </si>
  <si>
    <t>Cover Sheet 3</t>
  </si>
  <si>
    <t>RENSEIGNEMENTS GÉNÉRAUX SUR LA SUBVENTION</t>
  </si>
  <si>
    <t>INFORMACIÓN GENERAL SOBRE LA SUBVENCIÓN</t>
  </si>
  <si>
    <t>Cover Sheet 4</t>
  </si>
  <si>
    <t>Pays :</t>
  </si>
  <si>
    <t>País:</t>
  </si>
  <si>
    <t>Cover Sheet 5</t>
  </si>
  <si>
    <t>Composante (maladie)</t>
  </si>
  <si>
    <t>Componente (enfermedad):</t>
  </si>
  <si>
    <t>Cover Sheet 6</t>
  </si>
  <si>
    <t>Nom/numéro de la subvention :</t>
  </si>
  <si>
    <t>Nombre o número de la subvención:</t>
  </si>
  <si>
    <t>Cover Sheet 7</t>
  </si>
  <si>
    <t>Cover Sheet 8</t>
  </si>
  <si>
    <t>Nom de l'agent local du Fonds :</t>
  </si>
  <si>
    <t>Nombre del ALF:</t>
  </si>
  <si>
    <t>Cover Sheet 9</t>
  </si>
  <si>
    <t>Date de début du programme :</t>
  </si>
  <si>
    <t>Fecha de inicio del programa:</t>
  </si>
  <si>
    <t>Cover Sheet 10</t>
  </si>
  <si>
    <t>Monnaie Subvention :</t>
  </si>
  <si>
    <t>Moneda de la subvención:</t>
  </si>
  <si>
    <t>Cover Sheet 11</t>
  </si>
  <si>
    <t>Monnaie Locale:</t>
  </si>
  <si>
    <t>Moneda local:</t>
  </si>
  <si>
    <t>Cover Sheet 12</t>
  </si>
  <si>
    <t>PÉRIODE COUVERTE PAR LES RÉSULTATS ACTUELS PROGRAMMATIQUES</t>
  </si>
  <si>
    <t>PERIODO DE INFORME DE ACTUALIZACIÓN DE AVANCES PROGRAMÁTICOS</t>
  </si>
  <si>
    <t>Cover Sheet 13</t>
  </si>
  <si>
    <t>Période couverte par le rapport sur les résultats actuels :</t>
  </si>
  <si>
    <t>Periodo de avances programáticos:</t>
  </si>
  <si>
    <t>Cover Sheet 14</t>
  </si>
  <si>
    <t>Date de début :</t>
  </si>
  <si>
    <t>Fecha de inicio:</t>
  </si>
  <si>
    <t>Cover Sheet 15</t>
  </si>
  <si>
    <t>Date de fin :</t>
  </si>
  <si>
    <t>Fecha final:</t>
  </si>
  <si>
    <t>Cover Sheet 16</t>
  </si>
  <si>
    <t>PÉRIODE COUVERTE PAR LES RÉSULTATS ACTUELS FINANCIERS</t>
  </si>
  <si>
    <t>PERIODO DE INFORME DE ACTUALIZACIÓN DE AVANCES FINANCIEROS</t>
  </si>
  <si>
    <t>Cover Sheet 17</t>
  </si>
  <si>
    <t>Période couverte par le rapport sur les information financière</t>
  </si>
  <si>
    <t>Periodo de avances financieros</t>
  </si>
  <si>
    <t>Cover Sheet 18</t>
  </si>
  <si>
    <t>Cover Sheet 19</t>
  </si>
  <si>
    <t>Cover Sheet 20</t>
  </si>
  <si>
    <t xml:space="preserve">DEMANDE DE DÉCAISSEMENT </t>
  </si>
  <si>
    <t>SOLICITUD DE DESEMBOLSO</t>
  </si>
  <si>
    <t>Cover Sheet 21</t>
  </si>
  <si>
    <t>Demande de décaissement  - période de prévision:</t>
  </si>
  <si>
    <t>Solicitud de desembolso – Periodo de ejecución:</t>
  </si>
  <si>
    <t>Cover Sheet 22</t>
  </si>
  <si>
    <t>Cover Sheet 23</t>
  </si>
  <si>
    <t>Cover Sheet 24</t>
  </si>
  <si>
    <t>Demande de décaissement  - Période additionnelle convenue:</t>
  </si>
  <si>
    <t>Solicitud de desembolso – Periodo de reserva (colchón) :</t>
  </si>
  <si>
    <t>Cover Sheet 25</t>
  </si>
  <si>
    <t>Cover Sheet 26</t>
  </si>
  <si>
    <t>Impact Outcome Indicators_1A</t>
  </si>
  <si>
    <t>Section 1 : Information programmatique</t>
  </si>
  <si>
    <t>Sección 1: Información programática</t>
  </si>
  <si>
    <t>Note: The table contains those Impact/Outcome indicators that are (1) due for reporting in the current reporting period and (2) those reporting on which is overdue from the previous periods.</t>
  </si>
  <si>
    <t>Remarque : Le tableau ci-dessous doit contenir les indicateurs d'impact/d'effet 1) dont il doit être fait rapport pendant l'année en cours de la subvention et 2) ceux dont la communication de l'information est en suspens depuis les périodes précédentes.</t>
  </si>
  <si>
    <t>Nota: la siguiente tabla debe incluir los indicadores de impacto y resultados (1) sobre los que debe informarse durante el año actual de la subvención y (2) aquellos que hayan quedado pendientes de periodos anteriores.</t>
  </si>
  <si>
    <t>A- Indicadores de impacto y resultados</t>
  </si>
  <si>
    <t xml:space="preserve">Impact / Effet </t>
  </si>
  <si>
    <t>Impacto/Resultados</t>
  </si>
  <si>
    <t>Indicateurs standard</t>
  </si>
  <si>
    <t xml:space="preserve">Indicador estándar </t>
  </si>
  <si>
    <t>L'indicateur personnalisé</t>
  </si>
  <si>
    <t>Indicador personalizado</t>
  </si>
  <si>
    <t>Baseline 
(if applicable)</t>
  </si>
  <si>
    <t>Référence 
(le cas échéant)</t>
  </si>
  <si>
    <t>Linea de base
(si corresponde)</t>
  </si>
  <si>
    <t>Valeur</t>
  </si>
  <si>
    <t>Valor</t>
  </si>
  <si>
    <t>Année</t>
  </si>
  <si>
    <t>Año</t>
  </si>
  <si>
    <t>Cible</t>
  </si>
  <si>
    <t>Meta</t>
  </si>
  <si>
    <t>Échéance de rapport</t>
  </si>
  <si>
    <t>Fecha de presentación del informe</t>
  </si>
  <si>
    <t>Résultat</t>
  </si>
  <si>
    <t xml:space="preserve">Resultado </t>
  </si>
  <si>
    <t>Année du résultat</t>
  </si>
  <si>
    <t>Año de resultado</t>
  </si>
  <si>
    <t>Source de données des résultats</t>
  </si>
  <si>
    <t>Fuente de datos de los resultados</t>
  </si>
  <si>
    <t>Commentaires sur les résultats concernant les indicateurs d'impact/d'effet et les sources de données, ainsi que tout autre commentaire</t>
  </si>
  <si>
    <t>Comentarios sobre los resultados de los indicadores de impacto y resultados, fuentes de los datos, y otros comentarios</t>
  </si>
  <si>
    <t>Disaggregation_1A</t>
  </si>
  <si>
    <t>Section 1: Programmatic Information</t>
  </si>
  <si>
    <t>A- Indicateurs d'impact / d'effet - Ventilation</t>
  </si>
  <si>
    <t>A- Indicadores de repercusión y resultados: desglose</t>
  </si>
  <si>
    <t>Impact/Outcome</t>
  </si>
  <si>
    <t>Ventilation</t>
  </si>
  <si>
    <t>Desglose</t>
  </si>
  <si>
    <t xml:space="preserve">Catégorie </t>
  </si>
  <si>
    <t>Categoría</t>
  </si>
  <si>
    <t>Référence</t>
  </si>
  <si>
    <t>Linea de base</t>
  </si>
  <si>
    <t>Fuente</t>
  </si>
  <si>
    <t>Ventilation Année de la cible</t>
  </si>
  <si>
    <t>Résultats</t>
  </si>
  <si>
    <t>Resultados</t>
  </si>
  <si>
    <t>Commentaires</t>
  </si>
  <si>
    <t>Comentarios</t>
  </si>
  <si>
    <t>Coverage Inidcators_1B</t>
  </si>
  <si>
    <t>Section 1 :  Information programmatique</t>
  </si>
  <si>
    <t>Sección 1: Progresos programáticos</t>
  </si>
  <si>
    <t xml:space="preserve">Note: All coverage indicators contained in the current Performance Framework should be listed, regardless of whether the targets have been met in previous periods.  </t>
  </si>
  <si>
    <t xml:space="preserve">Remarque : Tous les indicateurs de couverture figurant dans le cadre de résultats actuel doivent être répertoriés, que les cibles aient été atteintes ou non pendant les périodes précédentes.  </t>
  </si>
  <si>
    <t>Nota: en esta sección deben enumerarse todos los indicadores de cobertura incluidos en el actual Marco de Desempeño, con independencia de que  de metas alcanzadas en periodos anteriores.</t>
  </si>
  <si>
    <t>B- Coverage Indicators</t>
  </si>
  <si>
    <t>B- Indicateurs de couverture</t>
  </si>
  <si>
    <t>B- Indicadores de cobertura</t>
  </si>
  <si>
    <t>Módulo</t>
  </si>
  <si>
    <t>Custom Coverage Indicator</t>
  </si>
  <si>
    <t>If sub-national, please specify under the "Comments" Column</t>
  </si>
  <si>
    <t>Si infranationale, veuillez préciser dans la colonne des commentaires</t>
  </si>
  <si>
    <t>Si es subnacional, especifíquelo en el columna de comentarios</t>
  </si>
  <si>
    <t xml:space="preserve">Targets cumulative?
</t>
  </si>
  <si>
    <t xml:space="preserve">Cibles cumulatives ?
</t>
  </si>
  <si>
    <t xml:space="preserve">¿Metas acumulativas?
</t>
  </si>
  <si>
    <t>Achievement Ratio</t>
  </si>
  <si>
    <t>Taux d'accomplissement</t>
  </si>
  <si>
    <t>Relación de logro</t>
  </si>
  <si>
    <t>Commentaires:
Motifs de l'écart programmatique par rapport à la cible visée et des écarts par rapport aux activités connexes du plan de travail</t>
  </si>
  <si>
    <t>Causas de la variación programática con respecto a la meta fijada y de las varianzas en relación con las actividades del plan de trabajo</t>
  </si>
  <si>
    <t>Disaggregation_1B</t>
  </si>
  <si>
    <t>B- Indicateurs de couverture - Ventilation</t>
  </si>
  <si>
    <t>B- Indicadores de cobertura: desglose</t>
  </si>
  <si>
    <t>Catégorie</t>
  </si>
  <si>
    <t>Base de referencia</t>
  </si>
  <si>
    <t>Results</t>
  </si>
  <si>
    <t>Verified Results</t>
  </si>
  <si>
    <t>WPTM_1C</t>
  </si>
  <si>
    <t>Section 1 :  information programmatique</t>
  </si>
  <si>
    <t>Note: Only the Workplan Tracking Measures that are due for the reporting period have been captured</t>
  </si>
  <si>
    <t xml:space="preserve">Remarque : Saisissez uniquement les mesures de suivi du plan de travail dont il doit être fait rapport pendant la période concernée </t>
  </si>
  <si>
    <t>Nota: introduzca únicamente las medidas de seguimiento del plan de trabajo sobre las que debe informarse en el periodo de notificación.</t>
  </si>
  <si>
    <t>C- Mesures de suivi du plan de travail</t>
  </si>
  <si>
    <t>C- Medidas de seguimiento del plan de trabajo</t>
  </si>
  <si>
    <t>Module Name</t>
  </si>
  <si>
    <t>Intervención</t>
  </si>
  <si>
    <t>Activité</t>
  </si>
  <si>
    <t>Intervención personalizado</t>
  </si>
  <si>
    <t>Détails de l'activité- étapes clés/cibles</t>
  </si>
  <si>
    <t>Actividad</t>
  </si>
  <si>
    <t>Activity details- milestones/ targets</t>
  </si>
  <si>
    <t>Detalles de la actividad: objetivos/metas</t>
  </si>
  <si>
    <t>Criterion for Completion</t>
  </si>
  <si>
    <t>Étapes clés/cible pour la période actuelle</t>
  </si>
  <si>
    <t>Criterios para la realización</t>
  </si>
  <si>
    <t>Pays (pour les subventions multipays)</t>
  </si>
  <si>
    <t>País (pertinente en las subvenciones multipaís)</t>
  </si>
  <si>
    <t>Note</t>
  </si>
  <si>
    <t>Situación de los progresos</t>
  </si>
  <si>
    <t>Motifs de l'écart par rapport aux activités et étapes clés du plan de travail</t>
  </si>
  <si>
    <t>Calificación</t>
  </si>
  <si>
    <t>Causas de la variación con respecto a las actividades y los objetivos del plan de trabajo</t>
  </si>
  <si>
    <t>SR Cash Reconciliation_2A,B,C,D</t>
  </si>
  <si>
    <t>Section 2 : Information financière</t>
  </si>
  <si>
    <t>Sección 2: Información financiera</t>
  </si>
  <si>
    <t>Periodo acumulativo de avances financieros</t>
  </si>
  <si>
    <t>Rapprochement du récipiendaire principal concernant les fonds fournis aux sous-récipiendaires pour la période actuelle de mise en œuvre</t>
  </si>
  <si>
    <t>(1) 
Nom du sous-récipiendaire</t>
  </si>
  <si>
    <t>(1) 
Nombre del SR</t>
  </si>
  <si>
    <t>(2) 
 Dépenses cumulées du sous-récipiendaire pour les périodes précédentes au niveau du récipiendaire principal</t>
  </si>
  <si>
    <t>(2) 
 Gastos acumulativos del SR en periodos anteriores a nivel del RP</t>
  </si>
  <si>
    <t>(3) 
Avances ouvertes au sous-récipiendaire au niveau du récipiendaire principal</t>
  </si>
  <si>
    <t>(3) 
Anticipos pendientes al SR a nivel del RP</t>
  </si>
  <si>
    <t>(4) 
Décaissements réalisés par le récipiendaire principal</t>
  </si>
  <si>
    <t>(4) 
Desembolsos realizados por el RP</t>
  </si>
  <si>
    <t>(5) 
Autres revenus*</t>
  </si>
  <si>
    <t>(5) 
Otros ingresos*</t>
  </si>
  <si>
    <t>(6) 
Dépenses validées par le récipiendaire principal</t>
  </si>
  <si>
    <t>(6) 
Gastos validados por el RP</t>
  </si>
  <si>
    <t>(7)
Reembolsos recibidos por los subreceptores</t>
  </si>
  <si>
    <t>(8) 
Solde de trésorerie de clôture du sous-récipiendaire au niveau du récipiendaire principal</t>
  </si>
  <si>
    <t>(8) 
Saldo de cierre del SR a nivel del RP</t>
  </si>
  <si>
    <t>(9) 
Solde de trésorerie réel du sous-récipiendaire (le cas échéant)</t>
  </si>
  <si>
    <t>(9) 
Saldo de caja real del SR (si corresponde)</t>
  </si>
  <si>
    <t xml:space="preserve"> (10)
Écarts par rapport aux soldes des sous-récipiendaires</t>
  </si>
  <si>
    <t xml:space="preserve"> (10)
Variaciones en los saldos del SR</t>
  </si>
  <si>
    <t>Total pour la période de rapport</t>
  </si>
  <si>
    <t>Total para el periodo del informe</t>
  </si>
  <si>
    <t>* Inclut les intérêts, les activités génératrices de revenu, etc.</t>
  </si>
  <si>
    <t>*Incluye ingresos derivados de intereses, actividades generadores de ingresos, etc.</t>
  </si>
  <si>
    <t>Budget Variance_2F</t>
  </si>
  <si>
    <t>Écart budgétaire total du récipiendaire principal et analyse de l'absorption des fonds</t>
  </si>
  <si>
    <t>Variación total del presupuesto del RP y análisis de absorción del financiamiento</t>
  </si>
  <si>
    <t>Récipiendaire principal</t>
  </si>
  <si>
    <t>Receptor principal</t>
  </si>
  <si>
    <t>Budget pour la période de rapport</t>
  </si>
  <si>
    <t>Presupuesto del periodo de avances financieros</t>
  </si>
  <si>
    <t>Sorties de fonds réelles de la subvention - Comptabilité de trésorerie pour la période de rapport</t>
  </si>
  <si>
    <t>Salidas de efectivo de la subvención (base de efectivo) para el periodo de avances financieros</t>
  </si>
  <si>
    <t>Écarts budget - dép. réelles</t>
  </si>
  <si>
    <t>Presupuesto frente a variaciones reales</t>
  </si>
  <si>
    <t>Capacité d'absorption</t>
  </si>
  <si>
    <t>Capacidad de absorción</t>
  </si>
  <si>
    <t>Motifs de l'écart</t>
  </si>
  <si>
    <t>Causas de la variación</t>
  </si>
  <si>
    <t>Budget cumulé jusqu'à la fin de la période du rapport</t>
  </si>
  <si>
    <t>Presupuesto acumulativo hasta el final del perodo de avances financieros</t>
  </si>
  <si>
    <t>Sorties de fonds réelles cumulées de la subvention - comptabilité de trésorerie - jusqu’à la fin de la période du rapport</t>
  </si>
  <si>
    <t>Salidas de efectivo de la subvención (base de efectivo) acumulado hasta el final del perodo de avances financieros</t>
  </si>
  <si>
    <t>Écarts cumulés budget - dép. réelles</t>
  </si>
  <si>
    <t xml:space="preserve">Presupuesto acumulativo frente a variaciones reales </t>
  </si>
  <si>
    <t>1. Sorties de fonds totales du récipiendaire principal par rapport au budget</t>
  </si>
  <si>
    <t>1. Salidas totales de efectivo del RP frente al presupuesto</t>
  </si>
  <si>
    <t xml:space="preserve">    1a. Dépenses totales du récipiendaire principal (y compris tout décaissement direct à des tiers)</t>
  </si>
  <si>
    <t xml:space="preserve">    1a. Gastos totales del RP (incluidos desembolsos directos a terceros)</t>
  </si>
  <si>
    <t xml:space="preserve">    1b. Décaissements aux sous-récipiendaires</t>
  </si>
  <si>
    <t xml:space="preserve">    1b. Desembolsos a los subreceptores</t>
  </si>
  <si>
    <t>Données d'achats à des fins d'analyse</t>
  </si>
  <si>
    <t>Datos sobre adquisiciones con fines analíticos</t>
  </si>
  <si>
    <t>2. Dépenses pharmaceutiques et non pharmaceutiques (y compris équipements) totales par rapport au budget</t>
  </si>
  <si>
    <t>2. Gastos totales en productos farmacéuticos y no farmacéuticos, incluido equipamiento, frente al presupuesto</t>
  </si>
  <si>
    <t xml:space="preserve">    2a.  Produits de santé - Produits pharmaceutiques</t>
  </si>
  <si>
    <t xml:space="preserve">    2a.  Productos sanitarios: productos farmacéuticos</t>
  </si>
  <si>
    <t xml:space="preserve">    2b.  Produits de santé - Produits non pharmaceutiques et équipements</t>
  </si>
  <si>
    <t xml:space="preserve">    2b.  Productos sanitarios: productos no farmacéuticos y equipamiento</t>
  </si>
  <si>
    <t>Procurement_3</t>
  </si>
  <si>
    <t>Section 3A :  RP - Gestion des achats et des stocks</t>
  </si>
  <si>
    <t>Sección 3A:  Gestión de adquisiciones y suministros a nivel del RP</t>
  </si>
  <si>
    <t>1.  Have you updated the Price Quality Reporting (PQR) with the required information on the pharmaceuticals and health products received during the period covered by this PU/DR’ (if applicable)?  If health products procurement information has not been entered into the PQR, please explain why.
!  For further guidance on PQR data entry, please refer to the guidelines.</t>
  </si>
  <si>
    <t>1. Avez-vous enregistré dans le système d'information sur les prix et la qualité (PQR) l'information actualisée requise sur les produits pharmaceutiques et de santé reçus pendant la période couverte par ce RA/DD (le cas échéant) ? Si l'information relative aux achats de produits de santé n'a pas été saisie dans le système, veuillez expliquer pourquoi.
! Pour des recommandations plus détaillées sur la saisie de données dans le système PQR, veuillez vous reporter aux directives.</t>
  </si>
  <si>
    <t>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t>
  </si>
  <si>
    <t xml:space="preserve"> 2. Selon l'état des stocks le plus récent, y a-t-il des risques de rupture de stock ou de péremption des produits pharmaceutiques et de santé clés répertoriés ci-dessous au niveau central au cours de la période de mise en œuvre suivante ? Dans l'affirmative, veuillez commenter.</t>
  </si>
  <si>
    <t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t>
  </si>
  <si>
    <t>Produits pharmaceutiques et de santé clés</t>
  </si>
  <si>
    <t>Productos farmacéuticos y sanitarios básicos</t>
  </si>
  <si>
    <t>Risque de rupture de stock</t>
  </si>
  <si>
    <t>Riesgo de desabastecimiento</t>
  </si>
  <si>
    <t>Risque de péremption</t>
  </si>
  <si>
    <t>Riesgo de vencimiento</t>
  </si>
  <si>
    <t>Commentaire (si oui, veuillez fournir des informations sur les articles spécifiques présentant un risque de rupture de stock ou de péremption ainsi que les mesures d’atténuation en place ou à mettre en œuvre)</t>
  </si>
  <si>
    <t>Comentarios (si existen riesgos, incluya información sobre los artículos concretos cuyas existencias pueden agotarse o alcanzar el final de su periodo de validez y las medidas de mitigación en el lugar o para ser implementado)</t>
  </si>
  <si>
    <t>1. Antipaludéens</t>
  </si>
  <si>
    <t>1. Antimaláricos</t>
  </si>
  <si>
    <t>2. Moustiquaires</t>
  </si>
  <si>
    <t>2. Mosquiteros</t>
  </si>
  <si>
    <t xml:space="preserve">3. Produits de diagnostic in-vitro </t>
  </si>
  <si>
    <t>3. Productos de diagnóstico in vitro</t>
  </si>
  <si>
    <t>4. Préservatifs</t>
  </si>
  <si>
    <t>4. Preservativos</t>
  </si>
  <si>
    <t>5. Antirétroviraux</t>
  </si>
  <si>
    <t>5. Antirretrovirales</t>
  </si>
  <si>
    <t>6. Antituberuculeux</t>
  </si>
  <si>
    <t>6. Antituberculosos</t>
  </si>
  <si>
    <t>7. Fournitures de laboratoire (par ex. CD4, charge virales, cartouches…)</t>
  </si>
  <si>
    <t>7. Suministros de laboratorio (CD4, carga vírica, cartuchos…)</t>
  </si>
  <si>
    <t>8. Autres (veuillez préciser dans la colonne des commentaires)</t>
  </si>
  <si>
    <t>8. Otros (Especifique cuáles en la columna de comentarios)</t>
  </si>
  <si>
    <t>3.  Veuillez commenter tout problème supplémentaire lié à la gestion des achats et des stocks de produits pharmaceutiques et de santé.</t>
  </si>
  <si>
    <t>3.  Comentarios sobre otras cuestiones relacionados con la gestión de adquisiciones y suministros de productos farmacéuticos y sanitarios.</t>
  </si>
  <si>
    <t>(!)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t>
  </si>
  <si>
    <t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t>
  </si>
  <si>
    <t>Grant Mangement_4</t>
  </si>
  <si>
    <t>Section 4 : Gestion de subvention</t>
  </si>
  <si>
    <t>Sección 4:  Gestión de subvenciones</t>
  </si>
  <si>
    <t>A. Commentaires du récipiendaire principal et de l'agent local du Fonds sur la réalisation des exigences de la subvention conformément à l'accord de subvention</t>
  </si>
  <si>
    <t>A.  Comentarios del RP y el ALF sobre el cumplimiento de las condiciones previas y/o especiales en el marco del Acuerdo de Subvención</t>
  </si>
  <si>
    <t>! Please include in this table the Grant Requirement number as per Grant Confirmation and full text of the requirement due for fulfilment during this period or outstanding from previous periods. 
! Some may apply to more than one period of grant implementation.  Their fulfilment during one period does not automatically imply fulfilment in subsequent periods.  The LFA should verify that the status of such Grant Requirements is reported by the Principal Recipient during each period concerned.</t>
  </si>
  <si>
    <t>! Veuillez inclure dans ce tableau le numéro des exigences conformément à l'accord de subvention et l'énoncé complet des exigences de la subvention devant être réalisées pendant cette période ou en suspens depuis les périodes précédentes. 
! Certaines exigences peuvent s'appliquer à plusieurs périodes de mise en œuvre de la subvention. Leur réalisation pendant une période ne suppose pas automatiquement leur réalisation pendant les périodes ultérieures. L'agent local du Fonds doit vérifier que le récipiendaire principal fait rapport sur l'état de ces exigences pour chaque période concernée.</t>
  </si>
  <si>
    <t>!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t>
  </si>
  <si>
    <t>Exigences de la Subvention</t>
  </si>
  <si>
    <t>Condiciones previas y/u otras condiciones especiales</t>
  </si>
  <si>
    <t>État</t>
  </si>
  <si>
    <t>Estado</t>
  </si>
  <si>
    <t>Commentaires du récipiendaire principal sur l'avancement de la mise en œuvre</t>
  </si>
  <si>
    <t>Comentarios del RP sobre los progresos en su aplicación</t>
  </si>
  <si>
    <t>B.  PR &amp; LFA Review of Progress on Implementation of Outstanding Management Actions from Previous Disbursements</t>
  </si>
  <si>
    <t>B.  Examen par le RP et l'ALF de l'état d'avancement de la mise en œuvre des mesures de gestion en suspens depuis les décaissements précédents</t>
  </si>
  <si>
    <t>B.  Revisión del RP y el ALF de los progresos realizados en la aplicación de las medidas de gestión pendientes de periodos de desembolso anteriores</t>
  </si>
  <si>
    <t>! Please list all issues raised in the last Performance Letter from the Global Fund or outstanding from previous Performance Letters, and comment on the progress. Please include the date of the Performance Letter and the item number.</t>
  </si>
  <si>
    <t>! Veuillez répertorier tous les problèmes soulevés dans la dernière lettre de résultats du Fonds mondial ou en suspens depuis des lettres de résultats antérieures, et commenter leur avancement. Veuillez inclure la date de la lettre de résultats et le numéro de la mesure de gestion.</t>
  </si>
  <si>
    <t>! Enumere todas las cuestiones señaladas en la última carta de desempeño del Fondo Mundial o que estén pendientes de cartas de desempeño anteriores, y comente los progresos realizados al respecto. Incluya la fecha de la carta de desempeño y el número de artículo.</t>
  </si>
  <si>
    <t>Global Fund Management Actions</t>
  </si>
  <si>
    <t>Mesures de gestion recommandées par le Fonds mondial</t>
  </si>
  <si>
    <t>Medidas de gestión del Fondo Mundial</t>
  </si>
  <si>
    <t>^Commentaires du RP sur l'avancement de la mise en œuvre</t>
  </si>
  <si>
    <t xml:space="preserve">LFA Review of PR Progress on Global Fund Management Actions </t>
  </si>
  <si>
    <t>C.  Commentaires sur les exigences de rapport annuel concernant la subvention</t>
  </si>
  <si>
    <t>'C.  Comentarios sobre los requisitos para la presentación de informes anuales sobre la subvención</t>
  </si>
  <si>
    <t>! Please indicate a date for the report due for submission.  If a report is overdue, indicate the original due date and explain the reason for delay.</t>
  </si>
  <si>
    <t>! Veuillez indiquer l'échéance du rapport à présenter. Si un rapport est en retard, indiquez l'échéance originale et le motif du retard.</t>
  </si>
  <si>
    <t>! Indique una fecha para el informe pendiente. Si el plazo de entrega del informe ha vencido, indique la fecha límite original y explique las causas del retraso.</t>
  </si>
  <si>
    <t>Documentation requise</t>
  </si>
  <si>
    <t>Documentación solicitada</t>
  </si>
  <si>
    <t>Échéance 
(jj-mmm-aa)</t>
  </si>
  <si>
    <t>Fecha límite
(dd-mm-aa)</t>
  </si>
  <si>
    <t>Rapport d'audit du RP</t>
  </si>
  <si>
    <t>Informe de Auditoría del RP</t>
  </si>
  <si>
    <t>Rapport financier annuel / Rapport financier renforcé</t>
  </si>
  <si>
    <t>Informe financiero anual (AFR) / Informe financiero detallado  (EFR)</t>
  </si>
  <si>
    <t>PR-LFA Evaluation_5</t>
  </si>
  <si>
    <t>Section 5 : Évaluation des résultats globaux par le récipiendaire principal et l'agent local du Fonds</t>
  </si>
  <si>
    <t>Sección 5: Evaluación del RP y el ALF del desempeño general</t>
  </si>
  <si>
    <t>A. Autoévaluation globale des résultats de la subvention par le RP (y compris un résumé des liens entre les résultats financiers et programmatiques)</t>
  </si>
  <si>
    <t>A.  Autoevaluación general del RP del desempeño de la subvención (incluido un resumen sobre los vínculos entre el desempeño financiero y los logros programáticos)</t>
  </si>
  <si>
    <t>!  The self-evaluation should be undertaken by taking into account programmatic achievements, financial performance and program issues in various functional areas (M&amp;E, Finance, Procurement, and Program Management, including management of Sub-Recipients).  See Guidelines for more detailed guidance.</t>
  </si>
  <si>
    <t>! L'autoévaluation doit prendre en compte les résultats programmatiques et financiers, ainsi que les problèmes rencontrés dans les différents domaines fonctionnels du programme (S&amp;É, Finances, Achats et Gestion de programme, notamment la gestion des sous-récipiendaires). Voir les directives pour des orientations détaillées.</t>
  </si>
  <si>
    <t>!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t>
  </si>
  <si>
    <t>B. Modifications prévues du programme, le cas échéant</t>
  </si>
  <si>
    <t>B.  Modificaciones previstas en el programa, si las hubiera</t>
  </si>
  <si>
    <t>C.  Facteurs externes échappant au contrôle du récipiendaire principal et ayant eu ou étant susceptibles d’avoir une incidence sur le programme</t>
  </si>
  <si>
    <t>C.  Factores externos fuera del control de los RP que hayan afectado o puedan afectar al programa</t>
  </si>
  <si>
    <t>!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t>
  </si>
  <si>
    <t>B.  LFA comments on the Principal Recipient planned changes in the program, if any</t>
  </si>
  <si>
    <t>LFA_Findings&amp;Recommendations_6</t>
  </si>
  <si>
    <t>!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t>
  </si>
  <si>
    <t>Functional Areas</t>
  </si>
  <si>
    <t>Description of Identified Issues 
(in order of importance)</t>
  </si>
  <si>
    <t>LFA Recommendations 
(in order of importance)</t>
  </si>
  <si>
    <t>Cash Forecast_8A</t>
  </si>
  <si>
    <t>Section 8A : Modèle de prévision annuelle du Fonds mondial</t>
  </si>
  <si>
    <t>Sección 8A: Plantilla de previsión anual del Fondo Mundial</t>
  </si>
  <si>
    <t>Ventilation récapitulative par groupes de coûts</t>
  </si>
  <si>
    <t>Resumen desglosado por grupo de costos</t>
  </si>
  <si>
    <t>'Évaluation des coûts (groupes de coûts)</t>
  </si>
  <si>
    <t>Dimensión de cálculo de costos (grupos de costos)</t>
  </si>
  <si>
    <t>Budget pour la période de prévision</t>
  </si>
  <si>
    <t>Presupuesto para el periodo de previsión</t>
  </si>
  <si>
    <t>Montant prévu pour la période de prévision</t>
  </si>
  <si>
    <t>Previsión del RP para el periodo (excluida el periodo de reserva - colchón)</t>
  </si>
  <si>
    <t>Budget pour la période additionnelle</t>
  </si>
  <si>
    <t>Presupuesto para el periodo de reserva (colchón)</t>
  </si>
  <si>
    <t>Montant prévu pour la période additionnelle</t>
  </si>
  <si>
    <t>Previsión para el periodo de reserva (colchón)</t>
  </si>
  <si>
    <t>Budget total disponible (période additionnelle comprise)</t>
  </si>
  <si>
    <t>Previsión total del RP (incluida la estabilización)</t>
  </si>
  <si>
    <t>Total général</t>
  </si>
  <si>
    <t>Total general</t>
  </si>
  <si>
    <t>B. RFA RÉCAPITULATIF - VENTILATION PAR INTERVENTIONS</t>
  </si>
  <si>
    <t>RESUMEN DESGLOSADO DEL INFORME FINANCIERO ANUAL POR INTERVENCIONESs</t>
  </si>
  <si>
    <t>Démarche modulaire - Modules</t>
  </si>
  <si>
    <t>Enfoque modular: módulos</t>
  </si>
  <si>
    <t>Démarche modulaire - Interventions</t>
  </si>
  <si>
    <t>Enfoque modular: intervenciones</t>
  </si>
  <si>
    <t>C. RFA RÉCAPITULATIF - VENTILATION PAR ENTITÉ DE MISE EN ŒUVRE</t>
  </si>
  <si>
    <t>RESUMEN DESGLOSADO DEL INFORME FINANCIERO ANUAL POR ENTIDAD EJECUTORA DE PROGRAMAS</t>
  </si>
  <si>
    <t>Entité de mise en œuvre</t>
  </si>
  <si>
    <t>Entidad ejecutora</t>
  </si>
  <si>
    <t xml:space="preserve">Validation du total général </t>
  </si>
  <si>
    <t>Validación del total general</t>
  </si>
  <si>
    <t>Request and Recommendation_8B</t>
  </si>
  <si>
    <t>Solde de trésorerie : fin de la période couverte par le rapport sur les résultats actuels (ligne 5.3 du rapprochement de la trésorerie du récipiendaire principal).</t>
  </si>
  <si>
    <t>Saldos de caja de cierre totales: final del periodo del informe (Item 5.3 in PRLFA Cash Reconciliation):</t>
  </si>
  <si>
    <t xml:space="preserve">Fonds en transit pour la période de rapport (décaissements  effectués en faveur du récipiendaire principal). </t>
  </si>
  <si>
    <t>Efectivo en tránsito durante el periodo del informe (Desembolso al Receptor Principal)</t>
  </si>
  <si>
    <t xml:space="preserve">Fonds en transit pour la période de rapport (décaissements effectués a un tiers). </t>
  </si>
  <si>
    <t>Efectivo en tránsito durante el periodo del informe (Desembolso a terceros)</t>
  </si>
  <si>
    <t>Cash in Transit after the current reporting period (Disbursements to PR</t>
  </si>
  <si>
    <t>Fonds en transit après la période de rapport en cours : (décaissements  effectués en faveur du récipiendaire principal).</t>
  </si>
  <si>
    <t xml:space="preserve">Efectivo en tránsito tras el periodo del informe en curso (desembolsos a Receptores principales) </t>
  </si>
  <si>
    <t>Fonds en transit après la période de rapport en cours » : (décaissements effectués en faveur d’un tiers au nom du récipiendaire principal).</t>
  </si>
  <si>
    <t>Efectivo en tránsito tras el periodo del informe en curso  (desembolsos a terceros):</t>
  </si>
  <si>
    <t>Demande de décaissement</t>
  </si>
  <si>
    <t>Solicitud de desembolso</t>
  </si>
  <si>
    <t>PR Authorisation_9A</t>
  </si>
  <si>
    <t>Sección 9A: Autorización del RP</t>
  </si>
  <si>
    <t>Solicitud de desembolso:</t>
  </si>
  <si>
    <t>Le(la) soussigné(e) déclare : i) que tous les renseignements (programmatiques, financiers et autres) fournis dans le présent rapport sur les résultats actuels/demande de décaissement sont complets et exacts ; ii) que les fonds décaissés conformément à la présente demande seront déposés dans le compte bancaire visé dans les formulaires sur les données de base, et iii) que les fonds décaissés au titre de l'accord de subvention seront utilisés conformément à celui-ci.</t>
  </si>
  <si>
    <t>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t>
  </si>
  <si>
    <t>Signé au nom du récipiendaire principal :
(signature du représentant désigné dûment autorisé)</t>
  </si>
  <si>
    <t>Firmado en representación del Receptor principal:
(firma del representante autorizado designado)</t>
  </si>
  <si>
    <t>Nom :</t>
  </si>
  <si>
    <t>Nombre:</t>
  </si>
  <si>
    <t>Titre :</t>
  </si>
  <si>
    <t>Título:</t>
  </si>
  <si>
    <t>Date and Place:</t>
  </si>
  <si>
    <t>Lieu et date :</t>
  </si>
  <si>
    <t>Fecha y lugar:</t>
  </si>
  <si>
    <t>LFA Authorisation_9B</t>
  </si>
  <si>
    <t>Indicateurs</t>
  </si>
  <si>
    <t xml:space="preserve">Indicador </t>
  </si>
  <si>
    <t>Impact/Outcome Indicator</t>
  </si>
  <si>
    <t>Indicadores</t>
  </si>
  <si>
    <t>Cash Balance Reconciliation Report</t>
  </si>
  <si>
    <t>État de rapprochement du solde de trésorerie</t>
  </si>
  <si>
    <t>Informe de conciliación de saldos de caja</t>
  </si>
  <si>
    <t xml:space="preserve"> Section 1. Principal Recipient Reconciliation of Final Cash Balance in Grant Currency</t>
  </si>
  <si>
    <t xml:space="preserve"> Section 1. Rapprochement par le récipiendaire principal du solde de trésorerie final dans la monnaie de la subvention</t>
  </si>
  <si>
    <t>Sección 1. Conciliación del saldos de caja finales en la moneda de la subvención.</t>
  </si>
  <si>
    <t>PÉRIODE DE COMMUNICATION DE L’INFORMATION FINANCIÈRE</t>
  </si>
  <si>
    <t>PERIODO DE PRESENTACIÓN DE INFORMES FINANCIEROS</t>
  </si>
  <si>
    <t>Période de communication de l’information financière</t>
  </si>
  <si>
    <t>Periodo de presentación de informes financieros</t>
  </si>
  <si>
    <t>Fecha de finalización:</t>
  </si>
  <si>
    <t>Receptor Principal</t>
  </si>
  <si>
    <t xml:space="preserve">Réservé à l’agent local du Fonds </t>
  </si>
  <si>
    <t>Solo para uso del ALF</t>
  </si>
  <si>
    <t>Réservé au Fonds mondial</t>
  </si>
  <si>
    <t>Solo para uso del Fondo Mundial</t>
  </si>
  <si>
    <t>Période visée par le rapport</t>
  </si>
  <si>
    <t>Periodo actual de presentación de informes</t>
  </si>
  <si>
    <t>Ajustements par l’agent local du Fonds pour la période visée par le rapport</t>
  </si>
  <si>
    <t>Ajustes del ALF para el periodo actual de presentación de informes</t>
  </si>
  <si>
    <t>Vérifié par l’agent local du Fonds</t>
  </si>
  <si>
    <t>Verificado por el ALF</t>
  </si>
  <si>
    <t>Ajustements par l’équipe de pays</t>
  </si>
  <si>
    <t>Ajustes del equipo de país</t>
  </si>
  <si>
    <t>Chiffres validés par le Fonds mondial</t>
  </si>
  <si>
    <t>Cifras validadas por el Fondo Mundial</t>
  </si>
  <si>
    <t>Total Cash Balance  as reported in the last Progress Update</t>
  </si>
  <si>
    <t>Total du solde de trésorerie figurant dans le dernier rapport sur les résultats actuels</t>
  </si>
  <si>
    <t>Saldos de caja totales según la última actualización de avances a la fecha</t>
  </si>
  <si>
    <t>2. Recettes de la subvention</t>
  </si>
  <si>
    <t>2. Ingresos de la subvención</t>
  </si>
  <si>
    <t>Disbursement made to the Principal Recipient</t>
  </si>
  <si>
    <t>Décaissement au récipiendaire principal</t>
  </si>
  <si>
    <t>Desembolsos destinados al Receptor Principal</t>
  </si>
  <si>
    <t>Disbursement to third parties by the Global Fund on behalf of the Principal Recipient</t>
  </si>
  <si>
    <t>Décaissements à des tiers par le Fonds mondial au nom du récipiendaire principal</t>
  </si>
  <si>
    <t>Desembolsos a terceros realizados por el Fondo Mundial en nombre del Receptor Principal</t>
  </si>
  <si>
    <t>Autres recettes, le cas échéant (par ex. remboursements de TVA/d’autres impôts, produit de la cession d’actifs, etc.)</t>
  </si>
  <si>
    <t>Otros ingresos, si corresponde (por ejemplo, devoluciones tributarias de IVA o de otros impuestos, ingresos derivados de la enajenación de activos, etc.)</t>
  </si>
  <si>
    <t>Closure Expenditure Report</t>
  </si>
  <si>
    <t>Rapport sur les dépenses de clôture</t>
  </si>
  <si>
    <t>Informe de cierre sobre gastos</t>
  </si>
  <si>
    <t>Section 3A.The Principal Recipient Expenditure Report Completed by the Principal Recipient</t>
  </si>
  <si>
    <t>Section 3A. Rapport sur les dépenses du récipiendaire principal rempli par ce dernier</t>
  </si>
  <si>
    <t>Sección 3A. El informe sobre gastos del Receptor Principal elaborado por el Receptor Principal</t>
  </si>
  <si>
    <t>Cumulative Period of Expenditure Reporting</t>
  </si>
  <si>
    <t>Période cumulative de rapport sur les dépenses</t>
  </si>
  <si>
    <t>Período acumulativo de presentación de informes sobre gastos</t>
  </si>
  <si>
    <t>A. BREAKDOWN BY COST GROUPING</t>
  </si>
  <si>
    <t>B. VENTILATION PAR GROUPES DE COÛTS</t>
  </si>
  <si>
    <t>DESGLOSE POR AGRUPACIÓN DE COSTOS</t>
  </si>
  <si>
    <t>Période de rapport en cours</t>
  </si>
  <si>
    <t>Periodo de notificación en curso</t>
  </si>
  <si>
    <t>Données cumulées pour la période de mise en œuvre</t>
  </si>
  <si>
    <t>Acumulativo para el periodo de ejecución</t>
  </si>
  <si>
    <t>Presupuesto para el periodo que abarca el informe</t>
  </si>
  <si>
    <t>Dépenses réelles</t>
  </si>
  <si>
    <t>Gastos reales</t>
  </si>
  <si>
    <t>Écarts budget - dépenses réelles</t>
  </si>
  <si>
    <t>Taux d’absorption</t>
  </si>
  <si>
    <t>Índice de absorción</t>
  </si>
  <si>
    <t>Explication des écarts (obligatoire si les dépenses sont inférieures ou supérieures au budget de plus de 5 %)</t>
  </si>
  <si>
    <t>Explicación de las variaciones (obligatorio para los porcentajes por debajo del 95% y por encima del 105%)</t>
  </si>
  <si>
    <t>Budget cumulé</t>
  </si>
  <si>
    <t>Presupuesto acumulativo</t>
  </si>
  <si>
    <t>Dépenses réelles cumulées</t>
  </si>
  <si>
    <t>Gasto real acumulativo</t>
  </si>
  <si>
    <t>Écarts budget cumulé - dép. réelles cumulées</t>
  </si>
  <si>
    <t>Presupuesto acumulativo frente a variaciones reales</t>
  </si>
  <si>
    <t>Total Général</t>
  </si>
  <si>
    <t>Total General</t>
  </si>
  <si>
    <t>Recettes totales de la subvention</t>
  </si>
  <si>
    <t>3. Engagements financiers</t>
  </si>
  <si>
    <t>3. Financial Commitments</t>
  </si>
  <si>
    <t>Engagements financiers figurant dans le dernier rapport sur les résultats actuels</t>
  </si>
  <si>
    <t>Financial Commitments as reported in the last Progress Update</t>
  </si>
  <si>
    <t>Ajustements aux engagements financiers</t>
  </si>
  <si>
    <t>Adjustments to the Financial Commitments</t>
  </si>
  <si>
    <t>Total des engagements financiers</t>
  </si>
  <si>
    <t>Total Financial Commitments</t>
  </si>
  <si>
    <t>4. Sorties de fonds de la subvention</t>
  </si>
  <si>
    <t>4. Grant Cash Outflows</t>
  </si>
  <si>
    <t>Dépenses du récipiendaire principal et des sous-récipiendaires (y compris les paiements effectués au regard des engagements financiers)</t>
  </si>
  <si>
    <t>Principal Recipient and Sub-Recipient Expenditure (including payments made against the prior implementation period Financial Commitments)</t>
  </si>
  <si>
    <t>Sorties de fonds totales de la subvention</t>
  </si>
  <si>
    <t>5. Ajustements de rapprochement</t>
  </si>
  <si>
    <t>5. Reconciling Adjustments</t>
  </si>
  <si>
    <t>Autres ajustements de rapprochement (y compris pour les périodes précédentes)</t>
  </si>
  <si>
    <t>Transactions non recevables de périodes précédentes dont la justification a été approuvée par le Fonds mondial</t>
  </si>
  <si>
    <t>Remboursement de transactions non recevables des périodes précédentes</t>
  </si>
  <si>
    <t>6. Solde de trésorerie</t>
  </si>
  <si>
    <t>6. Cash Balance</t>
  </si>
  <si>
    <t>Total du solde de trésorerie pour la période de mise en œuvre</t>
  </si>
  <si>
    <t>Total Cash Balance from the implementation period</t>
  </si>
  <si>
    <t>Paiement anticipé pour la prochaine période de mise en œuvre</t>
  </si>
  <si>
    <t>Advance payment made for the next implementation period</t>
  </si>
  <si>
    <t>Solde final de trésorerie à la clôture de la période de mise en œuvre</t>
  </si>
  <si>
    <t>Final Closing Cash Balance of the implementation period</t>
  </si>
  <si>
    <t xml:space="preserve">Transactions non recevables du récipiendaire principal dans la monnaie de la subvention </t>
  </si>
  <si>
    <t xml:space="preserve">Principal Recipient Ineligible Transactions in Grant Currency </t>
  </si>
  <si>
    <t>Montant cumulé pour les périodes précédentes</t>
  </si>
  <si>
    <t>Montant cumulé pour les périodes précédentes validé par le Fonds mondial</t>
  </si>
  <si>
    <t>Transactions non recevables validées pour la période de rapport</t>
  </si>
  <si>
    <t>Transactions non recevables des périodes précédentes dont la justification a été approuvée par le Fonds mondial</t>
  </si>
  <si>
    <t>Transactions non recevables cumulées pour la période de mise en œuvre</t>
  </si>
  <si>
    <t>Transactions non recevables ouvertes à justifier et/ou rembourser</t>
  </si>
  <si>
    <t>Ingresos totales de la subvención</t>
  </si>
  <si>
    <t>3. Compromisos financieros</t>
  </si>
  <si>
    <t>Compromisos financieros según la última actualización de avances a la fecha</t>
  </si>
  <si>
    <t>Ajustes de los compromisos financieros</t>
  </si>
  <si>
    <t>Compromisos financieros totales</t>
  </si>
  <si>
    <t>4. Salida de efectivo de la subvención</t>
  </si>
  <si>
    <t>Gastos del Receptor Principal y del Subreceptor (que incluyen pagos realizados contra los compromisos financieros)</t>
  </si>
  <si>
    <t>Salidas totales de efectivo de la subvención</t>
  </si>
  <si>
    <t>5. Ajustes de conciliación</t>
  </si>
  <si>
    <t>Otros ajustes de conciliación (incluidos periodos anteriores</t>
  </si>
  <si>
    <t>Transacciones no elegibles de periodos anteriores cuya justificación ha sido aprobada por el Fondo Mundial</t>
  </si>
  <si>
    <t>Reembolso de transacciones no elegibles de periodos anteriores</t>
  </si>
  <si>
    <t>6. Saldo de caja</t>
  </si>
  <si>
    <t>Salto de caja total del periodo de ejecución</t>
  </si>
  <si>
    <t>Pago anticipado para el siguiente periodo de ejecución</t>
  </si>
  <si>
    <t>Saldo de caja de cierre final del periodo de ejecución</t>
  </si>
  <si>
    <t>Transacciones no elegibles del Receptor Principal en la moneda de la subvención</t>
  </si>
  <si>
    <t>Acumulativo para periodos previos</t>
  </si>
  <si>
    <t>Acumulativo para periodos previos validado por el Fondo Mundial</t>
  </si>
  <si>
    <t>Ajustes realizados por el ALF del periodo actual de presentación de informes</t>
  </si>
  <si>
    <t>Transacciones no elegibles validadas para el periodo del informe</t>
  </si>
  <si>
    <t>Transacciones no elegibles acumulativas del periodo de ejecución</t>
  </si>
  <si>
    <t>Transacciones no elegibles pendientes de justificar y/o reembolsar</t>
  </si>
  <si>
    <t>Indicato rname</t>
  </si>
  <si>
    <t>Indicator name spanish</t>
  </si>
  <si>
    <t>Indicator name french</t>
  </si>
  <si>
    <t>Disaggregation name</t>
  </si>
  <si>
    <t>Category name</t>
  </si>
  <si>
    <t>Being Uploaded from PR Template</t>
  </si>
  <si>
    <t>Version number</t>
  </si>
  <si>
    <t>Changes made</t>
  </si>
  <si>
    <t>Made by</t>
  </si>
  <si>
    <t>At request of</t>
  </si>
  <si>
    <t>Tanaka Ndowa</t>
  </si>
  <si>
    <t xml:space="preserve">• First version of PR Reporting Template
</t>
  </si>
  <si>
    <t>Date</t>
  </si>
  <si>
    <t>• updated excel mapping of financial start date
• updated mapping of coverage indicator country column
• corrected formulas for PR expenditure and LFA expenditure for cost input</t>
  </si>
  <si>
    <t>Int46</t>
  </si>
  <si>
    <t>Int47</t>
  </si>
  <si>
    <t>Int48</t>
  </si>
  <si>
    <t>Int49</t>
  </si>
  <si>
    <t>Int50</t>
  </si>
  <si>
    <t>Int51</t>
  </si>
  <si>
    <t>Int52</t>
  </si>
  <si>
    <t>Int53</t>
  </si>
  <si>
    <t>Int54</t>
  </si>
  <si>
    <t>Int55</t>
  </si>
  <si>
    <t>Int56</t>
  </si>
  <si>
    <t>Int57</t>
  </si>
  <si>
    <t>Int58</t>
  </si>
  <si>
    <t>Int59</t>
  </si>
  <si>
    <t>Int60</t>
  </si>
  <si>
    <t>Int61</t>
  </si>
  <si>
    <t>Int62</t>
  </si>
  <si>
    <t>Int63</t>
  </si>
  <si>
    <t>Int64</t>
  </si>
  <si>
    <t>Int65</t>
  </si>
  <si>
    <t>Int66</t>
  </si>
  <si>
    <t>Int67</t>
  </si>
  <si>
    <t>Int68</t>
  </si>
  <si>
    <t>Int69</t>
  </si>
  <si>
    <t>Int70</t>
  </si>
  <si>
    <t>Int71</t>
  </si>
  <si>
    <t>Int72</t>
  </si>
  <si>
    <t>Int73</t>
  </si>
  <si>
    <t>Int74</t>
  </si>
  <si>
    <t>Int75</t>
  </si>
  <si>
    <t>Int76</t>
  </si>
  <si>
    <t>Int77</t>
  </si>
  <si>
    <t>Int78</t>
  </si>
  <si>
    <t>Int79</t>
  </si>
  <si>
    <t>Int80</t>
  </si>
  <si>
    <t>Int81</t>
  </si>
  <si>
    <t>Int82</t>
  </si>
  <si>
    <t>Int83</t>
  </si>
  <si>
    <t>Int84</t>
  </si>
  <si>
    <t>Int85</t>
  </si>
  <si>
    <t>Int86</t>
  </si>
  <si>
    <t>Int87</t>
  </si>
  <si>
    <t>Int88</t>
  </si>
  <si>
    <t>Int89</t>
  </si>
  <si>
    <t>Int90</t>
  </si>
  <si>
    <t>Int91</t>
  </si>
  <si>
    <t>Int92</t>
  </si>
  <si>
    <t>Int93</t>
  </si>
  <si>
    <t>Int94</t>
  </si>
  <si>
    <t>Int95</t>
  </si>
  <si>
    <t>Int96</t>
  </si>
  <si>
    <t>Int97</t>
  </si>
  <si>
    <t>Int98</t>
  </si>
  <si>
    <t>Int99</t>
  </si>
  <si>
    <t>Int100</t>
  </si>
  <si>
    <t>Costgrp40</t>
  </si>
  <si>
    <t>Costgrp41</t>
  </si>
  <si>
    <t>Costgrp42</t>
  </si>
  <si>
    <t>Costgrp43</t>
  </si>
  <si>
    <t>Costgrp44</t>
  </si>
  <si>
    <t>Costgrp45</t>
  </si>
  <si>
    <t>Costgrp46</t>
  </si>
  <si>
    <t>Costgrp47</t>
  </si>
  <si>
    <t>Costgrp48</t>
  </si>
  <si>
    <t>Costgrp49</t>
  </si>
  <si>
    <t>Costgrp50</t>
  </si>
  <si>
    <t>Costgrp51</t>
  </si>
  <si>
    <t>Costgrp52</t>
  </si>
  <si>
    <t>Costgrp53</t>
  </si>
  <si>
    <t>Costgrp54</t>
  </si>
  <si>
    <t>Costgrp55</t>
  </si>
  <si>
    <t>Costgrp56</t>
  </si>
  <si>
    <t>Costgrp57</t>
  </si>
  <si>
    <t>Costgrp58</t>
  </si>
  <si>
    <t>Costgrp59</t>
  </si>
  <si>
    <t>Costgrp60</t>
  </si>
  <si>
    <t>• Corrected PR expenditure Implementer formula for total cumulative
• Made disaggregation for impact,outcome, coverage filter out blank disaggregations
• Added Country field for impact, outcome, coverage and their disaggregations
• Correct buffer start date on the Cash Forecast page</t>
  </si>
  <si>
    <t xml:space="preserve">• On PR expenditure the formula for Implementer was adjusted to only show total for implementer table
• Unlocked the table cash forecast by quarter for yellow cells
• Corrected formula issue on PR expenditure 7A for dragging down look-up values as well as on 7B for looking up 7A values for Cost grouping table
• Corrected absorption rate display for amounts of 7A and 7B total
• Added digital signature to the macro
• Added a save attachment operation on extraction
</t>
  </si>
  <si>
    <t xml:space="preserve">• Changed Password
• Changed formatting on grant requirements tab
• Changed formula for coverage indicator disagg as it was referencing incorrectly
• Fixed formula for LFA expenditure custom interventions
• Changed conditional formatting on PR and LFA auth
</t>
  </si>
  <si>
    <t>Arkie Mwalwega</t>
  </si>
  <si>
    <t>•Corrected ordering on LFA Cost Input
• Corrected Formula on PR and LFA expenditure import as it was cutting off midway down</t>
  </si>
  <si>
    <t>Tanaka ndowa</t>
  </si>
  <si>
    <t>LFA Verified Current</t>
  </si>
  <si>
    <t>Géographie</t>
  </si>
  <si>
    <t>Geografía</t>
  </si>
  <si>
    <r>
      <rPr>
        <b/>
        <u/>
        <sz val="12"/>
        <rFont val="Georgia"/>
        <family val="1"/>
      </rPr>
      <t>• Guidance: The table contains those Coverage indicators that are:</t>
    </r>
    <r>
      <rPr>
        <b/>
        <sz val="12"/>
        <rFont val="Georgia"/>
        <family val="1"/>
      </rPr>
      <t xml:space="preserve">
</t>
    </r>
    <r>
      <rPr>
        <sz val="12"/>
        <rFont val="Georgia"/>
        <family val="1"/>
      </rPr>
      <t>1. Included in the Grant Confirmation/Agreement through the latest signed Performance Framework
2. Are due for reporting in the current reporting period;
• Data validation checks are being performed on entered data in the columns. Any issues identified that are not resolved should be explained</t>
    </r>
  </si>
  <si>
    <t>Progress Report</t>
  </si>
  <si>
    <t>Rapport périodique sur les résultats actuels</t>
  </si>
  <si>
    <t>Informe de progreso</t>
  </si>
  <si>
    <t>Langue</t>
  </si>
  <si>
    <t>Idioma</t>
  </si>
  <si>
    <t>Période cumulative de rapport sur les information financière</t>
  </si>
  <si>
    <t>Período acumulativo de avances financieros</t>
  </si>
  <si>
    <t>Solde de trésorerie : Début de la période</t>
  </si>
  <si>
    <t>Saldo de caja: inicio del periodo</t>
  </si>
  <si>
    <t xml:space="preserve">Más: </t>
  </si>
  <si>
    <t xml:space="preserve">Plus : </t>
  </si>
  <si>
    <t>Intérêts perçus sur compte bancaire</t>
  </si>
  <si>
    <t>Intereses recibidos en cuentas bancarias</t>
  </si>
  <si>
    <t>Beneficios derivados de actividades generadoras de ingresos (si corresponde)</t>
  </si>
  <si>
    <t>Produit des activités génératrices de revenu (le cas échéant)</t>
  </si>
  <si>
    <t>Moins :</t>
  </si>
  <si>
    <t>Menos:</t>
  </si>
  <si>
    <t>Dépenses du récipiendaire principal (y compris les paiements et autres avances)</t>
  </si>
  <si>
    <t>Gastos del RP (incluidos pagos y otros pagos anticipados)</t>
  </si>
  <si>
    <t xml:space="preserve">Décaissements à des tiers par le Fonds mondial au nom du récipiendaire principal </t>
  </si>
  <si>
    <t>Décaissements du récipiendaire principal en faveur des sous-récipiendaires</t>
  </si>
  <si>
    <t>Frais bancaires relatifs aux décaissements et paiements</t>
  </si>
  <si>
    <t>Cargos bancarios sobre pagos y desembolsos</t>
  </si>
  <si>
    <t>4. Ajustes de conciliación</t>
  </si>
  <si>
    <t>4. Ajustements de rapprochement</t>
  </si>
  <si>
    <t>Gains/pertes de change nets liés à la conversion des soldes</t>
  </si>
  <si>
    <t>'5. Saldos de caja totales: final del periodo del informe</t>
  </si>
  <si>
    <t>5. Soldes de trésorerie totaux : fin de la période de rapport</t>
  </si>
  <si>
    <t>Solde de trésorerie du récipiendaire principal</t>
  </si>
  <si>
    <t>Solde de trésorerie des sous-récipiendaires</t>
  </si>
  <si>
    <t>Solde de trésorerie total</t>
  </si>
  <si>
    <t>Saldo de caja del RP</t>
  </si>
  <si>
    <t>Saldo de caja del SR</t>
  </si>
  <si>
    <t>Saldo de caja total</t>
  </si>
  <si>
    <t>'B. Estado del saldo bancario y efectivo en tránsito del RP denominados en la moneda de la subvención</t>
  </si>
  <si>
    <t>B. Solde des relevés bancaires du récipiendaire principal et fonds en transit dans la monnaie de la subvention</t>
  </si>
  <si>
    <t>Solde de trésorerie du récipiendaire principal tel que figurant sur ses relevés bancaires (à titre indicatif uniquement) :</t>
  </si>
  <si>
    <t>Fonds en transit pour la période de rapport</t>
  </si>
  <si>
    <t>Fonds en transit après la période de rapport en cours</t>
  </si>
  <si>
    <t xml:space="preserve"> Saldo de caja del RP conforme a los extractos bancarios (a título informativo):</t>
  </si>
  <si>
    <t>Efectivo en tránsito durante el periodo del informe</t>
  </si>
  <si>
    <t>Efectivo en tránsito tras el periodo del informe en curso</t>
  </si>
  <si>
    <t>D. Transactions non recevables du récipiendaire principal dans la monnaie de la subvention</t>
  </si>
  <si>
    <t>D. Transacciones no elegibles del RP denominadas en la moneda de la subvención</t>
  </si>
  <si>
    <t>Engagements financiers</t>
  </si>
  <si>
    <t>Compromisos financieros</t>
  </si>
  <si>
    <t>C. Compromisos financieros del receptor principal y obligaciones financieras</t>
  </si>
  <si>
    <t>Total des engagements et obligations</t>
  </si>
  <si>
    <t>Compromisos y obligaciones totales</t>
  </si>
  <si>
    <t>C. Engagements financiers et obligations financières du récipiendaire principal</t>
  </si>
  <si>
    <t xml:space="preserve">Obligations financières </t>
  </si>
  <si>
    <t>Obligaciones financieras</t>
  </si>
  <si>
    <t>Commitments and Approved Exceptions Report</t>
  </si>
  <si>
    <t>Rapport sur les engagements et les exceptions approuvées</t>
  </si>
  <si>
    <t>Informe sobre compromisos y excepciones aprobadas</t>
  </si>
  <si>
    <t>Section 2. The Principal Recipient Commitments and Approved Exceptions Completed by the Principal Recipient and by the LFA</t>
  </si>
  <si>
    <t>Section 2. Engagements et exceptions approuvées du récipiendaire principal remplis par ce dernier et par l’agent local du Fonds</t>
  </si>
  <si>
    <t>Sección 2. Los compromisos y excepciones aprobadas del Receptor Principal que han realizado el Receptor Principal y el ALF</t>
  </si>
  <si>
    <t xml:space="preserve">Compromisos financieros </t>
  </si>
  <si>
    <t>Módulos</t>
  </si>
  <si>
    <t>Intervenciones</t>
  </si>
  <si>
    <t>Description de l'activité</t>
  </si>
  <si>
    <t>Descripcion de la actividad</t>
  </si>
  <si>
    <t xml:space="preserve">Entrées de coûts </t>
  </si>
  <si>
    <t>Entrada de costos</t>
  </si>
  <si>
    <t>Montant en monnaie de la subvention</t>
  </si>
  <si>
    <t>Monto en moneda de la Subvencion</t>
  </si>
  <si>
    <t>Date de livraison</t>
  </si>
  <si>
    <t>Fecha de entrega</t>
  </si>
  <si>
    <t>Date de paiement effective</t>
  </si>
  <si>
    <t>Fecha de pago efectiva</t>
  </si>
  <si>
    <t>Date de paiement prévue</t>
  </si>
  <si>
    <t>Fecha de pago prevista</t>
  </si>
  <si>
    <t>(7)
Remboursements reçus du sous-récipiendaire</t>
  </si>
  <si>
    <t>Section 7A.Rapport financier annuel complété par le récipiendaire principal</t>
  </si>
  <si>
    <t>Évaluation des coûts (groupes de coûts)</t>
  </si>
  <si>
    <t>Presupuesto para el periodo del informe</t>
  </si>
  <si>
    <t>Tasa de absorción</t>
  </si>
  <si>
    <t>B. VENTILATION PAR INTERVENTIONS</t>
  </si>
  <si>
    <t>DESGLOSE POR AGRUPACIÓN DE intervenciones</t>
  </si>
  <si>
    <t>C. VENTILATION PAR ENTITÉ DE MISE EN ŒUVRE</t>
  </si>
  <si>
    <t>DESGLOSE POR Entidad Implementadora</t>
  </si>
  <si>
    <t>Cost Input or Cost Grouping</t>
  </si>
  <si>
    <t>Cost Input (Name)</t>
  </si>
  <si>
    <t>• Corrected PR expenditure 7A, 7B and cash forecast for the manual entry records
•  Finalised translations</t>
  </si>
  <si>
    <t>Date de début:</t>
  </si>
  <si>
    <t>Date de fin:</t>
  </si>
  <si>
    <t>Solicitud de desembolso – Periodo de reserva (colchón):</t>
  </si>
  <si>
    <t>Année de la cible</t>
  </si>
  <si>
    <t>Año de meta</t>
  </si>
  <si>
    <t>A- Indicateurs d'impact / d'effet</t>
  </si>
  <si>
    <t>Verified core</t>
  </si>
  <si>
    <t>Intervention personnalisé</t>
  </si>
  <si>
    <t>Critère d'achèvement</t>
  </si>
  <si>
    <t>A. État de rapprochement de la trésorerie du récipiendaire principal dans la monnaie de la subvention</t>
  </si>
  <si>
    <t xml:space="preserve">A. El estado de conciliación de efectivo del Receptor Principal en la moneda de la subvención </t>
  </si>
  <si>
    <t>Variación total del presupuesto del Receptor Principal y análisis de absorción del financiamiento</t>
  </si>
  <si>
    <t>Section 8B. Demande de décaissement et recommandation</t>
  </si>
  <si>
    <t xml:space="preserve">Section 8B. Solicitud y recomendación de desembolso </t>
  </si>
  <si>
    <t>Section 9A.  Autorisation du récipiendaire principal</t>
  </si>
  <si>
    <t xml:space="preserve">Montant de la demande de décaissement
</t>
  </si>
  <si>
    <t>Don't Show</t>
  </si>
  <si>
    <t>Updated digital certificate - valid from 10th June to 22nd October,2019</t>
  </si>
  <si>
    <t>Shashikanta Patowary</t>
  </si>
  <si>
    <t>Updated digital certificate - valid till 16th October,2020</t>
  </si>
  <si>
    <t>Principal Recipient:</t>
  </si>
  <si>
    <t>Récipiendaire principal:</t>
  </si>
  <si>
    <t>Receptor principal:</t>
  </si>
  <si>
    <t>Desembolsos a terceros realizados por el Fondo Mundial en nombre del RP</t>
  </si>
  <si>
    <t>Desembolsos del RP a los SR</t>
  </si>
  <si>
    <t>Ganancias y pérdidas netas
derivadas de la conversión de saldos</t>
  </si>
  <si>
    <t>Updated digital Signature - valid till 21/09/2021</t>
  </si>
  <si>
    <t>Shalini Mitra</t>
  </si>
  <si>
    <t>Version 11</t>
  </si>
  <si>
    <t>-Updated the Display Map of Display Risks- to get the new names of Risk. Changed the Rootcause Formula in LFA Finding s and Recommendation sheet to bring up the Rootcasue based on the new Risk Names. Also added a formula in AA coulmn to convert the old Risk name to new Risk name, in LFA Findings and Recommendation sheet INC210524
- Adding Sorting Condition of the Display Map- "Display Risks"-- INC200294</t>
  </si>
  <si>
    <t>Dalvinder Chandok/Collin Pierce/Tanaka Ndowa</t>
  </si>
  <si>
    <t xml:space="preserve">     </t>
  </si>
  <si>
    <t>AIM_Implementation_Period__c.AIM_Grant_Currency__c</t>
  </si>
  <si>
    <t>CHF</t>
  </si>
  <si>
    <t>EUR</t>
  </si>
  <si>
    <t>USD</t>
  </si>
  <si>
    <t>AFN</t>
  </si>
  <si>
    <t>AMD</t>
  </si>
  <si>
    <t>AUD</t>
  </si>
  <si>
    <t>BAM</t>
  </si>
  <si>
    <t>BDT</t>
  </si>
  <si>
    <t>BGN</t>
  </si>
  <si>
    <t>BTN</t>
  </si>
  <si>
    <t>CNY</t>
  </si>
  <si>
    <t>COP</t>
  </si>
  <si>
    <t>DOP</t>
  </si>
  <si>
    <t>GBP</t>
  </si>
  <si>
    <t>GEL</t>
  </si>
  <si>
    <t>GHS</t>
  </si>
  <si>
    <t>GNF</t>
  </si>
  <si>
    <t>GTQ</t>
  </si>
  <si>
    <t>IDR</t>
  </si>
  <si>
    <t>ILS</t>
  </si>
  <si>
    <t>INR</t>
  </si>
  <si>
    <t>JMD</t>
  </si>
  <si>
    <t>JOD</t>
  </si>
  <si>
    <t>JPY</t>
  </si>
  <si>
    <t>KES</t>
  </si>
  <si>
    <t>KZT</t>
  </si>
  <si>
    <t>MAD</t>
  </si>
  <si>
    <t>MGA</t>
  </si>
  <si>
    <t>MKD</t>
  </si>
  <si>
    <t>MUR</t>
  </si>
  <si>
    <t>NAD</t>
  </si>
  <si>
    <t>NGN</t>
  </si>
  <si>
    <t>NZD</t>
  </si>
  <si>
    <t>PGK</t>
  </si>
  <si>
    <t>PHP</t>
  </si>
  <si>
    <t>PYG</t>
  </si>
  <si>
    <t>RSD</t>
  </si>
  <si>
    <t>RUB</t>
  </si>
  <si>
    <t>SLL</t>
  </si>
  <si>
    <t>SRD</t>
  </si>
  <si>
    <t>SZL</t>
  </si>
  <si>
    <t>THB</t>
  </si>
  <si>
    <t>TND</t>
  </si>
  <si>
    <t>TZS</t>
  </si>
  <si>
    <t>UAH</t>
  </si>
  <si>
    <t>XAF</t>
  </si>
  <si>
    <t>XOF</t>
  </si>
  <si>
    <t>YER</t>
  </si>
  <si>
    <t>ZAR</t>
  </si>
  <si>
    <t>CAD</t>
  </si>
  <si>
    <t>SEK</t>
  </si>
  <si>
    <t>NOK</t>
  </si>
  <si>
    <t>DKK</t>
  </si>
  <si>
    <t>ISK</t>
  </si>
  <si>
    <t>EGP</t>
  </si>
  <si>
    <t>AED</t>
  </si>
  <si>
    <t>ALL</t>
  </si>
  <si>
    <t>AOA</t>
  </si>
  <si>
    <t>ARS</t>
  </si>
  <si>
    <t>AWG</t>
  </si>
  <si>
    <t>AZN</t>
  </si>
  <si>
    <t>BBD</t>
  </si>
  <si>
    <t>BHD</t>
  </si>
  <si>
    <t>BIF</t>
  </si>
  <si>
    <t>BND</t>
  </si>
  <si>
    <t>BOB</t>
  </si>
  <si>
    <t>BRL</t>
  </si>
  <si>
    <t>BSD</t>
  </si>
  <si>
    <t>BWP</t>
  </si>
  <si>
    <t>BZD</t>
  </si>
  <si>
    <t>CDF</t>
  </si>
  <si>
    <t>CLP</t>
  </si>
  <si>
    <t>CRC</t>
  </si>
  <si>
    <t>CUC</t>
  </si>
  <si>
    <t>CVE</t>
  </si>
  <si>
    <t>CZK</t>
  </si>
  <si>
    <t>DJF</t>
  </si>
  <si>
    <t>DZD</t>
  </si>
  <si>
    <t>EEK</t>
  </si>
  <si>
    <t>ERN</t>
  </si>
  <si>
    <t>ETB</t>
  </si>
  <si>
    <t>FJD</t>
  </si>
  <si>
    <t>FKP</t>
  </si>
  <si>
    <t>GIP</t>
  </si>
  <si>
    <t>GMD</t>
  </si>
  <si>
    <t>GYD</t>
  </si>
  <si>
    <t>HKD</t>
  </si>
  <si>
    <t>HNL</t>
  </si>
  <si>
    <t>HRK</t>
  </si>
  <si>
    <t>HTG</t>
  </si>
  <si>
    <t>HUF</t>
  </si>
  <si>
    <t>IQD</t>
  </si>
  <si>
    <t>IRR</t>
  </si>
  <si>
    <t>KGS</t>
  </si>
  <si>
    <t>KHR</t>
  </si>
  <si>
    <t>KMF</t>
  </si>
  <si>
    <t>KPW</t>
  </si>
  <si>
    <t>KRW</t>
  </si>
  <si>
    <t>KWD</t>
  </si>
  <si>
    <t>KYD</t>
  </si>
  <si>
    <t>LAK</t>
  </si>
  <si>
    <t>LBP</t>
  </si>
  <si>
    <t>LKR</t>
  </si>
  <si>
    <t>LRD</t>
  </si>
  <si>
    <t>LSL</t>
  </si>
  <si>
    <t>LTL</t>
  </si>
  <si>
    <t>LVL</t>
  </si>
  <si>
    <t>LYD</t>
  </si>
  <si>
    <t>MDL</t>
  </si>
  <si>
    <t>MMK</t>
  </si>
  <si>
    <t>MNT</t>
  </si>
  <si>
    <t>MOP</t>
  </si>
  <si>
    <t>MVR</t>
  </si>
  <si>
    <t>MWK</t>
  </si>
  <si>
    <t>MXN</t>
  </si>
  <si>
    <t>MYR</t>
  </si>
  <si>
    <t>NIO</t>
  </si>
  <si>
    <t>NPR</t>
  </si>
  <si>
    <t>OMR</t>
  </si>
  <si>
    <t>PAB</t>
  </si>
  <si>
    <t>PEN</t>
  </si>
  <si>
    <t>PKR</t>
  </si>
  <si>
    <t>PLN</t>
  </si>
  <si>
    <t>QAR</t>
  </si>
  <si>
    <t>RON</t>
  </si>
  <si>
    <t>RWF</t>
  </si>
  <si>
    <t>SAR</t>
  </si>
  <si>
    <t>SBD</t>
  </si>
  <si>
    <t>SCR</t>
  </si>
  <si>
    <t>SDG</t>
  </si>
  <si>
    <t>SGD</t>
  </si>
  <si>
    <t>SHP</t>
  </si>
  <si>
    <t>SKK</t>
  </si>
  <si>
    <t>SOS</t>
  </si>
  <si>
    <t>SYP</t>
  </si>
  <si>
    <t>TJS</t>
  </si>
  <si>
    <t>TOP</t>
  </si>
  <si>
    <t>TRY</t>
  </si>
  <si>
    <t>TTD</t>
  </si>
  <si>
    <t>TWD</t>
  </si>
  <si>
    <t>UGX</t>
  </si>
  <si>
    <t>UYU</t>
  </si>
  <si>
    <t>UZS</t>
  </si>
  <si>
    <t>VND</t>
  </si>
  <si>
    <t>VUV</t>
  </si>
  <si>
    <t>WST</t>
  </si>
  <si>
    <t>XCD</t>
  </si>
  <si>
    <t>XPF</t>
  </si>
  <si>
    <t>MZN</t>
  </si>
  <si>
    <t>TMT</t>
  </si>
  <si>
    <t>ZMW</t>
  </si>
  <si>
    <t>SSP</t>
  </si>
  <si>
    <t>AIM_Procurement__c.AIM_Expiry_Response_LFA__c</t>
  </si>
  <si>
    <t>Yes</t>
  </si>
  <si>
    <t>No</t>
  </si>
  <si>
    <t>N/A</t>
  </si>
  <si>
    <t>AIM_Procurement__c.AIM_PQR_Response_LFA__c</t>
  </si>
  <si>
    <t>AIM_Procurement__c.AIM_PQR_Response_PR__c</t>
  </si>
  <si>
    <t>AIM_Procurement__c.AIM_Stock_Out_Response_LFA__c</t>
  </si>
  <si>
    <t>AIM_Budget_Variance__c.AIM_Description__c</t>
  </si>
  <si>
    <t>PR total expenditures</t>
  </si>
  <si>
    <t>Disbursement to SRs</t>
  </si>
  <si>
    <t>Pharmaceutical Products</t>
  </si>
  <si>
    <t>Non-Pharmaceutical Products</t>
  </si>
  <si>
    <t>AIM_Quarterly_Cash_Forecast__c.AIM_Type__c</t>
  </si>
  <si>
    <t>LFA</t>
  </si>
  <si>
    <t>GF</t>
  </si>
  <si>
    <t>Disb - Final Forecast</t>
  </si>
  <si>
    <t>AIM_Performance__c.AIM_Major_Issues_Identified_LFA__c</t>
  </si>
  <si>
    <t>N.A.</t>
  </si>
  <si>
    <t>AIM_Performance__c.AIM_Overall_Rating_LFA__c</t>
  </si>
  <si>
    <t>A1</t>
  </si>
  <si>
    <t>A2</t>
  </si>
  <si>
    <t>B1</t>
  </si>
  <si>
    <t>B2</t>
  </si>
  <si>
    <t>C</t>
  </si>
  <si>
    <t>AIM_Performance__c.AIM_Quantitative_Indicator_LFA__c</t>
  </si>
  <si>
    <t>AIM_Grant_Requirement__c.AIM_Status_LFA__c</t>
  </si>
  <si>
    <t>Waived</t>
  </si>
  <si>
    <t>AIM_Grant_Requirement__c.Annual_Grant_Reporting__Requirements.AIM_Status_LFA__c</t>
  </si>
  <si>
    <t>AIM_Grant_Requirement__c.Findings_and_Recomendations.AIM_Status_LFA__c</t>
  </si>
  <si>
    <t>AIM_Grant_Requirement__c.Grant_Requirements.AIM_Status_LFA__c</t>
  </si>
  <si>
    <t>AIM_Grant_Requirement__c.Management_Actions.AIM_Status_LFA__c</t>
  </si>
  <si>
    <t>AIM_Grant_Requirement__c.Master.AIM_Status_LFA__c</t>
  </si>
  <si>
    <t>AIM_Grant_Requirement__c.AIM_Status_PR__c</t>
  </si>
  <si>
    <t>AIM_Grant_Requirement__c.Annual_Grant_Reporting__Requirements.AIM_Status_PR__c</t>
  </si>
  <si>
    <t>AIM_Grant_Requirement__c.Findings_and_Recomendations.AIM_Status_PR__c</t>
  </si>
  <si>
    <t>AIM_Grant_Requirement__c.Grant_Requirements.AIM_Status_PR__c</t>
  </si>
  <si>
    <t>AIM_Grant_Requirement__c.Management_Actions.AIM_Status_PR__c</t>
  </si>
  <si>
    <t>AIM_Grant_Requirement__c.Master.AIM_Status_PR__c</t>
  </si>
  <si>
    <t>AIM_Findings_and_Recommendations__c.AIM_Actor_Type__c</t>
  </si>
  <si>
    <t>AIM_Findings_and_Recommendations__c.AIM_Status__c</t>
  </si>
  <si>
    <t>Rejected</t>
  </si>
  <si>
    <t>AIM_Coverage_Indicator__c.AIM_Geographic_Coverage__c</t>
  </si>
  <si>
    <t>National</t>
  </si>
  <si>
    <t>Subnational</t>
  </si>
  <si>
    <t>AIM_Coverage_Indicator__c.AIM_Rating_Cumulation_Type__c</t>
  </si>
  <si>
    <t>Y- Cumulative annually</t>
  </si>
  <si>
    <t>N-Non-cumulative</t>
  </si>
  <si>
    <t>N-Non -cumulative (other)</t>
  </si>
  <si>
    <t>N-Non -cumulative (special)</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</si>
  <si>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</si>
  <si>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</si>
  <si>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</si>
  <si>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</si>
  <si>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</si>
  <si>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</si>
  <si>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</si>
  <si>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</si>
  <si>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</si>
  <si>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</si>
  <si>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</si>
  <si>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</si>
  <si>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</si>
  <si>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</si>
  <si>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</si>
  <si>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</si>
  <si>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</si>
  <si>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</si>
  <si>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</si>
  <si>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</si>
  <si>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</si>
  <si>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</si>
  <si>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</si>
  <si>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</si>
  <si>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</si>
  <si>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AIM_Coverage_Indicator_Targets_Results__c.AIM_Data_Source_Result_LFA__c</t>
  </si>
  <si>
    <t>AIM_Coverage_Indicator_Targets_Results__c.AIM_Verification_Method_LFA__c</t>
  </si>
  <si>
    <t>AIM_Coverage_Indicator_Targets_Results__c.AIM_Due_for_Reporting__c</t>
  </si>
  <si>
    <t>TBD</t>
  </si>
  <si>
    <t>AIM_Coverage_Indicator_Targets_Results__c.AIM_Data_Source_Result_PR__c</t>
  </si>
  <si>
    <t>AIM_Coverage_Disaggregation_Result__c.AIM_LFA_Source__c</t>
  </si>
  <si>
    <t>AIM_Coverage_Disaggregation_Result__c.AIM_Source_PR__c</t>
  </si>
  <si>
    <t>AIM_Impact_Indicator__c.AIM_Baseline_Year__c</t>
  </si>
  <si>
    <t>AIM_Impact_Indicator_Targets_Results__c.AIM_Year_of_Target__c</t>
  </si>
  <si>
    <t>AIM_Impact_Indicator_Targets_Results__c.AIM_Data_Source_Result_LFA__c</t>
  </si>
  <si>
    <t>AIM_Impact_Indicator_Targets_Results__c.AIM_Data_Source_Result_PR__c</t>
  </si>
  <si>
    <t>AIM_Impact_Indicator_Targets_Results__c.AIM_Verification_Method_LFA__c</t>
  </si>
  <si>
    <t>AIM_Impact_Indicator_Targets_Results__c.AIM_Year_of_Result_LFA__c</t>
  </si>
  <si>
    <t>AIM_Impact_Indicator_Targets_Results__c.AIM_Year_of_Result_PR__c</t>
  </si>
  <si>
    <t>AIM_Impact_Indicator_Targets_Results__c.AIM_Due_for_Reporting__c</t>
  </si>
  <si>
    <t>AIM_Impact_Disaggregation__c.AIM_Baseline_Year__c</t>
  </si>
  <si>
    <t>AIM_Impact_Disagaggregation_Results__c.AIM_Result_Source_PR__c</t>
  </si>
  <si>
    <t>AIM_Impact_Disagaggregation_Results__c.AIM_Verified_Result_Source_LFA__c</t>
  </si>
  <si>
    <t>AIM_Outcome_Indicator__c.AIM_Baseline_Year__c</t>
  </si>
  <si>
    <t>AIM_Outcome_Indicator_Targets_Result__c.AIM_Year_of_Target__c</t>
  </si>
  <si>
    <t>AIM_Outcome_Indicator_Targets_Result__c.AIM_Data_Source_Result_LFA__c</t>
  </si>
  <si>
    <t>AIM_Outcome_Indicator_Targets_Result__c.AIM_Data_Source_Result_PR__c</t>
  </si>
  <si>
    <t>AIM_Outcome_Indicator_Targets_Result__c.AIM_Verification_Method_LFA__c</t>
  </si>
  <si>
    <t>AIM_Outcome_Indicator_Targets_Result__c.AIM_Year_of_Result_LFA__c</t>
  </si>
  <si>
    <t>AIM_Outcome_Indicator_Targets_Result__c.AIM_Year_of_Result_PR__c</t>
  </si>
  <si>
    <t>AIM_Outcome_Indicator_Targets_Result__c.AIM_Due_for_Reporting__c</t>
  </si>
  <si>
    <t>AIM_Outcome_Disaggregation_Results__c.AIM_Result_Source_PR__c</t>
  </si>
  <si>
    <t>AIM_Outcome_Disaggregation_Results__c.AIM_Verified_Result_Source_LFA__c</t>
  </si>
  <si>
    <t>AIM_WPTM_Results__c.AIM_Progress_Status_PR__c</t>
  </si>
  <si>
    <t>AIM_WPTM_Results__c.AIM_Progress_Status_LFA__c</t>
  </si>
  <si>
    <t>AIM_Opt_Ins__c.AIM_Tab_Name__c</t>
  </si>
  <si>
    <t>Coverage Indicators_1B</t>
  </si>
  <si>
    <t>LFA Expenditure_7B</t>
  </si>
  <si>
    <t>Annual Cash Forecast_8A</t>
  </si>
  <si>
    <t>PR Cash Reconciliation_2ABCD</t>
  </si>
  <si>
    <t>SR Cash Reconciliation_2E</t>
  </si>
  <si>
    <t>Grant Management_4</t>
  </si>
  <si>
    <t>PR/LFA Evaluation_5</t>
  </si>
  <si>
    <t>LFA Findings and Recommendation_6</t>
  </si>
  <si>
    <t>PR Expenditure_7A</t>
  </si>
  <si>
    <t>Semi-Annual Cash Forecast_8AA</t>
  </si>
  <si>
    <t>PR Authorization_9A</t>
  </si>
  <si>
    <t>LFA Authorization_9B</t>
  </si>
  <si>
    <t>Quarterly Cash Info_QFR1</t>
  </si>
  <si>
    <t>Tax Reporting_QFR2</t>
  </si>
  <si>
    <t>Financial Triggers_10</t>
  </si>
  <si>
    <t>AIM_Opt_Ins__c.AIM_Type__c</t>
  </si>
  <si>
    <t>PR Reporting</t>
  </si>
  <si>
    <t>Cash Balance</t>
  </si>
  <si>
    <t>Tax Reporting</t>
  </si>
  <si>
    <t>IRT_Mitigating_Action_Details__c.AIM_PR_Status__c</t>
  </si>
  <si>
    <t>IRT_Mitigating_Action_Details__c.AIM_LFA_Status__c</t>
  </si>
  <si>
    <t>PickListValue</t>
  </si>
  <si>
    <t>PickListKey</t>
  </si>
  <si>
    <t>Annual Grant Reporting  Requirements</t>
  </si>
  <si>
    <t>Annual_Grant_Reporting__Requirements</t>
  </si>
  <si>
    <t>Findings and Recomendations</t>
  </si>
  <si>
    <t>Findings_and_Recomendations</t>
  </si>
  <si>
    <t>Grant_Requirements</t>
  </si>
  <si>
    <t>Management Actions</t>
  </si>
  <si>
    <t>Management_Actions</t>
  </si>
  <si>
    <t>Master</t>
  </si>
  <si>
    <t>BYN</t>
  </si>
  <si>
    <t>MRU</t>
  </si>
  <si>
    <t>STN</t>
  </si>
  <si>
    <t>VES</t>
  </si>
  <si>
    <t>ANG</t>
  </si>
  <si>
    <t>BMD</t>
  </si>
  <si>
    <t>CUP</t>
  </si>
  <si>
    <t>Geographic National, 100% of national program target</t>
  </si>
  <si>
    <t>Geographic Subnational, less than 100% national program target</t>
  </si>
  <si>
    <t>Geographic Subnational, 100% of national program target</t>
  </si>
  <si>
    <t>Non cumulative – other</t>
  </si>
  <si>
    <t>Non cumulative - special</t>
  </si>
  <si>
    <t>Non cumulative</t>
  </si>
  <si>
    <t>a483p000000vFmmAAE</t>
  </si>
  <si>
    <t>a483p000000vFmnAAE</t>
  </si>
  <si>
    <t>a483p000000vFmoAAE</t>
  </si>
  <si>
    <t>a483p000000vFmpAAE</t>
  </si>
  <si>
    <t>a483p000000vFmqAAE</t>
  </si>
  <si>
    <t>a483p000000vFmrAAE</t>
  </si>
  <si>
    <t>a483p000000vFmsAAE</t>
  </si>
  <si>
    <t>a483p000000vFmtAAE</t>
  </si>
  <si>
    <t>a483p000000vFmuAAE</t>
  </si>
  <si>
    <t>a483p000000vFmvAAE</t>
  </si>
  <si>
    <t>a483p000000vFmwAAE</t>
  </si>
  <si>
    <t>a483p000000vFmxAAE</t>
  </si>
  <si>
    <t>a483p000000vFmyAAE</t>
  </si>
  <si>
    <t>a483p000000vFmzAAE</t>
  </si>
  <si>
    <t>a483p000000vFn0AAE</t>
  </si>
  <si>
    <t>a483p000000vFn1AAE</t>
  </si>
  <si>
    <t>a483p000000vFn2AAE</t>
  </si>
  <si>
    <t>a483p000000vFn3AAE</t>
  </si>
  <si>
    <t>a483p000000vFn4AAE</t>
  </si>
  <si>
    <t>a483p000000vFn5AAE</t>
  </si>
  <si>
    <t>a483p000000vFn6AAE</t>
  </si>
  <si>
    <t>a483p000000vFn7AAE</t>
  </si>
  <si>
    <t>a483p000000vFn8AAE</t>
  </si>
  <si>
    <t>a483p000000vFn9AAE</t>
  </si>
  <si>
    <t>a483p000000vFnAAAU</t>
  </si>
  <si>
    <t>a483p000000vFnBAAU</t>
  </si>
  <si>
    <t>7.3</t>
  </si>
  <si>
    <t>a483p000000vFnCAAU</t>
  </si>
  <si>
    <t>a483p000000vFnDAAU</t>
  </si>
  <si>
    <t>a483p000000vFnEAAU</t>
  </si>
  <si>
    <t>a483p000000vFnFAAU</t>
  </si>
  <si>
    <t>a483p000000vFnGAAU</t>
  </si>
  <si>
    <t>a483p000000vFnHAAU</t>
  </si>
  <si>
    <t>a483p000000vFnIAAU</t>
  </si>
  <si>
    <t>2.</t>
  </si>
  <si>
    <t>a483p000000vFnJAAU</t>
  </si>
  <si>
    <t>3.</t>
  </si>
  <si>
    <t>a483p000000vFnKAAU</t>
  </si>
  <si>
    <t>4.</t>
  </si>
  <si>
    <t>a483p000000vFnLAAU</t>
  </si>
  <si>
    <t>5.</t>
  </si>
  <si>
    <t>a173600000Oq8ViAAJ</t>
  </si>
  <si>
    <t>TB care and prevention</t>
  </si>
  <si>
    <t>TCP-1(M): Number of notified cases of all forms of TB-(i.e. bacteriologically confirmed + clinically diagnosed), includes new and relapse cases</t>
  </si>
  <si>
    <t>TCP-1(M): Nombre de cas déclarés de tuberculose, toutes formes confondues, bactériologiquement confirmés et cliniquement diagnostiqués, nouveaux cas et récidives</t>
  </si>
  <si>
    <t>TCP-1(M): Número de casos notificados de todas las formas de TB (i.e. confirmados bacteriológicamente y con diagnóstico clínico) incluye casos nuevos y recaídas</t>
  </si>
  <si>
    <t>The data is obtained from the DPCTB - MINSA
Source: SIGTB-RME / DPCTB / DGIESP / MINSA / PERU
For TB Global Report 2018 country used manual record as source (Operational Report).
The difference of current baseline with what was reported in the Global Report 2018 is of 1767 cases because for baseline it is used the electronic system. Diference is because duplications in manual report and because records in the electronic system (SIGTB) are uploaded up to 97.8% in 2017</t>
  </si>
  <si>
    <t>Atención y prevención de tuberculosis</t>
  </si>
  <si>
    <t>Prise en charge et prévention de la tuberculose</t>
  </si>
  <si>
    <t>DPCTB - MINSA
Año 2017</t>
  </si>
  <si>
    <t>a173600000Oq8VjAAJ</t>
  </si>
  <si>
    <t>TCP-2(M): Treatment success rate- all forms:  Percentage of TB cases, all forms, bacteriologically confirmed plus clinically diagnosed, successfully treated (cured plus treatment completed) among all TB cases registered for treatment during a specified period, new and relapse cases</t>
  </si>
  <si>
    <t>TCP-2(M): Taux de succès thérapeutique- toutes formes confondue: Pourcentage de cas de TB, toutes formes confondue, bactériologiquement confirmés et diagnostiqués cliniquement, traités avec succès (guéris et traitement terminé) parmi tous les cas de TB ayant commencé le traitement pendant une période déterminée, nouveaux cas et récidives</t>
  </si>
  <si>
    <t>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t>
  </si>
  <si>
    <t>The data is obtained from the DPCTB - MINSA
Source: SIGTB-RME / DPCTB / DGIESP / MINSA / PERU
For TB Global Report 2018 country used manual record as source (Operational Report).
The difference of current baseline with what was reported in the Global Report 2018 is of 1123 cases because for baseline it is used the electronic system. Diference is because duplications in manual report and because records in the electronic system (SIGTB) are uploaded up to 96.3% in 2016</t>
  </si>
  <si>
    <t>DPCTB - MINSA
Año 2016</t>
  </si>
  <si>
    <t>a173600000Oq8VkAAJ</t>
  </si>
  <si>
    <t>MDR-TB</t>
  </si>
  <si>
    <t>MDR TB-2(M): Number of TB cases with RR-TB and/or MDR-TB notified</t>
  </si>
  <si>
    <t>MDR TB-2(M): Nombre de cas de tuberculose, résistante à la rifampicine et/ou tuberculose multirésistante confirmés</t>
  </si>
  <si>
    <t>MDR TB-2(M): Número de casos TB-RR y/o TB-MDR notificados</t>
  </si>
  <si>
    <t>The data is obtained from the DPCTB - MINSA
Source: SIGTB-RME / DPCTB / DGIESP / MINSA / PERU
The source for the proposed target is the DPCTB-MINSA</t>
  </si>
  <si>
    <t>Paquete para TB-MR</t>
  </si>
  <si>
    <t>Tuberculose multirésistante</t>
  </si>
  <si>
    <t>a173600000Oq8VlAAJ</t>
  </si>
  <si>
    <t>MDR TB-3(M): Number of cases with RR-TB and/or MDR-TB that began second-line treatment</t>
  </si>
  <si>
    <t>MDR TB-3(M): Nombre de cas de tuberculose résistante à la rifampicine et/ou tuberculose multirésistante qui ont commencé un traitement de deuxième intention</t>
  </si>
  <si>
    <t>MDR TB-3(M): Número de casos TB-RR y/o TB-MDR que iniciaron tratamiento con drogas de segunda línea</t>
  </si>
  <si>
    <t>The data is obtained from the DPCTB - MINSA
Source: SIGTB-RME / DPCTB / DGIESP / MINSA / PERU</t>
  </si>
  <si>
    <t>a173600000Oq8VmAAJ</t>
  </si>
  <si>
    <t>TCP-6a: Number of TB cases (all forms) notified among prisoners</t>
  </si>
  <si>
    <t>TCP-6a: Nombre de cas de TB (toutes formes) notifiées parmi les prisonniers</t>
  </si>
  <si>
    <t>TCP-6a: Número de casos de TB (todas las formas) notificados entre los privados de libertad</t>
  </si>
  <si>
    <t>The data is obtained from the DPCTB - MINSA
Source: SIGTB-RME / DPCTB / DGIESP / MINSA / PERU
Currently, the INPE tuberculosis burden is 10.3% of the total cases reported by the country. Adjusting the estimate of total national cases also implies adjusting the cases that will be reported in prisons</t>
  </si>
  <si>
    <t>a1H3600000COcTjEAL</t>
  </si>
  <si>
    <t>TB I-4(M): RR-TB and/or MDR-TB prevalence among new TB patients: Proportion of new TB cases with RR-TB and/or MDR-TB</t>
  </si>
  <si>
    <t>TB I-4(M): Prévalence de TB-RR et/ou TB-MR parmi les nouveaux cas détectés: Proportion de nouveaux cas de tuberculose avec TB-RR et/ou TB-MR</t>
  </si>
  <si>
    <t>TB I-4(M): Prevalencia de RR-TB y/o MDR-TB en los nuevos casos de TB:  Proporción de nuevos casos de TB con RR-TB y/o MDR-TB</t>
  </si>
  <si>
    <t>The source for the proposed targets is the DPCTB-MINSA
Source: Means of verification will be IO-SIGTB-RME / DPCTB / DGIESP / MINSA / PERU
Numerator: 1558 / Denominator: 24588 = 6.3 %
Targets have the following numerators and denominators:
2019: 1,186/13,441
2020: 2,425/27,492
2021: 2,183/24,988
2022: 982/11,354</t>
  </si>
  <si>
    <t>a1H3600000COcTiEAL</t>
  </si>
  <si>
    <t>TB I-3(M): TB mortality rate per 100,000 population</t>
  </si>
  <si>
    <t>TB I-3(M): Taux de mortalité par tuberculose (pour 100 000 habitants)</t>
  </si>
  <si>
    <t>TB I-3(M): Tasa de mortalidad de la tuberculosis por 100,000 habitantes</t>
  </si>
  <si>
    <t>6.8</t>
  </si>
  <si>
    <t>The source for the proposed targets is the DPCTB-MINSA
Source: Means of verification will be IO-SIGTB-RME / DPCTB / DGIESP / MINSA / PERU</t>
  </si>
  <si>
    <t>a1H3600000COcTTEA1</t>
  </si>
  <si>
    <t>a1W36000004EgHIEA0</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</si>
  <si>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</si>
  <si>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</si>
  <si>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</si>
  <si>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55.7%</t>
  </si>
  <si>
    <t>Source: The means of verification will be IO-SIGTB-RME / DPCTB / DGIESP / MINSA / PERU
For this indicator, with the presentation of each PUDR, the PR will submit numerator, denominator and quantitative data related to the contribution of Community Health Workers to target achievement (adherence and decreased default).</t>
  </si>
  <si>
    <t>a1U1R000006VmwoUAC</t>
  </si>
  <si>
    <t>XDR TB</t>
  </si>
  <si>
    <t>TB case definition</t>
  </si>
  <si>
    <t>71%</t>
  </si>
  <si>
    <t>WHO TB report</t>
  </si>
  <si>
    <t>Data is published in the Global Report on Tuberculosis (WHO / WHO).
These are XDR TB cases that started second line treatment in 2015.
Source: Mean of verification will be WHO Global Tuberculosis Report 2017
Source for targets will be DPCTB-MINSA</t>
  </si>
  <si>
    <t>TB-XDR</t>
  </si>
  <si>
    <t>Definición de caso</t>
  </si>
  <si>
    <t>Définition des cas</t>
  </si>
  <si>
    <t>Los datos son obtenidos del Perfil del País en el Global Tuberculosis Report (OMS/WHO).
Casos TB XDR que iniciaron tratamiento de segunda línea en el año 2015.
Fuente: El medio de verificación será el Reporte de la OMS/WHO. Global Tuberculosis Report 2017
La fuente para las metas propuestas para este indicador es la DPCTB-MINSA</t>
  </si>
  <si>
    <t>OMS/WHO. Global Tuberculosis Report 2017</t>
  </si>
  <si>
    <t>a1U1R000006VmwyUAC</t>
  </si>
  <si>
    <t>a151R00000CXv1XQAT</t>
  </si>
  <si>
    <t>Male</t>
  </si>
  <si>
    <t>Gender</t>
  </si>
  <si>
    <t>0.0</t>
  </si>
  <si>
    <t>Currently country does not have this information, however from 2018 there will be this level of disaggregation with SIGTB -MINSA.</t>
  </si>
  <si>
    <t>Hombres</t>
  </si>
  <si>
    <t>Homme</t>
  </si>
  <si>
    <t>Sexo</t>
  </si>
  <si>
    <t>Sexe</t>
  </si>
  <si>
    <t>Actualmente el país no cuenta con esta información, sin embargo a partir de la data del año 2018 se contará con este nivel de desagregación cuya fuente será el SIGTB -MINSA. Se está realizando el sinceramiento de la data del año 2018.</t>
  </si>
  <si>
    <t>a151R00000CXv1YQAT</t>
  </si>
  <si>
    <t>Female</t>
  </si>
  <si>
    <t>Mujeres</t>
  </si>
  <si>
    <t>Femme</t>
  </si>
  <si>
    <t>a151R00000CXv1bQAD</t>
  </si>
  <si>
    <t>Bacteriologically confirmed</t>
  </si>
  <si>
    <t>DPCTB -MoH</t>
  </si>
  <si>
    <t>Confirmado bacteriológicamente</t>
  </si>
  <si>
    <t>Bactériologiquement confirmé</t>
  </si>
  <si>
    <t>Los datos son obtenidos de la DPCTB - MINSA</t>
  </si>
  <si>
    <t>a151R00000CXv1cQAD</t>
  </si>
  <si>
    <t>15+</t>
  </si>
  <si>
    <t>Age</t>
  </si>
  <si>
    <t>+ de 15 ans</t>
  </si>
  <si>
    <t>Edad</t>
  </si>
  <si>
    <t>a151R00000CXv1dQAD</t>
  </si>
  <si>
    <t>U15</t>
  </si>
  <si>
    <t>&lt;15</t>
  </si>
  <si>
    <t>&lt;15 ans</t>
  </si>
  <si>
    <t>a151R00000CXv1eQAD</t>
  </si>
  <si>
    <t>Not documented</t>
  </si>
  <si>
    <t>HIV test status</t>
  </si>
  <si>
    <t>No documentado</t>
  </si>
  <si>
    <t>Non communiqué</t>
  </si>
  <si>
    <t>Resultado de prueba del VIH</t>
  </si>
  <si>
    <t>Résultat du test VIH</t>
  </si>
  <si>
    <t>a151R00000CXv1fQAD</t>
  </si>
  <si>
    <t>Negative</t>
  </si>
  <si>
    <t>Negativo</t>
  </si>
  <si>
    <t>Négatif</t>
  </si>
  <si>
    <t>a151R00000CXv1gQAD</t>
  </si>
  <si>
    <t>Positive</t>
  </si>
  <si>
    <t>Positivo</t>
  </si>
  <si>
    <t>Positif</t>
  </si>
  <si>
    <t>a151R00000CXv2VQAT</t>
  </si>
  <si>
    <t>a151R00000CXv2WQAT</t>
  </si>
  <si>
    <t>a151R00000CXv2XQAT</t>
  </si>
  <si>
    <t>a151R00000CXv2YQAT</t>
  </si>
  <si>
    <t>a151R00000CXv2ZQAT</t>
  </si>
  <si>
    <t>a151R00000CXv2aQAD</t>
  </si>
  <si>
    <t>a151R00000CXv2bQAD</t>
  </si>
  <si>
    <t>a151R00000CXv2cQAD</t>
  </si>
  <si>
    <t>a151R00000CXv2dQAD</t>
  </si>
  <si>
    <t>a151R00000CXv2eQAD</t>
  </si>
  <si>
    <t>a151R00000CXuzgQAD</t>
  </si>
  <si>
    <t>a151R00000CXuzhQAD</t>
  </si>
  <si>
    <t>a151R00000CXuziQAD</t>
  </si>
  <si>
    <t>a151R00000CXuzjQAD</t>
  </si>
  <si>
    <t>a151R00000CXv0cQAD</t>
  </si>
  <si>
    <t>a151R00000CXv0dQAD</t>
  </si>
  <si>
    <t>a151R00000CXv0eQAD</t>
  </si>
  <si>
    <t>Short regimens</t>
  </si>
  <si>
    <t>TB regimen</t>
  </si>
  <si>
    <t>Regimenes acortados</t>
  </si>
  <si>
    <t>Régime court</t>
  </si>
  <si>
    <t>Tipo de tratamiento</t>
  </si>
  <si>
    <t>Schéma thérapeutique</t>
  </si>
  <si>
    <t>a151R00000CXv0fQAD</t>
  </si>
  <si>
    <t>New TB drugs</t>
  </si>
  <si>
    <t>Nuevas drogas anti tuberculosis</t>
  </si>
  <si>
    <t>Nouveau traitement TB</t>
  </si>
  <si>
    <t>a151R00000CXv0gQAD</t>
  </si>
  <si>
    <t>a151R00000CXv0hQAD</t>
  </si>
  <si>
    <t>a1b360000060urjAAA</t>
  </si>
  <si>
    <t>"SIGTB and RME merged and with interoperability completed allowing the generation of reports for the management of the National Prevention and Control of TB.</t>
  </si>
  <si>
    <t>There will be 32 workshops of 40 people in the MINSA (DIRIS, DIRESA and GERESA). In addition to 3 workshops for the INPE, FFAA and Police and ESSALUD. In addition, technical assistance visits will be carried out at SIGTB at the national level of the EESS and the 12 priority prisons.</t>
  </si>
  <si>
    <t>Initiated: The specific fusion and interoperability activities of SIGTB and RME have been initiated (These, among others, include: review of technical criteria and national standards, design of data algorithms, alignment of modules and georeferencing systems).
Advanced: Fusion and interoperability of the SIGTB and RME has been tested in real conditions at least once.
Completed: The merged system is fully operational and is used routinely and allows the generation of combined generated reports for the management of the National Prevention and Control of TB.</t>
  </si>
  <si>
    <t>The objective is to strengthen the health information and monitoring and evaluation systems. SIGTB is the only source of information in the country and needs to be integrated with the electronic medical record. For this it is proposed to merge the 2 systems to have only one; and also migrate the SIGTB platform according to the OGIT requirements of the MINSA to improve its performance, for which 1 systems analyst will be hired for 8 months and 1 systems programmer for 12 months. Once a single system is integrated, a module of virtual tutorials will be prepared for training in the use of SIGTB.
The monitoring and evaluation system will be strengthened through the hiring of personnel who, through periodic trips, will provide assistance in the SIGTB.
In addition, in relation to the quality of the programs and the data, through a consultancy an evaluation of the current system of programmatic monitoring of the SDSP of INPE will be carried out.</t>
  </si>
  <si>
    <t>Treatment: MDR-TB</t>
  </si>
  <si>
    <t>Tratamiento: TB-MDR</t>
  </si>
  <si>
    <t>Traitement : tuberculose multirésistante</t>
  </si>
  <si>
    <t>El objetivo del componente es fortalecer los sistemas de información de salud y monitoreo y evaluación. El SIGTB es la única fuente de información del país y requiere ser integrado con el Registro médico electrónico. Para esto se plantea hacer la fusión de los 2 sistemas para contar con uno solo; y además migrar la plataforma del SIGTB según los requerimientos de la OGIT del MINSA para mejorar su performance, para lo cual se contratará 1 analista de sistemas por 8 meses y 1 programador de sistemas por 12 meses. Una vez, que se tenga integrado un solo sistema se elaborará un módulo de tutoriales virtuales para la capacitación del uso del SIGTB. 
Se realizará fortalecimiento del sistema de monitoreo y evaluación mediante la contratación de personal que a través de viajes periódicos realicen asistencias técncias en el SIGTB.
Además, en relación a la calidad de los programas y de los datos, a través de una consultoría se realizará una evaluación del sistema actual de monitoreo programático de la SDSP del INPE.</t>
  </si>
  <si>
    <t>SIGTB y RME fusionados y con interoperabilidad finalizada permitiendo la generación de reportes para la gestión de la Dirección de Prevención y Control Nacional de la TB.</t>
  </si>
  <si>
    <t>Se realizarán 32 talleres de 40 personas en el MINSA (DIRIS, DIRESA y GERESA). Además de 3 talleres para el INPE, FFAA y Policiales y ESSALUD. Además, se realizarán visitas de asistencia técnica en SIGTB a nivel nacional de los EESS y de los 12 Establecimientos Penitenciarios priorizados.</t>
  </si>
  <si>
    <t>Iniciado: Las actividades específicas de fusión e interoperabilidad del SIGTB y RME se han iniciado (esto inlcuye entre otra cosas: revision de criterios tecnicos y estandares nacionales, diseno de algoritmos, alineamiento de modulos y sistemas de georeferenciacion)
Avanzado: Fusión e interoperabilidad del SIGTB y RME  ha sido testeada en condiciones reales al menos una vez.
Finalizado: Sistema fusionado se encuentra completamente operativo y se usa de manera rutinaria y permite la generación de reportes combinados para la gestión de la Dirección de Prevención y Control Nacional de la TB.</t>
  </si>
  <si>
    <t>Socios en Salud sucursal Peru</t>
  </si>
  <si>
    <t>Tuberculosis</t>
  </si>
  <si>
    <t>PER-T-SES</t>
  </si>
  <si>
    <t>Peru</t>
  </si>
  <si>
    <t>a1K3600000HUvnvEAD</t>
  </si>
  <si>
    <t>01236000000OMQ7AAO</t>
  </si>
  <si>
    <t>a2R36000002AcMfEAK</t>
  </si>
  <si>
    <t>a2Q36000000zMuJEAU</t>
  </si>
  <si>
    <t>a1Y36000005HoUDEA0</t>
  </si>
  <si>
    <t>SR_Cash Reconciliation_2E</t>
  </si>
  <si>
    <t>PR Cash Reconciliation_2A,B,C,D</t>
  </si>
  <si>
    <t>1. Human Resources (HR)</t>
  </si>
  <si>
    <t>a2G3p000002BK4jEAG</t>
  </si>
  <si>
    <t>10. Communication Material and Publications (CMP)</t>
  </si>
  <si>
    <t>a2G3p000002BK50EAG</t>
  </si>
  <si>
    <t>11. Indirect and Overhead Costs</t>
  </si>
  <si>
    <t>a2G3p000002BK5IEAW</t>
  </si>
  <si>
    <t>12. Living support to client/ target population (LSCTP)</t>
  </si>
  <si>
    <t>a2G3p000002BK4vEAG</t>
  </si>
  <si>
    <t>13. Payment for Results</t>
  </si>
  <si>
    <t>a2G3p000002BK5REAW</t>
  </si>
  <si>
    <t>2. Travel related costs (TRC)</t>
  </si>
  <si>
    <t>a2G3p000002BK4lEAG</t>
  </si>
  <si>
    <t>3. External Professional services (EPS)</t>
  </si>
  <si>
    <t>a2G3p000002BK4hEAG</t>
  </si>
  <si>
    <t>4. Health Products - Pharmaceutical Products (HPPP)</t>
  </si>
  <si>
    <t>a2G3p000002BK5QEAW</t>
  </si>
  <si>
    <t>5. Health Products - Non-Pharmaceuticals (HPNP)</t>
  </si>
  <si>
    <t>a2G3p000002BK4nEAG</t>
  </si>
  <si>
    <t>6. Health Products - Equipment (HPE)</t>
  </si>
  <si>
    <t>a2G3p000002BK58EAG</t>
  </si>
  <si>
    <t>7. Procurement and Supply-Chain Management costs (PSM)</t>
  </si>
  <si>
    <t>a2G3p000002BK56EAG</t>
  </si>
  <si>
    <t>8. Infrastructure (INF)</t>
  </si>
  <si>
    <t>a2G3p000002BK4xEAG</t>
  </si>
  <si>
    <t>9. Non-health equipment (NHP)</t>
  </si>
  <si>
    <t>a2G3p000002BK5GEAW</t>
  </si>
  <si>
    <t>Case detection and diagnosis</t>
  </si>
  <si>
    <t>a2G3p000002BK4fEAG</t>
  </si>
  <si>
    <t>Treatment</t>
  </si>
  <si>
    <t>a2G3p000002BK4pEAG</t>
  </si>
  <si>
    <t>RSSH: Health management information systems and M&amp;E</t>
  </si>
  <si>
    <t>Surveys</t>
  </si>
  <si>
    <t>a2G3p000002BK4qEAG</t>
  </si>
  <si>
    <t>Analysis, review and transparency</t>
  </si>
  <si>
    <t>a2G3p000002BK4sEAG</t>
  </si>
  <si>
    <t>a2G3p000002BK4tEAG</t>
  </si>
  <si>
    <t>Community MDR-TB care delivery</t>
  </si>
  <si>
    <t>a2G3p000002BK52EAG</t>
  </si>
  <si>
    <t>Case detection and diagnosis: MDR-TB</t>
  </si>
  <si>
    <t>a2G3p000002BK54EAG</t>
  </si>
  <si>
    <t>Key populations (TB care and prevention) - Others</t>
  </si>
  <si>
    <t>a2G3p000002BK55EAG</t>
  </si>
  <si>
    <t>Prevention</t>
  </si>
  <si>
    <t>a2G3p000002BK5AEAW</t>
  </si>
  <si>
    <t>Key populations (TB care and prevention) - Prisoners</t>
  </si>
  <si>
    <t>a2G3p000002BK5BEAW</t>
  </si>
  <si>
    <t>RSSH: Community responses and systems</t>
  </si>
  <si>
    <t>Other community responses and systems intervention(s)</t>
  </si>
  <si>
    <t>a2G3p000002BK5CEAW</t>
  </si>
  <si>
    <t>Other health information systems and M&amp;E intervention(s)</t>
  </si>
  <si>
    <t>a2G3p000002BK5DEAW</t>
  </si>
  <si>
    <t>Program management</t>
  </si>
  <si>
    <t>Grant management</t>
  </si>
  <si>
    <t>a2G3p000002BK5EEAW</t>
  </si>
  <si>
    <t>COVID-19</t>
  </si>
  <si>
    <t>Risk mitigation for disease programs</t>
  </si>
  <si>
    <t>a2G3p000002BK5LEAW</t>
  </si>
  <si>
    <t>COVID-19 control and containment including health systems strengthening</t>
  </si>
  <si>
    <t>a2G3p000002BK5OEAW</t>
  </si>
  <si>
    <t>a2G3p000002BK5SEAW</t>
  </si>
  <si>
    <t>a2G3p000002BK5TEAW</t>
  </si>
  <si>
    <t>a2G3p000002BK5UEAW</t>
  </si>
  <si>
    <t>a2G3p000002BK5VEAW</t>
  </si>
  <si>
    <t>a2G3p000002BK5WEAW</t>
  </si>
  <si>
    <t>a2G3p000002BK5XEAW</t>
  </si>
  <si>
    <t>a2G3p000002BK5YEAW</t>
  </si>
  <si>
    <t>a2G3p000002BK5ZEAW</t>
  </si>
  <si>
    <t>a2G3p000002BK5aEAG</t>
  </si>
  <si>
    <t>a2G3p000002BK5bEAG</t>
  </si>
  <si>
    <t>a2G3p000002BK5cEAG</t>
  </si>
  <si>
    <t>a2G3p000002BK5dEAG</t>
  </si>
  <si>
    <t>a2G3p000002BK5eEAG</t>
  </si>
  <si>
    <t>a2G3p000002BK5fEAG</t>
  </si>
  <si>
    <t>a2G3p000002BK5gEAG</t>
  </si>
  <si>
    <t>CS-OTH</t>
  </si>
  <si>
    <t>a2G3p000002BK4gEAG</t>
  </si>
  <si>
    <t>a3y3p000001HOr8AAG</t>
  </si>
  <si>
    <t>a3y3p000001HOrBAAW</t>
  </si>
  <si>
    <t>a3y3p000001HOr4AAG</t>
  </si>
  <si>
    <t>a3y3p000001HOrSAAW</t>
  </si>
  <si>
    <t>a3y3p000001HOrHAAW</t>
  </si>
  <si>
    <t>a3y3p000001HOrGAAW</t>
  </si>
  <si>
    <t>a3y3p000001HOrIAAW</t>
  </si>
  <si>
    <t>a3y3p000001HOr9AAG</t>
  </si>
  <si>
    <t>a3y3p000001HOrRAAW</t>
  </si>
  <si>
    <t>a3y3p000001HOrCAAW</t>
  </si>
  <si>
    <t>a3y3p000001HOrOAAW</t>
  </si>
  <si>
    <t>a3y3p000001HOrAAAW</t>
  </si>
  <si>
    <t>a3y3p000001HOrTAAW</t>
  </si>
  <si>
    <t>a3y3p000001HOr3AAG</t>
  </si>
  <si>
    <t>a3y3p000001HOr2AAG</t>
  </si>
  <si>
    <t>a3y3p000001HOr5AAG</t>
  </si>
  <si>
    <t>a3y3p000001HOr6AAG</t>
  </si>
  <si>
    <t>a3y3p000001HOr7AAG</t>
  </si>
  <si>
    <t>a3y3p000001HOrDAAW</t>
  </si>
  <si>
    <t>a3y3p000001HOrEAAW</t>
  </si>
  <si>
    <t>a3y3p000001HOrFAAW</t>
  </si>
  <si>
    <t>a3y3p000001HOrJAAW</t>
  </si>
  <si>
    <t>a3y3p000001HOrKAAW</t>
  </si>
  <si>
    <t>a3y3p000001HOrLAAW</t>
  </si>
  <si>
    <t>a3y3p000001HOrMAAW</t>
  </si>
  <si>
    <t>a3y3p000001HOrNAAW</t>
  </si>
  <si>
    <t>a3y3p000001HOrPAAW</t>
  </si>
  <si>
    <t>a3y3p000001HOrQAAW</t>
  </si>
  <si>
    <t>a3y3p000001HOrUAAW</t>
  </si>
  <si>
    <t>a3y3p000001HOrVAAW</t>
  </si>
  <si>
    <t>a3y3p000001HOrWAAW</t>
  </si>
  <si>
    <t>a3y3p000001HOrXAAW</t>
  </si>
  <si>
    <t>a3y3p000001HOrYAAW</t>
  </si>
  <si>
    <t>a3y3p000001HOrZAAW</t>
  </si>
  <si>
    <t>a3y3p000001HOraAAG</t>
  </si>
  <si>
    <t>a3y3p000001HOrbAAG</t>
  </si>
  <si>
    <t>a3y3p000001HOrcAAG</t>
  </si>
  <si>
    <t>a3y3p000001HOrdAAG</t>
  </si>
  <si>
    <t>a3y3p000001HOreAAG</t>
  </si>
  <si>
    <t>a3y3p000001HOrfAAG</t>
  </si>
  <si>
    <t>a3y3p000001HOrgAAG</t>
  </si>
  <si>
    <t>a3y3p000001HOrhAAG</t>
  </si>
  <si>
    <t>a3y3p000001HOriAAG</t>
  </si>
  <si>
    <t>a3y3p000001HOrjAAG</t>
  </si>
  <si>
    <t>a3y3p000001HOrkAAG</t>
  </si>
  <si>
    <t>a3y3p000001HOrlAAG</t>
  </si>
  <si>
    <t>a3y3p000001HOrmAAG</t>
  </si>
  <si>
    <t>a3y3p000001HOrnAAG</t>
  </si>
  <si>
    <t>a3y3p000001HOroAAG</t>
  </si>
  <si>
    <t>a3y3p000001HOrpAAG</t>
  </si>
  <si>
    <t>a3y3p000001HOrqAAG</t>
  </si>
  <si>
    <t>a3y3p000001HOrrAAG</t>
  </si>
  <si>
    <t>a3y3p000001HOrsAAG</t>
  </si>
  <si>
    <t>GC-04209</t>
  </si>
  <si>
    <t>MCI-01233</t>
  </si>
  <si>
    <t>a3z3p000002zSTSAA2</t>
  </si>
  <si>
    <t>MCI-00008</t>
  </si>
  <si>
    <t>a3z360000009C1sAAE</t>
  </si>
  <si>
    <t>TB/HIV</t>
  </si>
  <si>
    <t>MCI-00009</t>
  </si>
  <si>
    <t>a3z360000009C1tAAE</t>
  </si>
  <si>
    <t>MCI-00010</t>
  </si>
  <si>
    <t>a3z360000009C1uAAE</t>
  </si>
  <si>
    <t>RSSH: Integrated service delivery and quality improvement</t>
  </si>
  <si>
    <t>MCI-00014</t>
  </si>
  <si>
    <t>a3z360000009C1vAAE</t>
  </si>
  <si>
    <t>RSSH: Human resources for health (HRH), including community health workers</t>
  </si>
  <si>
    <t>MCI-00015</t>
  </si>
  <si>
    <t>a3z360000009C1wAAE</t>
  </si>
  <si>
    <t>RSSH: Procurement and supply chain management systems</t>
  </si>
  <si>
    <t>MCI-00016</t>
  </si>
  <si>
    <t>a3z360000009C1xAAE</t>
  </si>
  <si>
    <t>RSSH: Financial management systems</t>
  </si>
  <si>
    <t>MCI-00019</t>
  </si>
  <si>
    <t>a3z360000009C20AAE</t>
  </si>
  <si>
    <t>MCI-00021</t>
  </si>
  <si>
    <t>a3z360000009C21AAE</t>
  </si>
  <si>
    <t>MCI-00022</t>
  </si>
  <si>
    <t>a3z360000009C22AAE</t>
  </si>
  <si>
    <t>MCI-00023</t>
  </si>
  <si>
    <t>a3z360000009C23AAE</t>
  </si>
  <si>
    <t>Payment for results</t>
  </si>
  <si>
    <t>MCI-00024</t>
  </si>
  <si>
    <t>a3z360000009C24AAE</t>
  </si>
  <si>
    <t>RSSH: National health strategies</t>
  </si>
  <si>
    <t>MCI-00536</t>
  </si>
  <si>
    <t>a3z360000009C4CAAU</t>
  </si>
  <si>
    <t>MCI-00590</t>
  </si>
  <si>
    <t>a1O36000001qZ8pEAE</t>
  </si>
  <si>
    <t>MCI-00591</t>
  </si>
  <si>
    <t>Removing human rights and gender related barriers to TB care and prevention</t>
  </si>
  <si>
    <t>a1O36000001qZ8qEAE</t>
  </si>
  <si>
    <t>MCI-00126</t>
  </si>
  <si>
    <t>a1O36000001EGHCEA4</t>
  </si>
  <si>
    <t>MCI-00127</t>
  </si>
  <si>
    <t>a1O36000001EGHDEA4</t>
  </si>
  <si>
    <t>MCI-00128</t>
  </si>
  <si>
    <t>a1O36000001EGHEEA4</t>
  </si>
  <si>
    <t>MCI-00129</t>
  </si>
  <si>
    <t>Engaging all care providers (TB care and prevention)</t>
  </si>
  <si>
    <t>a1O36000001EGHFEA4</t>
  </si>
  <si>
    <t>MCI-00130</t>
  </si>
  <si>
    <t>Community TB care delivery</t>
  </si>
  <si>
    <t>a1O36000001EGHGEA4</t>
  </si>
  <si>
    <t>MCI-00131</t>
  </si>
  <si>
    <t>a1O36000001EGHHEA4</t>
  </si>
  <si>
    <t>MCI-00132</t>
  </si>
  <si>
    <t>Collaborative activities with other programs and sectors (TB care and prevention)</t>
  </si>
  <si>
    <t>a1O36000001EGHIEA4</t>
  </si>
  <si>
    <t>MCI-00133</t>
  </si>
  <si>
    <t>Other TB care and prevention intervention(s)</t>
  </si>
  <si>
    <t>a1O36000001EGHJEA4</t>
  </si>
  <si>
    <t>MCI-00581</t>
  </si>
  <si>
    <t>Key populations (TB/HIV) - Prisoners</t>
  </si>
  <si>
    <t>a1O36000001qZ8gEAE</t>
  </si>
  <si>
    <t>MCI-00582</t>
  </si>
  <si>
    <t>Removing human rights and gender related barriers to TB/HIV collaborative programming</t>
  </si>
  <si>
    <t>a1O36000001qZ8hEAE</t>
  </si>
  <si>
    <t>MCI-00135</t>
  </si>
  <si>
    <t>Engaging all care providers (TB/HIV)</t>
  </si>
  <si>
    <t>a1O36000001EGHLEA4</t>
  </si>
  <si>
    <t>MCI-00134</t>
  </si>
  <si>
    <t>TB/HIV collaborative interventions</t>
  </si>
  <si>
    <t>a1O36000001EGHKEA4</t>
  </si>
  <si>
    <t>MCI-00136</t>
  </si>
  <si>
    <t>Community TB/HIV care delivery</t>
  </si>
  <si>
    <t>a1O36000001EGHMEA4</t>
  </si>
  <si>
    <t>MCI-00137</t>
  </si>
  <si>
    <t>Key populations (TB/HIV) - Others</t>
  </si>
  <si>
    <t>a1O36000001EGHNEA4</t>
  </si>
  <si>
    <t>MCI-00138</t>
  </si>
  <si>
    <t>Collaborative activities with other programs and sectors (TB/HIV)</t>
  </si>
  <si>
    <t>a1O36000001EGHOEA4</t>
  </si>
  <si>
    <t>MCI-00139</t>
  </si>
  <si>
    <t>Other TB/HIV intervention(s)</t>
  </si>
  <si>
    <t>a1O36000001EGHPEA4</t>
  </si>
  <si>
    <t>MCI-00144</t>
  </si>
  <si>
    <t>a1O36000001EGHUEA4</t>
  </si>
  <si>
    <t>MCI-00143</t>
  </si>
  <si>
    <t>Engaging all care providers (MDR-TB)</t>
  </si>
  <si>
    <t>a1O36000001EGHTEA4</t>
  </si>
  <si>
    <t>MCI-00145</t>
  </si>
  <si>
    <t>Key populations (MDR-TB) - Others</t>
  </si>
  <si>
    <t>a1O36000001EGHVEA4</t>
  </si>
  <si>
    <t>MCI-00146</t>
  </si>
  <si>
    <t>Collaborative activities with other programs and sectors (MDR-TB)</t>
  </si>
  <si>
    <t>a1O36000001EGHWEA4</t>
  </si>
  <si>
    <t>MCI-00147</t>
  </si>
  <si>
    <t>Other MDR-TB intervention(s)</t>
  </si>
  <si>
    <t>a1O36000001EGHXEA4</t>
  </si>
  <si>
    <t>MCI-00592</t>
  </si>
  <si>
    <t>Key populations (MDR-TB) - Prisoners</t>
  </si>
  <si>
    <t>a1O36000001qZ8rEAE</t>
  </si>
  <si>
    <t>MCI-00593</t>
  </si>
  <si>
    <t>Removing human rights and gender related barriers to MDR-TB</t>
  </si>
  <si>
    <t>a1O36000001qZ8sEAE</t>
  </si>
  <si>
    <t>MCI-00140</t>
  </si>
  <si>
    <t>a1O36000001EGHQEA4</t>
  </si>
  <si>
    <t>MCI-00141</t>
  </si>
  <si>
    <t>a1O36000001EGHREA4</t>
  </si>
  <si>
    <t>MCI-00142</t>
  </si>
  <si>
    <t>Prevention for MDR-TB</t>
  </si>
  <si>
    <t>a1O36000001EGHSEA4</t>
  </si>
  <si>
    <t>MCI-00170</t>
  </si>
  <si>
    <t>Service organization and facility management</t>
  </si>
  <si>
    <t>a1O36000001EGHuEAO</t>
  </si>
  <si>
    <t>MCI-00171</t>
  </si>
  <si>
    <t>Laboratory systems for disease prevention, control, treatment and disease surveillance</t>
  </si>
  <si>
    <t>a1O36000001EGHvEAO</t>
  </si>
  <si>
    <t>MCI-00172</t>
  </si>
  <si>
    <t>Improving service delivery infrastructure</t>
  </si>
  <si>
    <t>a1O36000001EGHwEAO</t>
  </si>
  <si>
    <t>MCI-00173</t>
  </si>
  <si>
    <t>Other service delivery intervention(s)</t>
  </si>
  <si>
    <t>a1O36000001EGHxEAO</t>
  </si>
  <si>
    <t>MCI-00601</t>
  </si>
  <si>
    <t>Supportive policy and programmatic environment</t>
  </si>
  <si>
    <t>a1O36000001qZ90EAE</t>
  </si>
  <si>
    <t>MCI-00602</t>
  </si>
  <si>
    <t>Provider initiated feedback mechanisms</t>
  </si>
  <si>
    <t>a1O36000001qZ91EAE</t>
  </si>
  <si>
    <t>MCI-00174</t>
  </si>
  <si>
    <t>Capacity building for health workers, including those at community level</t>
  </si>
  <si>
    <t>a1O36000001EGHyEAO</t>
  </si>
  <si>
    <t>MCI-00175</t>
  </si>
  <si>
    <t>Retention and scale-up of health workers, including for community health workers</t>
  </si>
  <si>
    <t>a1O36000001EGHzEAO</t>
  </si>
  <si>
    <t>MCI-00177</t>
  </si>
  <si>
    <t>Other health and community workforce intervention(s)</t>
  </si>
  <si>
    <t>a1O36000001EGI1EAO</t>
  </si>
  <si>
    <t>MCI-00178</t>
  </si>
  <si>
    <t>National costed supply chain master plan, and implementation</t>
  </si>
  <si>
    <t>a1O36000001EGI2EAO</t>
  </si>
  <si>
    <t>MCI-00179</t>
  </si>
  <si>
    <t>Supply chain infrastructure and development of tools</t>
  </si>
  <si>
    <t>a1O36000001EGI3EAO</t>
  </si>
  <si>
    <t>MCI-00180</t>
  </si>
  <si>
    <t>Other procurement supply chain management intervention(s)</t>
  </si>
  <si>
    <t>a1O36000001EGI4EAO</t>
  </si>
  <si>
    <t>MCI-00599</t>
  </si>
  <si>
    <t>National product selection, registration and quality monitoring</t>
  </si>
  <si>
    <t>a1O36000001qZ8yEAE</t>
  </si>
  <si>
    <t>MCI-00598</t>
  </si>
  <si>
    <t>Procurement strategy</t>
  </si>
  <si>
    <t>a1O36000001qZ8xEAE</t>
  </si>
  <si>
    <t>MCI-00187</t>
  </si>
  <si>
    <t>Public financial management (PFM) strengthening</t>
  </si>
  <si>
    <t>a1O36000001EGIBEA4</t>
  </si>
  <si>
    <t>MCI-00188</t>
  </si>
  <si>
    <t>Other financial management intervention(s)</t>
  </si>
  <si>
    <t>a1O36000001EGICEA4</t>
  </si>
  <si>
    <t>MCI-00603</t>
  </si>
  <si>
    <t>Routine financial management improvement (non-PFM)</t>
  </si>
  <si>
    <t>a1O36000001qZ92EAE</t>
  </si>
  <si>
    <t>MCI-00195</t>
  </si>
  <si>
    <t>Community-based monitoring</t>
  </si>
  <si>
    <t>a1O36000001EGIJEA4</t>
  </si>
  <si>
    <t>MCI-00196</t>
  </si>
  <si>
    <t>Community led advocacy</t>
  </si>
  <si>
    <t>a1O36000001EGIKEA4</t>
  </si>
  <si>
    <t>MCI-00197</t>
  </si>
  <si>
    <t>Social mobilization, building community linkages, collaboration and coordination</t>
  </si>
  <si>
    <t>a1O36000001EGILEA4</t>
  </si>
  <si>
    <t>MCI-00198</t>
  </si>
  <si>
    <t>Institutional capacity building, planning and leadership development</t>
  </si>
  <si>
    <t>a1O36000001EGIMEA4</t>
  </si>
  <si>
    <t>MCI-00199</t>
  </si>
  <si>
    <t>a1O36000001EGINEA4</t>
  </si>
  <si>
    <t>MCI-00200</t>
  </si>
  <si>
    <t>Routine reporting</t>
  </si>
  <si>
    <t>a1O36000001EGIOEA4</t>
  </si>
  <si>
    <t>MCI-00201</t>
  </si>
  <si>
    <t>a1O36000001EGIPEA4</t>
  </si>
  <si>
    <t>MCI-00202</t>
  </si>
  <si>
    <t>a1O36000001EGIQEA4</t>
  </si>
  <si>
    <t>MCI-00203</t>
  </si>
  <si>
    <t>Administrative and finance data sources</t>
  </si>
  <si>
    <t>a1O36000001EGIREA4</t>
  </si>
  <si>
    <t>MCI-00204</t>
  </si>
  <si>
    <t>Vital registration system</t>
  </si>
  <si>
    <t>a1O36000001EGISEA4</t>
  </si>
  <si>
    <t>MCI-00205</t>
  </si>
  <si>
    <t>a1O36000001EGITEA4</t>
  </si>
  <si>
    <t>MCI-00600</t>
  </si>
  <si>
    <t>Program and data quality</t>
  </si>
  <si>
    <t>a1O36000001qZ8zEAE</t>
  </si>
  <si>
    <t>MCI-00206</t>
  </si>
  <si>
    <t>Policy, planning, coordination and management of national disease control programs</t>
  </si>
  <si>
    <t>a1O36000001EGIUEA4</t>
  </si>
  <si>
    <t>MCI-00207</t>
  </si>
  <si>
    <t>a1O36000001EGIVEA4</t>
  </si>
  <si>
    <t>MCI-00209</t>
  </si>
  <si>
    <t>Other program management intervention(s)</t>
  </si>
  <si>
    <t>a1O36000001EGIXEA4</t>
  </si>
  <si>
    <t>MCI-00210</t>
  </si>
  <si>
    <t>a1O36000001EGIYEA4</t>
  </si>
  <si>
    <t>MCI-00611</t>
  </si>
  <si>
    <t>National health strategies, alignment with disease-specific plans, health sector governance and financing</t>
  </si>
  <si>
    <t>a1O36000001qZ9AEAU</t>
  </si>
  <si>
    <t>MCI-00612</t>
  </si>
  <si>
    <t>Other policy and governance intervention(s)</t>
  </si>
  <si>
    <t>a1O36000001qZ9BEAU</t>
  </si>
  <si>
    <t>MCI-01235</t>
  </si>
  <si>
    <t>a1O3p000003O9XNEA0</t>
  </si>
  <si>
    <t>MCI-01234</t>
  </si>
  <si>
    <t>a1O3p000003O9XIEA0</t>
  </si>
  <si>
    <t>Human Resources (HR)</t>
  </si>
  <si>
    <t>a2C360000007DA3EAM</t>
  </si>
  <si>
    <t>Salaries - program management</t>
  </si>
  <si>
    <t>a2C360000007DA4EAM</t>
  </si>
  <si>
    <t>Salaries - outreach workers, medical staff and other service providers</t>
  </si>
  <si>
    <t>a2C360000007DAFEA2</t>
  </si>
  <si>
    <t>Performance-based supplements, incentives</t>
  </si>
  <si>
    <t>a2C360000007DAQEA2</t>
  </si>
  <si>
    <t>Other HR Costs</t>
  </si>
  <si>
    <t>a2C360000007DB5EAM</t>
  </si>
  <si>
    <t>Travel related costs (TRC)</t>
  </si>
  <si>
    <t>a2C360000007DAbEAM</t>
  </si>
  <si>
    <t>Training related per diems/transport/other costs</t>
  </si>
  <si>
    <t>a2C360000007DAmEAM</t>
  </si>
  <si>
    <t>Technical assistance-related per diems/transport/other costs</t>
  </si>
  <si>
    <t>a2C360000007DAtEAM</t>
  </si>
  <si>
    <t>Supervision/surveys/data collection related per diems/transport/other costs</t>
  </si>
  <si>
    <t>a2C360000007DB3EAM</t>
  </si>
  <si>
    <t>Other Transportation costs</t>
  </si>
  <si>
    <t>a2C360000007DB6EAM</t>
  </si>
  <si>
    <t>Meeting/Advocacy related per diems/transport/other costs</t>
  </si>
  <si>
    <t>a2C360000007DB9EAM</t>
  </si>
  <si>
    <t>Technical Assistance Fees/Consultants</t>
  </si>
  <si>
    <t>a2C360000007DA5EAM</t>
  </si>
  <si>
    <t>Fiscal/Fiduciary Agent fees</t>
  </si>
  <si>
    <t>a2C360000007DA6EAM</t>
  </si>
  <si>
    <t>External audit fees</t>
  </si>
  <si>
    <t>a2C360000007DA7EAM</t>
  </si>
  <si>
    <t>Other external professional services</t>
  </si>
  <si>
    <t>a2C360000007DA8EAM</t>
  </si>
  <si>
    <t>External Professional services (EPS)</t>
  </si>
  <si>
    <t>a2C360000007DBAEA2</t>
  </si>
  <si>
    <t>Insurance related costs</t>
  </si>
  <si>
    <t>a2C36000000vIr1EAE</t>
  </si>
  <si>
    <t>Health Products - Pharmaceutical Products (HPPP)</t>
  </si>
  <si>
    <t>a2C360000007DA9EAM</t>
  </si>
  <si>
    <t>Antiretroviral medicines</t>
  </si>
  <si>
    <t>a2C360000007DAAEA2</t>
  </si>
  <si>
    <t>Anti-tuberculosis medicines</t>
  </si>
  <si>
    <t>a2C360000007DABEA2</t>
  </si>
  <si>
    <t>Antimalarial medicines</t>
  </si>
  <si>
    <t>a2C360000007DACEA2</t>
  </si>
  <si>
    <t>Opioid substitutes medicines</t>
  </si>
  <si>
    <t>a2C360000007DADEA2</t>
  </si>
  <si>
    <t>Opportunistic infections and STI medicines</t>
  </si>
  <si>
    <t>a2C360000007DAEEA2</t>
  </si>
  <si>
    <t>Private Sector subsidies for ACTs (co-payment to 4.3)</t>
  </si>
  <si>
    <t>a2C360000007DAGEA2</t>
  </si>
  <si>
    <t>Other medicines</t>
  </si>
  <si>
    <t>a2C360000007DAHEA2</t>
  </si>
  <si>
    <t>Health Products - Non-Pharmaceuticals (HPNP)</t>
  </si>
  <si>
    <t>a2C360000007DAIEA2</t>
  </si>
  <si>
    <t>Insecticide-treated Nets (LLINs/ITNs)</t>
  </si>
  <si>
    <t>a2C360000007DAJEA2</t>
  </si>
  <si>
    <t>Condoms - Male</t>
  </si>
  <si>
    <t>a2C360000007DAKEA2</t>
  </si>
  <si>
    <t>Condoms - Female</t>
  </si>
  <si>
    <t>a2C360000007DALEA2</t>
  </si>
  <si>
    <t>Rapid Diagnostic Test</t>
  </si>
  <si>
    <t>a2C360000007DAMEA2</t>
  </si>
  <si>
    <t>Insecticides</t>
  </si>
  <si>
    <t>a2C360000007DANEA2</t>
  </si>
  <si>
    <t>Laboratory reagents</t>
  </si>
  <si>
    <t>a2C360000007DAOEA2</t>
  </si>
  <si>
    <t>Syringes and needles</t>
  </si>
  <si>
    <t>a2C360000007DAPEA2</t>
  </si>
  <si>
    <t>Other consumables</t>
  </si>
  <si>
    <t>a2C360000007DAREA2</t>
  </si>
  <si>
    <t>Private Sector subsidies for RDTs (co-payment to 5.4)</t>
  </si>
  <si>
    <t>a2C360000007uJgEAI</t>
  </si>
  <si>
    <t>Health Products - Equipment (HPE)</t>
  </si>
  <si>
    <t>a2C360000007DASEA2</t>
  </si>
  <si>
    <t>CD4 analyser/accessories</t>
  </si>
  <si>
    <t>a2C360000007DATEA2</t>
  </si>
  <si>
    <t>HIV Viral Load analyser/accessories</t>
  </si>
  <si>
    <t>a2C360000007DAUEA2</t>
  </si>
  <si>
    <t>Microscopes</t>
  </si>
  <si>
    <t>a2C360000007DAVEA2</t>
  </si>
  <si>
    <t>TB Molecular Test equipment</t>
  </si>
  <si>
    <t>a2C360000007DAWEA2</t>
  </si>
  <si>
    <t>Maintenance and service costs for health equipment</t>
  </si>
  <si>
    <t>a2C360000007DAXEA2</t>
  </si>
  <si>
    <t>Other health equipment</t>
  </si>
  <si>
    <t>a2C360000007DAYEA2</t>
  </si>
  <si>
    <t>Procurement and Supply-Chain Management costs (PSM)</t>
  </si>
  <si>
    <t>a2C360000007DAZEA2</t>
  </si>
  <si>
    <t>Procurement agent and handling fees</t>
  </si>
  <si>
    <t>a2C360000007DAaEAM</t>
  </si>
  <si>
    <t>Freight and insurance costs (Health products)</t>
  </si>
  <si>
    <t>a2C360000007DAcEAM</t>
  </si>
  <si>
    <t>Warehouse and Storage Costs</t>
  </si>
  <si>
    <t>a2C360000007DAdEAM</t>
  </si>
  <si>
    <t>In-country distribution costs</t>
  </si>
  <si>
    <t>a2C360000007DAeEAM</t>
  </si>
  <si>
    <t>Quality assurance and quality control costs (QA/QC)</t>
  </si>
  <si>
    <t>a2C360000007DAfEAM</t>
  </si>
  <si>
    <t>PSM Customs Clearance</t>
  </si>
  <si>
    <t>a2C360000007DAgEAM</t>
  </si>
  <si>
    <t>Other PSM costs</t>
  </si>
  <si>
    <t>a2C360000007DAhEAM</t>
  </si>
  <si>
    <t>Infrastructure (INF)</t>
  </si>
  <si>
    <t>a2C360000007DAiEAM</t>
  </si>
  <si>
    <t>Furniture</t>
  </si>
  <si>
    <t>a2C360000007DAjEAM</t>
  </si>
  <si>
    <t>Renovation/constructions</t>
  </si>
  <si>
    <t>a2C360000007DAkEAM</t>
  </si>
  <si>
    <t>Infrastructure maintenance and other INF costs</t>
  </si>
  <si>
    <t>a2C360000007DAlEAM</t>
  </si>
  <si>
    <t>Non-health equipment (NHP)</t>
  </si>
  <si>
    <t>a2C360000007DAnEAM</t>
  </si>
  <si>
    <t>IT - Computers, computer equipment, Software and applications</t>
  </si>
  <si>
    <t>a2C360000007DAoEAM</t>
  </si>
  <si>
    <t>Vehicles</t>
  </si>
  <si>
    <t>a2C360000007DApEAM</t>
  </si>
  <si>
    <t>Other non-health equipment</t>
  </si>
  <si>
    <t>a2C360000007DAqEAM</t>
  </si>
  <si>
    <t>Maintenance and service costs non-health equipment</t>
  </si>
  <si>
    <t>a2C360000007DArEAM</t>
  </si>
  <si>
    <t>Communication Material and Publications (CMP)</t>
  </si>
  <si>
    <t>a2C360000007D9UEAU</t>
  </si>
  <si>
    <t>Printed materials (forms, books, guidelines, brochure, leaflets...)</t>
  </si>
  <si>
    <t>a2C360000007D9VEAU</t>
  </si>
  <si>
    <t>Television/Radio spots and programmes</t>
  </si>
  <si>
    <t>a2C360000007D9WEAU</t>
  </si>
  <si>
    <t>Promotional Material (t-shirts, mugs, pins...) and other CMP costs</t>
  </si>
  <si>
    <t>a2C360000007D9XEAU</t>
  </si>
  <si>
    <t>Indirect and Overhead Costs</t>
  </si>
  <si>
    <t>a2C360000007DAsEAM</t>
  </si>
  <si>
    <t>Office related costs</t>
  </si>
  <si>
    <t>a2C360000007DAuEAM</t>
  </si>
  <si>
    <t>Unrecoverable taxes and duties</t>
  </si>
  <si>
    <t>a2C360000007DAvEAM</t>
  </si>
  <si>
    <t>Indirect cost recovery (ICR) - % based</t>
  </si>
  <si>
    <t>a2C360000007DAwEAM</t>
  </si>
  <si>
    <t>Other PA costs</t>
  </si>
  <si>
    <t>a2C360000007DAxEAM</t>
  </si>
  <si>
    <t>Living support to client/ target population (LSCTP)</t>
  </si>
  <si>
    <t>a2C360000007DAyEAM</t>
  </si>
  <si>
    <t>Support to orphans and other vulnerable children (school fees, uniforms, etc.)</t>
  </si>
  <si>
    <t>a2C360000007DAzEAM</t>
  </si>
  <si>
    <t>Food and care packages</t>
  </si>
  <si>
    <t>a2C360000007DB0EAM</t>
  </si>
  <si>
    <t>Cash incentives/transfer to patients/beneficiaries/counsellors/mediators</t>
  </si>
  <si>
    <t>a2C360000007DB1EAM</t>
  </si>
  <si>
    <t>Micro-loans and micro-grants</t>
  </si>
  <si>
    <t>a2C360000007DB2EAM</t>
  </si>
  <si>
    <t>Other LSCTP costs</t>
  </si>
  <si>
    <t>a2C360000007DB4EAM</t>
  </si>
  <si>
    <t>Payment for Results</t>
  </si>
  <si>
    <t>a2C360000007DB8EAM</t>
  </si>
  <si>
    <t>a4A3p000002RHRwEAO</t>
  </si>
  <si>
    <t>a4A3p000002RHRxEAO</t>
  </si>
  <si>
    <t>a4A3p000002RHRyEAO</t>
  </si>
  <si>
    <t>a4A3p000002RHRzEAO</t>
  </si>
  <si>
    <t>a4A3p000002RHS0EAO</t>
  </si>
  <si>
    <t>a4A3p000002RHS1EAO</t>
  </si>
  <si>
    <t>a4A3p000002RHS2EAO</t>
  </si>
  <si>
    <t>TIME-29071</t>
  </si>
  <si>
    <t>a2T1R000004k54AUAQ</t>
  </si>
  <si>
    <t>TIME-29072</t>
  </si>
  <si>
    <t>a2T1R000004k54BUAQ</t>
  </si>
  <si>
    <t>TIME-29073</t>
  </si>
  <si>
    <t>a2T1R000004k54CUAQ</t>
  </si>
  <si>
    <t>TIME-29074</t>
  </si>
  <si>
    <t>a2T1R000004k54DUAQ</t>
  </si>
  <si>
    <t>TIME-53152</t>
  </si>
  <si>
    <t>a2T3p0000039UeVEAU</t>
  </si>
  <si>
    <t>TIME-53153</t>
  </si>
  <si>
    <t>a2T3p0000039UeWEAU</t>
  </si>
  <si>
    <t>TIME-53154</t>
  </si>
  <si>
    <t>a2T3p0000039UeXEAU</t>
  </si>
  <si>
    <t>TIME-53155</t>
  </si>
  <si>
    <t>a2T3p0000039UeYEAU</t>
  </si>
  <si>
    <t>TIME-29075</t>
  </si>
  <si>
    <t>a2T1R000004k54EUAQ</t>
  </si>
  <si>
    <t>TIME-29076</t>
  </si>
  <si>
    <t>a2T1R000004k54FUAQ</t>
  </si>
  <si>
    <t>TIME-53156</t>
  </si>
  <si>
    <t>a2T3p0000039UeZEAU</t>
  </si>
  <si>
    <t>TIME-53157</t>
  </si>
  <si>
    <t>a2T3p0000039UeaEAE</t>
  </si>
  <si>
    <t>RT-0309</t>
  </si>
  <si>
    <t>Programmatic and M&amp;E</t>
  </si>
  <si>
    <t>a4z1R000000TmiDQAS</t>
  </si>
  <si>
    <t>Financial &amp; Fiduciary</t>
  </si>
  <si>
    <t>a4z1R000000TmiEQAS</t>
  </si>
  <si>
    <t>Health Product Management &amp; Supply Chain</t>
  </si>
  <si>
    <t>a4z1R000000TmiFQAS</t>
  </si>
  <si>
    <t>Governance, Oversight &amp; Management</t>
  </si>
  <si>
    <t>a4z1R000000TmiGQAS</t>
  </si>
  <si>
    <t>Inadequate program design and relevance</t>
  </si>
  <si>
    <t>a501R000000UeDiQAK</t>
  </si>
  <si>
    <t>Program design and relevance</t>
  </si>
  <si>
    <t>Inadequate design and operational capacity of M&amp;E systems</t>
  </si>
  <si>
    <t>a501R000000UeDjQAK</t>
  </si>
  <si>
    <t>Design and operational capacity of M&amp;E systems</t>
  </si>
  <si>
    <t>Inadequate program quality and efficiency</t>
  </si>
  <si>
    <t>a501R000000UeDkQAK</t>
  </si>
  <si>
    <t>Program quality and efficiency</t>
  </si>
  <si>
    <t>Limited data availability and inadequate data quality</t>
  </si>
  <si>
    <t>a501R000000UeDlQAK</t>
  </si>
  <si>
    <t>Data availability and data quality</t>
  </si>
  <si>
    <t>Limited use of data</t>
  </si>
  <si>
    <t>a501R000000UeDmQAK</t>
  </si>
  <si>
    <t>Use of data</t>
  </si>
  <si>
    <t>Inadequate promotion of human rights and gender equality</t>
  </si>
  <si>
    <t>a501R000000UeDnQAK</t>
  </si>
  <si>
    <t>Inadequate flow of funds arrangements</t>
  </si>
  <si>
    <t>a501R000000UeDoQAK</t>
  </si>
  <si>
    <t>Flow of funds arrangements</t>
  </si>
  <si>
    <t>Inadequate internal controls</t>
  </si>
  <si>
    <t>a501R000000UeDpQAK</t>
  </si>
  <si>
    <t>Internal controls</t>
  </si>
  <si>
    <t>Financial fraud, corruption and theft</t>
  </si>
  <si>
    <t>a501R000000UeDqQAK</t>
  </si>
  <si>
    <t>Inadequate accounting and financial reporting</t>
  </si>
  <si>
    <t>a501R000000UeDrQAK</t>
  </si>
  <si>
    <t>Accounting and financial reporting</t>
  </si>
  <si>
    <t>Limited value for money</t>
  </si>
  <si>
    <t>a501R000000UeDsQAK</t>
  </si>
  <si>
    <t>Value for money</t>
  </si>
  <si>
    <t>Inadequate auditing arrangements</t>
  </si>
  <si>
    <t>a501R000000UeDtQAK</t>
  </si>
  <si>
    <t>Auditing arrangements</t>
  </si>
  <si>
    <t>Inappropriate selection of health product and equipment</t>
  </si>
  <si>
    <t>a501R000000UeDuQAK</t>
  </si>
  <si>
    <t>Selection of health product and equipment</t>
  </si>
  <si>
    <t>Unreliable forecasting, quantification and supply planning</t>
  </si>
  <si>
    <t>a501R000000UeDvQAK</t>
  </si>
  <si>
    <t>Forecasting, quantification and supply planning</t>
  </si>
  <si>
    <t>Inefficient procurement processes and outcomes</t>
  </si>
  <si>
    <t>a501R000000UeDwQAK</t>
  </si>
  <si>
    <t>Procurement processes and outcomes</t>
  </si>
  <si>
    <t>Inadequate warehouse and distribution systems</t>
  </si>
  <si>
    <t>a501R000000UeDxQAK</t>
  </si>
  <si>
    <t>Warehouse and distribution systems</t>
  </si>
  <si>
    <t>Limited quality monitoring and inadequate product use</t>
  </si>
  <si>
    <t>a501R000000UeDyQAK</t>
  </si>
  <si>
    <t>Product quality and use</t>
  </si>
  <si>
    <t>Inadequate information (LMIS) management systems</t>
  </si>
  <si>
    <t>a501R000000UeDzQAK</t>
  </si>
  <si>
    <t>Logistics management and information systems (LMIS)</t>
  </si>
  <si>
    <t>Inadequate national program governance</t>
  </si>
  <si>
    <t>a501R000000UeE0QAK</t>
  </si>
  <si>
    <t>Ineffective program management</t>
  </si>
  <si>
    <t>a501R000000UeE1QAK</t>
  </si>
  <si>
    <t>Inadequate program coordination and SR oversight</t>
  </si>
  <si>
    <t>a501R000000UeE2QAK</t>
  </si>
  <si>
    <t>Dear Risk. I have not been able to find a root cause that reflects lack of controls regarding stock counts/reconciliations of inventory differences. Please let me know if I have missed it.</t>
  </si>
  <si>
    <t>RC-0414</t>
  </si>
  <si>
    <t>a5536000000kABeAAM</t>
  </si>
  <si>
    <t>What happens when a HSS grant without commodities omits this section on forecasting and quantification?</t>
  </si>
  <si>
    <t>RC-0362</t>
  </si>
  <si>
    <t>a5536000000k9xtAAA</t>
  </si>
  <si>
    <t>Not all M&amp;E investments/activities demonstrate clear effectiveness/value for money.</t>
  </si>
  <si>
    <t>RC-0363</t>
  </si>
  <si>
    <t>a5536000000k9zuAAA</t>
  </si>
  <si>
    <t>1. Volatile security situation restricts the PRs' and national programs' abilities to provide the needed services across the country and to conduct sufficient oversight and supervision.</t>
  </si>
  <si>
    <t>RC-0364</t>
  </si>
  <si>
    <t>a5536000000kA1HAAU</t>
  </si>
  <si>
    <t>COE Environment, several provinces with armed conflicts and susceptibility to natural disasters which at times affects regular supply and distribution of commodities and limits the continuous access of target beneficiaries,</t>
  </si>
  <si>
    <t>RC-0365</t>
  </si>
  <si>
    <t>a5536000000kA2tAAE</t>
  </si>
  <si>
    <t>a5436000000k9gvAAA</t>
  </si>
  <si>
    <t>The financial system does not have the capacity to link the financial information with the project's programmatic progress.</t>
  </si>
  <si>
    <t>RC-0208</t>
  </si>
  <si>
    <t>a5536000000k9gLAAQ</t>
  </si>
  <si>
    <t>Staff do not know how to use the functionality of the software to link the financial information with the project's programmatic progress.</t>
  </si>
  <si>
    <t>RC-0209</t>
  </si>
  <si>
    <t>a5536000000k9gMAAQ</t>
  </si>
  <si>
    <t>The PR’s senior finance management does not adequately supervise and monitor key accounting reconciliations and financial reports and ascertain their linkages to programmatic results</t>
  </si>
  <si>
    <t>RC-0210</t>
  </si>
  <si>
    <t>a5536000000k9gNAAQ</t>
  </si>
  <si>
    <t>Challenges in monitoring of the key controls relating to the variance analysis process.</t>
  </si>
  <si>
    <t>RC-0213</t>
  </si>
  <si>
    <t>a5536000000k9gQAAQ</t>
  </si>
  <si>
    <t>Lack of clarity in the roles and responsibility relating to the process in place to ensure that the financial management system between the PR and subrecipients is sufficient to ensure timely availability and integrity of consolidated financial data.</t>
  </si>
  <si>
    <t>RC-0218</t>
  </si>
  <si>
    <t>a5536000000k9gVAAQ</t>
  </si>
  <si>
    <t>The SR and PR reporting systems are not compatible, resulting in challenges in consolidation of financial reports.</t>
  </si>
  <si>
    <t>RC-0219</t>
  </si>
  <si>
    <t>a5536000000k9gWAAQ</t>
  </si>
  <si>
    <t>Challenges in monitoring of the key controls relating to SR reporting.</t>
  </si>
  <si>
    <t>RC-0220</t>
  </si>
  <si>
    <t>a5536000000k9gXAAQ</t>
  </si>
  <si>
    <t>The accounting system is not robust enough. The accounting software does not have all the required functionalities; the accounting software does not have the required flexibilities.</t>
  </si>
  <si>
    <t>RC-0165</t>
  </si>
  <si>
    <t>a5536000000k9feAAA</t>
  </si>
  <si>
    <t>Challenges in monitoring of the back-up process.</t>
  </si>
  <si>
    <t>RC-0171</t>
  </si>
  <si>
    <t>a5536000000k9fkAAA</t>
  </si>
  <si>
    <t>Challenges in monitoring of the key controls relating to the preparation, approval, and posting of transactions.</t>
  </si>
  <si>
    <t>RC-0176</t>
  </si>
  <si>
    <t>a5536000000k9fpAAA</t>
  </si>
  <si>
    <t>Absence of or gaps in the written policies and procedures or staff not systematically orientated or trained on the procedures relating to preparation and changes to the CoA.</t>
  </si>
  <si>
    <t>RC-0178</t>
  </si>
  <si>
    <t>a5536000000k9frAAA</t>
  </si>
  <si>
    <t>Challenges in monitoring of the key controls relating to the preparation and changes to the CoA.</t>
  </si>
  <si>
    <t>RC-0181</t>
  </si>
  <si>
    <t>a5536000000k9fuAAA</t>
  </si>
  <si>
    <t>Challenges in monitoring of the key controls relating to the accounting and reported related administrative activities.</t>
  </si>
  <si>
    <t>RC-0189</t>
  </si>
  <si>
    <t>a5536000000k9g2AAA</t>
  </si>
  <si>
    <t>Challenges in monitoring of the key controls relating to the reconciliation of the general ledger to the subsidiary ledgers.</t>
  </si>
  <si>
    <t>RC-0193</t>
  </si>
  <si>
    <t>a5536000000k9g6AAA</t>
  </si>
  <si>
    <t>Absence of or gaps in the written policies and procedures for retention of accounting records.</t>
  </si>
  <si>
    <t>RC-0195</t>
  </si>
  <si>
    <t>a5536000000k9g8AAA</t>
  </si>
  <si>
    <t>Challenges in monitoring of the key controls relating to the retention of accounting records.</t>
  </si>
  <si>
    <t>RC-0198</t>
  </si>
  <si>
    <t>a5536000000k9gBAAQ</t>
  </si>
  <si>
    <t>Absence of or gaps in the written policies and procedures relating to grant financial management reporting.</t>
  </si>
  <si>
    <t>RC-0200</t>
  </si>
  <si>
    <t>a5536000000k9gDAAQ</t>
  </si>
  <si>
    <t>Challenges in monitoring of the key controls relating to financial management reporting.</t>
  </si>
  <si>
    <t>RC-0203</t>
  </si>
  <si>
    <t>a5536000000k9gGAAQ</t>
  </si>
  <si>
    <t>Staff using the accounting software do not have access to the procedures manual of the software, or are not systematically orientated or trained on the computerized accounting system.</t>
  </si>
  <si>
    <t>RC-0382</t>
  </si>
  <si>
    <t>a5536000000kA7LAAU</t>
  </si>
  <si>
    <t>Absence of or gaps in the written policies and procedures or staff not systematically orientated or trained on the backup process.</t>
  </si>
  <si>
    <t>RC-0383</t>
  </si>
  <si>
    <t>a5536000000kA7MAAU</t>
  </si>
  <si>
    <t>Absence of or gaps in the written policies and procedures or staff not systematically orientated or trained on the procedures relating to preparation, approval, and posting of transactions.</t>
  </si>
  <si>
    <t>RC-0384</t>
  </si>
  <si>
    <t>a5536000000kA7NAAU</t>
  </si>
  <si>
    <t>CoA is inadequate.</t>
  </si>
  <si>
    <t>RC-0386</t>
  </si>
  <si>
    <t>a5536000000kA7PAAU</t>
  </si>
  <si>
    <t>Absence of or gaps in the written policies and procedures or staff not systematically orientated or trained with the policies and procedures relating to accounting and reporting related administrative activities.</t>
  </si>
  <si>
    <t>RC-0387</t>
  </si>
  <si>
    <t>a5536000000kA7QAAU</t>
  </si>
  <si>
    <t>Absence of or gaps in the process or staff not systematically orientated or trained with the process relating to the reconciliation of the general ledger to the subsidiary ledgers.</t>
  </si>
  <si>
    <t>RC-0388</t>
  </si>
  <si>
    <t>a5536000000kA7RAAU</t>
  </si>
  <si>
    <t>The computerized accounting system does not have the required capabilities for appropriate reporting, or staff not systematically orientated or trained on the reporting module of the accounting software.</t>
  </si>
  <si>
    <t>RC-0391</t>
  </si>
  <si>
    <t>a5536000000kA7UAAU</t>
  </si>
  <si>
    <t>Absence of or gaps in the process or staff not systematically orientated or trained on the procedures in place for doing proper variance analysis, including taking corrective action.</t>
  </si>
  <si>
    <t>RC-0392</t>
  </si>
  <si>
    <t>a5536000000kA7VAAU</t>
  </si>
  <si>
    <t>Absence of or gaps in the process or management not systematically orientated or trained on the procedures in place for analysing budget spending rates to make decisions about modifying activity plans.</t>
  </si>
  <si>
    <t>RC-0393</t>
  </si>
  <si>
    <t>a5536000000kA7WAAU</t>
  </si>
  <si>
    <t>Absence of or gaps in the process or staff not systematically orientated or trained on the procedures in place to ensure that the financial management system between the PR and subrecipients are sufficient to ensure timely availability and integrity of consolidated financial data.</t>
  </si>
  <si>
    <t>RC-0394</t>
  </si>
  <si>
    <t>a5536000000kA7XAAU</t>
  </si>
  <si>
    <t>a5436000000k9gxAAA</t>
  </si>
  <si>
    <t>Gaps in the procedures or staff not systematically orientated or trained on the selection process for audit services.</t>
  </si>
  <si>
    <t>RC-0409</t>
  </si>
  <si>
    <t>a5536000000kA7mAAE</t>
  </si>
  <si>
    <t>Gaps in the quality review process of the auditor leading to poor reports including: errors in the reports, inadequate opinion on the financial statements, non-compliance with the audit terms of reference.</t>
  </si>
  <si>
    <t>RC-0410</t>
  </si>
  <si>
    <t>a5536000000kA7nAAE</t>
  </si>
  <si>
    <t>Gaps in oversight over the external audit process, including lack of an audit committee/equivalent body tasked with external audit oversight; the audit committee/equivalent body does not have the right competencies for proper external audit oversight; the roles and responsibilities of the audit committee/equivalent body in relation to external audit oversight is not clearly defined.</t>
  </si>
  <si>
    <t>RC-0411</t>
  </si>
  <si>
    <t>a5536000000kA7oAAE</t>
  </si>
  <si>
    <t>Gaps in the process or staff not systematically orientated or trained on the process relating to the follow up of internal and/or external audit issues.</t>
  </si>
  <si>
    <t>RC-0412</t>
  </si>
  <si>
    <t>a5536000000kA7pAAE</t>
  </si>
  <si>
    <t>Mandate of the IA does not cover GF grant.</t>
  </si>
  <si>
    <t>RC-0255</t>
  </si>
  <si>
    <t>a5536000000k9h6AAA</t>
  </si>
  <si>
    <t>Lack of or inadequate appropriate tools and procedures to cover the required audit scope.</t>
  </si>
  <si>
    <t>RC-0268</t>
  </si>
  <si>
    <t>a5536000000k9hJAAQ</t>
  </si>
  <si>
    <t>Prioritization and resource issues.</t>
  </si>
  <si>
    <t>RC-0272</t>
  </si>
  <si>
    <t>a5536000000k9hNAAQ</t>
  </si>
  <si>
    <t>Challenges in monitoring of the key controls related to the selection process for audit services.</t>
  </si>
  <si>
    <t>RC-0275</t>
  </si>
  <si>
    <t>a5536000000k9hQAAQ</t>
  </si>
  <si>
    <t>Lack of an internal audit unit due to lack of budget for an internal audit function, IA not part of the entity structure, management does not place importance on IA.</t>
  </si>
  <si>
    <t>RC-0403</t>
  </si>
  <si>
    <t>a5536000000kA7gAAE</t>
  </si>
  <si>
    <t>Lack of independence of the IA unit, including budget influenced by management; IA staff are appointed and/or can be terminated by management; IA staff are involved in operational activities.</t>
  </si>
  <si>
    <t>RC-0404</t>
  </si>
  <si>
    <t>a5536000000kA7hAAE</t>
  </si>
  <si>
    <t>Gaps in the procedures manual or staff not systematically orientated or trained on the procedures relating to the conduct of internal audits.</t>
  </si>
  <si>
    <t>RC-0406</t>
  </si>
  <si>
    <t>a5536000000kA7jAAE</t>
  </si>
  <si>
    <t>Internal Audit (IA) not adequately resourced in terms of staff numbers and limited skills, inadequate qualification of key staff, lack of continuous professional training, etc.</t>
  </si>
  <si>
    <t>RC-0524</t>
  </si>
  <si>
    <t>a553p000000TdCzAAK</t>
  </si>
  <si>
    <t>a543p000001IcD7AAK</t>
  </si>
  <si>
    <t>CCM Governance</t>
  </si>
  <si>
    <t>Limited CCM engagement with and participation in the national health agenda.</t>
  </si>
  <si>
    <t>RC-0525</t>
  </si>
  <si>
    <t>a553p000000TdD0AAK</t>
  </si>
  <si>
    <t>Limited ability of the CCM members and/or secretariat to manage conflicts of interest and/or carry out their duties in accordance to the ethical code of conduct.</t>
  </si>
  <si>
    <t>RC-0526</t>
  </si>
  <si>
    <t>a553p000000TdD1AAK</t>
  </si>
  <si>
    <t>Limited ability of the CCM to carry out its core functions in facilitating regular, representative and inclusive dialogue; in on-boarding new members selected through transparent processes; and in managing the CCM Secretariat budget resources.</t>
  </si>
  <si>
    <t>RC-0527</t>
  </si>
  <si>
    <t>a553p000000TdD2AAK</t>
  </si>
  <si>
    <t>Limited ability of the CCM to ensure the development of a quality funding request, based on a fit-for-purpose program design, and including transparent selection of the appropriate PRs.</t>
  </si>
  <si>
    <t>RC-0528</t>
  </si>
  <si>
    <t>a553p000000TdD3AAK</t>
  </si>
  <si>
    <t>The CCM (or oversight committee) does not continuously ensure the PRs are implementing their activities in accordance with GF expectations and does not hold the PRs accountable when their performance is weak.</t>
  </si>
  <si>
    <t>RC-0529</t>
  </si>
  <si>
    <t>a553p000000TdD4AAK</t>
  </si>
  <si>
    <t>a5436000000k9gpAAA</t>
  </si>
  <si>
    <t>Coverage of national routine health information system is insufficient (e.g., less than 80% coverage).</t>
  </si>
  <si>
    <t>RC-0038</t>
  </si>
  <si>
    <t>a5536000000k9dbAAA</t>
  </si>
  <si>
    <t>Data is not complete or reported on a timely basis.</t>
  </si>
  <si>
    <t>RC-0039</t>
  </si>
  <si>
    <t>a5536000000k9dcAAA</t>
  </si>
  <si>
    <t>Core impact and/or outcome indicators and or coverage/data are not reported</t>
  </si>
  <si>
    <t>RC-0040</t>
  </si>
  <si>
    <t>a5536000000k9ddAAA</t>
  </si>
  <si>
    <t>Information on disease burden incidence, prevalence and on behaviour changes for general and/or key populations is not available from population based surveys</t>
  </si>
  <si>
    <t>RC-0041</t>
  </si>
  <si>
    <t>a5536000000k9deAAA</t>
  </si>
  <si>
    <t>Program reviews, impact assessments are not planned, funded, and implemented every 3 years</t>
  </si>
  <si>
    <t>RC-0042</t>
  </si>
  <si>
    <t>a5536000000k9dfAAA</t>
  </si>
  <si>
    <t>Disaggregated data is not collected or reported enabling the program to target populations, sub-groups and geographic areas.</t>
  </si>
  <si>
    <t>RC-0043</t>
  </si>
  <si>
    <t>a5536000000k9dgAAA</t>
  </si>
  <si>
    <t>Community level data system are not interoperable with national routine systems/HMIS.</t>
  </si>
  <si>
    <t>RC-0044</t>
  </si>
  <si>
    <t>a5536000000k9dhAAA</t>
  </si>
  <si>
    <t>There is no mechanism to ensure ethical collection and protection of data including privacy, confidentiality and security.</t>
  </si>
  <si>
    <t>RC-0045</t>
  </si>
  <si>
    <t>a5536000000k9diAAA</t>
  </si>
  <si>
    <t>There are no measures/strategies in place to ensure quality of patient data, including mechanisms to perform routine data quality reviews (or identical internal programmatic checks/controls) and/or logistics information system quality reviews.</t>
  </si>
  <si>
    <t>RC-0046</t>
  </si>
  <si>
    <t>a5536000000k9djAAA</t>
  </si>
  <si>
    <t>Issues coming out from the routine data reviews are not being put in place or addressed.</t>
  </si>
  <si>
    <t>RC-0047</t>
  </si>
  <si>
    <t>a5536000000k9dkAAA</t>
  </si>
  <si>
    <t>Fraud of program and performance data.</t>
  </si>
  <si>
    <t>RC-0530</t>
  </si>
  <si>
    <t>a553p000000TdD5AAK</t>
  </si>
  <si>
    <t>a5436000000k9gnAAA</t>
  </si>
  <si>
    <t>Indicators to track the progress on implementation of the NSP are not well defined (i.e. standard indicators appropriate to track program performance are not being used)</t>
  </si>
  <si>
    <t>RC-0014</t>
  </si>
  <si>
    <t>a5536000000k9dDAAQ</t>
  </si>
  <si>
    <t>Robust denominators (e.g., population size and disease burden estimates, etc.) are not available, and/or consistent and accurate baseline data is not available.</t>
  </si>
  <si>
    <t>RC-0015</t>
  </si>
  <si>
    <t>a5536000000k9dEAAQ</t>
  </si>
  <si>
    <t>There is no M&amp;E investment plan to support monitoring and reporting on progress on the implementation of NSP and/or M&amp;E investments are not tracked and visible.</t>
  </si>
  <si>
    <t>RC-0016</t>
  </si>
  <si>
    <t>a5536000000k9dFAAQ</t>
  </si>
  <si>
    <t>There is insufficient funding dedicated to implement M&amp;E activities</t>
  </si>
  <si>
    <t>RC-0017</t>
  </si>
  <si>
    <t>a5536000000k9dGAAQ</t>
  </si>
  <si>
    <t>There is insufficient human and material resources dedicated for M&amp;E (i.e. staffing, training, hardware or software, collection tools).</t>
  </si>
  <si>
    <t>RC-0018</t>
  </si>
  <si>
    <t>a5536000000k9dHAAQ</t>
  </si>
  <si>
    <t>There are insufficient incentives and feedback mechanisms in the health system to produce better data.</t>
  </si>
  <si>
    <t>RC-0019</t>
  </si>
  <si>
    <t>a5536000000k9dIAAQ</t>
  </si>
  <si>
    <t>Data collection and reporting for the grant outside of the national M&amp;E system is not integrated into the national systems.</t>
  </si>
  <si>
    <t>RC-0020</t>
  </si>
  <si>
    <t>a5536000000k9dJAAQ</t>
  </si>
  <si>
    <t>The data verification mechanism used by the PR to ensure the quality of the reported data is not effectively and appropriately fed back to SRs and SSRs.</t>
  </si>
  <si>
    <t>RC-0021</t>
  </si>
  <si>
    <t>a5536000000k9dKAAQ</t>
  </si>
  <si>
    <t>The grant-specific M&amp;E plan does not include all indicators and measurement guidance related to the modules/interventions supported by the GF.</t>
  </si>
  <si>
    <t>RC-0022</t>
  </si>
  <si>
    <t>a5536000000k9dLAAQ</t>
  </si>
  <si>
    <t>There is ineffective leadership and support provided by the MoH for the M&amp;E agenda.</t>
  </si>
  <si>
    <t>RC-0007</t>
  </si>
  <si>
    <t>a5536000000k9d6AAA</t>
  </si>
  <si>
    <t>There is ineffective coordination between M&amp;E Unit / department and disease/HSS programs.</t>
  </si>
  <si>
    <t>RC-0008</t>
  </si>
  <si>
    <t>a5536000000k9d7AAA</t>
  </si>
  <si>
    <t>There are no M&amp;E policies and guidance produced and/or disseminated to sub-national and service level providers.</t>
  </si>
  <si>
    <t>RC-0009</t>
  </si>
  <si>
    <t>a5536000000k9d8AAA</t>
  </si>
  <si>
    <t>There is ineffective coordination forums by stakeholders involved in M&amp;E activities at national leve resulting in duplication of M&amp;E efforts/ resources across programs and partners.</t>
  </si>
  <si>
    <t>RC-0010</t>
  </si>
  <si>
    <t>a5536000000k9d9AAA</t>
  </si>
  <si>
    <t>Technical Assistance is not being used effectively and efficiently</t>
  </si>
  <si>
    <t>RC-0011</t>
  </si>
  <si>
    <t>a5536000000k9dAAAQ</t>
  </si>
  <si>
    <t>There is no effective coordination of M&amp;E activities at sub-national level (e.g., partners’ investments at sub-national level are not coordinated).</t>
  </si>
  <si>
    <t>RC-0012</t>
  </si>
  <si>
    <t>a5536000000k9dBAAQ</t>
  </si>
  <si>
    <t>There is no National M&amp;E plan developed according to standards that is linked to the NSP.</t>
  </si>
  <si>
    <t>RC-0013</t>
  </si>
  <si>
    <t>a5536000000k9dCAAQ</t>
  </si>
  <si>
    <t>a5436000000k9guAAA</t>
  </si>
  <si>
    <t>The PR's management does not conduct a periodic fraud risk assessment to identify the various ways that fraud and misconduct can occur, and no documentation of this assessment is maintained as a result of capacity issues.</t>
  </si>
  <si>
    <t>RC-0162</t>
  </si>
  <si>
    <t>a5536000000k9fbAAA</t>
  </si>
  <si>
    <t>Inadequate PR and SR staff levels, skills and experience are insufficient to develop and implement adequate procedures and controls to identify fraud / corruption / theft triggers, including insufficient oversight over financial staff by PR or SR management. Leadership and senior managers in PRs, SRs, CCMs and Medical Stores are exposed to significant political or cultural pressures or posses personal affiliations that could undermine their ability to execute their functions with integrity, and these pressures are not mitigated sufficiently (e.g., through integrity due diligence checks, effective conflict of management processes, investigative and remedial systems, appropriately tailored anti-corruption mechanisms)</t>
  </si>
  <si>
    <t>RC-0163</t>
  </si>
  <si>
    <t>a5536000000k9fcAAA</t>
  </si>
  <si>
    <t>The PR’s internal processes and controls, as well as its assurance an supervision models vis-à-vis implementers and suppliers, are not sufficiently preventing and detecting corruption, fraud, diversion, and other Prohibited Practices in the grant, (i.e., controls are not based on well performed, documented “fraud risk assessments”).</t>
  </si>
  <si>
    <t>RC-0531</t>
  </si>
  <si>
    <t>a553p000000TdD6AAK</t>
  </si>
  <si>
    <t>The PR’s or key SRs’ governance bodies (e.g., audit committee or equivalent) and other oversight bodies (e.g., internal audit, finance) lack the remit, independence, resourcing, or stature to effectively oversee and ensure accountability for management of integrity risk, including risk of Prohibited Practices such as fraud, corruption, diversion, theft, within the grant. The responsibility and accountability for fraud policies and procedures does not  reside with the PR management or function (Internal Audit, Audit Committee) in which the risk resides</t>
  </si>
  <si>
    <t>RC-0532</t>
  </si>
  <si>
    <t>a553p000000TdD7AAK</t>
  </si>
  <si>
    <t>Absence of or weak enforcement by PR of fit-for-purpose ethics and anti-corruption program, including an insufficient or weak policy, tone at the top, integrity risk assessment, accountability and incentives, codes of conduct, training &amp; communication, monitoring and testing, and reporting to governance body.</t>
  </si>
  <si>
    <t>RC-0533</t>
  </si>
  <si>
    <t>a553p000000TdD8AAK</t>
  </si>
  <si>
    <t>Absence of or weak enforcement by PR of whistleblowing hotlines, investigative and forensics audit functions, as well as a remediations or sanctions mechanism in relation to its own internal operations as well as those of grant implementers and suppliers. Concerns regarding the personal integrity of senior leadership/managers in PRs, SRs, CCMs and Medical Stores: nexus to corruption, human rights abuses, sexual harassment, serious criminality.</t>
  </si>
  <si>
    <t>RC-0534</t>
  </si>
  <si>
    <t>a553p000000TdD9AAK</t>
  </si>
  <si>
    <t>a5436000000k9gsAAA</t>
  </si>
  <si>
    <t>Concerns related to banking arrangements, such as mandatory use of complex treasury systems, comingled accounts, funds transfers in cash.</t>
  </si>
  <si>
    <t>RC-0413</t>
  </si>
  <si>
    <t>a5536000000kA7qAAE</t>
  </si>
  <si>
    <t>Concerns related to tracking of funds when the bank account receiving funds is a comingled account</t>
  </si>
  <si>
    <t>RC-0061</t>
  </si>
  <si>
    <t>a5536000000k9dyAAA</t>
  </si>
  <si>
    <t>Issues regarding hyperinflation in the country/availability of foreign currency to make payment to suppliers.</t>
  </si>
  <si>
    <t>RC-0062</t>
  </si>
  <si>
    <t>a5536000000k9dzAAA</t>
  </si>
  <si>
    <t>Challenges with geographical coverage of banks and/or money transfer mechanisms in the country.</t>
  </si>
  <si>
    <t>RC-0064</t>
  </si>
  <si>
    <t>a5536000000k9e1AAA</t>
  </si>
  <si>
    <t>Concerns regarding alternative fund transfer mechanism (mobile money, payment agent, etc).</t>
  </si>
  <si>
    <t>RC-0065</t>
  </si>
  <si>
    <t>a5536000000k9e2AAA</t>
  </si>
  <si>
    <t>Gaps in reporting and monitoring mechanisms to track the use of funds disbursed to SRs and other implementing partners.</t>
  </si>
  <si>
    <t>RC-0066</t>
  </si>
  <si>
    <t>a5536000000k9e3AAA</t>
  </si>
  <si>
    <t>Gaps in procedures at decentralized levels (regions or below) leading to delays in justification of previous fund advances.</t>
  </si>
  <si>
    <t>RC-0067</t>
  </si>
  <si>
    <t>a5536000000k9e4AAA</t>
  </si>
  <si>
    <t>Lack of experience by the proposed implementing agencies in handling significant volumes of donor funding.</t>
  </si>
  <si>
    <t>RC-0068</t>
  </si>
  <si>
    <t>a5536000000k9e5AAA</t>
  </si>
  <si>
    <t>Gaps in procedures for due diligence assessments including staff not systematically orientated/trained on the procedures for due diligence assessments and the management of foreign exchange risks, as well as monitoring of the key controls in the due diligence process</t>
  </si>
  <si>
    <t>RC-0069</t>
  </si>
  <si>
    <t>a5536000000k9e6AAA</t>
  </si>
  <si>
    <t>Gaps in policies and procedures for the receipt, accounting and/or administration of funds by the PR or any of the other entities.</t>
  </si>
  <si>
    <t>RC-0086</t>
  </si>
  <si>
    <t>a5536000000k9eNAAQ</t>
  </si>
  <si>
    <t>Gaps in procedures or staff in place for management to identify cash flow bottlenecks and solve them</t>
  </si>
  <si>
    <t>RC-0090</t>
  </si>
  <si>
    <t>a5536000000k9eRAAQ</t>
  </si>
  <si>
    <t>Challenges with implementation arrangements where it is complex (too many implementers, pass-through PRs, devolved structures).</t>
  </si>
  <si>
    <t>RC-0366</t>
  </si>
  <si>
    <t>a5536000000kA75AAE</t>
  </si>
  <si>
    <t>Absence of or Inadequate procedures or staff not systematically orientated/trained on the procedures for due diligence assessments</t>
  </si>
  <si>
    <t>RC-0367</t>
  </si>
  <si>
    <t>a5536000000kA76AAE</t>
  </si>
  <si>
    <t>Gaps in procedures, or staff not systematically orientated/trained on the procedures for selection of banks in which Global Fund funds are maintained.</t>
  </si>
  <si>
    <t>RC-0368</t>
  </si>
  <si>
    <t>a5536000000kA77AAE</t>
  </si>
  <si>
    <t>Absence of or inadequate procedures or staff in place for management to identify cash flow bottlenecks and solve them</t>
  </si>
  <si>
    <t>RC-0371</t>
  </si>
  <si>
    <t>a5536000000kA7AAAU</t>
  </si>
  <si>
    <t>Challenges in monitoring of the key controls in the receipt, accounting and/or administration of funds by the PR or any of the other entities</t>
  </si>
  <si>
    <t>RC-0535</t>
  </si>
  <si>
    <t>a553p000000TdDAAA0</t>
  </si>
  <si>
    <t>a5436000000k9gzAAA</t>
  </si>
  <si>
    <t>Forecasting/quantification process is not properly managed; this may include: lack of coordination; fragmentation; lateness; poor documentation; insufficient oversight of the national demand forecast function.</t>
  </si>
  <si>
    <t>RC-0289</t>
  </si>
  <si>
    <t>a5536000000k9heAAA</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</si>
  <si>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t>
  </si>
  <si>
    <t>RC-0290</t>
  </si>
  <si>
    <t>a5536000000k9hfAAA</t>
  </si>
  <si>
    <t>Issues with availability, quality and/or utilization of essential data, particularly consumption and disease caseload data, impede the forecasting/quantification process.</t>
  </si>
  <si>
    <t>RC-0291</t>
  </si>
  <si>
    <t>a5536000000k9hgAAA</t>
  </si>
  <si>
    <t>Quantification, forecasting and supply planning process is not coordinated across all stakeholders and funding sources, including the national government; and/or insufficient communication/information sharing between internal stakeholders.</t>
  </si>
  <si>
    <t>RC-0293</t>
  </si>
  <si>
    <t>a5536000000k9hiAAA</t>
  </si>
  <si>
    <t>Insufficient oversight of the national demand forecast function.</t>
  </si>
  <si>
    <t>RC-0294</t>
  </si>
  <si>
    <t>a5536000000k9hjAAA</t>
  </si>
  <si>
    <t>Forecasting/quantification process suffers from human resource constraints (availability and skill set of staff).</t>
  </si>
  <si>
    <t>RC-0536</t>
  </si>
  <si>
    <t>a553p000000TdDBAA0</t>
  </si>
  <si>
    <t>Forecasting tools are not fit for purpose and/or highly manual and prone to error.</t>
  </si>
  <si>
    <t>RC-0537</t>
  </si>
  <si>
    <t>a553p000000TdDCAA0</t>
  </si>
  <si>
    <t>Forecasts and supply plans are not updated and reviewed frequently enough to ensure they remain accurate/current; inadequate assessment or forecast accuracy, forecast bias, etc.</t>
  </si>
  <si>
    <t>RC-0538</t>
  </si>
  <si>
    <t>a553p000000TdDDAA0</t>
  </si>
  <si>
    <t>Forecasting assumptions are not accurate. This could be because: diagnosis algorithm not updated or used; program scale up/down not appropriately considered; changes in product use guidelines not appropriately considered; national strategies not updated or not appropriately considered; introduction of new technologies or regimens not appropriately considered; expected procurement of complimentary health products by partners, including national government, do not materialize; or abrupt changes in the environment, such as sudden disease outbreaks (epidemic/pandemics).</t>
  </si>
  <si>
    <t>RC-0539</t>
  </si>
  <si>
    <t>a553p000000TdDEAA0</t>
  </si>
  <si>
    <t>a543p000001IcD2AAK</t>
  </si>
  <si>
    <t>Gender equity</t>
  </si>
  <si>
    <t>Limited political will and leadership to understand and address gender and/or age related inequities in access to services for sub-populations.</t>
  </si>
  <si>
    <t>RC-0540</t>
  </si>
  <si>
    <t>a553p000000TdDFAA0</t>
  </si>
  <si>
    <t>Poor engagement and meaningful participation of gender advocates and representatives from key and vulnerable populations, including women's groups, in Global Fund related processes.</t>
  </si>
  <si>
    <t>RC-0541</t>
  </si>
  <si>
    <t>a553p000000TdDGAA0</t>
  </si>
  <si>
    <t>Limited investment in national systems and processes for data collection, analysis and use to address gender inequities in programming.</t>
  </si>
  <si>
    <t>RC-0542</t>
  </si>
  <si>
    <t>a553p000000TdDHAA0</t>
  </si>
  <si>
    <t>Limited capacity of health system planners, implementers and CCMs to understand how to address gender inequities in programming.</t>
  </si>
  <si>
    <t>RC-0543</t>
  </si>
  <si>
    <t>a553p000000TdDIAA0</t>
  </si>
  <si>
    <t>Limited capacity of implementers on data collection, analysis limits their ability to use data to address gender inequities in programming.</t>
  </si>
  <si>
    <t>RC-0544</t>
  </si>
  <si>
    <t>a553p000000TdDJAA0</t>
  </si>
  <si>
    <t>Harmful and/or discriminatory social and cultural practices limit access to health services for key and vulnerable populations.</t>
  </si>
  <si>
    <t>RC-0545</t>
  </si>
  <si>
    <t>a553p000000TdDKAA0</t>
  </si>
  <si>
    <t>Harmful laws, regulations and policies either promote or do not protect against gender inequalities including gender-related discrimination and gender-based violence and limit access to services for key or vulnerable populations.</t>
  </si>
  <si>
    <t>RC-0546</t>
  </si>
  <si>
    <t>a553p000000TdDLAA0</t>
  </si>
  <si>
    <t>a543p000001IcD3AAK</t>
  </si>
  <si>
    <t>Health sector governance</t>
  </si>
  <si>
    <t>Limited political will and commitment by MOH to achieve universal health care, including through lack of responsible stewardship of available resources and/or limited MOH accountability through political and legal processes.</t>
  </si>
  <si>
    <t>RC-0547</t>
  </si>
  <si>
    <t>a553p000000TdDMAA0</t>
  </si>
  <si>
    <t>Limited awareness of key government officials (MoH, MoF, President or key advisors, and others) about the Global Fund and limited provision of necessary support and leadership to facilitate the program objectives.</t>
  </si>
  <si>
    <t>RC-0548</t>
  </si>
  <si>
    <t>a553p000000TdDNAA0</t>
  </si>
  <si>
    <t>There are human rights barriers, such as absence of human rights laws, that limit access of MSM, sex workers or other vulnerable populations to health services, impact the national responses to the three diseases, and/or prevent people from accessing the health services they need.</t>
  </si>
  <si>
    <t>RC-0549</t>
  </si>
  <si>
    <t>a553p000000TdDOAA0</t>
  </si>
  <si>
    <t>COE conditions (e.g. volatile security situation, severe economic downturn, political crisis, hyperinflation etc.) limit the program's ability to provide the needed services and/or conduct sufficient oversight and supervision.</t>
  </si>
  <si>
    <t>RC-0550</t>
  </si>
  <si>
    <t>a553p000000TdDPAA0</t>
  </si>
  <si>
    <t>Lack of aligned MOH vision and roadmap, with clarity on defined objectives, priorities and required resources, including focus on increased sustainability/future transition. There is no national strategic health plan (NHS) that explains how the National Health Policy (NHP) will be implemented.</t>
  </si>
  <si>
    <t>RC-0551</t>
  </si>
  <si>
    <t>a553p000000TdDQAA0</t>
  </si>
  <si>
    <t>The national strategic health plan and/or national health policy do not specify the mission, strategy, target population and short- to long-term outcomes, and/or strategies are not monitored or appropriately adjusted during implementation.</t>
  </si>
  <si>
    <t>RC-0552</t>
  </si>
  <si>
    <t>a553p000000TdDRAA0</t>
  </si>
  <si>
    <t>Limited MOH human resources (staff, consultants, technical assistance etc.) including capable management, to ensure the right people are in the right jobs, with clear TORs and defined accountability.</t>
  </si>
  <si>
    <t>RC-0553</t>
  </si>
  <si>
    <t>a553p000000TdDSAA0</t>
  </si>
  <si>
    <t>Lack of sufficient funding for the health sector, with less than 15% of the national annual budget allocated to improve the health sector; inadequate MOH financial resources (domestic, donor, in-kind contributions etc.); decreased domestic financing for health; limited health financing strategies; and/or insufficient preparation for transition from external aid.</t>
  </si>
  <si>
    <t>RC-0554</t>
  </si>
  <si>
    <t>a553p000000TdDTAA0</t>
  </si>
  <si>
    <t>The MOH/government does not have or has not been able to implement a Human Resource for Health (HRH) strategy that addresses the national healthcare needs and includes policy guidance on health positions at national and sub-national levels, including community health work.</t>
  </si>
  <si>
    <t>RC-0555</t>
  </si>
  <si>
    <t>a553p000000TdDUAA0</t>
  </si>
  <si>
    <t>The MOH does not sufficiently engage with or leverage the relevant entities (including central-level functional departments, national programs and decentralized health structures) for effective implementation of programs.</t>
  </si>
  <si>
    <t>RC-0556</t>
  </si>
  <si>
    <t>a553p000000TdDVAA0</t>
  </si>
  <si>
    <t>MOH has not established fit-for-purpose organizational structures at both the national and local levels that are aligned with organizational objectives; and/or structure does not appropriately consider cross-cutting functions within the various health directorates, as well as autonomous government units with health mandates such as Central Medical Stores; and/or structure lacks clear roles, responsibilities and controls.</t>
  </si>
  <si>
    <t>RC-0557</t>
  </si>
  <si>
    <t>a553p000000TdDWAA0</t>
  </si>
  <si>
    <t>MOH has not established efficient organizational processes, fit-for-purpose policies/procedures, templates, systems and controls, to deliver the desired performance, to:
- develop, execute and monitor budgets
- plan, execute and monitor programs, including through supervision
- attract, recruit and retain qualified &amp; quality staff (including strong leadership) with clear objectives and strong incentive-based performance management
- identify, contract, manage and monitor subrecipients/local level entities/suppliers</t>
  </si>
  <si>
    <t>RC-0558</t>
  </si>
  <si>
    <t>a553p000000TdDXAA0</t>
  </si>
  <si>
    <t>MOH does not carry out effective, data-driven decision making; and/or has not defined/agreed on measurable targets that drive an integrated impact measurement system; and/or lacks high quality data and clear metrics to monitor a prioritized number of meaningful KPIs; and/or MOH does not undertake effective analysis for decision making, with quality, speed, yield and effort to support continuous improvement.</t>
  </si>
  <si>
    <t>RC-0559</t>
  </si>
  <si>
    <t>a553p000000TdDYAA0</t>
  </si>
  <si>
    <t>Limited stakeholder engagement and management by MOH from central to local level, including a lack of strong coordination with external donors, implementing organizations, health partners, etc. to ensure strong health sector performance.</t>
  </si>
  <si>
    <t>RC-0560</t>
  </si>
  <si>
    <t>a553p000000TdDZAA0</t>
  </si>
  <si>
    <t>The PR does not have a mature Ethics &amp; Compliance Program on paper or in practice, for example: absence or weaknesses in the program elements; leadership that fails to promote ethical conduct; examples of unresolved ethical issues (e.g. breaches of the Global Fund’s Human Rights Standards, abuses of power, bullying, harassment, sexual harassment, exploitation, failures of child safeguarding, conflicts of interest, personal data breaches)</t>
  </si>
  <si>
    <t>RC-0561</t>
  </si>
  <si>
    <t>a553p000000TdDaAAK</t>
  </si>
  <si>
    <t>a543p000001IcD1AAK</t>
  </si>
  <si>
    <t>Human rights</t>
  </si>
  <si>
    <t>Limited political will and leadership to address human rights-related barriers to services prevents appropriate interventions from being incorporated into programs, and their implementation.</t>
  </si>
  <si>
    <t>RC-0562</t>
  </si>
  <si>
    <t>a553p000000TdDbAAK</t>
  </si>
  <si>
    <t>Limited recognition of the specific and unique expertise key and vulnerable populations have in contributing to effective programming prevents them from being involved in program design.</t>
  </si>
  <si>
    <t>RC-0563</t>
  </si>
  <si>
    <t>a553p000000TdDcAAK</t>
  </si>
  <si>
    <t>Harmful laws, regulations or policies limit access to services for key and vulnerable populations.</t>
  </si>
  <si>
    <t>RC-0564</t>
  </si>
  <si>
    <t>a553p000000TdDdAAK</t>
  </si>
  <si>
    <t>Limited understanding of how failure to address human rights-related barriers to services reduces the impact of the disease response, and of which programs are effective at reducing these barriers, prevents them from being prioritized for investment.</t>
  </si>
  <si>
    <t>RC-0630</t>
  </si>
  <si>
    <t>a553p000000TdEhAAK</t>
  </si>
  <si>
    <t>RC-0631</t>
  </si>
  <si>
    <t>a553p000000TdEiAAK</t>
  </si>
  <si>
    <t>a543p000001IcD6AAK</t>
  </si>
  <si>
    <t>Implementation effectiveness</t>
  </si>
  <si>
    <t>Grant staff and implementers (SRs) are not transparently identified, managed and overseen so that the agreed performance is delivered.</t>
  </si>
  <si>
    <t>RC-0574</t>
  </si>
  <si>
    <t>a553p000000TdDnAAK</t>
  </si>
  <si>
    <t>PR's contractual agreements with SRs do not include responsibilities, accountability, targets and timelines to ensure quality and timely implementation of and reporting on grant activities.</t>
  </si>
  <si>
    <t>RC-0575</t>
  </si>
  <si>
    <t>a553p000000TdDoAAK</t>
  </si>
  <si>
    <t>Limited SR human resources (staff, consultants, technical assistance etc.), including capable management, to ensure the right people are in the right jobs, with clear TORs and defined accountability.</t>
  </si>
  <si>
    <t>RC-0565</t>
  </si>
  <si>
    <t>a553p000000TdDeAAK</t>
  </si>
  <si>
    <t>The SR has capacity gaps &amp; TA needs that might otherwise negatively impact grant implementation. These have not been swiftly identified and addressed in a sustainable manner in the past.</t>
  </si>
  <si>
    <t>RC-0566</t>
  </si>
  <si>
    <t>a553p000000TdDfAAK</t>
  </si>
  <si>
    <t>There are no/limited established structures, protocols and/or an appropriate infrastructure for PRs and sub-offices, SRs and/or external stakeholders to ensure strong communication (mechanisms or means) and frequent &amp; quality engagements (site visits, grant activity verification etc.).</t>
  </si>
  <si>
    <t>RC-0567</t>
  </si>
  <si>
    <t>a553p000000TdDgAAK</t>
  </si>
  <si>
    <t>Existing implementation arrangements do not adequately enable the PR and SRs to achieve the grant objectives.</t>
  </si>
  <si>
    <t>RC-0568</t>
  </si>
  <si>
    <t>a553p000000TdDhAAK</t>
  </si>
  <si>
    <t>The implementation arrangements do not sufficiently leverage the mandates, reporting lines and competencies of the responsible central and de-centralized institutions and departments, including non-government PRs.</t>
  </si>
  <si>
    <t>RC-0569</t>
  </si>
  <si>
    <t>a553p000000TdDiAAK</t>
  </si>
  <si>
    <t>The implementation arrangements do not demonstrate sufficient horizontal and/or vertical integration. They do not enable strong collaboration from central to regional, district &amp; facility levels in country.</t>
  </si>
  <si>
    <t>RC-0570</t>
  </si>
  <si>
    <t>a553p000000TdDjAAK</t>
  </si>
  <si>
    <t>The implementation arrangements do not adequately balance the programmatic needs and fiduciary responsibilities to ensure timely and quality program delivery.</t>
  </si>
  <si>
    <t>RC-0571</t>
  </si>
  <si>
    <t>a553p000000TdDkAAK</t>
  </si>
  <si>
    <t>The grant support function arrangements (Finance, M&amp;E, PSM, Administration etc.) are not effective and efficient. Their alignment with existing national laws and government procedures for operating such functions is limited.</t>
  </si>
  <si>
    <t>RC-0572</t>
  </si>
  <si>
    <t>a553p000000TdDlAAK</t>
  </si>
  <si>
    <t>The organizational processes, policies/procedures, templates, systems and controls do not ensure efficient and effective implementation of the grant by SRs (and SSRs/suppliers). This includes a lack of mechanisms to ensure grant activities are not undermined by implementers or suppliers’ unethical practices, including fraud, corruption and other prohibited practices.</t>
  </si>
  <si>
    <t>RC-0573</t>
  </si>
  <si>
    <t>a553p000000TdDmAAK</t>
  </si>
  <si>
    <t>a5436000000k9h4AAA</t>
  </si>
  <si>
    <t>National program governance</t>
  </si>
  <si>
    <t>The implementation arrangements are not designed to implement the program effectively and efficiently.</t>
  </si>
  <si>
    <t>RC-0325</t>
  </si>
  <si>
    <t>a5536000000k9iEAAQ</t>
  </si>
  <si>
    <t>Lines of authority and responsibility from national to local levels to implement the disease program are not clearly defined and/or do not operating effectively.</t>
  </si>
  <si>
    <t>RC-0326</t>
  </si>
  <si>
    <t>a5536000000k9iFAAQ</t>
  </si>
  <si>
    <t>Key government officials (e.g., MoH, MoF, President or their key advisors, etc.) are not aware of the Global Fund program and do not provide the necessary support and leadership to facilitate the program achieving its objectives.</t>
  </si>
  <si>
    <t>RC-0327</t>
  </si>
  <si>
    <t>a5536000000k9iGAAQ</t>
  </si>
  <si>
    <t>The national (and/or appropriate sub-national) government does not prioritize providing financial and/or human resources to support the disease program.</t>
  </si>
  <si>
    <t>RC-0328</t>
  </si>
  <si>
    <t>a5536000000k9iHAAQ</t>
  </si>
  <si>
    <t>The program does not have a human resource for health (HRH) plan or  technical assistance and capacity-building activities to address known weaknesses.</t>
  </si>
  <si>
    <t>RC-0329</t>
  </si>
  <si>
    <t>a5536000000k9iIAAQ</t>
  </si>
  <si>
    <t>The government does not hold the national programs accountable for their performance in achieving the national strategy and objectives.</t>
  </si>
  <si>
    <t>RC-0330</t>
  </si>
  <si>
    <t>a5536000000k9iJAAQ</t>
  </si>
  <si>
    <t>The implementer is not collaborating well between government and non-government stakeholders to facilitate the achievement of program objectives.</t>
  </si>
  <si>
    <t>RC-0331</t>
  </si>
  <si>
    <t>a5536000000k9iKAAQ</t>
  </si>
  <si>
    <t>Ineffective planning, budgeting, implementation and supervision performed across national disease programs (i.e. absence or lack of standardized forms and templates, unit costs, joint planning of supervision vision visits, etc.).</t>
  </si>
  <si>
    <t>RC-0332</t>
  </si>
  <si>
    <t>a5536000000k9iLAAQ</t>
  </si>
  <si>
    <t>Ineffective planning, budgeting, implementation and supervision performed across GF and other external donors such as GAVI, PMI, PEPFAR, WB (i.e. duplication of geographic coverage and/or lack of harmonized unit costs, joint supervision and/or assurance activities, etc.).</t>
  </si>
  <si>
    <t>RC-0333</t>
  </si>
  <si>
    <t>a5536000000k9iMAAQ</t>
  </si>
  <si>
    <t>The national disease program leadership does not ensure that cross-cutting HSS/RSSH interventions are being appropriately funded within the available resources to maximize the impact of the program.</t>
  </si>
  <si>
    <t>RC-0334</t>
  </si>
  <si>
    <t>a5536000000k9iNAAQ</t>
  </si>
  <si>
    <t>a5436000000k9h6AAA</t>
  </si>
  <si>
    <t>Program coordination and SR oversight</t>
  </si>
  <si>
    <t>The PR does not effectively engage and coordinate with partners, stakeholders and other relevant actors in the health sector.</t>
  </si>
  <si>
    <t>RC-0354</t>
  </si>
  <si>
    <t>a5536000000k9ihAAA</t>
  </si>
  <si>
    <t>PR leadership does not effectively coordinate and implement support available from partners for required technical assistance and capacity building.</t>
  </si>
  <si>
    <t>RC-0355</t>
  </si>
  <si>
    <t>a5536000000k9iiAAA</t>
  </si>
  <si>
    <t>The organization has no defined processes, procedures and systems for a transparent and timely selection process of sub-recipients (and relevant sub-sub-recipients).</t>
  </si>
  <si>
    <t>RC-0356</t>
  </si>
  <si>
    <t>a5536000000k9ijAAA</t>
  </si>
  <si>
    <t>The PR's contractual agreement with SRs does not include responsibilities, accountability, targets and timelines for implementing and reporting on grant activities.</t>
  </si>
  <si>
    <t>RC-0357</t>
  </si>
  <si>
    <t>a5536000000k9ikAAA</t>
  </si>
  <si>
    <t>The PR does not have the managerial capacity and systems for effective management and oversight of SRs (and relevant SSRs).</t>
  </si>
  <si>
    <t>RC-0358</t>
  </si>
  <si>
    <t>a5536000000k9ilAAA</t>
  </si>
  <si>
    <t>There is insufficient frequency and/or quality of PR communications, site visits, or other verification of program activities.</t>
  </si>
  <si>
    <t>RC-0359</t>
  </si>
  <si>
    <t>a5536000000k9imAAA</t>
  </si>
  <si>
    <t>The PR does not analyse findings from SRs and/or advise on capacity strengthening or other appropriate measures in a effective manner.</t>
  </si>
  <si>
    <t>RC-0360</t>
  </si>
  <si>
    <t>a5536000000k9inAAA</t>
  </si>
  <si>
    <t>a5436000000k9grAAA</t>
  </si>
  <si>
    <t>Promotion of human rights and gender equality</t>
  </si>
  <si>
    <t>There are laws, policies or regulations which hinder government funding and/or contracting of non-government organisations to support implementation of a national disease response.</t>
  </si>
  <si>
    <t>RC-0051</t>
  </si>
  <si>
    <t>a5536000000k9doAAA</t>
  </si>
  <si>
    <t>The CCM/PR/SR have no guidelines /manuals/policies which outline commitments to the promotion and protection of human rights and gender equality and no measures are being taken to address the situation.</t>
  </si>
  <si>
    <t>RC-0052</t>
  </si>
  <si>
    <t>a5536000000k9dpAAA</t>
  </si>
  <si>
    <t>Interventions to reduce human rights and gender related barriers in access to services are not included in the program design.</t>
  </si>
  <si>
    <t>RC-0053</t>
  </si>
  <si>
    <t>a5536000000k9dqAAA</t>
  </si>
  <si>
    <t>There are harmful and/or discriminatory cultural practices, gender-norms and stereotypes or gender-based violence that limit access to health care by key or vulnerable populations.</t>
  </si>
  <si>
    <t>RC-0054</t>
  </si>
  <si>
    <t>a5536000000k9drAAA</t>
  </si>
  <si>
    <t>There is evidence of overcrowding, treatment interruptions, or other abuses that negatively impact on the health of detainees where the Global Fund is financing health services in prisons or detention centres.</t>
  </si>
  <si>
    <t>RC-0055</t>
  </si>
  <si>
    <t>a5536000000k9dsAAA</t>
  </si>
  <si>
    <t>There are laws, policies or regulations, which may hinder implementation of evidence informed programs for specific populations disproportionately impacted by the three diseases with no mitigation measures in place to ensure effective program delivery for key populations.</t>
  </si>
  <si>
    <t>RC-0056</t>
  </si>
  <si>
    <t>a5536000000k9dtAAA</t>
  </si>
  <si>
    <t>a5436000000k9h5AAA</t>
  </si>
  <si>
    <t>The organization does not have appropriate written HR policies and procedures.</t>
  </si>
  <si>
    <t>RC-0335</t>
  </si>
  <si>
    <t>a5536000000k9iOAAQ</t>
  </si>
  <si>
    <t>Staff do not have individual annual work plans that describe activities to be carried out during the year.</t>
  </si>
  <si>
    <t>RC-0336</t>
  </si>
  <si>
    <t>a5536000000k9iPAAQ</t>
  </si>
  <si>
    <t>Key individuals responsible for implementing the program do not have written job descriptions that incorporate responsibilities associated with the program.</t>
  </si>
  <si>
    <t>RC-0337</t>
  </si>
  <si>
    <t>a5536000000k9iQAAQ</t>
  </si>
  <si>
    <t>The organization does not have a track record of recruiting, selecting, and retaining quality human resources.</t>
  </si>
  <si>
    <t>RC-0338</t>
  </si>
  <si>
    <t>a5536000000k9iRAAQ</t>
  </si>
  <si>
    <t>Available personnel do not have the necessary experience, expertise and knowledge of Global Fund requirements to perform their assigned roles (i.e. there is not an appropriate mix of staff with public health expertise and cross-functional areas (finance, procurement, M&amp;E, legal).</t>
  </si>
  <si>
    <t>RC-0339</t>
  </si>
  <si>
    <t>a5536000000k9iSAAQ</t>
  </si>
  <si>
    <t>Personnel are not appropriately motivated to implement their assigned roles (i.e. are not regularly paid, held accountable for poor performance, rewarded for good performance, or do not have opportunities for advancement, training, etc.).</t>
  </si>
  <si>
    <t>RC-0340</t>
  </si>
  <si>
    <t>a5536000000k9iTAAQ</t>
  </si>
  <si>
    <t>Evidence that the PR does not have in place or does not effectively enforce appropriate governance and internal controls, including operating procedures and control frameworks, compliance activities, internal and external audit requirements, and sufficient follow-up on issues identified.</t>
  </si>
  <si>
    <t>RC-0341</t>
  </si>
  <si>
    <t>a5536000000k9iUAAQ</t>
  </si>
  <si>
    <t>The organization is not legally registered in the country it is operating in.</t>
  </si>
  <si>
    <t>RC-0342</t>
  </si>
  <si>
    <t>a5536000000k9iVAAQ</t>
  </si>
  <si>
    <t>The organization has not implemented a program of a similar financial scale, with similar geographic spread, and been responsible for achieving programmatic results of a similar complexity.</t>
  </si>
  <si>
    <t>RC-0343</t>
  </si>
  <si>
    <t>a5536000000k9iWAAQ</t>
  </si>
  <si>
    <t>There is not a stable enabling environment for the program to operate within, in terms of political changes or social unrest, ongoing conflicts, poor physical infrastructure, natural disasters, humanitarian crises.</t>
  </si>
  <si>
    <t>RC-0344</t>
  </si>
  <si>
    <t>a5536000000k9iXAAQ</t>
  </si>
  <si>
    <t>The PR does not plan resources, activity objectives, project schedules and quality control for the staff implementing the program in an effective manner.</t>
  </si>
  <si>
    <t>RC-0345</t>
  </si>
  <si>
    <t>a5536000000k9iYAAQ</t>
  </si>
  <si>
    <t>The PR does not have an effective program management unit/team dedicated to the implementation of the grant (i.e., does not have processes, procedures, standardized forms and reports to manage program activities).</t>
  </si>
  <si>
    <t>RC-0346</t>
  </si>
  <si>
    <t>a5536000000k9iZAAQ</t>
  </si>
  <si>
    <t>The organization does not have established protocols nor appropriate infrastructure to communicate internally (including to sub-offices or sub-recipients) or to external stakeholders (donors, partners, other implementers, government, etc.).</t>
  </si>
  <si>
    <t>RC-0347</t>
  </si>
  <si>
    <t>a5536000000k9iaAAA</t>
  </si>
  <si>
    <t>The organization cannot operate in key areas/regions where grant activities will be implemented or does not have physical facilities, office, IT equipment, transport, etc. to monitor grant implementation in key areas/regions of the country.</t>
  </si>
  <si>
    <t>RC-0348</t>
  </si>
  <si>
    <t>a5536000000k9ibAAA</t>
  </si>
  <si>
    <t>The PR does not have effective policies, processes and tools in place to allow program managers to identify and manage risks associated with program implementation (at PR, SR and SSR levels).</t>
  </si>
  <si>
    <t>RC-0349</t>
  </si>
  <si>
    <t>a5536000000k9icAAA</t>
  </si>
  <si>
    <t>The organization does not use quantitative and qualitative analysis to identify risks.</t>
  </si>
  <si>
    <t>RC-0350</t>
  </si>
  <si>
    <t>a5536000000k9idAAA</t>
  </si>
  <si>
    <t>The organization does not plan risk mitigation actions or or put in place controls to manage risks to an acceptable level.</t>
  </si>
  <si>
    <t>RC-0351</t>
  </si>
  <si>
    <t>a5536000000k9ieAAA</t>
  </si>
  <si>
    <t>The PR does not have a risk management unit/team dedicated to manage grant risks.</t>
  </si>
  <si>
    <t>RC-0352</t>
  </si>
  <si>
    <t>a5536000000k9ifAAA</t>
  </si>
  <si>
    <t>The organisation does not have mechanisms in place to monitor the implementation of actions put in place to mitigate identified risks and receive assurance that the actions are effective.</t>
  </si>
  <si>
    <t>RC-0353</t>
  </si>
  <si>
    <t>a5536000000k9igAAA</t>
  </si>
  <si>
    <t>a5436000000k9gtAAA</t>
  </si>
  <si>
    <t>Gaps in the written financial policies and procedures manual describing the process flow and the embedded controls.</t>
  </si>
  <si>
    <t>RC-0092</t>
  </si>
  <si>
    <t>a5536000000k9eTAAQ</t>
  </si>
  <si>
    <t>Challenges in monitoring of key controls relating to altering or establishing a new accounting principle, policy, or procedure.</t>
  </si>
  <si>
    <t>RC-0096</t>
  </si>
  <si>
    <t>a5536000000k9eXAAQ</t>
  </si>
  <si>
    <t>Challenges in monitoring of key controls relating to approval system for procurement of non-health products and services.</t>
  </si>
  <si>
    <t>RC-0102</t>
  </si>
  <si>
    <t>a5536000000k9edAAA</t>
  </si>
  <si>
    <t>Concerns that policies and procedures on cash and bank management are not readily available to the relevant staff.</t>
  </si>
  <si>
    <t>RC-0105</t>
  </si>
  <si>
    <t>a5536000000k9egAAA</t>
  </si>
  <si>
    <t>Challenges in monitoring of key controls relating to cash and bank management.</t>
  </si>
  <si>
    <t>RC-0108</t>
  </si>
  <si>
    <t>a5536000000k9ejAAA</t>
  </si>
  <si>
    <t>Challenges in monitoring of key controls relating to petty cash management.</t>
  </si>
  <si>
    <t>RC-0114</t>
  </si>
  <si>
    <t>a5536000000k9epAAA</t>
  </si>
  <si>
    <t>Challenges in monitoring of key controls relating to payment and invoicing.</t>
  </si>
  <si>
    <t>RC-0120</t>
  </si>
  <si>
    <t>a5536000000k9evAAA</t>
  </si>
  <si>
    <t>Challenges in monitoring of key controls relating to payroll management.</t>
  </si>
  <si>
    <t>RC-0126</t>
  </si>
  <si>
    <t>a5536000000k9f1AAA</t>
  </si>
  <si>
    <t>Challenges in monitoring of key controls relating to fixed asset management.</t>
  </si>
  <si>
    <t>RC-0132</t>
  </si>
  <si>
    <t>a5536000000k9f7AAA</t>
  </si>
  <si>
    <t>Gaps in the process for management to communicate financial reports provided by the various assurance providers to the board of directors or equivalent body.</t>
  </si>
  <si>
    <t>RC-0134</t>
  </si>
  <si>
    <t>a5536000000k9f9AAA</t>
  </si>
  <si>
    <t>Lack of clarity in the roles and responsibilities relating to the communication of financial reports provided by the various assurance providers to the board of directors or equivalent body.</t>
  </si>
  <si>
    <t>RC-0135</t>
  </si>
  <si>
    <t>a5536000000k9fAAAQ</t>
  </si>
  <si>
    <t>Gaps in the processes for management to ensure that the board of directors, audit, finance, or other governance or oversight committee periodically reviews the financial policies and procedures.</t>
  </si>
  <si>
    <t>RC-0136</t>
  </si>
  <si>
    <t>a5536000000k9fBAAQ</t>
  </si>
  <si>
    <t>Lack of clarity in the roles and responsibilities relating to ensuring that financial policies and procedures are reviewed by the board of directors, audit, finance, or other committees.</t>
  </si>
  <si>
    <t>RC-0137</t>
  </si>
  <si>
    <t>a5536000000k9fCAAQ</t>
  </si>
  <si>
    <t>Gaps in the process in place for management to ensure that the financial management system operates as intended and provides reliable data.</t>
  </si>
  <si>
    <t>RC-0138</t>
  </si>
  <si>
    <t>a5536000000k9fDAAQ</t>
  </si>
  <si>
    <t>Lack of clarity in the roles and responsibilities relating to the supervision of the financial management system by management to ensure that it operates as intended and provides reliable data.</t>
  </si>
  <si>
    <t>RC-0139</t>
  </si>
  <si>
    <t>a5536000000k9fEAAQ</t>
  </si>
  <si>
    <t>Concerns regarding the competency and/or adequacy of training/orientation of staff of the monitoring unit established by the organisation to conduct internal control reviews.</t>
  </si>
  <si>
    <t>RC-0141</t>
  </si>
  <si>
    <t>a5536000000k9fGAAQ</t>
  </si>
  <si>
    <t>Deficiencies in internal controls are communicated with significant delays to those parties responsible to take actions.</t>
  </si>
  <si>
    <t>RC-0143</t>
  </si>
  <si>
    <t>a5536000000k9fIAAQ</t>
  </si>
  <si>
    <t>Lack of action taken by senior management and the board to address internal control deficiencies reported to them.</t>
  </si>
  <si>
    <t>RC-0144</t>
  </si>
  <si>
    <t>a5536000000k9fJAAQ</t>
  </si>
  <si>
    <t>Gaps in the written policies and procedures on monitoring, including SRs/SSRs oversight.</t>
  </si>
  <si>
    <t>RC-0145</t>
  </si>
  <si>
    <t>a5536000000k9fKAAQ</t>
  </si>
  <si>
    <t>Gaps in procedures or staff not systematically orientated/trained on the procedures regarding the altering or establishing of a new accounting principle, policy, or procedure.</t>
  </si>
  <si>
    <t>RC-0372</t>
  </si>
  <si>
    <t>a5536000000kA7BAAU</t>
  </si>
  <si>
    <t>Gaps in policies and procedures or staff not systematically orientated/trained on the procedures regarding the approval system for procurement of non-health products and services.</t>
  </si>
  <si>
    <t>RC-0373</t>
  </si>
  <si>
    <t>a5536000000kA7CAAU</t>
  </si>
  <si>
    <t>Gaps in the written policies and procedures or staff not systematically orientated/trained on the procedures regarding payment and invoicing.</t>
  </si>
  <si>
    <t>RC-0376</t>
  </si>
  <si>
    <t>a5536000000kA7FAAU</t>
  </si>
  <si>
    <t>Gaps in the written policies and procedures or staff not systematically orientated/trained on the procedures relating to payroll management.</t>
  </si>
  <si>
    <t>RC-0377</t>
  </si>
  <si>
    <t>a5536000000kA7GAAU</t>
  </si>
  <si>
    <t>Gaps in the written policies and procedures or staff not systematically orientated/trained on the procedures relating to fixed asset management.</t>
  </si>
  <si>
    <t>RC-0378</t>
  </si>
  <si>
    <t>a5536000000kA7HAAU</t>
  </si>
  <si>
    <t>Deficiencies in internal controls are not communicated to senior management to take action and enforce them.</t>
  </si>
  <si>
    <t>RC-0379</t>
  </si>
  <si>
    <t>a5536000000kA7IAAU</t>
  </si>
  <si>
    <t>Gaps in written policies and procedures or staff not systematically orientated/trained on the procedures regarding cash and bank management, including petty cash.</t>
  </si>
  <si>
    <t>RC-0576</t>
  </si>
  <si>
    <t>a553p000000TdDpAAK</t>
  </si>
  <si>
    <t>Disruptions to effective implementation of key controls and procedures including assurance mechanisms due to political unrest and/or sudden disease outbreaks.</t>
  </si>
  <si>
    <t>RC-0577</t>
  </si>
  <si>
    <t>a553p000000TdDqAAK</t>
  </si>
  <si>
    <t>a5436000000k9h3AAA</t>
  </si>
  <si>
    <t>LMIS is not fit for purpose leading to inadequate capture, transmission, or storage of essential data.</t>
  </si>
  <si>
    <t>RC-0319</t>
  </si>
  <si>
    <t>a5536000000k9i8AAA</t>
  </si>
  <si>
    <t>Inadequate coordination and leadership to address cross-cutting LMIS and data information issues; system and data oversight is insufficient; adequate data quality controls are not in place; and/or system access is not appropriate.</t>
  </si>
  <si>
    <t>RC-0320</t>
  </si>
  <si>
    <t>a5536000000k9i9AAA</t>
  </si>
  <si>
    <t>Reporting and recording systems (including LMIS, WMIS, HMIS, and PMIS) and management processes are not adequately integrated; effective system-to-system data exchange is not possible; data standards/indicators are not harmonized; multiple tools are used by different partners; and/or systems/processes are not integrated across programs.</t>
  </si>
  <si>
    <t>RC-0321</t>
  </si>
  <si>
    <t>a5536000000k9iAAAQ</t>
  </si>
  <si>
    <t>LMIS coverage or usage is low/insufficient.</t>
  </si>
  <si>
    <t>RC-0322</t>
  </si>
  <si>
    <t>a5536000000k9iBAAQ</t>
  </si>
  <si>
    <t>Gaps/issues with information flow between different levels of the supply chain.</t>
  </si>
  <si>
    <t>RC-0323</t>
  </si>
  <si>
    <t>a5536000000k9iCAAQ</t>
  </si>
  <si>
    <t>a543p000001IcD4AAK</t>
  </si>
  <si>
    <t>There are frequent changes in the National Program leadership that limits the program’s ability to develop cohesive and sustainable plans.</t>
  </si>
  <si>
    <t>RC-0578</t>
  </si>
  <si>
    <t>a553p000000TdDrAAK</t>
  </si>
  <si>
    <t>The National Program does not have an aligned vision and roadmap, with clarity on defined objectives, priorities and required resources, including focus on increased sustainability/future transition. There are no NSPs or the NSPs are outdated and there are no clear plans to develop strategic disease plans specifying the mission, strategy, target population and short- to long-term outcomes.</t>
  </si>
  <si>
    <t>RC-0579</t>
  </si>
  <si>
    <t>a553p000000TdDsAAK</t>
  </si>
  <si>
    <t>The National Program has limited capacity to transition from Global Fund financing and does not have a long-term transition plan.</t>
  </si>
  <si>
    <t>RC-0580</t>
  </si>
  <si>
    <t>a553p000000TdDtAAK</t>
  </si>
  <si>
    <t>Limited National Program human resources (staff, consultants, technical assistance etc.), including capable management, to ensure the right people are in the right jobs, with clear TORs and defined accountability.</t>
  </si>
  <si>
    <t>RC-0581</t>
  </si>
  <si>
    <t>a553p000000TdDuAAK</t>
  </si>
  <si>
    <t>Lack of sufficient resources to the National Program (domestic, donor, in-kind contributions etc.) and decreasing domestic financing for the disease program.</t>
  </si>
  <si>
    <t>RC-0582</t>
  </si>
  <si>
    <t>a553p000000TdDvAAK</t>
  </si>
  <si>
    <t>The National Program has not established adaptable, fit-for-purpose, organizational structures that are aligned with the objectives for the disease program; and/or structure lacks clear roles, responsibilities and controls.</t>
  </si>
  <si>
    <t>RC-0583</t>
  </si>
  <si>
    <t>a553p000000TdDwAAK</t>
  </si>
  <si>
    <t>Limited collaboration between the National program and other disease programs and directorates at the MOH, leading to limited opportunities to obtain programmatic efficiencies across disease programs (e.g. through standardised forms, unit costs, supervision visits etc.).</t>
  </si>
  <si>
    <t>RC-0584</t>
  </si>
  <si>
    <t>a553p000000TdDxAAK</t>
  </si>
  <si>
    <t>The National Program has not established efficient organizational processes, fit-for-purpose policies, templates, systems and controls, to deliver the desired performance. This could include a lack of: 
- procedures to develop, execute and monitor budgets
- procedures to plan, execute and monitor the program, including through supervision
- procedures to attract, recruit and retain qualified &amp; quality staff (including strong leadership) with clear objectives and strong incentive-based performance management
- procedures to identify, contract, manage and monitor subrecipients/local level entities/suppliers</t>
  </si>
  <si>
    <t>RC-0585</t>
  </si>
  <si>
    <t>a553p000000TdDyAAK</t>
  </si>
  <si>
    <t>The National Program does not carry out effective, data-driven decision making; and/or has not agreed on measurable targets that drive an integrated impact measurement system; and/or lacks high quality data and clear metrics to monitor a prioritized number of meaningful KPIs; and/or the National Program does not undertake effective analysis for decision making, with quality, speed, yield and effort, to support continuous improvement.</t>
  </si>
  <si>
    <t>RC-0586</t>
  </si>
  <si>
    <t>a553p000000TdDzAAK</t>
  </si>
  <si>
    <t>Limited stakeholder engagement and management by the national disease program from central to local level, including lack of strong coordination with health partners to ensure strong national program performance.</t>
  </si>
  <si>
    <t>RC-0587</t>
  </si>
  <si>
    <t>a553p000000TdE0AAK</t>
  </si>
  <si>
    <t>Limited PR ability to carry out planned grant activities due to sudden disease outbreaks (epidemic/pandemics) or unforeseen political/economic instability.</t>
  </si>
  <si>
    <t>RC-0588</t>
  </si>
  <si>
    <t>a553p000000TdE1AAK</t>
  </si>
  <si>
    <t>a543p000001IcD5AAK</t>
  </si>
  <si>
    <t>PR Governance</t>
  </si>
  <si>
    <t>An unstable environment—characterized by political changes or social unrest, ongoing conflicts, poor physical infrastructure, natural disasters, humanitarian crises etc.—impedes the PR’s ability to operate effectively and fight the three diseases.</t>
  </si>
  <si>
    <t>RC-0589</t>
  </si>
  <si>
    <t>a553p000000TdE2AAK</t>
  </si>
  <si>
    <t>PR lacks efficiency and effectiveness in implementation of the grant. Opportunities exist to ensure alignment with the national strategic plans and the Global Fund requirements. Adjustments should be made during implementation to maximize programmatic and financial performance.</t>
  </si>
  <si>
    <t>RC-0590</t>
  </si>
  <si>
    <t>a553p000000TdE3AAK</t>
  </si>
  <si>
    <t>The PR does not have adaptable, fit-for-purpose, organizational structures and implementation arrangements at across national and local levels that are aligned with organizational objectives. The structures do not appropriately consider cross-cutting functions within the various health directorates. There is a lack of clear roles, responsibilities and controls.</t>
  </si>
  <si>
    <t>RC-0591</t>
  </si>
  <si>
    <t>a553p000000TdE4AAK</t>
  </si>
  <si>
    <t>The PR has not implemented a program of a similar financial scale or with similar geographic spread, or been responsible for achieving programmatic results of a similar complexity.</t>
  </si>
  <si>
    <t>RC-0592</t>
  </si>
  <si>
    <t>a553p000000TdE5AAK</t>
  </si>
  <si>
    <t>Limited PR-ability to operate in key programmatic areas/geographic regions where grant activities will be implemented. The PR lacks the physical facilities, office, IT equipment, transport, etc. to monitor program implementation in these areas.</t>
  </si>
  <si>
    <t>RC-0593</t>
  </si>
  <si>
    <t>a553p000000TdE6AAK</t>
  </si>
  <si>
    <t>Limited PR-staff that have the necessary experience, expertise or knowledge of Global Fund requirements to perform their assigned roles. The PR is lacking an appropriate mix of staff with public health expertise and cross-functional expertise (finance, procurement, M&amp;E, legal).</t>
  </si>
  <si>
    <t>RC-0594</t>
  </si>
  <si>
    <t>a553p000000TdE7AAK</t>
  </si>
  <si>
    <t>Opportunities exist for the PR to improve its organizational processes, policies, procedures, templates, systems and controls, to deliver the desired performance. This could include improvements to the way in which they:
- develop, execute and monitor budgets
- plan, execute and monitor the program, including through supervision
- attract, recruit and retain qualified &amp; quality staff (including strong leadership) with clear objectives and strong incentive-based performance management
- identify, contract, manage and monitor subrecipients/local level entities/suppliers</t>
  </si>
  <si>
    <t>RC-0595</t>
  </si>
  <si>
    <t>a553p000000TdE8AAK</t>
  </si>
  <si>
    <t>The PR does not have sufficient oversight mechanisms in place to identify and mitigate risks in a timely and quality manner, including in terms of program implementation (at PR, SR and SSR levels). There is an absence of or gaps in the internal control framework, anti-corruption and compliance mechanisms &amp; operating procedures, internal and external audit requirements, and/or monitoring the implementation of mitigating actions.</t>
  </si>
  <si>
    <t>RC-0596</t>
  </si>
  <si>
    <t>a553p000000TdE9AAK</t>
  </si>
  <si>
    <t>The PR does not practise data-driven decision making and has not defined measurable targets that drive an integrated impact measurement system. A prioritized number of meaningful KPIs are not available. The PR does not undertake effective analysis for the purposes of such decision making, or does not do so with the quality, speed, yield and effort necessary for continuous improvement.</t>
  </si>
  <si>
    <t>RC-0597</t>
  </si>
  <si>
    <t>a553p000000TdEAAA0</t>
  </si>
  <si>
    <t>Limited PR stakeholder engagement and management from central to local level, including limited coordination with disease/health partners, etc. to maintain continued alignment with the national program’s priorities and other donor efforts to ensure strong performance.</t>
  </si>
  <si>
    <t>RC-0598</t>
  </si>
  <si>
    <t>a553p000000TdEBAA0</t>
  </si>
  <si>
    <t>Only for non-MOH PRs: Lack of SMART plans in place and being implemented to transition the PR-role to a Ministry of Health entity.</t>
  </si>
  <si>
    <t>RC-0599</t>
  </si>
  <si>
    <t>a553p000000TdECAA0</t>
  </si>
  <si>
    <t>Only for non-MOH PRs: Lack of a SMART capacity building plan in place and being implemented for the MOH entities.</t>
  </si>
  <si>
    <t>RC-0600</t>
  </si>
  <si>
    <t>a553p000000TdEDAA0</t>
  </si>
  <si>
    <t>Only for non-MOH PRs: Inefficient "division of labor" between the PR and MOH entities.</t>
  </si>
  <si>
    <t>RC-0601</t>
  </si>
  <si>
    <t>a553p000000TdEEAA0</t>
  </si>
  <si>
    <t>Only for non-MOH PRs: Limited engagement of the MOH entities in the current implementation arrangements. Lack of clarity in the role of the MOH entities (e.g. SR), their capacity and performance.</t>
  </si>
  <si>
    <t>RC-0602</t>
  </si>
  <si>
    <t>a553p000000TdEFAA0</t>
  </si>
  <si>
    <t>Only for INGO PRs: Senior HQ/RO staff (senior management/advisors) have limited awareness of the Global Fund programs or do not provide the necessary leadership, guidance and support to Country Offices to enable the achievement of the grant objectives.</t>
  </si>
  <si>
    <t>RC-0603</t>
  </si>
  <si>
    <t>a553p000000TdEGAA0</t>
  </si>
  <si>
    <t>Only for INGO PRs: HQ staff do not have clearly documented GF grant oversight &amp; support responsibilities, or they are not evaluated against these responsibilities.</t>
  </si>
  <si>
    <t>RC-0604</t>
  </si>
  <si>
    <t>a553p000000TdEHAA0</t>
  </si>
  <si>
    <t>Only for INGO PRs: HQ does not swiftly identify or address PR and/or SR capacity gaps &amp; TA needs that might otherwise negatively impact grant implementation in a sustainable manner. HQ/RO officers do not prioritize providing financial/programmatic/procurement assistance and/or human resources to support the Country Office and/or the program.</t>
  </si>
  <si>
    <t>RC-0605</t>
  </si>
  <si>
    <t>a553p000000TdEIAA0</t>
  </si>
  <si>
    <t>Only for INGO PRs: No clear contractual relationship exists between the INGO HQ (Regional Office if applicable) and the Country Offices, or the CO is not registered in-country as a local organization.</t>
  </si>
  <si>
    <t>RC-0606</t>
  </si>
  <si>
    <t>a553p000000TdEJAA0</t>
  </si>
  <si>
    <t>Only for INGO PRs: HQ does not oversee the performance of Country Offices and Regional Offices (if applicable), including planning, budgeting and program implementation.</t>
  </si>
  <si>
    <t>RC-0607</t>
  </si>
  <si>
    <t>a553p000000TdEKAA0</t>
  </si>
  <si>
    <t>Only for INGO PRs: HQ does not plan and implement regular, fit-for-purpose in-country supervision visits related to Global Fund grants, or the outcomes of the supervision are not well-documented and followed-up until resolution.</t>
  </si>
  <si>
    <t>RC-0608</t>
  </si>
  <si>
    <t>a553p000000TdELAA0</t>
  </si>
  <si>
    <t>Limited program ability to provide the needed services and/or conduct sufficient oversight and supervision, due to sudden disease outbreaks (epidemic/pandemics) or unforeseen political/economic instability.</t>
  </si>
  <si>
    <t>RC-0609</t>
  </si>
  <si>
    <t>a553p000000TdEMAA0</t>
  </si>
  <si>
    <t>a5436000000k9h0AAA</t>
  </si>
  <si>
    <t>Tender management challenges, including gaps in procedures regarding the selection process for purchasing and procurement function of health products; or process to appoint bid evaluation committee does not take potential conflicts of interest into account and/or members do not sign a conflict of interest statement.</t>
  </si>
  <si>
    <t>RC-0296</t>
  </si>
  <si>
    <t>a5536000000k9hlAAA</t>
  </si>
  <si>
    <t>Uncertain/delayed financial commitments by partners, including government, to procure health products, which may be due to misalignment in procurement and fiscal cycles.</t>
  </si>
  <si>
    <t>RC-0297</t>
  </si>
  <si>
    <t>a5536000000k9hmAAA</t>
  </si>
  <si>
    <t>Procurement operations are not subject to regular internal or external audits, or other independent review around sourcing process compliance.</t>
  </si>
  <si>
    <t>RC-0298</t>
  </si>
  <si>
    <t>a5536000000k9hnAAA</t>
  </si>
  <si>
    <t>Procurement process is hindered by non-compliance with procurement procedures or the lack of a procedure manual that clearly documents procurement process (please specify).</t>
  </si>
  <si>
    <t>RC-0299</t>
  </si>
  <si>
    <t>a5536000000k9hoAAA</t>
  </si>
  <si>
    <t>Financial planning is not effectively linked with procurement schedules to ensure that funds are available at the time of procurement.</t>
  </si>
  <si>
    <t>RC-0300</t>
  </si>
  <si>
    <t>a5536000000k9hpAAA</t>
  </si>
  <si>
    <t>Procurement activities (e.g. properly accounting for lead times) are not planned effectively or properly organized to avoid delays; or procurement timeline doesn't effectively link to program needs or lead times.</t>
  </si>
  <si>
    <t>RC-0301</t>
  </si>
  <si>
    <t>a5536000000k9hqAAA</t>
  </si>
  <si>
    <t>Gaps in tools and guidelines necessary to complete the sourcing process. Staff do not have the purchasing and procurement forms, documents and/or registers needed to properly record and file activities and transactions; gaps in available procurement records.</t>
  </si>
  <si>
    <t>RC-0302</t>
  </si>
  <si>
    <t>a5536000000k9hrAAA</t>
  </si>
  <si>
    <t>Gaps in contract management processes to prevent and/or resolve complaints, issues, delays, changes, etc. Signed contracts do not adequately address important commercial/legal issues.</t>
  </si>
  <si>
    <t>RC-0303</t>
  </si>
  <si>
    <t>a5536000000k9hsAAA</t>
  </si>
  <si>
    <t>Global supply events outside the span of control of PRs that may lead to uncertainties in supply of key health products and may hinder the procurement plan.</t>
  </si>
  <si>
    <t>RC-0610</t>
  </si>
  <si>
    <t>a553p000000TdENAA0</t>
  </si>
  <si>
    <t>Challenges related to leadership, staffing or organizational capacity/market knowledge that may hinder procurement activities and management of end-to-end sourcing process.</t>
  </si>
  <si>
    <t>RC-0611</t>
  </si>
  <si>
    <t>a553p000000TdEOAA0</t>
  </si>
  <si>
    <t>Gaps in policies and procedures or staff are not systematically orientated/trained on the procurement cycle for health products.</t>
  </si>
  <si>
    <t>RC-0612</t>
  </si>
  <si>
    <t>a553p000000TdEPAA0</t>
  </si>
  <si>
    <t>Procurement systems are not adequate to complete the end-to-end sourcing process.</t>
  </si>
  <si>
    <t>RC-0613</t>
  </si>
  <si>
    <t>a553p000000TdEQAA0</t>
  </si>
  <si>
    <t>Gaps in procedures to ensure on-time delivery of health products, generate savings, or otherwise ensure efficiencies in health product procurement.</t>
  </si>
  <si>
    <t>RC-0614</t>
  </si>
  <si>
    <t>a553p000000TdERAA0</t>
  </si>
  <si>
    <t>Supplier performance is not measured, not effectively monitored or managed against agreed performance metrics, or at all, or it is not taken into consideration into future procurements evaluations.</t>
  </si>
  <si>
    <t>RC-0615</t>
  </si>
  <si>
    <t>a553p000000TdESAA0</t>
  </si>
  <si>
    <t>a5436000000k9h2AAA</t>
  </si>
  <si>
    <t>Grant-specific QA plan is not adequate or appropriately resourced to address gaps in national quality assurance/post-marketing surveillance/market control systems.</t>
  </si>
  <si>
    <t>RC-0312</t>
  </si>
  <si>
    <t>a5536000000k9i1AAA</t>
  </si>
  <si>
    <t>Inadequately qualified staff, training or tools related to preserving and monitoring product quality.</t>
  </si>
  <si>
    <t>RC-0313</t>
  </si>
  <si>
    <t>a5536000000k9i2AAA</t>
  </si>
  <si>
    <t>Inadequate pharmacovigilance system that includes systematic screening, recording and reporting on standardized forms.</t>
  </si>
  <si>
    <t>RC-0315</t>
  </si>
  <si>
    <t>a5536000000k9i4AAA</t>
  </si>
  <si>
    <t>National Regulatory Authority capacity and/or systems are not adequate to implement effective market surveillance and market control activities (identify and remove poor quality, unsafe or non-effective products from the market).</t>
  </si>
  <si>
    <t>RC-0316</t>
  </si>
  <si>
    <t>a5536000000k9i5AAA</t>
  </si>
  <si>
    <t>Inadequate systems to safely remove and dispose of expired, contaminated or unusable health products.</t>
  </si>
  <si>
    <t>RC-0317</t>
  </si>
  <si>
    <t>a5536000000k9i6AAA</t>
  </si>
  <si>
    <t>Storage and transportation conditions are not adequate to ensure product quality; products are exposed to potentially harmful environmental conditions or not handled/stored in line with their specifications.</t>
  </si>
  <si>
    <t>RC-0616</t>
  </si>
  <si>
    <t>a553p000000TdETAA0</t>
  </si>
  <si>
    <t>Inadequate biosafety/biosecurity systems at laboratories and/or inadequate laboratory waste management.</t>
  </si>
  <si>
    <t>RC-0617</t>
  </si>
  <si>
    <t>a553p000000TdEUAA0</t>
  </si>
  <si>
    <t>Illegal trade, illegal import practices or poor border controls, resulting in out-of specification products on the market.</t>
  </si>
  <si>
    <t>RC-0618</t>
  </si>
  <si>
    <t>a553p000000TdEVAA0</t>
  </si>
  <si>
    <t>Prescriber non-adherence to approved national or WHO treatment guidelines, essential medicines lists, national policies, protocols or algorithms; and/or poor advice provided to patients on appropriate use of products.</t>
  </si>
  <si>
    <t>RC-0619</t>
  </si>
  <si>
    <t>a553p000000TdEWAA0</t>
  </si>
  <si>
    <t>Prescribing is based on out-of-date or not best practice therapeutic or national treatment guidelines, essential medicines lists, national policies, protocols or algorithms.</t>
  </si>
  <si>
    <t>RC-0620</t>
  </si>
  <si>
    <t>a553p000000TdEXAA0</t>
  </si>
  <si>
    <t>Inadequate lab service quality monitoring programs; no participation in external quality assurance programs; use of quality control laboratory that is not WHO prequalified or ISO 17025 certified.</t>
  </si>
  <si>
    <t>RC-0632</t>
  </si>
  <si>
    <t>a553p000000TdEjAAK</t>
  </si>
  <si>
    <t>a5436000000k9gmAAA</t>
  </si>
  <si>
    <t>The selected interventions and targets are not based on program context and implementation realities and do not address NSP priorities</t>
  </si>
  <si>
    <t>RC-0002</t>
  </si>
  <si>
    <t>a5536000000k9d1AAA</t>
  </si>
  <si>
    <t>Gaps in key interventions focusing on populations most in need of services, or KP interventions not well-linked to the achievement of program outcomes and impact indicators. (Includes unfavorable policies or legal environment for human rights or gender related barriers in access to services).</t>
  </si>
  <si>
    <t>RC-0005</t>
  </si>
  <si>
    <t>a5536000000k9d4AAA</t>
  </si>
  <si>
    <t>The scope and scale of interventions are not sufficient to achieve desired programmatic coverage, outcome and impact. This includes:
1. HIV: Gaps in program coverage of all services, either inaccessibility or unacceptability of services, from prevention, testing to viral suppression (leakages in prevention and treatment cascade).
2. Malaria: Gaps in ITN coverage, Vector Control and Case management coverage including either gaps in access or usage.
3. TB: Gaps in case finding and treatment of DS- and DR-TB cases (this could be due to weak strategies for identifying presumptive TB cases, weak diagnostic capacity including lack of use of new technologies for TB diagnosis, weak algorithm(s), poor coverage of TB preventive strategies including TPT in high risk groups, insufficient availability of commodities for diagnosis and treatment due to weak supply chain management, weak M&amp;E/data reporting systems, weak systems for retaining patients on treatment, or insufficient engagement of all care providers such as community and private sector).</t>
  </si>
  <si>
    <t>RC-0006</t>
  </si>
  <si>
    <t>a5536000000k9d5AAA</t>
  </si>
  <si>
    <t>COE: Needs of refugees and migrants/displaced populations not fully catered to and/or areas susceptible to natural disasters/armed conflicts not catered to.</t>
  </si>
  <si>
    <t>RC-0621</t>
  </si>
  <si>
    <t>a553p000000TdEYAA0</t>
  </si>
  <si>
    <t>a5436000000k9goAAA</t>
  </si>
  <si>
    <t>Guidelines and tools to review quality of services provided are not available and/or the program is not routinely quality reviewed at national and sub-national level. This includes:
1. HIV: Functionality of case-surveillance or patient monitoring system and/or poor data quality. 
2. TB: Challenges in the case notification system or weak system for case holding and lack of sufficient patient support system for ensuring regular intake of medication.
3. Malaria: Challenges in systems both for data and programs to collect and assess quality of case management.</t>
  </si>
  <si>
    <t>RC-0023</t>
  </si>
  <si>
    <t>a5536000000k9dMAAQ</t>
  </si>
  <si>
    <t>There are gaps in diagnostic capacity. This includes: Lack of use of new technologies for diagnosis, shortage of availability of commodities for diagnosis and treatment due to weak supply chain management or low utilization of laboratory equipment (e.g. Viral Load, EID, Gene Xpert machines); use of weak algorithm or use of algorithm which does not follow recent WHO guidelines (TB).</t>
  </si>
  <si>
    <t>RC-0024</t>
  </si>
  <si>
    <t>a5536000000k9dNAAQ</t>
  </si>
  <si>
    <t>There is not adequate, regular training for health services for staff on guidelines/protocols and appropriate use and delivery of health products, non-discrimination, informed consent, medical confidentiality.</t>
  </si>
  <si>
    <t>RC-0025</t>
  </si>
  <si>
    <t>a5536000000k9dOAAQ</t>
  </si>
  <si>
    <t>Gaps in mechanisms (e.g., a referral system) to link patients with services essential to comprehensive management of the disease, and/or the monitoring systems for integrated services (diagnostic, treatment and monitoring). Consider the below:
HIV/ TB: Challenges in the mechanisms (e.g., a referral system) to link patients with services essential to comprehensive management of the disease, and/or the monitoring systems for integrated services (diagnostic, treatment and monitoring). Includes challenges in retaining patients on treatment/high LTFU, weak sample transportation mechanism and weak reporting system.</t>
  </si>
  <si>
    <t>RC-0026</t>
  </si>
  <si>
    <t>a5536000000k9dPAAQ</t>
  </si>
  <si>
    <t>Primary health services providers are not regulated (e.g., private providers) and/or not integrated into the national reporting system.</t>
  </si>
  <si>
    <t>RC-0028</t>
  </si>
  <si>
    <t>a5536000000k9dRAAQ</t>
  </si>
  <si>
    <t>The program does not have a strategy/activities to integrate some of the interventions/activities with other programs (e.g., TB and HIV). Consider the below:
HIV/TB: Gaps in TB/HIV collaborative activities, lack of coordination mechanism between both programs and service delivery points for both diseases, weak efforts in HIV testing and/or TB screening and diagnosis, and weak supply of medications such as ART and TB medications, weak implementation of TB Preventive Treatment strategy, and gaps in report sharing system.</t>
  </si>
  <si>
    <t>RC-0029</t>
  </si>
  <si>
    <t>a5536000000k9dSAAQ</t>
  </si>
  <si>
    <t>There is no defined package of services to be delivered at community level and/or no agreed upon list of indicators for collecting data for community level service delivery.</t>
  </si>
  <si>
    <t>RC-0030</t>
  </si>
  <si>
    <t>a5536000000k9dTAAQ</t>
  </si>
  <si>
    <t>Program lacking a well defined scope of work for community health workers/non-medical lay service providers, e.g. key population community or peer educators or adherence support groups (includes gaps in health workers trained on case identification, case management, scope of work does not cover and facilitate working across all priority programs and/or services, and/or there are different profiles, training plans, salary structures).</t>
  </si>
  <si>
    <t>RC-0031</t>
  </si>
  <si>
    <t>a5536000000k9dUAAQ</t>
  </si>
  <si>
    <t>There are limited processes in place for regular capacity building, supply management, supervision and feedback to and from the point of care to higher levels of service organization.</t>
  </si>
  <si>
    <t>RC-0033</t>
  </si>
  <si>
    <t>a5536000000k9dWAAQ</t>
  </si>
  <si>
    <t>There is no integration or networking of laboratory services. Menu of tests for each level of the health system is not defined nor is there an integrated specimen transport system for referral.</t>
  </si>
  <si>
    <t>RC-0035</t>
  </si>
  <si>
    <t>a5536000000k9dYAAQ</t>
  </si>
  <si>
    <t>Program service disruption due to political unrest or sudden disease outbreaks (includes other epidemics and/or pandemics).</t>
  </si>
  <si>
    <t>RC-0622</t>
  </si>
  <si>
    <t>a553p000000TdEZAA0</t>
  </si>
  <si>
    <t>a5436000000k9gyAAA</t>
  </si>
  <si>
    <t>Need for new treatments/technologies is not determined or there is insufficient planning for introduction of new products.</t>
  </si>
  <si>
    <t>RC-0286</t>
  </si>
  <si>
    <t>a5536000000k9hbAAA</t>
  </si>
  <si>
    <t>Modelling of scenarios for scale down of old treatments/technologies and the scale up of new ones is not well documented to allow for adjustment of assumptions.</t>
  </si>
  <si>
    <t>RC-0288</t>
  </si>
  <si>
    <t>a5536000000k9hdAAA</t>
  </si>
  <si>
    <t>Lack of standardization and harmonization of laboratory tests and health technologies.</t>
  </si>
  <si>
    <t>RC-0623</t>
  </si>
  <si>
    <t>a553p000000TdEaAAK</t>
  </si>
  <si>
    <t>Procurement of non-quality assured products as a result non-adherence to National Regulatory Authority (NRA) guidelines; reliance on NRA guidelines that are inadequate; or failure to implement additional controls.</t>
  </si>
  <si>
    <t>RC-0624</t>
  </si>
  <si>
    <t>a553p000000TdEbAAK</t>
  </si>
  <si>
    <t>Selection is not compliant with up-to-date, internationally accepted therapeutic or national treatment guidelines, essential medicines lists, protocols or algorithms.</t>
  </si>
  <si>
    <t>RC-0625</t>
  </si>
  <si>
    <t>a553p000000TdEcAAK</t>
  </si>
  <si>
    <t>Good Manufacturing Practices are not adequately implemented, inspected, and/or enforced by the National Regulatory Authority (NRA).</t>
  </si>
  <si>
    <t>RC-0626</t>
  </si>
  <si>
    <t>a553p000000TdEdAAK</t>
  </si>
  <si>
    <t>a5436000000k9gqAAA</t>
  </si>
  <si>
    <t>There is not a regular process for reviewing data at sub-national or central level to inform program decision making.</t>
  </si>
  <si>
    <t>RC-0048</t>
  </si>
  <si>
    <t>a5536000000k9dlAAA</t>
  </si>
  <si>
    <t>Analysis of available data (i.e., triangulation) to assess coverage, quality and impact does not happen and is not used for strategic investments and improvements to program quality.</t>
  </si>
  <si>
    <t>RC-0049</t>
  </si>
  <si>
    <t>a5536000000k9dmAAA</t>
  </si>
  <si>
    <t>Regular trainings or support is not provided for program managers on data use for decision-making.</t>
  </si>
  <si>
    <t>RC-0050</t>
  </si>
  <si>
    <t>a5536000000k9dnAAA</t>
  </si>
  <si>
    <t>a5436000000k9gwAAA</t>
  </si>
  <si>
    <t>Challenges in monitoring of the key controls in the budget development process.</t>
  </si>
  <si>
    <t>RC-0222</t>
  </si>
  <si>
    <t>a5536000000k9gZAAQ</t>
  </si>
  <si>
    <t>Gaps in the policies and procedures regarding the budget development process.</t>
  </si>
  <si>
    <t>RC-0226</t>
  </si>
  <si>
    <t>a5536000000k9gdAAA</t>
  </si>
  <si>
    <t>Gaps in the policies and procedures or staff are not systematically orientated and/or trained regarding the budget development process.</t>
  </si>
  <si>
    <t>RC-0227</t>
  </si>
  <si>
    <t>a5536000000k9geAAA</t>
  </si>
  <si>
    <t>Challenges in monitoring of the key controls in the process relating to budgetary changes.</t>
  </si>
  <si>
    <t>RC-0230</t>
  </si>
  <si>
    <t>a5536000000k9ghAAA</t>
  </si>
  <si>
    <t>Challenges in PR management oversight on foreign exchange management</t>
  </si>
  <si>
    <t>RC-0251</t>
  </si>
  <si>
    <t>a5536000000k9h2AAA</t>
  </si>
  <si>
    <t>Challenges in monitoring of the key controls relating to the procurement cycle for non health products and services.</t>
  </si>
  <si>
    <t>RC-0253</t>
  </si>
  <si>
    <t>a5536000000k9h4AAA</t>
  </si>
  <si>
    <t>Gaps in the procedures in place or staff are not systematically orientated and/or trained regarding  budgetary changes.</t>
  </si>
  <si>
    <t>RC-0395</t>
  </si>
  <si>
    <t>a5536000000kA7YAAU</t>
  </si>
  <si>
    <t>Gaps in the policies and procedures or staff are not systematically orientated and/or trained to enable the determination of the cost per service delivery for key interventions.</t>
  </si>
  <si>
    <t>RC-0397</t>
  </si>
  <si>
    <t>a5536000000kA7aAAE</t>
  </si>
  <si>
    <t>Gaps in the procedures or staff are not systematically orientated and/or trained on the selection process for the purchasing and procurement function of non-health products.</t>
  </si>
  <si>
    <t>RC-0400</t>
  </si>
  <si>
    <t>a5536000000kA7dAAE</t>
  </si>
  <si>
    <t>Gaps in the procedures to ensure efficiencies in non-health procurement, tax and foreign exchange management.</t>
  </si>
  <si>
    <t>RC-0401</t>
  </si>
  <si>
    <t>a5536000000kA7eAAE</t>
  </si>
  <si>
    <t>Lack of staff capacity in dealing with issues related to tax and foreign exchange management.</t>
  </si>
  <si>
    <t>RC-0402</t>
  </si>
  <si>
    <t>a5536000000kA7fAAE</t>
  </si>
  <si>
    <t>Challenges in the coordination by implementers in areas being funded by more than one donor resulting in duplications.</t>
  </si>
  <si>
    <t>RC-0627</t>
  </si>
  <si>
    <t>a553p000000TdEeAAK</t>
  </si>
  <si>
    <t>a5436000000k9h1AAA</t>
  </si>
  <si>
    <t>Challenges related to distribution planning at central or peripheral levels and/or poor network design, potentially includes parallel supply chains that are ineffective or duplicative.</t>
  </si>
  <si>
    <t>RC-0304</t>
  </si>
  <si>
    <t>a5536000000k9htAAA</t>
  </si>
  <si>
    <t>Human resource constraints related to inventory management, including appropriate equipment use, proper recording (receipt and dispatch) and/or reporting and monitoring of health commodities at any level of the supply chain.</t>
  </si>
  <si>
    <t>RC-0305</t>
  </si>
  <si>
    <t>a5536000000k9huAAA</t>
  </si>
  <si>
    <t>Inadequate facility capacity/store space at central or peripheral levels, either because of poor storage planning or lack of facilities.</t>
  </si>
  <si>
    <t>RC-0306</t>
  </si>
  <si>
    <t>a5536000000k9hvAAA</t>
  </si>
  <si>
    <t>Proper storage facilities for commodities are not available (i.e., store walls, floors or ceiling are not in good condition; facility is not temperature controlled, etc.), either at the central or peripheral level; the minimum range of warehouse equipment is lacking or poorly maintained; and/or physical security and access controls are not adequate.</t>
  </si>
  <si>
    <t>RC-0307</t>
  </si>
  <si>
    <t>a5536000000k9hwAAA</t>
  </si>
  <si>
    <t>Insufficient inventory management and/or oversight of stock levels (including physical stock counts and reporting) at any level of the supply chain, potentially including lack of warehouse management system (WMS).</t>
  </si>
  <si>
    <t>RC-0309</t>
  </si>
  <si>
    <t>a5536000000k9hyAAA</t>
  </si>
  <si>
    <t>Third party logistics service providers do not effectively execute warehouse and distribution processes, either as a result of lack of capacity or poor management of provider.</t>
  </si>
  <si>
    <t>RC-0310</t>
  </si>
  <si>
    <t>a5536000000k9hzAAA</t>
  </si>
  <si>
    <t>Lack of performance review or continuous improvement processes relevant to warehousing and/or distribution.</t>
  </si>
  <si>
    <t>RC-0628</t>
  </si>
  <si>
    <t>a553p000000TdEfAAK</t>
  </si>
  <si>
    <t>Inadequate last mile distribution operations.</t>
  </si>
  <si>
    <t>RC-0629</t>
  </si>
  <si>
    <t>a553p000000TdEgAAK</t>
  </si>
  <si>
    <t>a1D1R00000CSGJJUA5</t>
  </si>
  <si>
    <t>6.7.  The Principal Recipient, on behalf of the Grantee, shall cooperate with the Green Light Committee (the “GLC”) in the efforts of the GLC to provide technical support and advisory support, including capacity building, to the Principal Recipient with respect to monitoring and the scaling-up of DR-TB-related services provided in-country. Accordingly, the Principal Recipient, on behalf of the Grantee, shall budget, and hereby authorizes the Global Fund to disburse, up to a maximum of US$ 50,000, or a lower amount as agreed with GLC and the Global Fund, each year to pay for GLC services.</t>
  </si>
  <si>
    <t>a1D1R00000CSGJKUA5</t>
  </si>
  <si>
    <t>6.6.  The Principal Recipient, on behalf of the Grantee, shall maintain a tracking mechanism, in form and substance satisfactory to the Global Fund, for taxes paid, claimed and reimbursed by the tax authorities in the Host Country. The Principal Recipient, on behalf of the Grantee, shall report such information to the Global Fund annually, on a line-by-line basis, along with the Progress Update/Disbursement Request (“PU/DR”) at each reporting cycle. The Principal Recipient, on behalf of the Grantee, shall report reimbursed taxes as “Other Income” (as per the Global Fund’s PU/DR guidelines), and such reimbursed taxes shall be subject to the Global Fund’s rules and guidelines regarding the reallocation of savings to other activities; provided however, that due to the timing of tax reimbursement by the Host Country, a portion of the taxes reimbursed (such as those reimbursed after the end of the Implementation Period) may not be available for reallocation to other activities. The Principal Recipient, on behalf of the Grantee, acknowledges and agrees that reimbursable taxes paid but not recovered may be considered by the Global Fund as ineligible expenditures. The Global Fund shall have the right to request reimbursement of such unrecovered taxes and to seek such other remedies as set forth in the Global Fund Grant Regulations (2014), including those remedies set forth in Section 3.5 thereof.</t>
  </si>
  <si>
    <t>a1D1R00000CSGJLUA5</t>
  </si>
  <si>
    <t>6.9.  The Principal Recipient, on behalf of the Grantee, hereby acknowledges and confirms that it has read and understood the policies of the Global Fund regarding the use of its name and logos as set forth in the “Identity Guide for Partners” (as amended from time to time), available at the Global Fund’s Internet site. The Principal Recipient, on behalf of the Grantee, agrees that if it intends to use the Global Fund’s name and/or logos in relation to any Program Activities, the Principal Recipient is required (1) to seek the prior approval of the Global Fund by submitting a plan of use in accordance with the Identity Guide for Partners to the Global Fund and, if such plan is approved, (2) to sign a trademark license agreement in form and substance acceptable to the Global Fund.</t>
  </si>
  <si>
    <t>a1D1R00000CSGdlUAH</t>
  </si>
  <si>
    <t>6.1.1. The Program budget in the Integrated Grant Description attached hereto as Schedule I reflects the total amount of Global Fund funding to be made available for the Program. The Program budget may be funded in part by grant funds disbursed to the Principal Recipient or the Grantee under a previous Grant Agreement, which the Global Fund has approved to be used for the Program under the current Grant Agreement (“Previously Disbursed Grant Funds”), as well as additional Grant Funds up to the amount set forth in Section 3.6 of the Grant Confirmation. Where the Global Fund has approved the use of Previously Disbursed Grant Funds, the Global Fund may reduce the amount of Grant Funds set forth in Section 3.6 of the Grant Confirmation by the amount of any Previously Disbursed Grant Funds, and the definition of Grant Funds set forth in Section 2.2 of the Global Fund Grant Regulations (2014) shall include any Previously Disbursed Grant Funds. 
6.1.2. All non-cash assets remaining under any previous Grant Agreements as of the start date of the Implementation Period shall be fully accounted for and duly documented (“Previous Program Assets”). Unless otherwise agreed with the Global Fund, the definition of Program Assets set forth in Section 2.2 of the Global Fund Grant Regulations (2014) shall include any Previous Program Assets. 
6.1.3. For the avoidance of doubt, except as explicitly set forth herein, nothing in the instant Grant Agreement shall impact the obligations of the Grantee and/or Principal Recipient under any previous Grant Agreement (including, but not limited to, those concerning financial and other reporting).</t>
  </si>
  <si>
    <t>a1D1R00000CSGdqUAH</t>
  </si>
  <si>
    <t>6.10.  In accordance with the Global Fund Sustainability, Transition and Co-financing Policy (GF/B35/04) (the “STC Policy”), the Principal Recipient, on behalf of the Grantee, acknowledges and agrees that: 
(1) The Republic of Peru should progressively increase government expenditure on health to meet national universal health coverage goals; and increase co-financing of the Global Fund-supported programs, focused on progressively taking up key costs of national disease plans (the “Core Co-Financing Requirements”). The commitment and disbursement of Grant Funds is subject to the Global Fund’s satisfaction with the Republic of Peru’s compliance with the Core Co-Financing Requirements. The Global Fund may reduce Grant Funds during the Implementation Period based on non-compliance with the Core Co-Financing Requirements; and 
(2) The Republic of Peru should comply with the requirements to access the ‘co-financing incentive’ as set forth in the STC Policy (the “Co-Financing Incentive Requirements”). The commitment and disbursement of 20% of the Republic of Peru’s TB allocation of US$ 7,199,291.00 for the 2017-2019 allocation period, which is equal to US$ 1,439,858.20 (the “Co-Financing Incentive”), is subject to the Global Fund’s satisfaction with the Republic of Peru’s compliance with the Co-Financing Incentive Requirements. The Global Fund may reduce the Co-Financing Incentive during the Implementation Period, or from the subsequent allocation, proportionate to non-compliance with the Co-Financing Incentive Requirements.</t>
  </si>
  <si>
    <t>a1D1R00000CSGdvUAH</t>
  </si>
  <si>
    <t>6.5.  Prior to the transfer of Grant Funds by the Global Fund to the Principal Recipient and/or the use of Grant Funds by the Principal Recipient to finance the renovation or improvement of laboratories or healthcare establishments (the “Renovation Activities”): 
(1) the Principal Recipient, on behalf of the Grantee, shall submit to the Global Fund, in form and substance satisfactory to the Global Fund, a detailed budget and work plan for the Renovation Activities to be performed at the relevant site, with detailed assumptions including, where applicable, site assessment reports, architectural plans, appropriate technical costing documents, detailed bills of quantity and architectural estimates (the “Renovation Budget and Work Plan”); and 
(2) the Principal Recipient, on behalf of the Grantee, shall obtain the Global Fund's written approval of the Renovation Budget and Work Plan.</t>
  </si>
  <si>
    <t>a1D1R00000CSGe0UAH</t>
  </si>
  <si>
    <t>6.8.  With respect to Section 7.6 (Right of Access) of the Global Fund Grant Regulations (2014), it is understood and agreed that (1) the Global Fund may collect or seek to collect data, and it is possible that such data may contain information that could be used to identify a person or people, and (2) the Principal Recipient on behalf of the Grantee has undertaken or has caused to be undertaken prior to collection and thereafter whatever is required under the applicable laws of the Republic of Peru to ensure that such information may be transferred to the Global Fund for such purpose upon request.</t>
  </si>
  <si>
    <t>a1D1R00000CSGe5UAH</t>
  </si>
  <si>
    <t>By no later than 1 November 2019, the Principal Recipient, on behalf of the Grantee, shall submit to the Global Fund evidence, in form and substance satisfactory to the Global Fund and endorsed by technical partners, supporting the calculation of the targets set out in the updated National Multisectoral Plan; provided that upon review of such evidence, the Global Fund may request to renegotiate the targets set out in the Performance Framework and Programmatic Gap, which renegotiation of targets shall be deemed accepted by the Principal Recipient, on behalf of the Grantee, with a view to agreeing targets by no later than 31 December 2019.</t>
  </si>
  <si>
    <t>a1D1R00000CSGeAUAX</t>
  </si>
  <si>
    <t>6.3.  Prior to any use of the Grant Funds for the relevant Program Activity, the Principal Recipient, on behalf of the Grantee, shall submit to the Global Fund, for prior approval, the following documents: 
(1) Minimum Standard and Operating Manual for Healthcare Facilities that cover DR TB; 
(2) Intervention Proposal for Community TB Workers, including the incentive amount endorsed by the Ministry of Health and the corresponding proposal for government take-up of Program Activities; 
(3) Proposal for the Community Social Auditing and Monitoring System; 
(4) Proposal on Competitive Fund for Innovative Interventions that improve the national response to tuberculosis; and 
(5) Lab Strengthening Implementation Plan based on the results of the Evaluation and National Lab Strengthening Strategy.</t>
  </si>
  <si>
    <t>a1D1R00000CSGeFUAX</t>
  </si>
  <si>
    <t>6.4.  Prior to any use of the Grant Funds, the Principal Recipient shall submit to the Global Fund, for prior approval, the following documents: 
(1) a Monitoring and Evaluation Plan consistent with national requirements; 
(2) a Capacity Building Plan describing in detail (i) training objectives, (ii) the entry profile, (iii) the exit profile and (iv) teaching and assessment strategies designed to ensure changes in knowledge, behavior, skills or practices; and 
(3) a Technical Assistance (TA) Plan describing the (i) type of TA, (ii) cost, (iii) objectives, (iv) implementation timeline, (v) deadline for delivery and (vi) use of results. In any event, the use of Grant Funds for technical assistance shall be subject to the prior written approval by the Global Fund of the relevant terms of reference or protocols.</t>
  </si>
  <si>
    <t>a1D1R00000CSGeKUAX</t>
  </si>
  <si>
    <t>6.11.  In order to ensure continuity of Program Activities after the end of the Implementation Period, the Principal Recipient, on behalf of the Grantee, shall use best efforts to ensure that the Republic of Peru (through government entities including, but not limited to, the National Penitentiary Institute of Peru and the Ministry of Health) comply with its commitments to gradually take over Program Activities. To that effect: 
(1) the Principal Recipient, on behalf of the Grantee, shall use best efforts to cause the Republic of Peru to submit to the Global Fund, by no later than 31 December 2019, revised detailed evidence, in form and substance satisfactory to the Global Fund, of their co-financing commitments in relation to each Program Activity included in the Budget, together with supporting documentation; and 
(2) by no later than 15 February of each year, the Principal Recipient, on behalf of the Grantee, shall submit evidence, in form and substance satisfactory to the Global Fund, regarding the Republic of Peru’s compliance with such commitments.</t>
  </si>
  <si>
    <t>a1D3p000007veT1EAI</t>
  </si>
  <si>
    <t>In accordance with the Global Fund Board Decision on additional support for country responses to COVID-19 (GF/B42/EDP11), the Program budget includes US$ 1,811,355 in funding granted under the Global Fund COVID-19 Response Mechanism (“C19RM Funds”) programmed towards activities to respond to the COVID-19 pandemic (“Approved C19RM Activities”). Notwithstanding anything to the contrary in the Grant Agreement, C19RM Funds must remain invested in the Approved C19RM Activities and may only be reprogrammed or carried over to a subsequent Implementation Period upon prior written approval by the Global Fund, provided that C19RM Funds are not used after 30 June 2021, unless otherwise expressly agreed in writing by the Global Fund.</t>
  </si>
  <si>
    <t xml:space="preserve">In this section the PR should include any comments on management actions agreed with the current status. Subsequently, this information should be verified by the LFA. </t>
  </si>
  <si>
    <t xml:space="preserve">PR Status Update </t>
  </si>
  <si>
    <t>Management actions</t>
  </si>
  <si>
    <t>PUDR 2019</t>
  </si>
  <si>
    <t>Gestion</t>
  </si>
  <si>
    <r>
      <t xml:space="preserve">Al 31 de diciembre de 2019 se encuentran pendientes por finalizar tres (3) acciones de gestión de la subvención PER-T-SES (19): 
Acciones de gestión sin finalizar: 
1. El Receptor Principal mantendrá un mecanismo de seguimiento para los impuestos pagados, reclamados y reembolsados por las autoridades fiscales en el País.
2. El RP debe enviar un acuerdo formal con el INPE que establezca compromisos y un plan de trabajo para cumplir con la presentación oportuna de los resultados, considerando el nivel de detalle y los reportes requeridos.
3. Elección del auditor fuera de fecha: Según las guías del Fondo Mundial, se debe seleccionar al auditor dentro de los tres meses próximos a la firma del acuerdo de subvención.
Se solicita al RP que informe al FM en un plazo no superior al </t>
    </r>
    <r>
      <rPr>
        <b/>
        <sz val="10"/>
        <color theme="1"/>
        <rFont val="Georgia"/>
        <family val="1"/>
      </rPr>
      <t>30 de junio de 2020</t>
    </r>
    <r>
      <rPr>
        <sz val="10"/>
        <color theme="1"/>
        <rFont val="Georgia"/>
        <family val="1"/>
      </rPr>
      <t xml:space="preserve"> las acciones que se están llevando a cabo para dar por finalizado las acciones pendientes. </t>
    </r>
  </si>
  <si>
    <t>Se identificó que, al corte de la revisión, el porcentaje de absorción de la subvención corresponde al 30,6% debido al retraso en la presentación de la información para dar cumplimiento a las condiciones precedentes que les permitan al FM aprobar las actividades condicionadas y ejecutar las actividades conforme se presupuestaron.
Se solicita al RP que tome medidas urgentes para llegar al cierre del periodo 2020 con una absorción del 95% teniendo en cuenta la coyuntura del Covid-19.</t>
  </si>
  <si>
    <t>Spanish</t>
  </si>
  <si>
    <t>Existen 653 casos no documentados (2.7%); por tal motivo, no se puede identificar su sexo.</t>
  </si>
  <si>
    <t xml:space="preserve">
Este plan de trabajo corresponde a la actualización del Sistema de Información Gerencial de Tuberculosis (SIG TB). Para el periodo julio 2019 - diciembre 2020 se han realizado 35 talleres con la participación de las DIRIS, DIRESAS, GERESAS que son entidades del MINSA; los sectores como el INPE, FFAA y policiales y EESS, que brindan atención a las personas afectadas por tuberculosis.
Debido a las restricciones por la emergencia sanitaria determinada por el COVID 19, los talleres correspondientes para el año 2020 son realizados de manera virtual.
Las asistencias técnicas en SIGTB, a nivel nacional y en los 12 EP priorizados, por igual motivo, se han realizado de manera remota. Se anexan informes resumen de los talleres de capacitación del SIGTB realizados e informe del avance de la actualización del SIGTB en la carpeta Requerimiento 61 PER-T-SES Requerimiento PUDR- WPTM avance planes de trabajo</t>
  </si>
  <si>
    <t>Acción ejecutada directamente por el Fondo Mundial.</t>
  </si>
  <si>
    <t>Se ha realizado la consulta a la Gerencia del Portafolio del Fondo Mundial en relación al uso del nombre y logo del FM.
Se adjunta correo de aprobación en carpeta 6.9 ubicada dentro de la carpeta Requerimiento 58 PER-T-SES Requerimiento PUDR - condiciones de la subvención management actions</t>
  </si>
  <si>
    <t>De acuerdo a las coordinaciones relizadas con el FM y establecidas mediante documento escrito, cada año se remite la base de datos sin consignar datos personales de los beneficiarios que sustenta los resultados de los indicadores del marco de desempeño.
Se adjunta actas de reuniones donde se verifica el seguimiento al ingreso de datos al sistema de información con la participación de la DPCTB - MINSA y el INPE. Debido a la emergencia sanitaria generada por la pandemia del COVID 19 y la necesidad de cumplir con el distanciamiento social, estas reuniones se han realizado de manera virtual.
Las actas de las reuniones se encuentan en la carpeta 6.8 ubicada dentro de la carpeta Requerimiento 58 PER-T-SES Requerimiento PUDR - condiciones de la subvención management actions.</t>
  </si>
  <si>
    <t>De acuerdo a la política de planificación del país se ha establecido que se debe tener planes específicos de tuberculosis. Por ello, se solicitó al FM la ampliacion del plazo y recusos financieros para la elaboración del PEM TB basado en el Plan Estratégico Multisectorial formulado.
Se adjunta correo de ampliación del plazo del PEM TB en la carpeta Plan Nacional Multisectorial ubicada dentro de la carpeta Requerimiento 58 PER-T-SES Requerimiento PUDR - condiciones de la subvención management actions.</t>
  </si>
  <si>
    <t>En relación con los documentos solicitados, se han aprobado los siguientes 4:
1. Estandares mínimos de Infraestructura: aprobado con fecha 06/01/2021
2. Plan GECOST: aprobado con fecha 18/05/2020
3. Plan de Sistema integral de vigilancia comunitaria de TB: aprobado con fecha 26/08/2020
4. Plan Nacional de Fortalecimiento de la Red de Laboratorios del INS: aprobado con fecha 09/11/2020
Se adjunta correos de aprobación en la carpeta 6.3 ubicada dentro de la carpeta Requerimiento 58 PER-T-SES Requerimiento PUDR - condiciones de la subvención management actions.
Con respecto a la propuesta del fondo concursable para intervenciones innovadoras para la mejora de la respuesta nacional contra la TB, se encuentra en elaboración; debido a que, depende de la finalicación del diseño del Sistema Integral de Vigilancia Comunitaria.</t>
  </si>
  <si>
    <t>Se han establecido los documentos de compromiso de las contrapartes técnicas MINSA e INPE. El RP está realizando seguimiento a los compromisos para definir su logro de acuerdo al cronograma establecido. Los compromisos de absorción y mantenimiento de las actividades implementadas por el proyecto, según contrapartes técnicas (INPE, INS, DPCTB - MINSA) se evidencian con la suscripción de los convenios por estas partes donde se comprometen a continuar y mantener los bienes y servicios proveidos en la presente subvención.
Se adjunta convenios en la carpeta 6.5 ubicada dentro de la carpeta Requerimiento 58 PER-T-SES Requerimiento PUDR - condiciones de la subvención management actions.</t>
  </si>
  <si>
    <t>Ajuste de tipo de cambio</t>
  </si>
  <si>
    <t>Corresponde a los contratos ya firmados con los proveedores pero cuyos servicios y bienes se ejecutaran luego del periodo del cierre.</t>
  </si>
  <si>
    <t>SSRS:  Respuestas y sistemas comunitarios</t>
  </si>
  <si>
    <t>SSRS: Sistemas de información en salud y monitoreo y evaluación</t>
  </si>
  <si>
    <t>Gestión de programas</t>
  </si>
  <si>
    <t>COVID 19</t>
  </si>
  <si>
    <t>Prestación de atención comunitaria para TB-MDR</t>
  </si>
  <si>
    <t>Detección de casos y diagnóstico: TB-MDR</t>
  </si>
  <si>
    <t>Otras intervenciones para respuestas y sistemas comunitarios</t>
  </si>
  <si>
    <t>Poblaciones clave (Atención y prevención de TB): Otros</t>
  </si>
  <si>
    <t>Prevención</t>
  </si>
  <si>
    <t>Poblaciones clave (Atención y prevención de TB): personas privadas de libertad</t>
  </si>
  <si>
    <t>Otras intervenciones para sistemas de información en salud y monitoreo y evaluación</t>
  </si>
  <si>
    <t>Gestión de subvenciones</t>
  </si>
  <si>
    <t>Mitigación de riesgos para los programas de las enfermedades</t>
  </si>
  <si>
    <t xml:space="preserve">Control y contención relacionada a COVID-19, incluyendo el fortalecimiento de los sistemas de salud </t>
  </si>
  <si>
    <t>CONSULTORIA EVALUACIÓN DE LA SITUACIÓN DE SALUD Y PROCESOS DE ATENCIÓN, PARA LA PREVENCIÓN Y CONTROL DE LA TUBERCULOSIS DROGO RESISTENTE EN EL PERÚ.</t>
  </si>
  <si>
    <t>APOYO EN LA SUPERVISIÓN Y MONITOREO DE LAS ACTIVIDADES DEL PROYECTO PAÍS TB EN LA DIRECCIÓN DE PREVENCIÓN Y CONTROL DE LA TUBERCULOSIS DEL MINISTERIO DE SALUD (DPCTB).</t>
  </si>
  <si>
    <t>SUPERVISAR Y MONITOREAR EL TRABAJO OPERATIVO DESCENTRALIZADO DEL MANEJO CLÍNICO PROGRAMÁTICO DE LOS PACIENTES CON TB DR QUE INCLUYE A LOS TB MDR</t>
  </si>
  <si>
    <t>ASISTENCIA TÉCNICA EN LA DPCTB</t>
  </si>
  <si>
    <t>SUPERVISAR Y MONITOREAR EL TRABAJO OPERATIVO DESCENTRALIZADO DE LA GESTIÓN DE MEDICAMENTOS DE TB</t>
  </si>
  <si>
    <t>SUPERVISAR Y MONITOREAR EL TRABAJO OPERATIVO DESCENTRALIZADO DEL MANEJO CLÍNICO-PROGRAMÁTICO DE LOS PACIENTES CON TB DR QUE INCLUYE A LOS TB MDR</t>
  </si>
  <si>
    <t>ASISTENCIA TÉCNICA EN LA DPCTB_MINSA</t>
  </si>
  <si>
    <t>ELABORACIÓN DEL MANUAL DEL MANEJO INTEGRAL CON ENFOQUE DE CURSO DE VIDA DE LA PERSONA AFECTADA CON TBDR, CON ÉNFASIS EN TB PRE XDR</t>
  </si>
  <si>
    <t>ELABORACIÓN DEL MANUAL DE PROCEDIMIENTOS PARA EL FUNCIONAMIENTO DE LA RED DE CONSULTORES DE TRATAMIENTO DE TB DR (CNER, CRER, CER-DIRIS)</t>
  </si>
  <si>
    <t>SERVICIO DE CONSULTORÍA PARA LA ELABORACIÓN DEL EXPEDIENTE TÉCNICO DE ACONDICIONAMIENTO DE LA UNIDAD ESPECIALIZADA DE TUBERCULOSIS DE ADULTOS – HOSPITAL REGIONAL ELEAZAR GUZMÁN BARRÓN DE CHIMBOTE DE LA REGIÓN ANCASH- – HOSPITAL REGIONAL DOCENTE LAS MERCEDES DE CHICLAYO DE LA REGIÓN LAMBAYEQUE</t>
  </si>
  <si>
    <t>CONSULTORÍA PROFESIONAL EN CONTROL DE INFECCIONES PARA QUE REALICE VISITAS DE EVALUACIÓN Y DIAGNÓSTICO SITUACIONAL DEL ESTADO DE CONTROL DE INFECCIONES DE LAS UNIDADES ESPECIALIZADAS DE TUBERCULOSIS (UNET) DE ADULTOS Y PEDIÁTRICAS, ASÍ COMO DE LAS SALAS DE ASPIRADO GÁSTRICO Y ESPUTO INDUCIDO QUE SERÁN ACONDICIONADAS EN LOS ÁMBITOS PRIORIZADOS DEL PROYECTO.</t>
  </si>
  <si>
    <t>SERVICIO DE GESTIÓN Y ADMINISTRACIÓN DE LA PLATAFORMA EDUCTAIVA MOODLE</t>
  </si>
  <si>
    <t>DESARROLLO E IMPLEMENTACIÓN DE 2 CURSOS DE CAPACITACIÓN PARA EL MANEJO CLÍNICO PROGRAMÁTICO DE LA TB CON RESISTENCIA A FÁRMACOS, DIRIGIDO A PROFESIONALES DE SALUD IMPLICADOS EN EL MANEJO CLÍNICO DE CASOS CON TB  Y TB-RR/MDR/XDR EN PERÚ</t>
  </si>
  <si>
    <t>DISEÑO E IMPRESIÓN DE CARTILLA DE PROGRAMAS SOCIALES PAT. SERVICIOS DE EDICIÓN</t>
  </si>
  <si>
    <t>TABLET SAMSUNG GALAXY TAB A SM-T290</t>
  </si>
  <si>
    <t>ASISTENCIA TÉCNICA Y ACOMPAÑAMIENTO EN LAS DIRIS, DIRESAS Y GERESAS, ESTABLECIMIENTOS DE SALUD QUE REQUIEREN FORTALECER EL ÁREA DE LABORATORIO PARA EL CONTROL DE LA TB</t>
  </si>
  <si>
    <t>CONTRATACION DE SERVICIO DE CONSULTORÍA PARA DISEÑAR EL SISTEMA DE VIGILANCIA COMUNITARIA EN TB (SIVIC –TB)</t>
  </si>
  <si>
    <t>DISEÑO DE ROTAFOLIO</t>
  </si>
  <si>
    <t>CURSO VIRTUAL E LEARNING</t>
  </si>
  <si>
    <t>CONSULTORÍA PARA LA SISTEMATIZACIÓN DE EXPERIENCIAS COMUNITARIAS</t>
  </si>
  <si>
    <t>ELABORACIÓN DE MATERIALES EDUCATIVOS</t>
  </si>
  <si>
    <t>ASISTENCIA TECNICA EN ELABORACIÓN DE ANTEPROYECTOS Y SUPERVISION EN LA EJECUCION DE  ACTIVIDADES DE INFRAESTRUCTURA DEL PROYECTO PAIS TB-FM</t>
  </si>
  <si>
    <t>EXPEDIENTES TECNICOS PROGRESO Y DULANTO DIRIS LIMA NORTE</t>
  </si>
  <si>
    <t>ELABORACION DE EXPEDIENTE TÉCNICO</t>
  </si>
  <si>
    <t>CAJA PORTA RESPIRADOR CARTÓN</t>
  </si>
  <si>
    <t>SERVICIO DE ACONDICIONAMIENTO DE SALA DE ATENCIÓN DIFERENCIADA EN EL ESTABLECIMIENTO PENITENCIARIO DE ICA - VARONES</t>
  </si>
  <si>
    <t>SUPERVISION DE OBRA DEL EP ICA</t>
  </si>
  <si>
    <t>REVISAR Y DISEÑAR EL PLAN DEL SISTEMA DE VIGILANCIA COMUNITARIA EN TB</t>
  </si>
  <si>
    <t>GEODIFICACIÓN DE REGISTROS EN CASOS DE TB SENSIBLE Y DROGORESISTENTE REGISTRADAS EN EL SIGTB</t>
  </si>
  <si>
    <t>CONTROL DE CALIDAD DE LA INFORMACIÓN REGISTRADA EN EL SIGTB</t>
  </si>
  <si>
    <t>DISEÑAR Y DESARROLLAR LA VERSIÓN 2 DEL SIGTB DE ACUERDO ACUERDO A LOS REQUERIMIENTOS EN LA DIRECTIVA ADMINISTRATIVA N° 230/MINSA/2017/OGTI</t>
  </si>
  <si>
    <t>SUPERVISIÓN Y MONITOREO DE LAS ACTIVIDADES DEL PROYECTO PAIS TB EN LA DIRECCIÓN DE PREVENCIÓN Y CONTROL DE TUBERCULOSIS DEL MINISTERIO DE SALUD (DPCTB)</t>
  </si>
  <si>
    <t>SERVICIO DE DIGITADOR DE DOCUMENTOS PARA EL REGISTRO DE LOS DATOS DE LAS PERSONAS AFECTADAS POR TB DE LOS 12 ESTABLECIMIENTOS PENITENCIARIOS</t>
  </si>
  <si>
    <t>ANALIZAR LA SITUACIÓN EPIDEMIOLÓGICA DE LA TB A NIVEL LOCAL, REGIONAL Y NACIONAL</t>
  </si>
  <si>
    <t>SERVICIO DE SEGUIMIENTO Y MONITOREO DEL REGISTRO DE CASOS TB SENSIBLE Y RESISTENTE A TRAVÉS DE LA GENERACIÓN DE REPORTES POR EESS</t>
  </si>
  <si>
    <t>INVENTARIO SEGÚN REGISTRO DE ACTIVOS ENTREGADOS  AL INS, MINSA, DIRIS, DIRESAS</t>
  </si>
  <si>
    <t>REALIZAR EVALUACIONES DE FAMILIAS VULNERABLES PARA OTORGARLES UN BONO DE EMERGENCIA Y REALIZAR EL POSTERIOR SEGUIMIENTO</t>
  </si>
  <si>
    <t>MESAS DE ACERO INOXIDABLE - DIRIS LIMA NORTE</t>
  </si>
  <si>
    <t>CAMA HOSPITALARIA DE 2</t>
  </si>
  <si>
    <t>Portes Bancarios producto de los desembolsos recibidos del FM $ 343.79; Portes bancarios cuenta dolares $ 89.01 y portes bancarios cuenta soles S/.1,520.28 en dolares $455.08 Los portes bancarios forman parte del presupuesto.</t>
  </si>
  <si>
    <t xml:space="preserve">Corresponde a los bienes y servicos ya brindados durante el periodo pero no se desembolsaron aun o no han sido cancelados. </t>
  </si>
  <si>
    <t>28/09/2020 Wambo: Cartuchos/kitxpress SARS-COV-19  10test y gastos de importación por $ 64,398.02,
16/12/2020 Desembolso Comite Luz Verde
18/12/2020 Wambo: Cartuchos/kitxpress SARS-COV-19  10test y gastos de importación por $ 4,412.37
23/12/2020 900 Kit Standard Q COVID19 AG Test/Antígenos por $ 143,851.47 (notificación de compromiso de pago del FM)
23/12/2020 900 Kit Standard Q COVID19 AG Test/Antígenos por $ 143,851.47</t>
  </si>
  <si>
    <t>La propuesta de absorción presentada por el pais se inicia en esta subvención a partir del 2do año.
Se adjunta presupuesto 2011 -2022 en la carpeta 6.10 ubicada dentro de la carpeta Requerimiento 58 PER-T-SES Requerimiento PUDR - condiciones de la subvención management actions.</t>
  </si>
  <si>
    <t>De acuerdo a lo solicitado: 
1. Plan de Monitoreo y Evaluación: aprobado con fecha 13/03/2020
2. Plan de capacitaciones: aprobado con fecha 25/07/2019
3. Plan de Asistencia Técnica: aprobado con fecha 25/07/2019
Se adjunta correo de aprobación en la carpeta 6.4 ubicada dentro de la carpeta Requerimiento 58 PER-T-SES Requerimiento PUDR - condiciones de la subvención management actions.</t>
  </si>
  <si>
    <t xml:space="preserve">En octubre del 2020, el FM aprueba un presupuesto de USD1'811,354 como respuesta a la emergencia por COVID-19 (C19RM). A través del proyecto C19RM, trabajado en conjunto con la DPCTB y DPCVIH, se está fortaleciendo el primer nivel de atención, dotando a 15 establecimientos de salud (Lima y San Martín) con recursos humanos entrenados y con experiencia (personal médico y de enfermería); infraestructura (módulos de drywall, contenedores, servicios higiénicos, sistema de agua); fortalecimiento de laboratorios; y equipamiento clínico. Además, se está dotando de EPP a las organizaciones de la sociedad civil que trabajan de forma coordinada con la DPCTB y la DPCVIH en esta lucha, recibiendo también pulsioxímetros, termómetros digitales y capacitaciones. En convenio con ONUSIDA, se está otorgando un bono de S/760 a familias peruanas y migrantes en condición vulnerable, este recurso financiero es brindado por USAID.
Se adjunta documento en la COVID 19 ubicada dentro de la carpeta Requerimiento 58 PER-T-SES Requerimiento PUDR - condiciones de la subvención management actions. </t>
  </si>
  <si>
    <t xml:space="preserve">Fuente: Dirección de Prevención y Control de Tuberculosis (DPCTB - MINSA). 
Información preliminar 
Los resultados corresponden al periodo enero - diciembre 2020 de acuerdo a lo registrado en el SIGTB.
De acuerdo a la Norma Técnica de tuberculosis del Perú, la TB resistente a medicamentos (TB DR) se clasifica de la siguiente manera: 
- TB resistente a Isoniacida (H), si la resistencia es a isoniacida, pero no a rifampicina
- TB resistente a rifampicina (R), si la resistencia es a rifampicina, pero no a isoniacida
- TB multidrogorresistente (TB MDR), si la resistencia es a H y R
- TB extensamente resistente (TB XDR), si además de H y R, es resistente a una fluoroquinolona y a un inyectable de segunda línea.
Las Pruebas de sensibilidad (PS) a medicamentos anti tuberculosis: Son ensayos in vitro que sirven para detectar la resistencia a medicamentos antituberculosis. Se denominan PS directas cuando se realizan a partir de las muestras clínicas (por ejemplo, esputo); y PS indirectas cuando requieren cultivo para aislar la Micobacteria (Norma Técnica, 2018).
Desde el año 2008 en el país se presenta un incremento de las pruebas de sensibilidad rápida (PSR) para detectar resistencia a H y R. Este incremento significativo ha permitido que las PSR contribuyan con la detección precoz de un mayor número de casos de TB DR y en el incremento de pacientes que han tenido acceso oportuno a medicamentos de segunda línea. 
Según Global Report OMS-2018, Perú representa el 70% de mayor accesibilidad a las PS en comparación a los demás países de América. Ésta mayor accesibilidad es muy alentadora para el diagnóstico de nuevos casos de TB y el tratamiento oportuno.
El acceso a las pruebas de sensibilidad ha permitido que los afectados por TB reciban el tratamiento acorde a su patrón de sensibilidad acortando los tiempos de demora; sin embargo, esto también ha ocasionado tener un incremento de casos de TB MDR y XDR al evidenciar su patrón de sensibilidad (DPCTB – MINSA, 2017). 
En el 2017, Lima Metropolitana y el Callao reportaron el 85% de los casos de TB MDR y el 92% de los casos de TB XDR; entre las causas identificadas se encuentran la baja adherencia de tratamiento, alta transmisión de TB en la comunidad, pobre control de infecciones en los establecimientos de salud y el manejo inadecuado de las comorbilidades (TB-Diabetes y TB-VIH). Esta situación se agrava en las instituciones con población cerrada como los establecimientos penitenciarios y las instituciones armadas (Ejército, Marina de Guerra y Fuerza Aérea). (DPCTB – MINSA, 2017).
En el año 2020, en general, ha habido menos personas a quienes se les aplicó prueba de sensibilidad debido a la pandemia COVID 19, debido a los esfuerzos realizados para diagnosticar TB resistente hay más casos identificados, en relación al año 2019. Sin embargo, hay que tener en cuenta que los diagnósticos realizados con la prueba molecular Xpert permite la detección de TB resistente siempre que esta resistencia sea a rifampicina.
</t>
  </si>
  <si>
    <t xml:space="preserve">Fuente: Dirección de Prevención y Control de Tuberculosis (DPCTB - MINSA). 
Información preliminar 
Los resultados corresponden al periodo enero - diciembre 2020 de acuerdo a lo registrado en el SIGTB.
Numerador: Número de muertes por TB de todas las formas en personas VIH negativas en tratamiento x 100,000 habitantes. 
El cálculo, para el 2020, corresponde a: 1049/32625948 x 100000 = 3.2
El país cuenta con información de muertes por TB por Hechos Vitales hasta el 2016. La DPCTB – MINSA notifica las defunciones durante el tratamiento (por cualquier causa), y se calcula como sustituto de la tasa de mortalidad por cada 100 mil habitantes. De acuerdo al marco de desempeño del Proyecto se ha considerado tener en cuenta este dato para los reportes. 
La mortalidad generalmente se expresa en un año y se establece a través de la relación de defunciones y la población total. De acuerdo al marco de desempeño se estableció una meta anual de 6.7 por 100, 000 habitantes, para el reporte del 2020, y el valor reportado es de 3.2.
De acuerdo al documento Análisis de la Situación Epidemiológica de la TB en el Perú del año 2015, existe la tendencia a disminuir la tasa mortalidad por TB en Perú ya que se alcanzó la meta de reducir a la mitad la mortalidad por TB respecto al año 1990, con una disminución estimada del 71%, de 34 muertes por TB por cada 100 mil habitantes en el año 1990 a una 9.8 para el año 2012. 
El país en los últimos años ha fortalecido el tratamiento de la TB sensible y TB resistente a través de innovaciones en los esquemas de tratamiento, estandarización y optimización de los tiempos de diagnóstico e inicio de tratamiento y simplificación del proceso de atención para acceder a medicamentos de segunda línea, a través de los Comités de Retratamiento Regionales y en el ámbito nacional.
Actualmente, de acuerdo a las nuevas guías de la OMS están ingresando los tratamientos orales para la TB MDR con nuevas drogas como Bedaquilina, Delamanid, que de acuerdo a estudios permitirían reducir el tiempo de tratamiento y mejorar el éxito en el tratamiento.
En el indicador se refleja una reducción de muertes por tuberculosis en el año 2020, esto podría explicarse porque debido a la pandemia producida por el COVID 19 podría existir un subregistro en el sistema de información. En el país, se ha estado reportando diferencias en la cantidad de muertes de acuerdo a los registros del sector salud en el Sistema Informático Nacional de Defunciones (SINADEF). 
</t>
  </si>
  <si>
    <t xml:space="preserve">Fuente: Dirección de Prevención y Control de Tuberculosis (DPCTB - MINSA).
Información preliminar
Los resultados corresponden al cierre 2017 de acuerdo a lo registrado en el RME.
Este indicador mide a los pacientes que han completado con éxito su tratamiento aproximadamente 24 meses después de iniciado el tratamiento. El período de evaluación es de 12 meses calendario, generalmente desde enero hasta fines de diciembre, y se denomina cohorte anual. Todos los pacientes registrados y que inician el tratamiento durante este período se incluyen en el cálculo. Se mide 24 meses después del final del período de evaluación. Esto da tiempo suficiente para que la mayoría de los pacientes completen su tratamiento y para que se emitan y registren los resultados finales del cultivo. Todos los datos se pueden extraer del registro de tratamiento de TB de segunda línea.
En el año 2019, se inició la implementación de la Prueba de sensibilidad de drogas de segunda línea Genotype second line, para el diagnóstico oportuno de la tuberculosis extensamente resistente (TB XDR) a cargo del INS, siendo ello un gran paso en el apoyo diagnóstico de la TB resistente para el país.
Los resultados corresponden a lo registrado en el RME (Cierre al 2017). El dato reportado corresponde a la cohorte de aquellos pacientes que iniciaron tratamiento el año 2017. Para el 2020, se esperaba un 66.6% de éxito; sin embargo, considerando la información preliminar se ha logrado 62.3%.
Estos resultados preliminares determinan retos para el país para culminar la expansión de la cobertura de diagnóstico de TB por pruebas de biología molecular para drogas de primera y segunda línea, con ello se contribuiría a la disminución del tiempo de diagnóstico de TB MDR y TB XDR y la prescripción de tratamiento más eficiente y de manera oportuna.
Las condiciones de egreso de las PAT que inician tratamiento para TB MDR muestran una disminución de porcentaje de éxito año tras año. Al 2020, se ha logrado un 62.3% en comparación a los años 2015 que se logró un 86.5% y 2014 con un 88% de tasa de éxito. 
La pandemia por el COVID 19, ha frenado el acceso a las PS, tal como ha venido ocurriendo con la disminución de las actividades preventivas y detección en TB, disminución de pruebas diagnósticas, de control y seguimiento a los casos. Es importante mencionar, que existe una intervención con la participación de los Agentes Comunitarios de Salud (ACS) que a pesar de las dificultades establecidas por el distanciamiento social están realizando acompañamiento “remoto” a las PAT para mejorar la adherencia al tratamiento y así contribuir al éxito del mismo.
</t>
  </si>
  <si>
    <t xml:space="preserve">Fuente: Dirección de Prevención y Control de Tuberculosis (DPCTB - MINSA).
Información preliminar
Los resultados corresponden al periodo enero - diciembre 2020 de acuerdo a lo registrado en el SIGTB.
Para el año 2020, la meta establecida era de 31 968 casos notificados de todas las formas, habiéndose logrado notificar 24 150 casos, lo cual representa el 24.5% (7 818 casos) por debajo de la meta establecida. Esto representa una necesidad de continuar con el fortalecimiento de la atención integral centrada en la persona afectada por TB, implementar programas sociales de apoyo a los pacientes y fomentar la investigación en TB.
El MINSA a través de la DPCTB tiene como política incrementar la detección de casos, a fin de cerrar la brecha diagnóstica, dado que constituye un componente esencial del control de la tuberculosis, para lo cual ha venido implementando la estrategia de BÚSQUEDA ACTIVA DE CASOS a través de:
1. Fortalecimiento con recurso humano a los servicios de TB (a través del Plan de Intervención TB 2018-2020)
2. Implementación de nuevos métodos diagnósticos (GenXpert)
3. Implementación de unidades móviles de detección de casos a través de radiología y pruebas moleculares en población de alto riesgo de transmisión de tuberculosis TB Móvil).            
El número de casos detectado con diagnóstico durante el año 2020 disminuyó debido al contexto de la pandemia mundial del COVID 19. 
Esta disminución se puede observar en el número de detección de casos, para el año 2019, principalmente en los meses de abril y mayo, fue de 2 933 y 2 788 respectivamente. Mientras que en el año 2020, para los meses de abril y mayo, fue de 1 199 y 1 148 respectivamente.
El avance desarrollado en los últimos años se ha visto afectado, en el año 2020, por la pandemia del COVID 19. Como consecuencia de ello, se podría ver reflejado en un incremento de la transmisión de TB en la comunidad, producto de determinantes sociales como: hacinamiento (Aislamiento Social Obligatorio-ASO), pobreza (graves crisis económica, desempleo) y menos acceso a los servicios de salud (sistema de salud colapsado, enfocado en atenciones COVID 19). 
Además, durante el 2020, las actividades preventivas y de detección en TB (disminución de detección de casos, realización de menos pruebas diagnósticas y de control, disminución del control de contactos e ingresos a terapia preventiva) disminuyeron agravando la situación mencionada. Sin embargo, inmediatamente después que culminó el aislamiento social (Julio 2020), el MINSA a través de la DPCTB procedió a determinar las brechas de prevención, detección, diagnóstico y tratamiento producidas por impacto de la pandemia e inmovilización social  para iniciar con los planes de intervención.
</t>
  </si>
  <si>
    <t xml:space="preserve">Fuente: Dirección de Prevención y Control de Tuberculosis (DPCTB-MINSA).
Información preliminar
Los resultados corresponden al año 2018 de acuerdo a lo registrado en el SIGTB.
18 011 casos corresponden a aquellos que tienen resultado de tratamiento "Curados" y 6 798 casos a aquellos que tienen resultado de "Tratamiento Completo", haciendo un total de 24 809 casos. 
Se estableció una meta de 90%; sin embargo, de acuerdo a los resultados se ha alcanzado un 85% de tasa de éxito.
En el país se ha fortalecido la atención integral centrada en la persona, para ello se han establecido acciones como:
i) DOTS: institucional, comunitario, familiar y auto administrado: supervisión digital de tratamiento (aplicativo celular); ii) Diagnóstico a través de GenXpert en población vulnerable; iii)  Plataformas multidiagnósticas TB, VIH y Hepatitis; iv) Implementación de Historia Clínica Electrónica y Fortalecimiento del Sistema de Información Gerencial - SIG-TB; v) Acceso al tratamiento quirúrgico; vi) nuevos medicamentos (Bedaquilina) – TB Pre-XDR/XDR; vii) esquemas acortados para TB MDR; viii)  dosis fijas combinadas (DFC) en adultos y dispersables en niños – TB Sensible.
En las poblaciones vulnerables, la implementación de nuevos métodos de diagnósticos (GenXpert, LPA-Genotype segunda línea) han sido una herramienta importante para la búsqueda activa de casos.
Todas estas acciones permitieron que las tasas de éxito de las cohortes de TB sensible y resistente estuvieron teniendo mejoras; sin embargo, en este último año por los motivos de menor detección en TB, menos pruebas diagnósticas y de control realizadas, disminución de control de contactos e ingresos a terapia preventiva, se ha venido reduciendo el éxito en estas tasas.
</t>
  </si>
  <si>
    <t xml:space="preserve">Fuente: Dirección de Prevención y Control de Tuberculosis (DPCTB – MINSA)
Información preliminar
Los resultados corresponden al periodo enero - diciembre 2020 de acuerdo a lo registrado en el SIGTB.
La OMS estima que en el Perú se produce un mayor número de casos de TB de los que son notificados. La diferencia entre las estimaciones y lo notificado es constante y frecuente para los países en desarrollo.
La diferencia de la estimación de OMS y los casos notificados en el Perú pueden estar determinados por las siguientes razones:
- Inadecuada captación de Sintomáticos Respiratorios.
- Baja cobertura de examen de contactos. 
En el año 2018, en las regiones priorizadas de Loreto e Ica, se reportaron algunos problemas por los que no se notificaban los casos de tratamiento de segunda línea, entre los principales estaban: el débil manejo del SIGTB, cambios de responsables de TB, señal de internet lenta en EE.SS. y el débil registro de las tarjetas de tratamiento de Segunda línea. Esta situación se ha ido superando a paso lento con el fortalecimiento del SIGTB y la contratación del personal necesario e idóneo para el registro de los casos.
A través de los años se ha observado el incremento de cepas resistentes en el país, esto debido a que, el porcentaje de perdidos en seguimiento – abandonos a tratamiento son focos infecciosos en la comunidad, evidenciándose a través de los años el incremento de cepas resistentes en el país con una predominancia de casos nuevos de TB MDR . Por ello, es importante la implementación de pruebas de diagnóstico para detectar estos casos, diagnosticarlos y notificarlos y sobre todo brindarles el tratamiento adecuado de acuerdo a la resistencia establecida.
</t>
  </si>
  <si>
    <t xml:space="preserve">Fuente: Dirección de Prevención y Control de Tuberculosis (DPCTB - MINSA).
Información preliminar 
Los resultados corresponden al periodo enero - diciembre 2020 de acuerdo a lo registrado en el SIGTB. 
De los pacientes con TB RR o MDR que iniciaron tratamiento; 1 384 son confirmados por laboratorio y 203 no son confirmados por laboratorio. De acuerdo a estos resultados se observa una brecha de 1 437 casos para alcanzar la meta programada para el periodo del reporte.
Es importante considerar que habiéndose incrementado las pruebas de sensibilidad rápida para detectar resistencias a isoniacida y rifampicina por los métodos existentes en el país (Genotype, MODS) y ahora último la prueba molecular GeneXpert introducida por el proyecto y fortalecida por la intervención en VIH que también contempló la compra de equipos GeneXpert, es de esperar un incremento de casos resistentes por lo que también es un reto para el país para mejorar la oferta de tratamiento con drogas de segunda línea de mayor eficiencia y efectividad.
Actualmente, la duración del tratamiento, está entre 18 a 24 meses considerando el esquema convencional de TB-MDR recomendado por la OMS cuyo tratamiento generalmente tiene una fase intensiva de 08 meses y una duración total de 20 meses. El país está investigando el tratamiento con esquemas más cortos y totalmente orales que mejorarían la calidad de vida de los pacientes ya que 
sin tratamiento sin inyectables podría mejorar el cumplimiento con el tratamiento, facilitar la implementación de modelos de atención de base comunitaria y la disminución de la aparición de reacciones adversas.
</t>
  </si>
  <si>
    <t xml:space="preserve">Fuente: Dirección de Prevención y Control de Tuberculosis (DPCTB - MINSA).
Información preliminar 
Los resultados corresponden al periodo enero - diciembre 2020 de acuerdo a lo registrado en el SIGTB. 
Uno de los problemas que complica la situación de la prevención y control de la tuberculosis es la elevada tasa de incidencia (casos nuevos) de tuberculosis en los establecimientos penitenciarios del Instituto Nacional Penitenciario (INPE), la cual es superior a lo reportado en el país llegando a 2 417 casos x 100,000 habitantes vs. tasa Incidencia Perú: 85.4 x 100000 habitantes para el 2017. De manera similar sucede para el año 2018 llegando a 2 787 casos x 100,000 habitantes vs. tasa Incidencia Perú: 87.5 x 100,000 habitantes. La presencia de casos en los establecimientos penitenciarios constituye un foco de transmisión a la población general a través de las visitas y las salidas en libertad de la población penal (DPCTB – MINSA, 2018).
En el periodo de enero – diciembre 2020, 1 976 casos de TB notificados corresponden a los 12 establecimientos penitenciarios priorizados, lo que equivale a 91.7% del total de casos notificados (2017) a nivel nacional de los establecimientos penitenciarios.
Durante la subvención anterior y la presente subvención, se viene mejorando la detección y notificación de casos a través de las actividades implementadas en 12 penales con alta carga de casos de TB (10 de la oficina regional de Lima y 02 de la oficina regional del norte), mediante el acondicionamiento y equipamiento de salas de atención, laboratorios, dotación de recursos humanos, y además fortalecimiento de capacidades.
Además, se ha mejorado la identificación de sintomáticos respiratorios mediante la instalación de redes de promotores de salud penitenciarios y el fortalecimiento del diagnóstico mediante la prueba molecular GeneXpert en 03 de los penales con alta carga de TB de la oficina regional de Lima. En la presente intervención se ha continuado con algunas actividades de apoyo para aprovechar la capacidad instalada y el recurso humano capacitado que permita mejorar la atención integral a la población privada de libertad con TB. 
Todo lo mencionado anteriormente, se ha visto afectado por la emergencia sanitaria debido al COVID 19, lo que determinó que el INPE cierre los Establecimiento Penitenciarios y las actividades programadas desde los servicios de salud en TB se vean afectadas disminuyendo su oferta. Además, se ha descontinuado las actividades al interior del penal como el acompañamiento y seguimiento de los promotores de salud penitenciarios a las PAT.
</t>
  </si>
  <si>
    <t>De los 24150 casos notificados de todas las formas de TB  (incluyendo casos nuevos y recaidas), el 63.28% representa los casos confirmados bacteriológicamente.</t>
  </si>
  <si>
    <t>De los 24150 casos notificados de todas las formas de TB (incluyendo casos nuevos y recaidas), el 12.88% corresponde a casos que no han sido documentados de VIH.</t>
  </si>
  <si>
    <t>De los 24150 casos notificados de todas las formas de TB  (incluyendo casos nuevos y recaidas), el 81.41% corresponde a casos cuyo resultado es negativo en la prueba del VIH.</t>
  </si>
  <si>
    <t>De los 24150 casos notificados de todas las formas de TB  (incluyendo casos nuevos y recaidas), el 5.71% corresponde a casos cuyo resultado es positivo en la prueba del VIH.</t>
  </si>
  <si>
    <t>De los 29326 casos notificados de todas las formas de TB, el 35.08% de mujeres han sido tratadas exitosamente (curadas mas tratamiento completado).</t>
  </si>
  <si>
    <t>De los 29326 casos notificados de todas las formas de TB, el 4.26% de personas menores de 15 años han sido tratadas exitosamente (curados mas tratamiento completado).</t>
  </si>
  <si>
    <t>De los 29326 casos notificados de todas las formas de TB, el 95.74% de personas de 15 años a mas han sido tratadas exitosamente (curados mas tratamiento completado).</t>
  </si>
  <si>
    <t>De los 29326 casos notificados de todas las formas de TB, el 64.92% de hombres han sido tratadas exitosamente (curados mas tratamiento completado).</t>
  </si>
  <si>
    <t>De los 1384 casos con RR y/o MDR notificados, el 29.19% corresponde a mujeres afectadas.</t>
  </si>
  <si>
    <t>De los 1384 casos con RR y/o MDR notificados, el 70.81% corresponde a hombres afectados.</t>
  </si>
  <si>
    <t>De los 1587 casos con RR y/o MDR que iniciaron tratamiento con drogas de segunda línea , el 29.99% corresponde a mujeres afectadas.</t>
  </si>
  <si>
    <t>De los 1587 casos con RR y/o MDR que iniciaron tratamiento con drogas de segunda línea , el 70% corresponde a hombres afectados.</t>
  </si>
  <si>
    <t>De los 1587 casos con RR y/o MDR que iniciaron tratamiento con drogas de segunda línea , el 3.02% corresponde a personas menores de 15 años.</t>
  </si>
  <si>
    <t>Existen 653 casos no documentados (2.7%); por tal motivo, no se puede identificar su edad.</t>
  </si>
  <si>
    <t>De los 29326 casos notificados de todas las formas de TB, el 6.89% de casos con Resultado de prueba del VIH "No documentado" han sido tratados exitosamente (curados mas tratamiento completado).</t>
  </si>
  <si>
    <t>De los 29326 casos notificados de todas las formas de TB, el 87.27% de casos con resultado negativo en su prueba de VIH han sido tratadas exitosamente (curados mas tratamiento completado).</t>
  </si>
  <si>
    <t>De los 29326 casos notificados de todas las formas de TB, el 5.82% de casos con resultado positivo en su prueba de VIH han sido tratadas exitosamente (curados mas tratamiento completado).</t>
  </si>
  <si>
    <t>De los 1384 casos  con RR y/o MDR notificados, el 97.90% corresponde a personas de 15 años a más.</t>
  </si>
  <si>
    <t>De los 1384 casos con RR y/o MDR notificados, el 2.10% corresponde a personas de 15 años a más.</t>
  </si>
  <si>
    <t>De los 1587 casos con RR y/o MDR que iniciaron tratamiento con drogas de segunda línea , el 96.98% corresponde a personas de 15 años a más.</t>
  </si>
  <si>
    <t xml:space="preserve">Fuente: Dirección de Prevención y Control de Tuberculosis (DPCTB - MINSA). 
Información preliminar 
Los resultados corresponden al periodo enero - diciembre 2019 de acuerdo a lo registrado en el SIGTB.
Numerador: Número de muertes por TB de todas las formas en personas VIH negativas en tratamiento x 100,000 habitantes. 
El cálculo corresponde a: 1434/32526084 x 100000 = 4.4
El país cuenta con información de muertes por TB por Hechos Vitales hasta el 2016. La DPCTB – MINSA notifica las defunciones durante el tratamiento (por cualquier causa), y se calcula como sustituto de la tasa de mortalidad por cada 100 mil habitantes. De acuerdo al marco de desempeño del Proyecto se ha considerado tener en cuenta este dato para los reportes. 
La mortalidad generalmente se expresa en un año y se establece a través de la relación de defunciones y la población total. De acuerdo al marco de desempeño se estableció una meta anual de 6.7 por 100, 000 habitantes y el valor reportado es de 4.4 (información cerrada al 2019).
</t>
  </si>
  <si>
    <t>Saldo extracto bancario $ 4,657,707.17 y en S/.74622.59 Equivalente a US$ 20,625.37</t>
  </si>
  <si>
    <t>La no ejecución del 47% se debe al monto destinado a COVID y al plan de fortalecimiento: EPP, equipos de laboratorio e insumos para los equipos a ser destinados a los 15 puntos covid, se dejo de adquirir los equipamientos e insumos que requerian primero la implementación de las salas COVID.</t>
  </si>
  <si>
    <t>El saldo acumulado no ejecutado corresponde principalmente a COVID y al plan de fortalecimiento: EPP, equipos de laboratorio e insumos, el presupuesto anterior se ejecuto al 100% y fueron los insumos para penales cuya actividad concluyo en Dic.2019</t>
  </si>
  <si>
    <t>De acuerdo a la programación de actividades del proyecto se llego a ejecutar en un 93%, la no eejcución se debe principalmente al saldo del componente COVID CR19, que nos fue aprobado en el ultimo trimestre del 2020 y cuya implementación vario en necesidades teniendo que ir a consuolta del FM su ejecución la misma que se obtuvo en Dic, por ello la demora.</t>
  </si>
  <si>
    <t>En el presupuesto acumulado al 2020 la ejecución de la intervención de TB fue de sólo de alrededor de $100,000, el saldo acumulado corresponde principalmenet al presupuesto del COVID CR19, presupuesto que se esta ejecutando principalmente en el primer trimestre del 2020.</t>
  </si>
  <si>
    <t>De acuerdo a la programación de actividades, la no eejcución se debe principalmente al saldo del componente COVID CR19, que nos fue aprobado en el ultimo trimestre del 2020 y cuya implementación vario en necesidades teniendo que hacer la consullta al FM sobre la variación encontrada nkuegi de ka visita a los establecimientos a intervenir.</t>
  </si>
  <si>
    <t>En el presupuesto acumulado al 2020 la ejecución de la intervención de TB se efectúo de acuerdo a lo planificado, el saldo acumulado corresponde principalmenet al presupuesto del COVID CR19, presupuesto que se esta ejecutando en el primer trimestre del 2021, al determinar las necesidades de implementación.</t>
  </si>
  <si>
    <t>No se tiene presupuestado la compra de productos farmaceuticos que deben ir al PQR, los insumos que se han comprado en este periodo corresponden a insumos de EPP prara COVID.</t>
  </si>
  <si>
    <t>No tenemos planificado la compra de estos productos</t>
  </si>
  <si>
    <t>De acuerdo al listado que el Fondo Mundial posee en sus guias no tenemos presupuesto para la adquisicion de insumos que deben notificarse en el PQR.</t>
  </si>
  <si>
    <t>La fecha de presentación del Reporte anual es el 28 de febrero, se planifica enviar el reporte en la fecha prevista.</t>
  </si>
  <si>
    <t>Preparation on track</t>
  </si>
  <si>
    <t xml:space="preserve">
Se adjunta carta del APCI donde se indica que el Proyecto está calificado para acogerse al beneficio tributario de recuperación de IGV y IPM en el marco del decreto legislativo N° 783 y su reglamento Decreto Supremo 36-94-EF.
A partir de esta calificación brindada por el organismo rector de cooperación internacional se inició el proceso de solicitud de recuperación de Impuesto General a las Ventas (IGV) ante la entidad correspondiente (APCI) de los gastos ejecutados en los períodos:
Julio - Diciembre 2019;
Enero - Marzo 2020; 
Abril - Junio 2020;
Respecto al periodo de Julio - Septiembre 2020 se estará realizando la solicitud en marzo 2021.Este tramite se ha visto afectado por la pandemia.
Esta actividad es continua, dado que la recuperación del IGV se realiza después de haber ejecutado el Gasto; por ello, siempre estará "en progreso"</t>
  </si>
  <si>
    <t>Se ha culminado la revisión del saldo financiero de la subvención anterior. A la espera del comunicado oficial del Fondo Mundial; para la construcción del PUDR, se tuvo reunión con el FM obteniendose como instrucción que el saldo final del cierre de la subvención anterior se considere como saldo inicial de este periodo, la diferencia cambiaria se ajustará en el reporte del pUDR y luego del analisis de variación cambiaria.</t>
  </si>
  <si>
    <t>Los expedientes técnicos para la ejecución de las obras de acondicionamiento, tanto del INPE como la DPCTB - MINSA se han ido remitiendo al FM para su aprobación y posterior ejecución.
Se adjunta matriz de acondicionamientos en la carpeta 6.5 ubicada dentro de la carpeta Requerimiento 58 PER-T-SES Requerimiento PUDR - condiciones de la subvención management actions.
Esta condición especial se ha iniciado con la elaboración de convenios con las entidades beneficiarias de las intervenciones. A la fecha se cuenta con los siguientes convenios firmados:
- Hospital San Bartolomé
- Hospital Cayetano Heredia
- Hospital Regional de Loreto
- Hospital de Yurimaguas
- DIRIS Lima Norte
- DIRIS Lima Sur
- ONU SIDA
- DIRIS Lima Este
- GORE La Libertad
- GORE Lambayeque
- GORE Ica
- GORE San Martín (convenio marco)
- INPE
-DIRIS Lima Centro
-Hospital San Juan de Lurigancho
Asimismo, se han presentado los siguientes convenios elaborados:
- GORE Loreto
- DIRESA Callao
- Hospital Hipólito Unanue
- DIRESA Áncash
- Hospital Guzmán Barrón
- Hospital Santa Isabel
- Hospital Las Mercedes
- Hospital Jerusalen
- INS
- GORE San Martín (convenio específico)
Se adjunta los documentos mencionados en carpeta 6.5 ubicada dentro de la carpeta Requerimiento 58 PER-T-SES Requerimiento PUDR - condiciones de la subvención management actions.</t>
  </si>
  <si>
    <t>La previsión considerada corresponde a la reprogramación que se solicitará, por la recalendarización de algunas actividades y propuesta a ser presentada</t>
  </si>
  <si>
    <t>La previsión considerada disminuye en viajes, a ser presentada en la propuesta de reprogramación</t>
  </si>
  <si>
    <t>La previsión considerada corresponde a la reprogramación que se solicitará</t>
  </si>
  <si>
    <t>Sin cambio</t>
  </si>
  <si>
    <t>Se mantiene el mismo monto</t>
  </si>
  <si>
    <t>La previsión es por la recalendarización de actividades</t>
  </si>
  <si>
    <t>Se desarrollaria en el año 4</t>
  </si>
  <si>
    <t>Corresponde al comité Luz Verde</t>
  </si>
  <si>
    <t>Se propone el TAO</t>
  </si>
  <si>
    <t>Para cumplir con las actividades programadas</t>
  </si>
  <si>
    <t>Se propone implementar la actividad de mochilas de rayos X moviles, para llegar a zonas alejadas</t>
  </si>
  <si>
    <t>De acuerdo a lo planificado</t>
  </si>
  <si>
    <t>Disminuye talleres por el cierre en penales</t>
  </si>
  <si>
    <t xml:space="preserve">Realizar la actividad de capacitacion </t>
  </si>
  <si>
    <t>Se comprara los equipos previstos</t>
  </si>
  <si>
    <t>Previsión de acuerdo a la reprogramación</t>
  </si>
  <si>
    <t>Leonid Lecca García</t>
  </si>
  <si>
    <t>Director General</t>
  </si>
  <si>
    <t>Lima-Peru</t>
  </si>
  <si>
    <t>NO</t>
  </si>
  <si>
    <t>Concluirá en el plazo establecido</t>
  </si>
  <si>
    <t>El último informe de auditoria fue aprobado</t>
  </si>
  <si>
    <t>Todas las recomendaciones efectuadas por la firma auditora se han implementado al interior de la institución y del proyecto</t>
  </si>
  <si>
    <t>Los gastos exceden el 50%</t>
  </si>
  <si>
    <t>En relación a las actividades programáticas y, debido a la pandemia, se nos solicitó hasta en dos oportunidades revisar el presupuesto y determinar eficiencias y/o reprogramación de actividades para atender la emergencia con fondos del proyecto. Considerando las limitaciones impuestas para el control de la pandemia (e.g., inmovilización social), se realizaron revisiones de las actividades y de las mejores estrategias para sacarlas adelante. Los resultados en el cumplimiento programático reflejan una alta capacidad del RP para adaptarse al cambio y lograr los objetivos.
A nivel presupuestal, sin incluir el componente C19RM, a diciembre 2020 se llegó al 97%.
Sobre el C19RM, dado el impacto del COVID-19, se nos confió la ejecución de este componente basados en la capacidad de respuesta frente a situaciones complejas como las que estamos enfrentando, y en la que estamos mostrando buenos resultados en coordinación directa con DPCTB y DPCVIH.</t>
  </si>
  <si>
    <t>Los Programas Nacionales se han visto seriamente afectados en el diagnóstico oportuno y en el tratamiento. Para mitigar los efectos de la pandemia, continuamos trabajando con los agentes comunitarios en salud para mejorar la adherencia de los pacientes al tratamiento y disminuir el abandono. Por otro lado, en el Q7 se van a presentar, en base a reprogramaciones, 02 actividades importantes que también ayudarán a mitigar los daños al Programa de TB: una investigación operativa para evaluar un tratamiento acortado oral y un plan para diagnóstico temprano a través de unidades móviles de Ray-X.
El tratamiento acortado de casos MDR tiene, además, un impacto en la calidad de vida de los pacientes, ya que al durar de 09 a 12 meses, pueden insertarse más rápido al mercado laboral y, al ser 100% oral, mejora la adherencia y disminuye la tasa de abandonos.
La unidades móviles de Ray-X son equipos transportados en mochilas (backpacks) que permiten realizar tamizajes masivos en practicamente cualquier lugar. A esto se le va a sumar el uso de inteligencia artificial para el análisis de las imágenes, lo que indicará la probabilidad de TB y la necesidad de otras pruebas. Ahí es donde el GeneXpert entra en el flujograma, ayudando a diagnosticar casos de TB muy tempranamente (casos que ni siquiera son sintomáticos respiratorios), disminuyendo la transmisión en la comunidad.</t>
  </si>
  <si>
    <t>Durante el periodo 2020 han sucedido dos factores importantes que han afectado el desarrollo regular del programa: 
1. La inestabilidad política, donde ha existido rotación de autoridades, ocasionando inestabilidad en la continuación de las actividades a implementar.   
2. La situación de pandemia COVID, cuyas restricciones han ocasionado demoras en la implementación del CR19.
En el 2021 estamos enfrentando una segunda ola cuyo impacto se siente cada vez más cercano al personal del proyecto. Esperamos que el proceso de vacunación se siga implementando progresivamente, pero dando oportunidad a todos aquellos que lo necesitan.</t>
  </si>
  <si>
    <t xml:space="preserve">Actualmente, la duración del tratamiento está entre 18 a 24 meses considerando el esquema convencional de TB-MDR recomendado por la OMS cuyo tratamiento generalmente tiene una fase intensiva de 08 meses y una duración total de 20 meses. El país está investigando el tratamiento con esquemas más cortos y totalmente orales que mejorarían la calidad de vida de los pacientes ya que sin tratamiento, sin inyectables podría mejorar el cumplimiento con el tratamiento, facilitar la implementación de modelos de atención de base comunitaria y la disminución de la aparición de reacciones adversas. </t>
  </si>
  <si>
    <t>La diferencia en el saldo se debe principalmente a la demora en la contratación del personal de Puntos COVID, pues la implementación demoro 2 meses, debido a las coordinaciones previas con las DISAS y DIRESA, asimismo por la pandemia se tuvo que prescindir o disminuir horas de personal para retomar las actividades una vez organizado el trabajo remoto.</t>
  </si>
  <si>
    <t>Muchos documentos a imprimir no se pudieron ejecutar debido a la pandemia, esto se ha retomado y los gastos se estan efectuando en el primer trimestre del año 2021.</t>
  </si>
  <si>
    <t>El gasto asicional que se observa es debido a que en este año se adquirio los materiales que se tenia previsto ejecutar el año anterior.</t>
  </si>
  <si>
    <t xml:space="preserve">El fondo no usado corresponde al apoyo al trabajo de las ACS, las cuales tuvieron que ser capacitadas de manera virtual , lo cual demoro el trabajo de implementación de seguimiento a pacientes en forma remota, se ha iniciado esta labor entre noviembre y diciembre y ya tenemos a las 200ACS haciendo esta labor de seguimiento. </t>
  </si>
  <si>
    <t>Sin comentario</t>
  </si>
  <si>
    <t>Este gasto a disminuido debido a la pandemia donde se restringio los viajes.</t>
  </si>
  <si>
    <t>Parte de estos fondos corresponde al plande fortalecimiento de laboratorio, plan que ya se implemento desde octubre del 2020, el monto no ejecutado tambien corresponde al plan de descentralización, cuya consultoria demoro en su ejecución debid a las dificultades para reunirse y validar los avances.</t>
  </si>
  <si>
    <t>Los insumos no adquiridos en el 2020 corresponde al presupuesto del COVID, debido a la necesidad de cooridinar con las DISAS y DIRESAS para implementar 15 puntos COVID, las compras se iniciaron en diciembre, este presupuesto se esta ejecutando en el primer trimestre del año 2021</t>
  </si>
  <si>
    <t>Los equipos no adquiridos en el 2020 corresponde al presupuesto del COVID, debido a la necesidad de cooridinar con las DISAS y DIRESAS para implementar 15 puntos COVID, las compras se iniciaron en diciembre, este presupuesto se esta ejecutando en el primer trimestre del año 2021</t>
  </si>
  <si>
    <t>La no ejecución se debe a las UNET adultos, se tenia previsato avanzar con 2 UNET, recien hemos concluido los expedientes en espera de la aprobación para iniciar estas obras</t>
  </si>
  <si>
    <t>Se tenia previsto comprar equipos para los puntos COVID y laboratorios, esta compra se adjudico en Diciembre e ingresaron entre enero y febrero del 2021</t>
  </si>
  <si>
    <t>El importe que aparece era para comprar insumos para tamizaje pero la actividad concluyo en el 2019.</t>
  </si>
  <si>
    <t>Se tenía previsto iniciar la IO sobre dosis fija combinada en penales, debido a la pandemia y cierre de los penales, se postergo el inicio de esta consultoria, se esta retomando en el 2do semestre del 2021</t>
  </si>
  <si>
    <t>Este presupuesto tenia 2 etapas, concluir la reunión nacional de trabajdores de Salud de TB en penales y recoger las heramientas de evaluacion para retroalimentación y mejora; se concluyo con la primera actividad pero no se pudo concretar el inicio de la 2da etapa debido a la pandemia y cierre de penales, se piensa reprogramar esta actividad</t>
  </si>
  <si>
    <t>Debido a la pandemia se demoro la elaboración de los expedientes de la UNET, estamos a la espera de la aprobación de los expedientes para su ejecución, asimismo hay consultorias que no se concluyeron en el 2020 y terminaran en el trimestre 2021</t>
  </si>
  <si>
    <t>Parte del saldo es el apoyo a las ACS cuyo trabajo remoto demoro en su implementación, asimismo la impresión de guias no se pudo hacer debido a la demora en la aprobación de los documentos por parte de la DPCTB, a la fecha ambas actividades se vienen desarrollando.</t>
  </si>
  <si>
    <t>En esta intervención se tenia planificado contratar la asistencia técnica para los laboratorios regionales cuyo contrato demoro, en la actualialidad ya se tiene el equipo completo, asimismo hubo demora en la compra de equipos, en dciembre se inicio proceso a la fecha ya se adjudico todas las compras, quedando pendiente solo la compra de un equipo.</t>
  </si>
  <si>
    <t>La no ejecución se debe principalmente al cierre de los penales y no se implemento el 100% del trabajo de seguimiento a la labor del promotor en EP.</t>
  </si>
  <si>
    <t>De acuerdo al plan, se tenia previsto avanzar con los fondos concursables, esto ha tomado tiempo la implementación de las actividades.</t>
  </si>
  <si>
    <t>La reducción en la ejecución es por los talleres de SIG TB, debido a que se desarrollan de forma virtual y los talleres in situ se vienen ejecutando con presupuesto del MINSA.</t>
  </si>
  <si>
    <t>La implementación de 15 puntos COVID demoro debido a que se tuvo que coordinar con las DISAS y DIRESA, en el primer trimestre del 2021 se procedió con la ejecución de este presupuesto.</t>
  </si>
  <si>
    <t>El gran porcentaje de no ejecución del periodo corresponde al COVID19, debido a que la implementación se completo en el primer trimestre 2021</t>
  </si>
  <si>
    <t>El FM aprobó a la empresa auditora seleccionada por el comite de adquisiciones de SES; se firmó el Acta de Comité de selección de SES otorgando la buena Pro a la firma Auditora Rivera y asociados. Se firmó el contrato con la empresa seleccionada el 28 de Enero y se esta coordinando la reunión de inicio para recibir el plan de trabajo el 10 de marzo 2021. La fecha limite para la entrega del informe es el 10 de mayo 2021. El archivo no permite actualizar la fecha.</t>
  </si>
  <si>
    <t>Se vienen cumpliendo con las condiciones relacionadas a las finanzas</t>
  </si>
  <si>
    <t>Status : 
Acciones de gestión sin finalizar: 
1. En relación al IGV se concluyó con el recupero del IGV de la subvención anterior determinandose el saldo al cierre, a nivel de la institución se ha implementado el procedimiento para realizar esta actividad en plazos.
2. Se ha procedido a firmar con el INPE un convenio especifico donde se detalla la responsabilidad del INPE en relación a la intervención.
3. Se ha procedido a la contratación del auditor en los plazos convenidos para poder cumplir con la entrega de los EEFF auditados del proyecto en los plazos establecidos según las guias del FM.
Se adjuntara los documentos relacionados a estos puntos.</t>
  </si>
  <si>
    <t>A la fecha las condiciones precedentes se han cumplido casi en su totalidad, el  FM ha venido aprobando durante el 2020 varias de las actividades condicionadas a pesar de la pandemia, el presupuesto se viene ejecutando de acuerdo a los planes presentados.
Se solicita al RP que tome medidas urgentes para llegar al cierre del periodo 2020 con una absorción del 95% teniendo en cuenta la coyuntura del Covid-19.</t>
  </si>
  <si>
    <t>PSJ.ICA-LIM 08ENE/SEGUIM TRABAJO ACS/CECILIA B/199</t>
  </si>
  <si>
    <t>SERV. ARCHIV.Y REVISON COMPROBANTES FILE/199</t>
  </si>
  <si>
    <t>220 UND MOCHILAS NYLON 35X40CM C/LOGO SES/199</t>
  </si>
  <si>
    <t>65UND MORRALES COLOR AZUL 38X27CM C/LOGO PROY./199</t>
  </si>
  <si>
    <t>SERV.PUBLIC EN EL COMERCIO/LICITACION 001-2020/199</t>
  </si>
  <si>
    <t>SERV.PUBLIC EN EL COMERCIO/LICITACION 002-2020/199</t>
  </si>
  <si>
    <t>SERV.TRASL GALONES VESPHENEALCOHOL 70-DIRIS/199</t>
  </si>
  <si>
    <t>SERV.MONATJDESMONT MAMPARA-DIRIS LIMA NORTE/199</t>
  </si>
  <si>
    <t>SERV.ACOND SALA ATENC DIFER EP.ICA-VALORIZ N1/199</t>
  </si>
  <si>
    <t>01 ARREGLO FLORAL-LAGRIMA/EVELYNE A./199</t>
  </si>
  <si>
    <t>Varios</t>
  </si>
  <si>
    <t>111 INCENTIVOS  ACS / 1RA PARTE-DIC20 /199</t>
  </si>
  <si>
    <t>MOV.ENTREG EQUIPS COVID 4630NOV/ALMENDRA D/199</t>
  </si>
  <si>
    <t>MOV.ENTRG EQUIP/COMAS-DIRIS NOR 30DIC/KARIM LL/199</t>
  </si>
  <si>
    <t>MOV.ENTRG EQUIP/COMAS-DIRIS NOR 23DIC/KARIM LL/199</t>
  </si>
  <si>
    <t>CONSULT CLINICO DPCT/TIEMP PARC TRAT TB-P6/199</t>
  </si>
  <si>
    <t>PSJ. LIM-PISCO 17DIC/INSPEC TECN UNET/MARIA L/199</t>
  </si>
  <si>
    <t>SERV. MODIFICACION ADICIONAL P/DISEÑO GUIA ACS/199</t>
  </si>
  <si>
    <t>21 CAMAS HOSPITALARIA 02 MINIVELA PORTS/199</t>
  </si>
  <si>
    <t>SERV. DISTRIBUCION EPPS -DIRESAS Y DIRIS/199</t>
  </si>
  <si>
    <t>SERV ENVIO DOCUMENTOS/YURIMAGUAS-LAMBAYEQUE/199</t>
  </si>
  <si>
    <t>ARBITRIOS 2 MESES-ALQUIER LOCAL P/INSUMOS FM/199</t>
  </si>
  <si>
    <t>2 FRANELAMEDIDOR AIR2 LIMPIA TAPIZ-VAN MINSA/199</t>
  </si>
  <si>
    <t>MOV.RECOJ INSTRUM/EESS IQUT4-7ENE/ACS JOSMAN M/199</t>
  </si>
  <si>
    <t>MOV.15DIC RETORN.A OF.LIMA ACT.CAMPO/BLANCA R/199</t>
  </si>
  <si>
    <t>MOV.BLANCA R.DESDE OF.PUNO-COMAS/RECOJO ARCHIV.</t>
  </si>
  <si>
    <t>MOV.BLANCA R.DESDE COMAS-OF.PUNO/ACTIV. VARIAS/199</t>
  </si>
  <si>
    <t>SERV. ENCOMIENDA TRUJ-LIM/LUIS C./199</t>
  </si>
  <si>
    <t>SERV MENS INSUM GENEXP CHINC-AREQ/XPERTC-ICA/199</t>
  </si>
  <si>
    <t>44 INCENTIVOS 1GRUPO ACS DIRIS LIM/20-23OCT/199</t>
  </si>
  <si>
    <t>65 INCENTIVOS 3GRUPO ACS DIRIS ESTE-SUR/199</t>
  </si>
  <si>
    <t>ELAB. EXPED TEC ACONDMANTENT ALBERG PATS-P2/199</t>
  </si>
  <si>
    <t>ELAB. EXPED TEC ACONDMANTENT ALBERG PATS-P3/199</t>
  </si>
  <si>
    <t>SERV. MEJORAM AMBIENT LABORAT DIRIS LIMA NORT/199</t>
  </si>
  <si>
    <t>SERV. MEJORAM AMBIENT. LAB DIRIS LIMA NORT/199</t>
  </si>
  <si>
    <t>SERV ACONDIC SALA ATENC DIFERENC EP ANCON I/199</t>
  </si>
  <si>
    <t>CONSULT.ELAB.MANUAL CONTR.INF.TB DOMCS-P4/199</t>
  </si>
  <si>
    <t>CONSULT.EVAL.SITUAC.SALUD PROCES AT.PREV.TB-P3/199</t>
  </si>
  <si>
    <t>IGV. SERV.DESARROLLO 2 CURSOS CAPACIT - P2/199</t>
  </si>
  <si>
    <t>SERV.MANTENIMT DIAGN PC I7 C/MONITOR COD.13980/199</t>
  </si>
  <si>
    <t>MANTENIMT PREVENT 2 PCI7 C/MONITR COD.1397081/199</t>
  </si>
  <si>
    <t>SERV.FACILITADP/CAPACIT MEDICENFERM/JULIA RIOS</t>
  </si>
  <si>
    <t>SERV.FACILITADP/CAPACIT MEDICENFERM/MARICELA CUR</t>
  </si>
  <si>
    <t>SERV.FACILITADP/CAPACIT MEDICENFERM/CECILIA CARR</t>
  </si>
  <si>
    <t>SERV.FACILITADP/CAPACIT MEDICENFERM/ZULLY PUYEN</t>
  </si>
  <si>
    <t>SERV.FACILITADP/CAPACIT MEDICENFERM/RULA AYLAS</t>
  </si>
  <si>
    <t>SERV.FACILITADP/CAPACIT MEDICENFERM/FRANCISCO ME</t>
  </si>
  <si>
    <t>SERV.FACILITADP/CAPACIT MEDICENFERM/EDWIN HERRER</t>
  </si>
  <si>
    <t>SERV.FACILITADP/CAPACIT MEDICENFERM/ROSA ELIAS</t>
  </si>
  <si>
    <t>SERV.FACILITADP/CAPACIT MEDICENFERM/ELVIA ALVARE</t>
  </si>
  <si>
    <t xml:space="preserve">SERV.FACILITADP/CAPACIT MEDICENFERM/DENISSE VEL </t>
  </si>
  <si>
    <t xml:space="preserve">SERV.FACILITADP/CAPACIT MEDICENFERM/JORGE RIOS </t>
  </si>
  <si>
    <t xml:space="preserve">SERV.FACILITADP/CAPACIT MEDICENFERM/HENRY HERNA </t>
  </si>
  <si>
    <t>SERV.FACILITADP/CAPACIT MEDICENFERM/JOSE CORNEJO</t>
  </si>
  <si>
    <t>SERV.FACILITADP/CAPACIT MEDICENFERM/FELIX LLANOS</t>
  </si>
  <si>
    <t>SERV.FACILITADP/CAPACIT MEDICENFERM/DANTE VARGAS</t>
  </si>
  <si>
    <t>SERV.DESARR.2CURSOS CAPACIT. TB C/RESIS FAR-P2/199</t>
  </si>
  <si>
    <t>TOTALES</t>
  </si>
  <si>
    <t>Ver Free Sheet 2</t>
  </si>
  <si>
    <t>Provisiones beneficios sociales: Vacaciones, CTS, ESSALUD, SCTR Salud, SCTR Pensión, Vida Ley</t>
  </si>
  <si>
    <t>Feb-mar</t>
  </si>
  <si>
    <t>Del 15 al 28 de febrero</t>
  </si>
  <si>
    <t>Saldo en Banco $ 2,737,421.99 y en Banco Soles es S/.-297,148.13  que a 3.311 (T.C. Cierre) es $ -89,745.73 más saldo de cierre subvención anterior $767,031</t>
  </si>
  <si>
    <t>Desembolsos recibidos: 
1er $ 730,037.31 el 23/03/2020
2do. $ 2,283,380.93 el 23/12/2020</t>
  </si>
  <si>
    <t>Gastos ejecutados por el periodo de Enero- Diciembre 2020, menos pago a tercero realizado por el FM, menos gastos bancarios, menos compromisos de pago al cierre del 2020, más los compromisos del 2019 pagados en el periodo 2020 $43,185, más anticipos</t>
  </si>
  <si>
    <t>Saldo en Banco $ 4,655,962.24 y en Banco Soles es  en S/.21,965.29 Equivalente a US$ 6,071.11 (t.c. cierre SBS 3.618) = 4,662,033.35</t>
  </si>
  <si>
    <t>Entrega a rendir para actividades y anticipos S/.11,749.54 ($3,247.52)</t>
  </si>
  <si>
    <t>Deposito no identificado S/.300 t.c.3.618 $82.92, devolución de entregas del 2019 $94.40 y S/.764.29 ($224.72), devolución de deposito no identificado a SES S/.810 ($235.12); depositos en la cuenta por pagar S/.226 ($62.36)+130.50 ($36.01) ingresados en Diciembre más cta por cobrar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</si>
</sst>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1" formatCode="_-* #,##0_-;\-* #,##0_-;_-* &quot;-&quot;_-;_-@_-"/>
    <numFmt numFmtId="43" formatCode="_-* #,##0.00_-;\-* #,##0.00_-;_-* &quot;-&quot;??_-;_-@_-"/>
    <numFmt numFmtId="164" formatCode="&quot;$&quot;#,##0_);[Red]\(&quot;$&quot;#,##0\)"/>
    <numFmt numFmtId="165" formatCode="&quot;$&quot;#,##0.00_);[Red]\(&quot;$&quot;#,##0.00\)"/>
    <numFmt numFmtId="166" formatCode="_(&quot;$&quot;* #,##0.00_);_(&quot;$&quot;* \(#,##0.00\);_(&quot;$&quot;* &quot;-&quot;??_);_(@_)"/>
    <numFmt numFmtId="167" formatCode="_(* #,##0.00_);_(* \(#,##0.00\);_(* &quot;-&quot;??_);_(@_)"/>
    <numFmt numFmtId="168" formatCode="[$-409]d\-mmm\-yy;@"/>
    <numFmt numFmtId="169" formatCode="&quot;$&quot;#,##0"/>
    <numFmt numFmtId="170" formatCode="#,##0.0_ ;[Red]\-#,##0.0\ "/>
    <numFmt numFmtId="171" formatCode="_(* #,##0_);_(* \(#,##0\);_(* &quot;-&quot;??_);_(@_)"/>
    <numFmt numFmtId="172" formatCode="[$-809]dd\ mmmm\ yyyy;@"/>
    <numFmt numFmtId="173" formatCode="#,##0.00_ ;[Red]\-#,##0.00\ "/>
    <numFmt numFmtId="174" formatCode="#,##0.00;[Red]\(#,##0.00\)"/>
    <numFmt numFmtId="175" formatCode="0.0%"/>
    <numFmt numFmtId="176" formatCode="_ * #,##0_ ;_ * \-#,##0_ ;_ * &quot;-&quot;??_ ;_ @_ "/>
    <numFmt numFmtId="177" formatCode="#,##0;[Red]#,##0"/>
    <numFmt numFmtId="178" formatCode="0.000000"/>
    <numFmt numFmtId="179" formatCode="#,##0.00000"/>
    <numFmt numFmtId="180" formatCode="#,##0.0000"/>
    <numFmt numFmtId="181" formatCode="_(* #.##0_);_(* \(#.##0\);_(@_)"/>
    <numFmt numFmtId="182" formatCode="#,##0.00####"/>
    <numFmt numFmtId="183" formatCode="0.00##\%;[Red]\(0.00##\%\)"/>
    <numFmt numFmtId="184" formatCode="_(* #,##0.00_);_(* \(#,##0.00\);_(@_)"/>
    <numFmt numFmtId="185" formatCode="_(* #,##0_);_(* \(#,##0\);_(@_)"/>
    <numFmt numFmtId="186" formatCode="_(* #,##0.0_);_(* \(#,##0.0\);_(@_)"/>
    <numFmt numFmtId="187" formatCode="_(* #,##0.00000_);_(* \(#,##0.00000\);_(@_)"/>
    <numFmt numFmtId="188" formatCode="_(* #,##0.000000_);_(* \(#,##0.000000\);_(@_)"/>
    <numFmt numFmtId="189" formatCode="_ * #,##0.00_ ;_ * \-#,##0.00_ ;_ * &quot;-&quot;??_ ;_ @_ "/>
  </numFmts>
  <fonts count="101" x14ac:knownFonts="1">
    <font>
      <sz val="11"/>
      <color theme="1"/>
      <name val="Calibri"/>
      <family val="2"/>
      <scheme val="minor"/>
    </font>
    <font>
      <b/>
      <sz val="24"/>
      <name val="Georgia"/>
      <family val="1"/>
    </font>
    <font>
      <sz val="12"/>
      <name val="Georgia"/>
      <family val="1"/>
    </font>
    <font>
      <b/>
      <sz val="14"/>
      <name val="Georgia"/>
      <family val="1"/>
    </font>
    <font>
      <b/>
      <sz val="12"/>
      <name val="Georgia"/>
      <family val="1"/>
    </font>
    <font>
      <sz val="10"/>
      <name val="Georgia"/>
      <family val="1"/>
    </font>
    <font>
      <b/>
      <sz val="11"/>
      <name val="Georgia"/>
      <family val="1"/>
    </font>
    <font>
      <sz val="11"/>
      <name val="Georgia"/>
      <family val="1"/>
    </font>
    <font>
      <sz val="10"/>
      <color rgb="FFFF0000"/>
      <name val="Georgia"/>
      <family val="1"/>
    </font>
    <font>
      <sz val="14"/>
      <name val="Georgia"/>
      <family val="1"/>
    </font>
    <font>
      <b/>
      <sz val="16"/>
      <name val="Georgia"/>
      <family val="1"/>
    </font>
    <font>
      <b/>
      <sz val="12"/>
      <color rgb="FFFF0000"/>
      <name val="Georgia"/>
      <family val="1"/>
    </font>
    <font>
      <sz val="10"/>
      <color theme="0" tint="-0.34998626667073579"/>
      <name val="Georgia"/>
      <family val="1"/>
    </font>
    <font>
      <sz val="10"/>
      <color theme="0"/>
      <name val="Georgia"/>
      <family val="1"/>
    </font>
    <font>
      <sz val="12"/>
      <color theme="0" tint="-0.34998626667073579"/>
      <name val="Georgia"/>
      <family val="1"/>
    </font>
    <font>
      <b/>
      <sz val="12"/>
      <color theme="0" tint="-0.34998626667073579"/>
      <name val="Georgia"/>
      <family val="1"/>
    </font>
    <font>
      <b/>
      <u/>
      <sz val="14"/>
      <color theme="0" tint="-0.34998626667073579"/>
      <name val="Georgia"/>
      <family val="1"/>
    </font>
    <font>
      <b/>
      <i/>
      <sz val="14"/>
      <color theme="0" tint="-0.34998626667073579"/>
      <name val="Georgia"/>
      <family val="1"/>
    </font>
    <font>
      <sz val="12"/>
      <color theme="1"/>
      <name val="Georgia"/>
      <family val="1"/>
    </font>
    <font>
      <b/>
      <sz val="12"/>
      <color theme="1"/>
      <name val="Georgia"/>
      <family val="1"/>
    </font>
    <font>
      <b/>
      <sz val="12"/>
      <color theme="8" tint="-0.249977111117893"/>
      <name val="Georgia"/>
      <family val="1"/>
    </font>
    <font>
      <b/>
      <sz val="16"/>
      <color theme="1"/>
      <name val="Georgia"/>
      <family val="1"/>
    </font>
    <font>
      <b/>
      <sz val="20"/>
      <color theme="1"/>
      <name val="Georgia"/>
      <family val="1"/>
    </font>
    <font>
      <b/>
      <u/>
      <sz val="12"/>
      <color rgb="FFFF0000"/>
      <name val="Georgia"/>
      <family val="1"/>
    </font>
    <font>
      <sz val="12"/>
      <color rgb="FFFF0000"/>
      <name val="Georgia"/>
      <family val="1"/>
    </font>
    <font>
      <b/>
      <sz val="9"/>
      <color theme="1"/>
      <name val="Georgia"/>
      <family val="1"/>
    </font>
    <font>
      <sz val="11"/>
      <color theme="1"/>
      <name val="Calibri"/>
      <family val="2"/>
      <scheme val="minor"/>
    </font>
    <font>
      <sz val="11"/>
      <color rgb="FFFF0000"/>
      <name val="Calibri"/>
      <family val="2"/>
      <scheme val="minor"/>
    </font>
    <font>
      <sz val="10"/>
      <name val="Arial"/>
      <family val="2"/>
    </font>
    <font>
      <b/>
      <sz val="11"/>
      <color theme="1"/>
      <name val="Georgia"/>
      <family val="1"/>
    </font>
    <font>
      <b/>
      <i/>
      <sz val="12"/>
      <name val="Georgia"/>
      <family val="1"/>
    </font>
    <font>
      <i/>
      <sz val="12"/>
      <name val="Georgia"/>
      <family val="1"/>
    </font>
    <font>
      <b/>
      <sz val="20"/>
      <name val="Georgia"/>
      <family val="1"/>
    </font>
    <font>
      <sz val="36"/>
      <name val="Georgia"/>
      <family val="1"/>
    </font>
    <font>
      <b/>
      <sz val="36"/>
      <name val="Georgia"/>
      <family val="1"/>
    </font>
    <font>
      <sz val="12"/>
      <color indexed="8"/>
      <name val="Georgia"/>
      <family val="1"/>
    </font>
    <font>
      <b/>
      <sz val="12"/>
      <color indexed="12"/>
      <name val="Georgia"/>
      <family val="1"/>
    </font>
    <font>
      <b/>
      <sz val="24"/>
      <color rgb="FF0070C0"/>
      <name val="Georgia"/>
      <family val="1"/>
    </font>
    <font>
      <b/>
      <sz val="12"/>
      <color indexed="9"/>
      <name val="Georgia"/>
      <family val="1"/>
    </font>
    <font>
      <b/>
      <sz val="20"/>
      <color rgb="FF0070C0"/>
      <name val="Georgia"/>
      <family val="1"/>
    </font>
    <font>
      <b/>
      <sz val="18"/>
      <name val="Georgia"/>
      <family val="1"/>
    </font>
    <font>
      <b/>
      <sz val="11"/>
      <color indexed="9"/>
      <name val="Georgia"/>
      <family val="1"/>
    </font>
    <font>
      <sz val="11"/>
      <color indexed="9"/>
      <name val="Arial"/>
      <family val="2"/>
    </font>
    <font>
      <sz val="11"/>
      <color indexed="8"/>
      <name val="Georgia"/>
      <family val="1"/>
    </font>
    <font>
      <sz val="10"/>
      <color indexed="9"/>
      <name val="Georgia"/>
      <family val="1"/>
    </font>
    <font>
      <sz val="11"/>
      <color indexed="53"/>
      <name val="Georgia"/>
      <family val="1"/>
    </font>
    <font>
      <b/>
      <sz val="11"/>
      <color indexed="12"/>
      <name val="Georgia"/>
      <family val="1"/>
    </font>
    <font>
      <sz val="12"/>
      <color theme="0"/>
      <name val="Georgia"/>
      <family val="1"/>
    </font>
    <font>
      <b/>
      <sz val="11"/>
      <color theme="0"/>
      <name val="Helvetica"/>
    </font>
    <font>
      <sz val="10"/>
      <color theme="0"/>
      <name val="Arial"/>
      <family val="2"/>
    </font>
    <font>
      <b/>
      <sz val="10"/>
      <name val="Georgia"/>
      <family val="1"/>
    </font>
    <font>
      <sz val="11"/>
      <color theme="1"/>
      <name val="Georgia"/>
      <family val="1"/>
    </font>
    <font>
      <sz val="11"/>
      <color theme="0"/>
      <name val="Georgia"/>
      <family val="1"/>
    </font>
    <font>
      <sz val="11"/>
      <color theme="0" tint="-0.34998626667073579"/>
      <name val="Georgia"/>
      <family val="1"/>
    </font>
    <font>
      <sz val="11"/>
      <color rgb="FFBCBCBC"/>
      <name val="Georgia"/>
      <family val="1"/>
    </font>
    <font>
      <sz val="11"/>
      <color rgb="FFB0B0B0"/>
      <name val="Georgia"/>
      <family val="1"/>
    </font>
    <font>
      <sz val="11"/>
      <color rgb="FFFFFFFF"/>
      <name val="Georgia"/>
      <family val="1"/>
    </font>
    <font>
      <b/>
      <sz val="11"/>
      <color theme="1"/>
      <name val="Arial"/>
      <family val="2"/>
    </font>
    <font>
      <sz val="14"/>
      <color theme="1"/>
      <name val="Georgia"/>
      <family val="1"/>
    </font>
    <font>
      <sz val="10"/>
      <color theme="1"/>
      <name val="Georgia"/>
      <family val="1"/>
    </font>
    <font>
      <b/>
      <sz val="22"/>
      <name val="Georgia"/>
      <family val="1"/>
    </font>
    <font>
      <b/>
      <sz val="14"/>
      <color indexed="9"/>
      <name val="Georgia"/>
      <family val="1"/>
    </font>
    <font>
      <b/>
      <sz val="14"/>
      <color theme="3" tint="0.39997558519241921"/>
      <name val="Georgia"/>
      <family val="1"/>
    </font>
    <font>
      <sz val="12"/>
      <color theme="1"/>
      <name val="Calibri"/>
      <family val="2"/>
      <scheme val="minor"/>
    </font>
    <font>
      <sz val="18"/>
      <color theme="1"/>
      <name val="Georgia"/>
      <family val="1"/>
    </font>
    <font>
      <b/>
      <sz val="20"/>
      <color rgb="FFFF0000"/>
      <name val="Georgia"/>
      <family val="1"/>
    </font>
    <font>
      <b/>
      <sz val="11"/>
      <color rgb="FFFF0000"/>
      <name val="Calibri"/>
      <family val="2"/>
      <charset val="204"/>
      <scheme val="minor"/>
    </font>
    <font>
      <b/>
      <sz val="11"/>
      <color theme="1"/>
      <name val="Calibri"/>
      <family val="2"/>
      <charset val="204"/>
      <scheme val="minor"/>
    </font>
    <font>
      <sz val="12"/>
      <name val="Georgia"/>
      <family val="1"/>
      <charset val="204"/>
    </font>
    <font>
      <b/>
      <sz val="12"/>
      <name val="Georgia"/>
      <family val="1"/>
      <charset val="204"/>
    </font>
    <font>
      <b/>
      <sz val="12"/>
      <color rgb="FFFF0000"/>
      <name val="Georgia"/>
      <family val="1"/>
      <charset val="204"/>
    </font>
    <font>
      <b/>
      <sz val="10"/>
      <name val="Georgia"/>
      <family val="1"/>
      <charset val="204"/>
    </font>
    <font>
      <b/>
      <sz val="10"/>
      <color rgb="FFFF0000"/>
      <name val="Georgia"/>
      <family val="1"/>
      <charset val="204"/>
    </font>
    <font>
      <b/>
      <sz val="10"/>
      <color indexed="10"/>
      <name val="Georgia"/>
      <family val="1"/>
      <charset val="204"/>
    </font>
    <font>
      <sz val="11"/>
      <color theme="1"/>
      <name val="Calibri"/>
      <family val="2"/>
      <charset val="204"/>
      <scheme val="minor"/>
    </font>
    <font>
      <sz val="12"/>
      <name val="Calibri"/>
      <family val="2"/>
      <charset val="204"/>
      <scheme val="minor"/>
    </font>
    <font>
      <b/>
      <sz val="10"/>
      <name val="Arial"/>
      <family val="2"/>
    </font>
    <font>
      <u/>
      <sz val="10"/>
      <name val="Arial"/>
      <family val="2"/>
    </font>
    <font>
      <u/>
      <sz val="12"/>
      <name val="Georgia"/>
      <family val="1"/>
    </font>
    <font>
      <sz val="12"/>
      <color indexed="12"/>
      <name val="Georgia"/>
      <family val="1"/>
    </font>
    <font>
      <sz val="12"/>
      <color theme="1"/>
      <name val="Georgia"/>
      <family val="1"/>
      <charset val="238"/>
    </font>
    <font>
      <b/>
      <sz val="13"/>
      <color indexed="12"/>
      <name val="Georgia"/>
      <family val="1"/>
    </font>
    <font>
      <sz val="13"/>
      <name val="Georgia"/>
      <family val="1"/>
    </font>
    <font>
      <b/>
      <u/>
      <sz val="12"/>
      <name val="Georgia"/>
      <family val="1"/>
    </font>
    <font>
      <b/>
      <sz val="11"/>
      <color theme="0"/>
      <name val="Calibri"/>
      <family val="2"/>
      <scheme val="minor"/>
    </font>
    <font>
      <sz val="24"/>
      <name val="Georgia"/>
      <family val="1"/>
    </font>
    <font>
      <b/>
      <sz val="22"/>
      <color theme="1"/>
      <name val="Georgia"/>
      <family val="1"/>
    </font>
    <font>
      <sz val="11"/>
      <name val="Calibri"/>
      <family val="2"/>
      <scheme val="minor"/>
    </font>
    <font>
      <sz val="11"/>
      <color theme="0"/>
      <name val="Calibri"/>
      <family val="2"/>
      <scheme val="minor"/>
    </font>
    <font>
      <b/>
      <sz val="14"/>
      <color theme="0"/>
      <name val="Georgia"/>
      <family val="1"/>
    </font>
    <font>
      <sz val="24"/>
      <color theme="0"/>
      <name val="Georgia"/>
      <family val="1"/>
    </font>
    <font>
      <b/>
      <sz val="20"/>
      <color theme="0"/>
      <name val="Georgia"/>
      <family val="1"/>
    </font>
    <font>
      <b/>
      <sz val="18"/>
      <color theme="0"/>
      <name val="Georgia"/>
      <family val="1"/>
    </font>
    <font>
      <b/>
      <sz val="16"/>
      <color theme="0"/>
      <name val="Georgia"/>
      <family val="1"/>
    </font>
    <font>
      <sz val="14"/>
      <color theme="0"/>
      <name val="Georgia"/>
      <family val="1"/>
    </font>
    <font>
      <sz val="11"/>
      <name val="Calibri"/>
      <family val="2"/>
    </font>
    <font>
      <b/>
      <sz val="10"/>
      <color theme="1"/>
      <name val="Georgia"/>
      <family val="1"/>
    </font>
    <font>
      <b/>
      <sz val="9"/>
      <name val="Georgia"/>
      <family val="1"/>
    </font>
    <font>
      <sz val="8"/>
      <color theme="1"/>
      <name val="Georgia"/>
      <family val="1"/>
    </font>
    <font>
      <b/>
      <sz val="8"/>
      <name val="Georgia"/>
      <family val="1"/>
    </font>
    <font>
      <sz val="8"/>
      <name val="Georgia"/>
      <family val="1"/>
    </font>
  </fonts>
  <fills count="3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CCFFCC"/>
        <bgColor indexed="64"/>
      </patternFill>
    </fill>
    <fill>
      <patternFill patternType="solid">
        <fgColor rgb="FFFFFF00"/>
        <bgColor indexed="64"/>
      </patternFill>
    </fill>
    <fill>
      <patternFill patternType="solid">
        <fgColor rgb="FFDCE6F1"/>
        <bgColor indexed="64"/>
      </patternFill>
    </fill>
    <fill>
      <patternFill patternType="solid">
        <fgColor rgb="FFFDE9D9"/>
        <bgColor indexed="64"/>
      </patternFill>
    </fill>
    <fill>
      <patternFill patternType="solid">
        <fgColor rgb="FFEDEDED"/>
        <bgColor indexed="64"/>
      </patternFill>
    </fill>
    <fill>
      <patternFill patternType="solid">
        <fgColor rgb="FF92D050"/>
        <bgColor indexed="64"/>
      </patternFill>
    </fill>
    <fill>
      <patternFill patternType="solid">
        <fgColor rgb="FFC1F4BA"/>
        <bgColor indexed="64"/>
      </patternFill>
    </fill>
    <fill>
      <patternFill patternType="solid">
        <fgColor rgb="FFFFFF99"/>
        <bgColor indexed="64"/>
      </patternFill>
    </fill>
    <fill>
      <patternFill patternType="solid">
        <fgColor theme="4" tint="0.79998168889431442"/>
        <bgColor indexed="64"/>
      </patternFill>
    </fill>
    <fill>
      <patternFill patternType="solid">
        <fgColor indexed="42"/>
        <bgColor indexed="64"/>
      </patternFill>
    </fill>
    <fill>
      <patternFill patternType="solid">
        <fgColor theme="1" tint="4.9989318521683403E-2"/>
        <bgColor indexed="64"/>
      </patternFill>
    </fill>
    <fill>
      <patternFill patternType="solid">
        <fgColor theme="1"/>
        <bgColor indexed="64"/>
      </patternFill>
    </fill>
    <fill>
      <patternFill patternType="solid">
        <fgColor theme="0" tint="-0.249977111117893"/>
        <bgColor indexed="64"/>
      </patternFill>
    </fill>
    <fill>
      <patternFill patternType="solid">
        <fgColor indexed="8"/>
        <bgColor indexed="64"/>
      </patternFill>
    </fill>
    <fill>
      <patternFill patternType="solid">
        <fgColor rgb="FFF2F2F2"/>
        <bgColor indexed="64"/>
      </patternFill>
    </fill>
    <fill>
      <patternFill patternType="lightGray">
        <bgColor theme="0"/>
      </patternFill>
    </fill>
    <fill>
      <patternFill patternType="solid">
        <fgColor indexed="22"/>
        <bgColor indexed="64"/>
      </patternFill>
    </fill>
    <fill>
      <patternFill patternType="solid">
        <fgColor rgb="FFC0C0C0"/>
        <bgColor indexed="64"/>
      </patternFill>
    </fill>
    <fill>
      <patternFill patternType="solid">
        <fgColor theme="0" tint="-0.499984740745262"/>
        <bgColor indexed="64"/>
      </patternFill>
    </fill>
    <fill>
      <patternFill patternType="mediumGray">
        <bgColor theme="0"/>
      </patternFill>
    </fill>
    <fill>
      <patternFill patternType="solid">
        <fgColor rgb="FFD3D3D3"/>
        <bgColor indexed="64"/>
      </patternFill>
    </fill>
    <fill>
      <patternFill patternType="solid">
        <fgColor theme="4"/>
        <bgColor theme="4"/>
      </patternFill>
    </fill>
    <fill>
      <patternFill patternType="solid">
        <fgColor rgb="FFFFFFFF"/>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rgb="FFE2EFDA"/>
        <bgColor indexed="64"/>
      </patternFill>
    </fill>
    <fill>
      <patternFill patternType="solid">
        <fgColor theme="0" tint="-0.14996795556505021"/>
        <bgColor indexed="64"/>
      </patternFill>
    </fill>
  </fills>
  <borders count="1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hair">
        <color theme="8"/>
      </right>
      <top style="hair">
        <color theme="8"/>
      </top>
      <bottom style="hair">
        <color theme="8"/>
      </bottom>
      <diagonal/>
    </border>
    <border>
      <left style="hair">
        <color theme="8"/>
      </left>
      <right style="hair">
        <color theme="8"/>
      </right>
      <top style="hair">
        <color theme="8"/>
      </top>
      <bottom style="hair">
        <color theme="8"/>
      </bottom>
      <diagonal/>
    </border>
    <border>
      <left style="hair">
        <color theme="8"/>
      </left>
      <right/>
      <top style="hair">
        <color theme="8"/>
      </top>
      <bottom style="hair">
        <color theme="8"/>
      </bottom>
      <diagonal/>
    </border>
    <border>
      <left/>
      <right style="hair">
        <color theme="8"/>
      </right>
      <top/>
      <bottom style="hair">
        <color theme="8"/>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medium">
        <color indexed="64"/>
      </right>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diagonal/>
    </border>
    <border>
      <left/>
      <right style="medium">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style="hair">
        <color rgb="FF00B0F0"/>
      </left>
      <right style="hair">
        <color rgb="FF00B0F0"/>
      </right>
      <top style="hair">
        <color rgb="FF00B0F0"/>
      </top>
      <bottom style="hair">
        <color rgb="FF00B0F0"/>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thin">
        <color indexed="9"/>
      </left>
      <right/>
      <top/>
      <bottom style="medium">
        <color indexed="64"/>
      </bottom>
      <diagonal/>
    </border>
    <border>
      <left style="thin">
        <color indexed="9"/>
      </left>
      <right style="thin">
        <color indexed="9"/>
      </right>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9"/>
      </left>
      <right style="medium">
        <color indexed="64"/>
      </right>
      <top style="medium">
        <color indexed="64"/>
      </top>
      <bottom/>
      <diagonal/>
    </border>
    <border>
      <left style="thin">
        <color indexed="9"/>
      </left>
      <right style="thin">
        <color indexed="9"/>
      </right>
      <top style="medium">
        <color indexed="64"/>
      </top>
      <bottom/>
      <diagonal/>
    </border>
    <border>
      <left/>
      <right style="thin">
        <color indexed="9"/>
      </right>
      <top style="medium">
        <color indexed="64"/>
      </top>
      <bottom/>
      <diagonal/>
    </border>
    <border>
      <left style="thin">
        <color indexed="9"/>
      </left>
      <right/>
      <top/>
      <bottom/>
      <diagonal/>
    </border>
    <border>
      <left style="thin">
        <color indexed="9"/>
      </left>
      <right style="thin">
        <color indexed="9"/>
      </right>
      <top style="medium">
        <color indexed="64"/>
      </top>
      <bottom style="medium">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thin">
        <color indexed="9"/>
      </left>
      <right style="thin">
        <color indexed="9"/>
      </right>
      <top/>
      <bottom style="thin">
        <color indexed="9"/>
      </bottom>
      <diagonal/>
    </border>
    <border>
      <left/>
      <right style="thin">
        <color indexed="64"/>
      </right>
      <top/>
      <bottom/>
      <diagonal/>
    </border>
    <border>
      <left style="hair">
        <color rgb="FF33CCCC"/>
      </left>
      <right style="hair">
        <color rgb="FF33CCCC"/>
      </right>
      <top style="hair">
        <color rgb="FF33CCCC"/>
      </top>
      <bottom style="hair">
        <color rgb="FF33CCCC"/>
      </bottom>
      <diagonal/>
    </border>
    <border>
      <left style="medium">
        <color indexed="64"/>
      </left>
      <right style="hair">
        <color rgb="FF33CCCC"/>
      </right>
      <top style="hair">
        <color rgb="FF33CCCC"/>
      </top>
      <bottom style="hair">
        <color rgb="FF33CCCC"/>
      </bottom>
      <diagonal/>
    </border>
    <border>
      <left style="medium">
        <color indexed="64"/>
      </left>
      <right/>
      <top style="hair">
        <color rgb="FF33CCCC"/>
      </top>
      <bottom style="hair">
        <color rgb="FF33CCCC"/>
      </bottom>
      <diagonal/>
    </border>
    <border>
      <left style="hair">
        <color rgb="FF33CCCC"/>
      </left>
      <right style="hair">
        <color rgb="FF33CCCC"/>
      </right>
      <top/>
      <bottom style="medium">
        <color indexed="64"/>
      </bottom>
      <diagonal/>
    </border>
    <border>
      <left style="medium">
        <color indexed="64"/>
      </left>
      <right style="hair">
        <color rgb="FF33CCCC"/>
      </right>
      <top style="hair">
        <color rgb="FF33CCCC"/>
      </top>
      <bottom style="medium">
        <color indexed="64"/>
      </bottom>
      <diagonal/>
    </border>
    <border>
      <left/>
      <right/>
      <top style="hair">
        <color rgb="FF33CCCC"/>
      </top>
      <bottom/>
      <diagonal/>
    </border>
    <border>
      <left/>
      <right style="hair">
        <color rgb="FF33CCCC"/>
      </right>
      <top style="hair">
        <color rgb="FF33CCCC"/>
      </top>
      <bottom style="hair">
        <color rgb="FF33CCCC"/>
      </bottom>
      <diagonal/>
    </border>
    <border>
      <left style="hair">
        <color theme="8"/>
      </left>
      <right style="hair">
        <color theme="8"/>
      </right>
      <top/>
      <bottom style="medium">
        <color indexed="64"/>
      </bottom>
      <diagonal/>
    </border>
    <border>
      <left/>
      <right/>
      <top style="hair">
        <color theme="8"/>
      </top>
      <bottom/>
      <diagonal/>
    </border>
    <border>
      <left style="hair">
        <color rgb="FF00B0F0"/>
      </left>
      <right style="hair">
        <color rgb="FF00B0F0"/>
      </right>
      <top style="hair">
        <color rgb="FF00B0F0"/>
      </top>
      <bottom style="medium">
        <color indexed="64"/>
      </bottom>
      <diagonal/>
    </border>
    <border>
      <left/>
      <right style="hair">
        <color rgb="FF00B0F0"/>
      </right>
      <top style="hair">
        <color rgb="FF00B0F0"/>
      </top>
      <bottom style="hair">
        <color rgb="FF00B0F0"/>
      </bottom>
      <diagonal/>
    </border>
    <border>
      <left style="hair">
        <color rgb="FF00B0F0"/>
      </left>
      <right/>
      <top style="hair">
        <color rgb="FF00B0F0"/>
      </top>
      <bottom style="hair">
        <color rgb="FF00B0F0"/>
      </bottom>
      <diagonal/>
    </border>
    <border>
      <left/>
      <right/>
      <top/>
      <bottom style="thin">
        <color indexed="9"/>
      </bottom>
      <diagonal/>
    </border>
    <border>
      <left/>
      <right/>
      <top style="thin">
        <color indexed="9"/>
      </top>
      <bottom style="thin">
        <color indexed="9"/>
      </bottom>
      <diagonal/>
    </border>
    <border>
      <left style="thin">
        <color indexed="9"/>
      </left>
      <right/>
      <top/>
      <bottom style="thin">
        <color indexed="9"/>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hair">
        <color rgb="FF33CCCC"/>
      </left>
      <right/>
      <top style="hair">
        <color rgb="FF33CCCC"/>
      </top>
      <bottom style="hair">
        <color rgb="FF33CCCC"/>
      </bottom>
      <diagonal/>
    </border>
    <border>
      <left/>
      <right style="hair">
        <color theme="8"/>
      </right>
      <top style="medium">
        <color indexed="64"/>
      </top>
      <bottom/>
      <diagonal/>
    </border>
    <border>
      <left style="hair">
        <color theme="8"/>
      </left>
      <right style="hair">
        <color theme="8"/>
      </right>
      <top style="medium">
        <color indexed="64"/>
      </top>
      <bottom/>
      <diagonal/>
    </border>
    <border>
      <left style="hair">
        <color theme="8"/>
      </left>
      <right style="medium">
        <color indexed="64"/>
      </right>
      <top style="medium">
        <color indexed="64"/>
      </top>
      <bottom/>
      <diagonal/>
    </border>
    <border>
      <left/>
      <right/>
      <top style="thin">
        <color theme="4"/>
      </top>
      <bottom/>
      <diagonal/>
    </border>
    <border>
      <left style="thin">
        <color indexed="9"/>
      </left>
      <right style="thin">
        <color indexed="9"/>
      </right>
      <top style="thin">
        <color indexed="9"/>
      </top>
      <bottom style="thin">
        <color indexed="9"/>
      </bottom>
      <diagonal/>
    </border>
    <border>
      <left style="medium">
        <color indexed="64"/>
      </left>
      <right style="thin">
        <color indexed="64"/>
      </right>
      <top/>
      <bottom/>
      <diagonal/>
    </border>
    <border>
      <left style="thin">
        <color auto="1"/>
      </left>
      <right style="thin">
        <color auto="1"/>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right style="thin">
        <color indexed="9"/>
      </right>
      <top style="thin">
        <color indexed="9"/>
      </top>
      <bottom style="thin">
        <color indexed="9"/>
      </bottom>
      <diagonal/>
    </border>
    <border>
      <left/>
      <right/>
      <top style="thin">
        <color indexed="9"/>
      </top>
      <bottom/>
      <diagonal/>
    </border>
    <border>
      <left/>
      <right style="thin">
        <color indexed="9"/>
      </right>
      <top style="thin">
        <color indexed="9"/>
      </top>
      <bottom style="thin">
        <color indexed="64"/>
      </bottom>
      <diagonal/>
    </border>
    <border>
      <left style="medium">
        <color indexed="64"/>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thin">
        <color indexed="64"/>
      </left>
      <right/>
      <top style="thin">
        <color indexed="64"/>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thin">
        <color indexed="64"/>
      </top>
      <bottom style="dotted">
        <color indexed="64"/>
      </bottom>
      <diagonal/>
    </border>
    <border>
      <left style="hair">
        <color theme="8"/>
      </left>
      <right/>
      <top style="medium">
        <color indexed="64"/>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indexed="64"/>
      </left>
      <right/>
      <top/>
      <bottom style="thin">
        <color indexed="64"/>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medium">
        <color indexed="64"/>
      </bottom>
      <diagonal/>
    </border>
    <border>
      <left/>
      <right/>
      <top style="thin">
        <color indexed="64"/>
      </top>
      <bottom/>
      <diagonal/>
    </border>
    <border>
      <left/>
      <right style="thin">
        <color indexed="64"/>
      </right>
      <top/>
      <bottom style="thin">
        <color indexed="64"/>
      </bottom>
      <diagonal/>
    </border>
    <border>
      <left/>
      <right/>
      <top/>
      <bottom style="hair">
        <color rgb="FF33CCCC"/>
      </bottom>
      <diagonal/>
    </border>
    <border>
      <left/>
      <right/>
      <top style="thin">
        <color indexed="64"/>
      </top>
      <bottom style="medium">
        <color indexed="64"/>
      </bottom>
      <diagonal/>
    </border>
    <border>
      <left/>
      <right/>
      <top/>
      <bottom style="medium">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hair">
        <color rgb="FF33CCCC"/>
      </left>
      <right style="medium">
        <color indexed="64"/>
      </right>
      <top/>
      <bottom style="medium">
        <color indexed="64"/>
      </bottom>
      <diagonal/>
    </border>
    <border>
      <left/>
      <right style="medium">
        <color indexed="64"/>
      </right>
      <top/>
      <bottom style="thin">
        <color indexed="64"/>
      </bottom>
      <diagonal/>
    </border>
    <border>
      <left/>
      <right style="medium">
        <color indexed="64"/>
      </right>
      <top style="thin">
        <color auto="1"/>
      </top>
      <bottom style="thin">
        <color auto="1"/>
      </bottom>
      <diagonal/>
    </border>
    <border>
      <left/>
      <right style="medium">
        <color indexed="64"/>
      </right>
      <top style="thin">
        <color auto="1"/>
      </top>
      <bottom style="medium">
        <color indexed="64"/>
      </bottom>
      <diagonal/>
    </border>
    <border>
      <left style="hair">
        <color auto="1"/>
      </left>
      <right style="hair">
        <color indexed="64"/>
      </right>
      <top style="hair">
        <color auto="1"/>
      </top>
      <bottom style="hair">
        <color indexed="64"/>
      </bottom>
      <diagonal/>
    </border>
  </borders>
  <cellStyleXfs count="20">
    <xf numFmtId="0" fontId="0" fillId="0" borderId="0"/>
    <xf numFmtId="0" fontId="28" fillId="0" borderId="0"/>
    <xf numFmtId="0" fontId="26" fillId="0" borderId="0"/>
    <xf numFmtId="166" fontId="28" fillId="0" borderId="0" applyFont="0" applyFill="0" applyBorder="0" applyAlignment="0" applyProtection="0"/>
    <xf numFmtId="167" fontId="28" fillId="0" borderId="0" applyFont="0" applyFill="0" applyBorder="0" applyAlignment="0" applyProtection="0"/>
    <xf numFmtId="9" fontId="28" fillId="0" borderId="0" applyFont="0" applyFill="0" applyBorder="0" applyAlignment="0" applyProtection="0"/>
    <xf numFmtId="0" fontId="28" fillId="0" borderId="0"/>
    <xf numFmtId="0" fontId="26" fillId="0" borderId="0"/>
    <xf numFmtId="0" fontId="26" fillId="0" borderId="0"/>
    <xf numFmtId="0" fontId="26" fillId="0" borderId="0"/>
    <xf numFmtId="167" fontId="28" fillId="0" borderId="0" applyFont="0" applyFill="0" applyBorder="0" applyAlignment="0" applyProtection="0"/>
    <xf numFmtId="0" fontId="18" fillId="3" borderId="1">
      <alignment horizontal="left" vertical="center" wrapText="1"/>
    </xf>
    <xf numFmtId="0" fontId="18" fillId="2" borderId="1">
      <alignment horizontal="left" vertical="center" wrapText="1"/>
      <protection locked="0"/>
    </xf>
    <xf numFmtId="166" fontId="28" fillId="0" borderId="0" applyFont="0" applyFill="0" applyBorder="0" applyAlignment="0" applyProtection="0"/>
    <xf numFmtId="167" fontId="28" fillId="0" borderId="0" applyFont="0" applyFill="0" applyBorder="0" applyAlignment="0" applyProtection="0"/>
    <xf numFmtId="167" fontId="28" fillId="0" borderId="0" applyFont="0" applyFill="0" applyBorder="0" applyAlignment="0" applyProtection="0"/>
    <xf numFmtId="0" fontId="18" fillId="3" borderId="135">
      <alignment horizontal="left" vertical="center" wrapText="1"/>
    </xf>
    <xf numFmtId="0" fontId="18" fillId="2" borderId="135">
      <alignment horizontal="left" vertical="center" wrapText="1"/>
      <protection locked="0"/>
    </xf>
    <xf numFmtId="43" fontId="26" fillId="0" borderId="0" applyFont="0" applyFill="0" applyBorder="0" applyAlignment="0" applyProtection="0"/>
    <xf numFmtId="0" fontId="87" fillId="0" borderId="0"/>
  </cellStyleXfs>
  <cellXfs count="2093">
    <xf numFmtId="0" fontId="0" fillId="0" borderId="0" xfId="0"/>
    <xf numFmtId="0" fontId="5" fillId="2" borderId="0" xfId="0" applyFont="1" applyFill="1" applyAlignment="1" applyProtection="1">
      <alignment vertical="center"/>
    </xf>
    <xf numFmtId="0" fontId="5" fillId="2" borderId="0" xfId="0" applyFont="1" applyFill="1" applyProtection="1"/>
    <xf numFmtId="0" fontId="5" fillId="4" borderId="0" xfId="0" applyFont="1" applyFill="1" applyProtection="1"/>
    <xf numFmtId="0" fontId="8" fillId="2" borderId="0" xfId="0" applyFont="1" applyFill="1" applyBorder="1" applyProtection="1"/>
    <xf numFmtId="0" fontId="8" fillId="2" borderId="25" xfId="0" applyFont="1" applyFill="1" applyBorder="1" applyProtection="1"/>
    <xf numFmtId="0" fontId="7" fillId="2" borderId="0" xfId="0" applyFont="1" applyFill="1" applyBorder="1" applyAlignment="1" applyProtection="1">
      <alignment horizontal="left" vertical="center" wrapText="1" indent="1"/>
    </xf>
    <xf numFmtId="0" fontId="4" fillId="4" borderId="0" xfId="0" applyFont="1" applyFill="1" applyAlignment="1" applyProtection="1">
      <alignment vertical="center" wrapText="1"/>
    </xf>
    <xf numFmtId="0" fontId="9" fillId="2" borderId="22" xfId="0" applyFont="1" applyFill="1" applyBorder="1" applyAlignment="1" applyProtection="1">
      <alignment horizontal="left" vertical="center" wrapText="1"/>
    </xf>
    <xf numFmtId="0" fontId="10"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4" borderId="0" xfId="0" applyFont="1" applyFill="1" applyAlignment="1" applyProtection="1">
      <alignment horizontal="left" vertical="center"/>
    </xf>
    <xf numFmtId="0" fontId="10" fillId="4" borderId="0" xfId="0" applyFont="1" applyFill="1" applyAlignment="1" applyProtection="1">
      <alignment horizontal="left" vertical="center" wrapText="1"/>
    </xf>
    <xf numFmtId="0" fontId="2" fillId="4" borderId="0" xfId="0" applyFont="1" applyFill="1" applyBorder="1" applyAlignment="1" applyProtection="1">
      <alignment horizontal="left" vertical="top" wrapText="1"/>
    </xf>
    <xf numFmtId="0" fontId="11" fillId="4" borderId="0" xfId="0" applyFont="1" applyFill="1" applyAlignment="1" applyProtection="1">
      <alignment wrapText="1"/>
    </xf>
    <xf numFmtId="0" fontId="5" fillId="4" borderId="0" xfId="0" applyFont="1" applyFill="1" applyAlignment="1" applyProtection="1">
      <alignment horizontal="center"/>
    </xf>
    <xf numFmtId="0" fontId="10" fillId="2" borderId="0" xfId="0" applyFont="1" applyFill="1" applyAlignment="1" applyProtection="1">
      <alignment vertical="center" wrapText="1"/>
    </xf>
    <xf numFmtId="0" fontId="0" fillId="2" borderId="0" xfId="0" applyFill="1" applyAlignment="1" applyProtection="1"/>
    <xf numFmtId="0" fontId="11" fillId="4" borderId="0" xfId="0" quotePrefix="1" applyNumberFormat="1" applyFont="1" applyFill="1" applyAlignment="1" applyProtection="1">
      <alignment wrapText="1"/>
    </xf>
    <xf numFmtId="0" fontId="11" fillId="4" borderId="0" xfId="0" applyFont="1" applyFill="1" applyAlignment="1" applyProtection="1">
      <alignment vertical="top" wrapText="1"/>
    </xf>
    <xf numFmtId="0" fontId="5" fillId="4" borderId="0" xfId="0" applyFont="1" applyFill="1" applyBorder="1" applyProtection="1"/>
    <xf numFmtId="0" fontId="12" fillId="4" borderId="0" xfId="0" applyFont="1" applyFill="1" applyProtection="1"/>
    <xf numFmtId="0" fontId="13" fillId="4" borderId="0" xfId="0" applyFont="1" applyFill="1" applyProtection="1"/>
    <xf numFmtId="0" fontId="14" fillId="4" borderId="0" xfId="0" applyFont="1" applyFill="1" applyBorder="1" applyAlignment="1" applyProtection="1">
      <alignment horizontal="left" vertical="top" wrapText="1"/>
    </xf>
    <xf numFmtId="0" fontId="15" fillId="4" borderId="0" xfId="0" applyNumberFormat="1" applyFont="1" applyFill="1" applyAlignment="1" applyProtection="1">
      <alignment wrapText="1"/>
    </xf>
    <xf numFmtId="0" fontId="16" fillId="4" borderId="0" xfId="0" applyFont="1" applyFill="1" applyAlignment="1" applyProtection="1">
      <alignment wrapText="1"/>
    </xf>
    <xf numFmtId="0" fontId="12" fillId="4" borderId="0" xfId="0" applyFont="1" applyFill="1" applyProtection="1">
      <protection hidden="1"/>
    </xf>
    <xf numFmtId="14" fontId="12" fillId="4" borderId="0" xfId="0" applyNumberFormat="1" applyFont="1" applyFill="1" applyProtection="1">
      <protection hidden="1"/>
    </xf>
    <xf numFmtId="0" fontId="15" fillId="4" borderId="0" xfId="0" applyFont="1" applyFill="1" applyAlignment="1" applyProtection="1">
      <alignment wrapText="1"/>
    </xf>
    <xf numFmtId="0" fontId="17" fillId="4" borderId="0" xfId="0" applyFont="1" applyFill="1" applyAlignment="1" applyProtection="1">
      <alignment wrapText="1"/>
    </xf>
    <xf numFmtId="14" fontId="12" fillId="4" borderId="0" xfId="0" applyNumberFormat="1" applyFont="1" applyFill="1" applyProtection="1"/>
    <xf numFmtId="0" fontId="3" fillId="2" borderId="4" xfId="0" applyFont="1" applyFill="1" applyBorder="1" applyAlignment="1" applyProtection="1">
      <alignment vertical="center"/>
    </xf>
    <xf numFmtId="0" fontId="4" fillId="2" borderId="0" xfId="0" applyFont="1" applyFill="1" applyAlignment="1" applyProtection="1"/>
    <xf numFmtId="0" fontId="2" fillId="2" borderId="4" xfId="0" applyFont="1" applyFill="1" applyBorder="1" applyAlignment="1" applyProtection="1">
      <alignment horizontal="left" vertical="center" wrapText="1"/>
    </xf>
    <xf numFmtId="0" fontId="2" fillId="2" borderId="0" xfId="0" applyFont="1" applyFill="1" applyBorder="1" applyAlignment="1" applyProtection="1">
      <alignment horizontal="left" vertical="center" wrapText="1"/>
    </xf>
    <xf numFmtId="0" fontId="2" fillId="5" borderId="7" xfId="0" applyFont="1" applyFill="1" applyBorder="1" applyAlignment="1" applyProtection="1">
      <alignment horizontal="center" vertical="center" wrapText="1"/>
    </xf>
    <xf numFmtId="0" fontId="18" fillId="0" borderId="0" xfId="0" applyFont="1"/>
    <xf numFmtId="0" fontId="18" fillId="0" borderId="10" xfId="0" applyFont="1" applyBorder="1"/>
    <xf numFmtId="0" fontId="18" fillId="0" borderId="1" xfId="0" applyFont="1" applyBorder="1"/>
    <xf numFmtId="0" fontId="18" fillId="0" borderId="11" xfId="0" applyFont="1" applyBorder="1"/>
    <xf numFmtId="0" fontId="18" fillId="0" borderId="28" xfId="0" applyFont="1" applyBorder="1"/>
    <xf numFmtId="0" fontId="18" fillId="0" borderId="13" xfId="0" applyFont="1" applyBorder="1"/>
    <xf numFmtId="0" fontId="19" fillId="5"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11" borderId="1" xfId="0" applyFont="1" applyFill="1" applyBorder="1" applyAlignment="1">
      <alignment horizontal="center" vertical="center" wrapText="1"/>
    </xf>
    <xf numFmtId="0" fontId="18" fillId="2" borderId="0" xfId="0" applyFont="1" applyFill="1"/>
    <xf numFmtId="0" fontId="22" fillId="2" borderId="0" xfId="0" applyFont="1" applyFill="1" applyAlignment="1">
      <alignment horizontal="left" vertical="center"/>
    </xf>
    <xf numFmtId="0" fontId="21" fillId="2" borderId="0" xfId="0" applyFont="1" applyFill="1" applyAlignment="1">
      <alignment vertical="center"/>
    </xf>
    <xf numFmtId="0" fontId="19" fillId="2" borderId="0" xfId="0" applyFont="1" applyFill="1"/>
    <xf numFmtId="0" fontId="22" fillId="3" borderId="29" xfId="0" applyFont="1" applyFill="1" applyBorder="1" applyAlignment="1">
      <alignment horizontal="left" vertical="center"/>
    </xf>
    <xf numFmtId="0" fontId="18" fillId="3" borderId="30" xfId="0" applyFont="1" applyFill="1" applyBorder="1"/>
    <xf numFmtId="0" fontId="18" fillId="3" borderId="31" xfId="0" applyFont="1" applyFill="1" applyBorder="1"/>
    <xf numFmtId="0" fontId="21" fillId="3" borderId="18" xfId="0" applyFont="1" applyFill="1" applyBorder="1" applyAlignment="1">
      <alignment horizontal="left" vertical="center"/>
    </xf>
    <xf numFmtId="0" fontId="19" fillId="3" borderId="23" xfId="0" applyFont="1" applyFill="1" applyBorder="1" applyAlignment="1">
      <alignment horizontal="left" vertical="center"/>
    </xf>
    <xf numFmtId="0" fontId="19" fillId="3" borderId="24" xfId="0" applyFont="1" applyFill="1" applyBorder="1" applyAlignment="1">
      <alignment horizontal="left" vertical="center"/>
    </xf>
    <xf numFmtId="0" fontId="21" fillId="3" borderId="18" xfId="0" applyFont="1" applyFill="1" applyBorder="1" applyAlignment="1">
      <alignment vertical="center"/>
    </xf>
    <xf numFmtId="0" fontId="19" fillId="3" borderId="23" xfId="0" applyFont="1" applyFill="1" applyBorder="1"/>
    <xf numFmtId="0" fontId="19" fillId="3" borderId="24" xfId="0" applyFont="1" applyFill="1" applyBorder="1"/>
    <xf numFmtId="0" fontId="18" fillId="7" borderId="23" xfId="0" applyFont="1" applyFill="1" applyBorder="1"/>
    <xf numFmtId="0" fontId="18" fillId="7" borderId="24" xfId="0" applyFont="1" applyFill="1" applyBorder="1"/>
    <xf numFmtId="0" fontId="20" fillId="7" borderId="23" xfId="0" applyFont="1" applyFill="1" applyBorder="1" applyAlignment="1">
      <alignment horizontal="left" wrapText="1"/>
    </xf>
    <xf numFmtId="0" fontId="19" fillId="5" borderId="32" xfId="0" applyFont="1" applyFill="1" applyBorder="1" applyAlignment="1">
      <alignment horizontal="center" vertical="center" wrapText="1"/>
    </xf>
    <xf numFmtId="0" fontId="18" fillId="0" borderId="18" xfId="0" applyFont="1" applyBorder="1"/>
    <xf numFmtId="0" fontId="18" fillId="0" borderId="19" xfId="0" applyFont="1" applyBorder="1"/>
    <xf numFmtId="0" fontId="18" fillId="2" borderId="0" xfId="0" applyFont="1" applyFill="1" applyBorder="1" applyAlignment="1">
      <alignment horizontal="center"/>
    </xf>
    <xf numFmtId="0" fontId="18" fillId="2" borderId="0" xfId="0" applyFont="1" applyFill="1" applyBorder="1" applyAlignment="1"/>
    <xf numFmtId="0" fontId="18" fillId="12" borderId="10" xfId="0" applyFont="1" applyFill="1" applyBorder="1"/>
    <xf numFmtId="0" fontId="18" fillId="12" borderId="1" xfId="0" applyFont="1" applyFill="1" applyBorder="1"/>
    <xf numFmtId="0" fontId="18" fillId="12" borderId="12" xfId="0" applyFont="1" applyFill="1" applyBorder="1"/>
    <xf numFmtId="0" fontId="18" fillId="12" borderId="28" xfId="0" applyFont="1" applyFill="1" applyBorder="1"/>
    <xf numFmtId="0" fontId="19" fillId="8" borderId="1" xfId="0" applyFont="1" applyFill="1" applyBorder="1" applyAlignment="1">
      <alignment vertical="center" wrapText="1"/>
    </xf>
    <xf numFmtId="0" fontId="19" fillId="5" borderId="33" xfId="0" applyFont="1" applyFill="1" applyBorder="1" applyAlignment="1">
      <alignment vertical="center" wrapText="1"/>
    </xf>
    <xf numFmtId="0" fontId="18" fillId="12" borderId="38" xfId="0" applyFont="1" applyFill="1" applyBorder="1"/>
    <xf numFmtId="0" fontId="28" fillId="0" borderId="0" xfId="1"/>
    <xf numFmtId="0" fontId="29" fillId="13" borderId="0" xfId="1" applyFont="1" applyFill="1" applyAlignment="1" applyProtection="1">
      <alignment vertical="center" wrapText="1"/>
    </xf>
    <xf numFmtId="0" fontId="29" fillId="13" borderId="0" xfId="1" applyFont="1" applyFill="1" applyAlignment="1" applyProtection="1">
      <alignment horizontal="center" vertical="center" wrapText="1"/>
    </xf>
    <xf numFmtId="169" fontId="4" fillId="2" borderId="40" xfId="2" applyNumberFormat="1" applyFont="1" applyFill="1" applyBorder="1" applyAlignment="1" applyProtection="1">
      <alignment vertical="center" wrapText="1"/>
    </xf>
    <xf numFmtId="0" fontId="4" fillId="2" borderId="40" xfId="2" applyFont="1" applyFill="1" applyBorder="1" applyAlignment="1" applyProtection="1">
      <alignment vertical="center" wrapText="1"/>
    </xf>
    <xf numFmtId="0" fontId="26" fillId="0" borderId="1" xfId="2" applyBorder="1" applyProtection="1">
      <protection locked="0"/>
    </xf>
    <xf numFmtId="164" fontId="2" fillId="14" borderId="18" xfId="2" applyNumberFormat="1" applyFont="1" applyFill="1" applyBorder="1" applyAlignment="1" applyProtection="1">
      <alignment vertical="center"/>
    </xf>
    <xf numFmtId="169" fontId="2" fillId="15" borderId="43" xfId="1" applyNumberFormat="1" applyFont="1" applyFill="1" applyBorder="1" applyAlignment="1" applyProtection="1">
      <alignment vertical="center"/>
      <protection locked="0"/>
    </xf>
    <xf numFmtId="164" fontId="2" fillId="14" borderId="1" xfId="2" applyNumberFormat="1" applyFont="1" applyFill="1" applyBorder="1" applyAlignment="1" applyProtection="1">
      <alignment vertical="center"/>
    </xf>
    <xf numFmtId="169" fontId="2" fillId="15" borderId="44" xfId="1" applyNumberFormat="1" applyFont="1" applyFill="1" applyBorder="1" applyAlignment="1" applyProtection="1">
      <alignment vertical="center"/>
      <protection locked="0"/>
    </xf>
    <xf numFmtId="49" fontId="7" fillId="15" borderId="45" xfId="1" applyNumberFormat="1" applyFont="1" applyFill="1" applyBorder="1" applyAlignment="1" applyProtection="1">
      <alignment horizontal="left" vertical="center" wrapText="1"/>
      <protection locked="0"/>
    </xf>
    <xf numFmtId="49" fontId="7" fillId="15" borderId="44" xfId="1" applyNumberFormat="1" applyFont="1" applyFill="1" applyBorder="1" applyAlignment="1" applyProtection="1">
      <alignment horizontal="left" vertical="center" wrapText="1"/>
      <protection locked="0"/>
    </xf>
    <xf numFmtId="170" fontId="7" fillId="15" borderId="44" xfId="2" applyNumberFormat="1" applyFont="1" applyFill="1" applyBorder="1" applyAlignment="1" applyProtection="1">
      <alignment vertical="center"/>
      <protection locked="0"/>
    </xf>
    <xf numFmtId="0" fontId="26" fillId="0" borderId="0" xfId="2" applyAlignment="1" applyProtection="1">
      <alignment horizontal="center"/>
      <protection locked="0"/>
    </xf>
    <xf numFmtId="169" fontId="2" fillId="15" borderId="46" xfId="1" applyNumberFormat="1" applyFont="1" applyFill="1" applyBorder="1" applyAlignment="1" applyProtection="1">
      <alignment vertical="center"/>
      <protection locked="0"/>
    </xf>
    <xf numFmtId="0" fontId="4" fillId="11" borderId="14" xfId="2" applyFont="1" applyFill="1" applyBorder="1" applyAlignment="1" applyProtection="1">
      <alignment horizontal="center" vertical="center" wrapText="1"/>
    </xf>
    <xf numFmtId="0" fontId="4" fillId="11" borderId="36" xfId="2" applyFont="1" applyFill="1" applyBorder="1" applyAlignment="1" applyProtection="1">
      <alignment horizontal="center" vertical="center" wrapText="1"/>
    </xf>
    <xf numFmtId="0" fontId="4" fillId="11" borderId="1" xfId="2" applyFont="1" applyFill="1" applyBorder="1" applyAlignment="1" applyProtection="1">
      <alignment horizontal="center" vertical="center" wrapText="1"/>
    </xf>
    <xf numFmtId="0" fontId="4" fillId="16" borderId="18" xfId="2" applyFont="1" applyFill="1" applyBorder="1" applyAlignment="1" applyProtection="1">
      <alignment horizontal="center" vertical="center" wrapText="1"/>
    </xf>
    <xf numFmtId="0" fontId="4" fillId="16" borderId="1" xfId="2" applyFont="1" applyFill="1" applyBorder="1" applyAlignment="1" applyProtection="1">
      <alignment horizontal="center" vertical="center" wrapText="1"/>
    </xf>
    <xf numFmtId="0" fontId="4" fillId="17" borderId="39" xfId="2" applyFont="1" applyFill="1" applyBorder="1" applyAlignment="1" applyProtection="1">
      <alignment horizontal="center" vertical="center" wrapText="1"/>
    </xf>
    <xf numFmtId="0" fontId="4" fillId="17" borderId="11" xfId="2" applyFont="1" applyFill="1" applyBorder="1" applyAlignment="1" applyProtection="1">
      <alignment horizontal="center" vertical="center" wrapText="1"/>
    </xf>
    <xf numFmtId="0" fontId="1" fillId="0" borderId="0" xfId="2" applyFont="1" applyAlignment="1" applyProtection="1">
      <alignment vertical="center"/>
    </xf>
    <xf numFmtId="0" fontId="5" fillId="0" borderId="0" xfId="1" applyFont="1" applyProtection="1">
      <protection locked="0"/>
    </xf>
    <xf numFmtId="0" fontId="5" fillId="0" borderId="0" xfId="1" applyFont="1" applyProtection="1"/>
    <xf numFmtId="0" fontId="5" fillId="0" borderId="0" xfId="1" applyFont="1" applyAlignment="1" applyProtection="1">
      <alignment wrapText="1"/>
    </xf>
    <xf numFmtId="0" fontId="2" fillId="0" borderId="0" xfId="1" applyFont="1" applyProtection="1"/>
    <xf numFmtId="0" fontId="2" fillId="0" borderId="37" xfId="1" applyFont="1" applyBorder="1" applyProtection="1"/>
    <xf numFmtId="0" fontId="2" fillId="0" borderId="0" xfId="1" applyFont="1" applyAlignment="1" applyProtection="1">
      <alignment wrapText="1"/>
    </xf>
    <xf numFmtId="0" fontId="4" fillId="2" borderId="13" xfId="1" applyFont="1" applyFill="1" applyBorder="1" applyAlignment="1" applyProtection="1">
      <alignment vertical="center" wrapText="1"/>
      <protection locked="0"/>
    </xf>
    <xf numFmtId="164" fontId="4" fillId="14" borderId="28" xfId="1" applyNumberFormat="1" applyFont="1" applyFill="1" applyBorder="1" applyAlignment="1" applyProtection="1">
      <alignment vertical="center"/>
    </xf>
    <xf numFmtId="171" fontId="2" fillId="18" borderId="1" xfId="1" applyNumberFormat="1" applyFont="1" applyFill="1" applyBorder="1" applyAlignment="1" applyProtection="1">
      <alignment vertical="center"/>
    </xf>
    <xf numFmtId="164" fontId="2" fillId="14" borderId="50" xfId="1" applyNumberFormat="1" applyFont="1" applyFill="1" applyBorder="1" applyAlignment="1" applyProtection="1">
      <alignment vertical="center"/>
    </xf>
    <xf numFmtId="164" fontId="30" fillId="15" borderId="38" xfId="1" applyNumberFormat="1" applyFont="1" applyFill="1" applyBorder="1" applyAlignment="1" applyProtection="1">
      <alignment vertical="center"/>
      <protection locked="0"/>
    </xf>
    <xf numFmtId="0" fontId="4" fillId="0" borderId="13" xfId="1" applyFont="1" applyFill="1" applyBorder="1" applyAlignment="1" applyProtection="1">
      <alignment vertical="center" wrapText="1"/>
      <protection locked="0"/>
    </xf>
    <xf numFmtId="164" fontId="2" fillId="14" borderId="28" xfId="1" applyNumberFormat="1" applyFont="1" applyFill="1" applyBorder="1" applyAlignment="1" applyProtection="1">
      <alignment vertical="center"/>
    </xf>
    <xf numFmtId="164" fontId="2" fillId="14" borderId="12" xfId="1" applyNumberFormat="1" applyFont="1" applyFill="1" applyBorder="1" applyAlignment="1" applyProtection="1">
      <alignment vertical="center"/>
    </xf>
    <xf numFmtId="0" fontId="4" fillId="2" borderId="42" xfId="1" applyFont="1" applyFill="1" applyBorder="1" applyAlignment="1" applyProtection="1">
      <alignment vertical="center" wrapText="1"/>
    </xf>
    <xf numFmtId="49" fontId="6" fillId="0" borderId="0" xfId="1" applyNumberFormat="1" applyFont="1" applyAlignment="1" applyProtection="1">
      <alignment horizontal="right" vertical="center"/>
    </xf>
    <xf numFmtId="0" fontId="4" fillId="2" borderId="11" xfId="1" applyFont="1" applyFill="1" applyBorder="1" applyAlignment="1" applyProtection="1">
      <alignment vertical="center" wrapText="1"/>
      <protection locked="0"/>
    </xf>
    <xf numFmtId="164" fontId="2" fillId="14" borderId="1" xfId="1" applyNumberFormat="1" applyFont="1" applyFill="1" applyBorder="1" applyAlignment="1" applyProtection="1">
      <alignment vertical="center"/>
    </xf>
    <xf numFmtId="164" fontId="2" fillId="15" borderId="1" xfId="1" applyNumberFormat="1" applyFont="1" applyFill="1" applyBorder="1" applyAlignment="1" applyProtection="1">
      <alignment vertical="center"/>
      <protection locked="0"/>
    </xf>
    <xf numFmtId="0" fontId="2" fillId="2" borderId="51" xfId="1" applyFont="1" applyFill="1" applyBorder="1" applyAlignment="1" applyProtection="1">
      <alignment vertical="center" wrapText="1"/>
      <protection locked="0"/>
    </xf>
    <xf numFmtId="164" fontId="30" fillId="15" borderId="24" xfId="1" applyNumberFormat="1" applyFont="1" applyFill="1" applyBorder="1" applyAlignment="1" applyProtection="1">
      <alignment vertical="center"/>
      <protection locked="0"/>
    </xf>
    <xf numFmtId="171" fontId="2" fillId="0" borderId="11" xfId="1" applyNumberFormat="1" applyFont="1" applyFill="1" applyBorder="1" applyAlignment="1" applyProtection="1">
      <alignment vertical="center" wrapText="1"/>
      <protection locked="0"/>
    </xf>
    <xf numFmtId="164" fontId="2" fillId="15" borderId="24" xfId="1" applyNumberFormat="1" applyFont="1" applyFill="1" applyBorder="1" applyAlignment="1" applyProtection="1">
      <alignment vertical="center"/>
      <protection locked="0"/>
    </xf>
    <xf numFmtId="0" fontId="2" fillId="2" borderId="52" xfId="1" applyFont="1" applyFill="1" applyBorder="1" applyAlignment="1" applyProtection="1">
      <alignment vertical="center" wrapText="1"/>
    </xf>
    <xf numFmtId="0" fontId="2" fillId="2" borderId="11" xfId="1" applyFont="1" applyFill="1" applyBorder="1" applyAlignment="1" applyProtection="1">
      <alignment vertical="center" wrapText="1"/>
      <protection locked="0"/>
    </xf>
    <xf numFmtId="164" fontId="2" fillId="14" borderId="24" xfId="1" applyNumberFormat="1" applyFont="1" applyFill="1" applyBorder="1" applyAlignment="1" applyProtection="1">
      <alignment vertical="center"/>
    </xf>
    <xf numFmtId="164" fontId="2" fillId="14" borderId="10" xfId="1" applyNumberFormat="1" applyFont="1" applyFill="1" applyBorder="1" applyAlignment="1" applyProtection="1">
      <alignment vertical="center"/>
    </xf>
    <xf numFmtId="171" fontId="2" fillId="0" borderId="18" xfId="1" applyNumberFormat="1" applyFont="1" applyFill="1" applyBorder="1" applyAlignment="1" applyProtection="1">
      <alignment vertical="center" wrapText="1"/>
      <protection locked="0"/>
    </xf>
    <xf numFmtId="0" fontId="2" fillId="2" borderId="53" xfId="1" applyFont="1" applyFill="1" applyBorder="1" applyAlignment="1" applyProtection="1">
      <alignment vertical="center" wrapText="1"/>
    </xf>
    <xf numFmtId="164" fontId="2" fillId="14" borderId="20" xfId="1" applyNumberFormat="1" applyFont="1" applyFill="1" applyBorder="1" applyAlignment="1" applyProtection="1">
      <alignment vertical="center"/>
    </xf>
    <xf numFmtId="164" fontId="2" fillId="15" borderId="50" xfId="1" applyNumberFormat="1" applyFont="1" applyFill="1" applyBorder="1" applyAlignment="1" applyProtection="1">
      <alignment vertical="center"/>
      <protection locked="0"/>
    </xf>
    <xf numFmtId="164" fontId="4" fillId="19" borderId="54" xfId="3" applyNumberFormat="1" applyFont="1" applyFill="1" applyBorder="1" applyAlignment="1" applyProtection="1">
      <alignment vertical="center"/>
    </xf>
    <xf numFmtId="164" fontId="2" fillId="15" borderId="18" xfId="1" applyNumberFormat="1" applyFont="1" applyFill="1" applyBorder="1" applyAlignment="1" applyProtection="1">
      <alignment vertical="center"/>
      <protection locked="0"/>
    </xf>
    <xf numFmtId="0" fontId="2" fillId="2" borderId="55" xfId="1" applyFont="1" applyFill="1" applyBorder="1" applyAlignment="1" applyProtection="1">
      <alignment vertical="center" wrapText="1"/>
    </xf>
    <xf numFmtId="172" fontId="4" fillId="16" borderId="11" xfId="1" applyNumberFormat="1" applyFont="1" applyFill="1" applyBorder="1" applyAlignment="1" applyProtection="1">
      <alignment horizontal="center" wrapText="1"/>
    </xf>
    <xf numFmtId="0" fontId="4" fillId="16" borderId="1" xfId="1" applyFont="1" applyFill="1" applyBorder="1" applyAlignment="1" applyProtection="1">
      <alignment horizontal="center" wrapText="1"/>
    </xf>
    <xf numFmtId="172" fontId="4" fillId="16" borderId="1" xfId="1" applyNumberFormat="1" applyFont="1" applyFill="1" applyBorder="1" applyAlignment="1" applyProtection="1">
      <alignment horizontal="center" wrapText="1"/>
    </xf>
    <xf numFmtId="172" fontId="4" fillId="16" borderId="10" xfId="1" applyNumberFormat="1" applyFont="1" applyFill="1" applyBorder="1" applyAlignment="1" applyProtection="1">
      <alignment horizontal="center" wrapText="1"/>
    </xf>
    <xf numFmtId="0" fontId="4" fillId="17" borderId="11" xfId="1" applyFont="1" applyFill="1" applyBorder="1" applyAlignment="1" applyProtection="1">
      <alignment horizontal="center" vertical="center" wrapText="1"/>
    </xf>
    <xf numFmtId="0" fontId="4" fillId="17" borderId="1" xfId="1" applyFont="1" applyFill="1" applyBorder="1" applyAlignment="1" applyProtection="1">
      <alignment horizontal="center" vertical="center" wrapText="1"/>
    </xf>
    <xf numFmtId="0" fontId="4" fillId="3" borderId="26" xfId="1" applyFont="1" applyFill="1" applyBorder="1" applyAlignment="1" applyProtection="1">
      <alignment horizontal="left" vertical="center" wrapText="1"/>
    </xf>
    <xf numFmtId="49" fontId="6" fillId="0" borderId="0" xfId="1" applyNumberFormat="1" applyFont="1" applyFill="1" applyBorder="1" applyAlignment="1" applyProtection="1">
      <alignment horizontal="right" vertical="center"/>
    </xf>
    <xf numFmtId="0" fontId="4" fillId="3" borderId="57" xfId="1" applyFont="1" applyFill="1" applyBorder="1" applyAlignment="1" applyProtection="1">
      <alignment horizontal="left" vertical="center" wrapText="1"/>
    </xf>
    <xf numFmtId="171" fontId="30" fillId="0" borderId="0" xfId="1" applyNumberFormat="1" applyFont="1" applyFill="1" applyBorder="1" applyAlignment="1" applyProtection="1">
      <alignment vertical="center"/>
    </xf>
    <xf numFmtId="164" fontId="4" fillId="0" borderId="0" xfId="3" applyNumberFormat="1" applyFont="1" applyFill="1" applyBorder="1" applyAlignment="1" applyProtection="1">
      <alignment vertical="center"/>
    </xf>
    <xf numFmtId="0" fontId="30" fillId="0" borderId="0" xfId="1" applyFont="1" applyFill="1" applyBorder="1" applyAlignment="1" applyProtection="1">
      <alignment vertical="center" wrapText="1"/>
    </xf>
    <xf numFmtId="0" fontId="4" fillId="2" borderId="13" xfId="1" applyFont="1" applyFill="1" applyBorder="1" applyAlignment="1" applyProtection="1">
      <alignment vertical="center"/>
      <protection locked="0"/>
    </xf>
    <xf numFmtId="164" fontId="4" fillId="14" borderId="19" xfId="1" applyNumberFormat="1" applyFont="1" applyFill="1" applyBorder="1" applyAlignment="1" applyProtection="1">
      <alignment vertical="center"/>
    </xf>
    <xf numFmtId="0" fontId="4" fillId="2" borderId="41" xfId="1" applyFont="1" applyFill="1" applyBorder="1" applyAlignment="1" applyProtection="1">
      <alignment vertical="center" wrapText="1"/>
      <protection locked="0"/>
    </xf>
    <xf numFmtId="164" fontId="4" fillId="14" borderId="13" xfId="1" applyNumberFormat="1" applyFont="1" applyFill="1" applyBorder="1" applyAlignment="1" applyProtection="1">
      <alignment vertical="center"/>
    </xf>
    <xf numFmtId="171" fontId="4" fillId="0" borderId="58" xfId="1" applyNumberFormat="1" applyFont="1" applyFill="1" applyBorder="1" applyAlignment="1" applyProtection="1">
      <alignment vertical="center" wrapText="1"/>
      <protection locked="0"/>
    </xf>
    <xf numFmtId="164" fontId="4" fillId="14" borderId="13" xfId="3" applyNumberFormat="1" applyFont="1" applyFill="1" applyBorder="1" applyAlignment="1" applyProtection="1">
      <alignment vertical="center"/>
    </xf>
    <xf numFmtId="0" fontId="2" fillId="2" borderId="11" xfId="1" applyFont="1" applyFill="1" applyBorder="1" applyAlignment="1" applyProtection="1">
      <alignment vertical="center"/>
      <protection locked="0"/>
    </xf>
    <xf numFmtId="164" fontId="4" fillId="14" borderId="18" xfId="1" applyNumberFormat="1" applyFont="1" applyFill="1" applyBorder="1" applyAlignment="1" applyProtection="1">
      <alignment vertical="center"/>
    </xf>
    <xf numFmtId="164" fontId="2" fillId="14" borderId="11" xfId="1" applyNumberFormat="1" applyFont="1" applyFill="1" applyBorder="1" applyAlignment="1" applyProtection="1">
      <alignment vertical="center"/>
    </xf>
    <xf numFmtId="164" fontId="2" fillId="15" borderId="1" xfId="4" applyNumberFormat="1" applyFont="1" applyFill="1" applyBorder="1" applyAlignment="1" applyProtection="1">
      <alignment vertical="center"/>
      <protection locked="0"/>
    </xf>
    <xf numFmtId="171" fontId="2" fillId="0" borderId="23" xfId="1" applyNumberFormat="1" applyFont="1" applyFill="1" applyBorder="1" applyAlignment="1" applyProtection="1">
      <alignment vertical="center" wrapText="1"/>
      <protection locked="0"/>
    </xf>
    <xf numFmtId="0" fontId="4" fillId="2" borderId="53" xfId="1" applyFont="1" applyFill="1" applyBorder="1" applyAlignment="1" applyProtection="1">
      <alignment vertical="center" wrapText="1"/>
    </xf>
    <xf numFmtId="164" fontId="4" fillId="14" borderId="1" xfId="1" applyNumberFormat="1" applyFont="1" applyFill="1" applyBorder="1" applyAlignment="1" applyProtection="1">
      <alignment vertical="center"/>
    </xf>
    <xf numFmtId="164" fontId="2" fillId="14" borderId="9" xfId="1" applyNumberFormat="1" applyFont="1" applyFill="1" applyBorder="1" applyAlignment="1" applyProtection="1">
      <alignment vertical="center"/>
    </xf>
    <xf numFmtId="164" fontId="2" fillId="15" borderId="27" xfId="4" applyNumberFormat="1" applyFont="1" applyFill="1" applyBorder="1" applyAlignment="1" applyProtection="1">
      <alignment vertical="center"/>
      <protection locked="0"/>
    </xf>
    <xf numFmtId="171" fontId="30" fillId="0" borderId="0" xfId="1" applyNumberFormat="1" applyFont="1" applyFill="1" applyBorder="1" applyAlignment="1" applyProtection="1">
      <alignment vertical="center" wrapText="1"/>
    </xf>
    <xf numFmtId="0" fontId="2" fillId="2" borderId="13" xfId="1" applyFont="1" applyFill="1" applyBorder="1" applyAlignment="1" applyProtection="1">
      <alignment vertical="center" wrapText="1"/>
      <protection locked="0"/>
    </xf>
    <xf numFmtId="164" fontId="2" fillId="14" borderId="19" xfId="1" applyNumberFormat="1" applyFont="1" applyFill="1" applyBorder="1" applyAlignment="1" applyProtection="1">
      <alignment vertical="center"/>
    </xf>
    <xf numFmtId="164" fontId="2" fillId="15" borderId="42" xfId="1" applyNumberFormat="1" applyFont="1" applyFill="1" applyBorder="1" applyAlignment="1" applyProtection="1">
      <alignment vertical="center"/>
      <protection locked="0"/>
    </xf>
    <xf numFmtId="164" fontId="2" fillId="14" borderId="58" xfId="1" applyNumberFormat="1" applyFont="1" applyFill="1" applyBorder="1" applyAlignment="1" applyProtection="1">
      <alignment vertical="center"/>
    </xf>
    <xf numFmtId="164" fontId="2" fillId="15" borderId="28" xfId="1" applyNumberFormat="1" applyFont="1" applyFill="1" applyBorder="1" applyAlignment="1" applyProtection="1">
      <alignment vertical="center"/>
      <protection locked="0"/>
    </xf>
    <xf numFmtId="164" fontId="2" fillId="19" borderId="58" xfId="1" applyNumberFormat="1" applyFont="1" applyFill="1" applyBorder="1" applyAlignment="1" applyProtection="1">
      <alignment vertical="center"/>
    </xf>
    <xf numFmtId="171" fontId="2" fillId="0" borderId="13" xfId="1" applyNumberFormat="1" applyFont="1" applyFill="1" applyBorder="1" applyAlignment="1" applyProtection="1">
      <alignment vertical="center" wrapText="1"/>
      <protection locked="0"/>
    </xf>
    <xf numFmtId="171" fontId="2" fillId="18" borderId="58" xfId="1" applyNumberFormat="1" applyFont="1" applyFill="1" applyBorder="1" applyAlignment="1" applyProtection="1">
      <alignment vertical="center"/>
    </xf>
    <xf numFmtId="0" fontId="2" fillId="0" borderId="42" xfId="1" applyFont="1" applyBorder="1" applyAlignment="1" applyProtection="1">
      <alignment vertical="center" wrapText="1"/>
    </xf>
    <xf numFmtId="164" fontId="2" fillId="15" borderId="53" xfId="1" applyNumberFormat="1" applyFont="1" applyFill="1" applyBorder="1" applyAlignment="1" applyProtection="1">
      <alignment vertical="center"/>
      <protection locked="0"/>
    </xf>
    <xf numFmtId="164" fontId="2" fillId="19" borderId="24" xfId="1" applyNumberFormat="1" applyFont="1" applyFill="1" applyBorder="1" applyAlignment="1" applyProtection="1">
      <alignment vertical="center"/>
    </xf>
    <xf numFmtId="0" fontId="2" fillId="0" borderId="10" xfId="1" applyFont="1" applyBorder="1" applyAlignment="1" applyProtection="1">
      <alignment vertical="center" wrapText="1"/>
    </xf>
    <xf numFmtId="164" fontId="2" fillId="19" borderId="10" xfId="1" applyNumberFormat="1" applyFont="1" applyFill="1" applyBorder="1" applyAlignment="1" applyProtection="1">
      <alignment vertical="center"/>
    </xf>
    <xf numFmtId="0" fontId="4" fillId="0" borderId="20" xfId="1" applyFont="1" applyBorder="1" applyAlignment="1" applyProtection="1">
      <alignment vertical="center" wrapText="1"/>
    </xf>
    <xf numFmtId="172" fontId="4" fillId="16" borderId="39" xfId="1" applyNumberFormat="1" applyFont="1" applyFill="1" applyBorder="1" applyAlignment="1" applyProtection="1">
      <alignment horizontal="center" vertical="center" wrapText="1"/>
    </xf>
    <xf numFmtId="0" fontId="4" fillId="16" borderId="33" xfId="1" applyFont="1" applyFill="1" applyBorder="1" applyAlignment="1" applyProtection="1">
      <alignment horizontal="center" vertical="center" wrapText="1"/>
    </xf>
    <xf numFmtId="172" fontId="4" fillId="16" borderId="33" xfId="1" applyNumberFormat="1" applyFont="1" applyFill="1" applyBorder="1" applyAlignment="1" applyProtection="1">
      <alignment horizontal="center" vertical="center" wrapText="1"/>
    </xf>
    <xf numFmtId="172" fontId="4" fillId="16" borderId="21" xfId="1" applyNumberFormat="1" applyFont="1" applyFill="1" applyBorder="1" applyAlignment="1" applyProtection="1">
      <alignment horizontal="center" vertical="center" wrapText="1"/>
    </xf>
    <xf numFmtId="49" fontId="6" fillId="0" borderId="0" xfId="1" applyNumberFormat="1" applyFont="1" applyFill="1" applyAlignment="1" applyProtection="1">
      <alignment horizontal="right" vertical="center"/>
    </xf>
    <xf numFmtId="171" fontId="30" fillId="2" borderId="13" xfId="1" applyNumberFormat="1" applyFont="1" applyFill="1" applyBorder="1" applyAlignment="1" applyProtection="1">
      <alignment vertical="center"/>
      <protection locked="0"/>
    </xf>
    <xf numFmtId="164" fontId="4" fillId="14" borderId="28" xfId="3" applyNumberFormat="1" applyFont="1" applyFill="1" applyBorder="1" applyAlignment="1" applyProtection="1">
      <alignment vertical="center"/>
    </xf>
    <xf numFmtId="164" fontId="4" fillId="14" borderId="12" xfId="3" applyNumberFormat="1" applyFont="1" applyFill="1" applyBorder="1" applyAlignment="1" applyProtection="1">
      <alignment vertical="center"/>
    </xf>
    <xf numFmtId="171" fontId="4" fillId="2" borderId="13" xfId="1" applyNumberFormat="1" applyFont="1" applyFill="1" applyBorder="1" applyAlignment="1" applyProtection="1">
      <alignment vertical="center" wrapText="1"/>
      <protection locked="0"/>
    </xf>
    <xf numFmtId="164" fontId="4" fillId="18" borderId="12" xfId="3" applyNumberFormat="1" applyFont="1" applyFill="1" applyBorder="1" applyAlignment="1" applyProtection="1">
      <alignment vertical="center"/>
    </xf>
    <xf numFmtId="171" fontId="4" fillId="2" borderId="19" xfId="1" applyNumberFormat="1" applyFont="1" applyFill="1" applyBorder="1" applyAlignment="1" applyProtection="1">
      <alignment vertical="center" wrapText="1"/>
      <protection locked="0"/>
    </xf>
    <xf numFmtId="164" fontId="4" fillId="19" borderId="60" xfId="3" applyNumberFormat="1" applyFont="1" applyFill="1" applyBorder="1" applyAlignment="1" applyProtection="1">
      <alignment vertical="center"/>
    </xf>
    <xf numFmtId="0" fontId="4" fillId="2" borderId="61" xfId="1" applyFont="1" applyFill="1" applyBorder="1" applyAlignment="1" applyProtection="1">
      <alignment vertical="center" wrapText="1"/>
    </xf>
    <xf numFmtId="171" fontId="31" fillId="2" borderId="11" xfId="1" applyNumberFormat="1" applyFont="1" applyFill="1" applyBorder="1" applyAlignment="1" applyProtection="1">
      <alignment vertical="center"/>
      <protection locked="0"/>
    </xf>
    <xf numFmtId="164" fontId="4" fillId="14" borderId="33" xfId="3" applyNumberFormat="1" applyFont="1" applyFill="1" applyBorder="1" applyAlignment="1" applyProtection="1">
      <alignment vertical="center"/>
    </xf>
    <xf numFmtId="171" fontId="2" fillId="2" borderId="11" xfId="1" applyNumberFormat="1" applyFont="1" applyFill="1" applyBorder="1" applyAlignment="1" applyProtection="1">
      <alignment vertical="center" wrapText="1"/>
      <protection locked="0"/>
    </xf>
    <xf numFmtId="164" fontId="30" fillId="18" borderId="10" xfId="1" applyNumberFormat="1" applyFont="1" applyFill="1" applyBorder="1" applyAlignment="1" applyProtection="1">
      <alignment vertical="center"/>
      <protection locked="0"/>
    </xf>
    <xf numFmtId="171" fontId="4" fillId="2" borderId="18" xfId="1" applyNumberFormat="1" applyFont="1" applyFill="1" applyBorder="1" applyAlignment="1" applyProtection="1">
      <alignment vertical="center" wrapText="1"/>
      <protection locked="0"/>
    </xf>
    <xf numFmtId="171" fontId="2" fillId="2" borderId="11" xfId="1" applyNumberFormat="1" applyFont="1" applyFill="1" applyBorder="1" applyAlignment="1" applyProtection="1">
      <alignment vertical="center"/>
      <protection locked="0"/>
    </xf>
    <xf numFmtId="164" fontId="4" fillId="18" borderId="10" xfId="3" applyNumberFormat="1" applyFont="1" applyFill="1" applyBorder="1" applyAlignment="1" applyProtection="1">
      <alignment vertical="center"/>
    </xf>
    <xf numFmtId="0" fontId="2" fillId="2" borderId="62" xfId="1" applyFont="1" applyFill="1" applyBorder="1" applyAlignment="1" applyProtection="1">
      <alignment vertical="center"/>
      <protection locked="0"/>
    </xf>
    <xf numFmtId="164" fontId="2" fillId="15" borderId="3" xfId="1" applyNumberFormat="1" applyFont="1" applyFill="1" applyBorder="1" applyAlignment="1" applyProtection="1">
      <alignment vertical="center"/>
      <protection locked="0"/>
    </xf>
    <xf numFmtId="164" fontId="2" fillId="15" borderId="10" xfId="1" applyNumberFormat="1" applyFont="1" applyFill="1" applyBorder="1" applyAlignment="1" applyProtection="1">
      <alignment vertical="center"/>
      <protection locked="0"/>
    </xf>
    <xf numFmtId="0" fontId="2" fillId="2" borderId="63" xfId="1" applyFont="1" applyFill="1" applyBorder="1" applyAlignment="1" applyProtection="1">
      <alignment vertical="center"/>
      <protection locked="0"/>
    </xf>
    <xf numFmtId="0" fontId="2" fillId="2" borderId="47" xfId="1" applyFont="1" applyFill="1" applyBorder="1" applyAlignment="1" applyProtection="1">
      <alignment vertical="center"/>
    </xf>
    <xf numFmtId="0" fontId="2" fillId="0" borderId="21" xfId="1" applyFont="1" applyFill="1" applyBorder="1" applyAlignment="1" applyProtection="1">
      <alignment vertical="center"/>
    </xf>
    <xf numFmtId="0" fontId="2" fillId="0" borderId="34" xfId="1" applyFont="1" applyFill="1" applyBorder="1" applyAlignment="1" applyProtection="1">
      <alignment vertical="center"/>
    </xf>
    <xf numFmtId="0" fontId="2" fillId="0" borderId="21" xfId="1" applyFont="1" applyFill="1" applyBorder="1" applyAlignment="1" applyProtection="1">
      <alignment vertical="center" wrapText="1"/>
    </xf>
    <xf numFmtId="0" fontId="4" fillId="0" borderId="64" xfId="1" applyFont="1" applyFill="1" applyBorder="1" applyAlignment="1" applyProtection="1">
      <alignment vertical="center" wrapText="1"/>
    </xf>
    <xf numFmtId="164" fontId="4" fillId="14" borderId="3" xfId="1" applyNumberFormat="1" applyFont="1" applyFill="1" applyBorder="1" applyAlignment="1" applyProtection="1">
      <alignment vertical="center"/>
    </xf>
    <xf numFmtId="164" fontId="2" fillId="14" borderId="3" xfId="1" applyNumberFormat="1" applyFont="1" applyFill="1" applyBorder="1" applyAlignment="1" applyProtection="1">
      <alignment vertical="center"/>
    </xf>
    <xf numFmtId="171" fontId="4" fillId="0" borderId="63" xfId="1" applyNumberFormat="1" applyFont="1" applyFill="1" applyBorder="1" applyAlignment="1" applyProtection="1">
      <alignment vertical="center" wrapText="1"/>
      <protection locked="0"/>
    </xf>
    <xf numFmtId="164" fontId="4" fillId="14" borderId="25" xfId="3" applyNumberFormat="1" applyFont="1" applyFill="1" applyBorder="1" applyAlignment="1" applyProtection="1">
      <alignment vertical="center"/>
    </xf>
    <xf numFmtId="164" fontId="2" fillId="14" borderId="65" xfId="1" applyNumberFormat="1" applyFont="1" applyFill="1" applyBorder="1" applyAlignment="1" applyProtection="1">
      <alignment vertical="center"/>
    </xf>
    <xf numFmtId="0" fontId="4" fillId="2" borderId="40" xfId="1" applyFont="1" applyFill="1" applyBorder="1" applyAlignment="1" applyProtection="1">
      <alignment vertical="center" wrapText="1"/>
    </xf>
    <xf numFmtId="164" fontId="2" fillId="15" borderId="10" xfId="4" applyNumberFormat="1" applyFont="1" applyFill="1" applyBorder="1" applyAlignment="1" applyProtection="1">
      <alignment vertical="center"/>
      <protection locked="0"/>
    </xf>
    <xf numFmtId="164" fontId="2" fillId="15" borderId="24" xfId="3" applyNumberFormat="1" applyFont="1" applyFill="1" applyBorder="1" applyAlignment="1" applyProtection="1">
      <alignment vertical="center"/>
      <protection locked="0"/>
    </xf>
    <xf numFmtId="164" fontId="2" fillId="15" borderId="24" xfId="4" applyNumberFormat="1" applyFont="1" applyFill="1" applyBorder="1" applyAlignment="1" applyProtection="1">
      <alignment vertical="center"/>
      <protection locked="0"/>
    </xf>
    <xf numFmtId="164" fontId="2" fillId="15" borderId="10" xfId="3" applyNumberFormat="1" applyFont="1" applyFill="1" applyBorder="1" applyAlignment="1" applyProtection="1">
      <alignment vertical="center"/>
      <protection locked="0"/>
    </xf>
    <xf numFmtId="164" fontId="2" fillId="14" borderId="10" xfId="3" applyNumberFormat="1" applyFont="1" applyFill="1" applyBorder="1" applyAlignment="1" applyProtection="1">
      <alignment vertical="center"/>
    </xf>
    <xf numFmtId="0" fontId="2" fillId="0" borderId="11" xfId="1" applyFont="1" applyBorder="1" applyAlignment="1" applyProtection="1">
      <alignment vertical="center"/>
      <protection locked="0"/>
    </xf>
    <xf numFmtId="0" fontId="2" fillId="0" borderId="11" xfId="1" applyFont="1" applyBorder="1" applyAlignment="1" applyProtection="1">
      <alignment vertical="center" wrapText="1"/>
      <protection locked="0"/>
    </xf>
    <xf numFmtId="0" fontId="2" fillId="2" borderId="51" xfId="1" applyFont="1" applyFill="1" applyBorder="1" applyAlignment="1" applyProtection="1">
      <alignment vertical="center"/>
    </xf>
    <xf numFmtId="171" fontId="4" fillId="2" borderId="23" xfId="1" applyNumberFormat="1" applyFont="1" applyFill="1" applyBorder="1" applyAlignment="1" applyProtection="1">
      <alignment vertical="center"/>
    </xf>
    <xf numFmtId="171" fontId="4" fillId="2" borderId="23" xfId="1" applyNumberFormat="1" applyFont="1" applyFill="1" applyBorder="1" applyAlignment="1" applyProtection="1">
      <alignment vertical="center" wrapText="1"/>
    </xf>
    <xf numFmtId="0" fontId="4" fillId="0" borderId="48" xfId="1" applyFont="1" applyFill="1" applyBorder="1" applyAlignment="1" applyProtection="1">
      <alignment vertical="center" wrapText="1"/>
    </xf>
    <xf numFmtId="0" fontId="4" fillId="2" borderId="62" xfId="1" applyFont="1" applyFill="1" applyBorder="1" applyAlignment="1" applyProtection="1">
      <alignment vertical="center"/>
      <protection locked="0"/>
    </xf>
    <xf numFmtId="164" fontId="4" fillId="14" borderId="50" xfId="1" applyNumberFormat="1" applyFont="1" applyFill="1" applyBorder="1" applyAlignment="1" applyProtection="1">
      <alignment vertical="center"/>
    </xf>
    <xf numFmtId="164" fontId="4" fillId="14" borderId="65" xfId="1" applyNumberFormat="1" applyFont="1" applyFill="1" applyBorder="1" applyAlignment="1" applyProtection="1">
      <alignment vertical="center"/>
    </xf>
    <xf numFmtId="171" fontId="4" fillId="0" borderId="2" xfId="1" applyNumberFormat="1" applyFont="1" applyFill="1" applyBorder="1" applyAlignment="1" applyProtection="1">
      <alignment vertical="center" wrapText="1"/>
      <protection locked="0"/>
    </xf>
    <xf numFmtId="0" fontId="4" fillId="2" borderId="66" xfId="1" applyFont="1" applyFill="1" applyBorder="1" applyAlignment="1" applyProtection="1">
      <alignment vertical="center" wrapText="1"/>
    </xf>
    <xf numFmtId="164" fontId="2" fillId="15" borderId="1" xfId="3" applyNumberFormat="1" applyFont="1" applyFill="1" applyBorder="1" applyAlignment="1" applyProtection="1">
      <alignment vertical="center"/>
      <protection locked="0"/>
    </xf>
    <xf numFmtId="49" fontId="5" fillId="0" borderId="0" xfId="1" applyNumberFormat="1" applyFont="1" applyAlignment="1" applyProtection="1">
      <alignment horizontal="right"/>
    </xf>
    <xf numFmtId="0" fontId="2" fillId="2" borderId="67" xfId="1" applyFont="1" applyFill="1" applyBorder="1" applyAlignment="1" applyProtection="1">
      <alignment vertical="center"/>
    </xf>
    <xf numFmtId="0" fontId="2" fillId="0" borderId="34" xfId="1" applyFont="1" applyFill="1" applyBorder="1" applyAlignment="1" applyProtection="1">
      <alignment vertical="center" wrapText="1"/>
    </xf>
    <xf numFmtId="0" fontId="2" fillId="0" borderId="23" xfId="1" applyFont="1" applyFill="1" applyBorder="1" applyAlignment="1" applyProtection="1">
      <alignment vertical="center"/>
    </xf>
    <xf numFmtId="49" fontId="5" fillId="0" borderId="0" xfId="1" applyNumberFormat="1" applyFont="1" applyFill="1" applyAlignment="1" applyProtection="1">
      <alignment horizontal="right"/>
    </xf>
    <xf numFmtId="0" fontId="4" fillId="2" borderId="63" xfId="1" applyFont="1" applyFill="1" applyBorder="1" applyAlignment="1" applyProtection="1">
      <alignment vertical="center" wrapText="1"/>
      <protection locked="0"/>
    </xf>
    <xf numFmtId="164" fontId="2" fillId="15" borderId="50" xfId="4" applyNumberFormat="1" applyFont="1" applyFill="1" applyBorder="1" applyAlignment="1" applyProtection="1">
      <alignment vertical="center"/>
      <protection locked="0"/>
    </xf>
    <xf numFmtId="164" fontId="2" fillId="18" borderId="65" xfId="4" applyNumberFormat="1" applyFont="1" applyFill="1" applyBorder="1" applyAlignment="1" applyProtection="1">
      <alignment vertical="center"/>
      <protection locked="0"/>
    </xf>
    <xf numFmtId="172" fontId="4" fillId="16" borderId="11" xfId="1" applyNumberFormat="1" applyFont="1" applyFill="1" applyBorder="1" applyAlignment="1" applyProtection="1">
      <alignment horizontal="center" vertical="center" wrapText="1"/>
    </xf>
    <xf numFmtId="0" fontId="4" fillId="16" borderId="1" xfId="1" applyFont="1" applyFill="1" applyBorder="1" applyAlignment="1" applyProtection="1">
      <alignment horizontal="center" vertical="center" wrapText="1"/>
    </xf>
    <xf numFmtId="172" fontId="4" fillId="16" borderId="1" xfId="1" applyNumberFormat="1" applyFont="1" applyFill="1" applyBorder="1" applyAlignment="1" applyProtection="1">
      <alignment horizontal="center" vertical="center" wrapText="1"/>
    </xf>
    <xf numFmtId="172" fontId="4" fillId="16" borderId="10" xfId="1" applyNumberFormat="1" applyFont="1" applyFill="1" applyBorder="1" applyAlignment="1" applyProtection="1">
      <alignment horizontal="center" vertical="center" wrapText="1"/>
    </xf>
    <xf numFmtId="0" fontId="4" fillId="3" borderId="53" xfId="1" applyFont="1" applyFill="1" applyBorder="1" applyAlignment="1" applyProtection="1">
      <alignment vertical="center" wrapText="1"/>
    </xf>
    <xf numFmtId="0" fontId="4" fillId="3" borderId="10" xfId="1" applyFont="1" applyFill="1" applyBorder="1" applyAlignment="1" applyProtection="1">
      <alignment horizontal="center" vertical="center" wrapText="1"/>
    </xf>
    <xf numFmtId="0" fontId="4" fillId="2" borderId="48" xfId="1" applyFont="1" applyFill="1" applyBorder="1" applyAlignment="1" applyProtection="1">
      <alignment horizontal="center" vertical="center" wrapText="1"/>
    </xf>
    <xf numFmtId="0" fontId="5" fillId="0" borderId="68" xfId="1" applyFont="1" applyBorder="1" applyProtection="1">
      <protection locked="0"/>
    </xf>
    <xf numFmtId="0" fontId="2" fillId="0" borderId="0" xfId="1" applyFont="1" applyBorder="1" applyProtection="1"/>
    <xf numFmtId="0" fontId="2" fillId="0" borderId="0" xfId="1" applyFont="1" applyAlignment="1" applyProtection="1">
      <alignment vertical="center"/>
    </xf>
    <xf numFmtId="0" fontId="5" fillId="0" borderId="70" xfId="1" applyFont="1" applyBorder="1" applyProtection="1"/>
    <xf numFmtId="0" fontId="5" fillId="0" borderId="72" xfId="1" applyFont="1" applyBorder="1" applyProtection="1"/>
    <xf numFmtId="0" fontId="5" fillId="0" borderId="0" xfId="1" applyFont="1" applyBorder="1" applyProtection="1"/>
    <xf numFmtId="0" fontId="5" fillId="2" borderId="0" xfId="1" applyFont="1" applyFill="1" applyProtection="1">
      <protection locked="0"/>
    </xf>
    <xf numFmtId="0" fontId="5" fillId="2" borderId="0" xfId="1" applyFont="1" applyFill="1" applyProtection="1"/>
    <xf numFmtId="0" fontId="10" fillId="2" borderId="0" xfId="1" applyFont="1" applyFill="1" applyBorder="1" applyAlignment="1" applyProtection="1">
      <alignment horizontal="left" vertical="center" wrapText="1"/>
    </xf>
    <xf numFmtId="0" fontId="5" fillId="5" borderId="0" xfId="1" applyFont="1" applyFill="1" applyProtection="1"/>
    <xf numFmtId="0" fontId="5" fillId="0" borderId="0" xfId="1" applyFont="1"/>
    <xf numFmtId="0" fontId="5" fillId="0" borderId="22" xfId="1" applyFont="1" applyBorder="1"/>
    <xf numFmtId="174" fontId="2" fillId="0" borderId="11" xfId="1" applyNumberFormat="1" applyFont="1" applyFill="1" applyBorder="1" applyAlignment="1" applyProtection="1">
      <alignment horizontal="left" vertical="center" wrapText="1"/>
      <protection locked="0"/>
    </xf>
    <xf numFmtId="175" fontId="2" fillId="14" borderId="1" xfId="5" applyNumberFormat="1" applyFont="1" applyFill="1" applyBorder="1" applyAlignment="1" applyProtection="1">
      <alignment horizontal="center" vertical="center"/>
    </xf>
    <xf numFmtId="174" fontId="4" fillId="21" borderId="39" xfId="1" applyNumberFormat="1" applyFont="1" applyFill="1" applyBorder="1" applyAlignment="1" applyProtection="1">
      <alignment horizontal="left" vertical="top" wrapText="1"/>
      <protection locked="0"/>
    </xf>
    <xf numFmtId="175" fontId="2" fillId="14" borderId="33" xfId="5" applyNumberFormat="1" applyFont="1" applyFill="1" applyBorder="1" applyAlignment="1" applyProtection="1">
      <alignment horizontal="center" vertical="center"/>
    </xf>
    <xf numFmtId="164" fontId="4" fillId="14" borderId="33" xfId="1" applyNumberFormat="1" applyFont="1" applyFill="1" applyBorder="1" applyAlignment="1" applyProtection="1">
      <alignment vertical="center"/>
    </xf>
    <xf numFmtId="174" fontId="4" fillId="21" borderId="6" xfId="1" applyNumberFormat="1" applyFont="1" applyFill="1" applyBorder="1" applyAlignment="1" applyProtection="1">
      <alignment horizontal="right" vertical="center" wrapText="1"/>
      <protection locked="0"/>
    </xf>
    <xf numFmtId="174" fontId="4" fillId="21" borderId="5" xfId="1" applyNumberFormat="1" applyFont="1" applyFill="1" applyBorder="1" applyAlignment="1" applyProtection="1">
      <alignment horizontal="right" vertical="center" wrapText="1"/>
      <protection locked="0"/>
    </xf>
    <xf numFmtId="0" fontId="4" fillId="16" borderId="7" xfId="1" applyFont="1" applyFill="1" applyBorder="1" applyAlignment="1" applyProtection="1">
      <alignment horizontal="center" vertical="center" wrapText="1"/>
    </xf>
    <xf numFmtId="0" fontId="4" fillId="16" borderId="30" xfId="1" applyFont="1" applyFill="1" applyBorder="1" applyAlignment="1" applyProtection="1">
      <alignment horizontal="center" vertical="center" wrapText="1"/>
    </xf>
    <xf numFmtId="0" fontId="4" fillId="16" borderId="29" xfId="1" applyFont="1" applyFill="1" applyBorder="1" applyAlignment="1" applyProtection="1">
      <alignment horizontal="center" vertical="center" wrapText="1"/>
    </xf>
    <xf numFmtId="174" fontId="2" fillId="0" borderId="70" xfId="1" applyNumberFormat="1" applyFont="1" applyFill="1" applyBorder="1" applyAlignment="1" applyProtection="1">
      <alignment horizontal="right" vertical="center"/>
    </xf>
    <xf numFmtId="4" fontId="2" fillId="0" borderId="70" xfId="1" applyNumberFormat="1" applyFont="1" applyFill="1" applyBorder="1" applyAlignment="1" applyProtection="1">
      <alignment horizontal="right" vertical="center"/>
    </xf>
    <xf numFmtId="0" fontId="2" fillId="0" borderId="70" xfId="1" applyFont="1" applyFill="1" applyBorder="1" applyAlignment="1" applyProtection="1">
      <alignment horizontal="left" vertical="center" indent="1"/>
    </xf>
    <xf numFmtId="0" fontId="2" fillId="0" borderId="70" xfId="1" applyFont="1" applyFill="1" applyBorder="1" applyAlignment="1" applyProtection="1">
      <alignment horizontal="left" vertical="center"/>
    </xf>
    <xf numFmtId="0" fontId="2" fillId="0" borderId="11" xfId="1" applyFont="1" applyFill="1" applyBorder="1" applyAlignment="1" applyProtection="1">
      <alignment horizontal="left" vertical="center" wrapText="1"/>
      <protection locked="0"/>
    </xf>
    <xf numFmtId="9" fontId="2" fillId="14" borderId="1" xfId="5" applyFont="1" applyFill="1" applyBorder="1" applyAlignment="1" applyProtection="1">
      <alignment horizontal="center" vertical="center"/>
    </xf>
    <xf numFmtId="164" fontId="2" fillId="14" borderId="1" xfId="1" applyNumberFormat="1" applyFont="1" applyFill="1" applyBorder="1" applyAlignment="1" applyProtection="1">
      <alignment vertical="center" wrapText="1"/>
    </xf>
    <xf numFmtId="0" fontId="35" fillId="21" borderId="9" xfId="1" applyFont="1" applyFill="1" applyBorder="1" applyAlignment="1" applyProtection="1">
      <alignment horizontal="left" vertical="center"/>
      <protection locked="0"/>
    </xf>
    <xf numFmtId="164" fontId="4" fillId="14" borderId="27" xfId="1" applyNumberFormat="1" applyFont="1" applyFill="1" applyBorder="1" applyAlignment="1" applyProtection="1">
      <alignment vertical="center"/>
    </xf>
    <xf numFmtId="9" fontId="2" fillId="14" borderId="33" xfId="5" applyFont="1" applyFill="1" applyBorder="1" applyAlignment="1" applyProtection="1">
      <alignment horizontal="center" vertical="center"/>
    </xf>
    <xf numFmtId="0" fontId="4" fillId="16" borderId="57"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16" xfId="1" applyFont="1" applyFill="1" applyBorder="1" applyAlignment="1" applyProtection="1">
      <alignment horizontal="center" vertical="center" wrapText="1"/>
    </xf>
    <xf numFmtId="0" fontId="4" fillId="16" borderId="14" xfId="1" applyFont="1" applyFill="1" applyBorder="1" applyAlignment="1" applyProtection="1">
      <alignment horizontal="center" vertical="center" wrapText="1"/>
    </xf>
    <xf numFmtId="0" fontId="4" fillId="0" borderId="31" xfId="1" applyFont="1" applyFill="1" applyBorder="1" applyAlignment="1" applyProtection="1">
      <alignment horizontal="left" vertical="center"/>
    </xf>
    <xf numFmtId="0" fontId="36" fillId="0" borderId="30" xfId="1" applyFont="1" applyFill="1" applyBorder="1" applyAlignment="1" applyProtection="1">
      <alignment horizontal="left" vertical="center"/>
    </xf>
    <xf numFmtId="0" fontId="5" fillId="0" borderId="37" xfId="1" applyFont="1" applyBorder="1" applyProtection="1"/>
    <xf numFmtId="0" fontId="5" fillId="0" borderId="37" xfId="1" applyFont="1" applyFill="1" applyBorder="1" applyAlignment="1" applyProtection="1">
      <alignment vertical="center"/>
    </xf>
    <xf numFmtId="0" fontId="10" fillId="0" borderId="37" xfId="1" applyFont="1" applyFill="1" applyBorder="1" applyAlignment="1" applyProtection="1">
      <alignment horizontal="left" vertical="center"/>
    </xf>
    <xf numFmtId="0" fontId="10" fillId="0" borderId="0" xfId="1" applyFont="1" applyFill="1" applyBorder="1" applyAlignment="1" applyProtection="1">
      <alignment horizontal="left" vertical="center"/>
    </xf>
    <xf numFmtId="0" fontId="10" fillId="0" borderId="70" xfId="1" applyFont="1" applyFill="1" applyBorder="1" applyAlignment="1" applyProtection="1">
      <alignment horizontal="left" vertical="center"/>
    </xf>
    <xf numFmtId="0" fontId="10" fillId="0" borderId="0" xfId="1" applyFont="1" applyFill="1" applyBorder="1" applyAlignment="1" applyProtection="1">
      <alignment vertical="center" wrapText="1"/>
    </xf>
    <xf numFmtId="0" fontId="10" fillId="20" borderId="37" xfId="1" applyFont="1" applyFill="1" applyBorder="1" applyAlignment="1" applyProtection="1">
      <alignment vertical="center" wrapText="1"/>
    </xf>
    <xf numFmtId="0" fontId="5" fillId="4" borderId="70" xfId="1" applyFont="1" applyFill="1" applyBorder="1" applyProtection="1"/>
    <xf numFmtId="176" fontId="2" fillId="4" borderId="70" xfId="4" applyNumberFormat="1" applyFont="1" applyFill="1" applyBorder="1" applyProtection="1"/>
    <xf numFmtId="0" fontId="2" fillId="4" borderId="70" xfId="1" applyFont="1" applyFill="1" applyBorder="1" applyProtection="1"/>
    <xf numFmtId="0" fontId="2" fillId="4" borderId="70" xfId="1" applyFont="1" applyFill="1" applyBorder="1" applyAlignment="1" applyProtection="1">
      <alignment vertical="center"/>
    </xf>
    <xf numFmtId="0" fontId="37" fillId="4" borderId="70" xfId="1" applyFont="1" applyFill="1" applyBorder="1" applyAlignment="1" applyProtection="1">
      <alignment vertical="center"/>
    </xf>
    <xf numFmtId="0" fontId="4" fillId="14" borderId="13" xfId="1" applyFont="1" applyFill="1" applyBorder="1" applyAlignment="1" applyProtection="1">
      <alignment horizontal="center" vertical="center" wrapText="1"/>
    </xf>
    <xf numFmtId="0" fontId="4" fillId="14" borderId="7" xfId="1" applyFont="1" applyFill="1" applyBorder="1" applyAlignment="1" applyProtection="1">
      <alignment horizontal="center" vertical="center" wrapText="1"/>
    </xf>
    <xf numFmtId="0" fontId="35" fillId="21" borderId="11" xfId="1" applyFont="1" applyFill="1" applyBorder="1" applyAlignment="1" applyProtection="1">
      <alignment horizontal="left" vertical="center"/>
      <protection locked="0"/>
    </xf>
    <xf numFmtId="0" fontId="2" fillId="0" borderId="68" xfId="1" applyFont="1" applyBorder="1" applyProtection="1"/>
    <xf numFmtId="0" fontId="4" fillId="0" borderId="70" xfId="1" applyFont="1" applyFill="1" applyBorder="1" applyAlignment="1" applyProtection="1">
      <alignment horizontal="left" vertical="center"/>
    </xf>
    <xf numFmtId="0" fontId="36" fillId="0" borderId="70" xfId="1" applyFont="1" applyFill="1" applyBorder="1" applyAlignment="1" applyProtection="1">
      <alignment horizontal="left" vertical="center"/>
    </xf>
    <xf numFmtId="0" fontId="5" fillId="0" borderId="62" xfId="1" applyFont="1" applyFill="1" applyBorder="1" applyAlignment="1" applyProtection="1">
      <alignment vertical="center"/>
    </xf>
    <xf numFmtId="0" fontId="10" fillId="0" borderId="68" xfId="1" applyFont="1" applyFill="1" applyBorder="1" applyAlignment="1" applyProtection="1">
      <alignment vertical="center" wrapText="1"/>
    </xf>
    <xf numFmtId="0" fontId="32" fillId="2" borderId="0" xfId="1" applyFont="1" applyFill="1" applyBorder="1" applyAlignment="1" applyProtection="1">
      <alignment horizontal="left" vertical="center" wrapText="1"/>
    </xf>
    <xf numFmtId="0" fontId="32" fillId="0" borderId="0" xfId="1" applyFont="1" applyFill="1" applyBorder="1" applyAlignment="1" applyProtection="1">
      <alignment vertical="center" wrapText="1"/>
    </xf>
    <xf numFmtId="0" fontId="33" fillId="0" borderId="0" xfId="1" applyFont="1" applyProtection="1">
      <protection locked="0"/>
    </xf>
    <xf numFmtId="0" fontId="5" fillId="4" borderId="0" xfId="1" applyFont="1" applyFill="1" applyProtection="1"/>
    <xf numFmtId="0" fontId="5" fillId="4" borderId="0" xfId="1" applyFont="1" applyFill="1" applyBorder="1" applyProtection="1"/>
    <xf numFmtId="176" fontId="5" fillId="4" borderId="0" xfId="4" applyNumberFormat="1" applyFont="1" applyFill="1" applyBorder="1" applyProtection="1"/>
    <xf numFmtId="0" fontId="8" fillId="4" borderId="0" xfId="1" applyFont="1" applyFill="1" applyProtection="1"/>
    <xf numFmtId="0" fontId="13" fillId="4" borderId="0" xfId="1" applyFont="1" applyFill="1" applyProtection="1"/>
    <xf numFmtId="0" fontId="13" fillId="4" borderId="0" xfId="1" applyFont="1" applyFill="1" applyProtection="1">
      <protection hidden="1"/>
    </xf>
    <xf numFmtId="0" fontId="5" fillId="2" borderId="0" xfId="1" applyFont="1" applyFill="1" applyBorder="1" applyProtection="1"/>
    <xf numFmtId="0" fontId="5" fillId="2" borderId="37" xfId="1" applyFont="1" applyFill="1" applyBorder="1" applyProtection="1"/>
    <xf numFmtId="0" fontId="5" fillId="4" borderId="78" xfId="1" applyFont="1" applyFill="1" applyBorder="1" applyProtection="1"/>
    <xf numFmtId="0" fontId="7" fillId="0" borderId="79" xfId="1" applyFont="1" applyFill="1" applyBorder="1" applyAlignment="1" applyProtection="1">
      <alignment vertical="center"/>
    </xf>
    <xf numFmtId="176" fontId="7" fillId="0" borderId="79" xfId="4" applyNumberFormat="1" applyFont="1" applyFill="1" applyBorder="1" applyAlignment="1" applyProtection="1">
      <alignment vertical="center"/>
    </xf>
    <xf numFmtId="0" fontId="5" fillId="0" borderId="79" xfId="1" applyFont="1" applyFill="1" applyBorder="1" applyAlignment="1" applyProtection="1">
      <alignment vertical="center"/>
    </xf>
    <xf numFmtId="0" fontId="6" fillId="0" borderId="79" xfId="1" applyFont="1" applyFill="1" applyBorder="1" applyAlignment="1" applyProtection="1">
      <alignment horizontal="center" vertical="center"/>
    </xf>
    <xf numFmtId="0" fontId="5" fillId="0" borderId="79" xfId="1" applyFont="1" applyFill="1" applyBorder="1" applyAlignment="1" applyProtection="1">
      <alignment vertical="center" wrapText="1"/>
    </xf>
    <xf numFmtId="0" fontId="6" fillId="0" borderId="79" xfId="1" applyFont="1" applyFill="1" applyBorder="1" applyAlignment="1" applyProtection="1">
      <alignment horizontal="left" vertical="center" wrapText="1"/>
    </xf>
    <xf numFmtId="0" fontId="7" fillId="4" borderId="0" xfId="1" applyFont="1" applyFill="1" applyBorder="1" applyProtection="1"/>
    <xf numFmtId="174" fontId="7" fillId="2" borderId="0" xfId="1" applyNumberFormat="1" applyFont="1" applyFill="1" applyBorder="1" applyAlignment="1" applyProtection="1">
      <alignment horizontal="right" vertical="center"/>
    </xf>
    <xf numFmtId="0" fontId="5" fillId="2" borderId="0" xfId="1" applyFont="1" applyFill="1" applyBorder="1" applyAlignment="1" applyProtection="1">
      <alignment horizontal="right" vertical="center"/>
    </xf>
    <xf numFmtId="174" fontId="6" fillId="2" borderId="0" xfId="1" applyNumberFormat="1" applyFont="1" applyFill="1" applyBorder="1" applyAlignment="1" applyProtection="1">
      <alignment horizontal="right" vertical="center"/>
    </xf>
    <xf numFmtId="0" fontId="7" fillId="2" borderId="0" xfId="1" applyFont="1" applyFill="1" applyBorder="1" applyAlignment="1" applyProtection="1">
      <alignment horizontal="left" vertical="center"/>
    </xf>
    <xf numFmtId="0" fontId="2" fillId="4" borderId="0" xfId="1" applyFont="1" applyFill="1" applyProtection="1"/>
    <xf numFmtId="0" fontId="2" fillId="4" borderId="0" xfId="1" applyFont="1" applyFill="1" applyBorder="1" applyProtection="1"/>
    <xf numFmtId="176" fontId="2" fillId="4" borderId="0" xfId="4" applyNumberFormat="1" applyFont="1" applyFill="1" applyBorder="1" applyProtection="1"/>
    <xf numFmtId="0" fontId="4" fillId="2" borderId="40" xfId="1" applyFont="1" applyFill="1" applyBorder="1" applyAlignment="1" applyProtection="1">
      <alignment horizontal="center" vertical="center"/>
      <protection locked="0"/>
    </xf>
    <xf numFmtId="0" fontId="4" fillId="2" borderId="80" xfId="1" applyFont="1" applyFill="1" applyBorder="1" applyAlignment="1" applyProtection="1">
      <alignment horizontal="center" vertical="center"/>
      <protection locked="0"/>
    </xf>
    <xf numFmtId="0" fontId="4" fillId="2" borderId="68" xfId="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52" xfId="1" applyFont="1" applyFill="1" applyBorder="1" applyAlignment="1" applyProtection="1">
      <alignment horizontal="center" vertical="center"/>
      <protection locked="0"/>
    </xf>
    <xf numFmtId="0" fontId="4" fillId="2" borderId="55" xfId="1" applyFont="1" applyFill="1" applyBorder="1" applyAlignment="1" applyProtection="1">
      <alignment horizontal="center" vertical="center"/>
      <protection locked="0"/>
    </xf>
    <xf numFmtId="0" fontId="4" fillId="2" borderId="57" xfId="1" applyFont="1" applyFill="1" applyBorder="1" applyAlignment="1" applyProtection="1">
      <alignment horizontal="center" vertical="center"/>
      <protection locked="0"/>
    </xf>
    <xf numFmtId="0" fontId="4" fillId="16" borderId="26" xfId="1" applyFont="1" applyFill="1" applyBorder="1" applyAlignment="1" applyProtection="1">
      <alignment horizontal="center" vertical="center" wrapText="1"/>
    </xf>
    <xf numFmtId="174" fontId="4" fillId="2" borderId="0" xfId="1" applyNumberFormat="1" applyFont="1" applyFill="1" applyBorder="1" applyAlignment="1" applyProtection="1">
      <alignment horizontal="right" vertical="center"/>
    </xf>
    <xf numFmtId="174" fontId="2" fillId="2" borderId="30" xfId="1" applyNumberFormat="1" applyFont="1" applyFill="1" applyBorder="1" applyAlignment="1" applyProtection="1">
      <alignment horizontal="right" vertical="center"/>
    </xf>
    <xf numFmtId="174" fontId="2" fillId="2" borderId="0" xfId="1" applyNumberFormat="1" applyFont="1" applyFill="1" applyBorder="1" applyAlignment="1" applyProtection="1">
      <alignment horizontal="right" vertical="center"/>
    </xf>
    <xf numFmtId="0" fontId="2" fillId="2" borderId="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2" borderId="37" xfId="1" applyFont="1" applyFill="1" applyBorder="1" applyAlignment="1" applyProtection="1">
      <alignment horizontal="right" vertical="center"/>
    </xf>
    <xf numFmtId="174" fontId="2" fillId="0" borderId="82" xfId="1" applyNumberFormat="1" applyFont="1" applyFill="1" applyBorder="1" applyAlignment="1" applyProtection="1">
      <alignment horizontal="left" vertical="center"/>
    </xf>
    <xf numFmtId="177" fontId="2" fillId="16" borderId="32" xfId="1" applyNumberFormat="1" applyFont="1" applyFill="1" applyBorder="1" applyAlignment="1" applyProtection="1">
      <alignment horizontal="center" vertical="center"/>
    </xf>
    <xf numFmtId="177" fontId="2" fillId="16" borderId="75" xfId="1" applyNumberFormat="1" applyFont="1" applyFill="1" applyBorder="1" applyAlignment="1" applyProtection="1">
      <alignment horizontal="center" vertical="center"/>
    </xf>
    <xf numFmtId="174" fontId="2" fillId="0" borderId="63" xfId="1" applyNumberFormat="1" applyFont="1" applyFill="1" applyBorder="1" applyAlignment="1" applyProtection="1">
      <alignment horizontal="left" vertical="center"/>
      <protection locked="0"/>
    </xf>
    <xf numFmtId="177" fontId="2" fillId="16" borderId="25" xfId="1" applyNumberFormat="1" applyFont="1" applyFill="1" applyBorder="1" applyAlignment="1" applyProtection="1">
      <alignment horizontal="center" vertical="center"/>
    </xf>
    <xf numFmtId="177" fontId="2" fillId="0" borderId="50" xfId="1" applyNumberFormat="1" applyFont="1" applyFill="1" applyBorder="1" applyAlignment="1" applyProtection="1">
      <alignment horizontal="center" vertical="center"/>
      <protection locked="0"/>
    </xf>
    <xf numFmtId="177" fontId="2" fillId="16" borderId="33" xfId="1" applyNumberFormat="1" applyFont="1" applyFill="1" applyBorder="1" applyAlignment="1" applyProtection="1">
      <alignment horizontal="center" vertical="center"/>
    </xf>
    <xf numFmtId="174" fontId="2" fillId="0" borderId="11" xfId="1" applyNumberFormat="1" applyFont="1" applyFill="1" applyBorder="1" applyAlignment="1" applyProtection="1">
      <alignment horizontal="left" vertical="center"/>
      <protection locked="0"/>
    </xf>
    <xf numFmtId="177" fontId="2" fillId="0" borderId="1" xfId="1" applyNumberFormat="1" applyFont="1" applyFill="1" applyBorder="1" applyAlignment="1" applyProtection="1">
      <alignment horizontal="center" vertical="center"/>
      <protection locked="0"/>
    </xf>
    <xf numFmtId="174" fontId="2" fillId="0" borderId="39" xfId="1" applyNumberFormat="1" applyFont="1" applyFill="1" applyBorder="1" applyAlignment="1" applyProtection="1">
      <alignment horizontal="left" vertical="center"/>
      <protection locked="0"/>
    </xf>
    <xf numFmtId="177" fontId="2" fillId="0" borderId="33" xfId="1" applyNumberFormat="1" applyFont="1" applyFill="1" applyBorder="1" applyAlignment="1" applyProtection="1">
      <alignment horizontal="center" vertical="center"/>
      <protection locked="0"/>
    </xf>
    <xf numFmtId="0" fontId="4" fillId="16" borderId="82"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wrapText="1"/>
    </xf>
    <xf numFmtId="0" fontId="4" fillId="16" borderId="75" xfId="1" applyFont="1" applyFill="1" applyBorder="1" applyAlignment="1" applyProtection="1">
      <alignment horizontal="center" vertical="center"/>
    </xf>
    <xf numFmtId="0" fontId="4" fillId="4" borderId="70" xfId="1" applyFont="1" applyFill="1" applyBorder="1" applyAlignment="1" applyProtection="1"/>
    <xf numFmtId="0" fontId="2" fillId="4" borderId="0" xfId="1" applyFont="1" applyFill="1" applyBorder="1" applyAlignment="1" applyProtection="1">
      <alignment vertical="center"/>
    </xf>
    <xf numFmtId="0" fontId="4" fillId="4" borderId="0" xfId="1" applyFont="1" applyFill="1" applyBorder="1" applyAlignment="1" applyProtection="1">
      <alignment horizontal="center" vertical="center"/>
    </xf>
    <xf numFmtId="0" fontId="2" fillId="4" borderId="26" xfId="1" applyFont="1" applyFill="1" applyBorder="1" applyAlignment="1" applyProtection="1">
      <alignment vertical="center"/>
      <protection locked="0"/>
    </xf>
    <xf numFmtId="0" fontId="4" fillId="16" borderId="85" xfId="1" applyFont="1" applyFill="1" applyBorder="1" applyAlignment="1" applyProtection="1"/>
    <xf numFmtId="0" fontId="2" fillId="16" borderId="86" xfId="1" applyFont="1" applyFill="1" applyBorder="1" applyAlignment="1" applyProtection="1">
      <alignment vertical="center"/>
    </xf>
    <xf numFmtId="0" fontId="2" fillId="16" borderId="87" xfId="1" applyFont="1" applyFill="1" applyBorder="1"/>
    <xf numFmtId="0" fontId="2" fillId="16" borderId="37" xfId="1" applyFont="1" applyFill="1" applyBorder="1"/>
    <xf numFmtId="0" fontId="4" fillId="16" borderId="37" xfId="1" applyFont="1" applyFill="1" applyBorder="1" applyAlignment="1" applyProtection="1">
      <alignment vertical="center"/>
    </xf>
    <xf numFmtId="0" fontId="2" fillId="0" borderId="88" xfId="1" applyFont="1" applyFill="1" applyBorder="1" applyAlignment="1" applyProtection="1">
      <alignment horizontal="center" vertical="center" wrapText="1"/>
    </xf>
    <xf numFmtId="0" fontId="2" fillId="0" borderId="89" xfId="1" applyFont="1" applyFill="1" applyBorder="1" applyAlignment="1" applyProtection="1">
      <alignment horizontal="center" vertical="center" wrapText="1"/>
    </xf>
    <xf numFmtId="0" fontId="2"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wrapText="1"/>
    </xf>
    <xf numFmtId="0" fontId="4" fillId="0" borderId="79" xfId="1" applyFont="1" applyFill="1" applyBorder="1" applyAlignment="1" applyProtection="1">
      <alignment horizontal="center" vertical="center"/>
    </xf>
    <xf numFmtId="0" fontId="2" fillId="0" borderId="79" xfId="1" applyFont="1" applyFill="1" applyBorder="1" applyAlignment="1" applyProtection="1">
      <alignment vertical="center" wrapText="1"/>
    </xf>
    <xf numFmtId="0" fontId="2" fillId="0" borderId="89" xfId="1" applyFont="1" applyFill="1" applyBorder="1" applyAlignment="1" applyProtection="1">
      <alignment vertical="center" wrapText="1"/>
    </xf>
    <xf numFmtId="0" fontId="4" fillId="0" borderId="79" xfId="1" applyFont="1" applyFill="1" applyBorder="1" applyAlignment="1" applyProtection="1">
      <alignment horizontal="center" vertical="center" wrapText="1"/>
    </xf>
    <xf numFmtId="0" fontId="4" fillId="0" borderId="89" xfId="1" applyFont="1" applyFill="1" applyBorder="1" applyAlignment="1" applyProtection="1">
      <alignment horizontal="center" vertical="center"/>
    </xf>
    <xf numFmtId="0" fontId="2" fillId="0" borderId="89" xfId="1" applyFont="1" applyFill="1" applyBorder="1" applyAlignment="1" applyProtection="1">
      <alignment wrapText="1"/>
    </xf>
    <xf numFmtId="0" fontId="4" fillId="0" borderId="89" xfId="1" applyFont="1" applyFill="1" applyBorder="1" applyAlignment="1" applyProtection="1">
      <alignment horizontal="left" vertical="center" wrapText="1"/>
    </xf>
    <xf numFmtId="0" fontId="4" fillId="16" borderId="7" xfId="1" applyFont="1" applyFill="1" applyBorder="1" applyAlignment="1" applyProtection="1">
      <alignment horizontal="center" vertical="center"/>
      <protection locked="0"/>
    </xf>
    <xf numFmtId="0" fontId="4" fillId="16" borderId="29" xfId="1" applyNumberFormat="1" applyFont="1" applyFill="1" applyBorder="1" applyAlignment="1" applyProtection="1">
      <alignment horizontal="center" vertical="center"/>
    </xf>
    <xf numFmtId="0" fontId="4" fillId="16" borderId="29" xfId="1" applyFont="1" applyFill="1" applyBorder="1" applyAlignment="1" applyProtection="1">
      <alignment horizontal="center" vertical="center"/>
    </xf>
    <xf numFmtId="0" fontId="4" fillId="16" borderId="49" xfId="1" applyFont="1" applyFill="1" applyBorder="1" applyAlignment="1" applyProtection="1">
      <alignment horizontal="center" vertical="center"/>
    </xf>
    <xf numFmtId="0" fontId="2" fillId="0" borderId="90" xfId="1" applyFont="1" applyFill="1" applyBorder="1" applyAlignment="1" applyProtection="1">
      <alignment horizontal="left" vertical="center"/>
    </xf>
    <xf numFmtId="0" fontId="2" fillId="0" borderId="91" xfId="1" applyFont="1" applyFill="1" applyBorder="1" applyAlignment="1" applyProtection="1">
      <alignment horizontal="left" vertical="center"/>
    </xf>
    <xf numFmtId="174" fontId="2" fillId="4" borderId="88" xfId="1" applyNumberFormat="1" applyFont="1" applyFill="1" applyBorder="1" applyAlignment="1" applyProtection="1">
      <alignment horizontal="right" vertical="center"/>
    </xf>
    <xf numFmtId="174" fontId="2" fillId="4" borderId="79" xfId="1" applyNumberFormat="1" applyFont="1" applyFill="1" applyBorder="1" applyAlignment="1" applyProtection="1">
      <alignment horizontal="right" vertical="center"/>
    </xf>
    <xf numFmtId="0" fontId="2" fillId="4" borderId="92" xfId="1" applyFont="1" applyFill="1" applyBorder="1" applyAlignment="1" applyProtection="1">
      <alignment horizontal="left" vertical="center" wrapText="1"/>
    </xf>
    <xf numFmtId="0" fontId="38" fillId="4" borderId="88" xfId="1" applyFont="1" applyFill="1" applyBorder="1" applyAlignment="1" applyProtection="1">
      <alignment horizontal="left"/>
    </xf>
    <xf numFmtId="0" fontId="38" fillId="4" borderId="79" xfId="1" applyFont="1" applyFill="1" applyBorder="1" applyAlignment="1" applyProtection="1">
      <alignment horizontal="left"/>
    </xf>
    <xf numFmtId="0" fontId="38" fillId="4" borderId="91" xfId="1" applyFont="1" applyFill="1" applyBorder="1" applyAlignment="1" applyProtection="1">
      <alignment horizontal="left"/>
    </xf>
    <xf numFmtId="0" fontId="4" fillId="4" borderId="91" xfId="1" applyFont="1" applyFill="1" applyBorder="1" applyAlignment="1" applyProtection="1">
      <alignment horizontal="left"/>
    </xf>
    <xf numFmtId="0" fontId="39" fillId="4" borderId="0" xfId="1" applyFont="1" applyFill="1" applyBorder="1" applyProtection="1"/>
    <xf numFmtId="0" fontId="4" fillId="2" borderId="0" xfId="1" applyFont="1" applyFill="1" applyBorder="1" applyAlignment="1" applyProtection="1">
      <alignment horizontal="center"/>
    </xf>
    <xf numFmtId="174" fontId="2" fillId="2" borderId="37" xfId="1" applyNumberFormat="1" applyFont="1" applyFill="1" applyBorder="1" applyAlignment="1" applyProtection="1">
      <alignment horizontal="right" vertical="center"/>
    </xf>
    <xf numFmtId="176" fontId="2" fillId="4" borderId="68" xfId="4" applyNumberFormat="1" applyFont="1" applyFill="1" applyBorder="1" applyProtection="1"/>
    <xf numFmtId="0" fontId="4" fillId="8" borderId="77" xfId="1" applyFont="1" applyFill="1" applyBorder="1" applyAlignment="1" applyProtection="1">
      <alignment horizontal="center" vertical="center" wrapText="1"/>
    </xf>
    <xf numFmtId="0" fontId="4" fillId="8" borderId="7" xfId="1" applyFont="1" applyFill="1" applyBorder="1" applyAlignment="1" applyProtection="1">
      <alignment horizontal="center" vertical="center" wrapText="1"/>
    </xf>
    <xf numFmtId="0" fontId="2" fillId="4" borderId="30" xfId="1" applyFont="1" applyFill="1" applyBorder="1" applyProtection="1"/>
    <xf numFmtId="0" fontId="4" fillId="2" borderId="70" xfId="1" applyFont="1" applyFill="1" applyBorder="1" applyAlignment="1" applyProtection="1"/>
    <xf numFmtId="0" fontId="4" fillId="2" borderId="30" xfId="1" applyFont="1" applyFill="1" applyBorder="1" applyAlignment="1" applyProtection="1"/>
    <xf numFmtId="0" fontId="4" fillId="8" borderId="68" xfId="1" applyFont="1" applyFill="1" applyBorder="1" applyAlignment="1" applyProtection="1">
      <alignment horizontal="center" vertical="center"/>
      <protection locked="0"/>
    </xf>
    <xf numFmtId="0" fontId="4" fillId="0" borderId="69" xfId="1" applyFont="1" applyFill="1" applyBorder="1" applyAlignment="1" applyProtection="1">
      <alignment horizontal="center" vertical="center"/>
    </xf>
    <xf numFmtId="174" fontId="2" fillId="4" borderId="70" xfId="1" applyNumberFormat="1" applyFont="1" applyFill="1" applyBorder="1" applyAlignment="1" applyProtection="1">
      <alignment horizontal="right" vertical="center"/>
    </xf>
    <xf numFmtId="4" fontId="2" fillId="4" borderId="70" xfId="1" applyNumberFormat="1" applyFont="1" applyFill="1" applyBorder="1" applyAlignment="1" applyProtection="1">
      <alignment horizontal="right" vertical="center"/>
    </xf>
    <xf numFmtId="0" fontId="2" fillId="4" borderId="70" xfId="1" applyFont="1" applyFill="1" applyBorder="1" applyAlignment="1" applyProtection="1">
      <alignment horizontal="left" vertical="center"/>
    </xf>
    <xf numFmtId="176" fontId="7" fillId="4" borderId="0" xfId="4" applyNumberFormat="1" applyFont="1" applyFill="1" applyBorder="1" applyProtection="1"/>
    <xf numFmtId="0" fontId="10" fillId="2" borderId="0" xfId="1" applyFont="1" applyFill="1" applyBorder="1" applyAlignment="1" applyProtection="1">
      <alignment horizontal="left" vertical="center"/>
    </xf>
    <xf numFmtId="176" fontId="7" fillId="2" borderId="0" xfId="4" applyNumberFormat="1" applyFont="1" applyFill="1" applyBorder="1" applyProtection="1"/>
    <xf numFmtId="0" fontId="5" fillId="5" borderId="0" xfId="1" applyFont="1" applyFill="1" applyBorder="1" applyProtection="1"/>
    <xf numFmtId="0" fontId="5" fillId="0" borderId="0" xfId="1" applyFont="1" applyAlignment="1" applyProtection="1">
      <alignment vertical="center"/>
    </xf>
    <xf numFmtId="0" fontId="40" fillId="4" borderId="0" xfId="1" applyFont="1" applyFill="1" applyBorder="1" applyAlignment="1" applyProtection="1">
      <alignment horizontal="left" vertical="center" wrapText="1"/>
    </xf>
    <xf numFmtId="0" fontId="5" fillId="4" borderId="88" xfId="1" applyFont="1" applyFill="1" applyBorder="1" applyProtection="1"/>
    <xf numFmtId="0" fontId="5" fillId="4" borderId="79" xfId="1" applyFont="1" applyFill="1" applyBorder="1" applyProtection="1"/>
    <xf numFmtId="0" fontId="9" fillId="4" borderId="0" xfId="1" applyFont="1" applyFill="1" applyProtection="1"/>
    <xf numFmtId="0" fontId="3" fillId="16" borderId="21" xfId="1" applyFont="1" applyFill="1" applyBorder="1" applyAlignment="1" applyProtection="1">
      <alignment vertical="center"/>
    </xf>
    <xf numFmtId="0" fontId="7" fillId="4" borderId="88" xfId="1" applyFont="1" applyFill="1" applyBorder="1" applyAlignment="1" applyProtection="1">
      <alignment horizontal="left" vertical="center" wrapText="1" indent="1"/>
    </xf>
    <xf numFmtId="0" fontId="7" fillId="4" borderId="79" xfId="1" applyFont="1" applyFill="1" applyBorder="1" applyAlignment="1" applyProtection="1">
      <alignment horizontal="left" vertical="center" wrapText="1" indent="1"/>
    </xf>
    <xf numFmtId="0" fontId="5" fillId="0" borderId="0" xfId="1" applyFont="1" applyBorder="1" applyAlignment="1" applyProtection="1"/>
    <xf numFmtId="0" fontId="7" fillId="4" borderId="0" xfId="1" applyFont="1" applyFill="1" applyBorder="1" applyAlignment="1" applyProtection="1">
      <alignment horizontal="left" vertical="center" wrapText="1"/>
    </xf>
    <xf numFmtId="0" fontId="5" fillId="2" borderId="0" xfId="1" applyFont="1" applyFill="1" applyBorder="1" applyAlignment="1" applyProtection="1">
      <alignment horizontal="left"/>
    </xf>
    <xf numFmtId="0" fontId="43" fillId="4" borderId="0" xfId="1" applyFont="1" applyFill="1" applyBorder="1" applyAlignment="1" applyProtection="1">
      <alignment horizontal="center" wrapText="1"/>
    </xf>
    <xf numFmtId="0" fontId="5" fillId="2" borderId="0" xfId="1" applyFont="1" applyFill="1" applyBorder="1" applyAlignment="1" applyProtection="1">
      <alignment horizontal="left" wrapText="1"/>
    </xf>
    <xf numFmtId="0" fontId="7" fillId="2" borderId="0" xfId="1" applyFont="1" applyFill="1" applyBorder="1" applyAlignment="1" applyProtection="1">
      <alignment horizontal="left"/>
    </xf>
    <xf numFmtId="0" fontId="43" fillId="4" borderId="1" xfId="1" applyFont="1" applyFill="1" applyBorder="1" applyAlignment="1" applyProtection="1">
      <alignment horizontal="center" wrapText="1"/>
      <protection locked="0"/>
    </xf>
    <xf numFmtId="0" fontId="6" fillId="2" borderId="0" xfId="1" applyFont="1" applyFill="1" applyBorder="1" applyAlignment="1" applyProtection="1">
      <alignment horizontal="left" wrapText="1"/>
    </xf>
    <xf numFmtId="0" fontId="43" fillId="4" borderId="1" xfId="1" quotePrefix="1" applyFont="1" applyFill="1" applyBorder="1" applyAlignment="1" applyProtection="1">
      <alignment horizontal="center" wrapText="1"/>
      <protection locked="0"/>
    </xf>
    <xf numFmtId="0" fontId="44" fillId="2" borderId="0" xfId="1" applyFont="1" applyFill="1" applyBorder="1" applyAlignment="1" applyProtection="1">
      <alignment horizontal="left"/>
    </xf>
    <xf numFmtId="0" fontId="41" fillId="2" borderId="0" xfId="1" applyFont="1" applyFill="1" applyBorder="1" applyAlignment="1" applyProtection="1">
      <alignment horizontal="left"/>
    </xf>
    <xf numFmtId="0" fontId="10" fillId="0" borderId="90" xfId="1" applyFont="1" applyFill="1" applyBorder="1" applyAlignment="1" applyProtection="1">
      <alignment horizontal="left"/>
    </xf>
    <xf numFmtId="0" fontId="10" fillId="0" borderId="91" xfId="1" applyFont="1" applyFill="1" applyBorder="1" applyAlignment="1" applyProtection="1">
      <alignment horizontal="left"/>
    </xf>
    <xf numFmtId="0" fontId="10" fillId="0" borderId="79" xfId="1" applyFont="1" applyFill="1" applyBorder="1" applyAlignment="1" applyProtection="1">
      <alignment horizontal="left"/>
    </xf>
    <xf numFmtId="0" fontId="7" fillId="4" borderId="0" xfId="1" applyFont="1" applyFill="1" applyBorder="1" applyAlignment="1" applyProtection="1">
      <alignment horizontal="center" vertical="center" wrapText="1"/>
    </xf>
    <xf numFmtId="0" fontId="37" fillId="4" borderId="0" xfId="1" applyFont="1" applyFill="1" applyBorder="1" applyProtection="1"/>
    <xf numFmtId="0" fontId="7" fillId="4" borderId="0" xfId="1" applyFont="1" applyFill="1" applyBorder="1" applyAlignment="1" applyProtection="1">
      <alignment horizontal="left" vertical="center" wrapText="1" indent="1"/>
    </xf>
    <xf numFmtId="0" fontId="10" fillId="0" borderId="0" xfId="1" applyFont="1" applyFill="1" applyBorder="1" applyAlignment="1" applyProtection="1">
      <alignment horizontal="left"/>
    </xf>
    <xf numFmtId="0" fontId="5" fillId="4" borderId="0" xfId="1" applyFont="1" applyFill="1" applyAlignment="1" applyProtection="1">
      <alignment vertical="center"/>
    </xf>
    <xf numFmtId="0" fontId="10" fillId="5" borderId="0" xfId="1" applyFont="1" applyFill="1" applyBorder="1" applyAlignment="1" applyProtection="1">
      <alignment horizontal="left"/>
    </xf>
    <xf numFmtId="0" fontId="10" fillId="5" borderId="0" xfId="1" applyFont="1" applyFill="1" applyBorder="1" applyAlignment="1" applyProtection="1">
      <alignment horizontal="left" vertical="center"/>
    </xf>
    <xf numFmtId="0" fontId="33" fillId="4" borderId="0" xfId="1" applyFont="1" applyFill="1" applyProtection="1"/>
    <xf numFmtId="0" fontId="13" fillId="0" borderId="0" xfId="1" applyFont="1" applyProtection="1">
      <protection locked="0"/>
    </xf>
    <xf numFmtId="0" fontId="2" fillId="0" borderId="0" xfId="1" applyFont="1" applyProtection="1">
      <protection locked="0"/>
    </xf>
    <xf numFmtId="0" fontId="47" fillId="0" borderId="0" xfId="1" applyFont="1" applyProtection="1">
      <protection locked="0"/>
    </xf>
    <xf numFmtId="0" fontId="14" fillId="0" borderId="0" xfId="1" applyFont="1" applyProtection="1"/>
    <xf numFmtId="0" fontId="19" fillId="13" borderId="0" xfId="1" applyFont="1" applyFill="1" applyAlignment="1" applyProtection="1">
      <alignment horizontal="center" vertical="center" wrapText="1"/>
    </xf>
    <xf numFmtId="0" fontId="2" fillId="0" borderId="0" xfId="1" applyFont="1" applyAlignment="1" applyProtection="1">
      <alignment wrapText="1"/>
      <protection locked="0"/>
    </xf>
    <xf numFmtId="0" fontId="19" fillId="0" borderId="0" xfId="1" applyFont="1" applyAlignment="1" applyProtection="1">
      <alignment horizontal="center" vertical="center"/>
    </xf>
    <xf numFmtId="0" fontId="14" fillId="0" borderId="0" xfId="1" applyFont="1" applyBorder="1" applyProtection="1"/>
    <xf numFmtId="0" fontId="2" fillId="0" borderId="70" xfId="1" applyFont="1" applyBorder="1" applyProtection="1">
      <protection locked="0"/>
    </xf>
    <xf numFmtId="0" fontId="2" fillId="0" borderId="70" xfId="1" applyFont="1" applyBorder="1" applyProtection="1"/>
    <xf numFmtId="0" fontId="2" fillId="0" borderId="72" xfId="1" applyFont="1" applyBorder="1" applyProtection="1"/>
    <xf numFmtId="0" fontId="2" fillId="0" borderId="0" xfId="1" applyFont="1" applyBorder="1" applyProtection="1">
      <protection locked="0"/>
    </xf>
    <xf numFmtId="0" fontId="4" fillId="23" borderId="94" xfId="1" applyFont="1" applyFill="1" applyBorder="1" applyAlignment="1" applyProtection="1">
      <alignment vertical="center" wrapText="1"/>
    </xf>
    <xf numFmtId="178" fontId="48" fillId="0" borderId="0" xfId="1" applyNumberFormat="1" applyFont="1" applyFill="1" applyBorder="1" applyAlignment="1" applyProtection="1">
      <alignment vertical="center"/>
    </xf>
    <xf numFmtId="0" fontId="49" fillId="0" borderId="0" xfId="1" applyFont="1" applyProtection="1"/>
    <xf numFmtId="175" fontId="2" fillId="14" borderId="94" xfId="5" applyNumberFormat="1" applyFont="1" applyFill="1" applyBorder="1" applyAlignment="1" applyProtection="1">
      <alignment vertical="center"/>
    </xf>
    <xf numFmtId="169" fontId="2" fillId="14" borderId="94" xfId="1" applyNumberFormat="1" applyFont="1" applyFill="1" applyBorder="1" applyAlignment="1" applyProtection="1">
      <alignment vertical="center"/>
    </xf>
    <xf numFmtId="169" fontId="2" fillId="15" borderId="94" xfId="1" applyNumberFormat="1" applyFont="1" applyFill="1" applyBorder="1" applyAlignment="1" applyProtection="1">
      <alignment vertical="center"/>
      <protection locked="0"/>
    </xf>
    <xf numFmtId="0" fontId="2" fillId="0" borderId="0" xfId="1" applyFont="1" applyAlignment="1" applyProtection="1">
      <alignment vertical="center"/>
      <protection locked="0"/>
    </xf>
    <xf numFmtId="0" fontId="47" fillId="0" borderId="0" xfId="1" applyFont="1" applyAlignment="1" applyProtection="1">
      <alignment vertical="center"/>
      <protection locked="0"/>
    </xf>
    <xf numFmtId="0" fontId="14" fillId="0" borderId="0" xfId="1" applyFont="1" applyAlignment="1" applyProtection="1">
      <alignment vertical="center"/>
    </xf>
    <xf numFmtId="0" fontId="2" fillId="0" borderId="0" xfId="1" applyFont="1" applyBorder="1" applyAlignment="1" applyProtection="1">
      <alignment vertical="center"/>
      <protection locked="0"/>
    </xf>
    <xf numFmtId="0" fontId="2" fillId="0" borderId="37" xfId="1" applyFont="1" applyBorder="1" applyProtection="1">
      <protection locked="0"/>
    </xf>
    <xf numFmtId="0" fontId="2" fillId="0" borderId="37" xfId="1" applyFont="1" applyFill="1" applyBorder="1" applyProtection="1"/>
    <xf numFmtId="0" fontId="2" fillId="0" borderId="49" xfId="1" applyFont="1" applyBorder="1" applyProtection="1"/>
    <xf numFmtId="0" fontId="2" fillId="24" borderId="0" xfId="6" applyFont="1" applyFill="1" applyBorder="1" applyAlignment="1" applyProtection="1">
      <alignment vertical="center"/>
    </xf>
    <xf numFmtId="0" fontId="4" fillId="24" borderId="0" xfId="6" applyFont="1" applyFill="1" applyBorder="1" applyAlignment="1" applyProtection="1">
      <alignment horizontal="left" vertical="center"/>
    </xf>
    <xf numFmtId="0" fontId="12" fillId="0" borderId="0" xfId="1" applyFont="1" applyProtection="1"/>
    <xf numFmtId="0" fontId="12" fillId="0" borderId="0" xfId="1" applyFont="1" applyProtection="1">
      <protection locked="0"/>
    </xf>
    <xf numFmtId="0" fontId="2" fillId="15" borderId="96" xfId="1" applyFont="1" applyFill="1" applyBorder="1" applyAlignment="1" applyProtection="1">
      <alignment vertical="top" wrapText="1"/>
      <protection locked="0"/>
    </xf>
    <xf numFmtId="175" fontId="2" fillId="0" borderId="94" xfId="5" applyNumberFormat="1" applyFont="1" applyFill="1" applyBorder="1" applyAlignment="1" applyProtection="1">
      <alignment vertical="center"/>
    </xf>
    <xf numFmtId="169" fontId="2" fillId="0" borderId="94" xfId="1" applyNumberFormat="1" applyFont="1" applyFill="1" applyBorder="1" applyAlignment="1" applyProtection="1">
      <alignment vertical="center"/>
    </xf>
    <xf numFmtId="169" fontId="2" fillId="0" borderId="94" xfId="1" applyNumberFormat="1" applyFont="1" applyFill="1" applyBorder="1" applyAlignment="1" applyProtection="1">
      <alignment vertical="center"/>
      <protection locked="0"/>
    </xf>
    <xf numFmtId="0" fontId="4" fillId="0" borderId="94" xfId="1" applyFont="1" applyFill="1" applyBorder="1" applyAlignment="1" applyProtection="1">
      <alignment vertical="center" wrapText="1"/>
    </xf>
    <xf numFmtId="0" fontId="24" fillId="0" borderId="0" xfId="1" applyFont="1" applyProtection="1">
      <protection locked="0"/>
    </xf>
    <xf numFmtId="0" fontId="24" fillId="0" borderId="0" xfId="1" applyFont="1" applyProtection="1"/>
    <xf numFmtId="175" fontId="4" fillId="14" borderId="97" xfId="5" applyNumberFormat="1" applyFont="1" applyFill="1" applyBorder="1" applyAlignment="1" applyProtection="1">
      <alignment vertical="center"/>
    </xf>
    <xf numFmtId="169" fontId="4" fillId="14" borderId="97" xfId="1" applyNumberFormat="1" applyFont="1" applyFill="1" applyBorder="1" applyAlignment="1" applyProtection="1">
      <alignment vertical="center"/>
    </xf>
    <xf numFmtId="0" fontId="4" fillId="23" borderId="97" xfId="1" applyFont="1" applyFill="1" applyBorder="1" applyAlignment="1" applyProtection="1">
      <alignment vertical="center" wrapText="1"/>
    </xf>
    <xf numFmtId="0" fontId="4" fillId="5" borderId="98" xfId="1" applyFont="1" applyFill="1" applyBorder="1" applyAlignment="1" applyProtection="1">
      <alignment vertical="top" wrapText="1"/>
    </xf>
    <xf numFmtId="0" fontId="2" fillId="0" borderId="99" xfId="1" applyFont="1" applyBorder="1" applyProtection="1">
      <protection locked="0"/>
    </xf>
    <xf numFmtId="49" fontId="18" fillId="15" borderId="94" xfId="1" applyNumberFormat="1" applyFont="1" applyFill="1" applyBorder="1" applyAlignment="1" applyProtection="1">
      <alignment vertical="center" wrapText="1"/>
      <protection locked="0"/>
    </xf>
    <xf numFmtId="0" fontId="4" fillId="23" borderId="100" xfId="1" applyFont="1" applyFill="1" applyBorder="1" applyAlignment="1" applyProtection="1">
      <alignment vertical="center" wrapText="1"/>
    </xf>
    <xf numFmtId="49" fontId="18" fillId="0" borderId="94" xfId="1" applyNumberFormat="1" applyFont="1" applyFill="1" applyBorder="1" applyAlignment="1" applyProtection="1">
      <alignment horizontal="left" vertical="center" wrapText="1"/>
      <protection locked="0"/>
    </xf>
    <xf numFmtId="0" fontId="2" fillId="0" borderId="94" xfId="1" applyFont="1" applyFill="1" applyBorder="1" applyAlignment="1" applyProtection="1">
      <alignment horizontal="left" vertical="top"/>
    </xf>
    <xf numFmtId="0" fontId="2" fillId="0" borderId="95" xfId="1" applyFont="1" applyFill="1" applyBorder="1" applyAlignment="1" applyProtection="1">
      <alignment horizontal="left" vertical="top"/>
    </xf>
    <xf numFmtId="0" fontId="2" fillId="5" borderId="95" xfId="1" applyFont="1" applyFill="1" applyBorder="1" applyAlignment="1" applyProtection="1">
      <alignment horizontal="left" vertical="top" wrapText="1"/>
    </xf>
    <xf numFmtId="0" fontId="24" fillId="0" borderId="0" xfId="1" applyFont="1" applyAlignment="1" applyProtection="1">
      <alignment vertical="center"/>
      <protection locked="0"/>
    </xf>
    <xf numFmtId="0" fontId="24" fillId="0" borderId="0" xfId="1" applyFont="1" applyAlignment="1" applyProtection="1">
      <alignment vertical="center"/>
    </xf>
    <xf numFmtId="0" fontId="2" fillId="0" borderId="44" xfId="1" applyFont="1" applyFill="1" applyBorder="1" applyAlignment="1" applyProtection="1">
      <alignment vertical="center"/>
      <protection locked="0"/>
    </xf>
    <xf numFmtId="0" fontId="2" fillId="0" borderId="0" xfId="1" applyFont="1" applyFill="1" applyBorder="1" applyProtection="1"/>
    <xf numFmtId="0" fontId="13" fillId="0" borderId="0" xfId="1" applyFont="1"/>
    <xf numFmtId="0" fontId="5" fillId="0" borderId="0" xfId="1" applyFont="1" applyFill="1" applyBorder="1" applyAlignment="1" applyProtection="1">
      <alignment wrapText="1"/>
    </xf>
    <xf numFmtId="0" fontId="29" fillId="0" borderId="0" xfId="1" applyFont="1" applyProtection="1"/>
    <xf numFmtId="0" fontId="29" fillId="0" borderId="0" xfId="1" applyFont="1" applyAlignment="1" applyProtection="1">
      <alignment horizontal="left" vertical="center"/>
    </xf>
    <xf numFmtId="0" fontId="5" fillId="0" borderId="70" xfId="1" applyFont="1" applyBorder="1"/>
    <xf numFmtId="0" fontId="4" fillId="23" borderId="44" xfId="1" applyFont="1" applyFill="1" applyBorder="1" applyAlignment="1" applyProtection="1">
      <alignment vertical="center" wrapText="1"/>
    </xf>
    <xf numFmtId="175" fontId="7" fillId="14" borderId="94" xfId="5" applyNumberFormat="1" applyFont="1" applyFill="1" applyBorder="1" applyAlignment="1" applyProtection="1">
      <alignment vertical="center"/>
    </xf>
    <xf numFmtId="169" fontId="7" fillId="14" borderId="94" xfId="1" applyNumberFormat="1" applyFont="1" applyFill="1" applyBorder="1" applyAlignment="1" applyProtection="1">
      <alignment vertical="center"/>
    </xf>
    <xf numFmtId="169" fontId="7" fillId="15" borderId="94" xfId="1" applyNumberFormat="1" applyFont="1" applyFill="1" applyBorder="1" applyAlignment="1" applyProtection="1">
      <alignment vertical="center"/>
      <protection locked="0"/>
    </xf>
    <xf numFmtId="49" fontId="7" fillId="15" borderId="94" xfId="1" applyNumberFormat="1" applyFont="1" applyFill="1" applyBorder="1" applyAlignment="1" applyProtection="1">
      <alignment horizontal="left" vertical="center" wrapText="1"/>
      <protection locked="0"/>
    </xf>
    <xf numFmtId="169" fontId="7" fillId="14" borderId="94" xfId="1" applyNumberFormat="1" applyFont="1" applyFill="1" applyBorder="1" applyAlignment="1" applyProtection="1">
      <alignment vertical="center"/>
      <protection locked="0"/>
    </xf>
    <xf numFmtId="0" fontId="5" fillId="0" borderId="0" xfId="1" applyFont="1" applyAlignment="1">
      <alignment vertical="center"/>
    </xf>
    <xf numFmtId="0" fontId="5" fillId="0" borderId="49" xfId="1" applyFont="1" applyBorder="1" applyProtection="1"/>
    <xf numFmtId="0" fontId="50" fillId="24" borderId="0" xfId="6" applyFont="1" applyFill="1" applyBorder="1" applyAlignment="1" applyProtection="1">
      <alignment horizontal="left" vertical="center"/>
    </xf>
    <xf numFmtId="0" fontId="5" fillId="24" borderId="0" xfId="6" applyFont="1" applyFill="1" applyBorder="1" applyAlignment="1" applyProtection="1">
      <alignment vertical="center"/>
    </xf>
    <xf numFmtId="0" fontId="5" fillId="0" borderId="102" xfId="1" applyFont="1" applyBorder="1"/>
    <xf numFmtId="0" fontId="5" fillId="0" borderId="68" xfId="1" applyFont="1" applyBorder="1" applyProtection="1"/>
    <xf numFmtId="0" fontId="51" fillId="15" borderId="95" xfId="1" applyFont="1" applyFill="1" applyBorder="1" applyAlignment="1" applyProtection="1">
      <alignment vertical="center"/>
      <protection locked="0"/>
    </xf>
    <xf numFmtId="0" fontId="4" fillId="0" borderId="44" xfId="1" applyFont="1" applyFill="1" applyBorder="1" applyAlignment="1" applyProtection="1">
      <alignment vertical="center" wrapText="1"/>
    </xf>
    <xf numFmtId="0" fontId="8" fillId="0" borderId="0" xfId="1" applyFont="1" applyAlignment="1">
      <alignment vertical="center"/>
    </xf>
    <xf numFmtId="0" fontId="8" fillId="0" borderId="0" xfId="1" applyFont="1"/>
    <xf numFmtId="0" fontId="13" fillId="0" borderId="0" xfId="1" applyFont="1" applyBorder="1"/>
    <xf numFmtId="0" fontId="13" fillId="0" borderId="68" xfId="1" applyFont="1" applyBorder="1"/>
    <xf numFmtId="0" fontId="5" fillId="5" borderId="95" xfId="1" applyFont="1" applyFill="1" applyBorder="1" applyAlignment="1" applyProtection="1">
      <alignment horizontal="left" vertical="center" wrapText="1"/>
    </xf>
    <xf numFmtId="0" fontId="29" fillId="0" borderId="0" xfId="1" applyFont="1" applyBorder="1" applyAlignment="1" applyProtection="1">
      <alignment horizontal="center"/>
    </xf>
    <xf numFmtId="0" fontId="4" fillId="24" borderId="68" xfId="6" applyFont="1" applyFill="1" applyBorder="1" applyAlignment="1" applyProtection="1">
      <alignment horizontal="left" vertical="center"/>
    </xf>
    <xf numFmtId="0" fontId="10" fillId="15" borderId="7" xfId="6" applyFont="1" applyFill="1" applyBorder="1" applyAlignment="1" applyProtection="1">
      <alignment horizontal="center" vertical="center" wrapText="1"/>
      <protection locked="0"/>
    </xf>
    <xf numFmtId="0" fontId="4" fillId="22" borderId="7" xfId="6" applyFont="1" applyFill="1" applyBorder="1" applyAlignment="1" applyProtection="1">
      <alignment horizontal="center" vertical="center" wrapText="1"/>
    </xf>
    <xf numFmtId="0" fontId="10" fillId="3" borderId="37" xfId="6" applyFont="1" applyFill="1" applyBorder="1" applyAlignment="1" applyProtection="1">
      <alignment vertical="center"/>
    </xf>
    <xf numFmtId="0" fontId="51" fillId="0" borderId="0" xfId="7" applyFont="1" applyFill="1" applyProtection="1">
      <protection locked="0"/>
    </xf>
    <xf numFmtId="0" fontId="52" fillId="0" borderId="0" xfId="7" applyFont="1" applyFill="1" applyProtection="1"/>
    <xf numFmtId="0" fontId="51" fillId="0" borderId="0" xfId="7" applyFont="1" applyFill="1" applyProtection="1"/>
    <xf numFmtId="0" fontId="51" fillId="0" borderId="0" xfId="7" applyFont="1" applyFill="1" applyBorder="1" applyProtection="1"/>
    <xf numFmtId="0" fontId="51" fillId="0" borderId="0" xfId="7" applyFont="1" applyProtection="1"/>
    <xf numFmtId="0" fontId="53" fillId="0" borderId="0" xfId="7" applyFont="1" applyProtection="1"/>
    <xf numFmtId="0" fontId="54" fillId="0" borderId="0" xfId="7" applyFont="1" applyProtection="1"/>
    <xf numFmtId="0" fontId="55" fillId="0" borderId="0" xfId="7" applyFont="1" applyProtection="1"/>
    <xf numFmtId="0" fontId="53" fillId="0" borderId="0" xfId="7" quotePrefix="1" applyFont="1" applyAlignment="1" applyProtection="1">
      <alignment horizontal="left"/>
    </xf>
    <xf numFmtId="0" fontId="29" fillId="0" borderId="0" xfId="1" quotePrefix="1" applyFont="1" applyAlignment="1" applyProtection="1">
      <alignment horizontal="center" vertical="center"/>
    </xf>
    <xf numFmtId="0" fontId="51" fillId="0" borderId="0" xfId="7" applyFont="1" applyFill="1" applyBorder="1" applyAlignment="1" applyProtection="1">
      <alignment wrapText="1"/>
    </xf>
    <xf numFmtId="0" fontId="51" fillId="0" borderId="0" xfId="7" applyFont="1" applyAlignment="1" applyProtection="1">
      <alignment wrapText="1"/>
    </xf>
    <xf numFmtId="0" fontId="29" fillId="0" borderId="0" xfId="1" applyFont="1" applyAlignment="1" applyProtection="1">
      <alignment horizontal="center" vertical="center"/>
    </xf>
    <xf numFmtId="169" fontId="6" fillId="14" borderId="73" xfId="7" applyNumberFormat="1" applyFont="1" applyFill="1" applyBorder="1" applyAlignment="1" applyProtection="1">
      <alignment vertical="center"/>
    </xf>
    <xf numFmtId="0" fontId="50" fillId="5" borderId="73" xfId="1" applyFont="1" applyFill="1" applyBorder="1" applyAlignment="1" applyProtection="1">
      <alignment horizontal="left" vertical="center" wrapText="1"/>
    </xf>
    <xf numFmtId="0" fontId="51" fillId="0" borderId="73" xfId="7" applyFont="1" applyFill="1" applyBorder="1" applyProtection="1"/>
    <xf numFmtId="0" fontId="56" fillId="0" borderId="0" xfId="7" applyFont="1" applyFill="1" applyProtection="1"/>
    <xf numFmtId="171" fontId="7" fillId="15" borderId="73" xfId="7" applyNumberFormat="1" applyFont="1" applyFill="1" applyBorder="1" applyAlignment="1" applyProtection="1">
      <alignment vertical="center" wrapText="1"/>
      <protection locked="0"/>
    </xf>
    <xf numFmtId="0" fontId="5" fillId="5" borderId="73" xfId="1" applyFont="1" applyFill="1" applyBorder="1" applyAlignment="1" applyProtection="1">
      <alignment horizontal="left" vertical="center" wrapText="1"/>
    </xf>
    <xf numFmtId="171" fontId="7" fillId="16" borderId="73" xfId="7" applyNumberFormat="1" applyFont="1" applyFill="1" applyBorder="1" applyAlignment="1" applyProtection="1">
      <alignment vertical="center" wrapText="1"/>
    </xf>
    <xf numFmtId="0" fontId="7" fillId="14" borderId="73" xfId="7" applyFont="1" applyFill="1" applyBorder="1" applyAlignment="1" applyProtection="1">
      <alignment vertical="center"/>
    </xf>
    <xf numFmtId="0" fontId="51" fillId="5" borderId="73" xfId="7" applyFont="1" applyFill="1" applyBorder="1" applyAlignment="1" applyProtection="1"/>
    <xf numFmtId="0" fontId="57" fillId="0" borderId="73" xfId="1" applyFont="1" applyFill="1" applyBorder="1" applyAlignment="1">
      <alignment horizontal="center" vertical="center" wrapText="1"/>
    </xf>
    <xf numFmtId="0" fontId="51" fillId="0" borderId="73" xfId="7" applyFont="1" applyFill="1" applyBorder="1" applyAlignment="1" applyProtection="1"/>
    <xf numFmtId="0" fontId="57" fillId="9" borderId="73" xfId="1" applyFont="1" applyFill="1" applyBorder="1" applyAlignment="1">
      <alignment horizontal="center" vertical="center" wrapText="1"/>
    </xf>
    <xf numFmtId="0" fontId="5" fillId="5" borderId="73" xfId="1" applyFont="1" applyFill="1" applyBorder="1" applyAlignment="1" applyProtection="1">
      <alignment horizontal="left" vertical="center"/>
    </xf>
    <xf numFmtId="0" fontId="51" fillId="25" borderId="0" xfId="7" applyFont="1" applyFill="1" applyBorder="1" applyProtection="1"/>
    <xf numFmtId="0" fontId="58" fillId="25" borderId="0" xfId="7" applyFont="1" applyFill="1" applyBorder="1" applyProtection="1"/>
    <xf numFmtId="0" fontId="3" fillId="24" borderId="0" xfId="6" applyFont="1" applyFill="1" applyBorder="1" applyAlignment="1" applyProtection="1">
      <alignment horizontal="left" vertical="center"/>
    </xf>
    <xf numFmtId="0" fontId="53" fillId="0" borderId="0" xfId="7" applyFont="1" applyFill="1" applyProtection="1">
      <protection locked="0"/>
    </xf>
    <xf numFmtId="0" fontId="53" fillId="0" borderId="0" xfId="7" applyFont="1" applyFill="1" applyProtection="1"/>
    <xf numFmtId="171" fontId="7" fillId="15" borderId="103" xfId="7" applyNumberFormat="1" applyFont="1" applyFill="1" applyBorder="1" applyAlignment="1" applyProtection="1">
      <alignment vertical="center" wrapText="1"/>
      <protection locked="0"/>
    </xf>
    <xf numFmtId="169" fontId="6" fillId="14" borderId="103" xfId="7" applyNumberFormat="1" applyFont="1" applyFill="1" applyBorder="1" applyAlignment="1" applyProtection="1">
      <alignment vertical="center"/>
    </xf>
    <xf numFmtId="0" fontId="29" fillId="5" borderId="103" xfId="1" applyFont="1" applyFill="1" applyBorder="1" applyAlignment="1" applyProtection="1">
      <alignment vertical="center"/>
    </xf>
    <xf numFmtId="0" fontId="2" fillId="0" borderId="0" xfId="6" applyFont="1" applyFill="1" applyBorder="1" applyAlignment="1" applyProtection="1">
      <alignment vertical="center"/>
    </xf>
    <xf numFmtId="0" fontId="3" fillId="0" borderId="0" xfId="6" applyFont="1" applyFill="1" applyBorder="1" applyAlignment="1" applyProtection="1">
      <alignment horizontal="left" vertical="center"/>
    </xf>
    <xf numFmtId="0" fontId="29" fillId="5" borderId="73" xfId="7" applyFont="1" applyFill="1" applyBorder="1" applyAlignment="1" applyProtection="1">
      <alignment vertical="center"/>
    </xf>
    <xf numFmtId="171" fontId="6" fillId="0" borderId="0" xfId="7" applyNumberFormat="1" applyFont="1" applyFill="1" applyBorder="1" applyAlignment="1" applyProtection="1">
      <alignment horizontal="center" vertical="center" wrapText="1"/>
    </xf>
    <xf numFmtId="0" fontId="29" fillId="5" borderId="104" xfId="7" applyFont="1" applyFill="1" applyBorder="1" applyAlignment="1" applyProtection="1">
      <alignment vertical="center"/>
    </xf>
    <xf numFmtId="0" fontId="29" fillId="5" borderId="105" xfId="7" applyFont="1" applyFill="1" applyBorder="1" applyAlignment="1" applyProtection="1">
      <alignment vertical="center"/>
    </xf>
    <xf numFmtId="0" fontId="51" fillId="0" borderId="73" xfId="7" applyFont="1" applyFill="1" applyBorder="1" applyAlignment="1" applyProtection="1">
      <alignment horizontal="left" vertical="center" wrapText="1"/>
    </xf>
    <xf numFmtId="0" fontId="51" fillId="0" borderId="73" xfId="7" applyFont="1" applyBorder="1" applyAlignment="1" applyProtection="1">
      <alignment horizontal="left" vertical="center" wrapText="1"/>
    </xf>
    <xf numFmtId="0" fontId="51" fillId="0" borderId="73" xfId="7" applyFont="1" applyBorder="1" applyProtection="1"/>
    <xf numFmtId="0" fontId="51" fillId="0" borderId="104" xfId="7" applyFont="1" applyBorder="1" applyProtection="1"/>
    <xf numFmtId="0" fontId="51" fillId="0" borderId="105" xfId="7" applyFont="1" applyBorder="1" applyProtection="1"/>
    <xf numFmtId="49" fontId="7" fillId="0" borderId="0" xfId="7" applyNumberFormat="1" applyFont="1" applyFill="1" applyBorder="1" applyAlignment="1" applyProtection="1">
      <alignment vertical="center"/>
    </xf>
    <xf numFmtId="0" fontId="51" fillId="0" borderId="0" xfId="7" applyFont="1" applyFill="1" applyAlignment="1" applyProtection="1">
      <alignment vertical="center"/>
      <protection locked="0"/>
    </xf>
    <xf numFmtId="0" fontId="53" fillId="0" borderId="0" xfId="7" applyFont="1" applyFill="1" applyAlignment="1" applyProtection="1">
      <alignment vertical="center"/>
      <protection locked="0"/>
    </xf>
    <xf numFmtId="0" fontId="53" fillId="0" borderId="0" xfId="7" applyFont="1" applyFill="1" applyBorder="1" applyProtection="1">
      <protection locked="0"/>
    </xf>
    <xf numFmtId="0" fontId="59" fillId="0" borderId="0" xfId="7" applyFont="1" applyProtection="1"/>
    <xf numFmtId="0" fontId="8" fillId="0" borderId="0" xfId="7" applyFont="1" applyAlignment="1" applyProtection="1">
      <alignment horizontal="center" wrapText="1"/>
    </xf>
    <xf numFmtId="0" fontId="29" fillId="0" borderId="70" xfId="7" applyFont="1" applyBorder="1" applyAlignment="1" applyProtection="1"/>
    <xf numFmtId="0" fontId="59" fillId="0" borderId="0" xfId="7" applyFont="1" applyAlignment="1" applyProtection="1">
      <alignment horizontal="center" wrapText="1"/>
    </xf>
    <xf numFmtId="0" fontId="52" fillId="0" borderId="0" xfId="7" applyFont="1" applyFill="1" applyAlignment="1" applyProtection="1">
      <alignment vertical="center"/>
    </xf>
    <xf numFmtId="0" fontId="51" fillId="3" borderId="0" xfId="7" applyFont="1" applyFill="1" applyProtection="1"/>
    <xf numFmtId="0" fontId="52" fillId="3" borderId="0" xfId="7" applyFont="1" applyFill="1" applyProtection="1"/>
    <xf numFmtId="0" fontId="19" fillId="15" borderId="7" xfId="7" applyFont="1" applyFill="1" applyBorder="1" applyAlignment="1" applyProtection="1">
      <alignment horizontal="center" vertical="center"/>
      <protection locked="0"/>
    </xf>
    <xf numFmtId="15" fontId="3" fillId="9" borderId="70" xfId="6" applyNumberFormat="1" applyFont="1" applyFill="1" applyBorder="1" applyAlignment="1" applyProtection="1">
      <alignment vertical="center"/>
    </xf>
    <xf numFmtId="0" fontId="51" fillId="3" borderId="70" xfId="7" applyFont="1" applyFill="1" applyBorder="1" applyProtection="1"/>
    <xf numFmtId="0" fontId="3" fillId="9" borderId="70" xfId="6" applyFont="1" applyFill="1" applyBorder="1" applyAlignment="1" applyProtection="1">
      <alignment horizontal="right" vertical="center"/>
    </xf>
    <xf numFmtId="0" fontId="10" fillId="3" borderId="70" xfId="6" applyFont="1" applyFill="1" applyBorder="1" applyAlignment="1" applyProtection="1">
      <alignment vertical="center"/>
    </xf>
    <xf numFmtId="0" fontId="10" fillId="3" borderId="72" xfId="6" applyFont="1" applyFill="1" applyBorder="1" applyAlignment="1" applyProtection="1">
      <alignment vertical="center"/>
    </xf>
    <xf numFmtId="0" fontId="51" fillId="3" borderId="56" xfId="7" applyFont="1" applyFill="1" applyBorder="1" applyProtection="1"/>
    <xf numFmtId="0" fontId="51" fillId="3" borderId="37" xfId="7" applyFont="1" applyFill="1" applyBorder="1" applyProtection="1"/>
    <xf numFmtId="0" fontId="3" fillId="3" borderId="37" xfId="6" applyFont="1" applyFill="1" applyBorder="1" applyAlignment="1" applyProtection="1">
      <alignment vertical="center"/>
    </xf>
    <xf numFmtId="15" fontId="3" fillId="9" borderId="35" xfId="6" applyNumberFormat="1" applyFont="1" applyFill="1" applyBorder="1" applyAlignment="1" applyProtection="1">
      <alignment vertical="center"/>
    </xf>
    <xf numFmtId="0" fontId="51" fillId="3" borderId="34" xfId="7" applyFont="1" applyFill="1" applyBorder="1" applyProtection="1"/>
    <xf numFmtId="0" fontId="3" fillId="9" borderId="34" xfId="6" applyFont="1" applyFill="1" applyBorder="1" applyAlignment="1" applyProtection="1">
      <alignment horizontal="right" vertical="center"/>
    </xf>
    <xf numFmtId="15" fontId="3" fillId="9" borderId="34" xfId="6" applyNumberFormat="1" applyFont="1" applyFill="1" applyBorder="1" applyAlignment="1" applyProtection="1">
      <alignment vertical="center"/>
    </xf>
    <xf numFmtId="0" fontId="10" fillId="3" borderId="49" xfId="6" applyFont="1" applyFill="1" applyBorder="1" applyAlignment="1" applyProtection="1">
      <alignment vertical="center"/>
    </xf>
    <xf numFmtId="0" fontId="28" fillId="0" borderId="0" xfId="1" applyProtection="1"/>
    <xf numFmtId="0" fontId="7" fillId="2" borderId="22" xfId="1" applyFont="1" applyFill="1" applyBorder="1" applyAlignment="1" applyProtection="1">
      <alignment horizontal="left" vertical="center"/>
    </xf>
    <xf numFmtId="0" fontId="7" fillId="2" borderId="4" xfId="1" applyFont="1" applyFill="1" applyBorder="1" applyAlignment="1" applyProtection="1">
      <alignment horizontal="left" vertical="center"/>
    </xf>
    <xf numFmtId="0" fontId="7" fillId="4" borderId="0" xfId="1" applyFont="1" applyFill="1" applyProtection="1"/>
    <xf numFmtId="0" fontId="6" fillId="3" borderId="24" xfId="1" applyFont="1" applyFill="1" applyBorder="1" applyAlignment="1" applyProtection="1">
      <alignment vertical="center"/>
    </xf>
    <xf numFmtId="0" fontId="6" fillId="3" borderId="23" xfId="1" applyFont="1" applyFill="1" applyBorder="1" applyAlignment="1" applyProtection="1">
      <alignment vertical="center"/>
    </xf>
    <xf numFmtId="0" fontId="6" fillId="3" borderId="18" xfId="1" applyFont="1" applyFill="1" applyBorder="1" applyAlignment="1" applyProtection="1">
      <alignment vertical="center"/>
    </xf>
    <xf numFmtId="0" fontId="28" fillId="2" borderId="0" xfId="1" applyFill="1" applyProtection="1"/>
    <xf numFmtId="0" fontId="4" fillId="2" borderId="0" xfId="1" applyFont="1" applyFill="1" applyBorder="1" applyAlignment="1" applyProtection="1"/>
    <xf numFmtId="0" fontId="61" fillId="5" borderId="0" xfId="1" applyFont="1" applyFill="1" applyBorder="1" applyAlignment="1" applyProtection="1">
      <alignment horizontal="left"/>
    </xf>
    <xf numFmtId="0" fontId="61" fillId="2" borderId="0" xfId="1" applyFont="1" applyFill="1" applyBorder="1" applyAlignment="1" applyProtection="1">
      <alignment horizontal="left"/>
    </xf>
    <xf numFmtId="0" fontId="3" fillId="2" borderId="0" xfId="1" applyFont="1" applyFill="1" applyBorder="1" applyAlignment="1" applyProtection="1">
      <alignment horizontal="left" vertical="center"/>
    </xf>
    <xf numFmtId="0" fontId="3" fillId="5" borderId="107" xfId="1" applyFont="1" applyFill="1" applyBorder="1" applyAlignment="1" applyProtection="1">
      <alignment horizontal="left" vertical="center"/>
    </xf>
    <xf numFmtId="0" fontId="5" fillId="4" borderId="0" xfId="1" applyFont="1" applyFill="1" applyAlignment="1" applyProtection="1">
      <alignment vertical="center"/>
      <protection locked="0"/>
    </xf>
    <xf numFmtId="0" fontId="6" fillId="2" borderId="0" xfId="1" applyFont="1" applyFill="1" applyBorder="1" applyAlignment="1" applyProtection="1">
      <alignment horizontal="left" vertical="center"/>
    </xf>
    <xf numFmtId="0" fontId="4" fillId="0" borderId="0" xfId="1" applyFont="1" applyBorder="1" applyAlignment="1" applyProtection="1"/>
    <xf numFmtId="0" fontId="62" fillId="2" borderId="0" xfId="1" applyFont="1" applyFill="1" applyBorder="1" applyAlignment="1" applyProtection="1">
      <alignment horizontal="left" vertical="center"/>
    </xf>
    <xf numFmtId="0" fontId="26" fillId="0" borderId="0" xfId="9"/>
    <xf numFmtId="0" fontId="18" fillId="0" borderId="1" xfId="9" applyFont="1" applyBorder="1" applyAlignment="1" applyProtection="1">
      <alignment horizontal="left" vertical="top" wrapText="1"/>
      <protection locked="0"/>
    </xf>
    <xf numFmtId="0" fontId="18" fillId="0" borderId="1" xfId="9" applyFont="1" applyBorder="1" applyAlignment="1" applyProtection="1">
      <alignment horizontal="center" vertical="center" wrapText="1"/>
      <protection locked="0"/>
    </xf>
    <xf numFmtId="0" fontId="18" fillId="0" borderId="1" xfId="9" applyFont="1" applyBorder="1" applyAlignment="1">
      <alignment horizontal="left" vertical="top" wrapText="1"/>
    </xf>
    <xf numFmtId="0" fontId="51" fillId="0" borderId="1" xfId="9" applyFont="1" applyBorder="1" applyAlignment="1">
      <alignment horizontal="center" vertical="center" wrapText="1"/>
    </xf>
    <xf numFmtId="0" fontId="18" fillId="26" borderId="1" xfId="9" applyFont="1" applyFill="1" applyBorder="1" applyAlignment="1" applyProtection="1">
      <alignment horizontal="center" vertical="top" wrapText="1"/>
      <protection locked="0"/>
    </xf>
    <xf numFmtId="0" fontId="18" fillId="26" borderId="1" xfId="9" applyFont="1" applyFill="1" applyBorder="1" applyAlignment="1" applyProtection="1">
      <alignment horizontal="center" vertical="center" wrapText="1"/>
      <protection locked="0"/>
    </xf>
    <xf numFmtId="0" fontId="63" fillId="26" borderId="0" xfId="9" applyFont="1" applyFill="1" applyAlignment="1" applyProtection="1">
      <alignment horizontal="center" vertical="center"/>
      <protection locked="0"/>
    </xf>
    <xf numFmtId="0" fontId="27" fillId="0" borderId="0" xfId="9" applyFont="1"/>
    <xf numFmtId="0" fontId="2" fillId="0" borderId="1" xfId="9" applyFont="1" applyBorder="1" applyAlignment="1" applyProtection="1">
      <alignment horizontal="left" vertical="top" wrapText="1"/>
      <protection locked="0"/>
    </xf>
    <xf numFmtId="0" fontId="2" fillId="0" borderId="1" xfId="9" applyFont="1" applyBorder="1" applyAlignment="1">
      <alignment horizontal="left" vertical="top" wrapText="1"/>
    </xf>
    <xf numFmtId="0" fontId="7" fillId="0" borderId="1" xfId="9" applyFont="1" applyBorder="1" applyAlignment="1">
      <alignment horizontal="center" vertical="center" wrapText="1"/>
    </xf>
    <xf numFmtId="0" fontId="19" fillId="16" borderId="1" xfId="9" applyFont="1" applyFill="1" applyBorder="1" applyAlignment="1">
      <alignment horizontal="center" vertical="center" wrapText="1"/>
    </xf>
    <xf numFmtId="0" fontId="4" fillId="16" borderId="1" xfId="9" applyFont="1" applyFill="1" applyBorder="1" applyAlignment="1" applyProtection="1">
      <alignment horizontal="center" vertical="center" wrapText="1"/>
    </xf>
    <xf numFmtId="0" fontId="19" fillId="14" borderId="1" xfId="9" applyFont="1" applyFill="1" applyBorder="1" applyAlignment="1">
      <alignment horizontal="center" vertical="center" wrapText="1"/>
    </xf>
    <xf numFmtId="0" fontId="19" fillId="3" borderId="1" xfId="9" applyFont="1" applyFill="1" applyBorder="1" applyAlignment="1">
      <alignment vertical="center" wrapText="1"/>
    </xf>
    <xf numFmtId="0" fontId="29" fillId="3" borderId="1" xfId="9" applyFont="1" applyFill="1" applyBorder="1" applyAlignment="1">
      <alignment horizontal="center" vertical="center" wrapText="1"/>
    </xf>
    <xf numFmtId="0" fontId="18" fillId="0" borderId="0" xfId="9" applyFont="1" applyBorder="1" applyAlignment="1">
      <alignment horizontal="left" vertical="center"/>
    </xf>
    <xf numFmtId="0" fontId="64" fillId="0" borderId="0" xfId="9" applyFont="1" applyBorder="1" applyAlignment="1">
      <alignment horizontal="left" vertical="center"/>
    </xf>
    <xf numFmtId="0" fontId="32" fillId="4" borderId="0" xfId="1" applyFont="1" applyFill="1" applyAlignment="1" applyProtection="1">
      <alignment wrapText="1"/>
    </xf>
    <xf numFmtId="0" fontId="11" fillId="2" borderId="0" xfId="0" applyFont="1" applyFill="1"/>
    <xf numFmtId="0" fontId="24" fillId="0" borderId="0" xfId="0" applyFont="1"/>
    <xf numFmtId="0" fontId="18" fillId="9" borderId="0" xfId="0" applyFont="1" applyFill="1" applyAlignment="1"/>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24" fillId="2" borderId="0" xfId="0" applyFont="1" applyFill="1"/>
    <xf numFmtId="0" fontId="18" fillId="0" borderId="0" xfId="0" applyFont="1"/>
    <xf numFmtId="0" fontId="18" fillId="0" borderId="1" xfId="0" applyFont="1" applyBorder="1"/>
    <xf numFmtId="0" fontId="18" fillId="12" borderId="1" xfId="0" applyFont="1" applyFill="1" applyBorder="1"/>
    <xf numFmtId="0" fontId="19" fillId="5" borderId="32" xfId="0" applyFont="1" applyFill="1" applyBorder="1" applyAlignment="1">
      <alignment horizontal="center" vertical="center" wrapText="1"/>
    </xf>
    <xf numFmtId="0" fontId="19" fillId="5" borderId="33" xfId="0" applyFont="1" applyFill="1" applyBorder="1" applyAlignment="1">
      <alignment horizontal="center" vertical="center" wrapText="1"/>
    </xf>
    <xf numFmtId="0" fontId="19" fillId="5" borderId="8" xfId="0" applyFont="1" applyFill="1" applyBorder="1" applyAlignment="1">
      <alignment horizontal="center" vertical="center" wrapText="1"/>
    </xf>
    <xf numFmtId="0" fontId="19" fillId="5" borderId="10"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 xfId="0" applyFont="1" applyFill="1" applyBorder="1" applyAlignment="1">
      <alignment horizontal="center" vertical="center" wrapText="1"/>
    </xf>
    <xf numFmtId="0" fontId="18" fillId="9" borderId="0" xfId="0" applyFont="1" applyFill="1" applyAlignment="1">
      <alignment horizontal="left" vertical="center" wrapText="1"/>
    </xf>
    <xf numFmtId="0" fontId="66" fillId="0" borderId="0" xfId="0" applyFont="1"/>
    <xf numFmtId="0" fontId="67" fillId="0" borderId="0" xfId="0" applyFont="1"/>
    <xf numFmtId="0" fontId="13" fillId="2" borderId="0" xfId="0" applyFont="1" applyFill="1" applyProtection="1"/>
    <xf numFmtId="0" fontId="0" fillId="2" borderId="0" xfId="0" applyFill="1"/>
    <xf numFmtId="0" fontId="18" fillId="9" borderId="0" xfId="0" applyFont="1" applyFill="1"/>
    <xf numFmtId="164" fontId="68" fillId="14" borderId="1" xfId="1" applyNumberFormat="1" applyFont="1" applyFill="1" applyBorder="1" applyAlignment="1" applyProtection="1">
      <alignment vertical="center"/>
    </xf>
    <xf numFmtId="173" fontId="2" fillId="15" borderId="1" xfId="1" applyNumberFormat="1" applyFont="1" applyFill="1" applyBorder="1" applyAlignment="1" applyProtection="1">
      <alignment vertical="center"/>
      <protection locked="0"/>
    </xf>
    <xf numFmtId="0" fontId="7" fillId="14" borderId="73" xfId="7" applyFont="1" applyFill="1" applyBorder="1" applyAlignment="1" applyProtection="1">
      <alignment horizontal="center" vertical="center"/>
    </xf>
    <xf numFmtId="0" fontId="29" fillId="13" borderId="0" xfId="1" applyFont="1" applyFill="1" applyAlignment="1" applyProtection="1">
      <alignment horizontal="center" vertical="center" wrapText="1"/>
    </xf>
    <xf numFmtId="0" fontId="69" fillId="0" borderId="0" xfId="1" applyFont="1" applyProtection="1"/>
    <xf numFmtId="0" fontId="5" fillId="0" borderId="0" xfId="1" applyFont="1" applyFill="1"/>
    <xf numFmtId="0" fontId="13" fillId="0" borderId="0" xfId="1" applyFont="1" applyFill="1"/>
    <xf numFmtId="0" fontId="5" fillId="0" borderId="0" xfId="1" applyFont="1" applyFill="1" applyAlignment="1" applyProtection="1">
      <alignment vertical="center"/>
    </xf>
    <xf numFmtId="0" fontId="13" fillId="0" borderId="0" xfId="1" applyFont="1" applyFill="1" applyBorder="1" applyAlignment="1" applyProtection="1">
      <alignment vertical="center"/>
    </xf>
    <xf numFmtId="0" fontId="5" fillId="0" borderId="0" xfId="1" applyFont="1" applyFill="1" applyBorder="1" applyAlignment="1" applyProtection="1">
      <alignment vertical="center"/>
    </xf>
    <xf numFmtId="0" fontId="13" fillId="0" borderId="0" xfId="1" applyFont="1" applyFill="1" applyBorder="1"/>
    <xf numFmtId="0" fontId="5" fillId="0" borderId="0" xfId="1" applyFont="1" applyFill="1" applyBorder="1"/>
    <xf numFmtId="0" fontId="12" fillId="0" borderId="0" xfId="1" applyFont="1" applyFill="1" applyBorder="1"/>
    <xf numFmtId="0" fontId="12" fillId="0" borderId="0" xfId="1" applyFont="1" applyFill="1"/>
    <xf numFmtId="0" fontId="8" fillId="0" borderId="0" xfId="1" applyFont="1" applyFill="1" applyBorder="1" applyAlignment="1">
      <alignment vertical="center"/>
    </xf>
    <xf numFmtId="0" fontId="12" fillId="0" borderId="0" xfId="1" applyFont="1" applyFill="1" applyBorder="1" applyAlignment="1">
      <alignment vertical="center"/>
    </xf>
    <xf numFmtId="0" fontId="12" fillId="0" borderId="0" xfId="1" applyFont="1" applyFill="1" applyAlignment="1">
      <alignment vertical="center"/>
    </xf>
    <xf numFmtId="0" fontId="8" fillId="0" borderId="0" xfId="1" applyFont="1" applyFill="1" applyBorder="1"/>
    <xf numFmtId="0" fontId="5" fillId="0" borderId="0" xfId="1" applyFont="1" applyFill="1" applyAlignment="1">
      <alignment vertical="center"/>
    </xf>
    <xf numFmtId="0" fontId="71" fillId="0" borderId="0" xfId="1" applyFont="1" applyFill="1" applyBorder="1"/>
    <xf numFmtId="0" fontId="71" fillId="0" borderId="0" xfId="1" applyFont="1" applyFill="1" applyBorder="1" applyAlignment="1">
      <alignment vertical="center"/>
    </xf>
    <xf numFmtId="0" fontId="73" fillId="0" borderId="0" xfId="7" applyFont="1" applyFill="1" applyProtection="1">
      <protection locked="0"/>
    </xf>
    <xf numFmtId="0" fontId="72" fillId="0" borderId="0" xfId="1" applyFont="1" applyFill="1"/>
    <xf numFmtId="0" fontId="71" fillId="0" borderId="0" xfId="7" applyFont="1" applyFill="1" applyProtection="1">
      <protection locked="0"/>
    </xf>
    <xf numFmtId="175" fontId="7" fillId="14" borderId="111" xfId="5" applyNumberFormat="1" applyFont="1" applyFill="1" applyBorder="1" applyAlignment="1" applyProtection="1">
      <alignment vertical="center"/>
    </xf>
    <xf numFmtId="0" fontId="7" fillId="0" borderId="0" xfId="7" applyFont="1" applyFill="1" applyProtection="1"/>
    <xf numFmtId="0" fontId="5" fillId="4" borderId="0" xfId="1" applyFont="1" applyFill="1" applyProtection="1">
      <protection hidden="1"/>
    </xf>
    <xf numFmtId="0" fontId="7" fillId="0" borderId="0" xfId="7" applyFont="1" applyFill="1" applyAlignment="1" applyProtection="1">
      <alignment vertical="center"/>
      <protection locked="0"/>
    </xf>
    <xf numFmtId="0" fontId="7" fillId="0" borderId="0" xfId="7" applyFont="1" applyFill="1" applyProtection="1">
      <protection locked="0"/>
    </xf>
    <xf numFmtId="0" fontId="50" fillId="0" borderId="0" xfId="7" applyFont="1" applyFill="1" applyProtection="1">
      <protection locked="0"/>
    </xf>
    <xf numFmtId="0" fontId="7" fillId="0" borderId="0" xfId="7" applyFont="1" applyProtection="1"/>
    <xf numFmtId="169" fontId="7" fillId="15" borderId="44" xfId="7" applyNumberFormat="1" applyFont="1" applyFill="1" applyBorder="1" applyAlignment="1" applyProtection="1">
      <alignment vertical="center"/>
    </xf>
    <xf numFmtId="164" fontId="68" fillId="14" borderId="0" xfId="1" applyNumberFormat="1" applyFont="1" applyFill="1" applyBorder="1" applyAlignment="1" applyProtection="1">
      <alignment vertical="center"/>
    </xf>
    <xf numFmtId="164" fontId="68" fillId="0" borderId="0" xfId="1" applyNumberFormat="1" applyFont="1" applyFill="1" applyBorder="1" applyAlignment="1" applyProtection="1">
      <alignment vertical="center"/>
    </xf>
    <xf numFmtId="164" fontId="75" fillId="14" borderId="0" xfId="1" applyNumberFormat="1" applyFont="1" applyFill="1" applyBorder="1" applyAlignment="1" applyProtection="1">
      <alignment vertical="center"/>
    </xf>
    <xf numFmtId="164" fontId="75" fillId="0" borderId="0" xfId="1" applyNumberFormat="1" applyFont="1" applyFill="1" applyBorder="1" applyAlignment="1" applyProtection="1">
      <alignment vertical="center"/>
    </xf>
    <xf numFmtId="0" fontId="76" fillId="0" borderId="0" xfId="0" applyFont="1"/>
    <xf numFmtId="0" fontId="28" fillId="0" borderId="0" xfId="1" applyFill="1"/>
    <xf numFmtId="0" fontId="28" fillId="0" borderId="0" xfId="1" applyFont="1"/>
    <xf numFmtId="0" fontId="76" fillId="0" borderId="0" xfId="1" quotePrefix="1" applyFont="1" applyAlignment="1">
      <alignment horizontal="left"/>
    </xf>
    <xf numFmtId="0" fontId="76" fillId="0" borderId="0" xfId="1" applyFont="1"/>
    <xf numFmtId="0" fontId="27" fillId="0" borderId="0" xfId="0" applyFont="1"/>
    <xf numFmtId="0" fontId="5" fillId="4" borderId="0" xfId="0" applyFont="1" applyFill="1" applyAlignment="1" applyProtection="1">
      <alignment vertical="center"/>
    </xf>
    <xf numFmtId="0" fontId="5" fillId="4" borderId="0" xfId="0" applyFont="1" applyFill="1" applyBorder="1" applyAlignment="1" applyProtection="1">
      <alignment vertical="center"/>
    </xf>
    <xf numFmtId="0" fontId="5" fillId="0" borderId="0" xfId="0" applyFont="1" applyProtection="1"/>
    <xf numFmtId="0" fontId="13" fillId="4" borderId="0" xfId="0" applyFont="1" applyFill="1" applyBorder="1" applyProtection="1"/>
    <xf numFmtId="0" fontId="10" fillId="5" borderId="0" xfId="0" applyFont="1" applyFill="1" applyBorder="1" applyAlignment="1" applyProtection="1">
      <alignment horizontal="left" vertical="center"/>
    </xf>
    <xf numFmtId="0" fontId="5" fillId="5" borderId="0" xfId="0" applyFont="1" applyFill="1" applyAlignment="1" applyProtection="1">
      <alignment vertical="center"/>
    </xf>
    <xf numFmtId="0" fontId="10" fillId="5" borderId="0" xfId="0" applyFont="1" applyFill="1" applyProtection="1"/>
    <xf numFmtId="0" fontId="5" fillId="5" borderId="0" xfId="0" applyFont="1" applyFill="1" applyProtection="1"/>
    <xf numFmtId="0" fontId="4" fillId="0" borderId="0" xfId="0" applyFont="1" applyFill="1" applyBorder="1" applyAlignment="1" applyProtection="1">
      <alignment horizontal="left" vertical="top" wrapText="1"/>
    </xf>
    <xf numFmtId="0" fontId="3" fillId="16" borderId="37" xfId="0" applyFont="1" applyFill="1" applyBorder="1" applyAlignment="1" applyProtection="1">
      <alignment horizontal="center" vertical="center" wrapText="1"/>
    </xf>
    <xf numFmtId="0" fontId="4" fillId="0" borderId="37" xfId="0" applyFont="1" applyFill="1" applyBorder="1" applyAlignment="1" applyProtection="1">
      <alignment horizontal="left" vertical="top" wrapText="1"/>
    </xf>
    <xf numFmtId="0" fontId="3" fillId="16"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vertical="center" wrapText="1"/>
    </xf>
    <xf numFmtId="0" fontId="4" fillId="17" borderId="44" xfId="0" applyFont="1" applyFill="1" applyBorder="1" applyAlignment="1" applyProtection="1">
      <alignment horizontal="center" vertical="center" wrapText="1"/>
    </xf>
    <xf numFmtId="0" fontId="4" fillId="23" borderId="44" xfId="0" applyFont="1" applyFill="1" applyBorder="1" applyAlignment="1" applyProtection="1">
      <alignment vertical="center" wrapText="1"/>
    </xf>
    <xf numFmtId="0" fontId="4" fillId="8" borderId="44" xfId="0" applyFont="1" applyFill="1" applyBorder="1" applyAlignment="1" applyProtection="1">
      <alignment horizontal="center" vertical="center" wrapText="1"/>
    </xf>
    <xf numFmtId="0" fontId="4" fillId="27" borderId="44" xfId="0" applyFont="1" applyFill="1" applyBorder="1" applyAlignment="1" applyProtection="1">
      <alignment vertical="center" wrapText="1"/>
    </xf>
    <xf numFmtId="0" fontId="4" fillId="7" borderId="44" xfId="0" applyFont="1" applyFill="1" applyBorder="1" applyAlignment="1" applyProtection="1">
      <alignment horizontal="center" vertical="center" wrapText="1"/>
    </xf>
    <xf numFmtId="0" fontId="5" fillId="4" borderId="44" xfId="0" applyFont="1" applyFill="1" applyBorder="1" applyAlignment="1" applyProtection="1">
      <alignment vertical="center"/>
    </xf>
    <xf numFmtId="0" fontId="13" fillId="4" borderId="44" xfId="0" applyFont="1" applyFill="1" applyBorder="1" applyAlignment="1" applyProtection="1">
      <alignment vertical="center"/>
    </xf>
    <xf numFmtId="0" fontId="4" fillId="16" borderId="0" xfId="0"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0" borderId="44" xfId="0" applyFont="1" applyFill="1" applyBorder="1" applyAlignment="1" applyProtection="1">
      <alignment horizontal="left" vertical="center" wrapText="1"/>
      <protection locked="0"/>
    </xf>
    <xf numFmtId="0" fontId="2" fillId="0" borderId="44" xfId="0" applyFont="1" applyBorder="1" applyAlignment="1" applyProtection="1">
      <alignment horizontal="left" vertical="center" wrapText="1"/>
      <protection locked="0"/>
    </xf>
    <xf numFmtId="0" fontId="2" fillId="4" borderId="44" xfId="0" applyFont="1" applyFill="1" applyBorder="1" applyProtection="1"/>
    <xf numFmtId="0" fontId="47" fillId="4" borderId="44" xfId="0" applyFont="1" applyFill="1" applyBorder="1" applyProtection="1"/>
    <xf numFmtId="0" fontId="2" fillId="4" borderId="0" xfId="0" applyFont="1" applyFill="1" applyBorder="1" applyProtection="1"/>
    <xf numFmtId="0" fontId="2" fillId="4" borderId="0" xfId="0" applyFont="1" applyFill="1" applyProtection="1"/>
    <xf numFmtId="0" fontId="7" fillId="0" borderId="64" xfId="0" applyFont="1" applyFill="1" applyBorder="1" applyAlignment="1" applyProtection="1">
      <alignment horizontal="left" vertical="center" wrapText="1"/>
    </xf>
    <xf numFmtId="0" fontId="7" fillId="0" borderId="21" xfId="0" applyFont="1" applyFill="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5" fillId="4" borderId="62" xfId="0" applyFont="1" applyFill="1" applyBorder="1" applyProtection="1"/>
    <xf numFmtId="0" fontId="7" fillId="0" borderId="53"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6" fillId="2" borderId="70" xfId="0" applyFont="1" applyFill="1" applyBorder="1" applyAlignment="1" applyProtection="1">
      <alignment horizontal="center" vertical="center" wrapText="1"/>
      <protection locked="0"/>
    </xf>
    <xf numFmtId="0" fontId="5" fillId="2" borderId="70" xfId="0" applyFont="1" applyFill="1" applyBorder="1" applyProtection="1"/>
    <xf numFmtId="0" fontId="5" fillId="2" borderId="69" xfId="0" applyFont="1" applyFill="1" applyBorder="1" applyProtection="1"/>
    <xf numFmtId="0" fontId="5" fillId="2" borderId="0" xfId="0" applyFont="1" applyFill="1" applyBorder="1" applyProtection="1"/>
    <xf numFmtId="0" fontId="13" fillId="2" borderId="0" xfId="0" applyFont="1" applyFill="1" applyBorder="1" applyProtection="1"/>
    <xf numFmtId="0" fontId="7" fillId="0" borderId="33" xfId="0" applyFont="1" applyFill="1" applyBorder="1" applyAlignment="1" applyProtection="1">
      <alignment horizontal="center" vertical="center" wrapText="1"/>
      <protection locked="0"/>
    </xf>
    <xf numFmtId="0" fontId="7" fillId="0" borderId="64"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28" xfId="0" applyFont="1" applyFill="1" applyBorder="1" applyAlignment="1" applyProtection="1">
      <alignment horizontal="center" vertical="center" wrapText="1"/>
      <protection locked="0"/>
    </xf>
    <xf numFmtId="0" fontId="7" fillId="0" borderId="70" xfId="0" applyFont="1" applyFill="1" applyBorder="1" applyAlignment="1" applyProtection="1">
      <alignment horizontal="left" vertical="center" wrapText="1"/>
      <protection locked="0"/>
    </xf>
    <xf numFmtId="0" fontId="5" fillId="4" borderId="70" xfId="0" applyFont="1" applyFill="1" applyBorder="1" applyProtection="1"/>
    <xf numFmtId="0" fontId="5" fillId="4" borderId="69" xfId="0" applyFont="1" applyFill="1" applyBorder="1" applyProtection="1"/>
    <xf numFmtId="0" fontId="13" fillId="4" borderId="70" xfId="0" applyFont="1" applyFill="1" applyBorder="1" applyProtection="1"/>
    <xf numFmtId="0" fontId="7" fillId="4"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52" fillId="4" borderId="0" xfId="0" applyFont="1" applyFill="1" applyBorder="1" applyAlignment="1" applyProtection="1">
      <alignment horizontal="left" vertical="center" wrapText="1"/>
    </xf>
    <xf numFmtId="0" fontId="5" fillId="5" borderId="30" xfId="0" applyFont="1" applyFill="1" applyBorder="1" applyProtection="1"/>
    <xf numFmtId="0" fontId="5" fillId="5" borderId="31" xfId="0" applyFont="1" applyFill="1" applyBorder="1" applyProtection="1"/>
    <xf numFmtId="0" fontId="5" fillId="4" borderId="4" xfId="0" applyFont="1" applyFill="1" applyBorder="1" applyAlignment="1" applyProtection="1">
      <alignment vertical="center"/>
    </xf>
    <xf numFmtId="0" fontId="19" fillId="28" borderId="14" xfId="0" applyFont="1" applyFill="1" applyBorder="1" applyAlignment="1" applyProtection="1">
      <alignment vertical="center" wrapText="1"/>
    </xf>
    <xf numFmtId="0" fontId="4" fillId="23" borderId="112" xfId="0" applyFont="1" applyFill="1" applyBorder="1" applyAlignment="1" applyProtection="1">
      <alignment vertical="center" wrapText="1"/>
    </xf>
    <xf numFmtId="0" fontId="19" fillId="28" borderId="32" xfId="0" applyFont="1" applyFill="1" applyBorder="1" applyAlignment="1" applyProtection="1">
      <alignment horizontal="center" vertical="center"/>
    </xf>
    <xf numFmtId="0" fontId="4" fillId="27" borderId="113" xfId="0" applyFont="1" applyFill="1" applyBorder="1" applyAlignment="1" applyProtection="1">
      <alignment vertical="center" wrapText="1"/>
    </xf>
    <xf numFmtId="0" fontId="4" fillId="8" borderId="113" xfId="0" applyFont="1" applyFill="1" applyBorder="1" applyAlignment="1" applyProtection="1">
      <alignment horizontal="center" vertical="center" wrapText="1"/>
    </xf>
    <xf numFmtId="0" fontId="4" fillId="16" borderId="113" xfId="0" applyFont="1" applyFill="1" applyBorder="1" applyAlignment="1" applyProtection="1">
      <alignment horizontal="center" vertical="center" wrapText="1"/>
    </xf>
    <xf numFmtId="0" fontId="4" fillId="16" borderId="114" xfId="0" applyFont="1" applyFill="1" applyBorder="1" applyAlignment="1" applyProtection="1">
      <alignment horizontal="center" vertical="center" wrapText="1"/>
    </xf>
    <xf numFmtId="0" fontId="80" fillId="3" borderId="84" xfId="11" applyFont="1" applyBorder="1" applyAlignment="1">
      <alignment horizontal="left" vertical="top" wrapText="1"/>
    </xf>
    <xf numFmtId="0" fontId="4" fillId="23" borderId="77" xfId="0" applyFont="1" applyFill="1" applyBorder="1" applyAlignment="1" applyProtection="1">
      <alignment vertical="center" wrapText="1"/>
    </xf>
    <xf numFmtId="0" fontId="80" fillId="3" borderId="110" xfId="11" applyFont="1" applyBorder="1">
      <alignment horizontal="left" vertical="center" wrapText="1"/>
    </xf>
    <xf numFmtId="168" fontId="80" fillId="3" borderId="110" xfId="11" applyNumberFormat="1" applyFont="1" applyBorder="1">
      <alignment horizontal="left" vertical="center" wrapText="1"/>
    </xf>
    <xf numFmtId="0" fontId="4" fillId="27" borderId="101" xfId="0" applyFont="1" applyFill="1" applyBorder="1" applyAlignment="1" applyProtection="1">
      <alignment vertical="center" wrapText="1"/>
    </xf>
    <xf numFmtId="0" fontId="18" fillId="2" borderId="110" xfId="12" applyBorder="1">
      <alignment horizontal="left" vertical="center" wrapText="1"/>
      <protection locked="0"/>
    </xf>
    <xf numFmtId="0" fontId="18" fillId="2" borderId="109" xfId="12" applyBorder="1">
      <alignment horizontal="left" vertical="center" wrapText="1"/>
      <protection locked="0"/>
    </xf>
    <xf numFmtId="0" fontId="5" fillId="4" borderId="0" xfId="0" applyFont="1" applyFill="1" applyBorder="1" applyProtection="1">
      <protection locked="0"/>
    </xf>
    <xf numFmtId="0" fontId="5" fillId="4" borderId="0" xfId="0" applyFont="1" applyFill="1" applyAlignment="1" applyProtection="1"/>
    <xf numFmtId="0" fontId="3" fillId="2" borderId="0" xfId="0" applyFont="1" applyFill="1" applyBorder="1" applyAlignment="1" applyProtection="1">
      <alignment horizontal="left" vertical="center"/>
    </xf>
    <xf numFmtId="0" fontId="5" fillId="2" borderId="0" xfId="0" applyFont="1" applyFill="1" applyBorder="1" applyAlignment="1"/>
    <xf numFmtId="0" fontId="5" fillId="2" borderId="0" xfId="0" applyFont="1" applyFill="1" applyAlignment="1"/>
    <xf numFmtId="0" fontId="8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81" fillId="0" borderId="37" xfId="0" applyFont="1" applyFill="1" applyBorder="1" applyAlignment="1" applyProtection="1">
      <alignment vertical="center"/>
    </xf>
    <xf numFmtId="0" fontId="82" fillId="0" borderId="37" xfId="0" applyFont="1" applyFill="1" applyBorder="1" applyAlignment="1" applyProtection="1">
      <alignment vertical="center"/>
    </xf>
    <xf numFmtId="0" fontId="5" fillId="0" borderId="0" xfId="0" applyFont="1" applyFill="1" applyProtection="1"/>
    <xf numFmtId="0" fontId="0" fillId="0" borderId="115" xfId="0" applyFont="1" applyBorder="1"/>
    <xf numFmtId="0" fontId="85" fillId="4" borderId="0" xfId="0" applyFont="1" applyFill="1" applyBorder="1" applyProtection="1"/>
    <xf numFmtId="0" fontId="3" fillId="0" borderId="116" xfId="0" applyFont="1" applyFill="1" applyBorder="1" applyAlignment="1" applyProtection="1">
      <alignment horizontal="left"/>
    </xf>
    <xf numFmtId="0" fontId="3" fillId="0" borderId="92" xfId="0" applyFont="1" applyFill="1" applyBorder="1" applyAlignment="1" applyProtection="1">
      <alignment horizontal="left"/>
    </xf>
    <xf numFmtId="0" fontId="3" fillId="0" borderId="108" xfId="0" applyFont="1" applyFill="1" applyBorder="1" applyAlignment="1" applyProtection="1">
      <alignment horizontal="center"/>
    </xf>
    <xf numFmtId="0" fontId="3" fillId="4" borderId="0" xfId="0" applyFont="1" applyFill="1" applyBorder="1" applyAlignment="1" applyProtection="1">
      <alignment horizontal="left"/>
    </xf>
    <xf numFmtId="0" fontId="5" fillId="4" borderId="68" xfId="0" applyFont="1" applyFill="1" applyBorder="1" applyProtection="1">
      <protection locked="0"/>
    </xf>
    <xf numFmtId="0" fontId="5" fillId="4" borderId="0" xfId="0" applyFont="1" applyFill="1" applyBorder="1" applyAlignment="1" applyProtection="1">
      <alignment horizontal="center"/>
      <protection locked="0"/>
    </xf>
    <xf numFmtId="173" fontId="2" fillId="30" borderId="73" xfId="0" applyNumberFormat="1" applyFont="1" applyFill="1" applyBorder="1" applyAlignment="1" applyProtection="1">
      <alignment horizontal="left" vertical="center" wrapText="1"/>
      <protection locked="0"/>
    </xf>
    <xf numFmtId="0" fontId="5" fillId="4" borderId="0" xfId="0" applyFont="1" applyFill="1" applyBorder="1" applyAlignment="1" applyProtection="1">
      <alignment horizontal="center"/>
    </xf>
    <xf numFmtId="0" fontId="5" fillId="2" borderId="0" xfId="0" applyFont="1" applyFill="1" applyBorder="1" applyProtection="1">
      <protection locked="0"/>
    </xf>
    <xf numFmtId="0" fontId="18" fillId="0" borderId="0" xfId="0" applyFont="1" applyProtection="1">
      <protection hidden="1"/>
    </xf>
    <xf numFmtId="0" fontId="18" fillId="2" borderId="0" xfId="0" applyFont="1" applyFill="1" applyProtection="1">
      <protection hidden="1"/>
    </xf>
    <xf numFmtId="0" fontId="18" fillId="12" borderId="8" xfId="0" applyFont="1" applyFill="1" applyBorder="1" applyAlignment="1">
      <alignment horizontal="left" vertical="center" wrapText="1"/>
    </xf>
    <xf numFmtId="0" fontId="18" fillId="12" borderId="27" xfId="0" applyFont="1" applyFill="1" applyBorder="1" applyAlignment="1">
      <alignment horizontal="left" vertical="center" wrapText="1"/>
    </xf>
    <xf numFmtId="172" fontId="4" fillId="31" borderId="24" xfId="1" applyNumberFormat="1" applyFont="1" applyFill="1" applyBorder="1" applyAlignment="1" applyProtection="1">
      <alignment horizontal="center" vertical="center" wrapText="1"/>
    </xf>
    <xf numFmtId="0" fontId="4" fillId="31" borderId="18" xfId="1" applyFont="1" applyFill="1" applyBorder="1" applyAlignment="1" applyProtection="1">
      <alignment horizontal="center" vertical="center" wrapText="1"/>
    </xf>
    <xf numFmtId="0" fontId="4" fillId="31" borderId="11" xfId="1" applyFont="1" applyFill="1" applyBorder="1" applyAlignment="1" applyProtection="1">
      <alignment horizontal="center" vertical="center" wrapText="1"/>
    </xf>
    <xf numFmtId="0" fontId="5" fillId="0" borderId="0" xfId="1" applyFont="1" applyFill="1" applyProtection="1">
      <protection locked="0"/>
    </xf>
    <xf numFmtId="0" fontId="4" fillId="5" borderId="74" xfId="1" applyFont="1" applyFill="1" applyBorder="1" applyAlignment="1" applyProtection="1">
      <alignment horizontal="left" vertical="center" wrapText="1"/>
    </xf>
    <xf numFmtId="172" fontId="4" fillId="31" borderId="10" xfId="1" applyNumberFormat="1" applyFont="1" applyFill="1" applyBorder="1" applyAlignment="1" applyProtection="1">
      <alignment horizontal="center" wrapText="1"/>
    </xf>
    <xf numFmtId="0" fontId="4" fillId="31" borderId="1" xfId="1" applyFont="1" applyFill="1" applyBorder="1" applyAlignment="1" applyProtection="1">
      <alignment horizontal="center" wrapText="1"/>
    </xf>
    <xf numFmtId="0" fontId="4" fillId="31" borderId="51" xfId="1" applyFont="1" applyFill="1" applyBorder="1" applyAlignment="1" applyProtection="1">
      <alignment horizontal="center" wrapText="1"/>
    </xf>
    <xf numFmtId="172" fontId="4" fillId="31" borderId="10" xfId="1" applyNumberFormat="1" applyFont="1" applyFill="1" applyBorder="1" applyAlignment="1" applyProtection="1">
      <alignment horizontal="center" vertical="center" wrapText="1"/>
    </xf>
    <xf numFmtId="0" fontId="10" fillId="0" borderId="68" xfId="1" applyFont="1" applyBorder="1" applyAlignment="1" applyProtection="1">
      <alignment horizontal="left" vertical="center" wrapText="1"/>
    </xf>
    <xf numFmtId="0" fontId="10" fillId="0" borderId="0" xfId="1" applyFont="1" applyBorder="1" applyAlignment="1" applyProtection="1">
      <alignment horizontal="left" vertical="center" wrapText="1"/>
    </xf>
    <xf numFmtId="0" fontId="5" fillId="0" borderId="62" xfId="1" applyFont="1" applyBorder="1" applyProtection="1"/>
    <xf numFmtId="0" fontId="4" fillId="17" borderId="118" xfId="1" applyFont="1" applyFill="1" applyBorder="1" applyAlignment="1" applyProtection="1">
      <alignment horizontal="center" vertical="center" wrapText="1"/>
    </xf>
    <xf numFmtId="0" fontId="4" fillId="17" borderId="118" xfId="1" quotePrefix="1" applyFont="1" applyFill="1" applyBorder="1" applyAlignment="1" applyProtection="1">
      <alignment horizontal="center" vertical="center" wrapText="1"/>
    </xf>
    <xf numFmtId="172" fontId="4" fillId="16" borderId="118" xfId="1" applyNumberFormat="1" applyFont="1" applyFill="1" applyBorder="1" applyAlignment="1" applyProtection="1">
      <alignment horizontal="center" vertical="center" wrapText="1"/>
    </xf>
    <xf numFmtId="0" fontId="4" fillId="16" borderId="118" xfId="1" applyFont="1" applyFill="1" applyBorder="1" applyAlignment="1" applyProtection="1">
      <alignment horizontal="center" vertical="center" wrapText="1"/>
    </xf>
    <xf numFmtId="172" fontId="4" fillId="31" borderId="118" xfId="1" applyNumberFormat="1" applyFont="1" applyFill="1" applyBorder="1" applyAlignment="1" applyProtection="1">
      <alignment horizontal="center" vertical="center" wrapText="1"/>
    </xf>
    <xf numFmtId="0" fontId="4" fillId="31" borderId="118" xfId="1" applyFont="1" applyFill="1" applyBorder="1" applyAlignment="1" applyProtection="1">
      <alignment horizontal="center" vertical="center" wrapText="1"/>
    </xf>
    <xf numFmtId="173" fontId="2" fillId="14" borderId="1" xfId="1" applyNumberFormat="1" applyFont="1" applyFill="1" applyBorder="1" applyAlignment="1" applyProtection="1">
      <alignment vertical="center"/>
    </xf>
    <xf numFmtId="171" fontId="2" fillId="0" borderId="1" xfId="1" applyNumberFormat="1" applyFont="1" applyFill="1" applyBorder="1" applyAlignment="1" applyProtection="1">
      <alignment horizontal="left" vertical="center" wrapText="1"/>
      <protection locked="0"/>
    </xf>
    <xf numFmtId="165" fontId="2" fillId="15" borderId="1" xfId="4" applyNumberFormat="1" applyFont="1" applyFill="1" applyBorder="1" applyAlignment="1" applyProtection="1">
      <alignment vertical="center"/>
      <protection locked="0"/>
    </xf>
    <xf numFmtId="165" fontId="2" fillId="14" borderId="1" xfId="1" applyNumberFormat="1" applyFont="1" applyFill="1" applyBorder="1" applyAlignment="1" applyProtection="1">
      <alignment vertical="center"/>
    </xf>
    <xf numFmtId="0" fontId="2" fillId="0" borderId="1" xfId="1" applyFont="1" applyBorder="1" applyAlignment="1" applyProtection="1">
      <alignment horizontal="left" vertical="center" wrapText="1"/>
      <protection locked="0"/>
    </xf>
    <xf numFmtId="0" fontId="4" fillId="17" borderId="119" xfId="1" applyFont="1" applyFill="1" applyBorder="1" applyAlignment="1" applyProtection="1">
      <alignment horizontal="center" vertical="center" wrapText="1"/>
    </xf>
    <xf numFmtId="0" fontId="4" fillId="31" borderId="120" xfId="1" applyFont="1" applyFill="1" applyBorder="1" applyAlignment="1" applyProtection="1">
      <alignment horizontal="center" vertical="center" wrapText="1"/>
    </xf>
    <xf numFmtId="0" fontId="2" fillId="15" borderId="10" xfId="1" applyFont="1" applyFill="1" applyBorder="1" applyAlignment="1" applyProtection="1">
      <alignment vertical="center"/>
      <protection locked="0"/>
    </xf>
    <xf numFmtId="0" fontId="2" fillId="0" borderId="11" xfId="1" applyFont="1" applyBorder="1" applyAlignment="1" applyProtection="1">
      <alignment horizontal="left" vertical="center"/>
      <protection locked="0"/>
    </xf>
    <xf numFmtId="0" fontId="4" fillId="0" borderId="12" xfId="1" applyFont="1" applyBorder="1" applyAlignment="1" applyProtection="1">
      <alignment vertical="center" wrapText="1"/>
    </xf>
    <xf numFmtId="165" fontId="4" fillId="14" borderId="28" xfId="1" applyNumberFormat="1" applyFont="1" applyFill="1" applyBorder="1" applyAlignment="1" applyProtection="1">
      <alignment vertical="center"/>
    </xf>
    <xf numFmtId="171" fontId="2" fillId="0" borderId="28" xfId="1" applyNumberFormat="1" applyFont="1" applyFill="1" applyBorder="1" applyAlignment="1" applyProtection="1">
      <alignment horizontal="left" vertical="center" wrapText="1"/>
      <protection locked="0"/>
    </xf>
    <xf numFmtId="165" fontId="2" fillId="14" borderId="28" xfId="1" applyNumberFormat="1" applyFont="1" applyFill="1" applyBorder="1" applyAlignment="1" applyProtection="1">
      <alignment vertical="center"/>
    </xf>
    <xf numFmtId="0" fontId="2" fillId="0" borderId="28" xfId="1" applyFont="1" applyBorder="1" applyAlignment="1" applyProtection="1">
      <alignment horizontal="left" vertical="center" wrapText="1"/>
      <protection locked="0"/>
    </xf>
    <xf numFmtId="0" fontId="2" fillId="0" borderId="13" xfId="1" applyFont="1" applyBorder="1" applyAlignment="1" applyProtection="1">
      <alignment horizontal="left" vertical="center"/>
      <protection locked="0"/>
    </xf>
    <xf numFmtId="0" fontId="4" fillId="5" borderId="27" xfId="1" applyFont="1" applyFill="1" applyBorder="1" applyAlignment="1" applyProtection="1">
      <alignment horizontal="left" vertical="center" wrapText="1"/>
    </xf>
    <xf numFmtId="15" fontId="2" fillId="3" borderId="27" xfId="1" applyNumberFormat="1" applyFont="1" applyFill="1" applyBorder="1" applyAlignment="1" applyProtection="1">
      <alignment horizontal="left" vertical="center" wrapText="1"/>
    </xf>
    <xf numFmtId="15" fontId="2" fillId="3" borderId="27" xfId="1" applyNumberFormat="1" applyFont="1" applyFill="1" applyBorder="1" applyAlignment="1" applyProtection="1">
      <alignment vertical="center" wrapText="1"/>
    </xf>
    <xf numFmtId="0" fontId="4" fillId="5" borderId="28" xfId="1" applyFont="1" applyFill="1" applyBorder="1" applyAlignment="1" applyProtection="1">
      <alignment horizontal="left" vertical="center" wrapText="1"/>
    </xf>
    <xf numFmtId="15" fontId="2" fillId="3" borderId="28" xfId="1" applyNumberFormat="1" applyFont="1" applyFill="1" applyBorder="1" applyAlignment="1" applyProtection="1">
      <alignment horizontal="left" vertical="center" wrapText="1"/>
    </xf>
    <xf numFmtId="15" fontId="2" fillId="3" borderId="28" xfId="1" applyNumberFormat="1" applyFont="1" applyFill="1" applyBorder="1" applyAlignment="1" applyProtection="1">
      <alignment vertical="center" wrapText="1"/>
    </xf>
    <xf numFmtId="15" fontId="2" fillId="3" borderId="75" xfId="1" applyNumberFormat="1" applyFont="1" applyFill="1" applyBorder="1" applyAlignment="1" applyProtection="1">
      <alignment horizontal="left" vertical="center" wrapText="1"/>
    </xf>
    <xf numFmtId="0" fontId="34" fillId="5" borderId="0" xfId="1" applyFont="1" applyFill="1" applyAlignment="1" applyProtection="1">
      <alignment vertical="center"/>
    </xf>
    <xf numFmtId="0" fontId="65" fillId="5" borderId="0" xfId="1" applyFont="1" applyFill="1" applyAlignment="1" applyProtection="1">
      <alignment vertical="center"/>
    </xf>
    <xf numFmtId="0" fontId="34" fillId="5" borderId="0" xfId="1" applyFont="1" applyFill="1" applyAlignment="1" applyProtection="1">
      <alignment horizontal="left" vertical="center"/>
    </xf>
    <xf numFmtId="0" fontId="33" fillId="5" borderId="0" xfId="1" applyFont="1" applyFill="1" applyProtection="1"/>
    <xf numFmtId="0" fontId="33" fillId="5" borderId="0" xfId="1" applyFont="1" applyFill="1" applyProtection="1">
      <protection locked="0"/>
    </xf>
    <xf numFmtId="15" fontId="2" fillId="20" borderId="27" xfId="1" applyNumberFormat="1" applyFont="1" applyFill="1" applyBorder="1" applyAlignment="1" applyProtection="1">
      <alignment horizontal="left" vertical="center" wrapText="1"/>
    </xf>
    <xf numFmtId="15" fontId="2" fillId="20" borderId="28" xfId="1" applyNumberFormat="1" applyFont="1" applyFill="1" applyBorder="1" applyAlignment="1" applyProtection="1">
      <alignment horizontal="left" vertical="center" wrapText="1"/>
    </xf>
    <xf numFmtId="0" fontId="3" fillId="31" borderId="68" xfId="0" applyFont="1" applyFill="1" applyBorder="1" applyAlignment="1" applyProtection="1">
      <alignment horizontal="center" vertical="center" wrapText="1"/>
    </xf>
    <xf numFmtId="0" fontId="3" fillId="31" borderId="62" xfId="0" applyFont="1" applyFill="1" applyBorder="1" applyAlignment="1" applyProtection="1">
      <alignment horizontal="center" vertical="center" wrapText="1"/>
    </xf>
    <xf numFmtId="0" fontId="10" fillId="20" borderId="29" xfId="6" applyFont="1" applyFill="1" applyBorder="1" applyAlignment="1" applyProtection="1">
      <alignment vertical="center"/>
    </xf>
    <xf numFmtId="0" fontId="10" fillId="20" borderId="30" xfId="6" applyFont="1" applyFill="1" applyBorder="1" applyAlignment="1" applyProtection="1">
      <alignment vertical="center"/>
    </xf>
    <xf numFmtId="0" fontId="5" fillId="20" borderId="30" xfId="1" applyFont="1" applyFill="1" applyBorder="1" applyAlignment="1" applyProtection="1">
      <alignment vertical="center"/>
    </xf>
    <xf numFmtId="0" fontId="5" fillId="20" borderId="31" xfId="1" applyFont="1" applyFill="1" applyBorder="1" applyAlignment="1" applyProtection="1">
      <alignment vertical="center"/>
    </xf>
    <xf numFmtId="15" fontId="2" fillId="5" borderId="34" xfId="1" applyNumberFormat="1" applyFont="1" applyFill="1" applyBorder="1" applyAlignment="1" applyProtection="1">
      <alignment horizontal="left" vertical="center" wrapText="1"/>
    </xf>
    <xf numFmtId="0" fontId="10" fillId="20" borderId="37" xfId="6" applyFont="1" applyFill="1" applyBorder="1" applyAlignment="1" applyProtection="1">
      <alignment vertical="center"/>
    </xf>
    <xf numFmtId="0" fontId="2" fillId="20" borderId="37" xfId="1" applyFont="1" applyFill="1" applyBorder="1" applyProtection="1">
      <protection locked="0"/>
    </xf>
    <xf numFmtId="0" fontId="5" fillId="20" borderId="37" xfId="1" applyFont="1" applyFill="1" applyBorder="1" applyAlignment="1" applyProtection="1">
      <alignment vertical="center"/>
    </xf>
    <xf numFmtId="15" fontId="2" fillId="5" borderId="27" xfId="1" applyNumberFormat="1" applyFont="1" applyFill="1" applyBorder="1" applyAlignment="1" applyProtection="1">
      <alignment horizontal="left" vertical="center" wrapText="1"/>
    </xf>
    <xf numFmtId="0" fontId="4" fillId="5" borderId="27" xfId="1" applyFont="1" applyFill="1" applyBorder="1" applyAlignment="1" applyProtection="1">
      <alignment vertical="center" wrapText="1"/>
    </xf>
    <xf numFmtId="15" fontId="2" fillId="3" borderId="9" xfId="1" applyNumberFormat="1" applyFont="1" applyFill="1" applyBorder="1" applyAlignment="1" applyProtection="1">
      <alignment horizontal="left" vertical="center" wrapText="1"/>
    </xf>
    <xf numFmtId="15" fontId="2" fillId="5" borderId="28" xfId="1" applyNumberFormat="1" applyFont="1" applyFill="1" applyBorder="1" applyAlignment="1" applyProtection="1">
      <alignment horizontal="left" vertical="center" wrapText="1"/>
    </xf>
    <xf numFmtId="0" fontId="4" fillId="5" borderId="28" xfId="1" applyFont="1" applyFill="1" applyBorder="1" applyAlignment="1" applyProtection="1">
      <alignment vertical="center" wrapText="1"/>
    </xf>
    <xf numFmtId="15" fontId="2" fillId="3" borderId="13" xfId="1" applyNumberFormat="1" applyFont="1" applyFill="1" applyBorder="1" applyAlignment="1" applyProtection="1">
      <alignment horizontal="left" vertical="center" wrapText="1"/>
    </xf>
    <xf numFmtId="0" fontId="40" fillId="0" borderId="49" xfId="6" applyFont="1" applyFill="1" applyBorder="1" applyAlignment="1" applyProtection="1">
      <alignment vertical="center"/>
    </xf>
    <xf numFmtId="0" fontId="10" fillId="0" borderId="37" xfId="6" applyFont="1" applyFill="1" applyBorder="1" applyAlignment="1" applyProtection="1">
      <alignment vertical="center"/>
    </xf>
    <xf numFmtId="0" fontId="5" fillId="0" borderId="70" xfId="1" applyFont="1" applyFill="1" applyBorder="1" applyProtection="1"/>
    <xf numFmtId="0" fontId="10" fillId="5" borderId="49" xfId="6" applyFont="1" applyFill="1" applyBorder="1" applyAlignment="1" applyProtection="1">
      <alignment vertical="center"/>
    </xf>
    <xf numFmtId="0" fontId="10" fillId="5" borderId="37" xfId="6" applyFont="1" applyFill="1" applyBorder="1" applyAlignment="1" applyProtection="1">
      <alignment vertical="center"/>
    </xf>
    <xf numFmtId="0" fontId="3" fillId="5" borderId="34" xfId="6" applyFont="1" applyFill="1" applyBorder="1" applyAlignment="1" applyProtection="1">
      <alignment horizontal="right" vertical="center"/>
    </xf>
    <xf numFmtId="15" fontId="3" fillId="5" borderId="35" xfId="6" applyNumberFormat="1" applyFont="1" applyFill="1" applyBorder="1" applyAlignment="1" applyProtection="1">
      <alignment vertical="center"/>
    </xf>
    <xf numFmtId="0" fontId="10" fillId="5" borderId="72" xfId="6" applyFont="1" applyFill="1" applyBorder="1" applyAlignment="1" applyProtection="1">
      <alignment vertical="center"/>
    </xf>
    <xf numFmtId="0" fontId="10" fillId="5" borderId="70" xfId="6" applyFont="1" applyFill="1" applyBorder="1" applyAlignment="1" applyProtection="1">
      <alignment vertical="center"/>
    </xf>
    <xf numFmtId="15" fontId="3" fillId="5" borderId="70" xfId="6" applyNumberFormat="1" applyFont="1" applyFill="1" applyBorder="1" applyAlignment="1" applyProtection="1">
      <alignment vertical="center"/>
    </xf>
    <xf numFmtId="0" fontId="3" fillId="5" borderId="70" xfId="6" applyFont="1" applyFill="1" applyBorder="1" applyAlignment="1" applyProtection="1">
      <alignment horizontal="right" vertical="center"/>
    </xf>
    <xf numFmtId="0" fontId="3" fillId="5" borderId="37" xfId="6" applyFont="1" applyFill="1" applyBorder="1" applyAlignment="1" applyProtection="1">
      <alignment vertical="center"/>
    </xf>
    <xf numFmtId="0" fontId="51" fillId="5" borderId="37" xfId="7" applyFont="1" applyFill="1" applyBorder="1" applyProtection="1"/>
    <xf numFmtId="0" fontId="51" fillId="5" borderId="56" xfId="7" applyFont="1" applyFill="1" applyBorder="1" applyProtection="1"/>
    <xf numFmtId="0" fontId="3" fillId="5" borderId="34" xfId="6" applyFont="1" applyFill="1" applyBorder="1" applyAlignment="1" applyProtection="1">
      <alignment vertical="center" wrapText="1"/>
    </xf>
    <xf numFmtId="0" fontId="3" fillId="5" borderId="58" xfId="6" applyFont="1" applyFill="1" applyBorder="1" applyAlignment="1" applyProtection="1">
      <alignment vertical="center" wrapText="1"/>
    </xf>
    <xf numFmtId="0" fontId="2" fillId="5" borderId="1" xfId="1" applyFont="1" applyFill="1" applyBorder="1" applyAlignment="1" applyProtection="1">
      <alignment horizontal="left" vertical="center"/>
    </xf>
    <xf numFmtId="0" fontId="57" fillId="0" borderId="1" xfId="1" applyFont="1" applyFill="1" applyBorder="1" applyAlignment="1">
      <alignment horizontal="center" vertical="center" wrapText="1"/>
    </xf>
    <xf numFmtId="0" fontId="2" fillId="5" borderId="1" xfId="1" quotePrefix="1" applyFont="1" applyFill="1" applyBorder="1" applyAlignment="1" applyProtection="1">
      <alignment horizontal="left" vertical="center" wrapText="1"/>
    </xf>
    <xf numFmtId="169" fontId="7" fillId="14" borderId="1" xfId="7" applyNumberFormat="1" applyFont="1" applyFill="1" applyBorder="1" applyAlignment="1" applyProtection="1">
      <alignment vertical="center"/>
    </xf>
    <xf numFmtId="169" fontId="6" fillId="14" borderId="1" xfId="7" applyNumberFormat="1" applyFont="1" applyFill="1" applyBorder="1" applyAlignment="1" applyProtection="1">
      <alignment vertical="center"/>
    </xf>
    <xf numFmtId="0" fontId="2" fillId="5" borderId="1" xfId="1" applyFont="1" applyFill="1" applyBorder="1" applyAlignment="1" applyProtection="1">
      <alignment horizontal="left" vertical="center" wrapText="1"/>
    </xf>
    <xf numFmtId="171" fontId="7" fillId="15" borderId="1" xfId="7" applyNumberFormat="1" applyFont="1" applyFill="1" applyBorder="1" applyAlignment="1" applyProtection="1">
      <alignment vertical="center" wrapText="1"/>
      <protection locked="0"/>
    </xf>
    <xf numFmtId="0" fontId="3" fillId="24" borderId="8" xfId="6" applyFont="1" applyFill="1" applyBorder="1" applyAlignment="1" applyProtection="1">
      <alignment horizontal="left" vertical="center"/>
    </xf>
    <xf numFmtId="0" fontId="58" fillId="25" borderId="27" xfId="7" applyFont="1" applyFill="1" applyBorder="1" applyProtection="1"/>
    <xf numFmtId="0" fontId="51" fillId="25" borderId="27" xfId="7" applyFont="1" applyFill="1" applyBorder="1" applyProtection="1"/>
    <xf numFmtId="0" fontId="51" fillId="0" borderId="9" xfId="7" applyFont="1" applyFill="1" applyBorder="1" applyProtection="1"/>
    <xf numFmtId="0" fontId="51" fillId="5" borderId="10" xfId="7" applyFont="1" applyFill="1" applyBorder="1" applyAlignment="1" applyProtection="1"/>
    <xf numFmtId="0" fontId="51" fillId="0" borderId="11" xfId="7" applyFont="1" applyFill="1" applyBorder="1" applyProtection="1"/>
    <xf numFmtId="169" fontId="6" fillId="14" borderId="11" xfId="7" applyNumberFormat="1" applyFont="1" applyFill="1" applyBorder="1" applyAlignment="1" applyProtection="1">
      <alignment vertical="center"/>
    </xf>
    <xf numFmtId="169" fontId="6" fillId="14" borderId="28" xfId="7" applyNumberFormat="1" applyFont="1" applyFill="1" applyBorder="1" applyAlignment="1" applyProtection="1">
      <alignment vertical="center"/>
    </xf>
    <xf numFmtId="169" fontId="6" fillId="14" borderId="13" xfId="7" applyNumberFormat="1" applyFont="1" applyFill="1" applyBorder="1" applyAlignment="1" applyProtection="1">
      <alignment vertical="center"/>
    </xf>
    <xf numFmtId="15" fontId="7" fillId="0" borderId="24" xfId="1" applyNumberFormat="1" applyFont="1" applyFill="1" applyBorder="1" applyAlignment="1" applyProtection="1">
      <alignment horizontal="left" indent="1"/>
    </xf>
    <xf numFmtId="15" fontId="7" fillId="0" borderId="1" xfId="1" applyNumberFormat="1" applyFont="1" applyFill="1" applyBorder="1" applyAlignment="1" applyProtection="1">
      <alignment horizontal="left" indent="1"/>
    </xf>
    <xf numFmtId="15" fontId="7" fillId="0" borderId="23" xfId="1" applyNumberFormat="1" applyFont="1" applyFill="1" applyBorder="1" applyAlignment="1" applyProtection="1">
      <alignment horizontal="left" indent="1"/>
    </xf>
    <xf numFmtId="0" fontId="6" fillId="3" borderId="1" xfId="1" applyFont="1" applyFill="1" applyBorder="1" applyAlignment="1" applyProtection="1">
      <alignment horizontal="left" vertical="center"/>
    </xf>
    <xf numFmtId="0" fontId="57" fillId="32" borderId="1" xfId="1" applyFont="1" applyFill="1" applyBorder="1" applyAlignment="1">
      <alignment horizontal="center" vertical="center" wrapText="1"/>
    </xf>
    <xf numFmtId="0" fontId="3" fillId="5" borderId="28" xfId="1" applyFont="1" applyFill="1" applyBorder="1" applyAlignment="1" applyProtection="1">
      <alignment horizontal="left" vertical="center" wrapText="1"/>
    </xf>
    <xf numFmtId="0" fontId="3" fillId="5" borderId="1" xfId="1" applyFont="1" applyFill="1" applyBorder="1" applyAlignment="1" applyProtection="1">
      <alignment horizontal="left" vertical="center" wrapText="1"/>
    </xf>
    <xf numFmtId="0" fontId="8" fillId="2" borderId="0" xfId="1" applyFont="1" applyFill="1" applyProtection="1"/>
    <xf numFmtId="0" fontId="8" fillId="2" borderId="0" xfId="1" applyFont="1" applyFill="1" applyBorder="1" applyProtection="1"/>
    <xf numFmtId="0" fontId="5" fillId="2" borderId="92" xfId="1" applyFont="1" applyFill="1" applyBorder="1" applyAlignment="1" applyProtection="1">
      <alignment horizontal="center" vertical="center"/>
    </xf>
    <xf numFmtId="0" fontId="7" fillId="2" borderId="124" xfId="1" quotePrefix="1" applyFont="1" applyFill="1" applyBorder="1" applyAlignment="1" applyProtection="1">
      <alignment wrapText="1"/>
    </xf>
    <xf numFmtId="0" fontId="7" fillId="2" borderId="90" xfId="1" quotePrefix="1" applyFont="1" applyFill="1" applyBorder="1" applyAlignment="1" applyProtection="1">
      <alignment wrapText="1"/>
    </xf>
    <xf numFmtId="0" fontId="6" fillId="2" borderId="91" xfId="1" applyFont="1" applyFill="1" applyBorder="1" applyAlignment="1" applyProtection="1"/>
    <xf numFmtId="0" fontId="6" fillId="2" borderId="123" xfId="1" applyFont="1" applyFill="1" applyBorder="1" applyAlignment="1" applyProtection="1">
      <alignment horizontal="left" vertical="center" wrapText="1"/>
    </xf>
    <xf numFmtId="0" fontId="6" fillId="0" borderId="123" xfId="1" applyFont="1" applyFill="1" applyBorder="1" applyAlignment="1" applyProtection="1">
      <alignment horizontal="left" vertical="center" wrapText="1"/>
    </xf>
    <xf numFmtId="0" fontId="32" fillId="0" borderId="0" xfId="1" applyFont="1" applyProtection="1"/>
    <xf numFmtId="169" fontId="5" fillId="2" borderId="0" xfId="1" applyNumberFormat="1" applyFont="1" applyFill="1" applyProtection="1"/>
    <xf numFmtId="169" fontId="6" fillId="14" borderId="31" xfId="1" applyNumberFormat="1" applyFont="1" applyFill="1" applyBorder="1" applyAlignment="1" applyProtection="1">
      <alignment vertical="center"/>
    </xf>
    <xf numFmtId="169" fontId="7" fillId="14" borderId="109" xfId="1" applyNumberFormat="1" applyFont="1" applyFill="1" applyBorder="1" applyAlignment="1" applyProtection="1">
      <alignment vertical="center"/>
    </xf>
    <xf numFmtId="169" fontId="7" fillId="14" borderId="110" xfId="1" applyNumberFormat="1" applyFont="1" applyFill="1" applyBorder="1" applyAlignment="1" applyProtection="1">
      <alignment vertical="center"/>
    </xf>
    <xf numFmtId="169" fontId="7" fillId="14" borderId="84" xfId="1" applyNumberFormat="1" applyFont="1" applyFill="1" applyBorder="1" applyAlignment="1" applyProtection="1">
      <alignment vertical="center"/>
    </xf>
    <xf numFmtId="0" fontId="6" fillId="0" borderId="26" xfId="1" applyFont="1" applyFill="1" applyBorder="1" applyAlignment="1" applyProtection="1">
      <alignment wrapText="1"/>
    </xf>
    <xf numFmtId="169" fontId="7" fillId="14" borderId="9" xfId="1" applyNumberFormat="1" applyFont="1" applyFill="1" applyBorder="1" applyAlignment="1" applyProtection="1">
      <alignment vertical="center"/>
    </xf>
    <xf numFmtId="169" fontId="7" fillId="14" borderId="28" xfId="1" applyNumberFormat="1" applyFont="1" applyFill="1" applyBorder="1" applyAlignment="1" applyProtection="1">
      <alignment vertical="center"/>
    </xf>
    <xf numFmtId="169" fontId="7" fillId="14" borderId="12" xfId="1" applyNumberFormat="1" applyFont="1" applyFill="1" applyBorder="1" applyAlignment="1" applyProtection="1">
      <alignment vertical="center"/>
    </xf>
    <xf numFmtId="169" fontId="7" fillId="14" borderId="13" xfId="1" applyNumberFormat="1" applyFont="1" applyFill="1" applyBorder="1" applyAlignment="1" applyProtection="1">
      <alignment vertical="center"/>
    </xf>
    <xf numFmtId="0" fontId="6" fillId="0" borderId="68" xfId="1" applyFont="1" applyFill="1" applyBorder="1" applyAlignment="1" applyProtection="1">
      <alignment wrapText="1"/>
    </xf>
    <xf numFmtId="169" fontId="7" fillId="14" borderId="1" xfId="1" applyNumberFormat="1" applyFont="1" applyFill="1" applyBorder="1" applyAlignment="1" applyProtection="1">
      <alignment vertical="center"/>
    </xf>
    <xf numFmtId="169" fontId="7" fillId="14" borderId="10" xfId="1" applyNumberFormat="1" applyFont="1" applyFill="1" applyBorder="1" applyAlignment="1" applyProtection="1">
      <alignment vertical="center"/>
    </xf>
    <xf numFmtId="169" fontId="7" fillId="14" borderId="11" xfId="1" applyNumberFormat="1" applyFont="1" applyFill="1" applyBorder="1" applyAlignment="1" applyProtection="1">
      <alignment vertical="center"/>
    </xf>
    <xf numFmtId="169" fontId="7" fillId="14" borderId="27" xfId="1" applyNumberFormat="1" applyFont="1" applyFill="1" applyBorder="1" applyAlignment="1" applyProtection="1">
      <alignment vertical="center"/>
    </xf>
    <xf numFmtId="169" fontId="7" fillId="14" borderId="8" xfId="1" applyNumberFormat="1" applyFont="1" applyFill="1" applyBorder="1" applyAlignment="1" applyProtection="1">
      <alignment vertical="center"/>
    </xf>
    <xf numFmtId="0" fontId="6" fillId="0" borderId="49" xfId="1" applyFont="1" applyFill="1" applyBorder="1" applyAlignment="1" applyProtection="1">
      <alignment wrapText="1"/>
    </xf>
    <xf numFmtId="0" fontId="50" fillId="2" borderId="0" xfId="1" applyFont="1" applyFill="1" applyAlignment="1" applyProtection="1">
      <alignment horizontal="center"/>
    </xf>
    <xf numFmtId="169" fontId="5" fillId="2" borderId="0" xfId="1" applyNumberFormat="1" applyFont="1" applyFill="1" applyBorder="1" applyProtection="1"/>
    <xf numFmtId="0" fontId="50" fillId="2" borderId="0" xfId="1" applyFont="1" applyFill="1" applyBorder="1" applyAlignment="1" applyProtection="1">
      <alignment wrapText="1"/>
    </xf>
    <xf numFmtId="0" fontId="5" fillId="2" borderId="93" xfId="1" applyFont="1" applyFill="1" applyBorder="1" applyAlignment="1" applyProtection="1">
      <alignment vertical="center" wrapText="1"/>
    </xf>
    <xf numFmtId="0" fontId="5" fillId="2" borderId="0" xfId="1" applyFont="1" applyFill="1" applyAlignment="1" applyProtection="1">
      <alignment vertical="center" wrapText="1"/>
    </xf>
    <xf numFmtId="0" fontId="5" fillId="2" borderId="0" xfId="1" applyFont="1" applyFill="1" applyAlignment="1" applyProtection="1">
      <alignment wrapText="1"/>
    </xf>
    <xf numFmtId="169" fontId="7" fillId="5" borderId="63" xfId="1" applyNumberFormat="1" applyFont="1" applyFill="1" applyBorder="1" applyAlignment="1" applyProtection="1">
      <alignment vertical="center"/>
    </xf>
    <xf numFmtId="169" fontId="7" fillId="5" borderId="50" xfId="1" applyNumberFormat="1" applyFont="1" applyFill="1" applyBorder="1" applyAlignment="1" applyProtection="1">
      <alignment vertical="center"/>
    </xf>
    <xf numFmtId="169" fontId="7" fillId="5" borderId="65" xfId="1" applyNumberFormat="1" applyFont="1" applyFill="1" applyBorder="1" applyAlignment="1" applyProtection="1">
      <alignment vertical="center"/>
    </xf>
    <xf numFmtId="169" fontId="7" fillId="15" borderId="126" xfId="1" applyNumberFormat="1" applyFont="1" applyFill="1" applyBorder="1" applyAlignment="1" applyProtection="1">
      <alignment vertical="center"/>
      <protection locked="0"/>
    </xf>
    <xf numFmtId="0" fontId="6" fillId="0" borderId="59" xfId="1" applyFont="1" applyFill="1" applyBorder="1" applyAlignment="1" applyProtection="1">
      <alignment wrapText="1"/>
    </xf>
    <xf numFmtId="169" fontId="7" fillId="5" borderId="11" xfId="1" applyNumberFormat="1" applyFont="1" applyFill="1" applyBorder="1" applyAlignment="1" applyProtection="1">
      <alignment vertical="center"/>
    </xf>
    <xf numFmtId="169" fontId="7" fillId="5" borderId="1" xfId="1" applyNumberFormat="1" applyFont="1" applyFill="1" applyBorder="1" applyAlignment="1" applyProtection="1">
      <alignment vertical="center"/>
    </xf>
    <xf numFmtId="169" fontId="7" fillId="5" borderId="10" xfId="1" applyNumberFormat="1" applyFont="1" applyFill="1" applyBorder="1" applyAlignment="1" applyProtection="1">
      <alignment vertical="center"/>
    </xf>
    <xf numFmtId="169" fontId="7" fillId="14" borderId="126" xfId="1" applyNumberFormat="1" applyFont="1" applyFill="1" applyBorder="1" applyAlignment="1" applyProtection="1">
      <alignment vertical="center"/>
    </xf>
    <xf numFmtId="169" fontId="7" fillId="14" borderId="127" xfId="1" applyNumberFormat="1" applyFont="1" applyFill="1" applyBorder="1" applyAlignment="1" applyProtection="1">
      <alignment vertical="center"/>
    </xf>
    <xf numFmtId="169" fontId="7" fillId="14" borderId="128" xfId="1" applyNumberFormat="1" applyFont="1" applyFill="1" applyBorder="1" applyAlignment="1" applyProtection="1">
      <alignment vertical="center"/>
    </xf>
    <xf numFmtId="169" fontId="7" fillId="14" borderId="129" xfId="1" applyNumberFormat="1" applyFont="1" applyFill="1" applyBorder="1" applyAlignment="1" applyProtection="1">
      <alignment vertical="center"/>
    </xf>
    <xf numFmtId="0" fontId="6" fillId="0" borderId="59" xfId="1" applyFont="1" applyBorder="1" applyAlignment="1" applyProtection="1">
      <alignment wrapText="1"/>
    </xf>
    <xf numFmtId="169" fontId="7" fillId="14" borderId="130" xfId="1" applyNumberFormat="1" applyFont="1" applyFill="1" applyBorder="1" applyAlignment="1" applyProtection="1">
      <alignment vertical="center"/>
    </xf>
    <xf numFmtId="169" fontId="7" fillId="14" borderId="131" xfId="1" applyNumberFormat="1" applyFont="1" applyFill="1" applyBorder="1" applyAlignment="1" applyProtection="1">
      <alignment vertical="center"/>
    </xf>
    <xf numFmtId="169" fontId="7" fillId="14" borderId="132" xfId="1" applyNumberFormat="1" applyFont="1" applyFill="1" applyBorder="1" applyAlignment="1" applyProtection="1">
      <alignment vertical="center"/>
    </xf>
    <xf numFmtId="0" fontId="5" fillId="20" borderId="9" xfId="1" applyFont="1" applyFill="1" applyBorder="1" applyAlignment="1" applyProtection="1">
      <alignment wrapText="1"/>
    </xf>
    <xf numFmtId="0" fontId="5" fillId="14" borderId="8" xfId="1" applyFont="1" applyFill="1" applyBorder="1" applyAlignment="1" applyProtection="1">
      <alignment horizontal="center" wrapText="1"/>
    </xf>
    <xf numFmtId="0" fontId="5" fillId="0" borderId="0" xfId="1" applyFont="1" applyBorder="1" applyAlignment="1" applyProtection="1">
      <alignment wrapText="1"/>
    </xf>
    <xf numFmtId="0" fontId="6" fillId="0" borderId="57" xfId="1" applyFont="1" applyBorder="1" applyAlignment="1" applyProtection="1">
      <alignment wrapText="1"/>
    </xf>
    <xf numFmtId="0" fontId="3" fillId="10" borderId="50" xfId="1" applyFont="1" applyFill="1" applyBorder="1" applyAlignment="1" applyProtection="1">
      <alignment horizontal="center"/>
    </xf>
    <xf numFmtId="0" fontId="50" fillId="0" borderId="0" xfId="1" applyFont="1" applyFill="1" applyBorder="1" applyAlignment="1" applyProtection="1">
      <alignment horizontal="center"/>
    </xf>
    <xf numFmtId="0" fontId="5" fillId="2" borderId="0" xfId="1" quotePrefix="1" applyFont="1" applyFill="1" applyProtection="1"/>
    <xf numFmtId="0" fontId="50" fillId="2" borderId="0" xfId="1" applyFont="1" applyFill="1" applyProtection="1"/>
    <xf numFmtId="169" fontId="7" fillId="14" borderId="71" xfId="1" applyNumberFormat="1" applyFont="1" applyFill="1" applyBorder="1" applyAlignment="1" applyProtection="1">
      <alignment vertical="center"/>
    </xf>
    <xf numFmtId="169" fontId="7" fillId="14" borderId="72" xfId="1" applyNumberFormat="1" applyFont="1" applyFill="1" applyBorder="1" applyAlignment="1" applyProtection="1">
      <alignment vertical="center"/>
    </xf>
    <xf numFmtId="169" fontId="7" fillId="14" borderId="70" xfId="1" applyNumberFormat="1" applyFont="1" applyFill="1" applyBorder="1" applyAlignment="1" applyProtection="1">
      <alignment vertical="center"/>
    </xf>
    <xf numFmtId="169" fontId="13" fillId="2" borderId="0" xfId="1" applyNumberFormat="1" applyFont="1" applyFill="1" applyProtection="1"/>
    <xf numFmtId="0" fontId="5" fillId="25" borderId="63" xfId="1" applyFont="1" applyFill="1" applyBorder="1" applyProtection="1"/>
    <xf numFmtId="0" fontId="5" fillId="25" borderId="50" xfId="1" applyFont="1" applyFill="1" applyBorder="1" applyProtection="1"/>
    <xf numFmtId="0" fontId="5" fillId="25" borderId="65" xfId="1" applyFont="1" applyFill="1" applyBorder="1" applyProtection="1"/>
    <xf numFmtId="0" fontId="5" fillId="25" borderId="11" xfId="1" applyFont="1" applyFill="1" applyBorder="1" applyProtection="1"/>
    <xf numFmtId="0" fontId="5" fillId="25" borderId="1" xfId="1" applyFont="1" applyFill="1" applyBorder="1" applyProtection="1"/>
    <xf numFmtId="0" fontId="5" fillId="25" borderId="10" xfId="1" applyFont="1" applyFill="1" applyBorder="1" applyProtection="1"/>
    <xf numFmtId="169" fontId="7" fillId="14" borderId="133" xfId="1" applyNumberFormat="1" applyFont="1" applyFill="1" applyBorder="1" applyAlignment="1" applyProtection="1">
      <alignment vertical="center"/>
    </xf>
    <xf numFmtId="0" fontId="5" fillId="20" borderId="62" xfId="1" applyFont="1" applyFill="1" applyBorder="1" applyProtection="1"/>
    <xf numFmtId="0" fontId="5" fillId="14" borderId="27" xfId="1" applyFont="1" applyFill="1" applyBorder="1" applyAlignment="1" applyProtection="1">
      <alignment horizontal="center" wrapText="1"/>
    </xf>
    <xf numFmtId="0" fontId="5" fillId="20" borderId="56" xfId="1" applyFont="1" applyFill="1" applyBorder="1" applyAlignment="1" applyProtection="1">
      <alignment wrapText="1"/>
    </xf>
    <xf numFmtId="0" fontId="4" fillId="14" borderId="1" xfId="1" applyFont="1" applyFill="1" applyBorder="1" applyAlignment="1" applyProtection="1">
      <alignment horizontal="center"/>
    </xf>
    <xf numFmtId="0" fontId="50" fillId="0" borderId="0" xfId="1" applyFont="1" applyBorder="1" applyAlignment="1" applyProtection="1">
      <alignment horizontal="center"/>
    </xf>
    <xf numFmtId="0" fontId="4" fillId="14" borderId="50" xfId="1" applyFont="1" applyFill="1" applyBorder="1" applyAlignment="1" applyProtection="1">
      <alignment horizontal="center"/>
    </xf>
    <xf numFmtId="0" fontId="50" fillId="2" borderId="0" xfId="1" applyFont="1" applyFill="1" applyAlignment="1" applyProtection="1">
      <alignment horizontal="center" vertical="center"/>
    </xf>
    <xf numFmtId="0" fontId="50" fillId="2" borderId="0" xfId="1" applyFont="1" applyFill="1" applyBorder="1" applyAlignment="1" applyProtection="1">
      <alignment horizontal="center" vertical="center"/>
    </xf>
    <xf numFmtId="0" fontId="50" fillId="0" borderId="0" xfId="1" applyFont="1" applyBorder="1" applyProtection="1"/>
    <xf numFmtId="0" fontId="3" fillId="0" borderId="0" xfId="1" applyFont="1" applyBorder="1" applyProtection="1"/>
    <xf numFmtId="15" fontId="2" fillId="5" borderId="37" xfId="6" applyNumberFormat="1" applyFont="1" applyFill="1" applyBorder="1" applyAlignment="1" applyProtection="1">
      <alignment vertical="center"/>
    </xf>
    <xf numFmtId="0" fontId="10" fillId="5" borderId="56" xfId="6" applyFont="1" applyFill="1" applyBorder="1" applyAlignment="1" applyProtection="1">
      <alignment vertical="center"/>
    </xf>
    <xf numFmtId="15" fontId="2" fillId="5" borderId="70" xfId="6" applyNumberFormat="1" applyFont="1" applyFill="1" applyBorder="1" applyAlignment="1" applyProtection="1">
      <alignment vertical="center"/>
    </xf>
    <xf numFmtId="0" fontId="5" fillId="5" borderId="70" xfId="1" applyFont="1" applyFill="1" applyBorder="1" applyProtection="1"/>
    <xf numFmtId="0" fontId="5" fillId="5" borderId="69" xfId="1" applyFont="1" applyFill="1" applyBorder="1" applyProtection="1"/>
    <xf numFmtId="15" fontId="4" fillId="5" borderId="34" xfId="6" applyNumberFormat="1" applyFont="1" applyFill="1" applyBorder="1" applyAlignment="1" applyProtection="1">
      <alignment vertical="center" wrapText="1"/>
    </xf>
    <xf numFmtId="15" fontId="4" fillId="5" borderId="70" xfId="6" applyNumberFormat="1" applyFont="1" applyFill="1" applyBorder="1" applyAlignment="1" applyProtection="1">
      <alignment vertical="center" wrapText="1"/>
    </xf>
    <xf numFmtId="0" fontId="19" fillId="5" borderId="34" xfId="8" applyFont="1" applyFill="1" applyBorder="1" applyAlignment="1" applyProtection="1">
      <alignment horizontal="right"/>
    </xf>
    <xf numFmtId="0" fontId="19" fillId="5" borderId="70" xfId="8" applyFont="1" applyFill="1" applyBorder="1" applyAlignment="1" applyProtection="1">
      <alignment horizontal="right"/>
    </xf>
    <xf numFmtId="0" fontId="52" fillId="0" borderId="0" xfId="7" quotePrefix="1" applyFont="1" applyProtection="1"/>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169" fontId="7" fillId="2" borderId="73" xfId="7" applyNumberFormat="1" applyFont="1" applyFill="1" applyBorder="1" applyAlignment="1" applyProtection="1">
      <alignment vertical="center"/>
    </xf>
    <xf numFmtId="169" fontId="6" fillId="2" borderId="73" xfId="7" applyNumberFormat="1" applyFont="1" applyFill="1" applyBorder="1" applyAlignment="1" applyProtection="1">
      <alignment vertical="center"/>
    </xf>
    <xf numFmtId="0" fontId="51" fillId="2" borderId="73" xfId="7" applyFont="1" applyFill="1" applyBorder="1" applyProtection="1"/>
    <xf numFmtId="0" fontId="5" fillId="2" borderId="73" xfId="1" applyFont="1" applyFill="1" applyBorder="1" applyAlignment="1" applyProtection="1">
      <alignment horizontal="left" vertical="center" wrapText="1"/>
    </xf>
    <xf numFmtId="171" fontId="7" fillId="2" borderId="73" xfId="7" applyNumberFormat="1" applyFont="1" applyFill="1" applyBorder="1" applyAlignment="1" applyProtection="1">
      <alignment vertical="center" wrapText="1"/>
      <protection locked="0"/>
    </xf>
    <xf numFmtId="0" fontId="84" fillId="29" borderId="0" xfId="0" applyFont="1" applyFill="1" applyBorder="1"/>
    <xf numFmtId="0" fontId="4" fillId="17"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wrapText="1"/>
    </xf>
    <xf numFmtId="0" fontId="4" fillId="31" borderId="27" xfId="0" applyFont="1" applyFill="1" applyBorder="1" applyAlignment="1" applyProtection="1">
      <alignment horizontal="center" vertical="center" wrapText="1"/>
    </xf>
    <xf numFmtId="0" fontId="4" fillId="31" borderId="9" xfId="0" applyFont="1" applyFill="1" applyBorder="1" applyAlignment="1" applyProtection="1">
      <alignment horizontal="center" vertical="center" wrapText="1"/>
    </xf>
    <xf numFmtId="0" fontId="3" fillId="16" borderId="31" xfId="0" applyFont="1" applyFill="1" applyBorder="1" applyAlignment="1" applyProtection="1">
      <alignment horizontal="center" vertical="center" wrapText="1"/>
    </xf>
    <xf numFmtId="181" fontId="12" fillId="0" borderId="0" xfId="1" applyNumberFormat="1" applyFont="1" applyProtection="1"/>
    <xf numFmtId="181" fontId="14" fillId="0" borderId="0" xfId="1" applyNumberFormat="1" applyFont="1" applyBorder="1" applyProtection="1"/>
    <xf numFmtId="181" fontId="14" fillId="0" borderId="0" xfId="1" applyNumberFormat="1" applyFont="1" applyBorder="1" applyAlignment="1" applyProtection="1">
      <alignment vertical="center"/>
    </xf>
    <xf numFmtId="181" fontId="2" fillId="0" borderId="0" xfId="1" applyNumberFormat="1" applyFont="1" applyProtection="1">
      <protection locked="0"/>
    </xf>
    <xf numFmtId="181" fontId="5" fillId="0" borderId="0" xfId="1" applyNumberFormat="1" applyFont="1" applyProtection="1">
      <protection locked="0"/>
    </xf>
    <xf numFmtId="181" fontId="69" fillId="0" borderId="0" xfId="1" applyNumberFormat="1" applyFont="1" applyProtection="1"/>
    <xf numFmtId="181" fontId="12" fillId="0" borderId="0" xfId="1" applyNumberFormat="1" applyFont="1" applyFill="1" applyBorder="1"/>
    <xf numFmtId="181" fontId="12" fillId="0" borderId="0" xfId="1" applyNumberFormat="1" applyFont="1" applyFill="1" applyBorder="1" applyAlignment="1">
      <alignment vertical="center"/>
    </xf>
    <xf numFmtId="181" fontId="5" fillId="0" borderId="0" xfId="1" applyNumberFormat="1" applyFont="1" applyFill="1"/>
    <xf numFmtId="181" fontId="5" fillId="0" borderId="0" xfId="1" applyNumberFormat="1" applyFont="1"/>
    <xf numFmtId="14" fontId="28" fillId="0" borderId="0" xfId="1" applyNumberFormat="1" applyFont="1"/>
    <xf numFmtId="14" fontId="0" fillId="0" borderId="0" xfId="0" applyNumberFormat="1"/>
    <xf numFmtId="14" fontId="5" fillId="4" borderId="0" xfId="1" applyNumberFormat="1" applyFont="1" applyFill="1" applyBorder="1" applyProtection="1"/>
    <xf numFmtId="173" fontId="2" fillId="30" borderId="0" xfId="0" applyNumberFormat="1" applyFont="1" applyFill="1" applyBorder="1" applyAlignment="1" applyProtection="1">
      <alignment vertical="center" wrapText="1"/>
      <protection locked="0"/>
    </xf>
    <xf numFmtId="0" fontId="13" fillId="0" borderId="0" xfId="1" applyFont="1" applyFill="1" applyProtection="1">
      <protection locked="0"/>
    </xf>
    <xf numFmtId="0" fontId="47" fillId="0" borderId="0" xfId="0" applyFont="1" applyFill="1" applyProtection="1">
      <protection hidden="1"/>
    </xf>
    <xf numFmtId="0" fontId="0" fillId="0" borderId="0" xfId="0" applyProtection="1"/>
    <xf numFmtId="0" fontId="0" fillId="0" borderId="44" xfId="0" applyFill="1" applyBorder="1" applyProtection="1"/>
    <xf numFmtId="0" fontId="74" fillId="0" borderId="0" xfId="0" applyFont="1" applyBorder="1" applyAlignment="1" applyProtection="1">
      <alignment wrapText="1"/>
    </xf>
    <xf numFmtId="0" fontId="74" fillId="0" borderId="0" xfId="0" applyFont="1" applyBorder="1" applyProtection="1"/>
    <xf numFmtId="0" fontId="0" fillId="0" borderId="0" xfId="0" applyBorder="1" applyProtection="1"/>
    <xf numFmtId="0" fontId="67" fillId="0" borderId="0" xfId="0" applyFont="1" applyBorder="1" applyProtection="1"/>
    <xf numFmtId="173" fontId="75" fillId="15" borderId="0" xfId="1" applyNumberFormat="1" applyFont="1" applyFill="1" applyBorder="1" applyAlignment="1" applyProtection="1">
      <alignment vertical="center"/>
    </xf>
    <xf numFmtId="173" fontId="2" fillId="15" borderId="0" xfId="1" applyNumberFormat="1" applyFont="1" applyFill="1" applyBorder="1" applyAlignment="1" applyProtection="1">
      <alignment vertical="center"/>
    </xf>
    <xf numFmtId="0" fontId="74" fillId="0" borderId="0" xfId="0" applyFont="1" applyFill="1" applyBorder="1" applyProtection="1"/>
    <xf numFmtId="173" fontId="75" fillId="0" borderId="0" xfId="1" applyNumberFormat="1" applyFont="1" applyFill="1" applyBorder="1" applyAlignment="1" applyProtection="1">
      <alignment vertical="center"/>
    </xf>
    <xf numFmtId="173" fontId="2" fillId="0" borderId="0" xfId="1" applyNumberFormat="1" applyFont="1" applyFill="1" applyBorder="1" applyAlignment="1" applyProtection="1">
      <alignment vertical="center"/>
    </xf>
    <xf numFmtId="0" fontId="13" fillId="2" borderId="0" xfId="1" applyFont="1" applyFill="1" applyProtection="1">
      <protection hidden="1"/>
    </xf>
    <xf numFmtId="0" fontId="5" fillId="2" borderId="0" xfId="1" applyFont="1" applyFill="1" applyAlignment="1" applyProtection="1">
      <alignment vertical="center"/>
    </xf>
    <xf numFmtId="0" fontId="13" fillId="2" borderId="0" xfId="0" applyFont="1" applyFill="1" applyProtection="1">
      <protection hidden="1"/>
    </xf>
    <xf numFmtId="0" fontId="52" fillId="2" borderId="0" xfId="0" applyFont="1" applyFill="1" applyBorder="1" applyAlignment="1" applyProtection="1">
      <alignment horizontal="left" vertical="center" wrapText="1"/>
      <protection hidden="1"/>
    </xf>
    <xf numFmtId="0" fontId="13" fillId="2" borderId="0" xfId="0" applyFont="1" applyFill="1" applyBorder="1" applyProtection="1">
      <protection hidden="1"/>
    </xf>
    <xf numFmtId="0" fontId="13" fillId="2" borderId="0" xfId="0" applyFont="1" applyFill="1" applyAlignment="1" applyProtection="1">
      <protection hidden="1"/>
    </xf>
    <xf numFmtId="0" fontId="47" fillId="2" borderId="0" xfId="0" applyFont="1" applyFill="1" applyBorder="1" applyProtection="1">
      <protection hidden="1"/>
    </xf>
    <xf numFmtId="0" fontId="5" fillId="2" borderId="0" xfId="0" applyFont="1" applyFill="1" applyBorder="1" applyAlignment="1" applyProtection="1">
      <alignment horizontal="left" vertical="center" wrapText="1" indent="1"/>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0" fontId="7" fillId="0" borderId="51" xfId="0" applyFont="1" applyFill="1" applyBorder="1" applyAlignment="1" applyProtection="1">
      <alignment vertical="center" wrapText="1"/>
      <protection locked="0"/>
    </xf>
    <xf numFmtId="173" fontId="2" fillId="30" borderId="135" xfId="0" applyNumberFormat="1" applyFont="1" applyFill="1" applyBorder="1" applyAlignment="1" applyProtection="1">
      <alignment horizontal="left" vertical="center" wrapText="1"/>
      <protection locked="0"/>
    </xf>
    <xf numFmtId="173" fontId="2" fillId="30" borderId="136" xfId="0" applyNumberFormat="1" applyFont="1" applyFill="1" applyBorder="1" applyAlignment="1" applyProtection="1">
      <alignment horizontal="left" vertical="center" wrapText="1"/>
      <protection locked="0"/>
    </xf>
    <xf numFmtId="173" fontId="2" fillId="30" borderId="137" xfId="0" applyNumberFormat="1" applyFont="1" applyFill="1" applyBorder="1" applyAlignment="1" applyProtection="1">
      <alignment horizontal="left" vertical="center" wrapText="1"/>
      <protection locked="0"/>
    </xf>
    <xf numFmtId="173" fontId="2" fillId="16" borderId="138" xfId="0" applyNumberFormat="1" applyFont="1" applyFill="1" applyBorder="1" applyAlignment="1" applyProtection="1">
      <alignment horizontal="center" vertical="center" wrapText="1"/>
    </xf>
    <xf numFmtId="173" fontId="2" fillId="16" borderId="118" xfId="0" applyNumberFormat="1" applyFont="1" applyFill="1" applyBorder="1" applyAlignment="1" applyProtection="1">
      <alignment horizontal="center" vertical="center" wrapText="1"/>
    </xf>
    <xf numFmtId="173" fontId="2" fillId="16" borderId="139" xfId="0" applyNumberFormat="1" applyFont="1" applyFill="1" applyBorder="1" applyAlignment="1" applyProtection="1">
      <alignment horizontal="center" vertical="center" wrapText="1"/>
    </xf>
    <xf numFmtId="0" fontId="47" fillId="2" borderId="0" xfId="0" applyFont="1" applyFill="1" applyProtection="1">
      <protection hidden="1"/>
    </xf>
    <xf numFmtId="0" fontId="88" fillId="2" borderId="0" xfId="0" applyFont="1" applyFill="1" applyProtection="1">
      <protection hidden="1"/>
    </xf>
    <xf numFmtId="0" fontId="52" fillId="2" borderId="0" xfId="0" applyFont="1" applyFill="1" applyBorder="1" applyAlignment="1" applyProtection="1">
      <alignment horizontal="left" vertical="center" wrapText="1" indent="1"/>
    </xf>
    <xf numFmtId="0" fontId="89" fillId="2" borderId="0" xfId="0" applyFont="1" applyFill="1" applyBorder="1" applyAlignment="1" applyProtection="1">
      <alignment horizontal="left" vertical="center"/>
    </xf>
    <xf numFmtId="168" fontId="2" fillId="0" borderId="135" xfId="0" applyNumberFormat="1" applyFont="1" applyFill="1" applyBorder="1" applyAlignment="1" applyProtection="1">
      <alignment horizontal="center" vertical="center" wrapText="1"/>
      <protection locked="0"/>
    </xf>
    <xf numFmtId="0" fontId="2" fillId="0" borderId="135" xfId="0" applyFont="1" applyFill="1" applyBorder="1" applyAlignment="1" applyProtection="1">
      <alignment horizontal="center" vertical="center" wrapText="1"/>
      <protection locked="0"/>
    </xf>
    <xf numFmtId="15" fontId="2" fillId="4" borderId="135" xfId="0" applyNumberFormat="1" applyFont="1" applyFill="1" applyBorder="1" applyAlignment="1" applyProtection="1">
      <alignment horizontal="center" vertical="center"/>
      <protection locked="0"/>
    </xf>
    <xf numFmtId="0" fontId="2" fillId="4" borderId="135" xfId="0" applyFont="1" applyFill="1" applyBorder="1" applyAlignment="1" applyProtection="1">
      <alignment vertical="center" wrapText="1"/>
      <protection locked="0"/>
    </xf>
    <xf numFmtId="0" fontId="4" fillId="8" borderId="8" xfId="0" applyFont="1" applyFill="1" applyBorder="1" applyAlignment="1" applyProtection="1">
      <alignment horizontal="left" vertical="center" wrapText="1"/>
    </xf>
    <xf numFmtId="0" fontId="4" fillId="8" borderId="27" xfId="1" applyFont="1" applyFill="1" applyBorder="1" applyAlignment="1" applyProtection="1">
      <alignment horizontal="center" vertical="center" wrapText="1"/>
    </xf>
    <xf numFmtId="0" fontId="4" fillId="8" borderId="27" xfId="0" applyFont="1" applyFill="1" applyBorder="1" applyAlignment="1" applyProtection="1">
      <alignment horizontal="center" vertical="center" wrapText="1"/>
    </xf>
    <xf numFmtId="0" fontId="4" fillId="16" borderId="27" xfId="0" applyFont="1" applyFill="1" applyBorder="1" applyAlignment="1" applyProtection="1">
      <alignment horizontal="center" vertical="center"/>
    </xf>
    <xf numFmtId="0" fontId="4" fillId="7" borderId="27" xfId="0" applyFont="1" applyFill="1" applyBorder="1" applyAlignment="1" applyProtection="1">
      <alignment horizontal="center" vertical="center" wrapText="1"/>
    </xf>
    <xf numFmtId="0" fontId="4" fillId="7" borderId="27" xfId="0" applyFont="1" applyFill="1" applyBorder="1" applyAlignment="1" applyProtection="1">
      <alignment vertical="center" wrapText="1"/>
    </xf>
    <xf numFmtId="0" fontId="4" fillId="7" borderId="9" xfId="0" applyFont="1" applyFill="1" applyBorder="1" applyAlignment="1" applyProtection="1">
      <alignment horizontal="center" vertical="center"/>
    </xf>
    <xf numFmtId="168" fontId="2" fillId="0" borderId="142" xfId="0" applyNumberFormat="1" applyFont="1" applyFill="1" applyBorder="1" applyAlignment="1" applyProtection="1">
      <alignment horizontal="left" vertical="center" wrapText="1"/>
      <protection locked="0"/>
    </xf>
    <xf numFmtId="0" fontId="2" fillId="0" borderId="143" xfId="0" applyFont="1" applyFill="1" applyBorder="1" applyAlignment="1" applyProtection="1">
      <alignment horizontal="center" wrapText="1"/>
      <protection locked="0"/>
    </xf>
    <xf numFmtId="168" fontId="2" fillId="0" borderId="144" xfId="0" applyNumberFormat="1" applyFont="1" applyFill="1" applyBorder="1" applyAlignment="1" applyProtection="1">
      <alignment horizontal="left" vertical="center" wrapText="1"/>
      <protection locked="0"/>
    </xf>
    <xf numFmtId="168" fontId="2" fillId="0" borderId="145" xfId="0" applyNumberFormat="1" applyFont="1" applyFill="1" applyBorder="1" applyAlignment="1" applyProtection="1">
      <alignment horizontal="center" vertical="center" wrapText="1"/>
      <protection locked="0"/>
    </xf>
    <xf numFmtId="0" fontId="2" fillId="0" borderId="145" xfId="0" applyFont="1" applyFill="1" applyBorder="1" applyAlignment="1" applyProtection="1">
      <alignment horizontal="center" vertical="center" wrapText="1"/>
      <protection locked="0"/>
    </xf>
    <xf numFmtId="15" fontId="2" fillId="4" borderId="145" xfId="0" applyNumberFormat="1" applyFont="1" applyFill="1" applyBorder="1" applyAlignment="1" applyProtection="1">
      <alignment horizontal="center" vertical="center"/>
      <protection locked="0"/>
    </xf>
    <xf numFmtId="0" fontId="2" fillId="4" borderId="145" xfId="0" applyFont="1" applyFill="1" applyBorder="1" applyAlignment="1" applyProtection="1">
      <alignment vertical="center" wrapText="1"/>
      <protection locked="0"/>
    </xf>
    <xf numFmtId="0" fontId="2" fillId="0" borderId="146" xfId="0" applyFont="1" applyFill="1" applyBorder="1" applyAlignment="1" applyProtection="1">
      <alignment horizontal="center" wrapText="1"/>
      <protection locked="0"/>
    </xf>
    <xf numFmtId="14" fontId="2" fillId="30" borderId="135" xfId="0" applyNumberFormat="1" applyFont="1" applyFill="1" applyBorder="1" applyAlignment="1" applyProtection="1">
      <alignment horizontal="left" vertical="center" wrapText="1"/>
      <protection locked="0"/>
    </xf>
    <xf numFmtId="0" fontId="13" fillId="4" borderId="0" xfId="0" applyFont="1" applyFill="1" applyBorder="1" applyProtection="1">
      <protection hidden="1"/>
    </xf>
    <xf numFmtId="0" fontId="19" fillId="33" borderId="135" xfId="0" applyFont="1" applyFill="1" applyBorder="1" applyAlignment="1">
      <alignment horizontal="center" vertical="center" wrapText="1"/>
    </xf>
    <xf numFmtId="0" fontId="18" fillId="12" borderId="142" xfId="0" applyFont="1" applyFill="1" applyBorder="1" applyAlignment="1">
      <alignment wrapText="1"/>
    </xf>
    <xf numFmtId="0" fontId="18" fillId="12" borderId="135" xfId="0" applyFont="1" applyFill="1" applyBorder="1" applyAlignment="1">
      <alignment wrapText="1"/>
    </xf>
    <xf numFmtId="10" fontId="18" fillId="12" borderId="135" xfId="0" applyNumberFormat="1" applyFont="1" applyFill="1" applyBorder="1" applyAlignment="1">
      <alignment wrapText="1"/>
    </xf>
    <xf numFmtId="49" fontId="18" fillId="12" borderId="135" xfId="0" applyNumberFormat="1" applyFont="1" applyFill="1" applyBorder="1" applyAlignment="1">
      <alignment wrapText="1"/>
    </xf>
    <xf numFmtId="182" fontId="18" fillId="12" borderId="135" xfId="0" applyNumberFormat="1" applyFont="1" applyFill="1" applyBorder="1" applyAlignment="1">
      <alignment wrapText="1"/>
    </xf>
    <xf numFmtId="183" fontId="18" fillId="12" borderId="135" xfId="0" applyNumberFormat="1" applyFont="1" applyFill="1" applyBorder="1" applyAlignment="1">
      <alignment wrapText="1"/>
    </xf>
    <xf numFmtId="15" fontId="18" fillId="12" borderId="135" xfId="0" applyNumberFormat="1" applyFont="1" applyFill="1" applyBorder="1" applyAlignment="1">
      <alignment wrapText="1"/>
    </xf>
    <xf numFmtId="0" fontId="18" fillId="0" borderId="135" xfId="0" applyFont="1" applyBorder="1" applyAlignment="1" applyProtection="1">
      <alignment wrapText="1"/>
      <protection locked="0"/>
    </xf>
    <xf numFmtId="0" fontId="18" fillId="3" borderId="135" xfId="0" applyFont="1" applyFill="1" applyBorder="1" applyAlignment="1" applyProtection="1">
      <alignment wrapText="1"/>
    </xf>
    <xf numFmtId="0" fontId="18" fillId="12" borderId="144" xfId="0" applyFont="1" applyFill="1" applyBorder="1" applyAlignment="1">
      <alignment wrapText="1"/>
    </xf>
    <xf numFmtId="0" fontId="18" fillId="12" borderId="145" xfId="0" applyFont="1" applyFill="1" applyBorder="1" applyAlignment="1">
      <alignment wrapText="1"/>
    </xf>
    <xf numFmtId="10" fontId="18" fillId="12" borderId="145" xfId="0" applyNumberFormat="1" applyFont="1" applyFill="1" applyBorder="1" applyAlignment="1">
      <alignment wrapText="1"/>
    </xf>
    <xf numFmtId="49" fontId="18" fillId="12" borderId="145" xfId="0" applyNumberFormat="1" applyFont="1" applyFill="1" applyBorder="1" applyAlignment="1">
      <alignment wrapText="1"/>
    </xf>
    <xf numFmtId="182" fontId="18" fillId="12" borderId="145" xfId="0" applyNumberFormat="1" applyFont="1" applyFill="1" applyBorder="1" applyAlignment="1">
      <alignment wrapText="1"/>
    </xf>
    <xf numFmtId="183" fontId="18" fillId="12" borderId="145" xfId="0" applyNumberFormat="1" applyFont="1" applyFill="1" applyBorder="1" applyAlignment="1">
      <alignment wrapText="1"/>
    </xf>
    <xf numFmtId="15" fontId="18" fillId="12" borderId="145" xfId="0" applyNumberFormat="1" applyFont="1" applyFill="1" applyBorder="1" applyAlignment="1">
      <alignment wrapText="1"/>
    </xf>
    <xf numFmtId="0" fontId="18" fillId="0" borderId="145" xfId="0" applyFont="1" applyBorder="1" applyAlignment="1" applyProtection="1">
      <alignment wrapText="1"/>
      <protection locked="0"/>
    </xf>
    <xf numFmtId="0" fontId="18" fillId="3" borderId="145" xfId="0" applyFont="1" applyFill="1" applyBorder="1" applyAlignment="1" applyProtection="1">
      <alignment wrapText="1"/>
    </xf>
    <xf numFmtId="0" fontId="47" fillId="2" borderId="0" xfId="0" applyFont="1" applyFill="1" applyBorder="1" applyAlignment="1" applyProtection="1">
      <protection hidden="1"/>
    </xf>
    <xf numFmtId="0" fontId="18" fillId="2" borderId="0" xfId="0" applyFont="1" applyFill="1" applyBorder="1" applyAlignment="1" applyProtection="1">
      <protection hidden="1"/>
    </xf>
    <xf numFmtId="0" fontId="13" fillId="2" borderId="0" xfId="0" applyFont="1" applyFill="1" applyAlignment="1" applyProtection="1">
      <alignment vertical="center"/>
    </xf>
    <xf numFmtId="0" fontId="20" fillId="34" borderId="23" xfId="0" applyFont="1" applyFill="1" applyBorder="1" applyAlignment="1">
      <alignment horizontal="left" wrapText="1"/>
    </xf>
    <xf numFmtId="0" fontId="19" fillId="8" borderId="135" xfId="0" applyFont="1" applyFill="1" applyBorder="1" applyAlignment="1">
      <alignment vertical="center" wrapText="1"/>
    </xf>
    <xf numFmtId="0" fontId="18" fillId="0" borderId="27" xfId="0" applyFont="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25" fillId="5" borderId="135" xfId="0" applyFont="1" applyFill="1" applyBorder="1" applyAlignment="1">
      <alignment horizontal="center" vertical="center" wrapText="1"/>
    </xf>
    <xf numFmtId="0" fontId="18" fillId="12" borderId="135" xfId="0" applyFont="1" applyFill="1" applyBorder="1" applyAlignment="1">
      <alignment horizontal="left" vertical="center" wrapText="1"/>
    </xf>
    <xf numFmtId="182" fontId="18" fillId="12" borderId="135" xfId="0" applyNumberFormat="1" applyFont="1" applyFill="1" applyBorder="1" applyAlignment="1">
      <alignment horizontal="left" vertical="center" wrapText="1"/>
    </xf>
    <xf numFmtId="183" fontId="18" fillId="12" borderId="135" xfId="0" applyNumberFormat="1" applyFont="1" applyFill="1" applyBorder="1" applyAlignment="1">
      <alignment horizontal="left" vertical="center" wrapText="1"/>
    </xf>
    <xf numFmtId="182" fontId="18" fillId="0" borderId="135" xfId="0" applyNumberFormat="1" applyFont="1" applyBorder="1" applyAlignment="1" applyProtection="1">
      <alignment horizontal="left" vertical="center" wrapText="1"/>
      <protection locked="0"/>
    </xf>
    <xf numFmtId="183" fontId="18" fillId="0" borderId="135" xfId="0" applyNumberFormat="1" applyFont="1" applyBorder="1" applyAlignment="1" applyProtection="1">
      <alignment horizontal="left" vertical="center" wrapText="1"/>
      <protection locked="0"/>
    </xf>
    <xf numFmtId="0" fontId="18" fillId="0" borderId="135" xfId="0" applyFont="1" applyBorder="1" applyAlignment="1" applyProtection="1">
      <alignment horizontal="left" vertical="center" wrapText="1"/>
      <protection locked="0"/>
    </xf>
    <xf numFmtId="0" fontId="18" fillId="3" borderId="135" xfId="0" applyFont="1" applyFill="1" applyBorder="1" applyAlignment="1" applyProtection="1">
      <alignment horizontal="left" vertical="center" wrapText="1"/>
    </xf>
    <xf numFmtId="49" fontId="18" fillId="12" borderId="142" xfId="0" applyNumberFormat="1" applyFont="1" applyFill="1" applyBorder="1" applyAlignment="1">
      <alignment horizontal="left" vertical="center" wrapText="1"/>
    </xf>
    <xf numFmtId="0" fontId="18" fillId="3" borderId="143" xfId="0" applyFont="1" applyFill="1" applyBorder="1" applyAlignment="1" applyProtection="1">
      <alignment horizontal="left" vertical="center" wrapText="1"/>
    </xf>
    <xf numFmtId="49" fontId="18" fillId="12" borderId="144" xfId="0" applyNumberFormat="1" applyFont="1" applyFill="1" applyBorder="1" applyAlignment="1">
      <alignment horizontal="left" vertical="center" wrapText="1"/>
    </xf>
    <xf numFmtId="182" fontId="18" fillId="0" borderId="145" xfId="0" applyNumberFormat="1" applyFont="1" applyBorder="1" applyAlignment="1" applyProtection="1">
      <alignment horizontal="left" vertical="center" wrapText="1"/>
      <protection locked="0"/>
    </xf>
    <xf numFmtId="183" fontId="18" fillId="0" borderId="145" xfId="0" applyNumberFormat="1" applyFont="1" applyBorder="1" applyAlignment="1" applyProtection="1">
      <alignment horizontal="left" vertical="center" wrapText="1"/>
      <protection locked="0"/>
    </xf>
    <xf numFmtId="0" fontId="18" fillId="0" borderId="145" xfId="0" applyFont="1" applyBorder="1" applyAlignment="1" applyProtection="1">
      <alignment horizontal="left" vertical="center" wrapText="1"/>
      <protection locked="0"/>
    </xf>
    <xf numFmtId="0" fontId="18" fillId="3" borderId="145" xfId="0" applyFont="1" applyFill="1" applyBorder="1" applyAlignment="1" applyProtection="1">
      <alignment horizontal="left" vertical="center" wrapText="1"/>
    </xf>
    <xf numFmtId="0" fontId="18" fillId="3" borderId="146" xfId="0" applyFont="1" applyFill="1" applyBorder="1" applyAlignment="1" applyProtection="1">
      <alignment horizontal="left" vertical="center" wrapText="1"/>
    </xf>
    <xf numFmtId="0" fontId="18" fillId="5" borderId="27" xfId="0" applyFont="1" applyFill="1" applyBorder="1" applyAlignment="1">
      <alignment horizontal="left" vertical="center" wrapText="1"/>
    </xf>
    <xf numFmtId="0" fontId="7" fillId="3" borderId="1" xfId="0" applyNumberFormat="1" applyFont="1" applyFill="1" applyBorder="1" applyAlignment="1" applyProtection="1">
      <alignment horizontal="left" vertical="center" wrapText="1" indent="1"/>
    </xf>
    <xf numFmtId="168" fontId="7" fillId="3" borderId="1" xfId="0" applyNumberFormat="1" applyFont="1" applyFill="1" applyBorder="1" applyAlignment="1" applyProtection="1">
      <alignment horizontal="left" vertical="center" wrapText="1" indent="1"/>
    </xf>
    <xf numFmtId="0" fontId="6" fillId="5" borderId="1" xfId="0" applyFont="1" applyFill="1" applyBorder="1" applyAlignment="1" applyProtection="1">
      <alignment vertical="center" wrapText="1"/>
    </xf>
    <xf numFmtId="168" fontId="7" fillId="3" borderId="1" xfId="0" applyNumberFormat="1" applyFont="1" applyFill="1" applyBorder="1" applyAlignment="1" applyProtection="1">
      <alignment horizontal="left" vertical="center" wrapText="1"/>
    </xf>
    <xf numFmtId="0" fontId="6" fillId="5" borderId="1" xfId="0" applyFont="1" applyFill="1" applyBorder="1" applyAlignment="1" applyProtection="1">
      <alignment horizontal="left" vertical="center" wrapText="1"/>
    </xf>
    <xf numFmtId="0" fontId="6" fillId="2" borderId="0" xfId="0" applyFont="1" applyFill="1" applyBorder="1" applyAlignment="1" applyProtection="1">
      <alignment vertical="center" wrapText="1"/>
    </xf>
    <xf numFmtId="168" fontId="7" fillId="2" borderId="0" xfId="0" applyNumberFormat="1" applyFont="1" applyFill="1" applyBorder="1" applyAlignment="1" applyProtection="1">
      <alignment horizontal="left" vertical="center" wrapText="1"/>
    </xf>
    <xf numFmtId="0" fontId="6" fillId="2" borderId="0" xfId="0" applyFont="1" applyFill="1" applyBorder="1" applyAlignment="1" applyProtection="1">
      <alignment horizontal="left" vertical="center" wrapText="1"/>
    </xf>
    <xf numFmtId="0" fontId="5" fillId="2" borderId="0" xfId="0" applyFont="1" applyFill="1" applyAlignment="1" applyProtection="1">
      <alignment wrapText="1"/>
    </xf>
    <xf numFmtId="0" fontId="2" fillId="2" borderId="23" xfId="0" applyFont="1" applyFill="1" applyBorder="1" applyAlignment="1" applyProtection="1">
      <alignment vertical="center" wrapText="1"/>
    </xf>
    <xf numFmtId="0" fontId="2" fillId="2" borderId="24" xfId="0" applyFont="1" applyFill="1" applyBorder="1" applyAlignment="1" applyProtection="1">
      <alignment vertical="center" wrapText="1"/>
    </xf>
    <xf numFmtId="0" fontId="40" fillId="2" borderId="0" xfId="0" applyFont="1" applyFill="1" applyBorder="1" applyAlignment="1" applyProtection="1">
      <alignment horizontal="left" vertical="center"/>
    </xf>
    <xf numFmtId="0" fontId="4" fillId="17" borderId="135" xfId="1" applyFont="1" applyFill="1" applyBorder="1" applyAlignment="1" applyProtection="1">
      <alignment horizontal="center" vertical="center" wrapText="1"/>
    </xf>
    <xf numFmtId="0" fontId="4" fillId="23" borderId="135" xfId="1" applyFont="1" applyFill="1" applyBorder="1" applyAlignment="1" applyProtection="1">
      <alignment vertical="center" wrapText="1"/>
    </xf>
    <xf numFmtId="0" fontId="2" fillId="5" borderId="135" xfId="1" applyFont="1" applyFill="1" applyBorder="1" applyAlignment="1" applyProtection="1">
      <alignment vertical="top" wrapText="1"/>
    </xf>
    <xf numFmtId="169" fontId="2" fillId="14" borderId="135" xfId="1" applyNumberFormat="1" applyFont="1" applyFill="1" applyBorder="1" applyAlignment="1" applyProtection="1">
      <alignment vertical="center"/>
    </xf>
    <xf numFmtId="169" fontId="2" fillId="15" borderId="135" xfId="1" applyNumberFormat="1" applyFont="1" applyFill="1" applyBorder="1" applyAlignment="1" applyProtection="1">
      <alignment vertical="center"/>
      <protection locked="0"/>
    </xf>
    <xf numFmtId="175" fontId="2" fillId="14" borderId="135" xfId="5" applyNumberFormat="1" applyFont="1" applyFill="1" applyBorder="1" applyAlignment="1" applyProtection="1">
      <alignment vertical="center"/>
    </xf>
    <xf numFmtId="49" fontId="18" fillId="15" borderId="135" xfId="1" applyNumberFormat="1" applyFont="1" applyFill="1" applyBorder="1" applyAlignment="1" applyProtection="1">
      <alignment horizontal="left" vertical="center" wrapText="1"/>
      <protection locked="0"/>
    </xf>
    <xf numFmtId="0" fontId="19" fillId="5" borderId="8" xfId="1" applyFont="1" applyFill="1" applyBorder="1" applyAlignment="1" applyProtection="1">
      <alignment horizontal="center" vertical="center"/>
    </xf>
    <xf numFmtId="0" fontId="19" fillId="5" borderId="27" xfId="1" applyFont="1" applyFill="1" applyBorder="1" applyAlignment="1" applyProtection="1">
      <alignment horizontal="center" vertical="center"/>
    </xf>
    <xf numFmtId="0" fontId="4" fillId="17" borderId="27" xfId="1" applyFont="1" applyFill="1" applyBorder="1" applyAlignment="1" applyProtection="1">
      <alignment horizontal="center" vertical="center" wrapText="1"/>
    </xf>
    <xf numFmtId="0" fontId="4" fillId="23" borderId="27" xfId="1" applyFont="1" applyFill="1" applyBorder="1" applyAlignment="1" applyProtection="1">
      <alignment vertical="center" wrapText="1"/>
    </xf>
    <xf numFmtId="0" fontId="4" fillId="17" borderId="9" xfId="1" applyFont="1" applyFill="1" applyBorder="1" applyAlignment="1" applyProtection="1">
      <alignment horizontal="center" vertical="center" wrapText="1"/>
    </xf>
    <xf numFmtId="0" fontId="2" fillId="5" borderId="142" xfId="1" applyFont="1" applyFill="1" applyBorder="1" applyAlignment="1" applyProtection="1">
      <alignment vertical="top" wrapText="1"/>
    </xf>
    <xf numFmtId="175" fontId="2" fillId="14" borderId="143" xfId="5" applyNumberFormat="1" applyFont="1" applyFill="1" applyBorder="1" applyAlignment="1" applyProtection="1">
      <alignment vertical="center"/>
    </xf>
    <xf numFmtId="169" fontId="4" fillId="14" borderId="145" xfId="1" applyNumberFormat="1" applyFont="1" applyFill="1" applyBorder="1" applyAlignment="1" applyProtection="1">
      <alignment vertical="center"/>
    </xf>
    <xf numFmtId="175" fontId="4" fillId="14" borderId="145" xfId="5" applyNumberFormat="1" applyFont="1" applyFill="1" applyBorder="1" applyAlignment="1" applyProtection="1">
      <alignment vertical="center"/>
    </xf>
    <xf numFmtId="0" fontId="4" fillId="23" borderId="145" xfId="1" applyFont="1" applyFill="1" applyBorder="1" applyAlignment="1" applyProtection="1">
      <alignment vertical="center" wrapText="1"/>
    </xf>
    <xf numFmtId="175" fontId="4" fillId="14" borderId="146" xfId="5" applyNumberFormat="1" applyFont="1" applyFill="1" applyBorder="1" applyAlignment="1" applyProtection="1">
      <alignment vertical="center"/>
    </xf>
    <xf numFmtId="0" fontId="2" fillId="15" borderId="135" xfId="1" applyFont="1" applyFill="1" applyBorder="1" applyAlignment="1" applyProtection="1">
      <alignment vertical="top" wrapText="1"/>
      <protection locked="0"/>
    </xf>
    <xf numFmtId="0" fontId="19" fillId="0" borderId="0" xfId="1" applyFont="1" applyBorder="1" applyAlignment="1" applyProtection="1">
      <alignment horizontal="center"/>
    </xf>
    <xf numFmtId="49" fontId="18" fillId="15" borderId="135" xfId="1" applyNumberFormat="1" applyFont="1" applyFill="1" applyBorder="1" applyAlignment="1" applyProtection="1">
      <alignment vertical="center" wrapText="1"/>
      <protection locked="0"/>
    </xf>
    <xf numFmtId="0" fontId="13" fillId="2" borderId="0" xfId="1" applyFont="1" applyFill="1" applyAlignment="1" applyProtection="1">
      <alignment vertical="center"/>
      <protection hidden="1"/>
    </xf>
    <xf numFmtId="0" fontId="47" fillId="2" borderId="0" xfId="1" applyFont="1" applyFill="1" applyProtection="1">
      <protection hidden="1"/>
    </xf>
    <xf numFmtId="0" fontId="47" fillId="2" borderId="0" xfId="1" applyFont="1" applyFill="1" applyAlignment="1" applyProtection="1">
      <alignment vertical="center"/>
      <protection hidden="1"/>
    </xf>
    <xf numFmtId="0" fontId="2" fillId="15" borderId="142" xfId="1" applyFont="1" applyFill="1" applyBorder="1" applyAlignment="1" applyProtection="1">
      <alignment vertical="top" wrapText="1"/>
      <protection locked="0"/>
    </xf>
    <xf numFmtId="169" fontId="2" fillId="14" borderId="143" xfId="1" applyNumberFormat="1" applyFont="1" applyFill="1" applyBorder="1" applyAlignment="1" applyProtection="1">
      <alignment vertical="center"/>
    </xf>
    <xf numFmtId="0" fontId="5" fillId="5" borderId="30" xfId="0" applyFont="1" applyFill="1" applyBorder="1" applyAlignment="1" applyProtection="1">
      <alignment horizontal="left"/>
    </xf>
    <xf numFmtId="0" fontId="5" fillId="5" borderId="31" xfId="0" applyFont="1" applyFill="1" applyBorder="1" applyAlignment="1" applyProtection="1">
      <alignment horizontal="left"/>
    </xf>
    <xf numFmtId="0" fontId="13" fillId="4" borderId="4" xfId="0" applyFont="1" applyFill="1" applyBorder="1" applyAlignment="1" applyProtection="1">
      <alignment horizontal="left" vertical="center"/>
    </xf>
    <xf numFmtId="0" fontId="5" fillId="4" borderId="0" xfId="0" applyFont="1" applyFill="1" applyBorder="1" applyAlignment="1" applyProtection="1">
      <alignment horizontal="left" vertical="center"/>
    </xf>
    <xf numFmtId="0" fontId="5" fillId="4" borderId="0" xfId="0" applyFont="1" applyFill="1" applyAlignment="1" applyProtection="1">
      <alignment horizontal="left" vertical="center"/>
    </xf>
    <xf numFmtId="0" fontId="19" fillId="28" borderId="32" xfId="0" applyFont="1" applyFill="1" applyBorder="1" applyAlignment="1" applyProtection="1">
      <alignment horizontal="left" vertical="center"/>
    </xf>
    <xf numFmtId="0" fontId="4" fillId="8" borderId="113" xfId="0" applyFont="1" applyFill="1" applyBorder="1" applyAlignment="1" applyProtection="1">
      <alignment horizontal="left" vertical="center" wrapText="1"/>
    </xf>
    <xf numFmtId="0" fontId="4" fillId="16" borderId="113" xfId="0" applyFont="1" applyFill="1" applyBorder="1" applyAlignment="1" applyProtection="1">
      <alignment horizontal="left" vertical="center" wrapText="1"/>
    </xf>
    <xf numFmtId="0" fontId="4" fillId="16" borderId="114" xfId="0" applyFont="1" applyFill="1" applyBorder="1" applyAlignment="1" applyProtection="1">
      <alignment horizontal="left" vertical="center" wrapText="1"/>
    </xf>
    <xf numFmtId="15" fontId="80" fillId="3" borderId="135" xfId="11" applyNumberFormat="1" applyFont="1" applyBorder="1" applyAlignment="1">
      <alignment horizontal="left" vertical="center" wrapText="1"/>
    </xf>
    <xf numFmtId="0" fontId="18" fillId="2" borderId="135" xfId="12" applyBorder="1" applyAlignment="1">
      <alignment horizontal="left" vertical="center" wrapText="1"/>
      <protection locked="0"/>
    </xf>
    <xf numFmtId="0" fontId="18" fillId="0" borderId="135" xfId="0" applyFont="1" applyBorder="1" applyAlignment="1" applyProtection="1">
      <alignment vertical="center" wrapText="1"/>
      <protection locked="0"/>
    </xf>
    <xf numFmtId="49" fontId="18" fillId="0" borderId="135" xfId="0" applyNumberFormat="1" applyFont="1" applyBorder="1" applyAlignment="1" applyProtection="1">
      <alignment vertical="center" wrapText="1"/>
      <protection locked="0"/>
    </xf>
    <xf numFmtId="0" fontId="18" fillId="3" borderId="135" xfId="0" applyFont="1" applyFill="1" applyBorder="1" applyAlignment="1" applyProtection="1">
      <alignment vertical="center" wrapText="1"/>
    </xf>
    <xf numFmtId="0" fontId="18" fillId="3" borderId="143" xfId="0" applyFont="1" applyFill="1" applyBorder="1" applyAlignment="1" applyProtection="1">
      <alignment vertical="center" wrapText="1"/>
    </xf>
    <xf numFmtId="0" fontId="18" fillId="0" borderId="145" xfId="0" applyFont="1" applyBorder="1" applyAlignment="1" applyProtection="1">
      <alignment vertical="center" wrapText="1"/>
      <protection locked="0"/>
    </xf>
    <xf numFmtId="49" fontId="18" fillId="0" borderId="145" xfId="0" applyNumberFormat="1" applyFont="1" applyBorder="1" applyAlignment="1" applyProtection="1">
      <alignment vertical="center" wrapText="1"/>
      <protection locked="0"/>
    </xf>
    <xf numFmtId="0" fontId="18" fillId="3" borderId="146" xfId="0" applyFont="1" applyFill="1" applyBorder="1" applyAlignment="1" applyProtection="1">
      <alignment vertical="center" wrapText="1"/>
    </xf>
    <xf numFmtId="0" fontId="90" fillId="2" borderId="0" xfId="0" applyFont="1" applyFill="1" applyBorder="1" applyProtection="1">
      <protection hidden="1"/>
    </xf>
    <xf numFmtId="182" fontId="18" fillId="2" borderId="135" xfId="0" applyNumberFormat="1" applyFont="1" applyFill="1" applyBorder="1" applyAlignment="1" applyProtection="1">
      <alignment horizontal="center" vertical="center" wrapText="1"/>
      <protection locked="0"/>
    </xf>
    <xf numFmtId="183" fontId="18" fillId="2" borderId="135" xfId="0" applyNumberFormat="1" applyFont="1" applyFill="1" applyBorder="1" applyAlignment="1" applyProtection="1">
      <alignment horizontal="center" vertical="center" wrapText="1"/>
      <protection locked="0"/>
    </xf>
    <xf numFmtId="0" fontId="18" fillId="0" borderId="135" xfId="0" applyFont="1" applyBorder="1" applyAlignment="1" applyProtection="1">
      <alignment horizontal="center" vertical="center" wrapText="1"/>
      <protection locked="0"/>
    </xf>
    <xf numFmtId="182" fontId="18" fillId="2" borderId="145" xfId="0" applyNumberFormat="1" applyFont="1" applyFill="1" applyBorder="1" applyAlignment="1" applyProtection="1">
      <alignment horizontal="center" vertical="center" wrapText="1"/>
      <protection locked="0"/>
    </xf>
    <xf numFmtId="183" fontId="18" fillId="2" borderId="145" xfId="0" applyNumberFormat="1" applyFont="1" applyFill="1" applyBorder="1" applyAlignment="1" applyProtection="1">
      <alignment horizontal="center" vertical="center" wrapText="1"/>
      <protection locked="0"/>
    </xf>
    <xf numFmtId="0" fontId="18" fillId="0" borderId="145" xfId="0" applyFont="1" applyBorder="1" applyAlignment="1" applyProtection="1">
      <alignment horizontal="center" vertical="center" wrapText="1"/>
      <protection locked="0"/>
    </xf>
    <xf numFmtId="182" fontId="18" fillId="0" borderId="135" xfId="0" applyNumberFormat="1" applyFont="1" applyBorder="1" applyAlignment="1" applyProtection="1">
      <alignment horizontal="center" wrapText="1"/>
      <protection locked="0"/>
    </xf>
    <xf numFmtId="182" fontId="18" fillId="0" borderId="145" xfId="0" applyNumberFormat="1" applyFont="1" applyBorder="1" applyAlignment="1" applyProtection="1">
      <alignment horizontal="center" wrapText="1"/>
      <protection locked="0"/>
    </xf>
    <xf numFmtId="182" fontId="18" fillId="0" borderId="135" xfId="0" applyNumberFormat="1" applyFont="1" applyBorder="1" applyAlignment="1" applyProtection="1">
      <alignment horizontal="center" vertical="center" wrapText="1"/>
      <protection locked="0"/>
    </xf>
    <xf numFmtId="182" fontId="18" fillId="0" borderId="145" xfId="0" applyNumberFormat="1" applyFont="1" applyBorder="1" applyAlignment="1" applyProtection="1">
      <alignment horizontal="center" vertical="center" wrapText="1"/>
      <protection locked="0"/>
    </xf>
    <xf numFmtId="0" fontId="7" fillId="6" borderId="1" xfId="0" applyNumberFormat="1" applyFont="1" applyFill="1" applyBorder="1" applyAlignment="1" applyProtection="1">
      <alignment horizontal="left" vertical="center" wrapText="1" indent="1"/>
      <protection locked="0"/>
    </xf>
    <xf numFmtId="0" fontId="18" fillId="12" borderId="10" xfId="0" applyFont="1" applyFill="1" applyBorder="1" applyAlignment="1">
      <alignment wrapText="1"/>
    </xf>
    <xf numFmtId="0" fontId="18" fillId="12" borderId="1" xfId="0" applyFont="1" applyFill="1" applyBorder="1" applyAlignment="1">
      <alignment wrapText="1"/>
    </xf>
    <xf numFmtId="182" fontId="18" fillId="12" borderId="1" xfId="0" applyNumberFormat="1" applyFont="1" applyFill="1" applyBorder="1" applyAlignment="1">
      <alignment horizontal="center" vertical="center" wrapText="1"/>
    </xf>
    <xf numFmtId="183" fontId="18" fillId="12" borderId="1" xfId="0" applyNumberFormat="1" applyFont="1" applyFill="1" applyBorder="1" applyAlignment="1">
      <alignment horizontal="center" vertical="center" wrapText="1"/>
    </xf>
    <xf numFmtId="182" fontId="18" fillId="0" borderId="1" xfId="0" applyNumberFormat="1" applyFont="1" applyBorder="1" applyAlignment="1" applyProtection="1">
      <alignment horizontal="center" vertical="center" wrapText="1"/>
      <protection locked="0"/>
    </xf>
    <xf numFmtId="183" fontId="18" fillId="0" borderId="1" xfId="0" applyNumberFormat="1" applyFont="1" applyBorder="1" applyAlignment="1" applyProtection="1">
      <alignment horizontal="center" vertical="center" wrapText="1"/>
      <protection locked="0"/>
    </xf>
    <xf numFmtId="0" fontId="18" fillId="0" borderId="1" xfId="0" applyFont="1" applyBorder="1" applyAlignment="1" applyProtection="1">
      <alignment wrapText="1"/>
      <protection locked="0"/>
    </xf>
    <xf numFmtId="0" fontId="18" fillId="3" borderId="1" xfId="0" applyFont="1" applyFill="1" applyBorder="1" applyAlignment="1">
      <alignment wrapText="1"/>
    </xf>
    <xf numFmtId="182" fontId="18" fillId="0" borderId="1" xfId="0" applyNumberFormat="1" applyFont="1" applyBorder="1" applyAlignment="1" applyProtection="1">
      <alignment wrapText="1"/>
      <protection locked="0"/>
    </xf>
    <xf numFmtId="183" fontId="18" fillId="0" borderId="1" xfId="0" applyNumberFormat="1" applyFont="1" applyBorder="1" applyAlignment="1" applyProtection="1">
      <alignment wrapText="1"/>
      <protection locked="0"/>
    </xf>
    <xf numFmtId="0" fontId="18" fillId="0" borderId="18" xfId="0" applyFont="1" applyBorder="1" applyAlignment="1" applyProtection="1">
      <alignment wrapText="1"/>
      <protection locked="0"/>
    </xf>
    <xf numFmtId="0" fontId="18" fillId="3" borderId="11" xfId="0" applyFont="1" applyFill="1" applyBorder="1" applyAlignment="1">
      <alignment wrapText="1"/>
    </xf>
    <xf numFmtId="0" fontId="7" fillId="4" borderId="22" xfId="1" applyFont="1" applyFill="1" applyBorder="1" applyProtection="1"/>
    <xf numFmtId="0" fontId="7" fillId="4" borderId="0" xfId="1" applyFont="1" applyFill="1" applyBorder="1" applyAlignment="1" applyProtection="1">
      <alignment vertical="center"/>
    </xf>
    <xf numFmtId="0" fontId="7" fillId="4" borderId="0" xfId="1" applyFont="1" applyFill="1" applyAlignment="1" applyProtection="1">
      <alignment vertical="center"/>
    </xf>
    <xf numFmtId="14" fontId="7" fillId="4" borderId="0" xfId="1" applyNumberFormat="1" applyFont="1" applyFill="1" applyBorder="1" applyProtection="1"/>
    <xf numFmtId="0" fontId="7" fillId="4" borderId="0" xfId="1" applyFont="1" applyFill="1" applyProtection="1">
      <protection locked="0"/>
    </xf>
    <xf numFmtId="0" fontId="7" fillId="4" borderId="0" xfId="1" applyFont="1" applyFill="1" applyAlignment="1" applyProtection="1">
      <alignment vertical="center"/>
      <protection locked="0"/>
    </xf>
    <xf numFmtId="0" fontId="7" fillId="4" borderId="21" xfId="1" applyFont="1" applyFill="1" applyBorder="1" applyAlignment="1" applyProtection="1">
      <alignment horizontal="center"/>
      <protection locked="0"/>
    </xf>
    <xf numFmtId="0" fontId="7" fillId="4" borderId="0" xfId="1" applyFont="1" applyFill="1" applyBorder="1" applyAlignment="1" applyProtection="1">
      <alignment wrapText="1"/>
    </xf>
    <xf numFmtId="0" fontId="52" fillId="2" borderId="0" xfId="1" applyFont="1" applyFill="1" applyBorder="1" applyAlignment="1" applyProtection="1">
      <alignment vertical="center"/>
    </xf>
    <xf numFmtId="0" fontId="32" fillId="2" borderId="0" xfId="0" applyFont="1" applyFill="1" applyAlignment="1" applyProtection="1">
      <alignment vertical="center"/>
    </xf>
    <xf numFmtId="0" fontId="13" fillId="2" borderId="0" xfId="0" applyFont="1" applyFill="1" applyAlignment="1" applyProtection="1">
      <alignment vertical="center"/>
      <protection hidden="1"/>
    </xf>
    <xf numFmtId="0" fontId="52" fillId="2" borderId="0" xfId="0" applyFont="1" applyFill="1" applyBorder="1" applyAlignment="1" applyProtection="1">
      <alignment horizontal="left" vertical="center" wrapText="1"/>
    </xf>
    <xf numFmtId="0" fontId="91" fillId="2" borderId="0" xfId="0" applyFont="1" applyFill="1" applyAlignment="1" applyProtection="1">
      <alignment vertical="center"/>
      <protection hidden="1"/>
    </xf>
    <xf numFmtId="0" fontId="92" fillId="2" borderId="0" xfId="0" applyFont="1" applyFill="1" applyAlignment="1" applyProtection="1">
      <alignment wrapText="1"/>
      <protection hidden="1"/>
    </xf>
    <xf numFmtId="0" fontId="93" fillId="2" borderId="0" xfId="0" applyFont="1" applyFill="1" applyAlignment="1" applyProtection="1">
      <alignment wrapText="1"/>
      <protection hidden="1"/>
    </xf>
    <xf numFmtId="0" fontId="94" fillId="2" borderId="0" xfId="0" applyFont="1" applyFill="1" applyAlignment="1" applyProtection="1">
      <alignment horizontal="center" vertical="center"/>
      <protection hidden="1"/>
    </xf>
    <xf numFmtId="0" fontId="4" fillId="5" borderId="8" xfId="1" applyFont="1" applyFill="1" applyBorder="1" applyAlignment="1" applyProtection="1">
      <alignment horizontal="left" vertical="center" wrapText="1"/>
    </xf>
    <xf numFmtId="0" fontId="29" fillId="5" borderId="135" xfId="1" applyFont="1" applyFill="1" applyBorder="1" applyAlignment="1" applyProtection="1">
      <alignment vertical="center"/>
    </xf>
    <xf numFmtId="169" fontId="7" fillId="14" borderId="135" xfId="1" applyNumberFormat="1" applyFont="1" applyFill="1" applyBorder="1" applyAlignment="1" applyProtection="1">
      <alignment vertical="center"/>
    </xf>
    <xf numFmtId="169" fontId="7" fillId="15" borderId="135" xfId="1" applyNumberFormat="1" applyFont="1" applyFill="1" applyBorder="1" applyAlignment="1" applyProtection="1">
      <alignment vertical="center"/>
      <protection locked="0"/>
    </xf>
    <xf numFmtId="175" fontId="7" fillId="14" borderId="135" xfId="5" applyNumberFormat="1" applyFont="1" applyFill="1" applyBorder="1" applyAlignment="1" applyProtection="1">
      <alignment vertical="center"/>
    </xf>
    <xf numFmtId="49" fontId="7" fillId="15" borderId="135" xfId="1" applyNumberFormat="1" applyFont="1" applyFill="1" applyBorder="1" applyAlignment="1" applyProtection="1">
      <alignment horizontal="left" vertical="center" wrapText="1"/>
      <protection locked="0"/>
    </xf>
    <xf numFmtId="0" fontId="29" fillId="5" borderId="8" xfId="1" applyFont="1" applyFill="1" applyBorder="1" applyAlignment="1" applyProtection="1">
      <alignment vertical="center"/>
    </xf>
    <xf numFmtId="0" fontId="4" fillId="16" borderId="27" xfId="1" applyFont="1" applyFill="1" applyBorder="1" applyAlignment="1" applyProtection="1">
      <alignment horizontal="center" vertical="center" wrapText="1"/>
    </xf>
    <xf numFmtId="0" fontId="4" fillId="16" borderId="9" xfId="1" applyFont="1" applyFill="1" applyBorder="1" applyAlignment="1" applyProtection="1">
      <alignment horizontal="center" vertical="center" wrapText="1"/>
    </xf>
    <xf numFmtId="0" fontId="5" fillId="5" borderId="142" xfId="1" applyFont="1" applyFill="1" applyBorder="1" applyAlignment="1" applyProtection="1">
      <alignment horizontal="left" vertical="center" wrapText="1"/>
    </xf>
    <xf numFmtId="175" fontId="7" fillId="14" borderId="143" xfId="5" applyNumberFormat="1" applyFont="1" applyFill="1" applyBorder="1" applyAlignment="1" applyProtection="1">
      <alignment vertical="center"/>
    </xf>
    <xf numFmtId="0" fontId="29" fillId="5" borderId="144" xfId="1" applyFont="1" applyFill="1" applyBorder="1" applyAlignment="1" applyProtection="1">
      <alignment vertical="center"/>
    </xf>
    <xf numFmtId="169" fontId="6" fillId="14" borderId="145" xfId="1" applyNumberFormat="1" applyFont="1" applyFill="1" applyBorder="1" applyAlignment="1" applyProtection="1">
      <alignment vertical="center"/>
    </xf>
    <xf numFmtId="175" fontId="6" fillId="14" borderId="145" xfId="5" applyNumberFormat="1" applyFont="1" applyFill="1" applyBorder="1" applyAlignment="1" applyProtection="1">
      <alignment vertical="center"/>
    </xf>
    <xf numFmtId="175" fontId="6" fillId="14" borderId="146" xfId="5" applyNumberFormat="1" applyFont="1" applyFill="1" applyBorder="1" applyAlignment="1" applyProtection="1">
      <alignment vertical="center"/>
    </xf>
    <xf numFmtId="0" fontId="5" fillId="0" borderId="0" xfId="1" applyFont="1" applyBorder="1"/>
    <xf numFmtId="0" fontId="5" fillId="5" borderId="135" xfId="1" applyFont="1" applyFill="1" applyBorder="1" applyAlignment="1" applyProtection="1">
      <alignment horizontal="left" vertical="center" wrapText="1"/>
      <protection locked="0"/>
    </xf>
    <xf numFmtId="0" fontId="51" fillId="15" borderId="135" xfId="1" applyFont="1" applyFill="1" applyBorder="1" applyAlignment="1" applyProtection="1">
      <alignment vertical="center"/>
      <protection locked="0"/>
    </xf>
    <xf numFmtId="0" fontId="5" fillId="5" borderId="142" xfId="1" applyFont="1" applyFill="1" applyBorder="1" applyAlignment="1" applyProtection="1">
      <alignment horizontal="left" vertical="center" wrapText="1"/>
      <protection locked="0"/>
    </xf>
    <xf numFmtId="0" fontId="51" fillId="15" borderId="142" xfId="1" applyFont="1" applyFill="1" applyBorder="1" applyAlignment="1" applyProtection="1">
      <alignment vertical="center"/>
      <protection locked="0"/>
    </xf>
    <xf numFmtId="0" fontId="29" fillId="5" borderId="145" xfId="1" applyFont="1" applyFill="1" applyBorder="1" applyAlignment="1" applyProtection="1">
      <alignment vertical="center"/>
    </xf>
    <xf numFmtId="15" fontId="2" fillId="5" borderId="154" xfId="1" applyNumberFormat="1" applyFont="1" applyFill="1" applyBorder="1" applyAlignment="1" applyProtection="1">
      <alignment horizontal="left" vertical="center" wrapText="1"/>
    </xf>
    <xf numFmtId="0" fontId="4" fillId="24" borderId="72" xfId="6" applyFont="1" applyFill="1" applyBorder="1" applyAlignment="1" applyProtection="1">
      <alignment horizontal="left" vertical="center"/>
    </xf>
    <xf numFmtId="0" fontId="4" fillId="24" borderId="70" xfId="6" applyFont="1" applyFill="1" applyBorder="1" applyAlignment="1" applyProtection="1">
      <alignment horizontal="left" vertical="center"/>
    </xf>
    <xf numFmtId="0" fontId="5" fillId="24" borderId="70" xfId="6" applyFont="1" applyFill="1" applyBorder="1" applyAlignment="1" applyProtection="1">
      <alignment vertical="center"/>
    </xf>
    <xf numFmtId="0" fontId="50" fillId="24" borderId="70" xfId="6" applyFont="1" applyFill="1" applyBorder="1" applyAlignment="1" applyProtection="1">
      <alignment horizontal="left" vertical="center"/>
    </xf>
    <xf numFmtId="0" fontId="2" fillId="24" borderId="70" xfId="6" applyFont="1" applyFill="1" applyBorder="1" applyAlignment="1" applyProtection="1">
      <alignment vertical="center"/>
    </xf>
    <xf numFmtId="0" fontId="2" fillId="24" borderId="69" xfId="6" applyFont="1" applyFill="1" applyBorder="1" applyAlignment="1" applyProtection="1">
      <alignment vertical="center"/>
    </xf>
    <xf numFmtId="0" fontId="5" fillId="0" borderId="37" xfId="1" applyFont="1" applyBorder="1"/>
    <xf numFmtId="0" fontId="5" fillId="0" borderId="155" xfId="1" applyFont="1" applyBorder="1"/>
    <xf numFmtId="0" fontId="5" fillId="5" borderId="135" xfId="1" applyFont="1" applyFill="1" applyBorder="1" applyAlignment="1" applyProtection="1">
      <alignment vertical="top"/>
      <protection locked="0"/>
    </xf>
    <xf numFmtId="169" fontId="5" fillId="15" borderId="135" xfId="1" applyNumberFormat="1" applyFont="1" applyFill="1" applyBorder="1" applyAlignment="1" applyProtection="1">
      <alignment vertical="center"/>
      <protection locked="0"/>
    </xf>
    <xf numFmtId="0" fontId="29" fillId="0" borderId="0" xfId="7" applyFont="1" applyBorder="1" applyAlignment="1" applyProtection="1"/>
    <xf numFmtId="0" fontId="51" fillId="5" borderId="135" xfId="7" applyFont="1" applyFill="1" applyBorder="1" applyAlignment="1" applyProtection="1">
      <alignment horizontal="left" vertical="center" wrapText="1"/>
    </xf>
    <xf numFmtId="0" fontId="51" fillId="5" borderId="135" xfId="7" applyFont="1" applyFill="1" applyBorder="1" applyAlignment="1" applyProtection="1">
      <alignment horizontal="left" vertical="center"/>
    </xf>
    <xf numFmtId="169" fontId="7" fillId="15" borderId="135" xfId="7" applyNumberFormat="1" applyFont="1" applyFill="1" applyBorder="1" applyAlignment="1" applyProtection="1">
      <alignment vertical="center"/>
      <protection locked="0"/>
    </xf>
    <xf numFmtId="169" fontId="7" fillId="14" borderId="135" xfId="7" applyNumberFormat="1" applyFont="1" applyFill="1" applyBorder="1" applyAlignment="1" applyProtection="1">
      <alignment vertical="center"/>
    </xf>
    <xf numFmtId="0" fontId="29" fillId="5" borderId="27" xfId="7" applyFont="1" applyFill="1" applyBorder="1" applyAlignment="1" applyProtection="1">
      <alignment vertical="center"/>
    </xf>
    <xf numFmtId="0" fontId="51" fillId="5" borderId="142" xfId="7" applyFont="1" applyFill="1" applyBorder="1" applyAlignment="1" applyProtection="1">
      <alignment horizontal="left" vertical="center" wrapText="1"/>
    </xf>
    <xf numFmtId="171" fontId="7" fillId="15" borderId="143" xfId="1" applyNumberFormat="1" applyFont="1" applyFill="1" applyBorder="1" applyAlignment="1" applyProtection="1">
      <alignment horizontal="left" vertical="center" wrapText="1"/>
      <protection locked="0"/>
    </xf>
    <xf numFmtId="0" fontId="29" fillId="5" borderId="144" xfId="7" applyFont="1" applyFill="1" applyBorder="1" applyAlignment="1" applyProtection="1">
      <alignment vertical="center"/>
    </xf>
    <xf numFmtId="0" fontId="29" fillId="5" borderId="145" xfId="7" applyFont="1" applyFill="1" applyBorder="1" applyAlignment="1" applyProtection="1">
      <alignment vertical="center"/>
    </xf>
    <xf numFmtId="169" fontId="6" fillId="14" borderId="145" xfId="7" applyNumberFormat="1" applyFont="1" applyFill="1" applyBorder="1" applyAlignment="1" applyProtection="1">
      <alignment vertical="center"/>
    </xf>
    <xf numFmtId="171" fontId="7" fillId="15" borderId="146" xfId="7" applyNumberFormat="1" applyFont="1" applyFill="1" applyBorder="1" applyAlignment="1" applyProtection="1">
      <alignment vertical="center" wrapText="1"/>
      <protection locked="0"/>
    </xf>
    <xf numFmtId="0" fontId="51" fillId="0" borderId="0" xfId="7" applyNumberFormat="1" applyFont="1" applyFill="1" applyBorder="1" applyProtection="1"/>
    <xf numFmtId="0" fontId="51" fillId="15" borderId="135" xfId="7" applyFont="1" applyFill="1" applyBorder="1" applyAlignment="1" applyProtection="1">
      <alignment horizontal="left" vertical="center" wrapText="1"/>
      <protection locked="0"/>
    </xf>
    <xf numFmtId="0" fontId="19" fillId="5" borderId="27" xfId="1" applyFont="1" applyFill="1" applyBorder="1" applyAlignment="1" applyProtection="1">
      <alignment horizontal="center" vertical="center" wrapText="1"/>
    </xf>
    <xf numFmtId="0" fontId="51" fillId="15" borderId="142" xfId="7" applyFont="1" applyFill="1" applyBorder="1" applyAlignment="1" applyProtection="1">
      <alignment horizontal="left" vertical="center" wrapText="1"/>
      <protection locked="0"/>
    </xf>
    <xf numFmtId="0" fontId="51" fillId="0" borderId="135" xfId="7" applyFont="1" applyFill="1" applyBorder="1" applyProtection="1"/>
    <xf numFmtId="171" fontId="6" fillId="16" borderId="8" xfId="7" applyNumberFormat="1" applyFont="1" applyFill="1" applyBorder="1" applyAlignment="1" applyProtection="1">
      <alignment horizontal="center" vertical="center" wrapText="1"/>
    </xf>
    <xf numFmtId="171" fontId="6" fillId="16" borderId="27" xfId="7" applyNumberFormat="1" applyFont="1" applyFill="1" applyBorder="1" applyAlignment="1" applyProtection="1">
      <alignment horizontal="center" vertical="center" wrapText="1"/>
    </xf>
    <xf numFmtId="171" fontId="6" fillId="16" borderId="9" xfId="7" applyNumberFormat="1" applyFont="1" applyFill="1" applyBorder="1" applyAlignment="1" applyProtection="1">
      <alignment horizontal="center" vertical="center" wrapText="1"/>
    </xf>
    <xf numFmtId="169" fontId="7" fillId="15" borderId="142" xfId="7" applyNumberFormat="1" applyFont="1" applyFill="1" applyBorder="1" applyAlignment="1" applyProtection="1">
      <alignment vertical="center"/>
      <protection locked="0"/>
    </xf>
    <xf numFmtId="171" fontId="7" fillId="15" borderId="143" xfId="7" applyNumberFormat="1" applyFont="1" applyFill="1" applyBorder="1" applyAlignment="1" applyProtection="1">
      <alignment vertical="center" wrapText="1"/>
      <protection locked="0"/>
    </xf>
    <xf numFmtId="169" fontId="6" fillId="14" borderId="144" xfId="7" applyNumberFormat="1" applyFont="1" applyFill="1" applyBorder="1" applyAlignment="1" applyProtection="1">
      <alignment vertical="center"/>
    </xf>
    <xf numFmtId="171" fontId="7" fillId="15" borderId="143" xfId="7" applyNumberFormat="1" applyFont="1" applyFill="1" applyBorder="1" applyAlignment="1" applyProtection="1">
      <alignment horizontal="left" vertical="center" wrapText="1"/>
      <protection locked="0"/>
    </xf>
    <xf numFmtId="0" fontId="3" fillId="24" borderId="27" xfId="6" applyFont="1" applyFill="1" applyBorder="1" applyAlignment="1" applyProtection="1">
      <alignment horizontal="left" vertical="center"/>
    </xf>
    <xf numFmtId="0" fontId="5" fillId="24" borderId="27" xfId="6" applyFont="1" applyFill="1" applyBorder="1" applyAlignment="1" applyProtection="1">
      <alignment vertical="center"/>
    </xf>
    <xf numFmtId="0" fontId="50" fillId="24" borderId="27" xfId="6" applyFont="1" applyFill="1" applyBorder="1" applyAlignment="1" applyProtection="1">
      <alignment horizontal="left" vertical="center"/>
    </xf>
    <xf numFmtId="0" fontId="2" fillId="24" borderId="27" xfId="6" applyFont="1" applyFill="1" applyBorder="1" applyAlignment="1" applyProtection="1">
      <alignment vertical="center"/>
    </xf>
    <xf numFmtId="0" fontId="2" fillId="24" borderId="9" xfId="6" applyFont="1" applyFill="1" applyBorder="1" applyAlignment="1" applyProtection="1">
      <alignment vertical="center"/>
    </xf>
    <xf numFmtId="0" fontId="19" fillId="5" borderId="142" xfId="1" applyFont="1" applyFill="1" applyBorder="1" applyAlignment="1" applyProtection="1">
      <alignment horizontal="center" vertical="center"/>
    </xf>
    <xf numFmtId="0" fontId="4" fillId="17" borderId="143" xfId="1" applyFont="1" applyFill="1" applyBorder="1" applyAlignment="1" applyProtection="1">
      <alignment horizontal="center" vertical="center" wrapText="1"/>
    </xf>
    <xf numFmtId="0" fontId="12" fillId="0" borderId="0" xfId="1" applyNumberFormat="1" applyFont="1" applyFill="1"/>
    <xf numFmtId="0" fontId="71" fillId="0" borderId="0" xfId="1" applyNumberFormat="1" applyFont="1" applyFill="1" applyAlignment="1">
      <alignment vertical="center"/>
    </xf>
    <xf numFmtId="2" fontId="69" fillId="0" borderId="0" xfId="1" applyNumberFormat="1" applyFont="1" applyProtection="1"/>
    <xf numFmtId="2" fontId="14" fillId="0" borderId="0" xfId="1" applyNumberFormat="1" applyFont="1" applyBorder="1" applyProtection="1"/>
    <xf numFmtId="2" fontId="12" fillId="0" borderId="0" xfId="1" applyNumberFormat="1" applyFont="1" applyFill="1" applyBorder="1"/>
    <xf numFmtId="2" fontId="71" fillId="0" borderId="0" xfId="1" applyNumberFormat="1" applyFont="1" applyFill="1" applyBorder="1" applyAlignment="1">
      <alignment vertical="center"/>
    </xf>
    <xf numFmtId="2" fontId="7" fillId="0" borderId="0" xfId="7" applyNumberFormat="1" applyFont="1" applyFill="1" applyProtection="1">
      <protection locked="0"/>
    </xf>
    <xf numFmtId="0" fontId="13" fillId="2" borderId="0" xfId="1" applyFont="1" applyFill="1" applyProtection="1"/>
    <xf numFmtId="0" fontId="13" fillId="2" borderId="0" xfId="1" applyFont="1" applyFill="1" applyAlignment="1" applyProtection="1">
      <alignment vertical="center"/>
    </xf>
    <xf numFmtId="0" fontId="47" fillId="2" borderId="0" xfId="1" applyFont="1" applyFill="1" applyProtection="1">
      <protection locked="0"/>
    </xf>
    <xf numFmtId="0" fontId="47" fillId="2" borderId="0" xfId="1" applyFont="1" applyFill="1" applyAlignment="1" applyProtection="1">
      <alignment vertical="center"/>
      <protection locked="0"/>
    </xf>
    <xf numFmtId="0" fontId="13" fillId="2" borderId="0" xfId="1" applyFont="1" applyFill="1" applyProtection="1">
      <protection locked="0"/>
    </xf>
    <xf numFmtId="0" fontId="0" fillId="0" borderId="0" xfId="0" applyAlignment="1">
      <alignment wrapText="1"/>
    </xf>
    <xf numFmtId="0" fontId="0" fillId="0" borderId="0" xfId="0"/>
    <xf numFmtId="0" fontId="2" fillId="0" borderId="0" xfId="1" applyFont="1" applyFill="1" applyBorder="1" applyAlignment="1" applyProtection="1">
      <alignment horizontal="left" vertical="center"/>
    </xf>
    <xf numFmtId="4" fontId="2" fillId="0" borderId="0" xfId="1" applyNumberFormat="1" applyFont="1" applyFill="1" applyBorder="1" applyAlignment="1" applyProtection="1">
      <alignment horizontal="right" vertical="center"/>
    </xf>
    <xf numFmtId="174" fontId="2" fillId="0" borderId="0" xfId="1" applyNumberFormat="1" applyFont="1" applyFill="1" applyBorder="1" applyAlignment="1" applyProtection="1">
      <alignment horizontal="right" vertical="center"/>
    </xf>
    <xf numFmtId="0" fontId="2" fillId="0" borderId="0" xfId="1" applyFont="1" applyFill="1" applyBorder="1" applyAlignment="1" applyProtection="1">
      <alignment horizontal="left" vertical="center" indent="1"/>
    </xf>
    <xf numFmtId="164" fontId="4" fillId="14" borderId="135" xfId="1" applyNumberFormat="1" applyFont="1" applyFill="1" applyBorder="1" applyAlignment="1" applyProtection="1">
      <alignment vertical="center"/>
    </xf>
    <xf numFmtId="175" fontId="2" fillId="14" borderId="135" xfId="5" applyNumberFormat="1" applyFont="1" applyFill="1" applyBorder="1" applyAlignment="1" applyProtection="1">
      <alignment horizontal="center" vertical="center"/>
    </xf>
    <xf numFmtId="164" fontId="4" fillId="14" borderId="135" xfId="1" applyNumberFormat="1" applyFont="1" applyFill="1" applyBorder="1" applyAlignment="1" applyProtection="1">
      <alignment vertical="center"/>
      <protection locked="0"/>
    </xf>
    <xf numFmtId="164" fontId="68" fillId="14" borderId="135" xfId="1" applyNumberFormat="1" applyFont="1" applyFill="1" applyBorder="1" applyAlignment="1" applyProtection="1">
      <alignment vertical="center"/>
    </xf>
    <xf numFmtId="173" fontId="2" fillId="15" borderId="135" xfId="1" applyNumberFormat="1" applyFont="1" applyFill="1" applyBorder="1" applyAlignment="1" applyProtection="1">
      <alignment vertical="center"/>
      <protection locked="0"/>
    </xf>
    <xf numFmtId="164" fontId="2" fillId="14" borderId="135" xfId="1" applyNumberFormat="1" applyFont="1" applyFill="1" applyBorder="1" applyAlignment="1" applyProtection="1">
      <alignment vertical="center"/>
    </xf>
    <xf numFmtId="0" fontId="4" fillId="14" borderId="27" xfId="1" applyFont="1" applyFill="1" applyBorder="1" applyAlignment="1" applyProtection="1">
      <alignment horizontal="center" vertical="center" wrapText="1"/>
    </xf>
    <xf numFmtId="0" fontId="4" fillId="14" borderId="9" xfId="1" applyFont="1" applyFill="1" applyBorder="1" applyAlignment="1" applyProtection="1">
      <alignment horizontal="center" vertical="center" wrapText="1"/>
    </xf>
    <xf numFmtId="174" fontId="4" fillId="21" borderId="143" xfId="1" applyNumberFormat="1" applyFont="1" applyFill="1" applyBorder="1" applyAlignment="1" applyProtection="1">
      <alignment horizontal="left" vertical="top" wrapText="1"/>
      <protection locked="0"/>
    </xf>
    <xf numFmtId="174" fontId="2" fillId="0" borderId="143" xfId="1" applyNumberFormat="1" applyFont="1" applyFill="1" applyBorder="1" applyAlignment="1" applyProtection="1">
      <alignment horizontal="left" vertical="center" wrapText="1"/>
      <protection locked="0"/>
    </xf>
    <xf numFmtId="164" fontId="68" fillId="14" borderId="145" xfId="1" applyNumberFormat="1" applyFont="1" applyFill="1" applyBorder="1" applyAlignment="1" applyProtection="1">
      <alignment vertical="center"/>
    </xf>
    <xf numFmtId="173" fontId="2" fillId="15" borderId="145" xfId="1" applyNumberFormat="1" applyFont="1" applyFill="1" applyBorder="1" applyAlignment="1" applyProtection="1">
      <alignment vertical="center"/>
      <protection locked="0"/>
    </xf>
    <xf numFmtId="164" fontId="2" fillId="14" borderId="145" xfId="1" applyNumberFormat="1" applyFont="1" applyFill="1" applyBorder="1" applyAlignment="1" applyProtection="1">
      <alignment vertical="center"/>
    </xf>
    <xf numFmtId="175" fontId="2" fillId="14" borderId="145" xfId="5" applyNumberFormat="1" applyFont="1" applyFill="1" applyBorder="1" applyAlignment="1" applyProtection="1">
      <alignment horizontal="center" vertical="center"/>
    </xf>
    <xf numFmtId="174" fontId="2" fillId="0" borderId="146" xfId="1" applyNumberFormat="1" applyFont="1" applyFill="1" applyBorder="1" applyAlignment="1" applyProtection="1">
      <alignment horizontal="left" vertical="center" wrapText="1"/>
      <protection locked="0"/>
    </xf>
    <xf numFmtId="9" fontId="18" fillId="35" borderId="135" xfId="0" applyNumberFormat="1" applyFont="1" applyFill="1" applyBorder="1" applyAlignment="1" applyProtection="1">
      <alignment horizontal="left" vertical="center" wrapText="1"/>
    </xf>
    <xf numFmtId="9" fontId="18" fillId="35" borderId="145" xfId="0" applyNumberFormat="1" applyFont="1" applyFill="1" applyBorder="1" applyAlignment="1" applyProtection="1">
      <alignment horizontal="left" vertical="center" wrapText="1"/>
    </xf>
    <xf numFmtId="0" fontId="18" fillId="12" borderId="135" xfId="0" applyNumberFormat="1" applyFont="1" applyFill="1" applyBorder="1" applyAlignment="1">
      <alignment horizontal="left" vertical="center" wrapText="1"/>
    </xf>
    <xf numFmtId="0" fontId="2" fillId="6" borderId="26" xfId="0" applyFont="1" applyFill="1" applyBorder="1" applyAlignment="1" applyProtection="1">
      <alignment horizontal="center" vertical="center" wrapText="1"/>
      <protection locked="0"/>
    </xf>
    <xf numFmtId="0" fontId="7" fillId="0" borderId="135" xfId="0" applyFont="1" applyFill="1" applyBorder="1" applyAlignment="1" applyProtection="1">
      <alignment horizontal="left" vertical="center" wrapText="1"/>
      <protection locked="0"/>
    </xf>
    <xf numFmtId="0" fontId="5" fillId="4" borderId="135" xfId="0" applyFont="1" applyFill="1" applyBorder="1" applyAlignment="1" applyProtection="1">
      <alignment horizontal="left"/>
      <protection locked="0"/>
    </xf>
    <xf numFmtId="0" fontId="5" fillId="4" borderId="143" xfId="0" applyFont="1" applyFill="1" applyBorder="1" applyAlignment="1" applyProtection="1">
      <alignment horizontal="left"/>
      <protection locked="0"/>
    </xf>
    <xf numFmtId="0" fontId="5" fillId="4" borderId="157" xfId="0" applyFont="1" applyFill="1" applyBorder="1" applyAlignment="1" applyProtection="1">
      <alignment horizontal="left"/>
      <protection locked="0"/>
    </xf>
    <xf numFmtId="0" fontId="7" fillId="0" borderId="145" xfId="0" applyFont="1" applyFill="1" applyBorder="1" applyAlignment="1" applyProtection="1">
      <alignment horizontal="left" vertical="center" wrapText="1"/>
      <protection locked="0"/>
    </xf>
    <xf numFmtId="0" fontId="5" fillId="4" borderId="145" xfId="0" applyFont="1" applyFill="1" applyBorder="1" applyAlignment="1" applyProtection="1">
      <alignment horizontal="left"/>
      <protection locked="0"/>
    </xf>
    <xf numFmtId="0" fontId="5" fillId="4" borderId="146" xfId="0" applyFont="1" applyFill="1" applyBorder="1" applyAlignment="1" applyProtection="1">
      <alignment horizontal="left"/>
      <protection locked="0"/>
    </xf>
    <xf numFmtId="0" fontId="0" fillId="0" borderId="135" xfId="0" applyBorder="1"/>
    <xf numFmtId="15" fontId="0" fillId="0" borderId="135" xfId="0" applyNumberFormat="1" applyBorder="1"/>
    <xf numFmtId="0" fontId="0" fillId="0" borderId="135" xfId="0" applyBorder="1" applyAlignment="1">
      <alignment wrapText="1"/>
    </xf>
    <xf numFmtId="0" fontId="19" fillId="3" borderId="147" xfId="0" applyFont="1" applyFill="1" applyBorder="1" applyAlignment="1">
      <alignment horizontal="left" vertical="center"/>
    </xf>
    <xf numFmtId="0" fontId="19" fillId="3" borderId="147" xfId="0" applyFont="1" applyFill="1" applyBorder="1"/>
    <xf numFmtId="0" fontId="19" fillId="11" borderId="135"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5" xfId="0" applyFont="1" applyFill="1" applyBorder="1" applyAlignment="1">
      <alignment horizontal="center" vertical="center" wrapText="1"/>
    </xf>
    <xf numFmtId="0" fontId="19" fillId="10" borderId="135" xfId="0" applyFont="1" applyFill="1" applyBorder="1" applyAlignment="1">
      <alignment horizontal="center" vertical="center" wrapText="1"/>
    </xf>
    <xf numFmtId="0" fontId="19" fillId="8" borderId="135" xfId="0" applyFont="1" applyFill="1" applyBorder="1" applyAlignment="1">
      <alignment horizontal="center" vertical="center" wrapText="1"/>
    </xf>
    <xf numFmtId="0" fontId="19" fillId="5" borderId="8" xfId="1" applyFont="1" applyFill="1" applyBorder="1" applyAlignment="1" applyProtection="1">
      <alignment horizontal="left" vertical="center" wrapText="1"/>
    </xf>
    <xf numFmtId="0" fontId="2" fillId="5" borderId="142" xfId="1" applyFont="1" applyFill="1" applyBorder="1" applyAlignment="1" applyProtection="1">
      <alignment horizontal="left" vertical="top" wrapText="1"/>
    </xf>
    <xf numFmtId="175" fontId="4" fillId="14" borderId="160" xfId="5" applyNumberFormat="1" applyFont="1" applyFill="1" applyBorder="1" applyAlignment="1" applyProtection="1">
      <alignment vertical="center"/>
    </xf>
    <xf numFmtId="0" fontId="18" fillId="12" borderId="145" xfId="0" applyNumberFormat="1" applyFont="1" applyFill="1" applyBorder="1" applyAlignment="1">
      <alignment horizontal="left" vertical="center" wrapText="1"/>
    </xf>
    <xf numFmtId="0" fontId="18" fillId="12" borderId="145" xfId="0" applyFont="1" applyFill="1" applyBorder="1" applyAlignment="1">
      <alignment horizontal="left" vertical="center" wrapText="1"/>
    </xf>
    <xf numFmtId="182" fontId="18" fillId="12" borderId="145" xfId="0" applyNumberFormat="1" applyFont="1" applyFill="1" applyBorder="1" applyAlignment="1">
      <alignment horizontal="left" vertical="center" wrapText="1"/>
    </xf>
    <xf numFmtId="183" fontId="18" fillId="12" borderId="145" xfId="0" applyNumberFormat="1" applyFont="1" applyFill="1" applyBorder="1" applyAlignment="1">
      <alignment horizontal="left" vertical="center" wrapText="1"/>
    </xf>
    <xf numFmtId="0" fontId="18" fillId="3" borderId="162" xfId="0" applyFont="1" applyFill="1" applyBorder="1" applyAlignment="1" applyProtection="1">
      <alignment wrapText="1"/>
    </xf>
    <xf numFmtId="0" fontId="18" fillId="3" borderId="163" xfId="0" applyFont="1" applyFill="1" applyBorder="1" applyAlignment="1" applyProtection="1">
      <alignment wrapText="1"/>
    </xf>
    <xf numFmtId="0" fontId="19" fillId="5" borderId="135" xfId="0" applyFont="1" applyFill="1" applyBorder="1" applyAlignment="1">
      <alignment vertical="center" wrapText="1"/>
    </xf>
    <xf numFmtId="0" fontId="18" fillId="0" borderId="143" xfId="0" applyFont="1" applyBorder="1" applyAlignment="1" applyProtection="1">
      <alignment wrapText="1"/>
      <protection locked="0"/>
    </xf>
    <xf numFmtId="0" fontId="18" fillId="0" borderId="146" xfId="0" applyFont="1" applyBorder="1" applyAlignment="1" applyProtection="1">
      <alignment wrapText="1"/>
      <protection locked="0"/>
    </xf>
    <xf numFmtId="0" fontId="18" fillId="3" borderId="145" xfId="0" applyFont="1" applyFill="1" applyBorder="1" applyAlignment="1" applyProtection="1">
      <alignment vertical="center" wrapText="1"/>
    </xf>
    <xf numFmtId="169" fontId="7" fillId="15" borderId="1" xfId="7" applyNumberFormat="1" applyFont="1" applyFill="1" applyBorder="1" applyAlignment="1" applyProtection="1">
      <alignment vertical="center"/>
      <protection locked="0"/>
    </xf>
    <xf numFmtId="0" fontId="52" fillId="0" borderId="1" xfId="8" applyFont="1" applyBorder="1" applyProtection="1"/>
    <xf numFmtId="169" fontId="52" fillId="0" borderId="1" xfId="8" applyNumberFormat="1" applyFont="1" applyBorder="1" applyProtection="1"/>
    <xf numFmtId="14" fontId="0" fillId="0" borderId="135" xfId="0" applyNumberFormat="1" applyBorder="1"/>
    <xf numFmtId="179" fontId="7" fillId="15" borderId="125" xfId="1" applyNumberFormat="1" applyFont="1" applyFill="1" applyBorder="1" applyAlignment="1" applyProtection="1">
      <alignment horizontal="right"/>
      <protection locked="0"/>
    </xf>
    <xf numFmtId="180" fontId="7" fillId="16" borderId="21" xfId="1" applyNumberFormat="1" applyFont="1" applyFill="1" applyBorder="1" applyAlignment="1" applyProtection="1">
      <alignment horizontal="right"/>
      <protection locked="0"/>
    </xf>
    <xf numFmtId="179" fontId="7" fillId="15" borderId="21" xfId="1" applyNumberFormat="1" applyFont="1" applyFill="1" applyBorder="1" applyAlignment="1" applyProtection="1">
      <alignment horizontal="right"/>
      <protection locked="0"/>
    </xf>
    <xf numFmtId="0" fontId="95" fillId="0" borderId="0" xfId="0" applyFont="1"/>
    <xf numFmtId="0" fontId="0" fillId="0" borderId="0" xfId="0" quotePrefix="1"/>
    <xf numFmtId="0" fontId="90" fillId="4" borderId="0" xfId="0" applyFont="1" applyFill="1" applyBorder="1" applyProtection="1"/>
    <xf numFmtId="0" fontId="8" fillId="0" borderId="0" xfId="1" applyFont="1" applyProtection="1"/>
    <xf numFmtId="181" fontId="8" fillId="0" borderId="0" xfId="1" applyNumberFormat="1" applyFont="1" applyProtection="1"/>
    <xf numFmtId="0" fontId="8" fillId="0" borderId="0" xfId="1" applyFont="1" applyFill="1" applyAlignment="1" applyProtection="1">
      <alignment vertical="center"/>
    </xf>
    <xf numFmtId="181" fontId="8" fillId="0" borderId="0" xfId="1" applyNumberFormat="1" applyFont="1" applyFill="1" applyAlignment="1" applyProtection="1">
      <alignment vertical="center"/>
    </xf>
    <xf numFmtId="181" fontId="24" fillId="0" borderId="0" xfId="1" applyNumberFormat="1" applyFont="1" applyProtection="1"/>
    <xf numFmtId="0" fontId="24" fillId="0" borderId="0" xfId="1" applyFont="1" applyBorder="1" applyProtection="1"/>
    <xf numFmtId="181" fontId="24" fillId="0" borderId="0" xfId="1" applyNumberFormat="1" applyFont="1" applyBorder="1" applyProtection="1"/>
    <xf numFmtId="0" fontId="24" fillId="0" borderId="0" xfId="1" applyFont="1" applyBorder="1" applyAlignment="1" applyProtection="1">
      <alignment vertical="center"/>
    </xf>
    <xf numFmtId="181" fontId="24" fillId="0" borderId="0" xfId="1" applyNumberFormat="1" applyFont="1" applyBorder="1" applyAlignment="1" applyProtection="1">
      <alignment vertical="center"/>
    </xf>
    <xf numFmtId="181" fontId="24" fillId="0" borderId="0" xfId="1" applyNumberFormat="1" applyFont="1" applyProtection="1">
      <protection locked="0"/>
    </xf>
    <xf numFmtId="0" fontId="8" fillId="0" borderId="0" xfId="1" applyFont="1" applyProtection="1">
      <protection locked="0"/>
    </xf>
    <xf numFmtId="181" fontId="8" fillId="0" borderId="0" xfId="1" applyNumberFormat="1" applyFont="1" applyProtection="1">
      <protection locked="0"/>
    </xf>
    <xf numFmtId="0" fontId="13" fillId="2" borderId="49" xfId="1" applyFont="1" applyFill="1" applyBorder="1" applyAlignment="1" applyProtection="1">
      <alignment vertical="center"/>
      <protection hidden="1"/>
    </xf>
    <xf numFmtId="0" fontId="13" fillId="2" borderId="37" xfId="1" applyFont="1" applyFill="1" applyBorder="1" applyAlignment="1" applyProtection="1">
      <alignment vertical="center"/>
      <protection hidden="1"/>
    </xf>
    <xf numFmtId="0" fontId="13" fillId="2" borderId="68" xfId="1" applyFont="1" applyFill="1" applyBorder="1" applyProtection="1">
      <protection hidden="1"/>
    </xf>
    <xf numFmtId="0" fontId="13" fillId="2" borderId="0" xfId="1" applyFont="1" applyFill="1" applyBorder="1" applyProtection="1">
      <protection hidden="1"/>
    </xf>
    <xf numFmtId="0" fontId="13" fillId="2" borderId="72" xfId="1" applyFont="1" applyFill="1" applyBorder="1" applyProtection="1">
      <protection hidden="1"/>
    </xf>
    <xf numFmtId="0" fontId="13" fillId="2" borderId="70" xfId="1" applyFont="1" applyFill="1" applyBorder="1" applyProtection="1">
      <protection hidden="1"/>
    </xf>
    <xf numFmtId="0" fontId="52" fillId="2" borderId="0" xfId="7" applyFont="1" applyFill="1" applyProtection="1">
      <protection hidden="1"/>
    </xf>
    <xf numFmtId="0" fontId="52" fillId="2" borderId="0" xfId="7" applyFont="1" applyFill="1" applyAlignment="1" applyProtection="1">
      <alignment vertical="center"/>
      <protection hidden="1"/>
    </xf>
    <xf numFmtId="0" fontId="88" fillId="0" borderId="0" xfId="0" applyFont="1" applyProtection="1">
      <protection hidden="1"/>
    </xf>
    <xf numFmtId="0" fontId="13" fillId="0" borderId="0" xfId="1" applyFont="1" applyProtection="1">
      <protection hidden="1"/>
    </xf>
    <xf numFmtId="0" fontId="13" fillId="0" borderId="0" xfId="1" applyFont="1" applyFill="1" applyAlignment="1" applyProtection="1">
      <alignment vertical="center"/>
      <protection hidden="1"/>
    </xf>
    <xf numFmtId="0" fontId="47" fillId="0" borderId="0" xfId="1" applyFont="1" applyProtection="1">
      <protection hidden="1"/>
    </xf>
    <xf numFmtId="0" fontId="13" fillId="0" borderId="0" xfId="1" applyFont="1" applyFill="1" applyBorder="1" applyAlignment="1" applyProtection="1">
      <alignment vertical="center"/>
      <protection hidden="1"/>
    </xf>
    <xf numFmtId="0" fontId="13" fillId="0" borderId="0" xfId="1" applyFont="1" applyFill="1" applyBorder="1" applyProtection="1">
      <protection hidden="1"/>
    </xf>
    <xf numFmtId="0" fontId="13" fillId="0" borderId="0" xfId="1" applyFont="1" applyFill="1" applyProtection="1">
      <protection hidden="1"/>
    </xf>
    <xf numFmtId="0" fontId="13" fillId="0" borderId="153" xfId="1" applyFont="1" applyFill="1" applyBorder="1" applyProtection="1">
      <protection hidden="1"/>
    </xf>
    <xf numFmtId="0" fontId="0" fillId="0" borderId="135" xfId="0" quotePrefix="1" applyBorder="1" applyAlignment="1">
      <alignment wrapText="1"/>
    </xf>
    <xf numFmtId="49" fontId="0" fillId="0" borderId="0" xfId="0" applyNumberFormat="1"/>
    <xf numFmtId="49" fontId="13" fillId="2" borderId="0" xfId="1" applyNumberFormat="1" applyFont="1" applyFill="1" applyProtection="1">
      <protection hidden="1"/>
    </xf>
    <xf numFmtId="14" fontId="28" fillId="0" borderId="0" xfId="1" applyNumberFormat="1" applyFill="1"/>
    <xf numFmtId="184" fontId="28" fillId="0" borderId="0" xfId="1" applyNumberFormat="1" applyFill="1"/>
    <xf numFmtId="49" fontId="28" fillId="0" borderId="0" xfId="1" applyNumberFormat="1" applyFont="1"/>
    <xf numFmtId="0" fontId="0" fillId="0" borderId="44" xfId="0" applyFill="1" applyBorder="1"/>
    <xf numFmtId="49" fontId="0" fillId="0" borderId="44" xfId="0" applyNumberFormat="1" applyFill="1" applyBorder="1"/>
    <xf numFmtId="184" fontId="0" fillId="0" borderId="44" xfId="0" applyNumberFormat="1" applyFill="1" applyBorder="1"/>
    <xf numFmtId="0" fontId="18" fillId="2" borderId="44" xfId="0" applyFont="1" applyFill="1" applyBorder="1" applyAlignment="1"/>
    <xf numFmtId="0" fontId="18" fillId="0" borderId="44" xfId="0" applyFont="1" applyBorder="1"/>
    <xf numFmtId="0" fontId="25" fillId="5" borderId="44"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19" fillId="5" borderId="44" xfId="0" applyFont="1" applyFill="1" applyBorder="1" applyAlignment="1">
      <alignment vertical="center" wrapText="1"/>
    </xf>
    <xf numFmtId="0" fontId="19" fillId="8"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18" fillId="2" borderId="44" xfId="0" applyFont="1" applyFill="1" applyBorder="1"/>
    <xf numFmtId="49" fontId="18" fillId="9" borderId="44" xfId="0" applyNumberFormat="1" applyFont="1" applyFill="1" applyBorder="1"/>
    <xf numFmtId="0" fontId="18" fillId="9" borderId="44" xfId="0" applyFont="1" applyFill="1" applyBorder="1"/>
    <xf numFmtId="184" fontId="18" fillId="9" borderId="44" xfId="0" applyNumberFormat="1" applyFont="1" applyFill="1" applyBorder="1"/>
    <xf numFmtId="185" fontId="18" fillId="9" borderId="44" xfId="0" applyNumberFormat="1" applyFont="1" applyFill="1" applyBorder="1"/>
    <xf numFmtId="186" fontId="18" fillId="9" borderId="44" xfId="0" applyNumberFormat="1" applyFont="1" applyFill="1" applyBorder="1"/>
    <xf numFmtId="184" fontId="18" fillId="9" borderId="44" xfId="0" applyNumberFormat="1" applyFont="1" applyFill="1" applyBorder="1" applyAlignment="1">
      <alignment wrapText="1"/>
    </xf>
    <xf numFmtId="185" fontId="18" fillId="0" borderId="44" xfId="0" applyNumberFormat="1" applyFont="1" applyBorder="1"/>
    <xf numFmtId="49" fontId="18" fillId="0" borderId="44" xfId="0" applyNumberFormat="1" applyFont="1" applyBorder="1"/>
    <xf numFmtId="49" fontId="18" fillId="9" borderId="44" xfId="0" applyNumberFormat="1" applyFont="1" applyFill="1" applyBorder="1" applyAlignment="1">
      <alignment wrapText="1"/>
    </xf>
    <xf numFmtId="49" fontId="18" fillId="0" borderId="44" xfId="0" applyNumberFormat="1" applyFont="1" applyBorder="1" applyAlignment="1">
      <alignment wrapText="1"/>
    </xf>
    <xf numFmtId="0" fontId="18" fillId="9" borderId="44" xfId="0" applyFont="1" applyFill="1" applyBorder="1" applyAlignment="1">
      <alignment horizontal="center"/>
    </xf>
    <xf numFmtId="0" fontId="0" fillId="0" borderId="44" xfId="0" applyBorder="1"/>
    <xf numFmtId="187" fontId="18" fillId="0" borderId="44" xfId="0" applyNumberFormat="1" applyFont="1" applyBorder="1"/>
    <xf numFmtId="184" fontId="18" fillId="0" borderId="44" xfId="0" applyNumberFormat="1" applyFont="1" applyBorder="1"/>
    <xf numFmtId="14" fontId="18" fillId="0" borderId="44" xfId="0" applyNumberFormat="1" applyFont="1" applyBorder="1"/>
    <xf numFmtId="184" fontId="2" fillId="0" borderId="44" xfId="0" applyNumberFormat="1" applyFont="1" applyBorder="1"/>
    <xf numFmtId="185" fontId="2" fillId="0" borderId="44" xfId="0" applyNumberFormat="1" applyFont="1" applyBorder="1"/>
    <xf numFmtId="49" fontId="2" fillId="0" borderId="44" xfId="0" applyNumberFormat="1" applyFont="1" applyBorder="1"/>
    <xf numFmtId="184" fontId="2" fillId="2" borderId="44" xfId="0" applyNumberFormat="1" applyFont="1" applyFill="1" applyBorder="1"/>
    <xf numFmtId="0" fontId="2" fillId="0" borderId="44" xfId="0" applyFont="1" applyBorder="1"/>
    <xf numFmtId="0" fontId="18" fillId="12" borderId="44" xfId="0" applyFont="1" applyFill="1" applyBorder="1"/>
    <xf numFmtId="49" fontId="18" fillId="12" borderId="44" xfId="0" applyNumberFormat="1" applyFont="1" applyFill="1" applyBorder="1"/>
    <xf numFmtId="188" fontId="18" fillId="0" borderId="44" xfId="0" applyNumberFormat="1" applyFont="1" applyBorder="1"/>
    <xf numFmtId="49" fontId="18" fillId="12" borderId="44" xfId="0" applyNumberFormat="1" applyFont="1" applyFill="1" applyBorder="1" applyAlignment="1">
      <alignment wrapText="1"/>
    </xf>
    <xf numFmtId="0" fontId="18" fillId="12" borderId="44" xfId="0" applyNumberFormat="1" applyFont="1" applyFill="1" applyBorder="1"/>
    <xf numFmtId="186" fontId="18" fillId="0" borderId="44" xfId="0" applyNumberFormat="1" applyFont="1" applyBorder="1"/>
    <xf numFmtId="0" fontId="18" fillId="0" borderId="44" xfId="0" applyNumberFormat="1" applyFont="1" applyBorder="1"/>
    <xf numFmtId="0" fontId="28" fillId="0" borderId="44" xfId="1" applyFill="1" applyBorder="1"/>
    <xf numFmtId="49" fontId="28" fillId="0" borderId="44" xfId="1" applyNumberFormat="1" applyFill="1" applyBorder="1"/>
    <xf numFmtId="0" fontId="19" fillId="5" borderId="44" xfId="1" applyFont="1" applyFill="1" applyBorder="1" applyAlignment="1" applyProtection="1">
      <alignment horizontal="left" vertical="center" wrapText="1"/>
    </xf>
    <xf numFmtId="0" fontId="4" fillId="17" borderId="44" xfId="1" applyFont="1" applyFill="1" applyBorder="1" applyAlignment="1" applyProtection="1">
      <alignment horizontal="center" vertical="center" wrapText="1"/>
    </xf>
    <xf numFmtId="0" fontId="69" fillId="0" borderId="44" xfId="1" applyFont="1" applyBorder="1" applyProtection="1"/>
    <xf numFmtId="181" fontId="69" fillId="0" borderId="44" xfId="1" applyNumberFormat="1" applyFont="1" applyBorder="1" applyProtection="1"/>
    <xf numFmtId="0" fontId="14" fillId="0" borderId="44" xfId="1" applyFont="1" applyBorder="1" applyProtection="1"/>
    <xf numFmtId="49" fontId="2" fillId="5" borderId="44" xfId="1" applyNumberFormat="1" applyFont="1" applyFill="1" applyBorder="1" applyAlignment="1" applyProtection="1">
      <alignment horizontal="left" vertical="top" wrapText="1"/>
    </xf>
    <xf numFmtId="169" fontId="2" fillId="14" borderId="44" xfId="1" applyNumberFormat="1" applyFont="1" applyFill="1" applyBorder="1" applyAlignment="1" applyProtection="1">
      <alignment vertical="center"/>
    </xf>
    <xf numFmtId="175" fontId="2" fillId="14" borderId="44" xfId="5" applyNumberFormat="1" applyFont="1" applyFill="1" applyBorder="1" applyAlignment="1" applyProtection="1">
      <alignment vertical="center"/>
    </xf>
    <xf numFmtId="49" fontId="18" fillId="15" borderId="44" xfId="1" applyNumberFormat="1" applyFont="1" applyFill="1" applyBorder="1" applyAlignment="1" applyProtection="1">
      <alignment vertical="center" wrapText="1"/>
      <protection locked="0"/>
    </xf>
    <xf numFmtId="2" fontId="14" fillId="0" borderId="44" xfId="1" applyNumberFormat="1" applyFont="1" applyBorder="1" applyProtection="1"/>
    <xf numFmtId="0" fontId="14" fillId="0" borderId="44" xfId="1" applyNumberFormat="1" applyFont="1" applyBorder="1" applyProtection="1"/>
    <xf numFmtId="0" fontId="19" fillId="5" borderId="44" xfId="1" applyFont="1" applyFill="1" applyBorder="1" applyAlignment="1" applyProtection="1">
      <alignment horizontal="center" vertical="center"/>
    </xf>
    <xf numFmtId="49" fontId="2" fillId="5" borderId="44" xfId="1" applyNumberFormat="1" applyFont="1" applyFill="1" applyBorder="1" applyAlignment="1" applyProtection="1">
      <alignment vertical="top" wrapText="1"/>
    </xf>
    <xf numFmtId="49" fontId="18" fillId="15" borderId="44" xfId="1" applyNumberFormat="1" applyFont="1" applyFill="1" applyBorder="1" applyAlignment="1" applyProtection="1">
      <alignment horizontal="left" vertical="center" wrapText="1"/>
      <protection locked="0"/>
    </xf>
    <xf numFmtId="0" fontId="2" fillId="0" borderId="44" xfId="1" applyFont="1" applyFill="1" applyBorder="1" applyAlignment="1" applyProtection="1">
      <alignment vertical="top" wrapText="1"/>
      <protection locked="0"/>
    </xf>
    <xf numFmtId="169" fontId="2" fillId="0" borderId="44" xfId="1" applyNumberFormat="1" applyFont="1" applyFill="1" applyBorder="1" applyAlignment="1" applyProtection="1">
      <alignment vertical="center"/>
      <protection locked="0"/>
    </xf>
    <xf numFmtId="169" fontId="2" fillId="0" borderId="44" xfId="1" applyNumberFormat="1" applyFont="1" applyFill="1" applyBorder="1" applyAlignment="1" applyProtection="1">
      <alignment vertical="center"/>
    </xf>
    <xf numFmtId="175" fontId="2" fillId="0" borderId="44" xfId="5" applyNumberFormat="1" applyFont="1" applyFill="1" applyBorder="1" applyAlignment="1" applyProtection="1">
      <alignment vertical="center"/>
    </xf>
    <xf numFmtId="49" fontId="2" fillId="0" borderId="44" xfId="1" applyNumberFormat="1" applyFont="1" applyFill="1" applyBorder="1" applyAlignment="1" applyProtection="1">
      <alignment horizontal="left" vertical="center" wrapText="1"/>
      <protection locked="0"/>
    </xf>
    <xf numFmtId="0" fontId="2" fillId="0" borderId="44" xfId="1" applyFont="1" applyBorder="1" applyProtection="1">
      <protection locked="0"/>
    </xf>
    <xf numFmtId="0" fontId="14" fillId="0" borderId="44" xfId="1" applyFont="1" applyBorder="1" applyProtection="1">
      <protection locked="0"/>
    </xf>
    <xf numFmtId="0" fontId="70" fillId="0" borderId="44" xfId="1" applyFont="1" applyBorder="1" applyProtection="1"/>
    <xf numFmtId="49" fontId="2" fillId="15" borderId="44" xfId="1" applyNumberFormat="1" applyFont="1" applyFill="1" applyBorder="1" applyAlignment="1" applyProtection="1">
      <alignment vertical="top" wrapText="1"/>
      <protection locked="0"/>
    </xf>
    <xf numFmtId="181" fontId="14" fillId="0" borderId="44" xfId="1" applyNumberFormat="1" applyFont="1" applyBorder="1" applyProtection="1"/>
    <xf numFmtId="0" fontId="2" fillId="0" borderId="44" xfId="1" applyFont="1" applyBorder="1" applyAlignment="1" applyProtection="1">
      <alignment vertical="center"/>
      <protection locked="0"/>
    </xf>
    <xf numFmtId="0" fontId="14" fillId="0" borderId="44" xfId="1" applyFont="1" applyBorder="1" applyAlignment="1" applyProtection="1">
      <alignment vertical="center"/>
      <protection locked="0"/>
    </xf>
    <xf numFmtId="0" fontId="29" fillId="5" borderId="44" xfId="1" applyFont="1" applyFill="1" applyBorder="1" applyAlignment="1" applyProtection="1">
      <alignment vertical="center"/>
    </xf>
    <xf numFmtId="0" fontId="4" fillId="16" borderId="44" xfId="1" applyFont="1" applyFill="1" applyBorder="1" applyAlignment="1" applyProtection="1">
      <alignment horizontal="center" vertical="center" wrapText="1"/>
    </xf>
    <xf numFmtId="0" fontId="5" fillId="0" borderId="44" xfId="1" applyFont="1" applyFill="1" applyBorder="1"/>
    <xf numFmtId="0" fontId="71" fillId="0" borderId="44" xfId="1" applyFont="1" applyFill="1" applyBorder="1"/>
    <xf numFmtId="0" fontId="71" fillId="0" borderId="44" xfId="1" applyNumberFormat="1" applyFont="1" applyFill="1" applyBorder="1"/>
    <xf numFmtId="0" fontId="12" fillId="0" borderId="44" xfId="1" applyNumberFormat="1" applyFont="1" applyFill="1" applyBorder="1"/>
    <xf numFmtId="49" fontId="5" fillId="5" borderId="44" xfId="1" applyNumberFormat="1" applyFont="1" applyFill="1" applyBorder="1" applyAlignment="1" applyProtection="1">
      <alignment horizontal="left" vertical="center" wrapText="1"/>
    </xf>
    <xf numFmtId="169" fontId="7" fillId="14" borderId="44" xfId="1" applyNumberFormat="1" applyFont="1" applyFill="1" applyBorder="1" applyAlignment="1" applyProtection="1">
      <alignment vertical="center"/>
    </xf>
    <xf numFmtId="169" fontId="7" fillId="15" borderId="44" xfId="1" applyNumberFormat="1" applyFont="1" applyFill="1" applyBorder="1" applyAlignment="1" applyProtection="1">
      <alignment vertical="center"/>
      <protection locked="0"/>
    </xf>
    <xf numFmtId="175" fontId="7" fillId="14" borderId="44" xfId="5" applyNumberFormat="1" applyFont="1" applyFill="1" applyBorder="1" applyAlignment="1" applyProtection="1">
      <alignment vertical="center"/>
    </xf>
    <xf numFmtId="169" fontId="7" fillId="14" borderId="44" xfId="1" applyNumberFormat="1" applyFont="1" applyFill="1" applyBorder="1" applyAlignment="1" applyProtection="1">
      <alignment vertical="center"/>
      <protection locked="0"/>
    </xf>
    <xf numFmtId="0" fontId="8" fillId="0" borderId="44" xfId="1" applyFont="1" applyFill="1" applyBorder="1"/>
    <xf numFmtId="0" fontId="12" fillId="0" borderId="44" xfId="1" applyFont="1" applyFill="1" applyBorder="1"/>
    <xf numFmtId="2" fontId="12" fillId="0" borderId="44" xfId="1" applyNumberFormat="1" applyFont="1" applyFill="1" applyBorder="1"/>
    <xf numFmtId="0" fontId="8" fillId="0" borderId="44" xfId="1" applyFont="1" applyFill="1" applyBorder="1" applyAlignment="1">
      <alignment vertical="center"/>
    </xf>
    <xf numFmtId="0" fontId="71" fillId="0" borderId="44" xfId="1" applyFont="1" applyFill="1" applyBorder="1" applyAlignment="1">
      <alignment vertical="center"/>
    </xf>
    <xf numFmtId="49" fontId="5" fillId="5" borderId="44" xfId="1" applyNumberFormat="1" applyFont="1" applyFill="1" applyBorder="1" applyAlignment="1" applyProtection="1">
      <alignment horizontal="left" vertical="center" wrapText="1"/>
      <protection locked="0"/>
    </xf>
    <xf numFmtId="0" fontId="5" fillId="0" borderId="44" xfId="1" applyFont="1" applyFill="1" applyBorder="1" applyAlignment="1" applyProtection="1">
      <alignment horizontal="left" vertical="center" wrapText="1"/>
      <protection locked="0"/>
    </xf>
    <xf numFmtId="169" fontId="7" fillId="0" borderId="44" xfId="1" applyNumberFormat="1" applyFont="1" applyFill="1" applyBorder="1" applyAlignment="1" applyProtection="1">
      <alignment vertical="center"/>
    </xf>
    <xf numFmtId="169" fontId="7" fillId="0" borderId="44" xfId="1" applyNumberFormat="1" applyFont="1" applyFill="1" applyBorder="1" applyAlignment="1" applyProtection="1">
      <alignment vertical="center"/>
      <protection locked="0"/>
    </xf>
    <xf numFmtId="175" fontId="7" fillId="0" borderId="44" xfId="5" applyNumberFormat="1" applyFont="1" applyFill="1" applyBorder="1" applyAlignment="1" applyProtection="1">
      <alignment vertical="center"/>
    </xf>
    <xf numFmtId="49" fontId="7" fillId="0" borderId="44" xfId="1" applyNumberFormat="1" applyFont="1" applyFill="1" applyBorder="1" applyAlignment="1" applyProtection="1">
      <alignment horizontal="left" vertical="center" wrapText="1"/>
      <protection locked="0"/>
    </xf>
    <xf numFmtId="0" fontId="72" fillId="0" borderId="44" xfId="1" applyFont="1" applyFill="1" applyBorder="1"/>
    <xf numFmtId="181" fontId="12" fillId="0" borderId="44" xfId="1" applyNumberFormat="1" applyFont="1" applyFill="1" applyBorder="1"/>
    <xf numFmtId="49" fontId="51" fillId="15" borderId="44" xfId="1" applyNumberFormat="1" applyFont="1" applyFill="1" applyBorder="1" applyAlignment="1" applyProtection="1">
      <alignment vertical="center"/>
      <protection locked="0"/>
    </xf>
    <xf numFmtId="0" fontId="5" fillId="0" borderId="44" xfId="1" applyFont="1" applyFill="1" applyBorder="1" applyAlignment="1">
      <alignment vertical="center"/>
    </xf>
    <xf numFmtId="49" fontId="5" fillId="5" borderId="44" xfId="1" applyNumberFormat="1" applyFont="1" applyFill="1" applyBorder="1" applyAlignment="1" applyProtection="1">
      <alignment vertical="top"/>
      <protection locked="0"/>
    </xf>
    <xf numFmtId="169" fontId="5" fillId="15" borderId="44" xfId="1" applyNumberFormat="1" applyFont="1" applyFill="1" applyBorder="1" applyAlignment="1" applyProtection="1">
      <alignment vertical="center"/>
      <protection locked="0"/>
    </xf>
    <xf numFmtId="0" fontId="29" fillId="5" borderId="44" xfId="7" applyFont="1" applyFill="1" applyBorder="1" applyAlignment="1" applyProtection="1">
      <alignment vertical="center"/>
    </xf>
    <xf numFmtId="0" fontId="2" fillId="0" borderId="44" xfId="6" applyFont="1" applyFill="1" applyBorder="1" applyAlignment="1" applyProtection="1">
      <alignment vertical="center"/>
    </xf>
    <xf numFmtId="171" fontId="6" fillId="16" borderId="44" xfId="7" applyNumberFormat="1" applyFont="1" applyFill="1" applyBorder="1" applyAlignment="1" applyProtection="1">
      <alignment horizontal="center" vertical="center" wrapText="1"/>
    </xf>
    <xf numFmtId="0" fontId="51" fillId="0" borderId="44" xfId="7" applyFont="1" applyFill="1" applyBorder="1" applyAlignment="1" applyProtection="1">
      <alignment vertical="center"/>
      <protection locked="0"/>
    </xf>
    <xf numFmtId="0" fontId="7" fillId="0" borderId="44" xfId="7" applyFont="1" applyFill="1" applyBorder="1" applyProtection="1"/>
    <xf numFmtId="2" fontId="7" fillId="0" borderId="44" xfId="7" applyNumberFormat="1" applyFont="1" applyFill="1" applyBorder="1" applyProtection="1">
      <protection locked="0"/>
    </xf>
    <xf numFmtId="0" fontId="7" fillId="0" borderId="44" xfId="7" applyFont="1" applyFill="1" applyBorder="1" applyAlignment="1" applyProtection="1">
      <alignment vertical="center"/>
      <protection locked="0"/>
    </xf>
    <xf numFmtId="49" fontId="51" fillId="5" borderId="44" xfId="7" applyNumberFormat="1" applyFont="1" applyFill="1" applyBorder="1" applyAlignment="1" applyProtection="1">
      <alignment horizontal="left" vertical="center" wrapText="1"/>
    </xf>
    <xf numFmtId="0" fontId="51" fillId="5" borderId="44" xfId="7" applyFont="1" applyFill="1" applyBorder="1" applyAlignment="1" applyProtection="1">
      <alignment horizontal="left" vertical="center"/>
    </xf>
    <xf numFmtId="169" fontId="7" fillId="15" borderId="44" xfId="7" applyNumberFormat="1" applyFont="1" applyFill="1" applyBorder="1" applyAlignment="1" applyProtection="1">
      <alignment vertical="center"/>
      <protection locked="0"/>
    </xf>
    <xf numFmtId="169" fontId="7" fillId="14" borderId="44" xfId="7" applyNumberFormat="1" applyFont="1" applyFill="1" applyBorder="1" applyAlignment="1" applyProtection="1">
      <alignment vertical="center"/>
    </xf>
    <xf numFmtId="171" fontId="7" fillId="15" borderId="44" xfId="1" applyNumberFormat="1" applyFont="1" applyFill="1" applyBorder="1" applyAlignment="1" applyProtection="1">
      <alignment horizontal="left" vertical="center" wrapText="1"/>
      <protection locked="0"/>
    </xf>
    <xf numFmtId="0" fontId="7" fillId="0" borderId="44" xfId="7" applyNumberFormat="1" applyFont="1" applyFill="1" applyBorder="1" applyAlignment="1" applyProtection="1">
      <alignment vertical="center"/>
    </xf>
    <xf numFmtId="171" fontId="7" fillId="15" borderId="44" xfId="7" applyNumberFormat="1" applyFont="1" applyFill="1" applyBorder="1" applyAlignment="1" applyProtection="1">
      <alignment horizontal="left" vertical="center" wrapText="1"/>
      <protection locked="0"/>
    </xf>
    <xf numFmtId="0" fontId="51" fillId="0" borderId="44" xfId="7" applyFont="1" applyFill="1" applyBorder="1" applyProtection="1">
      <protection locked="0"/>
    </xf>
    <xf numFmtId="0" fontId="7" fillId="0" borderId="44" xfId="7" applyNumberFormat="1" applyFont="1" applyFill="1" applyBorder="1" applyProtection="1">
      <protection locked="0"/>
    </xf>
    <xf numFmtId="0" fontId="51" fillId="0" borderId="44" xfId="7" applyFont="1" applyFill="1" applyBorder="1" applyProtection="1"/>
    <xf numFmtId="0" fontId="51" fillId="5" borderId="44" xfId="7" applyFont="1" applyFill="1" applyBorder="1" applyAlignment="1" applyProtection="1">
      <alignment horizontal="left" vertical="center" wrapText="1"/>
    </xf>
    <xf numFmtId="171" fontId="7" fillId="15" borderId="44" xfId="7" applyNumberFormat="1" applyFont="1" applyFill="1" applyBorder="1" applyAlignment="1" applyProtection="1">
      <alignment vertical="center" wrapText="1"/>
      <protection locked="0"/>
    </xf>
    <xf numFmtId="0" fontId="19" fillId="5" borderId="44" xfId="1" applyFont="1" applyFill="1" applyBorder="1" applyAlignment="1" applyProtection="1">
      <alignment horizontal="center" vertical="center" wrapText="1"/>
    </xf>
    <xf numFmtId="0" fontId="6" fillId="0" borderId="44" xfId="7" applyNumberFormat="1" applyFont="1" applyFill="1" applyBorder="1" applyAlignment="1" applyProtection="1">
      <alignment horizontal="center" vertical="center" wrapText="1"/>
    </xf>
    <xf numFmtId="0" fontId="51" fillId="0" borderId="44" xfId="7" applyNumberFormat="1" applyFont="1" applyFill="1" applyBorder="1" applyProtection="1"/>
    <xf numFmtId="0" fontId="51" fillId="0" borderId="44" xfId="7" applyFont="1" applyFill="1" applyBorder="1" applyAlignment="1" applyProtection="1">
      <alignment horizontal="left" vertical="center"/>
    </xf>
    <xf numFmtId="169" fontId="7" fillId="0" borderId="44" xfId="7" applyNumberFormat="1" applyFont="1" applyFill="1" applyBorder="1" applyAlignment="1" applyProtection="1">
      <alignment vertical="center"/>
    </xf>
    <xf numFmtId="171" fontId="7" fillId="0" borderId="44" xfId="1" applyNumberFormat="1" applyFont="1" applyFill="1" applyBorder="1" applyAlignment="1" applyProtection="1">
      <alignment horizontal="left" vertical="center" wrapText="1"/>
      <protection locked="0"/>
    </xf>
    <xf numFmtId="169" fontId="7" fillId="0" borderId="44" xfId="7" applyNumberFormat="1" applyFont="1" applyFill="1" applyBorder="1" applyAlignment="1" applyProtection="1">
      <alignment vertical="center"/>
      <protection locked="0"/>
    </xf>
    <xf numFmtId="171" fontId="7" fillId="0" borderId="44" xfId="7" applyNumberFormat="1" applyFont="1" applyFill="1" applyBorder="1" applyAlignment="1" applyProtection="1">
      <alignment horizontal="left" vertical="center" wrapText="1"/>
      <protection locked="0"/>
    </xf>
    <xf numFmtId="0" fontId="7" fillId="0" borderId="44" xfId="7" applyFont="1" applyFill="1" applyBorder="1" applyProtection="1">
      <protection locked="0"/>
    </xf>
    <xf numFmtId="49" fontId="51" fillId="15" borderId="44" xfId="7" applyNumberFormat="1" applyFont="1" applyFill="1" applyBorder="1" applyAlignment="1" applyProtection="1">
      <alignment horizontal="left" vertical="center" wrapText="1"/>
      <protection locked="0"/>
    </xf>
    <xf numFmtId="0" fontId="0" fillId="0" borderId="164" xfId="0" applyFill="1" applyBorder="1"/>
    <xf numFmtId="49" fontId="0" fillId="0" borderId="164" xfId="0" applyNumberFormat="1" applyFill="1" applyBorder="1"/>
    <xf numFmtId="0" fontId="77" fillId="0" borderId="44" xfId="0" applyFont="1" applyFill="1" applyBorder="1"/>
    <xf numFmtId="185" fontId="0" fillId="0" borderId="44" xfId="0" applyNumberFormat="1" applyFill="1" applyBorder="1"/>
    <xf numFmtId="0" fontId="5" fillId="0" borderId="44" xfId="1" applyFont="1" applyFill="1" applyBorder="1" applyAlignment="1" applyProtection="1">
      <alignment horizontal="left" vertical="center"/>
    </xf>
    <xf numFmtId="0" fontId="57" fillId="0" borderId="44" xfId="1" applyFont="1" applyFill="1" applyBorder="1" applyAlignment="1">
      <alignment horizontal="center" vertical="center" wrapText="1"/>
    </xf>
    <xf numFmtId="169" fontId="6" fillId="14" borderId="44" xfId="7" applyNumberFormat="1" applyFont="1" applyFill="1" applyBorder="1" applyAlignment="1" applyProtection="1">
      <alignment vertical="center"/>
    </xf>
    <xf numFmtId="0" fontId="56" fillId="0" borderId="44" xfId="7" applyFont="1" applyFill="1" applyBorder="1" applyProtection="1"/>
    <xf numFmtId="49" fontId="5" fillId="5" borderId="44" xfId="1" quotePrefix="1" applyNumberFormat="1" applyFont="1" applyFill="1" applyBorder="1" applyAlignment="1" applyProtection="1">
      <alignment horizontal="left" vertical="center" wrapText="1"/>
    </xf>
    <xf numFmtId="0" fontId="5" fillId="5" borderId="44" xfId="1" quotePrefix="1" applyFont="1" applyFill="1" applyBorder="1" applyAlignment="1" applyProtection="1">
      <alignment horizontal="left" vertical="center" wrapText="1"/>
    </xf>
    <xf numFmtId="169" fontId="6" fillId="2" borderId="44" xfId="7" applyNumberFormat="1" applyFont="1" applyFill="1" applyBorder="1" applyAlignment="1" applyProtection="1">
      <alignment vertical="center"/>
    </xf>
    <xf numFmtId="0" fontId="50" fillId="5" borderId="44" xfId="1" applyFont="1" applyFill="1" applyBorder="1" applyAlignment="1" applyProtection="1">
      <alignment horizontal="left" vertical="center" wrapText="1"/>
    </xf>
    <xf numFmtId="14" fontId="28" fillId="0" borderId="44" xfId="1" applyNumberFormat="1" applyFill="1" applyBorder="1"/>
    <xf numFmtId="0" fontId="87" fillId="0" borderId="44" xfId="0" applyFont="1" applyFill="1" applyBorder="1"/>
    <xf numFmtId="49" fontId="0" fillId="0" borderId="44" xfId="0" applyNumberFormat="1" applyFill="1" applyBorder="1" applyAlignment="1">
      <alignment wrapText="1"/>
    </xf>
    <xf numFmtId="49" fontId="2" fillId="3" borderId="44" xfId="0" applyNumberFormat="1" applyFont="1" applyFill="1" applyBorder="1" applyAlignment="1" applyProtection="1">
      <alignment horizontal="left" vertical="center" wrapText="1"/>
    </xf>
    <xf numFmtId="49" fontId="2" fillId="0" borderId="44" xfId="0" applyNumberFormat="1" applyFont="1" applyFill="1" applyBorder="1" applyAlignment="1" applyProtection="1">
      <alignment horizontal="left" vertical="center" wrapText="1"/>
      <protection locked="0"/>
    </xf>
    <xf numFmtId="49" fontId="2" fillId="0" borderId="44" xfId="0" applyNumberFormat="1" applyFont="1" applyFill="1" applyBorder="1" applyAlignment="1" applyProtection="1">
      <alignment horizontal="center" vertical="center" wrapText="1"/>
      <protection locked="0"/>
    </xf>
    <xf numFmtId="49" fontId="2" fillId="0" borderId="44" xfId="0" applyNumberFormat="1" applyFont="1" applyBorder="1" applyAlignment="1" applyProtection="1">
      <alignment horizontal="left" vertical="center" wrapText="1"/>
      <protection locked="0"/>
    </xf>
    <xf numFmtId="0" fontId="4" fillId="27" borderId="0" xfId="0" applyFont="1" applyFill="1" applyBorder="1" applyAlignment="1" applyProtection="1">
      <alignment vertical="center" wrapText="1"/>
    </xf>
    <xf numFmtId="0" fontId="2" fillId="0" borderId="0" xfId="0" applyFont="1" applyFill="1" applyBorder="1" applyAlignment="1" applyProtection="1">
      <alignment horizontal="center" vertical="center" wrapText="1"/>
      <protection locked="0"/>
    </xf>
    <xf numFmtId="0" fontId="2" fillId="0" borderId="0" xfId="0" applyFont="1" applyBorder="1" applyAlignment="1" applyProtection="1">
      <alignment horizontal="left" vertical="center" wrapText="1"/>
      <protection locked="0"/>
    </xf>
    <xf numFmtId="0" fontId="47" fillId="4" borderId="0" xfId="0" applyFont="1" applyFill="1" applyBorder="1" applyProtection="1"/>
    <xf numFmtId="0" fontId="5" fillId="0" borderId="44" xfId="0" applyFont="1" applyFill="1" applyBorder="1" applyAlignment="1" applyProtection="1">
      <alignment vertical="center"/>
    </xf>
    <xf numFmtId="0" fontId="4" fillId="16" borderId="44" xfId="0" applyFont="1" applyFill="1" applyBorder="1" applyAlignment="1" applyProtection="1">
      <alignment horizontal="center" vertical="center" wrapText="1"/>
    </xf>
    <xf numFmtId="0" fontId="2" fillId="0" borderId="44" xfId="0" applyFont="1" applyFill="1" applyBorder="1" applyProtection="1"/>
    <xf numFmtId="49" fontId="2" fillId="4" borderId="44" xfId="0" applyNumberFormat="1" applyFont="1" applyFill="1" applyBorder="1" applyProtection="1"/>
    <xf numFmtId="0" fontId="0" fillId="0" borderId="0" xfId="0" applyProtection="1">
      <protection locked="0"/>
    </xf>
    <xf numFmtId="0" fontId="66" fillId="0" borderId="0" xfId="0" applyFont="1" applyProtection="1">
      <protection locked="0"/>
    </xf>
    <xf numFmtId="0" fontId="0" fillId="0" borderId="44" xfId="0" applyFill="1" applyBorder="1" applyProtection="1">
      <protection locked="0"/>
    </xf>
    <xf numFmtId="49" fontId="0" fillId="0" borderId="44" xfId="0" applyNumberFormat="1" applyFill="1" applyBorder="1" applyProtection="1">
      <protection locked="0"/>
    </xf>
    <xf numFmtId="184" fontId="0" fillId="0" borderId="44" xfId="0" applyNumberFormat="1" applyFill="1" applyBorder="1" applyProtection="1">
      <protection locked="0"/>
    </xf>
    <xf numFmtId="0" fontId="0" fillId="0" borderId="44" xfId="0" applyNumberFormat="1" applyFill="1" applyBorder="1" applyProtection="1">
      <protection locked="0"/>
    </xf>
    <xf numFmtId="0" fontId="5" fillId="4" borderId="44" xfId="0" applyFont="1" applyFill="1" applyBorder="1" applyProtection="1"/>
    <xf numFmtId="173" fontId="2" fillId="30" borderId="44" xfId="0" applyNumberFormat="1" applyFont="1" applyFill="1" applyBorder="1" applyAlignment="1" applyProtection="1">
      <alignment horizontal="left" vertical="center" wrapText="1"/>
      <protection locked="0"/>
    </xf>
    <xf numFmtId="0" fontId="5" fillId="4" borderId="44" xfId="0" applyFont="1" applyFill="1" applyBorder="1" applyProtection="1">
      <protection locked="0"/>
    </xf>
    <xf numFmtId="173" fontId="2" fillId="16" borderId="44" xfId="0" applyNumberFormat="1" applyFont="1" applyFill="1" applyBorder="1" applyAlignment="1" applyProtection="1">
      <alignment horizontal="center" vertical="center"/>
      <protection locked="0"/>
    </xf>
    <xf numFmtId="173" fontId="2" fillId="16" borderId="44" xfId="0" applyNumberFormat="1" applyFont="1" applyFill="1" applyBorder="1" applyAlignment="1" applyProtection="1">
      <alignment horizontal="center" vertical="center" wrapText="1"/>
      <protection locked="0"/>
    </xf>
    <xf numFmtId="0" fontId="5" fillId="2" borderId="44" xfId="0" applyFont="1" applyFill="1" applyBorder="1" applyProtection="1">
      <protection locked="0"/>
    </xf>
    <xf numFmtId="0" fontId="18" fillId="0" borderId="44" xfId="0" applyFont="1" applyBorder="1" applyProtection="1">
      <protection locked="0"/>
    </xf>
    <xf numFmtId="0" fontId="18" fillId="2" borderId="44" xfId="0" applyFont="1" applyFill="1" applyBorder="1" applyProtection="1">
      <protection locked="0"/>
    </xf>
    <xf numFmtId="0" fontId="8" fillId="4" borderId="44" xfId="0" applyFont="1" applyFill="1" applyBorder="1" applyProtection="1">
      <protection locked="0"/>
    </xf>
    <xf numFmtId="49" fontId="8" fillId="4" borderId="44" xfId="0" applyNumberFormat="1" applyFont="1" applyFill="1" applyBorder="1" applyProtection="1">
      <protection locked="0"/>
    </xf>
    <xf numFmtId="14" fontId="8" fillId="4" borderId="44" xfId="0" applyNumberFormat="1" applyFont="1" applyFill="1" applyBorder="1" applyProtection="1">
      <protection locked="0"/>
    </xf>
    <xf numFmtId="0" fontId="18" fillId="0" borderId="0" xfId="0" applyFont="1" applyProtection="1">
      <protection locked="0"/>
    </xf>
    <xf numFmtId="0" fontId="18" fillId="2" borderId="0" xfId="0" applyFont="1" applyFill="1" applyProtection="1">
      <protection locked="0"/>
    </xf>
    <xf numFmtId="0" fontId="8" fillId="4" borderId="0" xfId="0" applyFont="1" applyFill="1" applyBorder="1" applyProtection="1">
      <protection locked="0"/>
    </xf>
    <xf numFmtId="0" fontId="0" fillId="2" borderId="0" xfId="0" applyFill="1" applyProtection="1">
      <protection locked="0"/>
    </xf>
    <xf numFmtId="0" fontId="0" fillId="2" borderId="0" xfId="0" applyFill="1"/>
    <xf numFmtId="0" fontId="5" fillId="4" borderId="0" xfId="1" applyFont="1" applyFill="1" applyAlignment="1">
      <alignment vertical="center"/>
    </xf>
    <xf numFmtId="0" fontId="32" fillId="3" borderId="0" xfId="1" applyFont="1" applyFill="1" applyAlignment="1">
      <alignment horizontal="left" wrapText="1"/>
    </xf>
    <xf numFmtId="0" fontId="4" fillId="3" borderId="0" xfId="1" applyFont="1" applyFill="1" applyAlignment="1">
      <alignment horizontal="left" wrapText="1"/>
    </xf>
    <xf numFmtId="0" fontId="32" fillId="2" borderId="0" xfId="1" applyFont="1" applyFill="1" applyAlignment="1">
      <alignment horizontal="left" wrapText="1"/>
    </xf>
    <xf numFmtId="0" fontId="0" fillId="0" borderId="135" xfId="0" applyBorder="1" applyAlignment="1">
      <alignment vertical="center"/>
    </xf>
    <xf numFmtId="0" fontId="0" fillId="0" borderId="135" xfId="0" applyBorder="1" applyAlignment="1">
      <alignment vertical="center" wrapText="1"/>
    </xf>
    <xf numFmtId="0" fontId="59" fillId="0" borderId="135" xfId="0" applyFont="1" applyBorder="1" applyAlignment="1">
      <alignment vertical="top" wrapText="1"/>
    </xf>
    <xf numFmtId="0" fontId="4" fillId="0" borderId="135" xfId="1" applyFont="1" applyBorder="1" applyAlignment="1">
      <alignment horizontal="left" wrapText="1"/>
    </xf>
    <xf numFmtId="4" fontId="2" fillId="15" borderId="135" xfId="1" applyNumberFormat="1" applyFont="1" applyFill="1" applyBorder="1" applyAlignment="1" applyProtection="1">
      <alignment vertical="center"/>
      <protection locked="0"/>
    </xf>
    <xf numFmtId="41" fontId="4" fillId="15" borderId="25" xfId="3" applyNumberFormat="1" applyFont="1" applyFill="1" applyBorder="1" applyAlignment="1" applyProtection="1">
      <alignment vertical="center"/>
      <protection locked="0"/>
    </xf>
    <xf numFmtId="43" fontId="2" fillId="15" borderId="1" xfId="4" applyNumberFormat="1" applyFont="1" applyFill="1" applyBorder="1" applyAlignment="1" applyProtection="1">
      <alignment vertical="center"/>
      <protection locked="0"/>
    </xf>
    <xf numFmtId="4" fontId="2" fillId="15" borderId="1" xfId="4" applyNumberFormat="1" applyFont="1" applyFill="1" applyBorder="1" applyAlignment="1" applyProtection="1">
      <alignment vertical="center"/>
      <protection locked="0"/>
    </xf>
    <xf numFmtId="4" fontId="2" fillId="15" borderId="18" xfId="1" applyNumberFormat="1" applyFont="1" applyFill="1" applyBorder="1" applyAlignment="1" applyProtection="1">
      <alignment vertical="center"/>
      <protection locked="0"/>
    </xf>
    <xf numFmtId="4" fontId="2" fillId="15" borderId="9" xfId="1" applyNumberFormat="1" applyFont="1" applyFill="1" applyBorder="1" applyAlignment="1" applyProtection="1">
      <alignment vertical="center"/>
      <protection locked="0"/>
    </xf>
    <xf numFmtId="4" fontId="2" fillId="15" borderId="11" xfId="1" applyNumberFormat="1" applyFont="1" applyFill="1" applyBorder="1" applyAlignment="1" applyProtection="1">
      <alignment vertical="center"/>
      <protection locked="0"/>
    </xf>
    <xf numFmtId="0" fontId="7" fillId="15" borderId="44" xfId="1" applyFont="1" applyFill="1" applyBorder="1" applyAlignment="1" applyProtection="1">
      <alignment horizontal="left" vertical="center" wrapText="1"/>
      <protection locked="0"/>
    </xf>
    <xf numFmtId="4" fontId="7" fillId="15" borderId="44" xfId="2" applyNumberFormat="1" applyFont="1" applyFill="1" applyBorder="1" applyAlignment="1" applyProtection="1">
      <alignment vertical="center"/>
      <protection locked="0"/>
    </xf>
    <xf numFmtId="3" fontId="7" fillId="15" borderId="44" xfId="2" applyNumberFormat="1" applyFont="1" applyFill="1" applyBorder="1" applyAlignment="1" applyProtection="1">
      <alignment vertical="center"/>
      <protection locked="0"/>
    </xf>
    <xf numFmtId="4" fontId="2" fillId="15" borderId="44" xfId="1" applyNumberFormat="1" applyFont="1" applyFill="1" applyBorder="1" applyAlignment="1" applyProtection="1">
      <alignment vertical="center"/>
      <protection locked="0"/>
    </xf>
    <xf numFmtId="49" fontId="2" fillId="0" borderId="18" xfId="1" applyNumberFormat="1" applyFont="1" applyFill="1" applyBorder="1" applyAlignment="1" applyProtection="1">
      <alignment vertical="center" wrapText="1"/>
      <protection locked="0"/>
    </xf>
    <xf numFmtId="171" fontId="4" fillId="2" borderId="137" xfId="1" applyNumberFormat="1" applyFont="1" applyFill="1" applyBorder="1" applyAlignment="1" applyProtection="1">
      <alignment vertical="center" wrapText="1"/>
      <protection locked="0"/>
    </xf>
    <xf numFmtId="171" fontId="2" fillId="0" borderId="137" xfId="1" applyNumberFormat="1" applyFont="1" applyFill="1" applyBorder="1" applyAlignment="1" applyProtection="1">
      <alignment vertical="center" wrapText="1"/>
      <protection locked="0"/>
    </xf>
    <xf numFmtId="43" fontId="4" fillId="14" borderId="33" xfId="18" applyFont="1" applyFill="1" applyBorder="1" applyAlignment="1" applyProtection="1">
      <alignment vertical="center"/>
    </xf>
    <xf numFmtId="14" fontId="7" fillId="15" borderId="44" xfId="1" applyNumberFormat="1" applyFont="1" applyFill="1" applyBorder="1" applyAlignment="1" applyProtection="1">
      <alignment horizontal="center" vertical="center" wrapText="1"/>
      <protection locked="0"/>
    </xf>
    <xf numFmtId="14" fontId="7" fillId="15" borderId="45" xfId="1" applyNumberFormat="1" applyFont="1" applyFill="1" applyBorder="1" applyAlignment="1" applyProtection="1">
      <alignment horizontal="center" vertical="center" wrapText="1"/>
      <protection locked="0"/>
    </xf>
    <xf numFmtId="189" fontId="7" fillId="15" borderId="44" xfId="2" applyNumberFormat="1" applyFont="1" applyFill="1" applyBorder="1" applyAlignment="1" applyProtection="1">
      <alignment vertical="center"/>
      <protection locked="0"/>
    </xf>
    <xf numFmtId="0" fontId="97" fillId="0" borderId="0" xfId="2" applyFont="1" applyAlignment="1" applyProtection="1">
      <alignment vertical="center"/>
    </xf>
    <xf numFmtId="0" fontId="98" fillId="0" borderId="0" xfId="0" applyFont="1"/>
    <xf numFmtId="0" fontId="100" fillId="0" borderId="0" xfId="1" applyFont="1"/>
    <xf numFmtId="0" fontId="99" fillId="17" borderId="11" xfId="2" applyFont="1" applyFill="1" applyBorder="1" applyAlignment="1" applyProtection="1">
      <alignment horizontal="center" vertical="center" wrapText="1"/>
    </xf>
    <xf numFmtId="0" fontId="99" fillId="17" borderId="39" xfId="2" applyFont="1" applyFill="1" applyBorder="1" applyAlignment="1" applyProtection="1">
      <alignment horizontal="center" vertical="center" wrapText="1"/>
    </xf>
    <xf numFmtId="0" fontId="98" fillId="0" borderId="0" xfId="2" applyFont="1" applyAlignment="1" applyProtection="1">
      <alignment horizontal="center" vertical="center"/>
      <protection locked="0"/>
    </xf>
    <xf numFmtId="0" fontId="100" fillId="15" borderId="44" xfId="1" applyFont="1" applyFill="1" applyBorder="1" applyAlignment="1" applyProtection="1">
      <alignment horizontal="left" vertical="center" wrapText="1"/>
      <protection locked="0"/>
    </xf>
    <xf numFmtId="4" fontId="100" fillId="15" borderId="44" xfId="2" applyNumberFormat="1" applyFont="1" applyFill="1" applyBorder="1" applyAlignment="1" applyProtection="1">
      <alignment vertical="center"/>
      <protection locked="0"/>
    </xf>
    <xf numFmtId="4" fontId="100" fillId="15" borderId="44" xfId="1" applyNumberFormat="1" applyFont="1" applyFill="1" applyBorder="1" applyAlignment="1" applyProtection="1">
      <alignment vertical="center"/>
      <protection locked="0"/>
    </xf>
    <xf numFmtId="49" fontId="100" fillId="15" borderId="44" xfId="1" applyNumberFormat="1" applyFont="1" applyFill="1" applyBorder="1" applyAlignment="1" applyProtection="1">
      <alignment horizontal="left" vertical="center" wrapText="1"/>
      <protection locked="0"/>
    </xf>
    <xf numFmtId="49" fontId="100" fillId="15" borderId="45" xfId="1" applyNumberFormat="1" applyFont="1" applyFill="1" applyBorder="1" applyAlignment="1" applyProtection="1">
      <alignment horizontal="left" vertical="center" wrapText="1"/>
      <protection locked="0"/>
    </xf>
    <xf numFmtId="189" fontId="100" fillId="15" borderId="44" xfId="2" applyNumberFormat="1" applyFont="1" applyFill="1" applyBorder="1" applyAlignment="1" applyProtection="1">
      <alignment vertical="center"/>
      <protection locked="0"/>
    </xf>
    <xf numFmtId="4" fontId="99" fillId="15" borderId="44" xfId="1" applyNumberFormat="1" applyFont="1" applyFill="1" applyBorder="1" applyAlignment="1" applyProtection="1">
      <alignment vertical="center"/>
      <protection locked="0"/>
    </xf>
    <xf numFmtId="0" fontId="98" fillId="0" borderId="0" xfId="0" applyFont="1" applyAlignment="1">
      <alignment wrapText="1"/>
    </xf>
    <xf numFmtId="0" fontId="100" fillId="0" borderId="0" xfId="1" applyFont="1" applyAlignment="1">
      <alignment wrapText="1"/>
    </xf>
    <xf numFmtId="16" fontId="100" fillId="15" borderId="45" xfId="1" applyNumberFormat="1" applyFont="1" applyFill="1" applyBorder="1" applyAlignment="1" applyProtection="1">
      <alignment horizontal="center" vertical="center" wrapText="1"/>
      <protection locked="0"/>
    </xf>
    <xf numFmtId="0" fontId="100" fillId="15" borderId="45" xfId="1" applyFont="1" applyFill="1" applyBorder="1" applyAlignment="1" applyProtection="1">
      <alignment horizontal="center" vertical="center" wrapText="1"/>
      <protection locked="0"/>
    </xf>
    <xf numFmtId="14" fontId="100" fillId="15" borderId="45" xfId="1" applyNumberFormat="1" applyFont="1" applyFill="1" applyBorder="1" applyAlignment="1" applyProtection="1">
      <alignment horizontal="center" vertical="center" wrapText="1"/>
      <protection locked="0"/>
    </xf>
    <xf numFmtId="0" fontId="99" fillId="15" borderId="44" xfId="1" applyFont="1" applyFill="1" applyBorder="1" applyAlignment="1" applyProtection="1">
      <alignment horizontal="left" vertical="center" wrapText="1"/>
      <protection locked="0"/>
    </xf>
    <xf numFmtId="189" fontId="99" fillId="15" borderId="44" xfId="2" applyNumberFormat="1" applyFont="1" applyFill="1" applyBorder="1" applyAlignment="1" applyProtection="1">
      <alignment vertical="center"/>
      <protection locked="0"/>
    </xf>
    <xf numFmtId="0" fontId="2" fillId="2" borderId="141" xfId="0" quotePrefix="1" applyFont="1" applyFill="1" applyBorder="1" applyAlignment="1" applyProtection="1">
      <alignment horizontal="left" vertical="center" wrapText="1"/>
    </xf>
    <xf numFmtId="0" fontId="2" fillId="2" borderId="151" xfId="0" quotePrefix="1" applyFont="1" applyFill="1" applyBorder="1" applyAlignment="1" applyProtection="1">
      <alignment horizontal="left" vertical="center" wrapText="1"/>
    </xf>
    <xf numFmtId="0" fontId="2" fillId="2" borderId="140" xfId="0" quotePrefix="1" applyFont="1" applyFill="1" applyBorder="1" applyAlignment="1" applyProtection="1">
      <alignment horizontal="left" vertical="center" wrapText="1"/>
    </xf>
    <xf numFmtId="0" fontId="2" fillId="2" borderId="148" xfId="0" quotePrefix="1" applyFont="1" applyFill="1" applyBorder="1" applyAlignment="1" applyProtection="1">
      <alignment horizontal="left" vertical="center" wrapText="1"/>
    </xf>
    <xf numFmtId="0" fontId="2" fillId="2" borderId="149" xfId="0" quotePrefix="1" applyFont="1" applyFill="1" applyBorder="1" applyAlignment="1" applyProtection="1">
      <alignment horizontal="left" vertical="center" wrapText="1"/>
    </xf>
    <xf numFmtId="0" fontId="2" fillId="2" borderId="152" xfId="0" quotePrefix="1" applyFont="1" applyFill="1" applyBorder="1" applyAlignment="1" applyProtection="1">
      <alignment horizontal="left" vertical="center" wrapText="1"/>
    </xf>
    <xf numFmtId="0" fontId="1" fillId="3" borderId="0" xfId="0" applyFont="1" applyFill="1" applyAlignment="1" applyProtection="1">
      <alignment horizontal="left" vertical="center" wrapText="1"/>
    </xf>
    <xf numFmtId="0" fontId="2" fillId="3" borderId="21" xfId="0" applyFont="1" applyFill="1" applyBorder="1" applyAlignment="1" applyProtection="1">
      <alignment horizontal="center" vertical="center" wrapText="1"/>
    </xf>
    <xf numFmtId="0" fontId="6" fillId="5" borderId="18" xfId="0" applyFont="1" applyFill="1" applyBorder="1" applyAlignment="1" applyProtection="1">
      <alignment horizontal="left" vertical="center"/>
    </xf>
    <xf numFmtId="0" fontId="6" fillId="5" borderId="23" xfId="0" applyFont="1" applyFill="1" applyBorder="1" applyAlignment="1" applyProtection="1">
      <alignment horizontal="left" vertical="center"/>
    </xf>
    <xf numFmtId="0" fontId="6" fillId="5" borderId="24" xfId="0" applyFont="1" applyFill="1" applyBorder="1" applyAlignment="1" applyProtection="1">
      <alignment horizontal="left" vertical="center"/>
    </xf>
    <xf numFmtId="0" fontId="6" fillId="5" borderId="137" xfId="0" applyFont="1" applyFill="1" applyBorder="1" applyAlignment="1" applyProtection="1">
      <alignment horizontal="left" vertical="center" wrapText="1"/>
    </xf>
    <xf numFmtId="0" fontId="6" fillId="5" borderId="147" xfId="0" applyFont="1" applyFill="1" applyBorder="1" applyAlignment="1" applyProtection="1">
      <alignment horizontal="left" vertical="center" wrapText="1"/>
    </xf>
    <xf numFmtId="0" fontId="6" fillId="5" borderId="136" xfId="0" applyFont="1" applyFill="1" applyBorder="1" applyAlignment="1" applyProtection="1">
      <alignment horizontal="left" vertical="center" wrapText="1"/>
    </xf>
    <xf numFmtId="0" fontId="4" fillId="2" borderId="137" xfId="0" applyFont="1" applyFill="1" applyBorder="1" applyAlignment="1" applyProtection="1">
      <alignment horizontal="left" wrapText="1"/>
    </xf>
    <xf numFmtId="0" fontId="4" fillId="2" borderId="147" xfId="0" applyFont="1" applyFill="1" applyBorder="1" applyAlignment="1" applyProtection="1">
      <alignment horizontal="left" wrapText="1"/>
    </xf>
    <xf numFmtId="0" fontId="4" fillId="2" borderId="18" xfId="0" applyFont="1" applyFill="1" applyBorder="1" applyAlignment="1" applyProtection="1">
      <alignment horizontal="left" wrapText="1"/>
    </xf>
    <xf numFmtId="0" fontId="4" fillId="2" borderId="23" xfId="0" applyFont="1" applyFill="1" applyBorder="1" applyAlignment="1" applyProtection="1">
      <alignment horizontal="left" wrapText="1"/>
    </xf>
    <xf numFmtId="0" fontId="4" fillId="2" borderId="24" xfId="0" applyFont="1" applyFill="1" applyBorder="1" applyAlignment="1" applyProtection="1">
      <alignment horizontal="left" wrapText="1"/>
    </xf>
    <xf numFmtId="0" fontId="19" fillId="8" borderId="32" xfId="0" applyFont="1" applyFill="1" applyBorder="1" applyAlignment="1">
      <alignment horizontal="center" vertical="center" wrapText="1"/>
    </xf>
    <xf numFmtId="0" fontId="19" fillId="8" borderId="118" xfId="0" applyFont="1" applyFill="1" applyBorder="1" applyAlignment="1">
      <alignment horizontal="center" vertical="center" wrapText="1"/>
    </xf>
    <xf numFmtId="0" fontId="19" fillId="10" borderId="32" xfId="0" applyFont="1" applyFill="1" applyBorder="1" applyAlignment="1">
      <alignment horizontal="center" vertical="center" wrapText="1"/>
    </xf>
    <xf numFmtId="0" fontId="19" fillId="10" borderId="118" xfId="0" applyFont="1" applyFill="1" applyBorder="1" applyAlignment="1">
      <alignment horizontal="center" vertical="center" wrapText="1"/>
    </xf>
    <xf numFmtId="0" fontId="19" fillId="11" borderId="9" xfId="0" applyFont="1" applyFill="1" applyBorder="1" applyAlignment="1">
      <alignment horizontal="center" vertical="center" wrapText="1"/>
    </xf>
    <xf numFmtId="0" fontId="19" fillId="11" borderId="143" xfId="0" applyFont="1" applyFill="1" applyBorder="1" applyAlignment="1">
      <alignment horizontal="center" vertical="center" wrapText="1"/>
    </xf>
    <xf numFmtId="0" fontId="19" fillId="33" borderId="17" xfId="0" applyFont="1" applyFill="1" applyBorder="1" applyAlignment="1">
      <alignment horizontal="center" vertical="center" wrapText="1"/>
    </xf>
    <xf numFmtId="0" fontId="19" fillId="33" borderId="34" xfId="0" applyFont="1" applyFill="1" applyBorder="1" applyAlignment="1">
      <alignment horizontal="center" vertical="center" wrapText="1"/>
    </xf>
    <xf numFmtId="0" fontId="19" fillId="33" borderId="35" xfId="0" applyFont="1" applyFill="1" applyBorder="1" applyAlignment="1">
      <alignment horizontal="center" vertical="center" wrapText="1"/>
    </xf>
    <xf numFmtId="0" fontId="4" fillId="7" borderId="18" xfId="0" applyFont="1" applyFill="1" applyBorder="1" applyAlignment="1">
      <alignment horizontal="left" vertical="center" wrapText="1"/>
    </xf>
    <xf numFmtId="0" fontId="4" fillId="7" borderId="23" xfId="0" applyFont="1" applyFill="1" applyBorder="1" applyAlignment="1">
      <alignment horizontal="left" vertical="center" wrapText="1"/>
    </xf>
    <xf numFmtId="0" fontId="19" fillId="5" borderId="17" xfId="0" applyFont="1" applyFill="1" applyBorder="1" applyAlignment="1">
      <alignment horizontal="center" vertical="center" wrapText="1"/>
    </xf>
    <xf numFmtId="0" fontId="19" fillId="5" borderId="35" xfId="0" applyFont="1" applyFill="1" applyBorder="1" applyAlignment="1">
      <alignment horizontal="center" vertical="center" wrapText="1"/>
    </xf>
    <xf numFmtId="0" fontId="19" fillId="5" borderId="34" xfId="0" applyFont="1" applyFill="1" applyBorder="1" applyAlignment="1">
      <alignment horizontal="center" vertical="center" wrapText="1"/>
    </xf>
    <xf numFmtId="0" fontId="19" fillId="5" borderId="32" xfId="0" applyFont="1" applyFill="1" applyBorder="1" applyAlignment="1">
      <alignment horizontal="center" vertical="center" wrapText="1"/>
    </xf>
    <xf numFmtId="0" fontId="19" fillId="5" borderId="118" xfId="0" applyFont="1" applyFill="1" applyBorder="1" applyAlignment="1">
      <alignment horizontal="center" vertical="center" wrapText="1"/>
    </xf>
    <xf numFmtId="0" fontId="19" fillId="8" borderId="17" xfId="0" applyFont="1" applyFill="1" applyBorder="1" applyAlignment="1">
      <alignment horizontal="center" vertical="center" wrapText="1"/>
    </xf>
    <xf numFmtId="0" fontId="19" fillId="8" borderId="34" xfId="0" applyFont="1" applyFill="1" applyBorder="1" applyAlignment="1">
      <alignment horizontal="center" vertical="center" wrapText="1"/>
    </xf>
    <xf numFmtId="0" fontId="19" fillId="8" borderId="35" xfId="0" applyFont="1" applyFill="1" applyBorder="1" applyAlignment="1">
      <alignment horizontal="center" vertical="center" wrapText="1"/>
    </xf>
    <xf numFmtId="0" fontId="19" fillId="5" borderId="14" xfId="0" applyFont="1" applyFill="1" applyBorder="1" applyAlignment="1">
      <alignment horizontal="center" vertical="center" wrapText="1"/>
    </xf>
    <xf numFmtId="0" fontId="19" fillId="5" borderId="20" xfId="0" applyFont="1" applyFill="1" applyBorder="1" applyAlignment="1">
      <alignment horizontal="center" vertical="center" wrapText="1"/>
    </xf>
    <xf numFmtId="0" fontId="19" fillId="5" borderId="15" xfId="0" applyFont="1" applyFill="1" applyBorder="1" applyAlignment="1">
      <alignment horizontal="center" vertical="center" wrapText="1"/>
    </xf>
    <xf numFmtId="0" fontId="19" fillId="5" borderId="39" xfId="0" applyFont="1" applyFill="1" applyBorder="1" applyAlignment="1">
      <alignment horizontal="center" vertical="center" wrapText="1"/>
    </xf>
    <xf numFmtId="0" fontId="19" fillId="10" borderId="17" xfId="0" applyFont="1" applyFill="1" applyBorder="1" applyAlignment="1">
      <alignment horizontal="center" vertical="center" wrapText="1"/>
    </xf>
    <xf numFmtId="0" fontId="19" fillId="10" borderId="34" xfId="0" applyFont="1" applyFill="1" applyBorder="1" applyAlignment="1">
      <alignment horizontal="center" vertical="center" wrapText="1"/>
    </xf>
    <xf numFmtId="0" fontId="19" fillId="10" borderId="35" xfId="0" applyFont="1" applyFill="1" applyBorder="1" applyAlignment="1">
      <alignment horizontal="center" vertical="center" wrapText="1"/>
    </xf>
    <xf numFmtId="0" fontId="18" fillId="9" borderId="0" xfId="0" applyFont="1" applyFill="1" applyAlignment="1">
      <alignment horizontal="left" vertical="center" wrapText="1"/>
    </xf>
    <xf numFmtId="0" fontId="19" fillId="8" borderId="27"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10" borderId="27"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8" fillId="2" borderId="0" xfId="0" applyFont="1" applyFill="1" applyBorder="1" applyAlignment="1">
      <alignment horizontal="center"/>
    </xf>
    <xf numFmtId="0" fontId="19" fillId="5" borderId="33" xfId="0" applyFont="1" applyFill="1" applyBorder="1" applyAlignment="1">
      <alignment horizontal="center" vertical="center" wrapText="1"/>
    </xf>
    <xf numFmtId="0" fontId="19" fillId="11" borderId="2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4" fillId="34" borderId="18" xfId="0" applyFont="1" applyFill="1" applyBorder="1" applyAlignment="1">
      <alignment horizontal="left" vertical="center" wrapText="1"/>
    </xf>
    <xf numFmtId="0" fontId="4" fillId="34" borderId="23" xfId="0" applyFont="1" applyFill="1" applyBorder="1" applyAlignment="1">
      <alignment horizontal="left" vertical="center" wrapText="1"/>
    </xf>
    <xf numFmtId="0" fontId="4" fillId="34" borderId="147" xfId="0" applyFont="1" applyFill="1" applyBorder="1" applyAlignment="1">
      <alignment horizontal="left" vertical="center" wrapText="1"/>
    </xf>
    <xf numFmtId="0" fontId="19" fillId="5" borderId="8" xfId="0" applyFont="1" applyFill="1" applyBorder="1" applyAlignment="1">
      <alignment horizontal="center" vertical="center" wrapText="1"/>
    </xf>
    <xf numFmtId="0" fontId="19" fillId="5" borderId="142" xfId="0" applyFont="1" applyFill="1" applyBorder="1" applyAlignment="1">
      <alignment horizontal="center" vertical="center" wrapText="1"/>
    </xf>
    <xf numFmtId="0" fontId="19" fillId="5" borderId="27" xfId="0" applyFont="1" applyFill="1" applyBorder="1" applyAlignment="1">
      <alignment horizontal="center" vertical="center" wrapText="1"/>
    </xf>
    <xf numFmtId="0" fontId="19" fillId="5" borderId="135" xfId="0" applyFont="1" applyFill="1" applyBorder="1" applyAlignment="1">
      <alignment horizontal="center" vertical="center" wrapText="1"/>
    </xf>
    <xf numFmtId="0" fontId="19" fillId="5" borderId="56" xfId="0" applyFont="1" applyFill="1" applyBorder="1" applyAlignment="1">
      <alignment horizontal="center" vertical="center" wrapText="1"/>
    </xf>
    <xf numFmtId="0" fontId="19" fillId="5" borderId="161" xfId="0" applyFont="1" applyFill="1" applyBorder="1" applyAlignment="1">
      <alignment horizontal="center" vertical="center" wrapText="1"/>
    </xf>
    <xf numFmtId="0" fontId="19" fillId="10" borderId="135" xfId="0" applyFont="1" applyFill="1" applyBorder="1" applyAlignment="1">
      <alignment horizontal="center" vertical="center" wrapText="1"/>
    </xf>
    <xf numFmtId="0" fontId="19" fillId="8" borderId="135" xfId="0" applyFont="1" applyFill="1" applyBorder="1" applyAlignment="1">
      <alignment horizontal="center" vertical="center" wrapText="1"/>
    </xf>
    <xf numFmtId="0" fontId="2" fillId="9" borderId="18"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19" fillId="5" borderId="16" xfId="0" applyFont="1" applyFill="1" applyBorder="1" applyAlignment="1">
      <alignment horizontal="center" vertical="center" wrapText="1"/>
    </xf>
    <xf numFmtId="0" fontId="19" fillId="5" borderId="5" xfId="0" applyFont="1" applyFill="1" applyBorder="1" applyAlignment="1">
      <alignment horizontal="center" vertical="center" wrapText="1"/>
    </xf>
    <xf numFmtId="0" fontId="19" fillId="5" borderId="37"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19" fillId="5" borderId="36" xfId="0" applyFont="1" applyFill="1" applyBorder="1" applyAlignment="1">
      <alignment horizontal="center" vertical="center" wrapText="1"/>
    </xf>
    <xf numFmtId="0" fontId="4" fillId="5" borderId="32"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19" fillId="8" borderId="16" xfId="0" applyFont="1" applyFill="1" applyBorder="1" applyAlignment="1">
      <alignment horizontal="center" vertical="center" wrapText="1"/>
    </xf>
    <xf numFmtId="0" fontId="19" fillId="8" borderId="36" xfId="0" applyFont="1" applyFill="1" applyBorder="1" applyAlignment="1">
      <alignment horizontal="center" vertical="center" wrapText="1"/>
    </xf>
    <xf numFmtId="0" fontId="19" fillId="8" borderId="33" xfId="0" applyFont="1" applyFill="1" applyBorder="1" applyAlignment="1">
      <alignment horizontal="center" vertical="center" wrapText="1"/>
    </xf>
    <xf numFmtId="0" fontId="19" fillId="10" borderId="33" xfId="0" applyFont="1" applyFill="1" applyBorder="1" applyAlignment="1">
      <alignment horizontal="center" vertical="center" wrapText="1"/>
    </xf>
    <xf numFmtId="0" fontId="4" fillId="7" borderId="147" xfId="0" applyFont="1" applyFill="1" applyBorder="1" applyAlignment="1">
      <alignment horizontal="left" vertical="center" wrapText="1"/>
    </xf>
    <xf numFmtId="0" fontId="19" fillId="11" borderId="135" xfId="0" applyFont="1" applyFill="1" applyBorder="1" applyAlignment="1">
      <alignment horizontal="center" vertical="center" wrapText="1"/>
    </xf>
    <xf numFmtId="0" fontId="19" fillId="5" borderId="9" xfId="0" applyFont="1" applyFill="1" applyBorder="1" applyAlignment="1">
      <alignment horizontal="center" vertical="center" wrapText="1"/>
    </xf>
    <xf numFmtId="0" fontId="19" fillId="5" borderId="143" xfId="0" applyFont="1" applyFill="1" applyBorder="1" applyAlignment="1">
      <alignment horizontal="center" vertical="center" wrapText="1"/>
    </xf>
    <xf numFmtId="0" fontId="19" fillId="5" borderId="44" xfId="0" applyFont="1" applyFill="1" applyBorder="1" applyAlignment="1">
      <alignment horizontal="center" vertical="center" wrapText="1"/>
    </xf>
    <xf numFmtId="0" fontId="19" fillId="10" borderId="44" xfId="0" applyFont="1" applyFill="1" applyBorder="1" applyAlignment="1">
      <alignment horizontal="center" vertical="center" wrapText="1"/>
    </xf>
    <xf numFmtId="0" fontId="19" fillId="8" borderId="44" xfId="0" applyFont="1" applyFill="1" applyBorder="1" applyAlignment="1">
      <alignment horizontal="center" vertical="center" wrapText="1"/>
    </xf>
    <xf numFmtId="0" fontId="19" fillId="11" borderId="32" xfId="0" applyFont="1" applyFill="1" applyBorder="1" applyAlignment="1">
      <alignment horizontal="center" vertical="center" wrapText="1"/>
    </xf>
    <xf numFmtId="0" fontId="19" fillId="11" borderId="44" xfId="0" applyFont="1" applyFill="1" applyBorder="1" applyAlignment="1">
      <alignment horizontal="center" vertical="center" wrapText="1"/>
    </xf>
    <xf numFmtId="0" fontId="24" fillId="9" borderId="18" xfId="0" applyFont="1" applyFill="1" applyBorder="1" applyAlignment="1">
      <alignment horizontal="left" vertical="center" wrapText="1"/>
    </xf>
    <xf numFmtId="0" fontId="11" fillId="9" borderId="23" xfId="0" applyFont="1" applyFill="1" applyBorder="1" applyAlignment="1">
      <alignment horizontal="left" vertical="center" wrapText="1"/>
    </xf>
    <xf numFmtId="0" fontId="19" fillId="5" borderId="17" xfId="0" applyNumberFormat="1" applyFont="1" applyFill="1" applyBorder="1" applyAlignment="1">
      <alignment horizontal="center" vertical="center" wrapText="1"/>
    </xf>
    <xf numFmtId="0" fontId="19" fillId="5" borderId="34" xfId="0" applyNumberFormat="1" applyFont="1" applyFill="1" applyBorder="1" applyAlignment="1">
      <alignment horizontal="center" vertical="center" wrapText="1"/>
    </xf>
    <xf numFmtId="0" fontId="19" fillId="5" borderId="35" xfId="0" applyNumberFormat="1" applyFont="1" applyFill="1" applyBorder="1" applyAlignment="1">
      <alignment horizontal="center" vertical="center" wrapText="1"/>
    </xf>
    <xf numFmtId="0" fontId="2" fillId="7" borderId="147" xfId="0" applyFont="1" applyFill="1" applyBorder="1" applyAlignment="1">
      <alignment horizontal="left" vertical="center" wrapText="1"/>
    </xf>
    <xf numFmtId="0" fontId="19" fillId="5" borderId="117" xfId="0" applyFont="1" applyFill="1" applyBorder="1" applyAlignment="1">
      <alignment horizontal="center" vertical="center" wrapText="1"/>
    </xf>
    <xf numFmtId="0" fontId="19" fillId="5" borderId="2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93" xfId="0" applyFont="1" applyFill="1" applyBorder="1" applyAlignment="1">
      <alignment horizontal="center" vertical="center" wrapText="1"/>
    </xf>
    <xf numFmtId="0" fontId="19" fillId="5" borderId="71" xfId="0" applyFont="1" applyFill="1" applyBorder="1" applyAlignment="1">
      <alignment horizontal="center" vertical="center" wrapText="1"/>
    </xf>
    <xf numFmtId="0" fontId="19" fillId="5" borderId="77"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11" borderId="25" xfId="0" applyFont="1" applyFill="1" applyBorder="1" applyAlignment="1">
      <alignment horizontal="center" vertical="center" wrapText="1"/>
    </xf>
    <xf numFmtId="0" fontId="19" fillId="11" borderId="63" xfId="0" applyFont="1" applyFill="1" applyBorder="1" applyAlignment="1">
      <alignment horizontal="center" vertical="center" wrapText="1"/>
    </xf>
    <xf numFmtId="0" fontId="19" fillId="8" borderId="37" xfId="0" applyFont="1" applyFill="1" applyBorder="1" applyAlignment="1">
      <alignment horizontal="center" vertical="center" wrapText="1"/>
    </xf>
    <xf numFmtId="0" fontId="19" fillId="8" borderId="0" xfId="0" applyFont="1" applyFill="1" applyBorder="1" applyAlignment="1">
      <alignment horizontal="center" vertical="center" wrapText="1"/>
    </xf>
    <xf numFmtId="0" fontId="19" fillId="8" borderId="25" xfId="0" applyFont="1" applyFill="1" applyBorder="1" applyAlignment="1">
      <alignment horizontal="center" vertical="center" wrapText="1"/>
    </xf>
    <xf numFmtId="0" fontId="19" fillId="10" borderId="25" xfId="0" applyFont="1" applyFill="1" applyBorder="1" applyAlignment="1">
      <alignment horizontal="center" vertical="center" wrapText="1"/>
    </xf>
    <xf numFmtId="0" fontId="23" fillId="9" borderId="18" xfId="0" applyFont="1" applyFill="1" applyBorder="1" applyAlignment="1">
      <alignment horizontal="left" vertical="center" wrapText="1"/>
    </xf>
    <xf numFmtId="0" fontId="19" fillId="5" borderId="0" xfId="0" applyFont="1" applyFill="1" applyBorder="1" applyAlignment="1">
      <alignment horizontal="center" vertical="center" wrapText="1"/>
    </xf>
    <xf numFmtId="0" fontId="86" fillId="3" borderId="49" xfId="0" applyFont="1" applyFill="1" applyBorder="1" applyAlignment="1">
      <alignment horizontal="left" vertical="center"/>
    </xf>
    <xf numFmtId="0" fontId="86" fillId="3" borderId="37" xfId="0" applyFont="1" applyFill="1" applyBorder="1" applyAlignment="1">
      <alignment horizontal="left" vertical="center"/>
    </xf>
    <xf numFmtId="0" fontId="86" fillId="3" borderId="56" xfId="0" applyFont="1" applyFill="1" applyBorder="1" applyAlignment="1">
      <alignment horizontal="left" vertical="center"/>
    </xf>
    <xf numFmtId="0" fontId="2" fillId="5" borderId="16" xfId="1" applyFont="1" applyFill="1" applyBorder="1" applyAlignment="1" applyProtection="1">
      <alignment horizontal="center" vertical="center" wrapText="1"/>
    </xf>
    <xf numFmtId="0" fontId="2" fillId="5" borderId="37" xfId="1" applyFont="1" applyFill="1" applyBorder="1" applyAlignment="1" applyProtection="1">
      <alignment horizontal="center" vertical="center" wrapText="1"/>
    </xf>
    <xf numFmtId="0" fontId="2" fillId="5" borderId="56" xfId="1" applyFont="1" applyFill="1" applyBorder="1" applyAlignment="1" applyProtection="1">
      <alignment horizontal="center" vertical="center" wrapText="1"/>
    </xf>
    <xf numFmtId="0" fontId="2" fillId="5" borderId="71" xfId="1" applyFont="1" applyFill="1" applyBorder="1" applyAlignment="1" applyProtection="1">
      <alignment horizontal="center" vertical="center" wrapText="1"/>
    </xf>
    <xf numFmtId="0" fontId="2" fillId="5" borderId="70" xfId="1" applyFont="1" applyFill="1" applyBorder="1" applyAlignment="1" applyProtection="1">
      <alignment horizontal="center" vertical="center" wrapText="1"/>
    </xf>
    <xf numFmtId="0" fontId="2" fillId="5" borderId="69" xfId="1" applyFont="1" applyFill="1" applyBorder="1" applyAlignment="1" applyProtection="1">
      <alignment horizontal="center" vertical="center" wrapText="1"/>
    </xf>
    <xf numFmtId="0" fontId="4" fillId="17" borderId="16" xfId="1" applyFont="1" applyFill="1" applyBorder="1" applyAlignment="1" applyProtection="1">
      <alignment horizontal="center" vertical="center" wrapText="1"/>
    </xf>
    <xf numFmtId="0" fontId="4" fillId="17" borderId="37" xfId="1" applyFont="1" applyFill="1" applyBorder="1" applyAlignment="1" applyProtection="1">
      <alignment horizontal="center" vertical="center" wrapText="1"/>
    </xf>
    <xf numFmtId="0" fontId="4" fillId="17" borderId="56" xfId="1" applyFont="1" applyFill="1" applyBorder="1" applyAlignment="1" applyProtection="1">
      <alignment horizontal="center" vertical="center" wrapText="1"/>
    </xf>
    <xf numFmtId="0" fontId="4" fillId="16" borderId="48" xfId="1" applyFont="1" applyFill="1" applyBorder="1" applyAlignment="1" applyProtection="1">
      <alignment horizontal="center" vertical="center" wrapText="1"/>
    </xf>
    <xf numFmtId="0" fontId="4" fillId="16" borderId="34" xfId="1" applyFont="1" applyFill="1" applyBorder="1" applyAlignment="1" applyProtection="1">
      <alignment horizontal="center" vertical="center" wrapText="1"/>
    </xf>
    <xf numFmtId="0" fontId="4" fillId="16" borderId="47" xfId="1" applyFont="1" applyFill="1" applyBorder="1" applyAlignment="1" applyProtection="1">
      <alignment horizontal="center" vertical="center" wrapText="1"/>
    </xf>
    <xf numFmtId="0" fontId="4" fillId="31" borderId="14" xfId="1" applyFont="1" applyFill="1" applyBorder="1" applyAlignment="1" applyProtection="1">
      <alignment horizontal="center" vertical="center" wrapText="1"/>
    </xf>
    <xf numFmtId="0" fontId="4" fillId="31" borderId="32" xfId="1" applyFont="1" applyFill="1" applyBorder="1" applyAlignment="1" applyProtection="1">
      <alignment horizontal="center" vertical="center" wrapText="1"/>
    </xf>
    <xf numFmtId="0" fontId="4" fillId="31" borderId="15" xfId="1" applyFont="1" applyFill="1" applyBorder="1" applyAlignment="1" applyProtection="1">
      <alignment horizontal="center" vertical="center" wrapText="1"/>
    </xf>
    <xf numFmtId="0" fontId="10" fillId="5" borderId="49" xfId="1" applyFont="1" applyFill="1" applyBorder="1" applyAlignment="1" applyProtection="1">
      <alignment horizontal="center" vertical="center" wrapText="1"/>
    </xf>
    <xf numFmtId="0" fontId="10" fillId="5" borderId="37" xfId="1" applyFont="1" applyFill="1" applyBorder="1" applyAlignment="1" applyProtection="1">
      <alignment horizontal="center" vertical="center" wrapText="1"/>
    </xf>
    <xf numFmtId="0" fontId="10" fillId="5" borderId="72" xfId="1" applyFont="1" applyFill="1" applyBorder="1" applyAlignment="1" applyProtection="1">
      <alignment horizontal="center" vertical="center" wrapText="1"/>
    </xf>
    <xf numFmtId="0" fontId="10" fillId="5" borderId="70" xfId="1" applyFont="1" applyFill="1" applyBorder="1" applyAlignment="1" applyProtection="1">
      <alignment horizontal="center" vertical="center" wrapText="1"/>
    </xf>
    <xf numFmtId="0" fontId="4" fillId="5" borderId="27" xfId="1" applyFont="1" applyFill="1" applyBorder="1" applyAlignment="1" applyProtection="1">
      <alignment horizontal="left" vertical="center" wrapText="1"/>
    </xf>
    <xf numFmtId="0" fontId="4" fillId="5" borderId="28" xfId="1" applyFont="1" applyFill="1" applyBorder="1" applyAlignment="1" applyProtection="1">
      <alignment horizontal="left" vertical="center" wrapText="1"/>
    </xf>
    <xf numFmtId="0" fontId="10" fillId="3" borderId="72" xfId="1" applyFont="1" applyFill="1" applyBorder="1" applyAlignment="1" applyProtection="1">
      <alignment horizontal="left" vertical="center" wrapText="1"/>
    </xf>
    <xf numFmtId="0" fontId="10" fillId="3" borderId="70" xfId="1" applyFont="1" applyFill="1" applyBorder="1" applyAlignment="1" applyProtection="1">
      <alignment horizontal="left" vertical="center" wrapText="1"/>
    </xf>
    <xf numFmtId="0" fontId="10" fillId="3" borderId="31" xfId="1" applyFont="1" applyFill="1" applyBorder="1" applyAlignment="1" applyProtection="1">
      <alignment horizontal="left" vertical="center" wrapText="1"/>
    </xf>
    <xf numFmtId="0" fontId="4" fillId="0" borderId="48" xfId="1" applyFont="1" applyFill="1" applyBorder="1" applyAlignment="1" applyProtection="1">
      <alignment horizontal="left" vertical="center" wrapText="1"/>
    </xf>
    <xf numFmtId="0" fontId="4" fillId="0" borderId="34" xfId="1" applyFont="1" applyFill="1" applyBorder="1" applyAlignment="1" applyProtection="1">
      <alignment horizontal="left" vertical="center" wrapText="1"/>
    </xf>
    <xf numFmtId="0" fontId="4" fillId="0" borderId="47" xfId="1" applyFont="1" applyFill="1" applyBorder="1" applyAlignment="1" applyProtection="1">
      <alignment horizontal="left" vertical="center" wrapText="1"/>
    </xf>
    <xf numFmtId="0" fontId="4" fillId="3" borderId="29" xfId="1" applyFont="1" applyFill="1" applyBorder="1" applyAlignment="1" applyProtection="1">
      <alignment horizontal="left" vertical="center" wrapText="1"/>
    </xf>
    <xf numFmtId="0" fontId="4" fillId="3" borderId="30" xfId="1" applyFont="1" applyFill="1" applyBorder="1" applyAlignment="1" applyProtection="1">
      <alignment horizontal="left" vertical="center" wrapText="1"/>
    </xf>
    <xf numFmtId="0" fontId="4" fillId="3" borderId="31" xfId="1" applyFont="1" applyFill="1" applyBorder="1" applyAlignment="1" applyProtection="1">
      <alignment horizontal="left" vertical="center" wrapText="1"/>
    </xf>
    <xf numFmtId="0" fontId="4" fillId="3" borderId="59" xfId="1" applyFont="1" applyFill="1" applyBorder="1" applyAlignment="1" applyProtection="1">
      <alignment horizontal="center" vertical="center" wrapText="1"/>
    </xf>
    <xf numFmtId="0" fontId="4" fillId="3" borderId="26" xfId="1" applyFont="1" applyFill="1" applyBorder="1" applyAlignment="1" applyProtection="1">
      <alignment horizontal="center" vertical="center" wrapText="1"/>
    </xf>
    <xf numFmtId="0" fontId="4" fillId="31" borderId="8" xfId="1" applyFont="1" applyFill="1" applyBorder="1" applyAlignment="1" applyProtection="1">
      <alignment horizontal="center" vertical="center" wrapText="1"/>
    </xf>
    <xf numFmtId="0" fontId="4" fillId="31" borderId="27" xfId="1" applyFont="1" applyFill="1" applyBorder="1" applyAlignment="1" applyProtection="1">
      <alignment horizontal="center" vertical="center" wrapText="1"/>
    </xf>
    <xf numFmtId="0" fontId="4" fillId="31" borderId="9" xfId="1" applyFont="1" applyFill="1" applyBorder="1" applyAlignment="1" applyProtection="1">
      <alignment horizontal="center" vertical="center" wrapText="1"/>
    </xf>
    <xf numFmtId="0" fontId="4" fillId="3" borderId="29" xfId="1" quotePrefix="1" applyFont="1" applyFill="1" applyBorder="1" applyAlignment="1" applyProtection="1">
      <alignment horizontal="left" vertical="center" wrapText="1"/>
    </xf>
    <xf numFmtId="0" fontId="4" fillId="3" borderId="49" xfId="1" applyFont="1" applyFill="1" applyBorder="1" applyAlignment="1" applyProtection="1">
      <alignment horizontal="left" vertical="center" wrapText="1"/>
    </xf>
    <xf numFmtId="0" fontId="4" fillId="16" borderId="49" xfId="1" applyFont="1" applyFill="1" applyBorder="1" applyAlignment="1" applyProtection="1">
      <alignment horizontal="center" vertical="center" wrapText="1"/>
    </xf>
    <xf numFmtId="0" fontId="4" fillId="16" borderId="37" xfId="1" applyFont="1" applyFill="1" applyBorder="1" applyAlignment="1" applyProtection="1">
      <alignment horizontal="center" vertical="center" wrapText="1"/>
    </xf>
    <xf numFmtId="0" fontId="4" fillId="16" borderId="56" xfId="1" applyFont="1" applyFill="1" applyBorder="1" applyAlignment="1" applyProtection="1">
      <alignment horizontal="center" vertical="center" wrapText="1"/>
    </xf>
    <xf numFmtId="0" fontId="4" fillId="11" borderId="49" xfId="2" applyFont="1" applyFill="1" applyBorder="1" applyAlignment="1" applyProtection="1">
      <alignment horizontal="center" vertical="center" wrapText="1"/>
    </xf>
    <xf numFmtId="0" fontId="4" fillId="11" borderId="30" xfId="2" applyFont="1" applyFill="1" applyBorder="1" applyAlignment="1" applyProtection="1">
      <alignment horizontal="center" vertical="center" wrapText="1"/>
    </xf>
    <xf numFmtId="0" fontId="4" fillId="11" borderId="31" xfId="2" applyFont="1" applyFill="1" applyBorder="1" applyAlignment="1" applyProtection="1">
      <alignment horizontal="center" vertical="center" wrapText="1"/>
    </xf>
    <xf numFmtId="0" fontId="4" fillId="17" borderId="29" xfId="2" applyFont="1" applyFill="1" applyBorder="1" applyAlignment="1" applyProtection="1">
      <alignment horizontal="center" vertical="center" wrapText="1"/>
    </xf>
    <xf numFmtId="0" fontId="4" fillId="17" borderId="30" xfId="2" applyFont="1" applyFill="1" applyBorder="1" applyAlignment="1" applyProtection="1">
      <alignment horizontal="center" vertical="center" wrapText="1"/>
    </xf>
    <xf numFmtId="0" fontId="4" fillId="17" borderId="31" xfId="2" applyFont="1" applyFill="1" applyBorder="1" applyAlignment="1" applyProtection="1">
      <alignment horizontal="center" vertical="center" wrapText="1"/>
    </xf>
    <xf numFmtId="0" fontId="4" fillId="16" borderId="29" xfId="2" applyFont="1" applyFill="1" applyBorder="1" applyAlignment="1" applyProtection="1">
      <alignment horizontal="center" vertical="center" wrapText="1"/>
    </xf>
    <xf numFmtId="0" fontId="4" fillId="16" borderId="30" xfId="2" applyFont="1" applyFill="1" applyBorder="1" applyAlignment="1" applyProtection="1">
      <alignment horizontal="center" vertical="center" wrapText="1"/>
    </xf>
    <xf numFmtId="0" fontId="4" fillId="16" borderId="31" xfId="2" applyFont="1" applyFill="1" applyBorder="1" applyAlignment="1" applyProtection="1">
      <alignment horizontal="center" vertical="center" wrapText="1"/>
    </xf>
    <xf numFmtId="0" fontId="26" fillId="0" borderId="18" xfId="2" applyBorder="1" applyAlignment="1" applyProtection="1">
      <alignment horizontal="left"/>
      <protection locked="0"/>
    </xf>
    <xf numFmtId="0" fontId="26" fillId="0" borderId="24" xfId="2" applyBorder="1" applyAlignment="1" applyProtection="1">
      <alignment horizontal="left"/>
      <protection locked="0"/>
    </xf>
    <xf numFmtId="0" fontId="4" fillId="17" borderId="48" xfId="2" applyFont="1" applyFill="1" applyBorder="1" applyAlignment="1" applyProtection="1">
      <alignment horizontal="left" vertical="center" wrapText="1"/>
    </xf>
    <xf numFmtId="0" fontId="4" fillId="17" borderId="47" xfId="2" applyFont="1" applyFill="1" applyBorder="1" applyAlignment="1" applyProtection="1">
      <alignment horizontal="left" vertical="center" wrapText="1"/>
    </xf>
    <xf numFmtId="0" fontId="4" fillId="2" borderId="42" xfId="2" applyFont="1" applyFill="1" applyBorder="1" applyAlignment="1" applyProtection="1">
      <alignment horizontal="left" vertical="center" wrapText="1"/>
    </xf>
    <xf numFmtId="0" fontId="4" fillId="2" borderId="41" xfId="2" applyFont="1" applyFill="1" applyBorder="1" applyAlignment="1" applyProtection="1">
      <alignment horizontal="left" vertical="center" wrapText="1"/>
    </xf>
    <xf numFmtId="0" fontId="4" fillId="17" borderId="121" xfId="1" applyFont="1" applyFill="1" applyBorder="1" applyAlignment="1" applyProtection="1">
      <alignment horizontal="center" vertical="center" wrapText="1"/>
    </xf>
    <xf numFmtId="0" fontId="4" fillId="17" borderId="122" xfId="1" applyFont="1" applyFill="1" applyBorder="1" applyAlignment="1" applyProtection="1">
      <alignment horizontal="center" vertical="center" wrapText="1"/>
    </xf>
    <xf numFmtId="0" fontId="4" fillId="16" borderId="122" xfId="1" applyFont="1" applyFill="1" applyBorder="1" applyAlignment="1" applyProtection="1">
      <alignment horizontal="center" vertical="center" wrapText="1"/>
    </xf>
    <xf numFmtId="0" fontId="4" fillId="31" borderId="76" xfId="1" applyFont="1" applyFill="1" applyBorder="1" applyAlignment="1" applyProtection="1">
      <alignment horizontal="center" vertical="center" wrapText="1"/>
    </xf>
    <xf numFmtId="0" fontId="4" fillId="31" borderId="75" xfId="1" applyFont="1" applyFill="1" applyBorder="1" applyAlignment="1" applyProtection="1">
      <alignment horizontal="center" vertical="center" wrapText="1"/>
    </xf>
    <xf numFmtId="0" fontId="4" fillId="31" borderId="82" xfId="1" applyFont="1" applyFill="1" applyBorder="1" applyAlignment="1" applyProtection="1">
      <alignment horizontal="center" vertical="center" wrapText="1"/>
    </xf>
    <xf numFmtId="15" fontId="2" fillId="20" borderId="16" xfId="1" applyNumberFormat="1" applyFont="1" applyFill="1" applyBorder="1" applyAlignment="1" applyProtection="1">
      <alignment horizontal="center" vertical="center" wrapText="1"/>
    </xf>
    <xf numFmtId="15" fontId="2" fillId="20" borderId="37" xfId="1" applyNumberFormat="1" applyFont="1" applyFill="1" applyBorder="1" applyAlignment="1" applyProtection="1">
      <alignment horizontal="center" vertical="center" wrapText="1"/>
    </xf>
    <xf numFmtId="15" fontId="2" fillId="20" borderId="56" xfId="1" applyNumberFormat="1" applyFont="1" applyFill="1" applyBorder="1" applyAlignment="1" applyProtection="1">
      <alignment horizontal="center" vertical="center" wrapText="1"/>
    </xf>
    <xf numFmtId="15" fontId="2" fillId="20" borderId="71" xfId="1" applyNumberFormat="1" applyFont="1" applyFill="1" applyBorder="1" applyAlignment="1" applyProtection="1">
      <alignment horizontal="center" vertical="center" wrapText="1"/>
    </xf>
    <xf numFmtId="15" fontId="2" fillId="20" borderId="70" xfId="1" applyNumberFormat="1" applyFont="1" applyFill="1" applyBorder="1" applyAlignment="1" applyProtection="1">
      <alignment horizontal="center" vertical="center" wrapText="1"/>
    </xf>
    <xf numFmtId="15" fontId="2" fillId="20" borderId="69" xfId="1" applyNumberFormat="1" applyFont="1" applyFill="1" applyBorder="1" applyAlignment="1" applyProtection="1">
      <alignment horizontal="center" vertical="center" wrapText="1"/>
    </xf>
    <xf numFmtId="0" fontId="32" fillId="5" borderId="70" xfId="1" applyFont="1" applyFill="1" applyBorder="1" applyAlignment="1" applyProtection="1">
      <alignment horizontal="left" vertical="center"/>
    </xf>
    <xf numFmtId="0" fontId="4" fillId="5" borderId="74" xfId="1" applyFont="1" applyFill="1" applyBorder="1" applyAlignment="1" applyProtection="1">
      <alignment horizontal="left" vertical="center" wrapText="1"/>
    </xf>
    <xf numFmtId="0" fontId="4" fillId="5" borderId="30" xfId="1" applyFont="1" applyFill="1" applyBorder="1" applyAlignment="1" applyProtection="1">
      <alignment horizontal="left" vertical="center" wrapText="1"/>
    </xf>
    <xf numFmtId="0" fontId="3" fillId="20" borderId="29" xfId="1" applyFont="1" applyFill="1" applyBorder="1" applyAlignment="1" applyProtection="1">
      <alignment horizontal="left" vertical="center" wrapText="1"/>
    </xf>
    <xf numFmtId="0" fontId="3" fillId="20" borderId="30" xfId="1" applyFont="1" applyFill="1" applyBorder="1" applyAlignment="1" applyProtection="1">
      <alignment horizontal="left" vertical="center" wrapText="1"/>
    </xf>
    <xf numFmtId="0" fontId="3" fillId="20" borderId="31" xfId="1" applyFont="1" applyFill="1" applyBorder="1" applyAlignment="1" applyProtection="1">
      <alignment horizontal="left" vertical="center" wrapText="1"/>
    </xf>
    <xf numFmtId="0" fontId="4" fillId="3" borderId="8" xfId="1" applyFont="1" applyFill="1" applyBorder="1" applyAlignment="1" applyProtection="1">
      <alignment horizontal="center" vertical="center" wrapText="1"/>
    </xf>
    <xf numFmtId="0" fontId="4" fillId="3" borderId="17" xfId="1" applyFont="1" applyFill="1" applyBorder="1" applyAlignment="1" applyProtection="1">
      <alignment horizontal="center" vertical="center" wrapText="1"/>
    </xf>
    <xf numFmtId="0" fontId="4" fillId="14" borderId="29" xfId="1" applyFont="1" applyFill="1" applyBorder="1" applyAlignment="1" applyProtection="1">
      <alignment horizontal="center" vertical="center" wrapText="1"/>
    </xf>
    <xf numFmtId="0" fontId="4" fillId="14" borderId="31" xfId="1" applyFont="1" applyFill="1" applyBorder="1" applyAlignment="1" applyProtection="1">
      <alignment horizontal="center" vertical="center" wrapText="1"/>
    </xf>
    <xf numFmtId="0" fontId="32" fillId="20" borderId="49" xfId="1" applyFont="1" applyFill="1" applyBorder="1" applyAlignment="1" applyProtection="1">
      <alignment horizontal="center" vertical="center" wrapText="1"/>
    </xf>
    <xf numFmtId="0" fontId="32" fillId="20" borderId="37" xfId="1" applyFont="1" applyFill="1" applyBorder="1" applyAlignment="1" applyProtection="1">
      <alignment horizontal="center" vertical="center" wrapText="1"/>
    </xf>
    <xf numFmtId="0" fontId="32" fillId="20" borderId="36" xfId="1" applyFont="1" applyFill="1" applyBorder="1" applyAlignment="1" applyProtection="1">
      <alignment horizontal="center" vertical="center" wrapText="1"/>
    </xf>
    <xf numFmtId="0" fontId="32" fillId="20" borderId="72" xfId="1" applyFont="1" applyFill="1" applyBorder="1" applyAlignment="1" applyProtection="1">
      <alignment horizontal="center" vertical="center" wrapText="1"/>
    </xf>
    <xf numFmtId="0" fontId="32" fillId="20" borderId="70" xfId="1" applyFont="1" applyFill="1" applyBorder="1" applyAlignment="1" applyProtection="1">
      <alignment horizontal="center" vertical="center" wrapText="1"/>
    </xf>
    <xf numFmtId="0" fontId="32" fillId="20" borderId="77" xfId="1" applyFont="1" applyFill="1" applyBorder="1" applyAlignment="1" applyProtection="1">
      <alignment horizontal="center" vertical="center" wrapText="1"/>
    </xf>
    <xf numFmtId="0" fontId="4" fillId="20" borderId="28" xfId="1" applyFont="1" applyFill="1" applyBorder="1" applyAlignment="1" applyProtection="1">
      <alignment horizontal="left" vertical="center" wrapText="1"/>
    </xf>
    <xf numFmtId="0" fontId="10" fillId="20" borderId="29" xfId="1" applyFont="1" applyFill="1" applyBorder="1" applyAlignment="1" applyProtection="1">
      <alignment horizontal="left" vertical="center" wrapText="1"/>
    </xf>
    <xf numFmtId="0" fontId="10" fillId="20" borderId="30" xfId="1" applyFont="1" applyFill="1" applyBorder="1" applyAlignment="1" applyProtection="1">
      <alignment horizontal="left" vertical="center" wrapText="1"/>
    </xf>
    <xf numFmtId="0" fontId="4" fillId="17" borderId="29" xfId="1" applyFont="1" applyFill="1" applyBorder="1" applyAlignment="1" applyProtection="1">
      <alignment horizontal="center" vertical="center" wrapText="1"/>
    </xf>
    <xf numFmtId="0" fontId="4" fillId="17" borderId="30" xfId="1" applyFont="1" applyFill="1" applyBorder="1" applyAlignment="1" applyProtection="1">
      <alignment horizontal="center" vertical="center" wrapText="1"/>
    </xf>
    <xf numFmtId="0" fontId="4" fillId="17" borderId="31"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wrapText="1"/>
    </xf>
    <xf numFmtId="0" fontId="4" fillId="0" borderId="1" xfId="1" applyFont="1" applyFill="1" applyBorder="1" applyAlignment="1" applyProtection="1">
      <alignment horizontal="left" vertical="center" wrapText="1"/>
    </xf>
    <xf numFmtId="0" fontId="2" fillId="21" borderId="18" xfId="1" applyFont="1" applyFill="1" applyBorder="1" applyAlignment="1" applyProtection="1">
      <alignment horizontal="center" vertical="center"/>
      <protection locked="0"/>
    </xf>
    <xf numFmtId="0" fontId="2" fillId="21" borderId="24" xfId="1" applyFont="1" applyFill="1" applyBorder="1" applyAlignment="1" applyProtection="1">
      <alignment horizontal="center" vertical="center"/>
      <protection locked="0"/>
    </xf>
    <xf numFmtId="0" fontId="2" fillId="0" borderId="10" xfId="1" applyFont="1" applyFill="1" applyBorder="1" applyAlignment="1" applyProtection="1">
      <alignment horizontal="left" vertical="center" wrapText="1"/>
    </xf>
    <xf numFmtId="0" fontId="2" fillId="0" borderId="1" xfId="1" applyFont="1" applyFill="1" applyBorder="1" applyAlignment="1" applyProtection="1">
      <alignment horizontal="left" vertical="center" wrapText="1"/>
    </xf>
    <xf numFmtId="0" fontId="2" fillId="0" borderId="18" xfId="1" applyFont="1" applyFill="1" applyBorder="1" applyAlignment="1" applyProtection="1">
      <alignment horizontal="left" vertical="center" wrapText="1"/>
      <protection locked="0"/>
    </xf>
    <xf numFmtId="0" fontId="2" fillId="0" borderId="24" xfId="1" applyFont="1" applyFill="1" applyBorder="1" applyAlignment="1" applyProtection="1">
      <alignment horizontal="left" vertical="center" wrapText="1"/>
      <protection locked="0"/>
    </xf>
    <xf numFmtId="0" fontId="2" fillId="0" borderId="10" xfId="1" applyFont="1" applyFill="1" applyBorder="1" applyAlignment="1" applyProtection="1">
      <alignment horizontal="left" vertical="center"/>
    </xf>
    <xf numFmtId="0" fontId="2" fillId="0" borderId="1" xfId="1" applyFont="1" applyFill="1" applyBorder="1" applyAlignment="1" applyProtection="1">
      <alignment horizontal="left" vertical="center"/>
    </xf>
    <xf numFmtId="0" fontId="4" fillId="3" borderId="27" xfId="1" applyFont="1" applyFill="1" applyBorder="1" applyAlignment="1" applyProtection="1">
      <alignment horizontal="center" vertical="center" wrapText="1"/>
    </xf>
    <xf numFmtId="0" fontId="4" fillId="14" borderId="27" xfId="1" applyFont="1" applyFill="1" applyBorder="1" applyAlignment="1" applyProtection="1">
      <alignment horizontal="center" vertical="center" wrapText="1"/>
    </xf>
    <xf numFmtId="0" fontId="4" fillId="0" borderId="142" xfId="1" applyFont="1" applyFill="1" applyBorder="1" applyAlignment="1" applyProtection="1">
      <alignment horizontal="left" vertical="center" wrapText="1"/>
    </xf>
    <xf numFmtId="0" fontId="4" fillId="0" borderId="135" xfId="1" applyFont="1" applyFill="1" applyBorder="1" applyAlignment="1" applyProtection="1">
      <alignment horizontal="left" vertical="center" wrapText="1"/>
    </xf>
    <xf numFmtId="174" fontId="4" fillId="21" borderId="135" xfId="1" applyNumberFormat="1" applyFont="1" applyFill="1" applyBorder="1" applyAlignment="1" applyProtection="1">
      <alignment horizontal="center" vertical="center" wrapText="1"/>
      <protection locked="0"/>
    </xf>
    <xf numFmtId="0" fontId="2" fillId="0" borderId="142" xfId="1" applyFont="1" applyFill="1" applyBorder="1" applyAlignment="1" applyProtection="1">
      <alignment horizontal="left" vertical="center" wrapText="1"/>
    </xf>
    <xf numFmtId="0" fontId="2" fillId="0" borderId="135" xfId="1" applyFont="1" applyFill="1" applyBorder="1" applyAlignment="1" applyProtection="1">
      <alignment horizontal="left" vertical="center" wrapText="1"/>
    </xf>
    <xf numFmtId="0" fontId="2" fillId="0" borderId="135" xfId="1" applyFont="1" applyFill="1" applyBorder="1" applyAlignment="1" applyProtection="1">
      <alignment horizontal="left" vertical="center" wrapText="1"/>
      <protection locked="0"/>
    </xf>
    <xf numFmtId="0" fontId="4" fillId="16" borderId="29" xfId="1" applyFont="1" applyFill="1" applyBorder="1" applyAlignment="1" applyProtection="1">
      <alignment horizontal="center" vertical="center" wrapText="1"/>
    </xf>
    <xf numFmtId="0" fontId="4" fillId="16" borderId="31" xfId="1" applyFont="1" applyFill="1" applyBorder="1" applyAlignment="1" applyProtection="1">
      <alignment horizontal="center" vertical="center" wrapText="1"/>
    </xf>
    <xf numFmtId="0" fontId="2" fillId="0" borderId="144" xfId="1" applyFont="1" applyFill="1" applyBorder="1" applyAlignment="1" applyProtection="1">
      <alignment horizontal="left" vertical="center" wrapText="1"/>
    </xf>
    <xf numFmtId="0" fontId="2" fillId="0" borderId="145" xfId="1" applyFont="1" applyFill="1" applyBorder="1" applyAlignment="1" applyProtection="1">
      <alignment horizontal="left" vertical="center" wrapText="1"/>
    </xf>
    <xf numFmtId="0" fontId="2" fillId="0" borderId="145" xfId="1" applyFont="1" applyFill="1" applyBorder="1" applyAlignment="1" applyProtection="1">
      <alignment horizontal="left" vertical="center" wrapText="1"/>
      <protection locked="0"/>
    </xf>
    <xf numFmtId="0" fontId="10" fillId="20" borderId="37" xfId="1" applyFont="1" applyFill="1" applyBorder="1" applyAlignment="1" applyProtection="1">
      <alignment horizontal="left" vertical="center" wrapText="1"/>
    </xf>
    <xf numFmtId="0" fontId="4" fillId="16" borderId="30" xfId="1" applyFont="1" applyFill="1" applyBorder="1" applyAlignment="1" applyProtection="1">
      <alignment horizontal="center" vertical="center" wrapText="1"/>
    </xf>
    <xf numFmtId="0" fontId="4" fillId="0" borderId="10" xfId="1" applyFont="1" applyFill="1" applyBorder="1" applyAlignment="1" applyProtection="1">
      <alignment horizontal="left" vertical="center"/>
    </xf>
    <xf numFmtId="0" fontId="4" fillId="0" borderId="1" xfId="1" applyFont="1" applyFill="1" applyBorder="1" applyAlignment="1" applyProtection="1">
      <alignment horizontal="left" vertical="center"/>
    </xf>
    <xf numFmtId="0" fontId="2" fillId="21" borderId="17" xfId="1" applyFont="1" applyFill="1" applyBorder="1" applyAlignment="1" applyProtection="1">
      <alignment horizontal="center" vertical="center"/>
      <protection locked="0"/>
    </xf>
    <xf numFmtId="0" fontId="2" fillId="21" borderId="35" xfId="1" applyFont="1" applyFill="1" applyBorder="1" applyAlignment="1" applyProtection="1">
      <alignment horizontal="center" vertical="center"/>
      <protection locked="0"/>
    </xf>
    <xf numFmtId="0" fontId="2" fillId="0" borderId="53" xfId="1" applyFont="1" applyFill="1" applyBorder="1" applyAlignment="1" applyProtection="1">
      <alignment horizontal="left" vertical="center" wrapText="1"/>
    </xf>
    <xf numFmtId="0" fontId="2" fillId="0" borderId="24" xfId="1" applyFont="1" applyFill="1" applyBorder="1" applyAlignment="1" applyProtection="1">
      <alignment horizontal="left" vertical="center" wrapText="1"/>
    </xf>
    <xf numFmtId="0" fontId="4" fillId="8" borderId="29" xfId="1" applyFont="1" applyFill="1" applyBorder="1" applyAlignment="1" applyProtection="1">
      <alignment horizontal="left" vertical="center" wrapText="1"/>
    </xf>
    <xf numFmtId="0" fontId="4" fillId="8" borderId="30" xfId="1" applyFont="1" applyFill="1" applyBorder="1" applyAlignment="1" applyProtection="1">
      <alignment horizontal="left" vertical="center" wrapText="1"/>
    </xf>
    <xf numFmtId="0" fontId="32" fillId="20" borderId="0" xfId="1" applyFont="1" applyFill="1" applyAlignment="1" applyProtection="1">
      <alignment horizontal="left" vertical="center" wrapText="1"/>
    </xf>
    <xf numFmtId="0" fontId="10" fillId="5" borderId="0" xfId="1" applyFont="1" applyFill="1" applyBorder="1" applyAlignment="1" applyProtection="1">
      <alignment horizontal="left" vertical="center"/>
    </xf>
    <xf numFmtId="0" fontId="4" fillId="8" borderId="29" xfId="1" applyFont="1" applyFill="1" applyBorder="1" applyAlignment="1" applyProtection="1">
      <alignment horizontal="center" vertical="center" wrapText="1"/>
    </xf>
    <xf numFmtId="0" fontId="4" fillId="8" borderId="30" xfId="1" applyFont="1" applyFill="1" applyBorder="1" applyAlignment="1" applyProtection="1">
      <alignment horizontal="center" vertical="center" wrapText="1"/>
    </xf>
    <xf numFmtId="0" fontId="4" fillId="8" borderId="31" xfId="1" applyFont="1" applyFill="1" applyBorder="1" applyAlignment="1" applyProtection="1">
      <alignment horizontal="center" vertical="center" wrapText="1"/>
    </xf>
    <xf numFmtId="0" fontId="4" fillId="8" borderId="7" xfId="1" applyFont="1" applyFill="1" applyBorder="1" applyAlignment="1" applyProtection="1">
      <alignment horizontal="left" vertical="center" wrapText="1"/>
    </xf>
    <xf numFmtId="0" fontId="2" fillId="8" borderId="7" xfId="1" applyFont="1" applyFill="1" applyBorder="1" applyProtection="1"/>
    <xf numFmtId="0" fontId="2" fillId="0" borderId="29" xfId="1" applyFont="1" applyFill="1" applyBorder="1" applyAlignment="1" applyProtection="1">
      <alignment horizontal="left" vertical="top" wrapText="1"/>
      <protection locked="0"/>
    </xf>
    <xf numFmtId="0" fontId="2" fillId="0" borderId="30" xfId="1" applyFont="1" applyFill="1" applyBorder="1" applyAlignment="1" applyProtection="1">
      <alignment horizontal="left" vertical="top" wrapText="1"/>
      <protection locked="0"/>
    </xf>
    <xf numFmtId="0" fontId="2" fillId="0" borderId="31" xfId="1" applyFont="1" applyFill="1" applyBorder="1" applyAlignment="1" applyProtection="1">
      <alignment horizontal="left" vertical="top" wrapText="1"/>
      <protection locked="0"/>
    </xf>
    <xf numFmtId="0" fontId="2" fillId="8" borderId="20" xfId="1" applyFont="1" applyFill="1" applyBorder="1" applyAlignment="1" applyProtection="1">
      <alignment horizontal="left" vertical="center"/>
    </xf>
    <xf numFmtId="0" fontId="2" fillId="8" borderId="33" xfId="1" applyFont="1" applyFill="1" applyBorder="1" applyAlignment="1" applyProtection="1">
      <alignment horizontal="left" vertical="center"/>
    </xf>
    <xf numFmtId="0" fontId="2" fillId="2" borderId="48" xfId="1" applyFont="1" applyFill="1" applyBorder="1" applyAlignment="1" applyProtection="1">
      <alignment horizontal="left" vertical="center"/>
      <protection locked="0"/>
    </xf>
    <xf numFmtId="0" fontId="2" fillId="2" borderId="34" xfId="1" applyFont="1" applyFill="1" applyBorder="1" applyAlignment="1" applyProtection="1">
      <alignment horizontal="left" vertical="center"/>
      <protection locked="0"/>
    </xf>
    <xf numFmtId="0" fontId="2" fillId="2" borderId="47" xfId="1" applyFont="1" applyFill="1" applyBorder="1" applyAlignment="1" applyProtection="1">
      <alignment horizontal="left" vertical="center"/>
      <protection locked="0"/>
    </xf>
    <xf numFmtId="0" fontId="2" fillId="8" borderId="10" xfId="1" applyFont="1" applyFill="1" applyBorder="1" applyAlignment="1" applyProtection="1">
      <alignment horizontal="left" vertical="center"/>
    </xf>
    <xf numFmtId="0" fontId="2" fillId="8" borderId="1" xfId="1" applyFont="1" applyFill="1" applyBorder="1" applyAlignment="1" applyProtection="1">
      <alignment horizontal="left" vertical="center"/>
    </xf>
    <xf numFmtId="0" fontId="4" fillId="16" borderId="84" xfId="1" applyFont="1" applyFill="1" applyBorder="1" applyAlignment="1" applyProtection="1">
      <alignment horizontal="left" vertical="center"/>
    </xf>
    <xf numFmtId="0" fontId="4" fillId="16" borderId="71" xfId="1" applyFont="1" applyFill="1" applyBorder="1" applyAlignment="1" applyProtection="1">
      <alignment horizontal="left" vertical="center"/>
    </xf>
    <xf numFmtId="0" fontId="4" fillId="16" borderId="83" xfId="1" applyFont="1" applyFill="1" applyBorder="1" applyAlignment="1" applyProtection="1">
      <alignment horizontal="center" vertical="center" wrapText="1"/>
    </xf>
    <xf numFmtId="0" fontId="2" fillId="16" borderId="75" xfId="1" applyFont="1" applyFill="1" applyBorder="1" applyAlignment="1" applyProtection="1">
      <alignment horizontal="center" vertical="center" wrapText="1"/>
    </xf>
    <xf numFmtId="0" fontId="2" fillId="16" borderId="75" xfId="1" applyFont="1" applyFill="1" applyBorder="1" applyAlignment="1" applyProtection="1">
      <alignment vertical="center" wrapText="1"/>
    </xf>
    <xf numFmtId="0" fontId="2" fillId="16" borderId="82" xfId="1" applyFont="1" applyFill="1" applyBorder="1" applyAlignment="1" applyProtection="1">
      <alignment vertical="center" wrapText="1"/>
    </xf>
    <xf numFmtId="0" fontId="2" fillId="8" borderId="53" xfId="1" applyFont="1" applyFill="1" applyBorder="1" applyAlignment="1" applyProtection="1">
      <alignment horizontal="left" vertical="center"/>
    </xf>
    <xf numFmtId="0" fontId="2" fillId="8" borderId="51" xfId="1" applyFont="1" applyFill="1" applyBorder="1" applyAlignment="1" applyProtection="1">
      <alignment horizontal="left" vertical="center"/>
    </xf>
    <xf numFmtId="0" fontId="2" fillId="8" borderId="65" xfId="1" applyFont="1" applyFill="1" applyBorder="1" applyAlignment="1" applyProtection="1">
      <alignment horizontal="left" vertical="center"/>
    </xf>
    <xf numFmtId="0" fontId="2" fillId="8" borderId="50" xfId="1" applyFont="1" applyFill="1" applyBorder="1" applyAlignment="1" applyProtection="1">
      <alignment horizontal="left" vertical="center"/>
    </xf>
    <xf numFmtId="0" fontId="2" fillId="2" borderId="42" xfId="1" applyFont="1" applyFill="1" applyBorder="1" applyAlignment="1" applyProtection="1">
      <alignment horizontal="left" vertical="center"/>
      <protection locked="0"/>
    </xf>
    <xf numFmtId="0" fontId="2" fillId="2" borderId="154" xfId="1" applyFont="1" applyFill="1" applyBorder="1" applyAlignment="1" applyProtection="1">
      <alignment horizontal="left" vertical="center"/>
      <protection locked="0"/>
    </xf>
    <xf numFmtId="0" fontId="2" fillId="2" borderId="163" xfId="1" applyFont="1" applyFill="1" applyBorder="1" applyAlignment="1" applyProtection="1">
      <alignment horizontal="left" vertical="center"/>
      <protection locked="0"/>
    </xf>
    <xf numFmtId="0" fontId="4" fillId="2" borderId="30" xfId="1" applyFont="1" applyFill="1" applyBorder="1" applyAlignment="1" applyProtection="1">
      <alignment horizontal="right" vertical="center"/>
    </xf>
    <xf numFmtId="0" fontId="4" fillId="2" borderId="0" xfId="1" applyFont="1" applyFill="1" applyBorder="1" applyAlignment="1" applyProtection="1">
      <alignment horizontal="right" vertical="center"/>
    </xf>
    <xf numFmtId="0" fontId="4" fillId="8" borderId="29" xfId="1" applyFont="1" applyFill="1" applyBorder="1" applyAlignment="1" applyProtection="1">
      <alignment horizontal="left" vertical="center"/>
    </xf>
    <xf numFmtId="0" fontId="4" fillId="8" borderId="30" xfId="1" applyFont="1" applyFill="1" applyBorder="1" applyAlignment="1" applyProtection="1">
      <alignment horizontal="left" vertical="center"/>
    </xf>
    <xf numFmtId="0" fontId="4" fillId="8" borderId="31" xfId="1" applyFont="1" applyFill="1" applyBorder="1" applyAlignment="1" applyProtection="1">
      <alignment horizontal="left" vertical="center"/>
    </xf>
    <xf numFmtId="0" fontId="2" fillId="2" borderId="29" xfId="1" applyFont="1" applyFill="1" applyBorder="1" applyAlignment="1" applyProtection="1">
      <alignment horizontal="left" vertical="center"/>
      <protection locked="0"/>
    </xf>
    <xf numFmtId="0" fontId="2" fillId="2" borderId="30" xfId="1" applyFont="1" applyFill="1" applyBorder="1" applyAlignment="1" applyProtection="1">
      <alignment horizontal="left" vertical="center"/>
      <protection locked="0"/>
    </xf>
    <xf numFmtId="0" fontId="2" fillId="2" borderId="31" xfId="1" applyFont="1" applyFill="1" applyBorder="1" applyAlignment="1" applyProtection="1">
      <alignment horizontal="left" vertical="center"/>
      <protection locked="0"/>
    </xf>
    <xf numFmtId="0" fontId="10" fillId="5" borderId="88" xfId="1" applyFont="1" applyFill="1" applyBorder="1" applyAlignment="1" applyProtection="1">
      <alignment horizontal="left" vertical="center"/>
    </xf>
    <xf numFmtId="0" fontId="4" fillId="16" borderId="83" xfId="1" applyFont="1" applyFill="1" applyBorder="1" applyAlignment="1" applyProtection="1">
      <alignment horizontal="left" vertical="center" wrapText="1"/>
    </xf>
    <xf numFmtId="0" fontId="2" fillId="16" borderId="74" xfId="1" applyFont="1" applyFill="1" applyBorder="1" applyAlignment="1" applyProtection="1">
      <alignment wrapText="1"/>
    </xf>
    <xf numFmtId="0" fontId="2" fillId="4" borderId="30" xfId="1" applyFont="1" applyFill="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1" xfId="1" applyFont="1" applyBorder="1" applyAlignment="1" applyProtection="1">
      <alignment horizontal="left" vertical="center" wrapText="1"/>
      <protection locked="0"/>
    </xf>
    <xf numFmtId="0" fontId="36" fillId="16" borderId="70" xfId="1" applyFont="1" applyFill="1" applyBorder="1" applyAlignment="1" applyProtection="1">
      <alignment horizontal="left" vertical="center" wrapText="1"/>
    </xf>
    <xf numFmtId="0" fontId="36" fillId="16" borderId="69" xfId="1" applyFont="1" applyFill="1" applyBorder="1" applyAlignment="1" applyProtection="1">
      <alignment horizontal="left" vertical="center" wrapText="1"/>
    </xf>
    <xf numFmtId="174" fontId="2" fillId="0" borderId="75" xfId="1" applyNumberFormat="1" applyFont="1" applyFill="1" applyBorder="1" applyAlignment="1" applyProtection="1">
      <alignment horizontal="left" vertical="center"/>
    </xf>
    <xf numFmtId="0" fontId="2" fillId="0" borderId="75" xfId="1" applyFont="1" applyBorder="1" applyAlignment="1" applyProtection="1">
      <alignment horizontal="left" vertical="center"/>
    </xf>
    <xf numFmtId="0" fontId="4" fillId="16" borderId="75" xfId="1" applyFont="1" applyFill="1" applyBorder="1" applyAlignment="1" applyProtection="1">
      <alignment horizontal="center" vertical="center" wrapText="1"/>
    </xf>
    <xf numFmtId="0" fontId="2" fillId="16" borderId="20" xfId="1" applyFont="1" applyFill="1" applyBorder="1" applyAlignment="1" applyProtection="1">
      <alignment horizontal="left" vertical="center"/>
    </xf>
    <xf numFmtId="0" fontId="2" fillId="16" borderId="33" xfId="1" applyFont="1" applyFill="1" applyBorder="1" applyAlignment="1" applyProtection="1">
      <alignment horizontal="left" vertical="center"/>
    </xf>
    <xf numFmtId="174" fontId="2" fillId="0" borderId="33" xfId="1" applyNumberFormat="1" applyFont="1" applyFill="1" applyBorder="1" applyAlignment="1" applyProtection="1">
      <alignment horizontal="left" vertical="center"/>
      <protection locked="0"/>
    </xf>
    <xf numFmtId="0" fontId="2" fillId="0" borderId="33" xfId="1" applyFont="1" applyBorder="1" applyAlignment="1" applyProtection="1">
      <alignment horizontal="left" vertical="center"/>
      <protection locked="0"/>
    </xf>
    <xf numFmtId="0" fontId="2" fillId="16" borderId="10" xfId="1" applyFont="1" applyFill="1" applyBorder="1" applyAlignment="1" applyProtection="1">
      <alignment horizontal="left" vertical="center"/>
    </xf>
    <xf numFmtId="0" fontId="2" fillId="16" borderId="1" xfId="1" applyFont="1" applyFill="1" applyBorder="1" applyAlignment="1" applyProtection="1">
      <alignment horizontal="left" vertical="center"/>
    </xf>
    <xf numFmtId="174" fontId="2" fillId="0" borderId="1" xfId="1" applyNumberFormat="1" applyFont="1" applyFill="1" applyBorder="1" applyAlignment="1" applyProtection="1">
      <alignment horizontal="left" vertical="center"/>
      <protection locked="0"/>
    </xf>
    <xf numFmtId="0" fontId="2" fillId="0" borderId="1" xfId="1" applyFont="1" applyBorder="1" applyAlignment="1" applyProtection="1">
      <alignment horizontal="left" vertical="center"/>
      <protection locked="0"/>
    </xf>
    <xf numFmtId="0" fontId="2" fillId="16" borderId="12" xfId="1" applyFont="1" applyFill="1" applyBorder="1" applyAlignment="1" applyProtection="1">
      <alignment horizontal="left" vertical="center"/>
    </xf>
    <xf numFmtId="0" fontId="2" fillId="16" borderId="13" xfId="1" applyFont="1" applyFill="1" applyBorder="1" applyAlignment="1" applyProtection="1">
      <alignment horizontal="left" vertical="center"/>
    </xf>
    <xf numFmtId="0" fontId="2" fillId="2" borderId="49" xfId="1" applyFont="1" applyFill="1" applyBorder="1" applyAlignment="1" applyProtection="1">
      <alignment horizontal="left" vertical="center"/>
      <protection locked="0"/>
    </xf>
    <xf numFmtId="0" fontId="2" fillId="2" borderId="37" xfId="1" applyFont="1" applyFill="1" applyBorder="1" applyAlignment="1" applyProtection="1">
      <alignment horizontal="left" vertical="center"/>
      <protection locked="0"/>
    </xf>
    <xf numFmtId="0" fontId="2" fillId="2" borderId="56" xfId="1" applyFont="1" applyFill="1" applyBorder="1" applyAlignment="1" applyProtection="1">
      <alignment horizontal="left" vertical="center"/>
      <protection locked="0"/>
    </xf>
    <xf numFmtId="0" fontId="4" fillId="16" borderId="72" xfId="1" applyFont="1" applyFill="1" applyBorder="1" applyAlignment="1" applyProtection="1">
      <alignment horizontal="center" vertical="center" wrapText="1"/>
    </xf>
    <xf numFmtId="0" fontId="4" fillId="16" borderId="69" xfId="1" applyFont="1" applyFill="1" applyBorder="1" applyAlignment="1" applyProtection="1">
      <alignment horizontal="center" vertical="center" wrapText="1"/>
    </xf>
    <xf numFmtId="0" fontId="4" fillId="16" borderId="70" xfId="1" applyFont="1" applyFill="1" applyBorder="1" applyAlignment="1" applyProtection="1">
      <alignment horizontal="center" vertical="center" wrapText="1"/>
    </xf>
    <xf numFmtId="0" fontId="2" fillId="16" borderId="65" xfId="1" applyFont="1" applyFill="1" applyBorder="1" applyAlignment="1" applyProtection="1">
      <alignment horizontal="left" vertical="center"/>
    </xf>
    <xf numFmtId="0" fontId="2" fillId="16" borderId="50" xfId="1" applyFont="1" applyFill="1" applyBorder="1" applyAlignment="1" applyProtection="1">
      <alignment horizontal="left" vertical="center"/>
    </xf>
    <xf numFmtId="174" fontId="2" fillId="0" borderId="18" xfId="1" applyNumberFormat="1" applyFont="1" applyFill="1" applyBorder="1" applyAlignment="1" applyProtection="1">
      <alignment horizontal="left" vertical="center"/>
      <protection locked="0"/>
    </xf>
    <xf numFmtId="174" fontId="2" fillId="0" borderId="24" xfId="1" applyNumberFormat="1" applyFont="1" applyFill="1" applyBorder="1" applyAlignment="1" applyProtection="1">
      <alignment horizontal="left" vertical="center"/>
      <protection locked="0"/>
    </xf>
    <xf numFmtId="174" fontId="2" fillId="0" borderId="50" xfId="1" applyNumberFormat="1" applyFont="1" applyFill="1" applyBorder="1" applyAlignment="1" applyProtection="1">
      <alignment horizontal="left" vertical="center"/>
      <protection locked="0"/>
    </xf>
    <xf numFmtId="0" fontId="2" fillId="0" borderId="50" xfId="1" applyFont="1" applyBorder="1" applyAlignment="1" applyProtection="1">
      <alignment horizontal="left" vertical="center"/>
      <protection locked="0"/>
    </xf>
    <xf numFmtId="0" fontId="4" fillId="16" borderId="29" xfId="1" applyFont="1" applyFill="1" applyBorder="1" applyAlignment="1" applyProtection="1">
      <alignment horizontal="right" vertical="center"/>
    </xf>
    <xf numFmtId="0" fontId="4" fillId="16" borderId="76" xfId="1" applyFont="1" applyFill="1" applyBorder="1" applyAlignment="1" applyProtection="1">
      <alignment horizontal="right" vertical="center"/>
    </xf>
    <xf numFmtId="0" fontId="2" fillId="2" borderId="58" xfId="1" applyFont="1" applyFill="1" applyBorder="1" applyAlignment="1" applyProtection="1">
      <alignment horizontal="left" vertical="center"/>
      <protection locked="0"/>
    </xf>
    <xf numFmtId="0" fontId="2" fillId="2" borderId="41" xfId="1" applyFont="1" applyFill="1" applyBorder="1" applyAlignment="1" applyProtection="1">
      <alignment horizontal="left" vertical="center"/>
      <protection locked="0"/>
    </xf>
    <xf numFmtId="0" fontId="4" fillId="16" borderId="29" xfId="1" applyFont="1" applyFill="1" applyBorder="1" applyAlignment="1" applyProtection="1">
      <alignment horizontal="left" vertical="center" wrapText="1"/>
    </xf>
    <xf numFmtId="0" fontId="4" fillId="16" borderId="30" xfId="1" applyFont="1" applyFill="1" applyBorder="1" applyAlignment="1" applyProtection="1">
      <alignment horizontal="left" vertical="center" wrapText="1"/>
    </xf>
    <xf numFmtId="0" fontId="4" fillId="16" borderId="31" xfId="1" applyFont="1" applyFill="1" applyBorder="1" applyAlignment="1" applyProtection="1">
      <alignment horizontal="left" vertical="center" wrapText="1"/>
    </xf>
    <xf numFmtId="0" fontId="2" fillId="2" borderId="29" xfId="4" applyNumberFormat="1" applyFont="1" applyFill="1" applyBorder="1" applyAlignment="1" applyProtection="1">
      <alignment horizontal="left" vertical="center" wrapText="1"/>
      <protection locked="0"/>
    </xf>
    <xf numFmtId="0" fontId="2" fillId="2" borderId="30" xfId="4" applyNumberFormat="1" applyFont="1" applyFill="1" applyBorder="1" applyAlignment="1" applyProtection="1">
      <alignment horizontal="left" vertical="center" wrapText="1"/>
      <protection locked="0"/>
    </xf>
    <xf numFmtId="0" fontId="2" fillId="2" borderId="31" xfId="4" applyNumberFormat="1" applyFont="1" applyFill="1" applyBorder="1" applyAlignment="1" applyProtection="1">
      <alignment horizontal="left" vertical="center" wrapText="1"/>
      <protection locked="0"/>
    </xf>
    <xf numFmtId="0" fontId="2" fillId="2" borderId="66" xfId="1" applyFont="1" applyFill="1" applyBorder="1" applyAlignment="1" applyProtection="1">
      <alignment horizontal="left" vertical="center"/>
      <protection locked="0"/>
    </xf>
    <xf numFmtId="0" fontId="2" fillId="2" borderId="22" xfId="1" applyFont="1" applyFill="1" applyBorder="1" applyAlignment="1" applyProtection="1">
      <alignment horizontal="left" vertical="center"/>
      <protection locked="0"/>
    </xf>
    <xf numFmtId="0" fontId="2" fillId="2" borderId="81" xfId="1" applyFont="1" applyFill="1" applyBorder="1" applyAlignment="1" applyProtection="1">
      <alignment horizontal="left" vertical="center"/>
      <protection locked="0"/>
    </xf>
    <xf numFmtId="0" fontId="2" fillId="16" borderId="11" xfId="1" applyFont="1" applyFill="1" applyBorder="1" applyAlignment="1" applyProtection="1">
      <alignment horizontal="left" vertical="center"/>
    </xf>
    <xf numFmtId="0" fontId="2" fillId="2" borderId="53" xfId="1" applyFont="1" applyFill="1" applyBorder="1" applyAlignment="1" applyProtection="1">
      <alignment horizontal="left" vertical="center"/>
      <protection locked="0"/>
    </xf>
    <xf numFmtId="0" fontId="2" fillId="2" borderId="23" xfId="1" applyFont="1" applyFill="1" applyBorder="1" applyAlignment="1" applyProtection="1">
      <alignment horizontal="left" vertical="center"/>
      <protection locked="0"/>
    </xf>
    <xf numFmtId="0" fontId="2" fillId="2" borderId="51" xfId="1" applyFont="1" applyFill="1" applyBorder="1" applyAlignment="1" applyProtection="1">
      <alignment horizontal="left" vertical="center"/>
      <protection locked="0"/>
    </xf>
    <xf numFmtId="0" fontId="2" fillId="16" borderId="64" xfId="1" applyFont="1" applyFill="1" applyBorder="1" applyAlignment="1" applyProtection="1">
      <alignment horizontal="left" vertical="center"/>
    </xf>
    <xf numFmtId="0" fontId="2" fillId="16" borderId="67" xfId="1" applyFont="1" applyFill="1" applyBorder="1" applyAlignment="1" applyProtection="1">
      <alignment horizontal="left" vertical="center"/>
    </xf>
    <xf numFmtId="0" fontId="7" fillId="0" borderId="137" xfId="0" applyFont="1" applyFill="1" applyBorder="1" applyAlignment="1" applyProtection="1">
      <alignment horizontal="left" vertical="center" wrapText="1"/>
      <protection locked="0"/>
    </xf>
    <xf numFmtId="0" fontId="7" fillId="0" borderId="136" xfId="0" applyFont="1" applyFill="1" applyBorder="1" applyAlignment="1" applyProtection="1">
      <alignment horizontal="left" vertical="center" wrapText="1"/>
      <protection locked="0"/>
    </xf>
    <xf numFmtId="0" fontId="3" fillId="31" borderId="49" xfId="0" applyFont="1" applyFill="1" applyBorder="1" applyAlignment="1" applyProtection="1">
      <alignment horizontal="center" vertical="center" wrapText="1"/>
    </xf>
    <xf numFmtId="0" fontId="3" fillId="31" borderId="56" xfId="0" applyFont="1" applyFill="1" applyBorder="1" applyAlignment="1" applyProtection="1">
      <alignment horizontal="center" vertical="center" wrapText="1"/>
    </xf>
    <xf numFmtId="0" fontId="38" fillId="0" borderId="0" xfId="0" applyFont="1" applyFill="1" applyBorder="1" applyAlignment="1" applyProtection="1">
      <alignment horizontal="center"/>
    </xf>
    <xf numFmtId="0" fontId="4" fillId="0" borderId="0" xfId="0" applyFont="1" applyFill="1" applyBorder="1" applyAlignment="1" applyProtection="1">
      <alignment horizontal="left" vertical="top" wrapText="1"/>
    </xf>
    <xf numFmtId="0" fontId="3" fillId="16" borderId="49" xfId="0" applyFont="1" applyFill="1" applyBorder="1" applyAlignment="1" applyProtection="1">
      <alignment horizontal="center" vertical="center" wrapText="1"/>
    </xf>
    <xf numFmtId="0" fontId="3" fillId="16" borderId="37" xfId="0" applyFont="1" applyFill="1" applyBorder="1" applyAlignment="1" applyProtection="1">
      <alignment horizontal="center" vertical="center" wrapText="1"/>
    </xf>
    <xf numFmtId="0" fontId="4" fillId="8" borderId="17" xfId="0" applyFont="1" applyFill="1" applyBorder="1" applyAlignment="1" applyProtection="1">
      <alignment horizontal="center" vertical="center" wrapText="1"/>
    </xf>
    <xf numFmtId="0" fontId="4" fillId="8" borderId="35" xfId="0" applyFont="1" applyFill="1" applyBorder="1" applyAlignment="1" applyProtection="1">
      <alignment horizontal="center" vertical="center" wrapText="1"/>
    </xf>
    <xf numFmtId="0" fontId="4" fillId="16" borderId="17" xfId="0" applyFont="1" applyFill="1" applyBorder="1" applyAlignment="1" applyProtection="1">
      <alignment horizontal="center" vertical="center" wrapText="1"/>
    </xf>
    <xf numFmtId="0" fontId="4" fillId="16" borderId="35" xfId="0" applyFont="1" applyFill="1" applyBorder="1" applyAlignment="1" applyProtection="1">
      <alignment horizontal="center" vertical="center" wrapText="1"/>
    </xf>
    <xf numFmtId="0" fontId="3" fillId="5" borderId="0" xfId="0" applyFont="1" applyFill="1" applyBorder="1" applyAlignment="1" applyProtection="1">
      <alignment horizontal="left" vertical="center"/>
    </xf>
    <xf numFmtId="0" fontId="3" fillId="16" borderId="29" xfId="0" applyFont="1" applyFill="1" applyBorder="1" applyAlignment="1" applyProtection="1">
      <alignment horizontal="center" vertical="center" wrapText="1"/>
    </xf>
    <xf numFmtId="0" fontId="3" fillId="16" borderId="30" xfId="0" applyFont="1" applyFill="1" applyBorder="1" applyAlignment="1" applyProtection="1">
      <alignment horizontal="center" vertical="center" wrapText="1"/>
    </xf>
    <xf numFmtId="0" fontId="3" fillId="7" borderId="30" xfId="0" applyFont="1" applyFill="1" applyBorder="1" applyAlignment="1" applyProtection="1">
      <alignment horizontal="center" vertical="center" wrapText="1"/>
    </xf>
    <xf numFmtId="0" fontId="3" fillId="7" borderId="31" xfId="0" applyFont="1" applyFill="1" applyBorder="1" applyAlignment="1" applyProtection="1">
      <alignment horizontal="center" vertical="center" wrapText="1"/>
    </xf>
    <xf numFmtId="0" fontId="3" fillId="5" borderId="29" xfId="0" applyFont="1" applyFill="1" applyBorder="1" applyAlignment="1" applyProtection="1">
      <alignment horizontal="left" vertical="center"/>
    </xf>
    <xf numFmtId="0" fontId="3" fillId="5" borderId="30" xfId="0" applyFont="1" applyFill="1" applyBorder="1" applyAlignment="1" applyProtection="1">
      <alignment horizontal="left" vertical="center"/>
    </xf>
    <xf numFmtId="0" fontId="7" fillId="0" borderId="150" xfId="0" applyFont="1" applyFill="1" applyBorder="1" applyAlignment="1" applyProtection="1">
      <alignment horizontal="left" vertical="center" wrapText="1"/>
      <protection locked="0"/>
    </xf>
    <xf numFmtId="0" fontId="7" fillId="0" borderId="159" xfId="0" applyFont="1" applyFill="1" applyBorder="1" applyAlignment="1" applyProtection="1">
      <alignment horizontal="left" vertical="center" wrapText="1"/>
      <protection locked="0"/>
    </xf>
    <xf numFmtId="0" fontId="18" fillId="2" borderId="135" xfId="12" applyBorder="1" applyAlignment="1">
      <alignment horizontal="left" vertical="center" wrapText="1"/>
      <protection locked="0"/>
    </xf>
    <xf numFmtId="0" fontId="4" fillId="8" borderId="134" xfId="0" applyFont="1" applyFill="1" applyBorder="1" applyAlignment="1" applyProtection="1">
      <alignment horizontal="left" vertical="center" wrapText="1"/>
    </xf>
    <xf numFmtId="0" fontId="4" fillId="8" borderId="112" xfId="0" applyFont="1" applyFill="1" applyBorder="1" applyAlignment="1" applyProtection="1">
      <alignment horizontal="left" vertical="center" wrapText="1"/>
    </xf>
    <xf numFmtId="0" fontId="7" fillId="3" borderId="156" xfId="0" applyFont="1" applyFill="1" applyBorder="1" applyAlignment="1" applyProtection="1">
      <alignment horizontal="left" vertical="center" wrapText="1"/>
    </xf>
    <xf numFmtId="0" fontId="7" fillId="3" borderId="136" xfId="0" applyFont="1" applyFill="1" applyBorder="1" applyAlignment="1" applyProtection="1">
      <alignment horizontal="left" vertical="center" wrapText="1"/>
    </xf>
    <xf numFmtId="0" fontId="4" fillId="5" borderId="48" xfId="0" applyFont="1" applyFill="1" applyBorder="1" applyAlignment="1" applyProtection="1">
      <alignment horizontal="center" vertical="center" wrapText="1"/>
    </xf>
    <xf numFmtId="0" fontId="4" fillId="5" borderId="35" xfId="0" applyFont="1" applyFill="1" applyBorder="1" applyAlignment="1" applyProtection="1">
      <alignment horizontal="center" vertical="center" wrapText="1"/>
    </xf>
    <xf numFmtId="0" fontId="19" fillId="28" borderId="49" xfId="0" applyFont="1" applyFill="1" applyBorder="1" applyAlignment="1" applyProtection="1">
      <alignment horizontal="left" vertical="center" wrapText="1"/>
    </xf>
    <xf numFmtId="0" fontId="19" fillId="28" borderId="36" xfId="0" applyFont="1" applyFill="1" applyBorder="1" applyAlignment="1" applyProtection="1">
      <alignment horizontal="left" vertical="center" wrapText="1"/>
    </xf>
    <xf numFmtId="0" fontId="80" fillId="3" borderId="135" xfId="11" applyFont="1" applyBorder="1" applyAlignment="1">
      <alignment horizontal="left" vertical="top" wrapText="1"/>
    </xf>
    <xf numFmtId="168" fontId="80" fillId="3" borderId="135" xfId="11" applyNumberFormat="1" applyFont="1" applyBorder="1" applyAlignment="1">
      <alignment horizontal="left" vertical="center" wrapText="1"/>
    </xf>
    <xf numFmtId="0" fontId="19" fillId="28" borderId="16" xfId="0" applyFont="1" applyFill="1" applyBorder="1" applyAlignment="1" applyProtection="1">
      <alignment horizontal="left" vertical="center"/>
    </xf>
    <xf numFmtId="0" fontId="19" fillId="28" borderId="112" xfId="0" applyFont="1" applyFill="1" applyBorder="1" applyAlignment="1" applyProtection="1">
      <alignment horizontal="left" vertical="center"/>
    </xf>
    <xf numFmtId="0" fontId="7" fillId="3" borderId="158" xfId="0" applyFont="1" applyFill="1" applyBorder="1" applyAlignment="1" applyProtection="1">
      <alignment horizontal="left" vertical="center" wrapText="1"/>
    </xf>
    <xf numFmtId="0" fontId="7" fillId="3" borderId="159" xfId="0" applyFont="1" applyFill="1" applyBorder="1" applyAlignment="1" applyProtection="1">
      <alignment horizontal="left" vertical="center" wrapText="1"/>
    </xf>
    <xf numFmtId="0" fontId="7" fillId="0" borderId="18" xfId="0" applyFont="1" applyFill="1" applyBorder="1" applyAlignment="1" applyProtection="1">
      <alignment horizontal="left" vertical="center" wrapText="1"/>
      <protection locked="0"/>
    </xf>
    <xf numFmtId="0" fontId="7" fillId="0" borderId="23"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0" borderId="41" xfId="0" applyFont="1" applyFill="1" applyBorder="1" applyAlignment="1" applyProtection="1">
      <alignment horizontal="left" vertical="center" wrapText="1"/>
      <protection locked="0"/>
    </xf>
    <xf numFmtId="0" fontId="6" fillId="2" borderId="72" xfId="0" applyFont="1" applyFill="1" applyBorder="1" applyAlignment="1" applyProtection="1">
      <alignment horizontal="center" vertical="center" wrapText="1"/>
      <protection locked="0"/>
    </xf>
    <xf numFmtId="0" fontId="6" fillId="2" borderId="7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left" vertical="center" wrapText="1"/>
      <protection locked="0"/>
    </xf>
    <xf numFmtId="0" fontId="7" fillId="0" borderId="21"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4" borderId="1" xfId="1" applyFont="1" applyFill="1" applyBorder="1" applyAlignment="1" applyProtection="1">
      <alignment horizontal="left" vertical="center" wrapText="1"/>
      <protection locked="0"/>
    </xf>
    <xf numFmtId="0" fontId="5" fillId="0" borderId="1" xfId="1" applyFont="1" applyBorder="1" applyAlignment="1" applyProtection="1">
      <alignment wrapText="1"/>
      <protection locked="0"/>
    </xf>
    <xf numFmtId="0" fontId="5" fillId="0" borderId="1" xfId="1" applyFont="1" applyBorder="1" applyAlignment="1" applyProtection="1">
      <protection locked="0"/>
    </xf>
    <xf numFmtId="0" fontId="41" fillId="2" borderId="0" xfId="1" applyFont="1" applyFill="1" applyBorder="1" applyAlignment="1" applyProtection="1">
      <alignment horizontal="left" vertical="center"/>
    </xf>
    <xf numFmtId="0" fontId="3" fillId="8" borderId="21" xfId="1" applyFont="1" applyFill="1" applyBorder="1" applyAlignment="1" applyProtection="1">
      <alignment horizontal="left" vertical="center"/>
    </xf>
    <xf numFmtId="0" fontId="7" fillId="4" borderId="2" xfId="1" applyFont="1" applyFill="1" applyBorder="1" applyAlignment="1" applyProtection="1">
      <alignment horizontal="left" vertical="center" wrapText="1"/>
      <protection locked="0"/>
    </xf>
    <xf numFmtId="0" fontId="7" fillId="4" borderId="22" xfId="1" applyFont="1" applyFill="1" applyBorder="1" applyAlignment="1" applyProtection="1">
      <alignment horizontal="left" vertical="center" wrapText="1"/>
      <protection locked="0"/>
    </xf>
    <xf numFmtId="0" fontId="7" fillId="4" borderId="3" xfId="1" applyFont="1" applyFill="1" applyBorder="1" applyAlignment="1" applyProtection="1">
      <alignment horizontal="left" vertical="center" wrapText="1"/>
      <protection locked="0"/>
    </xf>
    <xf numFmtId="0" fontId="7" fillId="4" borderId="4" xfId="1" applyFont="1" applyFill="1" applyBorder="1" applyAlignment="1" applyProtection="1">
      <alignment horizontal="left" vertical="center" wrapText="1"/>
      <protection locked="0"/>
    </xf>
    <xf numFmtId="0" fontId="7" fillId="4" borderId="0" xfId="1" applyFont="1" applyFill="1" applyBorder="1" applyAlignment="1" applyProtection="1">
      <alignment horizontal="left" vertical="center" wrapText="1"/>
      <protection locked="0"/>
    </xf>
    <xf numFmtId="0" fontId="7" fillId="4" borderId="93" xfId="1" applyFont="1" applyFill="1" applyBorder="1" applyAlignment="1" applyProtection="1">
      <alignment horizontal="left" vertical="center" wrapText="1"/>
      <protection locked="0"/>
    </xf>
    <xf numFmtId="0" fontId="7" fillId="4" borderId="5" xfId="1" applyFont="1" applyFill="1" applyBorder="1" applyAlignment="1" applyProtection="1">
      <alignment horizontal="left" vertical="center" wrapText="1"/>
      <protection locked="0"/>
    </xf>
    <xf numFmtId="0" fontId="7" fillId="4" borderId="21" xfId="1" applyFont="1" applyFill="1" applyBorder="1" applyAlignment="1" applyProtection="1">
      <alignment horizontal="left" vertical="center" wrapText="1"/>
      <protection locked="0"/>
    </xf>
    <xf numFmtId="0" fontId="7" fillId="4" borderId="6" xfId="1" applyFont="1" applyFill="1" applyBorder="1" applyAlignment="1" applyProtection="1">
      <alignment horizontal="left" vertical="center" wrapText="1"/>
      <protection locked="0"/>
    </xf>
    <xf numFmtId="0" fontId="3" fillId="16" borderId="0" xfId="1" applyFont="1" applyFill="1" applyBorder="1" applyAlignment="1" applyProtection="1">
      <alignment horizontal="left" vertical="center" wrapText="1"/>
    </xf>
    <xf numFmtId="2" fontId="46" fillId="0" borderId="0" xfId="1" applyNumberFormat="1" applyFont="1" applyFill="1" applyBorder="1" applyAlignment="1" applyProtection="1">
      <alignment horizontal="left" vertical="center" wrapText="1" indent="2"/>
    </xf>
    <xf numFmtId="2" fontId="45" fillId="0" borderId="0" xfId="1" applyNumberFormat="1" applyFont="1" applyFill="1" applyBorder="1" applyAlignment="1" applyProtection="1">
      <alignment horizontal="left" vertical="center" wrapText="1" indent="2"/>
    </xf>
    <xf numFmtId="0" fontId="3" fillId="16" borderId="6" xfId="1" applyFont="1" applyFill="1" applyBorder="1" applyAlignment="1" applyProtection="1">
      <alignment vertical="center"/>
    </xf>
    <xf numFmtId="0" fontId="9" fillId="16" borderId="33" xfId="1" applyFont="1" applyFill="1" applyBorder="1" applyAlignment="1" applyProtection="1"/>
    <xf numFmtId="0" fontId="9" fillId="16" borderId="5" xfId="1" applyFont="1" applyFill="1" applyBorder="1" applyAlignment="1" applyProtection="1"/>
    <xf numFmtId="0" fontId="3" fillId="8" borderId="0" xfId="1" applyFont="1" applyFill="1" applyBorder="1" applyAlignment="1" applyProtection="1">
      <alignment horizontal="left" vertical="center" wrapText="1"/>
    </xf>
    <xf numFmtId="0" fontId="7" fillId="0" borderId="2" xfId="1" applyFont="1" applyFill="1" applyBorder="1" applyAlignment="1" applyProtection="1">
      <alignment horizontal="left" vertical="center" wrapText="1"/>
      <protection locked="0"/>
    </xf>
    <xf numFmtId="0" fontId="7" fillId="0" borderId="22" xfId="1" applyFont="1" applyFill="1" applyBorder="1" applyAlignment="1" applyProtection="1">
      <alignment horizontal="left" vertical="center" wrapText="1"/>
      <protection locked="0"/>
    </xf>
    <xf numFmtId="0" fontId="7" fillId="0" borderId="3" xfId="1" applyFont="1" applyFill="1" applyBorder="1" applyAlignment="1" applyProtection="1">
      <alignment horizontal="left" vertical="center" wrapText="1"/>
      <protection locked="0"/>
    </xf>
    <xf numFmtId="0" fontId="28" fillId="0" borderId="4" xfId="1" applyBorder="1" applyAlignment="1" applyProtection="1">
      <alignment horizontal="left" vertical="center" wrapText="1"/>
      <protection locked="0"/>
    </xf>
    <xf numFmtId="0" fontId="28" fillId="0" borderId="0" xfId="1" applyAlignment="1" applyProtection="1">
      <alignment horizontal="left" vertical="center" wrapText="1"/>
      <protection locked="0"/>
    </xf>
    <xf numFmtId="0" fontId="28" fillId="0" borderId="93" xfId="1" applyBorder="1" applyAlignment="1" applyProtection="1">
      <alignment horizontal="left" vertical="center" wrapText="1"/>
      <protection locked="0"/>
    </xf>
    <xf numFmtId="0" fontId="28" fillId="0" borderId="5" xfId="1" applyBorder="1" applyAlignment="1" applyProtection="1">
      <alignment horizontal="left" vertical="center" wrapText="1"/>
      <protection locked="0"/>
    </xf>
    <xf numFmtId="0" fontId="28" fillId="0" borderId="21" xfId="1" applyBorder="1" applyAlignment="1" applyProtection="1">
      <alignment horizontal="left" vertical="center" wrapText="1"/>
      <protection locked="0"/>
    </xf>
    <xf numFmtId="0" fontId="28" fillId="0" borderId="6" xfId="1" applyBorder="1" applyAlignment="1" applyProtection="1">
      <alignment horizontal="left" vertical="center" wrapText="1"/>
      <protection locked="0"/>
    </xf>
    <xf numFmtId="0" fontId="32" fillId="5" borderId="0" xfId="0" applyFont="1" applyFill="1" applyAlignment="1" applyProtection="1">
      <alignment horizontal="left" vertical="center" wrapText="1"/>
    </xf>
    <xf numFmtId="0" fontId="32" fillId="4" borderId="88" xfId="0" applyFont="1" applyFill="1" applyBorder="1" applyAlignment="1" applyProtection="1">
      <alignment horizontal="left" vertical="center"/>
    </xf>
    <xf numFmtId="0" fontId="32" fillId="4" borderId="0" xfId="0" applyFont="1" applyFill="1" applyBorder="1" applyAlignment="1" applyProtection="1">
      <alignment horizontal="left" vertical="center"/>
    </xf>
    <xf numFmtId="0" fontId="10" fillId="3" borderId="88" xfId="0" applyFont="1" applyFill="1" applyBorder="1" applyAlignment="1" applyProtection="1">
      <alignment horizontal="left" vertical="center"/>
    </xf>
    <xf numFmtId="0" fontId="10" fillId="3" borderId="0" xfId="0" applyFont="1" applyFill="1" applyBorder="1" applyAlignment="1" applyProtection="1">
      <alignment horizontal="left" vertical="center"/>
    </xf>
    <xf numFmtId="0" fontId="3" fillId="0" borderId="88" xfId="0" applyFont="1" applyFill="1" applyBorder="1" applyAlignment="1" applyProtection="1">
      <alignment vertical="center" wrapText="1"/>
    </xf>
    <xf numFmtId="0" fontId="3" fillId="0" borderId="0" xfId="0" applyFont="1" applyFill="1" applyBorder="1" applyAlignment="1" applyProtection="1">
      <alignment vertical="center" wrapText="1"/>
    </xf>
    <xf numFmtId="0" fontId="4" fillId="5" borderId="8" xfId="1" applyFont="1" applyFill="1" applyBorder="1" applyAlignment="1" applyProtection="1">
      <alignment horizontal="center" vertical="center" wrapText="1"/>
    </xf>
    <xf numFmtId="0" fontId="4" fillId="5" borderId="27" xfId="1" applyFont="1" applyFill="1" applyBorder="1" applyAlignment="1" applyProtection="1">
      <alignment horizontal="center" vertical="center" wrapText="1"/>
    </xf>
    <xf numFmtId="0" fontId="4" fillId="5" borderId="12" xfId="1" applyFont="1" applyFill="1" applyBorder="1" applyAlignment="1" applyProtection="1">
      <alignment horizontal="center" vertical="center" wrapText="1"/>
    </xf>
    <xf numFmtId="0" fontId="4" fillId="5" borderId="28" xfId="1" applyFont="1" applyFill="1" applyBorder="1" applyAlignment="1" applyProtection="1">
      <alignment horizontal="center" vertical="center" wrapText="1"/>
    </xf>
    <xf numFmtId="0" fontId="19" fillId="5" borderId="144" xfId="1" applyFont="1" applyFill="1" applyBorder="1" applyAlignment="1" applyProtection="1">
      <alignment horizontal="left" vertical="center"/>
    </xf>
    <xf numFmtId="0" fontId="19" fillId="5" borderId="145" xfId="1" applyFont="1" applyFill="1" applyBorder="1" applyAlignment="1" applyProtection="1">
      <alignment horizontal="left" vertical="center"/>
    </xf>
    <xf numFmtId="0" fontId="32" fillId="20" borderId="70" xfId="1" applyFont="1" applyFill="1" applyBorder="1" applyAlignment="1" applyProtection="1">
      <alignment horizontal="left" vertical="center" wrapText="1"/>
    </xf>
    <xf numFmtId="0" fontId="4" fillId="5" borderId="8" xfId="1" applyFont="1" applyFill="1" applyBorder="1" applyAlignment="1" applyProtection="1">
      <alignment horizontal="left" vertical="center" wrapText="1"/>
    </xf>
    <xf numFmtId="0" fontId="32" fillId="5" borderId="0" xfId="1" applyFont="1" applyFill="1" applyBorder="1" applyAlignment="1" applyProtection="1">
      <alignment horizontal="left" vertical="center" wrapText="1"/>
    </xf>
    <xf numFmtId="15" fontId="2" fillId="5" borderId="16" xfId="1" applyNumberFormat="1" applyFont="1" applyFill="1" applyBorder="1" applyAlignment="1" applyProtection="1">
      <alignment horizontal="center" vertical="center" wrapText="1"/>
    </xf>
    <xf numFmtId="15" fontId="2" fillId="5" borderId="37" xfId="1" applyNumberFormat="1" applyFont="1" applyFill="1" applyBorder="1" applyAlignment="1" applyProtection="1">
      <alignment horizontal="center" vertical="center" wrapText="1"/>
    </xf>
    <xf numFmtId="15" fontId="2" fillId="5" borderId="56" xfId="1" applyNumberFormat="1" applyFont="1" applyFill="1" applyBorder="1" applyAlignment="1" applyProtection="1">
      <alignment horizontal="center" vertical="center" wrapText="1"/>
    </xf>
    <xf numFmtId="15" fontId="2" fillId="5" borderId="4" xfId="1" applyNumberFormat="1" applyFont="1" applyFill="1" applyBorder="1" applyAlignment="1" applyProtection="1">
      <alignment horizontal="center" vertical="center" wrapText="1"/>
    </xf>
    <xf numFmtId="15" fontId="2" fillId="5" borderId="0" xfId="1" applyNumberFormat="1" applyFont="1" applyFill="1" applyBorder="1" applyAlignment="1" applyProtection="1">
      <alignment horizontal="center" vertical="center" wrapText="1"/>
    </xf>
    <xf numFmtId="15" fontId="2" fillId="5" borderId="62" xfId="1" applyNumberFormat="1" applyFont="1" applyFill="1" applyBorder="1" applyAlignment="1" applyProtection="1">
      <alignment horizontal="center" vertical="center" wrapText="1"/>
    </xf>
    <xf numFmtId="171" fontId="40" fillId="16" borderId="65" xfId="7" applyNumberFormat="1" applyFont="1" applyFill="1" applyBorder="1" applyAlignment="1" applyProtection="1">
      <alignment horizontal="center" vertical="center" wrapText="1"/>
    </xf>
    <xf numFmtId="171" fontId="40" fillId="16" borderId="117" xfId="7" applyNumberFormat="1" applyFont="1" applyFill="1" applyBorder="1" applyAlignment="1" applyProtection="1">
      <alignment horizontal="center" vertical="center" wrapText="1"/>
    </xf>
    <xf numFmtId="171" fontId="40" fillId="16" borderId="84" xfId="7" applyNumberFormat="1" applyFont="1" applyFill="1" applyBorder="1" applyAlignment="1" applyProtection="1">
      <alignment horizontal="center" vertical="center" wrapText="1"/>
    </xf>
    <xf numFmtId="0" fontId="4" fillId="22" borderId="29" xfId="6" applyFont="1" applyFill="1" applyBorder="1" applyAlignment="1" applyProtection="1">
      <alignment horizontal="center" vertical="center" wrapText="1"/>
    </xf>
    <xf numFmtId="0" fontId="4" fillId="22" borderId="30" xfId="6" applyFont="1" applyFill="1" applyBorder="1" applyAlignment="1" applyProtection="1">
      <alignment horizontal="center" vertical="center" wrapText="1"/>
    </xf>
    <xf numFmtId="0" fontId="4" fillId="22" borderId="31" xfId="6" applyFont="1" applyFill="1" applyBorder="1" applyAlignment="1" applyProtection="1">
      <alignment horizontal="center" vertical="center" wrapText="1"/>
    </xf>
    <xf numFmtId="0" fontId="60" fillId="5" borderId="0" xfId="1" applyFont="1" applyFill="1" applyBorder="1" applyAlignment="1" applyProtection="1">
      <alignment horizontal="left" vertical="center" wrapText="1"/>
    </xf>
    <xf numFmtId="0" fontId="3" fillId="5" borderId="17" xfId="6" applyFont="1" applyFill="1" applyBorder="1" applyAlignment="1" applyProtection="1">
      <alignment horizontal="left" vertical="center" wrapText="1"/>
    </xf>
    <xf numFmtId="0" fontId="3" fillId="5" borderId="34" xfId="6" applyFont="1" applyFill="1" applyBorder="1" applyAlignment="1" applyProtection="1">
      <alignment horizontal="left" vertical="center" wrapText="1"/>
    </xf>
    <xf numFmtId="0" fontId="3" fillId="5" borderId="19" xfId="6" applyFont="1" applyFill="1" applyBorder="1" applyAlignment="1" applyProtection="1">
      <alignment horizontal="left" vertical="center" wrapText="1"/>
    </xf>
    <xf numFmtId="0" fontId="3" fillId="5" borderId="58" xfId="6" applyFont="1" applyFill="1" applyBorder="1" applyAlignment="1" applyProtection="1">
      <alignment horizontal="left" vertical="center" wrapText="1"/>
    </xf>
    <xf numFmtId="0" fontId="40" fillId="14" borderId="65" xfId="7" applyFont="1" applyFill="1" applyBorder="1" applyAlignment="1" applyProtection="1">
      <alignment horizontal="center" vertical="center"/>
    </xf>
    <xf numFmtId="0" fontId="40" fillId="14" borderId="117" xfId="7" applyFont="1" applyFill="1" applyBorder="1" applyAlignment="1" applyProtection="1">
      <alignment horizontal="center" vertical="center"/>
    </xf>
    <xf numFmtId="0" fontId="40" fillId="14" borderId="20" xfId="7" applyFont="1" applyFill="1" applyBorder="1" applyAlignment="1" applyProtection="1">
      <alignment horizontal="center" vertical="center"/>
    </xf>
    <xf numFmtId="171" fontId="7" fillId="16" borderId="73" xfId="7" applyNumberFormat="1" applyFont="1" applyFill="1" applyBorder="1" applyAlignment="1" applyProtection="1">
      <alignment horizontal="center" vertical="center" wrapText="1"/>
    </xf>
    <xf numFmtId="0" fontId="60" fillId="9" borderId="106" xfId="1" applyFont="1" applyFill="1" applyBorder="1" applyAlignment="1" applyProtection="1">
      <alignment horizontal="left" wrapText="1"/>
    </xf>
    <xf numFmtId="0" fontId="3" fillId="9" borderId="17" xfId="6" applyFont="1" applyFill="1" applyBorder="1" applyAlignment="1" applyProtection="1">
      <alignment horizontal="left" vertical="center" wrapText="1"/>
    </xf>
    <xf numFmtId="0" fontId="3" fillId="9" borderId="34" xfId="6" applyFont="1" applyFill="1" applyBorder="1" applyAlignment="1" applyProtection="1">
      <alignment horizontal="left" vertical="center" wrapText="1"/>
    </xf>
    <xf numFmtId="0" fontId="3" fillId="9" borderId="19" xfId="6" applyFont="1" applyFill="1" applyBorder="1" applyAlignment="1" applyProtection="1">
      <alignment horizontal="left" vertical="center" wrapText="1"/>
    </xf>
    <xf numFmtId="0" fontId="3" fillId="9" borderId="58" xfId="6" applyFont="1" applyFill="1" applyBorder="1" applyAlignment="1" applyProtection="1">
      <alignment horizontal="left" vertical="center" wrapText="1"/>
    </xf>
    <xf numFmtId="0" fontId="19" fillId="3" borderId="29" xfId="7" applyFont="1" applyFill="1" applyBorder="1" applyAlignment="1" applyProtection="1">
      <alignment horizontal="center" vertical="center" wrapText="1"/>
    </xf>
    <xf numFmtId="0" fontId="19" fillId="3" borderId="30" xfId="7" applyFont="1" applyFill="1" applyBorder="1" applyAlignment="1" applyProtection="1">
      <alignment horizontal="center" vertical="center" wrapText="1"/>
    </xf>
    <xf numFmtId="0" fontId="19" fillId="3" borderId="31" xfId="7" applyFont="1" applyFill="1" applyBorder="1" applyAlignment="1" applyProtection="1">
      <alignment horizontal="center" vertical="center" wrapText="1"/>
    </xf>
    <xf numFmtId="0" fontId="7" fillId="14" borderId="73" xfId="7" applyFont="1" applyFill="1" applyBorder="1" applyAlignment="1" applyProtection="1">
      <alignment horizontal="center" vertical="center"/>
    </xf>
    <xf numFmtId="0" fontId="32" fillId="4" borderId="0" xfId="1" applyFont="1" applyFill="1" applyAlignment="1" applyProtection="1">
      <alignment horizontal="left" wrapText="1"/>
    </xf>
    <xf numFmtId="0" fontId="4" fillId="5" borderId="17" xfId="6" applyFont="1" applyFill="1" applyBorder="1" applyAlignment="1" applyProtection="1">
      <alignment horizontal="left" vertical="center" wrapText="1"/>
    </xf>
    <xf numFmtId="0" fontId="4" fillId="5" borderId="34" xfId="6" applyFont="1" applyFill="1" applyBorder="1" applyAlignment="1" applyProtection="1">
      <alignment horizontal="left" vertical="center" wrapText="1"/>
    </xf>
    <xf numFmtId="0" fontId="4" fillId="5" borderId="19" xfId="6" applyFont="1" applyFill="1" applyBorder="1" applyAlignment="1" applyProtection="1">
      <alignment horizontal="left" vertical="center" wrapText="1"/>
    </xf>
    <xf numFmtId="0" fontId="4" fillId="5" borderId="58" xfId="6" applyFont="1" applyFill="1" applyBorder="1" applyAlignment="1" applyProtection="1">
      <alignment horizontal="left" vertical="center" wrapText="1"/>
    </xf>
    <xf numFmtId="0" fontId="1" fillId="14" borderId="0" xfId="1" applyFont="1" applyFill="1" applyAlignment="1" applyProtection="1">
      <alignment horizontal="center" vertical="center"/>
    </xf>
    <xf numFmtId="0" fontId="50" fillId="0" borderId="0" xfId="1" applyFont="1" applyAlignment="1" applyProtection="1">
      <alignment horizontal="left" wrapText="1"/>
    </xf>
    <xf numFmtId="0" fontId="10" fillId="5" borderId="49" xfId="6" applyFont="1" applyFill="1" applyBorder="1" applyAlignment="1" applyProtection="1">
      <alignment horizontal="left" vertical="center" wrapText="1"/>
    </xf>
    <xf numFmtId="0" fontId="10" fillId="5" borderId="37" xfId="6" applyFont="1" applyFill="1" applyBorder="1" applyAlignment="1" applyProtection="1">
      <alignment horizontal="left" vertical="center" wrapText="1"/>
    </xf>
    <xf numFmtId="0" fontId="10" fillId="5" borderId="36" xfId="6" applyFont="1" applyFill="1" applyBorder="1" applyAlignment="1" applyProtection="1">
      <alignment horizontal="left" vertical="center" wrapText="1"/>
    </xf>
    <xf numFmtId="0" fontId="10" fillId="5" borderId="72" xfId="6" applyFont="1" applyFill="1" applyBorder="1" applyAlignment="1" applyProtection="1">
      <alignment horizontal="left" vertical="center" wrapText="1"/>
    </xf>
    <xf numFmtId="0" fontId="10" fillId="5" borderId="70" xfId="6" applyFont="1" applyFill="1" applyBorder="1" applyAlignment="1" applyProtection="1">
      <alignment horizontal="left" vertical="center" wrapText="1"/>
    </xf>
    <xf numFmtId="0" fontId="10" fillId="5" borderId="77" xfId="6" applyFont="1" applyFill="1" applyBorder="1" applyAlignment="1" applyProtection="1">
      <alignment horizontal="left" vertical="center" wrapText="1"/>
    </xf>
    <xf numFmtId="0" fontId="1" fillId="16" borderId="0" xfId="1" applyFont="1" applyFill="1" applyBorder="1" applyAlignment="1" applyProtection="1">
      <alignment horizontal="center" vertical="center"/>
    </xf>
    <xf numFmtId="0" fontId="3" fillId="10" borderId="19" xfId="1" applyFont="1" applyFill="1" applyBorder="1" applyAlignment="1" applyProtection="1">
      <alignment horizontal="center"/>
    </xf>
    <xf numFmtId="0" fontId="3" fillId="10" borderId="58" xfId="1" applyFont="1" applyFill="1" applyBorder="1" applyAlignment="1" applyProtection="1">
      <alignment horizontal="center"/>
    </xf>
    <xf numFmtId="0" fontId="3" fillId="10" borderId="38" xfId="1" applyFont="1" applyFill="1" applyBorder="1" applyAlignment="1" applyProtection="1">
      <alignment horizontal="center"/>
    </xf>
    <xf numFmtId="0" fontId="3" fillId="10" borderId="50" xfId="1" applyFont="1" applyFill="1" applyBorder="1" applyAlignment="1" applyProtection="1">
      <alignment horizontal="center"/>
    </xf>
    <xf numFmtId="0" fontId="5" fillId="0" borderId="1" xfId="1" applyFont="1" applyBorder="1" applyAlignment="1" applyProtection="1">
      <alignment horizontal="left" vertical="center" wrapText="1"/>
      <protection locked="0"/>
    </xf>
    <xf numFmtId="0" fontId="29" fillId="13" borderId="0" xfId="1" applyFont="1" applyFill="1" applyAlignment="1" applyProtection="1">
      <alignment horizontal="center" vertical="center" wrapText="1"/>
    </xf>
    <xf numFmtId="0" fontId="3" fillId="14" borderId="50" xfId="1" applyFont="1" applyFill="1" applyBorder="1" applyAlignment="1" applyProtection="1">
      <alignment horizontal="center"/>
    </xf>
    <xf numFmtId="0" fontId="5" fillId="0" borderId="1" xfId="1" applyFont="1" applyBorder="1" applyAlignment="1" applyProtection="1">
      <alignment horizontal="left" vertical="center"/>
      <protection locked="0"/>
    </xf>
    <xf numFmtId="0" fontId="6" fillId="2" borderId="108" xfId="1" applyFont="1" applyFill="1" applyBorder="1" applyAlignment="1" applyProtection="1">
      <alignment horizontal="left" vertical="center"/>
    </xf>
    <xf numFmtId="0" fontId="6" fillId="2" borderId="107" xfId="1" applyFont="1" applyFill="1" applyBorder="1" applyAlignment="1" applyProtection="1">
      <alignment horizontal="left" vertical="center"/>
    </xf>
    <xf numFmtId="0" fontId="6" fillId="2" borderId="123" xfId="1" applyFont="1" applyFill="1" applyBorder="1" applyAlignment="1" applyProtection="1">
      <alignment horizontal="left" vertical="center"/>
    </xf>
    <xf numFmtId="0" fontId="6" fillId="3" borderId="53" xfId="1" applyFont="1" applyFill="1" applyBorder="1" applyAlignment="1" applyProtection="1">
      <alignment horizontal="left" vertical="center"/>
    </xf>
    <xf numFmtId="0" fontId="6" fillId="3" borderId="23" xfId="1" applyFont="1" applyFill="1" applyBorder="1" applyAlignment="1" applyProtection="1">
      <alignment horizontal="left" vertical="center"/>
    </xf>
    <xf numFmtId="0" fontId="6" fillId="3" borderId="24" xfId="1" applyFont="1" applyFill="1" applyBorder="1" applyAlignment="1" applyProtection="1">
      <alignment horizontal="left" vertical="center"/>
    </xf>
    <xf numFmtId="3" fontId="7" fillId="0" borderId="18" xfId="1" applyNumberFormat="1" applyFont="1" applyFill="1" applyBorder="1" applyAlignment="1" applyProtection="1">
      <alignment horizontal="left" vertical="center"/>
    </xf>
    <xf numFmtId="3" fontId="7" fillId="0" borderId="23" xfId="1" applyNumberFormat="1" applyFont="1" applyFill="1" applyBorder="1" applyAlignment="1" applyProtection="1">
      <alignment horizontal="left" vertical="center"/>
    </xf>
    <xf numFmtId="3" fontId="7" fillId="0" borderId="24" xfId="1" applyNumberFormat="1" applyFont="1" applyFill="1" applyBorder="1" applyAlignment="1" applyProtection="1">
      <alignment horizontal="left" vertical="center"/>
    </xf>
    <xf numFmtId="0" fontId="1" fillId="5" borderId="70" xfId="1" applyFont="1" applyFill="1" applyBorder="1" applyAlignment="1" applyProtection="1">
      <alignment horizontal="left" vertical="center" wrapText="1"/>
    </xf>
    <xf numFmtId="0" fontId="6" fillId="3" borderId="1" xfId="1" applyFont="1" applyFill="1" applyBorder="1" applyAlignment="1" applyProtection="1">
      <alignment horizontal="left"/>
    </xf>
    <xf numFmtId="1" fontId="7" fillId="0" borderId="18" xfId="1" applyNumberFormat="1" applyFont="1" applyFill="1" applyBorder="1" applyAlignment="1" applyProtection="1">
      <alignment horizontal="left"/>
    </xf>
    <xf numFmtId="1" fontId="7" fillId="0" borderId="23" xfId="1" applyNumberFormat="1" applyFont="1" applyFill="1" applyBorder="1" applyAlignment="1" applyProtection="1">
      <alignment horizontal="left"/>
    </xf>
    <xf numFmtId="1" fontId="7" fillId="0" borderId="24" xfId="1" applyNumberFormat="1" applyFont="1" applyFill="1" applyBorder="1" applyAlignment="1" applyProtection="1">
      <alignment horizontal="left"/>
    </xf>
    <xf numFmtId="0" fontId="6" fillId="3" borderId="18" xfId="1" applyFont="1" applyFill="1" applyBorder="1" applyAlignment="1" applyProtection="1">
      <alignment horizontal="left" vertical="center"/>
    </xf>
    <xf numFmtId="0" fontId="7" fillId="0" borderId="18" xfId="1" applyFont="1" applyFill="1" applyBorder="1" applyAlignment="1" applyProtection="1">
      <alignment horizontal="left" vertical="center"/>
    </xf>
    <xf numFmtId="0" fontId="7" fillId="0" borderId="23" xfId="1" applyFont="1" applyFill="1" applyBorder="1" applyAlignment="1" applyProtection="1">
      <alignment horizontal="left" vertical="center"/>
    </xf>
    <xf numFmtId="0" fontId="7" fillId="0" borderId="24" xfId="1" applyFont="1" applyFill="1" applyBorder="1" applyAlignment="1" applyProtection="1">
      <alignment horizontal="left" vertical="center"/>
    </xf>
    <xf numFmtId="0" fontId="6" fillId="3" borderId="18" xfId="1" applyFont="1" applyFill="1" applyBorder="1" applyAlignment="1" applyProtection="1">
      <alignment horizontal="center" vertical="center"/>
    </xf>
    <xf numFmtId="0" fontId="6" fillId="3" borderId="24" xfId="1" applyFont="1" applyFill="1" applyBorder="1" applyAlignment="1" applyProtection="1">
      <alignment horizontal="center" vertical="center"/>
    </xf>
    <xf numFmtId="0" fontId="5" fillId="4" borderId="0" xfId="1" applyFont="1" applyFill="1" applyBorder="1" applyAlignment="1" applyProtection="1">
      <alignment horizontal="left" wrapText="1"/>
    </xf>
    <xf numFmtId="0" fontId="6" fillId="8" borderId="0" xfId="1" applyFont="1" applyFill="1" applyAlignment="1" applyProtection="1">
      <alignment horizontal="left" wrapText="1"/>
    </xf>
    <xf numFmtId="0" fontId="7" fillId="4" borderId="0" xfId="1" applyFont="1" applyFill="1" applyBorder="1" applyAlignment="1" applyProtection="1">
      <alignment horizontal="left" wrapText="1"/>
    </xf>
    <xf numFmtId="0" fontId="7" fillId="4" borderId="21" xfId="1" applyFont="1" applyFill="1" applyBorder="1" applyAlignment="1" applyProtection="1">
      <alignment horizontal="left" vertical="center"/>
      <protection locked="0"/>
    </xf>
    <xf numFmtId="0" fontId="7" fillId="4" borderId="23" xfId="1" applyFont="1" applyFill="1" applyBorder="1" applyAlignment="1" applyProtection="1">
      <alignment horizontal="left" vertical="center"/>
      <protection locked="0"/>
    </xf>
    <xf numFmtId="14" fontId="7" fillId="4" borderId="23" xfId="1" applyNumberFormat="1" applyFont="1" applyFill="1" applyBorder="1" applyAlignment="1" applyProtection="1">
      <alignment horizontal="center" vertical="center"/>
      <protection locked="0"/>
    </xf>
    <xf numFmtId="0" fontId="7" fillId="4" borderId="23" xfId="1" applyFont="1" applyFill="1" applyBorder="1" applyAlignment="1" applyProtection="1">
      <alignment horizontal="center" vertical="center"/>
      <protection locked="0"/>
    </xf>
    <xf numFmtId="0" fontId="1" fillId="5" borderId="0" xfId="1" applyFont="1" applyFill="1" applyAlignment="1" applyProtection="1">
      <alignment horizontal="left" vertical="center" wrapText="1"/>
    </xf>
    <xf numFmtId="0" fontId="7" fillId="4" borderId="21" xfId="1" applyFont="1" applyFill="1" applyBorder="1" applyAlignment="1" applyProtection="1">
      <alignment horizontal="center"/>
      <protection locked="0"/>
    </xf>
    <xf numFmtId="0" fontId="7" fillId="0" borderId="21" xfId="1" applyFont="1" applyBorder="1" applyAlignment="1">
      <alignment horizontal="left" vertical="top" wrapText="1"/>
    </xf>
    <xf numFmtId="0" fontId="7" fillId="0" borderId="18" xfId="1" applyFont="1" applyBorder="1" applyAlignment="1" applyProtection="1">
      <alignment horizontal="left" vertical="center" wrapText="1"/>
      <protection locked="0"/>
    </xf>
    <xf numFmtId="0" fontId="7" fillId="0" borderId="23" xfId="1" applyFont="1" applyBorder="1" applyAlignment="1" applyProtection="1">
      <alignment horizontal="left" vertical="center" wrapText="1"/>
      <protection locked="0"/>
    </xf>
    <xf numFmtId="0" fontId="7" fillId="0" borderId="24" xfId="1" applyFont="1" applyBorder="1" applyAlignment="1" applyProtection="1">
      <alignment horizontal="left" vertical="center" wrapText="1"/>
      <protection locked="0"/>
    </xf>
    <xf numFmtId="0" fontId="7" fillId="0" borderId="22" xfId="1" applyFont="1" applyBorder="1" applyAlignment="1">
      <alignment horizontal="left" vertical="top" wrapText="1"/>
    </xf>
    <xf numFmtId="0" fontId="6" fillId="16" borderId="0" xfId="1" applyFont="1" applyFill="1" applyAlignment="1" applyProtection="1">
      <alignment horizontal="left" vertical="center" wrapText="1"/>
    </xf>
    <xf numFmtId="0" fontId="10" fillId="3" borderId="0" xfId="6" applyFont="1" applyFill="1" applyAlignment="1" applyProtection="1">
      <alignment horizontal="left" vertical="center"/>
    </xf>
    <xf numFmtId="0" fontId="19" fillId="14" borderId="1" xfId="9" applyFont="1" applyFill="1" applyBorder="1" applyAlignment="1">
      <alignment horizontal="center" vertical="center"/>
    </xf>
    <xf numFmtId="0" fontId="19" fillId="16" borderId="18" xfId="9" applyFont="1" applyFill="1" applyBorder="1" applyAlignment="1">
      <alignment horizontal="center" vertical="center"/>
    </xf>
    <xf numFmtId="0" fontId="19" fillId="16" borderId="24" xfId="9" applyFont="1" applyFill="1" applyBorder="1" applyAlignment="1">
      <alignment horizontal="center" vertical="center"/>
    </xf>
    <xf numFmtId="0" fontId="99" fillId="17" borderId="29" xfId="2" applyFont="1" applyFill="1" applyBorder="1" applyAlignment="1" applyProtection="1">
      <alignment horizontal="center" vertical="center" wrapText="1"/>
    </xf>
    <xf numFmtId="0" fontId="99" fillId="17" borderId="30" xfId="2" applyFont="1" applyFill="1" applyBorder="1" applyAlignment="1" applyProtection="1">
      <alignment horizontal="center" vertical="center" wrapText="1"/>
    </xf>
  </cellXfs>
  <cellStyles count="20">
    <cellStyle name="Comma 2" xfId="4" xr:uid="{00000000-0005-0000-0000-000000000000}"/>
    <cellStyle name="Comma 2 2" xfId="10" xr:uid="{00000000-0005-0000-0000-000001000000}"/>
    <cellStyle name="Comma 2 2 2" xfId="15" xr:uid="{00000000-0005-0000-0000-000002000000}"/>
    <cellStyle name="Comma 2 3" xfId="14" xr:uid="{00000000-0005-0000-0000-000003000000}"/>
    <cellStyle name="Currency 3" xfId="3" xr:uid="{00000000-0005-0000-0000-000004000000}"/>
    <cellStyle name="Currency 3 2" xfId="13" xr:uid="{00000000-0005-0000-0000-000005000000}"/>
    <cellStyle name="gm-editable" xfId="12" xr:uid="{00000000-0005-0000-0000-000006000000}"/>
    <cellStyle name="gm-editable 2" xfId="17" xr:uid="{00000000-0005-0000-0000-000007000000}"/>
    <cellStyle name="gm-read-only" xfId="11" xr:uid="{00000000-0005-0000-0000-000008000000}"/>
    <cellStyle name="gm-read-only 2" xfId="16" xr:uid="{00000000-0005-0000-0000-000009000000}"/>
    <cellStyle name="Millares" xfId="18" builtinId="3"/>
    <cellStyle name="Normal" xfId="0" builtinId="0"/>
    <cellStyle name="Normal 2" xfId="1" xr:uid="{00000000-0005-0000-0000-00000C000000}"/>
    <cellStyle name="Normal 3" xfId="19" xr:uid="{00000000-0005-0000-0000-00000D000000}"/>
    <cellStyle name="Normal 3 7" xfId="7" xr:uid="{00000000-0005-0000-0000-00000E000000}"/>
    <cellStyle name="Normal 3 7 2" xfId="8" xr:uid="{00000000-0005-0000-0000-00000F000000}"/>
    <cellStyle name="Normal 4 6" xfId="9" xr:uid="{00000000-0005-0000-0000-000010000000}"/>
    <cellStyle name="Normal 9" xfId="2" xr:uid="{00000000-0005-0000-0000-000011000000}"/>
    <cellStyle name="Normal_Template for Summary budgets Generic - draft 1 - 4 mar 08" xfId="6" xr:uid="{00000000-0005-0000-0000-000012000000}"/>
    <cellStyle name="Percent 2" xfId="5" xr:uid="{00000000-0005-0000-0000-000013000000}"/>
  </cellStyles>
  <dxfs count="154">
    <dxf>
      <numFmt numFmtId="190" formatCode="[$EUR]\ #,##0.00;[Red]\-[$EUR]\ #,##0.00"/>
    </dxf>
    <dxf>
      <numFmt numFmtId="190" formatCode="[$EUR]\ #,##0.00;[Red]\-[$EUR]\ #,##0.00"/>
    </dxf>
    <dxf>
      <fill>
        <patternFill>
          <bgColor rgb="FFFF0000"/>
        </patternFill>
      </fill>
    </dxf>
    <dxf>
      <fill>
        <patternFill>
          <bgColor rgb="FFFF0000"/>
        </patternFill>
      </fill>
    </dxf>
    <dxf>
      <border outline="0">
        <left style="hair">
          <color theme="8"/>
        </left>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190"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0" formatCode="[$EUR]\ #,##0.00;[Red]\-[$EUR]\ #,##0.00"/>
    </dxf>
    <dxf>
      <numFmt numFmtId="190" formatCode="[$EUR]\ #,##0.00;[Red]\-[$EUR]\ #,##0.00"/>
    </dxf>
    <dxf>
      <numFmt numFmtId="190" formatCode="[$EUR]\ #,##0.00;[Red]\-[$EUR]\ #,##0.00"/>
    </dxf>
    <dxf>
      <numFmt numFmtId="190" formatCode="[$EUR]\ #,##0.00;[Red]\-[$EUR]\ #,##0.00"/>
    </dxf>
    <dxf>
      <numFmt numFmtId="190" formatCode="[$EUR]\ #,##0.00;[Red]\-[$EUR]\ #,##0.00"/>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theme="0" tint="-0.24994659260841701"/>
      </font>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theme="0" tint="-0.24994659260841701"/>
      </font>
      <fill>
        <patternFill>
          <bgColor theme="0" tint="-0.24994659260841701"/>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91" formatCode="_-[$EUR]\ * #,##0.00_-;\-[$EUR]\ * #,##0.00_-;_-[$EUR]\ * &quot;-&quot;??_-;_-@_-"/>
    </dxf>
    <dxf>
      <fill>
        <patternFill>
          <bgColor rgb="FFFF0000"/>
        </patternFill>
      </fill>
    </dxf>
    <dxf>
      <fill>
        <patternFill>
          <bgColor rgb="FFFF0000"/>
        </patternFill>
      </fill>
    </dxf>
    <dxf>
      <fill>
        <patternFill>
          <bgColor rgb="FFFF0000"/>
        </patternFill>
      </fill>
    </dxf>
    <dxf>
      <numFmt numFmtId="190" formatCode="[$EUR]\ #,##0.00;[Red]\-[$EUR]\ #,##0.00"/>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numFmt numFmtId="192" formatCode="m/d/yyyy"/>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center"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1" hidden="0"/>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border diagonalUp="0" diagonalDown="0">
        <left/>
        <right style="thin">
          <color auto="1"/>
        </right>
        <top style="thin">
          <color auto="1"/>
        </top>
        <bottom style="thin">
          <color auto="1"/>
        </bottom>
        <vertical/>
        <horizontal/>
      </border>
      <protection locked="1" hidden="0"/>
    </dxf>
    <dxf>
      <border outline="0">
        <top style="thin">
          <color auto="1"/>
        </top>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Georgia"/>
        <scheme val="none"/>
      </font>
      <fill>
        <patternFill patternType="solid">
          <fgColor indexed="64"/>
          <bgColor indexed="9"/>
        </patternFill>
      </fill>
      <alignment horizontal="general" vertical="bottom" textRotation="0" wrapText="1" indent="0" justifyLastLine="0" shrinkToFit="0" readingOrder="0"/>
      <protection locked="1" hidden="0"/>
    </dxf>
    <dxf>
      <border outline="0">
        <bottom style="thin">
          <color indexed="64"/>
        </bottom>
      </border>
    </dxf>
    <dxf>
      <font>
        <b val="0"/>
        <i val="0"/>
        <strike val="0"/>
        <condense val="0"/>
        <extend val="0"/>
        <outline val="0"/>
        <shadow val="0"/>
        <u val="none"/>
        <vertAlign val="baseline"/>
        <sz val="12"/>
        <color auto="1"/>
        <name val="Georgia"/>
        <scheme val="none"/>
      </font>
      <numFmt numFmtId="173" formatCode="#,##0.00_ ;[Red]\-#,##0.00\ "/>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bottom/>
      </border>
      <protection locked="1" hidden="0"/>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0"/>
        <name val="Calibri"/>
        <scheme val="minor"/>
      </font>
      <fill>
        <patternFill patternType="solid">
          <fgColor theme="4"/>
          <bgColor theme="4"/>
        </patternFill>
      </fill>
    </dxf>
    <dxf>
      <font>
        <color rgb="FFC00000"/>
      </font>
    </dxf>
    <dxf>
      <font>
        <color rgb="FFC00000"/>
      </font>
    </dxf>
    <dxf>
      <font>
        <color rgb="FFC00000"/>
      </font>
      <fill>
        <patternFill patternType="solid">
          <bgColor rgb="FFDCE6F1"/>
        </patternFill>
      </fill>
    </dxf>
    <dxf>
      <font>
        <b/>
        <i val="0"/>
        <condense val="0"/>
        <extend val="0"/>
        <color indexed="10"/>
      </font>
    </dxf>
    <dxf>
      <font>
        <b val="0"/>
        <i val="0"/>
        <condense val="0"/>
        <extend val="0"/>
        <color indexed="10"/>
      </font>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0" formatCode="[$EUR]\ #,##0.00;[Red]\-[$EUR]\ #,##0.00"/>
    </dxf>
    <dxf>
      <font>
        <b val="0"/>
        <i val="0"/>
        <condense val="0"/>
        <extend val="0"/>
        <color indexed="10"/>
      </font>
    </dxf>
    <dxf>
      <font>
        <b/>
        <i val="0"/>
        <condense val="0"/>
        <extend val="0"/>
        <color indexed="10"/>
      </font>
    </dxf>
    <dxf>
      <font>
        <b val="0"/>
        <i val="0"/>
        <condense val="0"/>
        <extend val="0"/>
        <color indexed="10"/>
      </font>
    </dxf>
    <dxf>
      <font>
        <b/>
        <i val="0"/>
        <condense val="0"/>
        <extend val="0"/>
        <color indexed="10"/>
      </font>
    </dxf>
    <dxf>
      <numFmt numFmtId="190" formatCode="[$EUR]\ #,##0.00;[Red]\-[$EUR]\ #,##0.00"/>
    </dxf>
    <dxf>
      <numFmt numFmtId="190" formatCode="[$EUR]\ #,##0.00;[Red]\-[$EUR]\ #,##0.00"/>
    </dxf>
    <dxf>
      <fill>
        <patternFill>
          <bgColor rgb="FFFF0000"/>
        </patternFill>
      </fill>
    </dxf>
    <dxf>
      <fill>
        <patternFill>
          <bgColor rgb="FFFF0000"/>
        </patternFill>
      </fill>
    </dxf>
    <dxf>
      <fill>
        <patternFill>
          <bgColor rgb="FFFF0000"/>
        </patternFill>
      </fill>
    </dxf>
    <dxf>
      <fill>
        <patternFill>
          <bgColor rgb="FFFF0000"/>
        </patternFill>
      </fill>
    </dxf>
    <dxf>
      <numFmt numFmtId="190" formatCode="[$EUR]\ #,##0.00;[Red]\-[$EUR]\ #,##0.00"/>
    </dxf>
  </dxfs>
  <tableStyles count="0" defaultTableStyle="TableStyleMedium2" defaultPivotStyle="PivotStyleLight16"/>
  <colors>
    <mruColors>
      <color rgb="FFE2EFDA"/>
      <color rgb="FFFDE9D9"/>
      <color rgb="FFEDEDED"/>
      <color rgb="FFDCE6F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11</xdr:col>
          <xdr:colOff>200025</xdr:colOff>
          <xdr:row>9</xdr:row>
          <xdr:rowOff>161925</xdr:rowOff>
        </xdr:to>
        <xdr:sp macro="" textlink="">
          <xdr:nvSpPr>
            <xdr:cNvPr id="46081" name="Apttus_App" hidden="1">
              <a:extLst>
                <a:ext uri="{63B3BB69-23CF-44E3-9099-C40C66FF867C}">
                  <a14:compatExt spid="_x0000_s46081"/>
                </a:ext>
                <a:ext uri="{FF2B5EF4-FFF2-40B4-BE49-F238E27FC236}">
                  <a16:creationId xmlns:a16="http://schemas.microsoft.com/office/drawing/2014/main" id="{00000000-0008-0000-2C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6</xdr:col>
          <xdr:colOff>571500</xdr:colOff>
          <xdr:row>9</xdr:row>
          <xdr:rowOff>161925</xdr:rowOff>
        </xdr:to>
        <xdr:sp macro="" textlink="">
          <xdr:nvSpPr>
            <xdr:cNvPr id="46097" name="Apttus_AppData" hidden="1">
              <a:extLst>
                <a:ext uri="{63B3BB69-23CF-44E3-9099-C40C66FF867C}">
                  <a14:compatExt spid="_x0000_s46097"/>
                </a:ext>
                <a:ext uri="{FF2B5EF4-FFF2-40B4-BE49-F238E27FC236}">
                  <a16:creationId xmlns:a16="http://schemas.microsoft.com/office/drawing/2014/main" id="{00000000-0008-0000-2C00-00001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390525</xdr:colOff>
          <xdr:row>9</xdr:row>
          <xdr:rowOff>161925</xdr:rowOff>
        </xdr:to>
        <xdr:sp macro="" textlink="">
          <xdr:nvSpPr>
            <xdr:cNvPr id="46098" name="Apttus_AppDataTracker" hidden="1">
              <a:extLst>
                <a:ext uri="{63B3BB69-23CF-44E3-9099-C40C66FF867C}">
                  <a14:compatExt spid="_x0000_s46098"/>
                </a:ext>
                <a:ext uri="{FF2B5EF4-FFF2-40B4-BE49-F238E27FC236}">
                  <a16:creationId xmlns:a16="http://schemas.microsoft.com/office/drawing/2014/main" id="{00000000-0008-0000-2C00-00001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0</xdr:rowOff>
        </xdr:from>
        <xdr:to>
          <xdr:col>7</xdr:col>
          <xdr:colOff>333375</xdr:colOff>
          <xdr:row>9</xdr:row>
          <xdr:rowOff>161925</xdr:rowOff>
        </xdr:to>
        <xdr:sp macro="" textlink="">
          <xdr:nvSpPr>
            <xdr:cNvPr id="46099" name="Apttus_DataProtection" hidden="1">
              <a:extLst>
                <a:ext uri="{63B3BB69-23CF-44E3-9099-C40C66FF867C}">
                  <a14:compatExt spid="_x0000_s46099"/>
                </a:ext>
                <a:ext uri="{FF2B5EF4-FFF2-40B4-BE49-F238E27FC236}">
                  <a16:creationId xmlns:a16="http://schemas.microsoft.com/office/drawing/2014/main" id="{00000000-0008-0000-2C00-000013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dmeteorfs.gf.theglobalfund.org\UserDesktops\Users\jntreh\AppData\Local\Microsoft\Windows\Temporary%20Internet%20Files\Content.Outlook\N94QXR0L\HP_Board%20Approved_2014Q2_Final%20valida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auro/Documents/PER-T-SES_Progress%20Report%20Disbursement_31Dec2020_v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approved (delta)"/>
      <sheetName val="Funding Approved GFS"/>
      <sheetName val="866DE43A3B1D483C9DB27C716352610"/>
      <sheetName val="Bf3p1"/>
      <sheetName val="Check_BA"/>
      <sheetName val="Check_BA (2)"/>
      <sheetName val="Waterfall_Before"/>
      <sheetName val="Load_BA"/>
      <sheetName val="Load_adHoc"/>
      <sheetName val="Load_Transfer"/>
      <sheetName val="Load_Transfer (2)"/>
      <sheetName val="Waterfall_After"/>
      <sheetName val="Nigeria"/>
      <sheetName val="Review BA 2014Q2"/>
      <sheetName val="ADJUST-&gt;"/>
      <sheetName val="GID_29697_Phase1"/>
      <sheetName val="GID_29697_Phase2"/>
      <sheetName val="GID_100006_IMPP1"/>
      <sheetName val="GID_579_RCC2"/>
      <sheetName val="PHL_DTB"/>
      <sheetName val="Sheet11"/>
      <sheetName val="Sheet11 (3)"/>
      <sheetName val="Sheet11 (2)"/>
      <sheetName val="Currency Code"/>
      <sheetName val="Recipients"/>
      <sheetName val="Definitions"/>
      <sheetName val="Objectives"/>
      <sheetName val="CatInt"/>
      <sheetName val="Setup"/>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Sheet"/>
      <sheetName val="Version history"/>
      <sheetName val="Coversheet Import-Export"/>
      <sheetName val="Admin Sheet"/>
      <sheetName val="Impact Outcome Indicators_1A"/>
      <sheetName val="ImpactOutcome_Import-Export"/>
      <sheetName val="Disaggregation_1A"/>
      <sheetName val="Disagg.1A_import-export"/>
      <sheetName val="Coverage Indicators_1B"/>
      <sheetName val="Coverage Indicator_Import-Expor"/>
      <sheetName val="Disaggregation_1B"/>
      <sheetName val="Disaggregation1B_Import-Export"/>
      <sheetName val="WPTM_1C"/>
      <sheetName val="WPTM_1C  Import-Export"/>
      <sheetName val="PR Cash Reconciliation_2A,B,C,D"/>
      <sheetName val="Commitments_Obligations"/>
      <sheetName val="PR Cash Recon Import-Export"/>
      <sheetName val="SR_Cash Reconciliation_2E"/>
      <sheetName val="SR Cash Recon Import Export"/>
      <sheetName val="Budget Variance_2F"/>
      <sheetName val="Budget Variance Import-Export"/>
      <sheetName val="Procurement_3"/>
      <sheetName val="Grant Management_4"/>
      <sheetName val="Grant Management_4 imp-exp"/>
      <sheetName val="MitigationAction"/>
      <sheetName val="RiskData"/>
      <sheetName val="PR-LFA Evaluation_5"/>
      <sheetName val="LFA_Findings&amp;Recommendations_6"/>
      <sheetName val="LFA_Findings&amp;Recom export"/>
      <sheetName val="PR Expenditure_7A"/>
      <sheetName val="PR Expenditure_7A import-export"/>
      <sheetName val="LFA Expenditure_7B"/>
      <sheetName val="LFA Expenditure_7B imp-exp"/>
      <sheetName val="Cash Forecast_8A"/>
      <sheetName val="Cash Forecast_8A import-export"/>
      <sheetName val="Translations"/>
      <sheetName val="Request and Recommendation_8B"/>
      <sheetName val="Reference Records"/>
      <sheetName val="PR Authorization_9A"/>
      <sheetName val="LFA Authorization_9B"/>
      <sheetName val="Financial Triggers_10"/>
      <sheetName val="Free Sheet 1"/>
      <sheetName val="Free Sheet 2"/>
      <sheetName val="Free Sheet 3"/>
      <sheetName val="apttusmeta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e4" displayName="Table4" ref="A2:G4" totalsRowShown="0" headerRowDxfId="132" dataDxfId="131" tableBorderDxfId="130">
  <autoFilter ref="A2:G4" xr:uid="{00000000-0009-0000-0100-000003000000}"/>
  <tableColumns count="7">
    <tableColumn id="1" xr3:uid="{00000000-0010-0000-0000-000001000000}" name="Record ID" dataDxfId="129"/>
    <tableColumn id="2" xr3:uid="{00000000-0010-0000-0000-000002000000}" name="Record ID2" dataDxfId="128"/>
    <tableColumn id="3" xr3:uid="{00000000-0010-0000-0000-000003000000}" name="Risk Category Name" dataDxfId="127"/>
    <tableColumn id="4" xr3:uid="{00000000-0010-0000-0000-000004000000}" name="Risk Name" dataDxfId="126"/>
    <tableColumn id="5" xr3:uid="{00000000-0010-0000-0000-000005000000}" name="Root Cause" dataDxfId="125"/>
    <tableColumn id="6" xr3:uid="{00000000-0010-0000-0000-000006000000}" name="comment" dataDxfId="124"/>
    <tableColumn id="7" xr3:uid="{00000000-0010-0000-0000-000007000000}" name="Risk Detail" dataDxfId="123">
      <calculatedColumnFormula>IF(A3="","","****"&amp;C3&amp;"****"&amp;CHAR(10)&amp;CHAR(10)&amp;IF(D3="","",D3&amp;CHAR(10)&amp;CHAR(10)&amp;IF(E3="","",E3&amp;CHAR(10)&amp;CHAR(10)&amp;F3&amp;CHAR(10))))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e5" displayName="Table5" ref="C8:L108" totalsRowShown="0" headerRowDxfId="120" dataDxfId="118" headerRowBorderDxfId="119" tableBorderDxfId="117" totalsRowBorderDxfId="116">
  <autoFilter ref="C8:L108" xr:uid="{00000000-0009-0000-0100-000004000000}"/>
  <tableColumns count="10">
    <tableColumn id="1" xr3:uid="{00000000-0010-0000-0100-000001000000}" name="Risk Category" dataDxfId="115"/>
    <tableColumn id="2" xr3:uid="{00000000-0010-0000-0100-000002000000}" name="Risk" dataDxfId="114"/>
    <tableColumn id="3" xr3:uid="{00000000-0010-0000-0100-000003000000}" name="Root Cause" dataDxfId="113"/>
    <tableColumn id="4" xr3:uid="{00000000-0010-0000-0100-000004000000}" name="Root Cause Comment" dataDxfId="112"/>
    <tableColumn id="5" xr3:uid="{00000000-0010-0000-0100-000005000000}" name="Mitigating Action" dataDxfId="111"/>
    <tableColumn id="6" xr3:uid="{00000000-0010-0000-0100-000006000000}" name="Actor" dataDxfId="110"/>
    <tableColumn id="7" xr3:uid="{00000000-0010-0000-0100-000007000000}" name="Actor Type" dataDxfId="109"/>
    <tableColumn id="8" xr3:uid="{00000000-0010-0000-0100-000008000000}" name="Timeline DD/MM/YYYY]" dataDxfId="108"/>
    <tableColumn id="9" xr3:uid="{00000000-0010-0000-0100-000009000000}" name="Status" dataDxfId="107"/>
    <tableColumn id="10" xr3:uid="{00000000-0010-0000-0100-00000A000000}" name="LFA Comments" dataDxfId="10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Module" displayName="Module" ref="B11:K25" totalsRowShown="0" headerRowDxfId="17" tableBorderDxfId="16">
  <autoFilter ref="B11:K25" xr:uid="{00000000-0009-0000-0100-000001000000}"/>
  <tableColumns count="10">
    <tableColumn id="1" xr3:uid="{00000000-0010-0000-0200-000001000000}" name="Module" dataDxfId="15"/>
    <tableColumn id="2" xr3:uid="{00000000-0010-0000-0200-000002000000}" name="Column1"/>
    <tableColumn id="3" xr3:uid="{00000000-0010-0000-0200-000003000000}" name="Module-Coverage-Intervention Reference (Name)"/>
    <tableColumn id="4" xr3:uid="{00000000-0010-0000-0200-000004000000}" name="Column2"/>
    <tableColumn id="5" xr3:uid="{00000000-0010-0000-0200-000005000000}" name="Column3"/>
    <tableColumn id="6" xr3:uid="{00000000-0010-0000-0200-000006000000}" name="Column4"/>
    <tableColumn id="7" xr3:uid="{00000000-0010-0000-0200-000007000000}" name="Column5"/>
    <tableColumn id="8" xr3:uid="{00000000-0010-0000-0200-000008000000}" name="unique id">
      <calculatedColumnFormula array="1">IFERROR(INDEX($D$12:$D$26, MATCH(0, COUNTIF($I$11:I11, $D$12:$D$26&amp;"") + IF($D$12:$D$26="",1,0), 0)), "")</calculatedColumnFormula>
    </tableColumn>
    <tableColumn id="9" xr3:uid="{00000000-0010-0000-0200-000009000000}" name="unique name list">
      <calculatedColumnFormula array="1">IFERROR(IF(INDEX($B$12:$B$26,MATCH(LEFT(I12,255),LEFT($D$12:$D$26,255),0))=0,"",INDEX($B$12:$B$26,MATCH(LEFT(I12,255),LEFT($D$12:$D$26,255),0))),"")</calculatedColumnFormula>
    </tableColumn>
    <tableColumn id="10" xr3:uid="{00000000-0010-0000-0200-00000A000000}" name="Record I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InterventionList" displayName="InterventionList" ref="B31:L97" totalsRowShown="0">
  <autoFilter ref="B31:L97" xr:uid="{00000000-0009-0000-0100-000002000000}"/>
  <tableColumns count="11">
    <tableColumn id="1" xr3:uid="{00000000-0010-0000-0300-000001000000}" name="Module" dataDxfId="14"/>
    <tableColumn id="2" xr3:uid="{00000000-0010-0000-0300-000002000000}" name="Column1" dataDxfId="13"/>
    <tableColumn id="3" xr3:uid="{00000000-0010-0000-0300-000003000000}" name="Name ID" dataDxfId="12"/>
    <tableColumn id="4" xr3:uid="{00000000-0010-0000-0300-000004000000}" name="Name" dataDxfId="11"/>
    <tableColumn id="5" xr3:uid="{00000000-0010-0000-0300-000005000000}" name="Column2" dataDxfId="10"/>
    <tableColumn id="6" xr3:uid="{00000000-0010-0000-0300-000006000000}" name="Column5" dataDxfId="9"/>
    <tableColumn id="7" xr3:uid="{00000000-0010-0000-0300-000007000000}" name="Column6" dataDxfId="8"/>
    <tableColumn id="8" xr3:uid="{00000000-0010-0000-0300-000008000000}" name="Column4" dataDxfId="7"/>
    <tableColumn id="9" xr3:uid="{00000000-0010-0000-0300-000009000000}" name="Column3" dataDxfId="6"/>
    <tableColumn id="10" xr3:uid="{00000000-0010-0000-0300-00000A000000}" name="Record ID" dataDxfId="5"/>
    <tableColumn id="11" xr3:uid="{00000000-0010-0000-0300-00000B000000}" name="Column8" dataDxfId="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5" tint="0.39997558519241921"/>
  </sheetPr>
  <dimension ref="A1:O52"/>
  <sheetViews>
    <sheetView topLeftCell="A4" zoomScale="70" zoomScaleNormal="70" zoomScaleSheetLayoutView="70" workbookViewId="0">
      <selection activeCell="C6" sqref="C6"/>
    </sheetView>
  </sheetViews>
  <sheetFormatPr baseColWidth="10" defaultColWidth="9.140625" defaultRowHeight="15" x14ac:dyDescent="0.25"/>
  <cols>
    <col min="1" max="1" width="6.140625" style="3" customWidth="1"/>
    <col min="2" max="2" width="1.140625" style="3" customWidth="1"/>
    <col min="3" max="3" width="43.85546875" style="3" customWidth="1"/>
    <col min="4" max="4" width="68.85546875" style="3" customWidth="1"/>
    <col min="5" max="7" width="9.140625" style="3"/>
    <col min="8" max="8" width="42.140625" style="3" customWidth="1"/>
    <col min="9" max="9" width="23.85546875" style="3" customWidth="1"/>
    <col min="10" max="10" width="31.85546875" style="3" bestFit="1" customWidth="1"/>
    <col min="11" max="11" width="14" style="3" customWidth="1"/>
    <col min="12" max="12" width="38.5703125" style="3" bestFit="1" customWidth="1"/>
    <col min="13" max="13" width="9.140625" style="3"/>
    <col min="14" max="15" width="9.140625" style="2"/>
    <col min="16" max="16384" width="9.140625" style="642"/>
  </cols>
  <sheetData>
    <row r="1" spans="1:15" s="3" customFormat="1" ht="48" customHeight="1" x14ac:dyDescent="0.2">
      <c r="A1" s="1590" t="str">
        <f>IF(J15&lt;&gt;"n/a",VLOOKUP(Translations!B3,Translations!B3:H508,4,0),VLOOKUP(Translations!B30,Translations!B3:H508,4,0))</f>
        <v>Informe de progreso y solicitud de desembolso</v>
      </c>
      <c r="B1" s="1590"/>
      <c r="C1" s="1590"/>
      <c r="D1" s="1590"/>
      <c r="E1" s="1590"/>
      <c r="F1" s="1590"/>
      <c r="G1" s="1590"/>
      <c r="H1" s="1590"/>
      <c r="I1" s="1590"/>
      <c r="J1" s="1590"/>
      <c r="K1" s="1590"/>
      <c r="L1" s="1590"/>
      <c r="M1" s="1591" t="s">
        <v>1988</v>
      </c>
      <c r="N1" s="1591"/>
      <c r="O1" s="1591"/>
    </row>
    <row r="2" spans="1:15" s="3" customFormat="1" ht="135" customHeight="1" x14ac:dyDescent="0.2">
      <c r="A2" s="1584" t="str">
        <f>VLOOKUP(Translations!B4,Translations!B3:H508,4,0)</f>
        <v>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v>
      </c>
      <c r="B2" s="1585"/>
      <c r="C2" s="1585"/>
      <c r="D2" s="1585"/>
      <c r="E2" s="1585"/>
      <c r="F2" s="1585"/>
      <c r="G2" s="1585"/>
      <c r="H2" s="1585"/>
      <c r="I2" s="1585"/>
      <c r="J2" s="1585"/>
      <c r="K2" s="1585"/>
      <c r="L2" s="1585"/>
      <c r="M2" s="1585"/>
      <c r="N2" s="1585"/>
      <c r="O2" s="1586"/>
    </row>
    <row r="3" spans="1:15" s="3" customFormat="1" ht="114" customHeight="1" x14ac:dyDescent="0.2">
      <c r="A3" s="1587"/>
      <c r="B3" s="1588"/>
      <c r="C3" s="1588"/>
      <c r="D3" s="1588"/>
      <c r="E3" s="1588"/>
      <c r="F3" s="1588"/>
      <c r="G3" s="1588"/>
      <c r="H3" s="1588"/>
      <c r="I3" s="1588"/>
      <c r="J3" s="1588"/>
      <c r="K3" s="1588"/>
      <c r="L3" s="1588"/>
      <c r="M3" s="1588"/>
      <c r="N3" s="1588"/>
      <c r="O3" s="1589"/>
    </row>
    <row r="4" spans="1:15" s="3" customFormat="1" ht="45" customHeight="1" thickBot="1" x14ac:dyDescent="0.25">
      <c r="A4" s="33"/>
      <c r="B4" s="34"/>
      <c r="C4" s="34"/>
      <c r="D4" s="34"/>
      <c r="E4" s="34"/>
      <c r="F4" s="34"/>
      <c r="G4" s="34"/>
      <c r="H4" s="34"/>
      <c r="I4" s="34"/>
      <c r="J4" s="34"/>
      <c r="K4" s="34"/>
      <c r="L4" s="34"/>
      <c r="M4" s="34"/>
      <c r="N4" s="34"/>
      <c r="O4" s="34"/>
    </row>
    <row r="5" spans="1:15" s="3" customFormat="1" ht="45" customHeight="1" thickBot="1" x14ac:dyDescent="0.25">
      <c r="A5" s="33"/>
      <c r="B5" s="34"/>
      <c r="C5" s="35" t="str">
        <f>VLOOKUP(Translations!B589,Translations!B3:H793,4,0)</f>
        <v>Idioma</v>
      </c>
      <c r="D5" s="34"/>
      <c r="E5" s="34"/>
      <c r="F5" s="34"/>
      <c r="G5" s="34"/>
      <c r="H5" s="34"/>
      <c r="I5" s="34"/>
      <c r="J5" s="34"/>
      <c r="K5" s="34"/>
      <c r="L5" s="34"/>
      <c r="M5" s="34"/>
      <c r="N5" s="34"/>
      <c r="O5" s="34"/>
    </row>
    <row r="6" spans="1:15" s="3" customFormat="1" ht="48.75" customHeight="1" thickBot="1" x14ac:dyDescent="0.25">
      <c r="A6" s="33"/>
      <c r="B6" s="34"/>
      <c r="C6" s="1290" t="s">
        <v>4114</v>
      </c>
      <c r="D6" s="34"/>
      <c r="E6" s="34"/>
      <c r="F6" s="34"/>
      <c r="G6" s="34"/>
      <c r="H6" s="34"/>
      <c r="I6" s="34"/>
      <c r="J6" s="34"/>
      <c r="K6" s="34"/>
      <c r="L6" s="34"/>
      <c r="M6" s="34"/>
      <c r="N6" s="34"/>
      <c r="O6" s="34"/>
    </row>
    <row r="7" spans="1:15" s="3" customFormat="1" ht="32.25" customHeight="1" x14ac:dyDescent="0.2">
      <c r="A7" s="31"/>
      <c r="B7" s="32"/>
      <c r="C7" s="1"/>
      <c r="D7" s="1"/>
      <c r="E7" s="2"/>
      <c r="F7" s="2"/>
      <c r="G7" s="2"/>
      <c r="H7" s="2"/>
      <c r="I7" s="2"/>
      <c r="J7" s="2"/>
      <c r="K7" s="2"/>
      <c r="L7" s="2"/>
    </row>
    <row r="8" spans="1:15" s="3" customFormat="1" x14ac:dyDescent="0.2">
      <c r="A8" s="1592" t="str">
        <f>VLOOKUP(Translations!B6,Translations!B3:H508,4,0)</f>
        <v>País:</v>
      </c>
      <c r="B8" s="1593"/>
      <c r="C8" s="1594"/>
      <c r="D8" s="1095" t="str">
        <f>IFERROR(VLOOKUP(A8,'Coversheet Import-Export'!$A$5:$B$12,2,0),"")</f>
        <v>Peru</v>
      </c>
      <c r="E8" s="4"/>
      <c r="F8" s="1598" t="str">
        <f>VLOOKUP(Translations!B14,Translations!B3:H508,4,0)</f>
        <v>PERIODO DE INFORME DE ACTUALIZACIÓN DE AVANCES PROGRAMÁTICOS</v>
      </c>
      <c r="G8" s="1599"/>
      <c r="H8" s="1599"/>
      <c r="I8" s="1599"/>
      <c r="J8" s="1104"/>
      <c r="K8" s="1104"/>
      <c r="L8" s="1105"/>
    </row>
    <row r="9" spans="1:15" s="3" customFormat="1" ht="28.5" x14ac:dyDescent="0.2">
      <c r="A9" s="1592" t="str">
        <f>VLOOKUP(Translations!B7,Translations!B3:H508,4,0)</f>
        <v>Componente (enfermedad):</v>
      </c>
      <c r="B9" s="1593"/>
      <c r="C9" s="1594"/>
      <c r="D9" s="1095" t="str">
        <f>IFERROR(VLOOKUP(A9,'Coversheet Import-Export'!$A$5:$B$12,2,0),"")</f>
        <v>Tuberculosis</v>
      </c>
      <c r="E9" s="4"/>
      <c r="F9" s="1595" t="str">
        <f>VLOOKUP(Translations!B15,Translations!B3:H508,4,0)</f>
        <v>Periodo de avances programáticos:</v>
      </c>
      <c r="G9" s="1596"/>
      <c r="H9" s="1597"/>
      <c r="I9" s="1097" t="str">
        <f>VLOOKUP(Translations!B16,Translations!B3:H508,4,0)</f>
        <v>Fecha de inicio:</v>
      </c>
      <c r="J9" s="1098">
        <f>IFERROR(_7b228704_0b7d_4fb6_ad6d_ec11fd6ca43e,"")</f>
        <v>43831</v>
      </c>
      <c r="K9" s="1099" t="str">
        <f>VLOOKUP(Translations!B17,Translations!B3:H508,4,0)</f>
        <v>Fecha final:</v>
      </c>
      <c r="L9" s="1098">
        <f>IFERROR(_bbfbd99a_1ffd_42e5_b449_9d7101abff3f,"")</f>
        <v>44196</v>
      </c>
    </row>
    <row r="10" spans="1:15" s="3" customFormat="1" ht="14.25" x14ac:dyDescent="0.2">
      <c r="A10" s="1592" t="str">
        <f>VLOOKUP(Translations!B8,Translations!B3:H508,4,0)</f>
        <v>Nombre o número de la subvención:</v>
      </c>
      <c r="B10" s="1593"/>
      <c r="C10" s="1594"/>
      <c r="D10" s="1095" t="str">
        <f>IFERROR(VLOOKUP(A10,'Coversheet Import-Export'!$A$5:$B$12,2,0),"")</f>
        <v>PER-T-SES</v>
      </c>
      <c r="E10" s="4"/>
      <c r="F10" s="1100"/>
      <c r="G10" s="1100"/>
      <c r="H10" s="1100"/>
      <c r="I10" s="1100"/>
      <c r="J10" s="1101"/>
      <c r="K10" s="1102"/>
      <c r="L10" s="1101"/>
    </row>
    <row r="11" spans="1:15" s="3" customFormat="1" ht="33" customHeight="1" x14ac:dyDescent="0.2">
      <c r="A11" s="1592" t="str">
        <f>VLOOKUP(Translations!B9,Translations!B3:H508,4,0)</f>
        <v>Receptor principal:</v>
      </c>
      <c r="B11" s="1593"/>
      <c r="C11" s="1594"/>
      <c r="D11" s="1095" t="str">
        <f>IFERROR(VLOOKUP(A11,'Coversheet Import-Export'!$A$5:$B$12,2,0),"")</f>
        <v>Socios en Salud sucursal Peru</v>
      </c>
      <c r="E11" s="4"/>
      <c r="F11" s="1600" t="str">
        <f>VLOOKUP(Translations!B19,Translations!B3:H508,4,0)</f>
        <v>Periodo de avances financieros</v>
      </c>
      <c r="G11" s="1601"/>
      <c r="H11" s="1601"/>
      <c r="I11" s="1601"/>
      <c r="J11" s="1601"/>
      <c r="K11" s="1601"/>
      <c r="L11" s="1602"/>
    </row>
    <row r="12" spans="1:15" s="3" customFormat="1" ht="35.25" customHeight="1" x14ac:dyDescent="0.2">
      <c r="A12" s="1592" t="str">
        <f>VLOOKUP(Translations!B10,Translations!B3:H508,4,0)</f>
        <v>Nombre del ALF:</v>
      </c>
      <c r="B12" s="1593"/>
      <c r="C12" s="1594"/>
      <c r="D12" s="1162"/>
      <c r="E12" s="4"/>
      <c r="F12" s="1595" t="str">
        <f>VLOOKUP(Translations!B19,Translations!B3:H508,4,0)</f>
        <v>Periodo de avances financieros</v>
      </c>
      <c r="G12" s="1596"/>
      <c r="H12" s="1597"/>
      <c r="I12" s="1097" t="str">
        <f>VLOOKUP(Translations!B16,Translations!B3:H508,4,0)</f>
        <v>Fecha de inicio:</v>
      </c>
      <c r="J12" s="1098">
        <f>IF(_6ecf7e83_bf38_48ce_9f75_06e710f915b2="","n/a",_6ecf7e83_bf38_48ce_9f75_06e710f915b2)</f>
        <v>43831</v>
      </c>
      <c r="K12" s="1099" t="str">
        <f>VLOOKUP(Translations!B17,Translations!B3:H508,4,0)</f>
        <v>Fecha final:</v>
      </c>
      <c r="L12" s="1098">
        <f>IF(_bbfbd99a_1ffd_42e5_b449_9d7101abff3f="","n/a",_bbfbd99a_1ffd_42e5_b449_9d7101abff3f)</f>
        <v>44196</v>
      </c>
    </row>
    <row r="13" spans="1:15" s="3" customFormat="1" ht="14.25" x14ac:dyDescent="0.2">
      <c r="A13" s="1592" t="str">
        <f>VLOOKUP(Translations!B11,Translations!B3:H508,4,0)</f>
        <v>Fecha de inicio del programa:</v>
      </c>
      <c r="B13" s="1593"/>
      <c r="C13" s="1594"/>
      <c r="D13" s="1096">
        <f>IFERROR(VLOOKUP(A13,'Coversheet Import-Export'!$A$5:$B$12,2,0),"")</f>
        <v>43647</v>
      </c>
      <c r="E13" s="4"/>
      <c r="F13" s="1103"/>
      <c r="G13" s="1103"/>
      <c r="H13" s="1103"/>
      <c r="I13" s="1103"/>
      <c r="J13" s="1103"/>
      <c r="K13" s="1103"/>
      <c r="L13" s="1103"/>
    </row>
    <row r="14" spans="1:15" s="3" customFormat="1" x14ac:dyDescent="0.2">
      <c r="A14" s="1592" t="str">
        <f>VLOOKUP(Translations!B12,Translations!B3:H508,4,0)</f>
        <v>Moneda de la subvención:</v>
      </c>
      <c r="B14" s="1593"/>
      <c r="C14" s="1594"/>
      <c r="D14" s="1095" t="str">
        <f>IFERROR(VLOOKUP(A14,'Coversheet Import-Export'!$A$5:$B$12,2,0),"")</f>
        <v>USD</v>
      </c>
      <c r="E14" s="4"/>
      <c r="F14" s="1598" t="str">
        <f>VLOOKUP(Translations!B22,Translations!B3:H508,4,0)</f>
        <v>SOLICITUD DE DESEMBOLSO</v>
      </c>
      <c r="G14" s="1599"/>
      <c r="H14" s="1599"/>
      <c r="I14" s="1599"/>
      <c r="J14" s="1599"/>
      <c r="K14" s="1104"/>
      <c r="L14" s="1105"/>
    </row>
    <row r="15" spans="1:15" s="3" customFormat="1" ht="22.5" customHeight="1" x14ac:dyDescent="0.2">
      <c r="A15" s="1592" t="str">
        <f>VLOOKUP(Translations!B13,Translations!B3:H508,4,0)</f>
        <v>Moneda local:</v>
      </c>
      <c r="B15" s="1593"/>
      <c r="C15" s="1594"/>
      <c r="D15" s="1095" t="str">
        <f>IFERROR(VLOOKUP(A15,'Coversheet Import-Export'!$A$5:$B$12,2,0),"")</f>
        <v>PEN</v>
      </c>
      <c r="E15" s="5"/>
      <c r="F15" s="1595" t="str">
        <f>VLOOKUP(Translations!B23,Translations!B3:H508,4,0)</f>
        <v>Solicitud de desembolso – Periodo de ejecución:</v>
      </c>
      <c r="G15" s="1596"/>
      <c r="H15" s="1597"/>
      <c r="I15" s="1097" t="str">
        <f>VLOOKUP(Translations!B16,Translations!B3:H508,4,0)</f>
        <v>Fecha de inicio:</v>
      </c>
      <c r="J15" s="1098">
        <f>IF(_43bc67ab_a2dd_4a32_a150_b7acc6e5ffaf="","n/a",_43bc67ab_a2dd_4a32_a150_b7acc6e5ffaf)</f>
        <v>44197</v>
      </c>
      <c r="K15" s="1099" t="str">
        <f>VLOOKUP(Translations!B17,Translations!B3:H508,4,0)</f>
        <v>Fecha final:</v>
      </c>
      <c r="L15" s="1098">
        <f>IF(_44d37288_5e43_48e6_a9cc_80a3f02fc40f="","n/a",_44d37288_5e43_48e6_a9cc_80a3f02fc40f)</f>
        <v>44561</v>
      </c>
    </row>
    <row r="16" spans="1:15" s="3" customFormat="1" ht="30" customHeight="1" x14ac:dyDescent="0.2">
      <c r="A16" s="6"/>
      <c r="B16" s="6"/>
      <c r="C16" s="7"/>
      <c r="D16" s="8"/>
      <c r="E16" s="9"/>
      <c r="F16" s="1595" t="str">
        <f>VLOOKUP(Translations!B26,Translations!B3:H508,4,0)</f>
        <v>Solicitud de desembolso – Periodo de reserva (colchón):</v>
      </c>
      <c r="G16" s="1596"/>
      <c r="H16" s="1597"/>
      <c r="I16" s="1097" t="str">
        <f>VLOOKUP(Translations!B16,Translations!B3:H508,4,0)</f>
        <v>Fecha de inicio:</v>
      </c>
      <c r="J16" s="1098">
        <f>IF(_78bfad15_335d_4773_9ea3_22dbf845ec19="","n/a",_78bfad15_335d_4773_9ea3_22dbf845ec19)</f>
        <v>44562</v>
      </c>
      <c r="K16" s="1099" t="str">
        <f>VLOOKUP(Translations!B17,Translations!B3:H508,4,0)</f>
        <v>Fecha final:</v>
      </c>
      <c r="L16" s="1098">
        <f>IF(_d0e80b24_abb1_49ca_98e8_e4a4f83d98c3="","n/a",_d0e80b24_abb1_49ca_98e8_e4a4f83d98c3)</f>
        <v>44742</v>
      </c>
      <c r="M16" s="10"/>
      <c r="N16" s="10"/>
      <c r="O16" s="10"/>
    </row>
    <row r="17" spans="1:15" s="3" customFormat="1" ht="18" customHeight="1" x14ac:dyDescent="0.2">
      <c r="A17" s="6"/>
      <c r="B17" s="6"/>
      <c r="C17" s="11"/>
      <c r="D17" s="10"/>
      <c r="E17" s="4"/>
      <c r="F17" s="12"/>
      <c r="G17" s="12"/>
      <c r="H17" s="10"/>
      <c r="I17" s="10"/>
      <c r="J17" s="10"/>
      <c r="K17" s="10"/>
      <c r="L17" s="10"/>
    </row>
    <row r="18" spans="1:15" s="3" customFormat="1" ht="20.25" x14ac:dyDescent="0.25">
      <c r="A18" s="13"/>
      <c r="B18" s="14"/>
      <c r="C18" s="15"/>
      <c r="D18" s="16"/>
      <c r="E18" s="17"/>
      <c r="F18" s="2"/>
      <c r="G18" s="2"/>
      <c r="H18" s="6"/>
    </row>
    <row r="19" spans="1:15" s="3" customFormat="1" x14ac:dyDescent="0.2">
      <c r="A19" s="13"/>
      <c r="B19" s="18"/>
      <c r="G19" s="19"/>
      <c r="N19" s="15"/>
    </row>
    <row r="20" spans="1:15" s="3" customFormat="1" x14ac:dyDescent="0.2">
      <c r="A20" s="13"/>
      <c r="B20" s="18"/>
    </row>
    <row r="21" spans="1:15" s="2" customFormat="1" x14ac:dyDescent="0.2">
      <c r="A21" s="13"/>
      <c r="B21" s="18"/>
      <c r="C21" s="20"/>
      <c r="D21" s="20"/>
      <c r="E21" s="3"/>
      <c r="F21" s="3"/>
      <c r="G21" s="3"/>
      <c r="H21" s="3"/>
      <c r="I21" s="3"/>
      <c r="J21" s="3"/>
      <c r="K21" s="3"/>
      <c r="L21" s="3"/>
      <c r="M21" s="3"/>
    </row>
    <row r="22" spans="1:15" s="2" customFormat="1" ht="12.75" x14ac:dyDescent="0.2">
      <c r="A22" s="3"/>
      <c r="B22" s="3"/>
      <c r="C22" s="20"/>
      <c r="D22" s="20"/>
      <c r="E22" s="3"/>
      <c r="F22" s="3"/>
      <c r="G22" s="3"/>
      <c r="H22" s="3"/>
      <c r="I22" s="3"/>
      <c r="J22" s="3"/>
      <c r="K22" s="3"/>
      <c r="L22" s="3"/>
      <c r="M22" s="3"/>
    </row>
    <row r="23" spans="1:15" s="2" customFormat="1" ht="12.75" x14ac:dyDescent="0.2">
      <c r="A23" s="3"/>
      <c r="B23" s="3"/>
      <c r="C23" s="3"/>
      <c r="D23" s="3"/>
      <c r="E23" s="3"/>
      <c r="F23" s="3"/>
      <c r="G23" s="3"/>
      <c r="H23" s="3"/>
      <c r="I23" s="3"/>
      <c r="J23" s="3"/>
      <c r="K23" s="3"/>
      <c r="L23" s="3"/>
      <c r="M23" s="3"/>
    </row>
    <row r="24" spans="1:15" x14ac:dyDescent="0.25">
      <c r="A24" s="21"/>
      <c r="B24" s="21"/>
      <c r="C24" s="21"/>
      <c r="D24" s="21"/>
      <c r="E24" s="21"/>
      <c r="F24" s="21"/>
      <c r="G24" s="21"/>
      <c r="H24" s="21"/>
      <c r="I24" s="21"/>
      <c r="J24" s="21"/>
      <c r="K24" s="21"/>
      <c r="L24" s="21"/>
      <c r="M24" s="21"/>
      <c r="N24" s="641"/>
      <c r="O24" s="641"/>
    </row>
    <row r="25" spans="1:15" ht="15.75" x14ac:dyDescent="0.25">
      <c r="A25" s="23"/>
      <c r="B25" s="24"/>
      <c r="C25" s="21"/>
      <c r="D25" s="21"/>
      <c r="E25" s="21"/>
      <c r="F25" s="21"/>
      <c r="G25" s="21"/>
      <c r="H25" s="21"/>
      <c r="I25" s="21"/>
      <c r="J25" s="21"/>
      <c r="K25" s="21"/>
      <c r="L25" s="21"/>
      <c r="M25" s="21"/>
      <c r="N25" s="641"/>
      <c r="O25" s="641"/>
    </row>
    <row r="26" spans="1:15" ht="18" x14ac:dyDescent="0.25">
      <c r="A26" s="23"/>
      <c r="B26" s="25"/>
      <c r="C26" s="21"/>
      <c r="D26" s="21"/>
      <c r="E26" s="21"/>
      <c r="F26" s="21"/>
      <c r="G26" s="21"/>
      <c r="H26" s="26"/>
      <c r="I26" s="27"/>
      <c r="J26" s="21"/>
      <c r="K26" s="21"/>
      <c r="L26" s="21"/>
      <c r="M26" s="21"/>
      <c r="N26" s="641"/>
      <c r="O26" s="641"/>
    </row>
    <row r="27" spans="1:15" ht="15.75" x14ac:dyDescent="0.25">
      <c r="A27" s="23"/>
      <c r="B27" s="28"/>
      <c r="C27" s="21"/>
      <c r="D27" s="21"/>
      <c r="E27" s="21"/>
      <c r="F27" s="21"/>
      <c r="G27" s="21"/>
      <c r="H27" s="26"/>
      <c r="I27" s="27"/>
      <c r="J27" s="21"/>
      <c r="K27" s="21"/>
      <c r="L27" s="21"/>
      <c r="M27" s="21"/>
      <c r="N27" s="641"/>
      <c r="O27" s="641"/>
    </row>
    <row r="28" spans="1:15" ht="18" x14ac:dyDescent="0.25">
      <c r="A28" s="29"/>
      <c r="B28" s="29"/>
      <c r="C28" s="21"/>
      <c r="D28" s="21"/>
      <c r="E28" s="21"/>
      <c r="F28" s="21"/>
      <c r="G28" s="21"/>
      <c r="H28" s="26"/>
      <c r="I28" s="27"/>
      <c r="J28" s="21"/>
      <c r="K28" s="21"/>
      <c r="L28" s="21"/>
      <c r="M28" s="21"/>
      <c r="N28" s="641"/>
      <c r="O28" s="641"/>
    </row>
    <row r="29" spans="1:15" ht="18" x14ac:dyDescent="0.25">
      <c r="A29" s="21"/>
      <c r="B29" s="29"/>
      <c r="C29" s="21"/>
      <c r="D29" s="21"/>
      <c r="E29" s="21"/>
      <c r="F29" s="21"/>
      <c r="G29" s="21"/>
      <c r="H29" s="26"/>
      <c r="I29" s="27"/>
      <c r="J29" s="21"/>
      <c r="K29" s="21"/>
      <c r="L29" s="21"/>
      <c r="M29" s="21"/>
      <c r="N29" s="641"/>
      <c r="O29" s="641"/>
    </row>
    <row r="30" spans="1:15" x14ac:dyDescent="0.25">
      <c r="A30" s="21"/>
      <c r="B30" s="21"/>
      <c r="C30" s="21"/>
      <c r="D30" s="21"/>
      <c r="E30" s="21"/>
      <c r="F30" s="21"/>
      <c r="G30" s="21"/>
      <c r="H30" s="21"/>
      <c r="I30" s="30"/>
      <c r="J30" s="21"/>
      <c r="K30" s="21"/>
      <c r="L30" s="21"/>
      <c r="M30" s="21"/>
      <c r="N30" s="641"/>
      <c r="O30" s="641"/>
    </row>
    <row r="31" spans="1:15" x14ac:dyDescent="0.25">
      <c r="A31" s="21"/>
      <c r="B31" s="21"/>
      <c r="C31" s="21"/>
      <c r="D31" s="21"/>
      <c r="E31" s="21"/>
      <c r="F31" s="21"/>
      <c r="G31" s="21"/>
      <c r="H31" s="21"/>
      <c r="I31" s="21"/>
      <c r="J31" s="21"/>
      <c r="K31" s="21"/>
      <c r="L31" s="21"/>
      <c r="M31" s="21"/>
      <c r="N31" s="641"/>
      <c r="O31" s="641"/>
    </row>
    <row r="32" spans="1:15" x14ac:dyDescent="0.25">
      <c r="A32" s="21"/>
      <c r="B32" s="21"/>
      <c r="C32" s="21"/>
      <c r="D32" s="21"/>
      <c r="E32" s="21"/>
      <c r="F32" s="21"/>
      <c r="G32" s="21"/>
      <c r="H32" s="21"/>
      <c r="I32" s="21"/>
      <c r="J32" s="21"/>
      <c r="K32" s="21"/>
      <c r="L32" s="21"/>
      <c r="M32" s="21"/>
      <c r="N32" s="641"/>
      <c r="O32" s="641"/>
    </row>
    <row r="33" spans="1:15" x14ac:dyDescent="0.25">
      <c r="A33" s="21"/>
      <c r="B33" s="21"/>
      <c r="C33" s="21"/>
      <c r="D33" s="21"/>
      <c r="E33" s="21"/>
      <c r="F33" s="21"/>
      <c r="G33" s="21"/>
      <c r="H33" s="21"/>
      <c r="I33" s="21"/>
      <c r="J33" s="21"/>
      <c r="K33" s="21"/>
      <c r="L33" s="21"/>
      <c r="M33" s="21"/>
      <c r="N33" s="641"/>
      <c r="O33" s="641"/>
    </row>
    <row r="34" spans="1:15" x14ac:dyDescent="0.25">
      <c r="A34" s="21"/>
      <c r="B34" s="21"/>
      <c r="C34" s="21"/>
      <c r="D34" s="21"/>
      <c r="E34" s="21"/>
      <c r="F34" s="21"/>
      <c r="G34" s="21"/>
      <c r="H34" s="21"/>
      <c r="I34" s="21"/>
      <c r="J34" s="21"/>
      <c r="K34" s="21"/>
      <c r="L34" s="21"/>
      <c r="M34" s="21"/>
      <c r="N34" s="641"/>
      <c r="O34" s="641"/>
    </row>
    <row r="35" spans="1:15" x14ac:dyDescent="0.25">
      <c r="A35" s="21"/>
      <c r="B35" s="21"/>
      <c r="C35" s="21"/>
      <c r="D35" s="21"/>
      <c r="E35" s="21"/>
      <c r="F35" s="21"/>
      <c r="G35" s="21"/>
      <c r="H35" s="21"/>
      <c r="I35" s="21"/>
      <c r="J35" s="21"/>
      <c r="K35" s="21"/>
      <c r="L35" s="21"/>
      <c r="M35" s="21"/>
      <c r="N35" s="641"/>
      <c r="O35" s="641"/>
    </row>
    <row r="36" spans="1:15" x14ac:dyDescent="0.25">
      <c r="A36" s="21"/>
      <c r="B36" s="21"/>
      <c r="C36" s="21"/>
      <c r="D36" s="21"/>
      <c r="E36" s="21"/>
      <c r="F36" s="21"/>
      <c r="G36" s="21"/>
      <c r="H36" s="21"/>
      <c r="I36" s="21"/>
      <c r="J36" s="21"/>
      <c r="K36" s="21"/>
      <c r="L36" s="21"/>
      <c r="M36" s="21"/>
      <c r="N36" s="641"/>
      <c r="O36" s="641"/>
    </row>
    <row r="37" spans="1:15" x14ac:dyDescent="0.25">
      <c r="A37" s="21"/>
      <c r="B37" s="21"/>
      <c r="C37" s="21"/>
      <c r="D37" s="21"/>
      <c r="E37" s="21"/>
      <c r="F37" s="21"/>
      <c r="G37" s="21"/>
      <c r="H37" s="21"/>
      <c r="I37" s="21"/>
      <c r="J37" s="21"/>
      <c r="K37" s="21"/>
      <c r="L37" s="21"/>
      <c r="M37" s="21"/>
      <c r="N37" s="641"/>
      <c r="O37" s="641"/>
    </row>
    <row r="38" spans="1:15" x14ac:dyDescent="0.25">
      <c r="A38" s="21"/>
      <c r="B38" s="21"/>
      <c r="C38" s="21"/>
      <c r="D38" s="21"/>
      <c r="E38" s="21"/>
      <c r="F38" s="21"/>
      <c r="G38" s="21"/>
      <c r="H38" s="21"/>
      <c r="I38" s="21"/>
      <c r="J38" s="21"/>
      <c r="K38" s="21"/>
      <c r="L38" s="21"/>
      <c r="M38" s="21"/>
      <c r="N38" s="641"/>
      <c r="O38" s="641"/>
    </row>
    <row r="39" spans="1:15" x14ac:dyDescent="0.25">
      <c r="A39" s="21"/>
      <c r="B39" s="21"/>
      <c r="C39" s="21"/>
      <c r="D39" s="21"/>
      <c r="E39" s="21"/>
      <c r="F39" s="21"/>
      <c r="G39" s="21"/>
      <c r="H39" s="21"/>
      <c r="I39" s="21"/>
      <c r="J39" s="21"/>
      <c r="K39" s="21"/>
      <c r="L39" s="21"/>
      <c r="M39" s="21"/>
      <c r="N39" s="641"/>
      <c r="O39" s="641"/>
    </row>
    <row r="40" spans="1:15" x14ac:dyDescent="0.25">
      <c r="A40" s="21"/>
      <c r="B40" s="21"/>
      <c r="C40" s="21"/>
      <c r="D40" s="21"/>
      <c r="E40" s="21"/>
      <c r="F40" s="21"/>
      <c r="G40" s="21"/>
      <c r="H40" s="21"/>
      <c r="I40" s="21"/>
      <c r="J40" s="21"/>
      <c r="K40" s="21"/>
      <c r="L40" s="21"/>
      <c r="M40" s="21"/>
      <c r="N40" s="641"/>
      <c r="O40" s="641"/>
    </row>
    <row r="41" spans="1:15" x14ac:dyDescent="0.25">
      <c r="A41" s="21"/>
      <c r="B41" s="21"/>
      <c r="C41" s="21"/>
      <c r="D41" s="21"/>
      <c r="E41" s="21"/>
      <c r="F41" s="21"/>
      <c r="G41" s="21"/>
      <c r="H41" s="21"/>
      <c r="I41" s="21"/>
      <c r="J41" s="21"/>
      <c r="K41" s="21"/>
      <c r="L41" s="21"/>
      <c r="M41" s="21"/>
      <c r="N41" s="641"/>
      <c r="O41" s="641"/>
    </row>
    <row r="42" spans="1:15" x14ac:dyDescent="0.25">
      <c r="A42" s="21"/>
      <c r="B42" s="21"/>
      <c r="C42" s="21"/>
      <c r="D42" s="21"/>
      <c r="E42" s="21"/>
      <c r="F42" s="21"/>
      <c r="G42" s="21"/>
      <c r="H42" s="21"/>
      <c r="I42" s="21"/>
      <c r="J42" s="21"/>
      <c r="K42" s="21"/>
      <c r="L42" s="21"/>
      <c r="M42" s="21"/>
      <c r="N42" s="641"/>
      <c r="O42" s="641"/>
    </row>
    <row r="43" spans="1:15" x14ac:dyDescent="0.25">
      <c r="A43" s="21"/>
      <c r="B43" s="21"/>
      <c r="C43" s="21"/>
      <c r="D43" s="21"/>
      <c r="E43" s="21"/>
      <c r="F43" s="21"/>
      <c r="G43" s="21"/>
      <c r="H43" s="21"/>
      <c r="I43" s="21"/>
      <c r="J43" s="21"/>
      <c r="K43" s="21"/>
      <c r="L43" s="21"/>
      <c r="M43" s="21"/>
      <c r="N43" s="641"/>
      <c r="O43" s="641"/>
    </row>
    <row r="44" spans="1:15" x14ac:dyDescent="0.25">
      <c r="A44" s="21"/>
      <c r="B44" s="21"/>
      <c r="C44" s="21"/>
      <c r="D44" s="21"/>
      <c r="E44" s="21"/>
      <c r="F44" s="21"/>
      <c r="G44" s="21"/>
      <c r="H44" s="21"/>
      <c r="I44" s="21"/>
      <c r="J44" s="21"/>
      <c r="K44" s="21"/>
      <c r="L44" s="21"/>
      <c r="M44" s="21"/>
      <c r="N44" s="641"/>
      <c r="O44" s="641"/>
    </row>
    <row r="45" spans="1:15" x14ac:dyDescent="0.25">
      <c r="B45" s="21"/>
      <c r="C45" s="22"/>
      <c r="D45" s="22"/>
      <c r="E45" s="22"/>
      <c r="F45" s="22"/>
      <c r="G45" s="22"/>
      <c r="H45" s="22"/>
      <c r="I45" s="22"/>
      <c r="J45" s="22"/>
      <c r="K45" s="22"/>
      <c r="L45" s="22"/>
      <c r="M45" s="22"/>
      <c r="N45" s="641"/>
      <c r="O45" s="641"/>
    </row>
    <row r="46" spans="1:15" x14ac:dyDescent="0.25">
      <c r="B46" s="21"/>
      <c r="C46" s="22"/>
      <c r="D46" s="22"/>
      <c r="E46" s="22"/>
      <c r="F46" s="22"/>
      <c r="G46" s="22"/>
      <c r="H46" s="22"/>
      <c r="I46" s="22"/>
      <c r="J46" s="22"/>
      <c r="K46" s="22"/>
      <c r="L46" s="22"/>
      <c r="M46" s="22"/>
      <c r="N46" s="641"/>
      <c r="O46" s="641"/>
    </row>
    <row r="47" spans="1:15" x14ac:dyDescent="0.25">
      <c r="C47" s="22"/>
      <c r="D47" s="22"/>
      <c r="E47" s="22"/>
      <c r="F47" s="22"/>
      <c r="G47" s="22"/>
      <c r="H47" s="22"/>
      <c r="I47" s="22"/>
      <c r="J47" s="22"/>
      <c r="K47" s="22"/>
      <c r="L47" s="22"/>
      <c r="M47" s="22"/>
      <c r="N47" s="641"/>
      <c r="O47" s="641"/>
    </row>
    <row r="48" spans="1:15" x14ac:dyDescent="0.25">
      <c r="C48" s="22"/>
      <c r="D48" s="22"/>
      <c r="E48" s="22"/>
      <c r="F48" s="22"/>
      <c r="G48" s="22"/>
      <c r="H48" s="22"/>
      <c r="I48" s="22"/>
      <c r="J48" s="22"/>
      <c r="K48" s="22"/>
      <c r="L48" s="22"/>
      <c r="M48" s="22"/>
      <c r="N48" s="641"/>
      <c r="O48" s="641"/>
    </row>
    <row r="49" spans="3:15" x14ac:dyDescent="0.25">
      <c r="C49" s="22"/>
      <c r="D49" s="22"/>
      <c r="E49" s="22"/>
      <c r="F49" s="22"/>
      <c r="G49" s="22"/>
      <c r="H49" s="22"/>
      <c r="I49" s="22"/>
      <c r="J49" s="22"/>
      <c r="K49" s="22"/>
      <c r="L49" s="22"/>
      <c r="M49" s="22"/>
      <c r="N49" s="641"/>
      <c r="O49" s="641"/>
    </row>
    <row r="50" spans="3:15" x14ac:dyDescent="0.25">
      <c r="C50" s="22"/>
      <c r="D50" s="22"/>
      <c r="E50" s="22"/>
      <c r="F50" s="22"/>
      <c r="G50" s="22"/>
      <c r="H50" s="22"/>
      <c r="I50" s="22"/>
      <c r="J50" s="22"/>
      <c r="K50" s="22"/>
      <c r="L50" s="22"/>
      <c r="M50" s="22"/>
      <c r="N50" s="641"/>
      <c r="O50" s="641"/>
    </row>
    <row r="51" spans="3:15" x14ac:dyDescent="0.25">
      <c r="C51" s="22"/>
      <c r="D51" s="22"/>
      <c r="E51" s="22"/>
      <c r="F51" s="22"/>
      <c r="G51" s="22"/>
      <c r="H51" s="22"/>
      <c r="I51" s="22"/>
      <c r="J51" s="22"/>
      <c r="K51" s="22"/>
      <c r="L51" s="22"/>
      <c r="M51" s="22"/>
      <c r="N51" s="641"/>
      <c r="O51" s="641"/>
    </row>
    <row r="52" spans="3:15" x14ac:dyDescent="0.25">
      <c r="C52" s="22"/>
      <c r="D52" s="22"/>
      <c r="E52" s="22"/>
      <c r="F52" s="22"/>
      <c r="G52" s="22"/>
      <c r="H52" s="22"/>
      <c r="I52" s="22"/>
      <c r="J52" s="22"/>
      <c r="K52" s="22"/>
      <c r="L52" s="22"/>
      <c r="M52" s="22"/>
      <c r="N52" s="641"/>
      <c r="O52" s="641"/>
    </row>
  </sheetData>
  <sheetProtection password="BF22" sheet="1" objects="1" scenarios="1" formatColumns="0" formatRows="0" sort="0" autoFilter="0"/>
  <mergeCells count="18">
    <mergeCell ref="F16:H16"/>
    <mergeCell ref="F8:I8"/>
    <mergeCell ref="F14:J14"/>
    <mergeCell ref="A15:C15"/>
    <mergeCell ref="A12:C12"/>
    <mergeCell ref="A10:C10"/>
    <mergeCell ref="A11:C11"/>
    <mergeCell ref="F11:L11"/>
    <mergeCell ref="A13:C13"/>
    <mergeCell ref="A14:C14"/>
    <mergeCell ref="F12:H12"/>
    <mergeCell ref="F15:H15"/>
    <mergeCell ref="A2:O3"/>
    <mergeCell ref="A1:L1"/>
    <mergeCell ref="M1:O1"/>
    <mergeCell ref="A8:C8"/>
    <mergeCell ref="A9:C9"/>
    <mergeCell ref="F9:H9"/>
  </mergeCells>
  <dataValidations count="1">
    <dataValidation type="list" allowBlank="1" showInputMessage="1" showErrorMessage="1" sqref="C6" xr:uid="{00000000-0002-0000-0000-000000000000}">
      <formula1>"English,French,Spanish"</formula1>
    </dataValidation>
  </dataValidations>
  <pageMargins left="0.70866141732283472" right="0.70866141732283472" top="0.74803149606299213" bottom="0.74803149606299213" header="0.31496062992125984" footer="0.31496062992125984"/>
  <pageSetup paperSize="8" scale="4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theme="0"/>
  </sheetPr>
  <dimension ref="A1:BA13"/>
  <sheetViews>
    <sheetView topLeftCell="AI1" zoomScale="70" zoomScaleNormal="70" workbookViewId="0">
      <selection activeCell="AI7" sqref="AI7"/>
    </sheetView>
  </sheetViews>
  <sheetFormatPr baseColWidth="10" defaultColWidth="9.140625" defaultRowHeight="15" x14ac:dyDescent="0.2"/>
  <cols>
    <col min="1" max="2" width="9.140625" style="36"/>
    <col min="3" max="3" width="14" style="46" bestFit="1" customWidth="1"/>
    <col min="4" max="4" width="34.140625" style="36" customWidth="1"/>
    <col min="5" max="5" width="88.42578125" style="36" customWidth="1"/>
    <col min="6" max="6" width="34.140625" style="36" customWidth="1"/>
    <col min="7" max="10" width="43.85546875" style="36" customWidth="1"/>
    <col min="11" max="11" width="36.85546875" style="36" customWidth="1"/>
    <col min="12" max="12" width="31.85546875" style="36" bestFit="1" customWidth="1"/>
    <col min="13" max="13" width="18" style="36" customWidth="1"/>
    <col min="14" max="14" width="10.42578125" style="36" customWidth="1"/>
    <col min="15" max="15" width="10.140625" style="36" customWidth="1"/>
    <col min="16" max="18" width="10.42578125" style="36" customWidth="1"/>
    <col min="19" max="20" width="12.85546875" style="36" customWidth="1"/>
    <col min="21" max="21" width="15.85546875" style="36" customWidth="1"/>
    <col min="22" max="22" width="48.42578125" style="36" customWidth="1"/>
    <col min="23" max="24" width="9.140625" style="36"/>
    <col min="25" max="25" width="10.85546875" style="36" bestFit="1" customWidth="1"/>
    <col min="26" max="26" width="11.85546875" style="36" customWidth="1"/>
    <col min="27" max="27" width="18.85546875" style="36" customWidth="1"/>
    <col min="28" max="28" width="42.140625" style="36" customWidth="1"/>
    <col min="29" max="31" width="9.140625" style="36"/>
    <col min="32" max="32" width="13.5703125" style="36" customWidth="1"/>
    <col min="33" max="33" width="13.85546875" style="36" customWidth="1"/>
    <col min="34" max="34" width="13.42578125" style="36" customWidth="1"/>
    <col min="35" max="36" width="52.5703125" style="36" customWidth="1"/>
    <col min="37" max="37" width="11.85546875" style="36" customWidth="1"/>
    <col min="38" max="38" width="11.42578125" style="36" customWidth="1"/>
    <col min="39" max="39" width="11.85546875" style="36" customWidth="1"/>
    <col min="40" max="40" width="19.140625" style="36" customWidth="1"/>
    <col min="41" max="41" width="43.42578125" style="36" customWidth="1"/>
    <col min="42" max="42" width="45.5703125" style="36" customWidth="1"/>
    <col min="43" max="43" width="37.140625" style="36" customWidth="1"/>
    <col min="44" max="50" width="9.140625" style="36"/>
    <col min="51" max="51" width="23.42578125" style="36" bestFit="1" customWidth="1"/>
    <col min="52" max="52" width="23.5703125" style="36" bestFit="1" customWidth="1"/>
    <col min="53" max="53" width="30.5703125" style="36" bestFit="1" customWidth="1"/>
    <col min="54" max="16384" width="9.140625" style="36"/>
  </cols>
  <sheetData>
    <row r="1" spans="1:53" x14ac:dyDescent="0.2">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row>
    <row r="2" spans="1:53" ht="126" customHeight="1" x14ac:dyDescent="0.2">
      <c r="D2" s="1649" t="s">
        <v>405</v>
      </c>
      <c r="E2" s="1650"/>
      <c r="F2" s="1650"/>
      <c r="G2" s="1650"/>
      <c r="H2" s="165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61"/>
      <c r="AK2" s="59"/>
      <c r="AL2" s="59"/>
      <c r="AM2" s="59"/>
      <c r="AN2" s="59"/>
      <c r="AO2" s="59"/>
      <c r="AP2" s="60"/>
    </row>
    <row r="3" spans="1:53" x14ac:dyDescent="0.2">
      <c r="D3" s="46"/>
      <c r="E3" s="46"/>
      <c r="F3" s="46"/>
      <c r="G3" s="46"/>
      <c r="H3" s="46"/>
      <c r="I3" s="46"/>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row>
    <row r="4" spans="1:53" ht="18.75" customHeight="1" thickBot="1" x14ac:dyDescent="0.25">
      <c r="D4" s="48"/>
      <c r="E4" s="48"/>
      <c r="F4" s="48"/>
      <c r="G4" s="49"/>
      <c r="H4" s="49"/>
      <c r="I4" s="49"/>
      <c r="J4" s="49"/>
      <c r="K4" s="49"/>
      <c r="L4" s="49"/>
      <c r="M4" s="49"/>
      <c r="N4" s="49"/>
      <c r="O4" s="49"/>
      <c r="P4" s="49"/>
      <c r="Q4" s="49"/>
      <c r="R4" s="49"/>
      <c r="S4" s="49"/>
      <c r="T4" s="49"/>
      <c r="U4" s="49"/>
      <c r="V4" s="620"/>
      <c r="W4" s="49"/>
      <c r="X4" s="49"/>
      <c r="Y4" s="49"/>
      <c r="Z4" s="49"/>
      <c r="AA4" s="49"/>
      <c r="AB4" s="620"/>
      <c r="AC4" s="49"/>
      <c r="AD4" s="49"/>
      <c r="AE4" s="49"/>
      <c r="AF4" s="49"/>
      <c r="AG4" s="49"/>
      <c r="AH4" s="49"/>
      <c r="AI4" s="49"/>
      <c r="AJ4" s="620"/>
      <c r="AK4" s="49"/>
      <c r="AL4" s="49"/>
      <c r="AM4" s="49"/>
      <c r="AN4" s="49"/>
      <c r="AO4" s="49"/>
      <c r="AP4" s="620"/>
    </row>
    <row r="5" spans="1:53" ht="28.5" customHeight="1" x14ac:dyDescent="0.2">
      <c r="C5" s="66"/>
      <c r="D5" s="1622" t="s">
        <v>63</v>
      </c>
      <c r="E5" s="1617" t="s">
        <v>77</v>
      </c>
      <c r="F5" s="1617" t="s">
        <v>78</v>
      </c>
      <c r="G5" s="1617" t="s">
        <v>79</v>
      </c>
      <c r="H5" s="1617" t="s">
        <v>80</v>
      </c>
      <c r="I5" s="1617" t="s">
        <v>82</v>
      </c>
      <c r="J5" s="1617" t="s">
        <v>81</v>
      </c>
      <c r="K5" s="62" t="s">
        <v>65</v>
      </c>
      <c r="L5" s="1651" t="s">
        <v>66</v>
      </c>
      <c r="M5" s="1655" t="s">
        <v>67</v>
      </c>
      <c r="N5" s="1614" t="s">
        <v>28</v>
      </c>
      <c r="O5" s="1616"/>
      <c r="P5" s="1616"/>
      <c r="Q5" s="1616"/>
      <c r="R5" s="1615"/>
      <c r="S5" s="1614" t="s">
        <v>32</v>
      </c>
      <c r="T5" s="1616"/>
      <c r="U5" s="1615"/>
      <c r="V5" s="1617" t="s">
        <v>42</v>
      </c>
      <c r="W5" s="1619" t="s">
        <v>38</v>
      </c>
      <c r="X5" s="1620"/>
      <c r="Y5" s="1621"/>
      <c r="Z5" s="1603" t="s">
        <v>40</v>
      </c>
      <c r="AA5" s="1603" t="s">
        <v>68</v>
      </c>
      <c r="AB5" s="1603" t="s">
        <v>69</v>
      </c>
      <c r="AC5" s="1626" t="s">
        <v>45</v>
      </c>
      <c r="AD5" s="1627"/>
      <c r="AE5" s="1628"/>
      <c r="AF5" s="1605" t="s">
        <v>40</v>
      </c>
      <c r="AG5" s="1605" t="s">
        <v>68</v>
      </c>
      <c r="AH5" s="1605" t="s">
        <v>44</v>
      </c>
      <c r="AI5" s="1605" t="s">
        <v>70</v>
      </c>
      <c r="AJ5" s="1617" t="s">
        <v>51</v>
      </c>
      <c r="AK5" s="1636" t="s">
        <v>47</v>
      </c>
      <c r="AL5" s="1636"/>
      <c r="AM5" s="1636"/>
      <c r="AN5" s="1669" t="s">
        <v>71</v>
      </c>
      <c r="AO5" s="1607" t="s">
        <v>72</v>
      </c>
      <c r="AP5" s="1624" t="s">
        <v>52</v>
      </c>
      <c r="AQ5" s="1624" t="s">
        <v>490</v>
      </c>
      <c r="AR5" s="1624" t="s">
        <v>1004</v>
      </c>
      <c r="AS5" s="1624" t="s">
        <v>43</v>
      </c>
      <c r="AT5" s="1624"/>
      <c r="AU5" s="1624"/>
      <c r="AV5" s="1624"/>
      <c r="AW5" s="1624"/>
      <c r="AX5" s="1624"/>
      <c r="AY5" s="1624" t="s">
        <v>549</v>
      </c>
      <c r="AZ5" s="1624" t="s">
        <v>551</v>
      </c>
      <c r="BA5" s="1624" t="s">
        <v>553</v>
      </c>
    </row>
    <row r="6" spans="1:53" ht="78" customHeight="1" x14ac:dyDescent="0.2">
      <c r="A6" s="1368" t="s">
        <v>203</v>
      </c>
      <c r="B6" s="1369">
        <v>-1</v>
      </c>
      <c r="C6" s="1368"/>
      <c r="D6" s="1666"/>
      <c r="E6" s="1666"/>
      <c r="F6" s="1666"/>
      <c r="G6" s="1666"/>
      <c r="H6" s="1666"/>
      <c r="I6" s="1666"/>
      <c r="J6" s="1666"/>
      <c r="K6" s="1370" t="s">
        <v>418</v>
      </c>
      <c r="L6" s="1666"/>
      <c r="M6" s="1666"/>
      <c r="N6" s="1371" t="s">
        <v>419</v>
      </c>
      <c r="O6" s="1371" t="s">
        <v>420</v>
      </c>
      <c r="P6" s="1371" t="s">
        <v>421</v>
      </c>
      <c r="Q6" s="1371" t="s">
        <v>31</v>
      </c>
      <c r="R6" s="1371" t="s">
        <v>422</v>
      </c>
      <c r="S6" s="1372" t="s">
        <v>423</v>
      </c>
      <c r="T6" s="1372" t="s">
        <v>424</v>
      </c>
      <c r="U6" s="1372" t="s">
        <v>425</v>
      </c>
      <c r="V6" s="1666"/>
      <c r="W6" s="1373" t="s">
        <v>430</v>
      </c>
      <c r="X6" s="1373" t="s">
        <v>431</v>
      </c>
      <c r="Y6" s="1373" t="s">
        <v>432</v>
      </c>
      <c r="Z6" s="1668"/>
      <c r="AA6" s="1668"/>
      <c r="AB6" s="1668"/>
      <c r="AC6" s="1374" t="s">
        <v>426</v>
      </c>
      <c r="AD6" s="1374" t="s">
        <v>427</v>
      </c>
      <c r="AE6" s="1374" t="s">
        <v>428</v>
      </c>
      <c r="AF6" s="1667"/>
      <c r="AG6" s="1667"/>
      <c r="AH6" s="1667"/>
      <c r="AI6" s="1667"/>
      <c r="AJ6" s="1666"/>
      <c r="AK6" s="1375"/>
      <c r="AL6" s="1375"/>
      <c r="AM6" s="1375"/>
      <c r="AN6" s="1670"/>
      <c r="AO6" s="1670"/>
      <c r="AP6" s="1666"/>
      <c r="AQ6" s="1666"/>
      <c r="AR6" s="1666"/>
      <c r="AS6" s="1666"/>
      <c r="AT6" s="1666"/>
      <c r="AU6" s="1666"/>
      <c r="AV6" s="1666"/>
      <c r="AW6" s="1666"/>
      <c r="AX6" s="1666"/>
      <c r="AY6" s="1666" t="s">
        <v>549</v>
      </c>
      <c r="AZ6" s="1666" t="s">
        <v>551</v>
      </c>
      <c r="BA6" s="1666" t="s">
        <v>553</v>
      </c>
    </row>
    <row r="7" spans="1:53" ht="15.6" hidden="1" customHeight="1" x14ac:dyDescent="0.2">
      <c r="A7" s="1369" t="s">
        <v>201</v>
      </c>
      <c r="B7" s="1369">
        <f>B6+1</f>
        <v>0</v>
      </c>
      <c r="C7" s="1376" t="str">
        <f>"Coverage"&amp;B7</f>
        <v>Coverage0</v>
      </c>
      <c r="D7" s="1377" t="s">
        <v>74</v>
      </c>
      <c r="E7" s="1378" t="str">
        <f t="shared" ref="E7:E12" si="0">IF(LangOffset=0,CONCATENATE(F7&amp;G7),IF(LangOffset=1,CONCATENATE(H7&amp;J7),IF(LangOffset=2,I7&amp;J7)))</f>
        <v>[Coverage Indicator Name - ES][Custom Coverage Indicator Name - Local]</v>
      </c>
      <c r="F7" s="1377" t="s">
        <v>75</v>
      </c>
      <c r="G7" s="1377" t="s">
        <v>76</v>
      </c>
      <c r="H7" s="1377" t="s">
        <v>415</v>
      </c>
      <c r="I7" s="1377" t="s">
        <v>416</v>
      </c>
      <c r="J7" s="1377" t="s">
        <v>417</v>
      </c>
      <c r="K7" s="1377" t="s">
        <v>83</v>
      </c>
      <c r="L7" s="1377" t="s">
        <v>84</v>
      </c>
      <c r="M7" s="1378" t="s">
        <v>429</v>
      </c>
      <c r="N7" s="1379" t="s">
        <v>85</v>
      </c>
      <c r="O7" s="1380" t="s">
        <v>86</v>
      </c>
      <c r="P7" s="1381" t="s">
        <v>87</v>
      </c>
      <c r="Q7" s="1377" t="s">
        <v>88</v>
      </c>
      <c r="R7" s="1377" t="s">
        <v>89</v>
      </c>
      <c r="S7" s="1379" t="s">
        <v>90</v>
      </c>
      <c r="T7" s="1380" t="s">
        <v>91</v>
      </c>
      <c r="U7" s="1381" t="s">
        <v>92</v>
      </c>
      <c r="V7" s="1377" t="s">
        <v>437</v>
      </c>
      <c r="W7" s="1379" t="str">
        <f>IFERROR(IF(INDEX('Coverage Indicators_1B'!Q$11:Q$100,MATCH($C7,'Coverage Indicators_1B'!$B$11:$B$100,0))="","",INDEX('Coverage Indicators_1B'!Q$11:Q$100,MATCH($C7,'Coverage Indicators_1B'!$B$11:$B$100,0))),"")</f>
        <v/>
      </c>
      <c r="X7" s="1380" t="str">
        <f>IFERROR(IF(INDEX('Coverage Indicators_1B'!R$11:R$100,MATCH($C7,'Coverage Indicators_1B'!$B$11:$B$100,0))="","",INDEX('Coverage Indicators_1B'!R$11:R$100,MATCH($C7,'Coverage Indicators_1B'!$B$11:$B$100,0))),"")</f>
        <v/>
      </c>
      <c r="Y7" s="1381" t="str">
        <f>IFERROR(IF(INDEX('Coverage Indicators_1B'!S$11:S$100,MATCH($C7,'Coverage Indicators_1B'!$B$11:$B$100,0))="","",INDEX('Coverage Indicators_1B'!S$11:S$100,MATCH($C7,'Coverage Indicators_1B'!$B$11:$B$100,0))),"")</f>
        <v/>
      </c>
      <c r="Z7" s="1377" t="str">
        <f>IFERROR(IF(INDEX('Coverage Indicators_1B'!T$11:T$100,MATCH($C7,'Coverage Indicators_1B'!$B$11:$B$100,0))="","",INDEX('Coverage Indicators_1B'!T$11:T$100,MATCH($C7,'Coverage Indicators_1B'!$B$11:$B$100,0))),"")</f>
        <v/>
      </c>
      <c r="AA7" s="1382" t="str">
        <f>IFERROR(INDEX('Coverage Indicators_1B'!U$11:U$100,MATCH($C7,'Coverage Indicators_1B'!$B$11:$B$100,0)),"")</f>
        <v/>
      </c>
      <c r="AB7" s="1377" t="str">
        <f>IFERROR(IF(INDEX('Coverage Indicators_1B'!V$11:V$100,MATCH($C7,'Coverage Indicators_1B'!$B$11:$B$100,0))="","",INDEX('Coverage Indicators_1B'!V$11:V$100,MATCH($C7,'Coverage Indicators_1B'!$B$11:$B$100,0))),"")</f>
        <v/>
      </c>
      <c r="AC7" s="1379" t="str">
        <f>IFERROR(IF(INDEX('Coverage Indicators_1B'!X$11:X$100,MATCH($C7,'Coverage Indicators_1B'!$B$11:$B$100,0))="","",INDEX('Coverage Indicators_1B'!X$11:X$100,MATCH($C7,'Coverage Indicators_1B'!$B$11:$B$100,0))),"")</f>
        <v/>
      </c>
      <c r="AD7" s="1380" t="str">
        <f>IFERROR(IF(INDEX('Coverage Indicators_1B'!Y$11:Y$100,MATCH($C7,'Coverage Indicators_1B'!$B$11:$B$100,0))="","",INDEX('Coverage Indicators_1B'!Y$11:Y$100,MATCH($C7,'Coverage Indicators_1B'!$B$11:$B$100,0))),"")</f>
        <v/>
      </c>
      <c r="AE7" s="1381" t="str">
        <f>IFERROR(IF(INDEX('Coverage Indicators_1B'!Z$11:Z$100,MATCH($C7,'Coverage Indicators_1B'!$B$11:$B$100,0))="","",INDEX('Coverage Indicators_1B'!Z$11:Z$100,MATCH($C7,'Coverage Indicators_1B'!$B$11:$B$100,0))),"")</f>
        <v/>
      </c>
      <c r="AF7" s="1377" t="str">
        <f>IFERROR(IF(INDEX('Coverage Indicators_1B'!AA$11:AA$100,MATCH($C7,'Coverage Indicators_1B'!$B$11:$B$100,0))="","",INDEX('Coverage Indicators_1B'!AA$11:AA$100,MATCH($C7,'Coverage Indicators_1B'!$B$11:$B$100,0))),"")</f>
        <v/>
      </c>
      <c r="AG7" s="1378" t="str">
        <f>IFERROR(INDEX('Coverage Indicators_1B'!AB$11:AB$100,MATCH($C7,'Coverage Indicators_1B'!$B$11:$B$100,0)),"")</f>
        <v/>
      </c>
      <c r="AH7" s="1377" t="str">
        <f>IFERROR(IF(INDEX('Coverage Indicators_1B'!AC$11:AC$100,MATCH($C7,'Coverage Indicators_1B'!$B$11:$B$100,0))="","",INDEX('Coverage Indicators_1B'!AC$11:AC$100,MATCH($C7,'Coverage Indicators_1B'!$B$11:$B$100,0))),"")</f>
        <v/>
      </c>
      <c r="AI7" s="1377" t="str">
        <f>IFERROR(IF(INDEX('Coverage Indicators_1B'!AD$11:AD$100,MATCH($C7,'Coverage Indicators_1B'!$B$11:$B$100,0))="","",INDEX('Coverage Indicators_1B'!AD$11:AD$100,MATCH($C7,'Coverage Indicators_1B'!$B$11:$B$100,0))),"")</f>
        <v/>
      </c>
      <c r="AJ7" s="1378" t="str">
        <f>IFERROR(INDEX('Coverage Indicators_1B'!AE$11:AE$100,MATCH($C7,'Coverage Indicators_1B'!$B$11:$B$100,0)),"")</f>
        <v/>
      </c>
      <c r="AK7" s="1378"/>
      <c r="AL7" s="1378"/>
      <c r="AM7" s="1378"/>
      <c r="AN7" s="1378" t="str">
        <f>IFERROR(INDEX('Coverage Indicators_1B'!AI$11:AI$100,MATCH($C7,'Coverage Indicators_1B'!$B$11:$B$100,0)),"")</f>
        <v/>
      </c>
      <c r="AO7" s="1378" t="str">
        <f>IFERROR(INDEX('Coverage Indicators_1B'!AJ$11:AJ$100,MATCH($C7,'Coverage Indicators_1B'!$B$11:$B$100,0)),"")</f>
        <v/>
      </c>
      <c r="AP7" s="1378" t="str">
        <f>IFERROR(INDEX('Coverage Indicators_1B'!AK$11:AK$100,MATCH($C7,'Coverage Indicators_1B'!$B$11:$B$100,0)),"")</f>
        <v/>
      </c>
      <c r="AQ7" s="1383" t="s">
        <v>489</v>
      </c>
      <c r="AR7" s="1369" t="str">
        <f>IFERROR(IF(M7="TRUE","Yes","No"),"")</f>
        <v>No</v>
      </c>
      <c r="AS7" s="1384" t="s">
        <v>483</v>
      </c>
      <c r="AT7" s="1369"/>
      <c r="AU7" s="1369"/>
      <c r="AV7" s="1369"/>
      <c r="AW7" s="1369"/>
      <c r="AX7" s="1369"/>
      <c r="AY7" s="1384" t="s">
        <v>548</v>
      </c>
      <c r="AZ7" s="1384" t="s">
        <v>550</v>
      </c>
      <c r="BA7" s="1384" t="s">
        <v>552</v>
      </c>
    </row>
    <row r="8" spans="1:53" s="629" customFormat="1" ht="15.6" customHeight="1" x14ac:dyDescent="0.2">
      <c r="A8" s="1369" t="s">
        <v>2335</v>
      </c>
      <c r="B8" s="1369">
        <f t="shared" ref="B8:B12" si="1">B7+1</f>
        <v>1</v>
      </c>
      <c r="C8" s="1376" t="str">
        <f t="shared" ref="C8:C12" si="2">"Coverage"&amp;B8</f>
        <v>Coverage1</v>
      </c>
      <c r="D8" s="1377" t="s">
        <v>2336</v>
      </c>
      <c r="E8" s="1378" t="str">
        <f t="shared" si="0"/>
        <v>TCP-1(M): Número de casos notificados de todas las formas de TB (i.e. confirmados bacteriológicamente y con diagnóstico clínico) incluye casos nuevos y recaídas</v>
      </c>
      <c r="F8" s="1377" t="s">
        <v>2337</v>
      </c>
      <c r="G8" s="1377"/>
      <c r="H8" s="1377" t="s">
        <v>2338</v>
      </c>
      <c r="I8" s="1377" t="s">
        <v>2339</v>
      </c>
      <c r="J8" s="1377"/>
      <c r="K8" s="1377" t="s">
        <v>2187</v>
      </c>
      <c r="L8" s="1377" t="s">
        <v>2190</v>
      </c>
      <c r="M8" s="1378" t="b">
        <v>0</v>
      </c>
      <c r="N8" s="1379">
        <v>28591</v>
      </c>
      <c r="O8" s="1380"/>
      <c r="P8" s="1381"/>
      <c r="Q8" s="1377" t="s">
        <v>2210</v>
      </c>
      <c r="R8" s="1377"/>
      <c r="S8" s="1379">
        <v>31968</v>
      </c>
      <c r="T8" s="1380"/>
      <c r="U8" s="1381"/>
      <c r="V8" s="1385" t="s">
        <v>2340</v>
      </c>
      <c r="W8" s="1379">
        <f>IFERROR(IF(INDEX('Coverage Indicators_1B'!Q$11:Q$100,MATCH($C8,'Coverage Indicators_1B'!$B$11:$B$100,0))="","",INDEX('Coverage Indicators_1B'!Q$11:Q$100,MATCH($C8,'Coverage Indicators_1B'!$B$11:$B$100,0))),"")</f>
        <v>24150</v>
      </c>
      <c r="X8" s="1380" t="str">
        <f>IFERROR(IF(INDEX('Coverage Indicators_1B'!R$11:R$100,MATCH($C8,'Coverage Indicators_1B'!$B$11:$B$100,0))="","",INDEX('Coverage Indicators_1B'!R$11:R$100,MATCH($C8,'Coverage Indicators_1B'!$B$11:$B$100,0))),"")</f>
        <v/>
      </c>
      <c r="Y8" s="1381" t="str">
        <f>IFERROR(IF(INDEX('Coverage Indicators_1B'!S$11:S$100,MATCH($C8,'Coverage Indicators_1B'!$B$11:$B$100,0))="","",INDEX('Coverage Indicators_1B'!S$11:S$100,MATCH($C8,'Coverage Indicators_1B'!$B$11:$B$100,0))),"")</f>
        <v/>
      </c>
      <c r="Z8" s="1377" t="str">
        <f>IFERROR(IF(INDEX('Coverage Indicators_1B'!T$11:T$100,MATCH($C8,'Coverage Indicators_1B'!$B$11:$B$100,0))="","",INDEX('Coverage Indicators_1B'!T$11:T$100,MATCH($C8,'Coverage Indicators_1B'!$B$11:$B$100,0))),"")</f>
        <v>R&amp;R TB system, yearly management report </v>
      </c>
      <c r="AA8" s="1382">
        <f>IFERROR(INDEX('Coverage Indicators_1B'!U$11:U$100,MATCH($C8,'Coverage Indicators_1B'!$B$11:$B$100,0)),"")</f>
        <v>0.7554429429429429</v>
      </c>
      <c r="AB8" s="1377" t="str">
        <f>IFERROR(IF(INDEX('Coverage Indicators_1B'!V$11:V$100,MATCH($C8,'Coverage Indicators_1B'!$B$11:$B$100,0))="","",INDEX('Coverage Indicators_1B'!V$11:V$100,MATCH($C8,'Coverage Indicators_1B'!$B$11:$B$100,0))),"")</f>
        <v xml:space="preserve">Fuente: Dirección de Prevención y Control de Tuberculosis (DPCTB - MINSA).
Información preliminar
Los resultados corresponden al periodo enero - diciembre 2020 de acuerdo a lo registrado en el SIGTB.
Para el año 2020, la meta establecida era de 31 968 casos notificados de todas las formas, habiéndose logrado notificar 24 150 casos, lo cual representa el 24.5% (7 818 casos) por debajo de la meta establecida. Esto representa una necesidad de continuar con el fortalecimiento de la atención integral centrada en la persona afectada por TB, implementar programas sociales de apoyo a los pacientes y fomentar la investigación en TB.
El MINSA a través de la DPCTB tiene como política incrementar la detección de casos, a fin de cerrar la brecha diagnóstica, dado que constituye un componente esencial del control de la tuberculosis, para lo cual ha venido implementando la estrategia de BÚSQUEDA ACTIVA DE CASOS a través de:
1. Fortalecimiento con recurso humano a los servicios de TB (a través del Plan de Intervención TB 2018-2020)
2. Implementación de nuevos métodos diagnósticos (GenXpert)
3. Implementación de unidades móviles de detección de casos a través de radiología y pruebas moleculares en población de alto riesgo de transmisión de tuberculosis TB Móvil).            
El número de casos detectado con diagnóstico durante el año 2020 disminuyó debido al contexto de la pandemia mundial del COVID 19. 
Esta disminución se puede observar en el número de detección de casos, para el año 2019, principalmente en los meses de abril y mayo, fue de 2 933 y 2 788 respectivamente. Mientras que en el año 2020, para los meses de abril y mayo, fue de 1 199 y 1 148 respectivamente.
El avance desarrollado en los últimos años se ha visto afectado, en el año 2020, por la pandemia del COVID 19. Como consecuencia de ello, se podría ver reflejado en un incremento de la transmisión de TB en la comunidad, producto de determinantes sociales como: hacinamiento (Aislamiento Social Obligatorio-ASO), pobreza (graves crisis económica, desempleo) y menos acceso a los servicios de salud (sistema de salud colapsado, enfocado en atenciones COVID 19). 
Además, durante el 2020, las actividades preventivas y de detección en TB (disminución de detección de casos, realización de menos pruebas diagnósticas y de control, disminución del control de contactos e ingresos a terapia preventiva) disminuyeron agravando la situación mencionada. Sin embargo, inmediatamente después que culminó el aislamiento social (Julio 2020), el MINSA a través de la DPCTB procedió a determinar las brechas de prevención, detección, diagnóstico y tratamiento producidas por impacto de la pandemia e inmovilización social  para iniciar con los planes de intervención.
</v>
      </c>
      <c r="AC8" s="1379" t="str">
        <f>IFERROR(IF(INDEX('Coverage Indicators_1B'!X$11:X$100,MATCH($C8,'Coverage Indicators_1B'!$B$11:$B$100,0))="","",INDEX('Coverage Indicators_1B'!X$11:X$100,MATCH($C8,'Coverage Indicators_1B'!$B$11:$B$100,0))),"")</f>
        <v/>
      </c>
      <c r="AD8" s="1380" t="str">
        <f>IFERROR(IF(INDEX('Coverage Indicators_1B'!Y$11:Y$100,MATCH($C8,'Coverage Indicators_1B'!$B$11:$B$100,0))="","",INDEX('Coverage Indicators_1B'!Y$11:Y$100,MATCH($C8,'Coverage Indicators_1B'!$B$11:$B$100,0))),"")</f>
        <v/>
      </c>
      <c r="AE8" s="1381" t="str">
        <f>IFERROR(IF(INDEX('Coverage Indicators_1B'!Z$11:Z$100,MATCH($C8,'Coverage Indicators_1B'!$B$11:$B$100,0))="","",INDEX('Coverage Indicators_1B'!Z$11:Z$100,MATCH($C8,'Coverage Indicators_1B'!$B$11:$B$100,0))),"")</f>
        <v/>
      </c>
      <c r="AF8" s="1377" t="str">
        <f>IFERROR(IF(INDEX('Coverage Indicators_1B'!AA$11:AA$100,MATCH($C8,'Coverage Indicators_1B'!$B$11:$B$100,0))="","",INDEX('Coverage Indicators_1B'!AA$11:AA$100,MATCH($C8,'Coverage Indicators_1B'!$B$11:$B$100,0))),"")</f>
        <v/>
      </c>
      <c r="AG8" s="1378" t="str">
        <f>IFERROR(INDEX('Coverage Indicators_1B'!AB$11:AB$100,MATCH($C8,'Coverage Indicators_1B'!$B$11:$B$100,0)),"")</f>
        <v xml:space="preserve"> </v>
      </c>
      <c r="AH8" s="1377" t="str">
        <f>IFERROR(IF(INDEX('Coverage Indicators_1B'!AC$11:AC$100,MATCH($C8,'Coverage Indicators_1B'!$B$11:$B$100,0))="","",INDEX('Coverage Indicators_1B'!AC$11:AC$100,MATCH($C8,'Coverage Indicators_1B'!$B$11:$B$100,0))),"")</f>
        <v/>
      </c>
      <c r="AI8" s="1377" t="str">
        <f>IFERROR(IF(INDEX('Coverage Indicators_1B'!AD$11:AD$100,MATCH($C8,'Coverage Indicators_1B'!$B$11:$B$100,0))="","",INDEX('Coverage Indicators_1B'!AD$11:AD$100,MATCH($C8,'Coverage Indicators_1B'!$B$11:$B$100,0))),"")</f>
        <v/>
      </c>
      <c r="AJ8" s="1378" t="str">
        <f>IFERROR(INDEX('Coverage Indicators_1B'!AE$11:AE$100,MATCH($C8,'Coverage Indicators_1B'!$B$11:$B$100,0)),"")</f>
        <v>No Results Reported</v>
      </c>
      <c r="AK8" s="1378"/>
      <c r="AL8" s="1378"/>
      <c r="AM8" s="1378"/>
      <c r="AN8" s="1378" t="str">
        <f>IFERROR(INDEX('Coverage Indicators_1B'!AI$11:AI$100,MATCH($C8,'Coverage Indicators_1B'!$B$11:$B$100,0)),"")</f>
        <v xml:space="preserve"> </v>
      </c>
      <c r="AO8" s="1378">
        <f>IFERROR(INDEX('Coverage Indicators_1B'!AJ$11:AJ$100,MATCH($C8,'Coverage Indicators_1B'!$B$11:$B$100,0)),"")</f>
        <v>0</v>
      </c>
      <c r="AP8" s="1378" t="str">
        <f>IFERROR(INDEX('Coverage Indicators_1B'!AK$11:AK$100,MATCH($C8,'Coverage Indicators_1B'!$B$11:$B$100,0)),"")</f>
        <v>No Results Reported</v>
      </c>
      <c r="AQ8" s="1383">
        <v>1</v>
      </c>
      <c r="AR8" s="1369" t="str">
        <f t="shared" ref="AR8:AR12" si="3">IFERROR(IF(M8="TRUE","Yes","No"),"")</f>
        <v>No</v>
      </c>
      <c r="AS8" s="1384"/>
      <c r="AT8" s="1369"/>
      <c r="AU8" s="1369"/>
      <c r="AV8" s="1369"/>
      <c r="AW8" s="1369"/>
      <c r="AX8" s="1369"/>
      <c r="AY8" s="1384" t="s">
        <v>2341</v>
      </c>
      <c r="AZ8" s="1384" t="s">
        <v>2342</v>
      </c>
      <c r="BA8" s="1386" t="s">
        <v>2343</v>
      </c>
    </row>
    <row r="9" spans="1:53" s="629" customFormat="1" ht="15.6" customHeight="1" x14ac:dyDescent="0.2">
      <c r="A9" s="1369" t="s">
        <v>2344</v>
      </c>
      <c r="B9" s="1369">
        <f t="shared" si="1"/>
        <v>2</v>
      </c>
      <c r="C9" s="1376" t="str">
        <f t="shared" si="2"/>
        <v>Coverage2</v>
      </c>
      <c r="D9" s="1377" t="s">
        <v>2336</v>
      </c>
      <c r="E9" s="1378"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F9" s="1377" t="s">
        <v>2345</v>
      </c>
      <c r="G9" s="1377"/>
      <c r="H9" s="1377" t="s">
        <v>2346</v>
      </c>
      <c r="I9" s="1377" t="s">
        <v>2347</v>
      </c>
      <c r="J9" s="1377"/>
      <c r="K9" s="1377" t="s">
        <v>2187</v>
      </c>
      <c r="L9" s="1377" t="s">
        <v>2190</v>
      </c>
      <c r="M9" s="1378" t="b">
        <v>0</v>
      </c>
      <c r="N9" s="1379">
        <v>21827</v>
      </c>
      <c r="O9" s="1380">
        <v>28073</v>
      </c>
      <c r="P9" s="1381">
        <v>77.750863819328202</v>
      </c>
      <c r="Q9" s="1377" t="s">
        <v>2209</v>
      </c>
      <c r="R9" s="1377"/>
      <c r="S9" s="1379">
        <v>28771</v>
      </c>
      <c r="T9" s="1380">
        <v>31968</v>
      </c>
      <c r="U9" s="1381">
        <v>89.999374374374398</v>
      </c>
      <c r="V9" s="1385" t="s">
        <v>2348</v>
      </c>
      <c r="W9" s="1379">
        <f>IFERROR(IF(INDEX('Coverage Indicators_1B'!Q$11:Q$100,MATCH($C9,'Coverage Indicators_1B'!$B$11:$B$100,0))="","",INDEX('Coverage Indicators_1B'!Q$11:Q$100,MATCH($C9,'Coverage Indicators_1B'!$B$11:$B$100,0))),"")</f>
        <v>24809</v>
      </c>
      <c r="X9" s="1380">
        <f>IFERROR(IF(INDEX('Coverage Indicators_1B'!R$11:R$100,MATCH($C9,'Coverage Indicators_1B'!$B$11:$B$100,0))="","",INDEX('Coverage Indicators_1B'!R$11:R$100,MATCH($C9,'Coverage Indicators_1B'!$B$11:$B$100,0))),"")</f>
        <v>29326</v>
      </c>
      <c r="Y9" s="1381">
        <f>IFERROR(IF(INDEX('Coverage Indicators_1B'!S$11:S$100,MATCH($C9,'Coverage Indicators_1B'!$B$11:$B$100,0))="","",INDEX('Coverage Indicators_1B'!S$11:S$100,MATCH($C9,'Coverage Indicators_1B'!$B$11:$B$100,0))),"")</f>
        <v>84.597285685057628</v>
      </c>
      <c r="Z9" s="1377" t="str">
        <f>IFERROR(IF(INDEX('Coverage Indicators_1B'!T$11:T$100,MATCH($C9,'Coverage Indicators_1B'!$B$11:$B$100,0))="","",INDEX('Coverage Indicators_1B'!T$11:T$100,MATCH($C9,'Coverage Indicators_1B'!$B$11:$B$100,0))),"")</f>
        <v>R&amp;R TB system, yearly management report </v>
      </c>
      <c r="AA9" s="1382">
        <f>IFERROR(INDEX('Coverage Indicators_1B'!U$11:U$100,MATCH($C9,'Coverage Indicators_1B'!$B$11:$B$100,0)),"")</f>
        <v>0.93997637509294829</v>
      </c>
      <c r="AB9" s="1377" t="str">
        <f>IFERROR(IF(INDEX('Coverage Indicators_1B'!V$11:V$100,MATCH($C9,'Coverage Indicators_1B'!$B$11:$B$100,0))="","",INDEX('Coverage Indicators_1B'!V$11:V$100,MATCH($C9,'Coverage Indicators_1B'!$B$11:$B$100,0))),"")</f>
        <v xml:space="preserve">Fuente: Dirección de Prevención y Control de Tuberculosis (DPCTB-MINSA).
Información preliminar
Los resultados corresponden al año 2018 de acuerdo a lo registrado en el SIGTB.
18 011 casos corresponden a aquellos que tienen resultado de tratamiento "Curados" y 6 798 casos a aquellos que tienen resultado de "Tratamiento Completo", haciendo un total de 24 809 casos. 
Se estableció una meta de 90%; sin embargo, de acuerdo a los resultados se ha alcanzado un 85% de tasa de éxito.
En el país se ha fortalecido la atención integral centrada en la persona, para ello se han establecido acciones como:
i) DOTS: institucional, comunitario, familiar y auto administrado: supervisión digital de tratamiento (aplicativo celular); ii) Diagnóstico a través de GenXpert en población vulnerable; iii)  Plataformas multidiagnósticas TB, VIH y Hepatitis; iv) Implementación de Historia Clínica Electrónica y Fortalecimiento del Sistema de Información Gerencial - SIG-TB; v) Acceso al tratamiento quirúrgico; vi) nuevos medicamentos (Bedaquilina) – TB Pre-XDR/XDR; vii) esquemas acortados para TB MDR; viii)  dosis fijas combinadas (DFC) en adultos y dispersables en niños – TB Sensible.
En las poblaciones vulnerables, la implementación de nuevos métodos de diagnósticos (GenXpert, LPA-Genotype segunda línea) han sido una herramienta importante para la búsqueda activa de casos.
Todas estas acciones permitieron que las tasas de éxito de las cohortes de TB sensible y resistente estuvieron teniendo mejoras; sin embargo, en este último año por los motivos de menor detección en TB, menos pruebas diagnósticas y de control realizadas, disminución de control de contactos e ingresos a terapia preventiva, se ha venido reduciendo el éxito en estas tasas.
</v>
      </c>
      <c r="AC9" s="1379" t="str">
        <f>IFERROR(IF(INDEX('Coverage Indicators_1B'!X$11:X$100,MATCH($C9,'Coverage Indicators_1B'!$B$11:$B$100,0))="","",INDEX('Coverage Indicators_1B'!X$11:X$100,MATCH($C9,'Coverage Indicators_1B'!$B$11:$B$100,0))),"")</f>
        <v/>
      </c>
      <c r="AD9" s="1380" t="str">
        <f>IFERROR(IF(INDEX('Coverage Indicators_1B'!Y$11:Y$100,MATCH($C9,'Coverage Indicators_1B'!$B$11:$B$100,0))="","",INDEX('Coverage Indicators_1B'!Y$11:Y$100,MATCH($C9,'Coverage Indicators_1B'!$B$11:$B$100,0))),"")</f>
        <v/>
      </c>
      <c r="AE9" s="1381" t="str">
        <f>IFERROR(IF(INDEX('Coverage Indicators_1B'!Z$11:Z$100,MATCH($C9,'Coverage Indicators_1B'!$B$11:$B$100,0))="","",INDEX('Coverage Indicators_1B'!Z$11:Z$100,MATCH($C9,'Coverage Indicators_1B'!$B$11:$B$100,0))),"")</f>
        <v/>
      </c>
      <c r="AF9" s="1377" t="str">
        <f>IFERROR(IF(INDEX('Coverage Indicators_1B'!AA$11:AA$100,MATCH($C9,'Coverage Indicators_1B'!$B$11:$B$100,0))="","",INDEX('Coverage Indicators_1B'!AA$11:AA$100,MATCH($C9,'Coverage Indicators_1B'!$B$11:$B$100,0))),"")</f>
        <v/>
      </c>
      <c r="AG9" s="1378" t="str">
        <f>IFERROR(INDEX('Coverage Indicators_1B'!AB$11:AB$100,MATCH($C9,'Coverage Indicators_1B'!$B$11:$B$100,0)),"")</f>
        <v xml:space="preserve"> </v>
      </c>
      <c r="AH9" s="1377" t="str">
        <f>IFERROR(IF(INDEX('Coverage Indicators_1B'!AC$11:AC$100,MATCH($C9,'Coverage Indicators_1B'!$B$11:$B$100,0))="","",INDEX('Coverage Indicators_1B'!AC$11:AC$100,MATCH($C9,'Coverage Indicators_1B'!$B$11:$B$100,0))),"")</f>
        <v/>
      </c>
      <c r="AI9" s="1377" t="str">
        <f>IFERROR(IF(INDEX('Coverage Indicators_1B'!AD$11:AD$100,MATCH($C9,'Coverage Indicators_1B'!$B$11:$B$100,0))="","",INDEX('Coverage Indicators_1B'!AD$11:AD$100,MATCH($C9,'Coverage Indicators_1B'!$B$11:$B$100,0))),"")</f>
        <v/>
      </c>
      <c r="AJ9" s="1378" t="str">
        <f>IFERROR(INDEX('Coverage Indicators_1B'!AE$11:AE$100,MATCH($C9,'Coverage Indicators_1B'!$B$11:$B$100,0)),"")</f>
        <v>No Results Reported</v>
      </c>
      <c r="AK9" s="1378"/>
      <c r="AL9" s="1378"/>
      <c r="AM9" s="1378"/>
      <c r="AN9" s="1378" t="str">
        <f>IFERROR(INDEX('Coverage Indicators_1B'!AI$11:AI$100,MATCH($C9,'Coverage Indicators_1B'!$B$11:$B$100,0)),"")</f>
        <v xml:space="preserve"> </v>
      </c>
      <c r="AO9" s="1378">
        <f>IFERROR(INDEX('Coverage Indicators_1B'!AJ$11:AJ$100,MATCH($C9,'Coverage Indicators_1B'!$B$11:$B$100,0)),"")</f>
        <v>0</v>
      </c>
      <c r="AP9" s="1378" t="str">
        <f>IFERROR(INDEX('Coverage Indicators_1B'!AK$11:AK$100,MATCH($C9,'Coverage Indicators_1B'!$B$11:$B$100,0)),"")</f>
        <v>No Results Reported</v>
      </c>
      <c r="AQ9" s="1383">
        <v>2</v>
      </c>
      <c r="AR9" s="1369" t="str">
        <f t="shared" si="3"/>
        <v>No</v>
      </c>
      <c r="AS9" s="1384"/>
      <c r="AT9" s="1369"/>
      <c r="AU9" s="1369"/>
      <c r="AV9" s="1369"/>
      <c r="AW9" s="1369"/>
      <c r="AX9" s="1369"/>
      <c r="AY9" s="1384" t="s">
        <v>2341</v>
      </c>
      <c r="AZ9" s="1384" t="s">
        <v>2342</v>
      </c>
      <c r="BA9" s="1386" t="s">
        <v>2349</v>
      </c>
    </row>
    <row r="10" spans="1:53" s="629" customFormat="1" ht="15.6" customHeight="1" x14ac:dyDescent="0.2">
      <c r="A10" s="1369" t="s">
        <v>2350</v>
      </c>
      <c r="B10" s="1369">
        <f t="shared" si="1"/>
        <v>3</v>
      </c>
      <c r="C10" s="1376" t="str">
        <f t="shared" si="2"/>
        <v>Coverage3</v>
      </c>
      <c r="D10" s="1377" t="s">
        <v>2351</v>
      </c>
      <c r="E10" s="1378" t="str">
        <f t="shared" si="0"/>
        <v>MDR TB-2(M): Número de casos TB-RR y/o TB-MDR notificados</v>
      </c>
      <c r="F10" s="1377" t="s">
        <v>2352</v>
      </c>
      <c r="G10" s="1377"/>
      <c r="H10" s="1377" t="s">
        <v>2353</v>
      </c>
      <c r="I10" s="1377" t="s">
        <v>2354</v>
      </c>
      <c r="J10" s="1377"/>
      <c r="K10" s="1377" t="s">
        <v>2187</v>
      </c>
      <c r="L10" s="1377" t="s">
        <v>2190</v>
      </c>
      <c r="M10" s="1378" t="b">
        <v>0</v>
      </c>
      <c r="N10" s="1379">
        <v>2023</v>
      </c>
      <c r="O10" s="1380"/>
      <c r="P10" s="1381"/>
      <c r="Q10" s="1377" t="s">
        <v>2210</v>
      </c>
      <c r="R10" s="1377"/>
      <c r="S10" s="1379">
        <v>3150</v>
      </c>
      <c r="T10" s="1380"/>
      <c r="U10" s="1381"/>
      <c r="V10" s="1385" t="s">
        <v>2355</v>
      </c>
      <c r="W10" s="1379">
        <f>IFERROR(IF(INDEX('Coverage Indicators_1B'!Q$11:Q$100,MATCH($C10,'Coverage Indicators_1B'!$B$11:$B$100,0))="","",INDEX('Coverage Indicators_1B'!Q$11:Q$100,MATCH($C10,'Coverage Indicators_1B'!$B$11:$B$100,0))),"")</f>
        <v>1384</v>
      </c>
      <c r="X10" s="1380" t="str">
        <f>IFERROR(IF(INDEX('Coverage Indicators_1B'!R$11:R$100,MATCH($C10,'Coverage Indicators_1B'!$B$11:$B$100,0))="","",INDEX('Coverage Indicators_1B'!R$11:R$100,MATCH($C10,'Coverage Indicators_1B'!$B$11:$B$100,0))),"")</f>
        <v/>
      </c>
      <c r="Y10" s="1381" t="str">
        <f>IFERROR(IF(INDEX('Coverage Indicators_1B'!S$11:S$100,MATCH($C10,'Coverage Indicators_1B'!$B$11:$B$100,0))="","",INDEX('Coverage Indicators_1B'!S$11:S$100,MATCH($C10,'Coverage Indicators_1B'!$B$11:$B$100,0))),"")</f>
        <v/>
      </c>
      <c r="Z10" s="1377" t="str">
        <f>IFERROR(IF(INDEX('Coverage Indicators_1B'!T$11:T$100,MATCH($C10,'Coverage Indicators_1B'!$B$11:$B$100,0))="","",INDEX('Coverage Indicators_1B'!T$11:T$100,MATCH($C10,'Coverage Indicators_1B'!$B$11:$B$100,0))),"")</f>
        <v>R&amp;R TB system, yearly management report </v>
      </c>
      <c r="AA10" s="1382">
        <f>IFERROR(INDEX('Coverage Indicators_1B'!U$11:U$100,MATCH($C10,'Coverage Indicators_1B'!$B$11:$B$100,0)),"")</f>
        <v>0.43936507936507935</v>
      </c>
      <c r="AB10" s="1377" t="str">
        <f>IFERROR(IF(INDEX('Coverage Indicators_1B'!V$11:V$100,MATCH($C10,'Coverage Indicators_1B'!$B$11:$B$100,0))="","",INDEX('Coverage Indicators_1B'!V$11:V$100,MATCH($C10,'Coverage Indicators_1B'!$B$11:$B$100,0))),"")</f>
        <v xml:space="preserve">Fuente: Dirección de Prevención y Control de Tuberculosis (DPCTB – MINSA)
Información preliminar
Los resultados corresponden al periodo enero - diciembre 2020 de acuerdo a lo registrado en el SIGTB.
La OMS estima que en el Perú se produce un mayor número de casos de TB de los que son notificados. La diferencia entre las estimaciones y lo notificado es constante y frecuente para los países en desarrollo.
La diferencia de la estimación de OMS y los casos notificados en el Perú pueden estar determinados por las siguientes razones:
- Inadecuada captación de Sintomáticos Respiratorios.
- Baja cobertura de examen de contactos. 
En el año 2018, en las regiones priorizadas de Loreto e Ica, se reportaron algunos problemas por los que no se notificaban los casos de tratamiento de segunda línea, entre los principales estaban: el débil manejo del SIGTB, cambios de responsables de TB, señal de internet lenta en EE.SS. y el débil registro de las tarjetas de tratamiento de Segunda línea. Esta situación se ha ido superando a paso lento con el fortalecimiento del SIGTB y la contratación del personal necesario e idóneo para el registro de los casos.
A través de los años se ha observado el incremento de cepas resistentes en el país, esto debido a que, el porcentaje de perdidos en seguimiento – abandonos a tratamiento son focos infecciosos en la comunidad, evidenciándose a través de los años el incremento de cepas resistentes en el país con una predominancia de casos nuevos de TB MDR . Por ello, es importante la implementación de pruebas de diagnóstico para detectar estos casos, diagnosticarlos y notificarlos y sobre todo brindarles el tratamiento adecuado de acuerdo a la resistencia establecida.
</v>
      </c>
      <c r="AC10" s="1379" t="str">
        <f>IFERROR(IF(INDEX('Coverage Indicators_1B'!X$11:X$100,MATCH($C10,'Coverage Indicators_1B'!$B$11:$B$100,0))="","",INDEX('Coverage Indicators_1B'!X$11:X$100,MATCH($C10,'Coverage Indicators_1B'!$B$11:$B$100,0))),"")</f>
        <v/>
      </c>
      <c r="AD10" s="1380" t="str">
        <f>IFERROR(IF(INDEX('Coverage Indicators_1B'!Y$11:Y$100,MATCH($C10,'Coverage Indicators_1B'!$B$11:$B$100,0))="","",INDEX('Coverage Indicators_1B'!Y$11:Y$100,MATCH($C10,'Coverage Indicators_1B'!$B$11:$B$100,0))),"")</f>
        <v/>
      </c>
      <c r="AE10" s="1381" t="str">
        <f>IFERROR(IF(INDEX('Coverage Indicators_1B'!Z$11:Z$100,MATCH($C10,'Coverage Indicators_1B'!$B$11:$B$100,0))="","",INDEX('Coverage Indicators_1B'!Z$11:Z$100,MATCH($C10,'Coverage Indicators_1B'!$B$11:$B$100,0))),"")</f>
        <v/>
      </c>
      <c r="AF10" s="1377" t="str">
        <f>IFERROR(IF(INDEX('Coverage Indicators_1B'!AA$11:AA$100,MATCH($C10,'Coverage Indicators_1B'!$B$11:$B$100,0))="","",INDEX('Coverage Indicators_1B'!AA$11:AA$100,MATCH($C10,'Coverage Indicators_1B'!$B$11:$B$100,0))),"")</f>
        <v/>
      </c>
      <c r="AG10" s="1378" t="str">
        <f>IFERROR(INDEX('Coverage Indicators_1B'!AB$11:AB$100,MATCH($C10,'Coverage Indicators_1B'!$B$11:$B$100,0)),"")</f>
        <v xml:space="preserve"> </v>
      </c>
      <c r="AH10" s="1377" t="str">
        <f>IFERROR(IF(INDEX('Coverage Indicators_1B'!AC$11:AC$100,MATCH($C10,'Coverage Indicators_1B'!$B$11:$B$100,0))="","",INDEX('Coverage Indicators_1B'!AC$11:AC$100,MATCH($C10,'Coverage Indicators_1B'!$B$11:$B$100,0))),"")</f>
        <v/>
      </c>
      <c r="AI10" s="1377" t="str">
        <f>IFERROR(IF(INDEX('Coverage Indicators_1B'!AD$11:AD$100,MATCH($C10,'Coverage Indicators_1B'!$B$11:$B$100,0))="","",INDEX('Coverage Indicators_1B'!AD$11:AD$100,MATCH($C10,'Coverage Indicators_1B'!$B$11:$B$100,0))),"")</f>
        <v/>
      </c>
      <c r="AJ10" s="1378" t="str">
        <f>IFERROR(INDEX('Coverage Indicators_1B'!AE$11:AE$100,MATCH($C10,'Coverage Indicators_1B'!$B$11:$B$100,0)),"")</f>
        <v>No Results Reported</v>
      </c>
      <c r="AK10" s="1378"/>
      <c r="AL10" s="1378"/>
      <c r="AM10" s="1378"/>
      <c r="AN10" s="1378" t="str">
        <f>IFERROR(INDEX('Coverage Indicators_1B'!AI$11:AI$100,MATCH($C10,'Coverage Indicators_1B'!$B$11:$B$100,0)),"")</f>
        <v xml:space="preserve"> </v>
      </c>
      <c r="AO10" s="1378">
        <f>IFERROR(INDEX('Coverage Indicators_1B'!AJ$11:AJ$100,MATCH($C10,'Coverage Indicators_1B'!$B$11:$B$100,0)),"")</f>
        <v>0</v>
      </c>
      <c r="AP10" s="1378" t="str">
        <f>IFERROR(INDEX('Coverage Indicators_1B'!AK$11:AK$100,MATCH($C10,'Coverage Indicators_1B'!$B$11:$B$100,0)),"")</f>
        <v>No Results Reported</v>
      </c>
      <c r="AQ10" s="1383">
        <v>3</v>
      </c>
      <c r="AR10" s="1369" t="str">
        <f t="shared" si="3"/>
        <v>No</v>
      </c>
      <c r="AS10" s="1384"/>
      <c r="AT10" s="1369"/>
      <c r="AU10" s="1369"/>
      <c r="AV10" s="1369"/>
      <c r="AW10" s="1369"/>
      <c r="AX10" s="1369"/>
      <c r="AY10" s="1384" t="s">
        <v>2356</v>
      </c>
      <c r="AZ10" s="1384" t="s">
        <v>2357</v>
      </c>
      <c r="BA10" s="1386" t="s">
        <v>2343</v>
      </c>
    </row>
    <row r="11" spans="1:53" s="629" customFormat="1" ht="15.6" customHeight="1" x14ac:dyDescent="0.2">
      <c r="A11" s="1369" t="s">
        <v>2358</v>
      </c>
      <c r="B11" s="1369">
        <f t="shared" si="1"/>
        <v>4</v>
      </c>
      <c r="C11" s="1376" t="str">
        <f t="shared" si="2"/>
        <v>Coverage4</v>
      </c>
      <c r="D11" s="1377" t="s">
        <v>2351</v>
      </c>
      <c r="E11" s="1378" t="str">
        <f t="shared" si="0"/>
        <v>MDR TB-3(M): Número de casos TB-RR y/o TB-MDR que iniciaron tratamiento con drogas de segunda línea</v>
      </c>
      <c r="F11" s="1377" t="s">
        <v>2359</v>
      </c>
      <c r="G11" s="1377"/>
      <c r="H11" s="1377" t="s">
        <v>2360</v>
      </c>
      <c r="I11" s="1377" t="s">
        <v>2361</v>
      </c>
      <c r="J11" s="1377"/>
      <c r="K11" s="1377" t="s">
        <v>2187</v>
      </c>
      <c r="L11" s="1377" t="s">
        <v>2190</v>
      </c>
      <c r="M11" s="1378" t="b">
        <v>0</v>
      </c>
      <c r="N11" s="1379">
        <v>1934</v>
      </c>
      <c r="O11" s="1380"/>
      <c r="P11" s="1381"/>
      <c r="Q11" s="1377" t="s">
        <v>2210</v>
      </c>
      <c r="R11" s="1377"/>
      <c r="S11" s="1379">
        <v>3024</v>
      </c>
      <c r="T11" s="1380"/>
      <c r="U11" s="1381"/>
      <c r="V11" s="1385" t="s">
        <v>2362</v>
      </c>
      <c r="W11" s="1379">
        <f>IFERROR(IF(INDEX('Coverage Indicators_1B'!Q$11:Q$100,MATCH($C11,'Coverage Indicators_1B'!$B$11:$B$100,0))="","",INDEX('Coverage Indicators_1B'!Q$11:Q$100,MATCH($C11,'Coverage Indicators_1B'!$B$11:$B$100,0))),"")</f>
        <v>1587</v>
      </c>
      <c r="X11" s="1380" t="str">
        <f>IFERROR(IF(INDEX('Coverage Indicators_1B'!R$11:R$100,MATCH($C11,'Coverage Indicators_1B'!$B$11:$B$100,0))="","",INDEX('Coverage Indicators_1B'!R$11:R$100,MATCH($C11,'Coverage Indicators_1B'!$B$11:$B$100,0))),"")</f>
        <v/>
      </c>
      <c r="Y11" s="1381" t="str">
        <f>IFERROR(IF(INDEX('Coverage Indicators_1B'!S$11:S$100,MATCH($C11,'Coverage Indicators_1B'!$B$11:$B$100,0))="","",INDEX('Coverage Indicators_1B'!S$11:S$100,MATCH($C11,'Coverage Indicators_1B'!$B$11:$B$100,0))),"")</f>
        <v/>
      </c>
      <c r="Z11" s="1377" t="str">
        <f>IFERROR(IF(INDEX('Coverage Indicators_1B'!T$11:T$100,MATCH($C11,'Coverage Indicators_1B'!$B$11:$B$100,0))="","",INDEX('Coverage Indicators_1B'!T$11:T$100,MATCH($C11,'Coverage Indicators_1B'!$B$11:$B$100,0))),"")</f>
        <v>R&amp;R TB system, yearly management report </v>
      </c>
      <c r="AA11" s="1382">
        <f>IFERROR(INDEX('Coverage Indicators_1B'!U$11:U$100,MATCH($C11,'Coverage Indicators_1B'!$B$11:$B$100,0)),"")</f>
        <v>0.52480158730158732</v>
      </c>
      <c r="AB11" s="1377" t="str">
        <f>IFERROR(IF(INDEX('Coverage Indicators_1B'!V$11:V$100,MATCH($C11,'Coverage Indicators_1B'!$B$11:$B$100,0))="","",INDEX('Coverage Indicators_1B'!V$11:V$100,MATCH($C11,'Coverage Indicators_1B'!$B$11:$B$100,0))),"")</f>
        <v xml:space="preserve">Fuente: Dirección de Prevención y Control de Tuberculosis (DPCTB - MINSA).
Información preliminar 
Los resultados corresponden al periodo enero - diciembre 2020 de acuerdo a lo registrado en el SIGTB. 
De los pacientes con TB RR o MDR que iniciaron tratamiento; 1 384 son confirmados por laboratorio y 203 no son confirmados por laboratorio. De acuerdo a estos resultados se observa una brecha de 1 437 casos para alcanzar la meta programada para el periodo del reporte.
Es importante considerar que habiéndose incrementado las pruebas de sensibilidad rápida para detectar resistencias a isoniacida y rifampicina por los métodos existentes en el país (Genotype, MODS) y ahora último la prueba molecular GeneXpert introducida por el proyecto y fortalecida por la intervención en VIH que también contempló la compra de equipos GeneXpert, es de esperar un incremento de casos resistentes por lo que también es un reto para el país para mejorar la oferta de tratamiento con drogas de segunda línea de mayor eficiencia y efectividad.
Actualmente, la duración del tratamiento, está entre 18 a 24 meses considerando el esquema convencional de TB-MDR recomendado por la OMS cuyo tratamiento generalmente tiene una fase intensiva de 08 meses y una duración total de 20 meses. El país está investigando el tratamiento con esquemas más cortos y totalmente orales que mejorarían la calidad de vida de los pacientes ya que 
sin tratamiento sin inyectables podría mejorar el cumplimiento con el tratamiento, facilitar la implementación de modelos de atención de base comunitaria y la disminución de la aparición de reacciones adversas.
</v>
      </c>
      <c r="AC11" s="1379" t="str">
        <f>IFERROR(IF(INDEX('Coverage Indicators_1B'!X$11:X$100,MATCH($C11,'Coverage Indicators_1B'!$B$11:$B$100,0))="","",INDEX('Coverage Indicators_1B'!X$11:X$100,MATCH($C11,'Coverage Indicators_1B'!$B$11:$B$100,0))),"")</f>
        <v/>
      </c>
      <c r="AD11" s="1380" t="str">
        <f>IFERROR(IF(INDEX('Coverage Indicators_1B'!Y$11:Y$100,MATCH($C11,'Coverage Indicators_1B'!$B$11:$B$100,0))="","",INDEX('Coverage Indicators_1B'!Y$11:Y$100,MATCH($C11,'Coverage Indicators_1B'!$B$11:$B$100,0))),"")</f>
        <v/>
      </c>
      <c r="AE11" s="1381" t="str">
        <f>IFERROR(IF(INDEX('Coverage Indicators_1B'!Z$11:Z$100,MATCH($C11,'Coverage Indicators_1B'!$B$11:$B$100,0))="","",INDEX('Coverage Indicators_1B'!Z$11:Z$100,MATCH($C11,'Coverage Indicators_1B'!$B$11:$B$100,0))),"")</f>
        <v/>
      </c>
      <c r="AF11" s="1377" t="str">
        <f>IFERROR(IF(INDEX('Coverage Indicators_1B'!AA$11:AA$100,MATCH($C11,'Coverage Indicators_1B'!$B$11:$B$100,0))="","",INDEX('Coverage Indicators_1B'!AA$11:AA$100,MATCH($C11,'Coverage Indicators_1B'!$B$11:$B$100,0))),"")</f>
        <v/>
      </c>
      <c r="AG11" s="1378" t="str">
        <f>IFERROR(INDEX('Coverage Indicators_1B'!AB$11:AB$100,MATCH($C11,'Coverage Indicators_1B'!$B$11:$B$100,0)),"")</f>
        <v xml:space="preserve"> </v>
      </c>
      <c r="AH11" s="1377" t="str">
        <f>IFERROR(IF(INDEX('Coverage Indicators_1B'!AC$11:AC$100,MATCH($C11,'Coverage Indicators_1B'!$B$11:$B$100,0))="","",INDEX('Coverage Indicators_1B'!AC$11:AC$100,MATCH($C11,'Coverage Indicators_1B'!$B$11:$B$100,0))),"")</f>
        <v/>
      </c>
      <c r="AI11" s="1377" t="str">
        <f>IFERROR(IF(INDEX('Coverage Indicators_1B'!AD$11:AD$100,MATCH($C11,'Coverage Indicators_1B'!$B$11:$B$100,0))="","",INDEX('Coverage Indicators_1B'!AD$11:AD$100,MATCH($C11,'Coverage Indicators_1B'!$B$11:$B$100,0))),"")</f>
        <v/>
      </c>
      <c r="AJ11" s="1378" t="str">
        <f>IFERROR(INDEX('Coverage Indicators_1B'!AE$11:AE$100,MATCH($C11,'Coverage Indicators_1B'!$B$11:$B$100,0)),"")</f>
        <v>No Results Reported</v>
      </c>
      <c r="AK11" s="1378"/>
      <c r="AL11" s="1378"/>
      <c r="AM11" s="1378"/>
      <c r="AN11" s="1378" t="str">
        <f>IFERROR(INDEX('Coverage Indicators_1B'!AI$11:AI$100,MATCH($C11,'Coverage Indicators_1B'!$B$11:$B$100,0)),"")</f>
        <v xml:space="preserve"> </v>
      </c>
      <c r="AO11" s="1378">
        <f>IFERROR(INDEX('Coverage Indicators_1B'!AJ$11:AJ$100,MATCH($C11,'Coverage Indicators_1B'!$B$11:$B$100,0)),"")</f>
        <v>0</v>
      </c>
      <c r="AP11" s="1378" t="str">
        <f>IFERROR(INDEX('Coverage Indicators_1B'!AK$11:AK$100,MATCH($C11,'Coverage Indicators_1B'!$B$11:$B$100,0)),"")</f>
        <v>No Results Reported</v>
      </c>
      <c r="AQ11" s="1383">
        <v>4</v>
      </c>
      <c r="AR11" s="1369" t="str">
        <f t="shared" si="3"/>
        <v>No</v>
      </c>
      <c r="AS11" s="1384"/>
      <c r="AT11" s="1369"/>
      <c r="AU11" s="1369"/>
      <c r="AV11" s="1369"/>
      <c r="AW11" s="1369"/>
      <c r="AX11" s="1369"/>
      <c r="AY11" s="1384" t="s">
        <v>2356</v>
      </c>
      <c r="AZ11" s="1384" t="s">
        <v>2357</v>
      </c>
      <c r="BA11" s="1386" t="s">
        <v>2343</v>
      </c>
    </row>
    <row r="12" spans="1:53" s="629" customFormat="1" ht="15.6" customHeight="1" x14ac:dyDescent="0.2">
      <c r="A12" s="1369" t="s">
        <v>2363</v>
      </c>
      <c r="B12" s="1369">
        <f t="shared" si="1"/>
        <v>5</v>
      </c>
      <c r="C12" s="1376" t="str">
        <f t="shared" si="2"/>
        <v>Coverage5</v>
      </c>
      <c r="D12" s="1377" t="s">
        <v>2336</v>
      </c>
      <c r="E12" s="1378" t="str">
        <f t="shared" si="0"/>
        <v>TCP-6a: Número de casos de TB (todas las formas) notificados entre los privados de libertad</v>
      </c>
      <c r="F12" s="1377" t="s">
        <v>2364</v>
      </c>
      <c r="G12" s="1377"/>
      <c r="H12" s="1377" t="s">
        <v>2365</v>
      </c>
      <c r="I12" s="1377" t="s">
        <v>2366</v>
      </c>
      <c r="J12" s="1377"/>
      <c r="K12" s="1377" t="s">
        <v>2187</v>
      </c>
      <c r="L12" s="1377" t="s">
        <v>2190</v>
      </c>
      <c r="M12" s="1378" t="b">
        <v>0</v>
      </c>
      <c r="N12" s="1379">
        <v>2417</v>
      </c>
      <c r="O12" s="1380"/>
      <c r="P12" s="1381"/>
      <c r="Q12" s="1377" t="s">
        <v>2210</v>
      </c>
      <c r="R12" s="1377"/>
      <c r="S12" s="1379">
        <v>3330</v>
      </c>
      <c r="T12" s="1380"/>
      <c r="U12" s="1381"/>
      <c r="V12" s="1385" t="s">
        <v>2367</v>
      </c>
      <c r="W12" s="1379">
        <f>IFERROR(IF(INDEX('Coverage Indicators_1B'!Q$11:Q$100,MATCH($C12,'Coverage Indicators_1B'!$B$11:$B$100,0))="","",INDEX('Coverage Indicators_1B'!Q$11:Q$100,MATCH($C12,'Coverage Indicators_1B'!$B$11:$B$100,0))),"")</f>
        <v>2017</v>
      </c>
      <c r="X12" s="1380" t="str">
        <f>IFERROR(IF(INDEX('Coverage Indicators_1B'!R$11:R$100,MATCH($C12,'Coverage Indicators_1B'!$B$11:$B$100,0))="","",INDEX('Coverage Indicators_1B'!R$11:R$100,MATCH($C12,'Coverage Indicators_1B'!$B$11:$B$100,0))),"")</f>
        <v/>
      </c>
      <c r="Y12" s="1381" t="str">
        <f>IFERROR(IF(INDEX('Coverage Indicators_1B'!S$11:S$100,MATCH($C12,'Coverage Indicators_1B'!$B$11:$B$100,0))="","",INDEX('Coverage Indicators_1B'!S$11:S$100,MATCH($C12,'Coverage Indicators_1B'!$B$11:$B$100,0))),"")</f>
        <v/>
      </c>
      <c r="Z12" s="1377" t="str">
        <f>IFERROR(IF(INDEX('Coverage Indicators_1B'!T$11:T$100,MATCH($C12,'Coverage Indicators_1B'!$B$11:$B$100,0))="","",INDEX('Coverage Indicators_1B'!T$11:T$100,MATCH($C12,'Coverage Indicators_1B'!$B$11:$B$100,0))),"")</f>
        <v>R&amp;R TB system, yearly management report </v>
      </c>
      <c r="AA12" s="1382">
        <f>IFERROR(INDEX('Coverage Indicators_1B'!U$11:U$100,MATCH($C12,'Coverage Indicators_1B'!$B$11:$B$100,0)),"")</f>
        <v>0.6057057057057057</v>
      </c>
      <c r="AB12" s="1377" t="str">
        <f>IFERROR(IF(INDEX('Coverage Indicators_1B'!V$11:V$100,MATCH($C12,'Coverage Indicators_1B'!$B$11:$B$100,0))="","",INDEX('Coverage Indicators_1B'!V$11:V$100,MATCH($C12,'Coverage Indicators_1B'!$B$11:$B$100,0))),"")</f>
        <v xml:space="preserve">Fuente: Dirección de Prevención y Control de Tuberculosis (DPCTB - MINSA).
Información preliminar 
Los resultados corresponden al periodo enero - diciembre 2020 de acuerdo a lo registrado en el SIGTB. 
Uno de los problemas que complica la situación de la prevención y control de la tuberculosis es la elevada tasa de incidencia (casos nuevos) de tuberculosis en los establecimientos penitenciarios del Instituto Nacional Penitenciario (INPE), la cual es superior a lo reportado en el país llegando a 2 417 casos x 100,000 habitantes vs. tasa Incidencia Perú: 85.4 x 100000 habitantes para el 2017. De manera similar sucede para el año 2018 llegando a 2 787 casos x 100,000 habitantes vs. tasa Incidencia Perú: 87.5 x 100,000 habitantes. La presencia de casos en los establecimientos penitenciarios constituye un foco de transmisión a la población general a través de las visitas y las salidas en libertad de la población penal (DPCTB – MINSA, 2018).
En el periodo de enero – diciembre 2020, 1 976 casos de TB notificados corresponden a los 12 establecimientos penitenciarios priorizados, lo que equivale a 91.7% del total de casos notificados (2017) a nivel nacional de los establecimientos penitenciarios.
Durante la subvención anterior y la presente subvención, se viene mejorando la detección y notificación de casos a través de las actividades implementadas en 12 penales con alta carga de casos de TB (10 de la oficina regional de Lima y 02 de la oficina regional del norte), mediante el acondicionamiento y equipamiento de salas de atención, laboratorios, dotación de recursos humanos, y además fortalecimiento de capacidades.
Además, se ha mejorado la identificación de sintomáticos respiratorios mediante la instalación de redes de promotores de salud penitenciarios y el fortalecimiento del diagnóstico mediante la prueba molecular GeneXpert en 03 de los penales con alta carga de TB de la oficina regional de Lima. En la presente intervención se ha continuado con algunas actividades de apoyo para aprovechar la capacidad instalada y el recurso humano capacitado que permita mejorar la atención integral a la población privada de libertad con TB. 
Todo lo mencionado anteriormente, se ha visto afectado por la emergencia sanitaria debido al COVID 19, lo que determinó que el INPE cierre los Establecimiento Penitenciarios y las actividades programadas desde los servicios de salud en TB se vean afectadas disminuyendo su oferta. Además, se ha descontinuado las actividades al interior del penal como el acompañamiento y seguimiento de los promotores de salud penitenciarios a las PAT.
</v>
      </c>
      <c r="AC12" s="1379" t="str">
        <f>IFERROR(IF(INDEX('Coverage Indicators_1B'!X$11:X$100,MATCH($C12,'Coverage Indicators_1B'!$B$11:$B$100,0))="","",INDEX('Coverage Indicators_1B'!X$11:X$100,MATCH($C12,'Coverage Indicators_1B'!$B$11:$B$100,0))),"")</f>
        <v/>
      </c>
      <c r="AD12" s="1380" t="str">
        <f>IFERROR(IF(INDEX('Coverage Indicators_1B'!Y$11:Y$100,MATCH($C12,'Coverage Indicators_1B'!$B$11:$B$100,0))="","",INDEX('Coverage Indicators_1B'!Y$11:Y$100,MATCH($C12,'Coverage Indicators_1B'!$B$11:$B$100,0))),"")</f>
        <v/>
      </c>
      <c r="AE12" s="1381" t="str">
        <f>IFERROR(IF(INDEX('Coverage Indicators_1B'!Z$11:Z$100,MATCH($C12,'Coverage Indicators_1B'!$B$11:$B$100,0))="","",INDEX('Coverage Indicators_1B'!Z$11:Z$100,MATCH($C12,'Coverage Indicators_1B'!$B$11:$B$100,0))),"")</f>
        <v/>
      </c>
      <c r="AF12" s="1377" t="str">
        <f>IFERROR(IF(INDEX('Coverage Indicators_1B'!AA$11:AA$100,MATCH($C12,'Coverage Indicators_1B'!$B$11:$B$100,0))="","",INDEX('Coverage Indicators_1B'!AA$11:AA$100,MATCH($C12,'Coverage Indicators_1B'!$B$11:$B$100,0))),"")</f>
        <v/>
      </c>
      <c r="AG12" s="1378" t="str">
        <f>IFERROR(INDEX('Coverage Indicators_1B'!AB$11:AB$100,MATCH($C12,'Coverage Indicators_1B'!$B$11:$B$100,0)),"")</f>
        <v xml:space="preserve"> </v>
      </c>
      <c r="AH12" s="1377" t="str">
        <f>IFERROR(IF(INDEX('Coverage Indicators_1B'!AC$11:AC$100,MATCH($C12,'Coverage Indicators_1B'!$B$11:$B$100,0))="","",INDEX('Coverage Indicators_1B'!AC$11:AC$100,MATCH($C12,'Coverage Indicators_1B'!$B$11:$B$100,0))),"")</f>
        <v/>
      </c>
      <c r="AI12" s="1377" t="str">
        <f>IFERROR(IF(INDEX('Coverage Indicators_1B'!AD$11:AD$100,MATCH($C12,'Coverage Indicators_1B'!$B$11:$B$100,0))="","",INDEX('Coverage Indicators_1B'!AD$11:AD$100,MATCH($C12,'Coverage Indicators_1B'!$B$11:$B$100,0))),"")</f>
        <v/>
      </c>
      <c r="AJ12" s="1378" t="str">
        <f>IFERROR(INDEX('Coverage Indicators_1B'!AE$11:AE$100,MATCH($C12,'Coverage Indicators_1B'!$B$11:$B$100,0)),"")</f>
        <v>No Results Reported</v>
      </c>
      <c r="AK12" s="1378"/>
      <c r="AL12" s="1378"/>
      <c r="AM12" s="1378"/>
      <c r="AN12" s="1378" t="str">
        <f>IFERROR(INDEX('Coverage Indicators_1B'!AI$11:AI$100,MATCH($C12,'Coverage Indicators_1B'!$B$11:$B$100,0)),"")</f>
        <v xml:space="preserve"> </v>
      </c>
      <c r="AO12" s="1378">
        <f>IFERROR(INDEX('Coverage Indicators_1B'!AJ$11:AJ$100,MATCH($C12,'Coverage Indicators_1B'!$B$11:$B$100,0)),"")</f>
        <v>0</v>
      </c>
      <c r="AP12" s="1378" t="str">
        <f>IFERROR(INDEX('Coverage Indicators_1B'!AK$11:AK$100,MATCH($C12,'Coverage Indicators_1B'!$B$11:$B$100,0)),"")</f>
        <v>No Results Reported</v>
      </c>
      <c r="AQ12" s="1383">
        <v>5</v>
      </c>
      <c r="AR12" s="1369" t="str">
        <f t="shared" si="3"/>
        <v>No</v>
      </c>
      <c r="AS12" s="1384"/>
      <c r="AT12" s="1369"/>
      <c r="AU12" s="1369"/>
      <c r="AV12" s="1369"/>
      <c r="AW12" s="1369"/>
      <c r="AX12" s="1369"/>
      <c r="AY12" s="1384" t="s">
        <v>2341</v>
      </c>
      <c r="AZ12" s="1384" t="s">
        <v>2342</v>
      </c>
      <c r="BA12" s="1386" t="s">
        <v>2343</v>
      </c>
    </row>
    <row r="13" spans="1:53" ht="15.75" thickBot="1" x14ac:dyDescent="0.25">
      <c r="D13" s="69"/>
      <c r="E13" s="73"/>
      <c r="F13" s="73"/>
      <c r="G13" s="70"/>
      <c r="H13" s="70"/>
      <c r="I13" s="70"/>
      <c r="J13" s="70"/>
      <c r="K13" s="70"/>
      <c r="L13" s="70"/>
      <c r="M13" s="70"/>
      <c r="N13" s="70"/>
      <c r="O13" s="70"/>
      <c r="P13" s="70"/>
      <c r="Q13" s="70"/>
      <c r="R13" s="70"/>
      <c r="S13" s="70"/>
      <c r="T13" s="70"/>
      <c r="U13" s="70"/>
      <c r="V13" s="70"/>
      <c r="W13" s="40"/>
      <c r="X13" s="40"/>
      <c r="Y13" s="40"/>
      <c r="Z13" s="40"/>
      <c r="AA13" s="40"/>
      <c r="AB13" s="40"/>
      <c r="AC13" s="40"/>
      <c r="AD13" s="40"/>
      <c r="AE13" s="40"/>
      <c r="AF13" s="40"/>
      <c r="AG13" s="40"/>
      <c r="AH13" s="40"/>
      <c r="AI13" s="40"/>
      <c r="AJ13" s="40"/>
      <c r="AK13" s="40"/>
      <c r="AL13" s="40"/>
      <c r="AM13" s="40"/>
      <c r="AN13" s="64"/>
      <c r="AO13" s="64"/>
      <c r="AP13" s="41"/>
      <c r="AR13" s="629" t="str">
        <f>IFERROR(IF(M13="TRUE","Yes","No"),"")</f>
        <v>No</v>
      </c>
    </row>
  </sheetData>
  <mergeCells count="38">
    <mergeCell ref="AQ5:AQ6"/>
    <mergeCell ref="AP5:AP6"/>
    <mergeCell ref="E5:E6"/>
    <mergeCell ref="F5:F6"/>
    <mergeCell ref="H5:H6"/>
    <mergeCell ref="J5:J6"/>
    <mergeCell ref="I5:I6"/>
    <mergeCell ref="N5:R5"/>
    <mergeCell ref="AH5:AH6"/>
    <mergeCell ref="AI5:AI6"/>
    <mergeCell ref="AJ5:AJ6"/>
    <mergeCell ref="AK5:AM5"/>
    <mergeCell ref="AN5:AN6"/>
    <mergeCell ref="AO5:AO6"/>
    <mergeCell ref="AA5:AA6"/>
    <mergeCell ref="AB5:AB6"/>
    <mergeCell ref="AC5:AE5"/>
    <mergeCell ref="AF5:AF6"/>
    <mergeCell ref="AG5:AG6"/>
    <mergeCell ref="D2:AI2"/>
    <mergeCell ref="D5:D6"/>
    <mergeCell ref="G5:G6"/>
    <mergeCell ref="L5:L6"/>
    <mergeCell ref="M5:M6"/>
    <mergeCell ref="S5:U5"/>
    <mergeCell ref="V5:V6"/>
    <mergeCell ref="W5:Y5"/>
    <mergeCell ref="Z5:Z6"/>
    <mergeCell ref="AR5:AR6"/>
    <mergeCell ref="AS5:AS6"/>
    <mergeCell ref="AT5:AT6"/>
    <mergeCell ref="AU5:AU6"/>
    <mergeCell ref="AV5:AV6"/>
    <mergeCell ref="AW5:AW6"/>
    <mergeCell ref="AX5:AX6"/>
    <mergeCell ref="AY5:AY6"/>
    <mergeCell ref="AZ5:AZ6"/>
    <mergeCell ref="BA5:BA6"/>
  </mergeCells>
  <dataValidations count="22">
    <dataValidation type="custom" allowBlank="1" showInputMessage="1" showErrorMessage="1" errorTitle="X-Author for Excel" error="Id and Lookup fields are not editable." promptTitle="X-Author for Excel" sqref="A7:A12" xr:uid="{00000000-0002-0000-0900-000000000000}">
      <formula1>""</formula1>
    </dataValidation>
    <dataValidation type="list" allowBlank="1" showInputMessage="1" showErrorMessage="1" errorTitle="X-Author for Excel" error="Please select a value from the drop-down." promptTitle="X-Author for Excel" sqref="K7:K12" xr:uid="{00000000-0002-0000-0900-000001000000}">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L7:L12" xr:uid="{00000000-0002-0000-0900-000002000000}">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M7:M12" xr:uid="{00000000-0002-0000-0900-000003000000}">
      <formula1>"TRUE,FALSE"</formula1>
    </dataValidation>
    <dataValidation type="decimal" allowBlank="1" showInputMessage="1" showErrorMessage="1" errorTitle="X-Author for Excel" error="Please enter a valid numeric value. Valid range for Baseline N# is -1E+16 to 1E+16." promptTitle="X-Author for Excel" sqref="N7:N12" xr:uid="{00000000-0002-0000-0900-000004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O7:O12" xr:uid="{00000000-0002-0000-0900-000005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P7:P12" xr:uid="{00000000-0002-0000-0900-000006000000}">
      <formula1>-999.9</formula1>
      <formula2>999.9</formula2>
    </dataValidation>
    <dataValidation type="list" allowBlank="1" showInputMessage="1" showErrorMessage="1" errorTitle="X-Author for Excel" error="Please select a value from the drop-down." promptTitle="X-Author for Excel" sqref="Q7:Q12" xr:uid="{00000000-0002-0000-0900-000007000000}">
      <formula1>IF(IFERROR(ROWS(INDIRECT(SUBSTITUTE("AIM_Coverage_Indicator__c.AIM_Year__c"," ","_"))),-1) &lt; 0, XAuthorInvalidPicklistData,INDIRECT(SUBSTITUTE("AIM_Coverage_Indicator__c.AIM_Year__c"," ","_")))</formula1>
    </dataValidation>
    <dataValidation type="decimal" allowBlank="1" showInputMessage="1" showErrorMessage="1" errorTitle="X-Author for Excel" error="Please enter a valid numeric value. Valid range for Target N# is -1E+16 to 1E+16." promptTitle="X-Author for Excel" sqref="S7:S12" xr:uid="{00000000-0002-0000-0900-000008000000}">
      <formula1>-10000000000000000</formula1>
      <formula2>10000000000000000</formula2>
    </dataValidation>
    <dataValidation type="decimal" allowBlank="1" showInputMessage="1" showErrorMessage="1" errorTitle="X-Author for Excel" error="Please enter a valid numeric value. Valid range for Target D# is -1E+16 to 1E+16." promptTitle="X-Author for Excel" sqref="T7:T12" xr:uid="{00000000-0002-0000-0900-000009000000}">
      <formula1>-10000000000000000</formula1>
      <formula2>10000000000000000</formula2>
    </dataValidation>
    <dataValidation type="decimal" allowBlank="1" showInputMessage="1" showErrorMessage="1" errorTitle="X-Author for Excel" error="Please enter a valid numeric value. Valid range for Target % is -999.9 to 999.9." promptTitle="X-Author for Excel" sqref="U7:U12" xr:uid="{00000000-0002-0000-0900-00000A000000}">
      <formula1>-999.9</formula1>
      <formula2>999.9</formula2>
    </dataValidation>
    <dataValidation type="decimal" allowBlank="1" showInputMessage="1" showErrorMessage="1" errorTitle="X-Author for Excel" error="Please enter a valid numeric value. Valid range for Result N#  (PR) is -1E+16 to 1E+16." promptTitle="X-Author for Excel" sqref="W7:W12" xr:uid="{00000000-0002-0000-0900-00000B000000}">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X7:X12" xr:uid="{00000000-0002-0000-0900-00000C000000}">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Y7:Y12" xr:uid="{00000000-0002-0000-0900-00000D000000}">
      <formula1>-999.9</formula1>
      <formula2>999.9</formula2>
    </dataValidation>
    <dataValidation type="list" allowBlank="1" showInputMessage="1" showErrorMessage="1" errorTitle="X-Author for Excel" error="Please select a value from the drop-down." promptTitle="X-Author for Excel" sqref="Z7:Z12" xr:uid="{00000000-0002-0000-0900-00000E000000}">
      <formula1>IF(IFERROR(ROWS(INDIRECT(SUBSTITUTE("AIM_Coverage_Indicator_Targets_Results__c.AIM_Data_Source_Result_PR__c"," ","_"))),-1) &lt; 0, XAuthorInvalidPicklistData,INDIRECT(SUBSTITUTE("AIM_Coverage_Indicator_Targets_Results__c.AIM_Data_Source_Result_PR__c"," ","_")))</formula1>
    </dataValidation>
    <dataValidation type="decimal" allowBlank="1" showInputMessage="1" showErrorMessage="1" errorTitle="X-Author for Excel" error="Please enter a valid numeric value. Valid range for Achievement % is -99999.99 to 99999.99." promptTitle="X-Author for Excel" sqref="AA7:AA12" xr:uid="{00000000-0002-0000-0900-00000F000000}">
      <formula1>-99999.99</formula1>
      <formula2>99999.99</formula2>
    </dataValidation>
    <dataValidation type="decimal" allowBlank="1" showInputMessage="1" showErrorMessage="1" errorTitle="X-Author for Excel" error="Please enter a valid numeric value. Valid range for Verified Result N# (LFA) is -1E+16 to 1E+16." promptTitle="X-Author for Excel" sqref="AC7:AC12" xr:uid="{00000000-0002-0000-0900-000010000000}">
      <formula1>-10000000000000000</formula1>
      <formula2>10000000000000000</formula2>
    </dataValidation>
    <dataValidation type="decimal" allowBlank="1" showInputMessage="1" showErrorMessage="1" errorTitle="X-Author for Excel" error="Please enter a valid numeric value. Valid range for Verified Result D# (LFA) is -1E+16 to 1E+16." promptTitle="X-Author for Excel" sqref="AD7:AD12" xr:uid="{00000000-0002-0000-0900-000011000000}">
      <formula1>-10000000000000000</formula1>
      <formula2>10000000000000000</formula2>
    </dataValidation>
    <dataValidation type="decimal" allowBlank="1" showInputMessage="1" showErrorMessage="1" errorTitle="X-Author for Excel" error="Please enter a valid numeric value. Valid range for Verified Result % (LFA) is -999.9 to 999.9." promptTitle="X-Author for Excel" sqref="AE7:AE12" xr:uid="{00000000-0002-0000-0900-000012000000}">
      <formula1>-999.9</formula1>
      <formula2>999.9</formula2>
    </dataValidation>
    <dataValidation type="list" allowBlank="1" showInputMessage="1" showErrorMessage="1" errorTitle="X-Author for Excel" error="Please select a value from the drop-down." promptTitle="X-Author for Excel" sqref="AF7:AF12" xr:uid="{00000000-0002-0000-0900-000013000000}">
      <formula1>IF(IFERROR(ROWS(INDIRECT(SUBSTITUTE("AIM_Coverage_Indicator_Targets_Results__c.AIM_Data_Source_Result_LFA__c"," ","_"))),-1) &lt; 0, XAuthorInvalidPicklistData,INDIRECT(SUBSTITUTE("AIM_Coverage_Indicator_Targets_Results__c.AIM_Data_Source_Result_LFA__c"," ","_")))</formula1>
    </dataValidation>
    <dataValidation type="list" allowBlank="1" showInputMessage="1" showErrorMessage="1" errorTitle="X-Author for Excel" error="Please select a value from the drop-down." promptTitle="X-Author for Excel" sqref="AH7:AH12" xr:uid="{00000000-0002-0000-0900-000014000000}">
      <formula1>IF(IFERROR(ROWS(INDIRECT(SUBSTITUTE("AIM_Coverage_Indicator_Targets_Results__c.AIM_Verification_Method_LFA__c"," ","_"))),-1) &lt; 0, XAuthorInvalidPicklistData,INDIRECT(SUBSTITUTE("AIM_Coverage_Indicator_Targets_Results__c.AIM_Verification_Method_LFA__c"," ","_")))</formula1>
    </dataValidation>
    <dataValidation type="decimal" allowBlank="1" showInputMessage="1" showErrorMessage="1" errorTitle="X-Author for Excel" error="Please enter a valid numeric value. Valid range for Coverage Indicator Number is -1E+18 to 1E+18." promptTitle="X-Author for Excel" sqref="AQ7:AQ12" xr:uid="{00000000-0002-0000-0900-000015000000}">
      <formula1>-1000000000000000000</formula1>
      <formula2>1000000000000000000</formula2>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tabColor rgb="FF92D050"/>
  </sheetPr>
  <dimension ref="A1:AD150"/>
  <sheetViews>
    <sheetView topLeftCell="D33" zoomScale="70" zoomScaleNormal="70" workbookViewId="0">
      <selection activeCell="Q35" sqref="Q35"/>
    </sheetView>
  </sheetViews>
  <sheetFormatPr baseColWidth="10" defaultColWidth="9.140625" defaultRowHeight="15" x14ac:dyDescent="0.2"/>
  <cols>
    <col min="1" max="1" width="11.42578125" style="1027" hidden="1" customWidth="1"/>
    <col min="2" max="2" width="16.140625" style="1027" hidden="1" customWidth="1"/>
    <col min="3" max="3" width="34.140625" style="36" customWidth="1"/>
    <col min="4" max="4" width="43.85546875" style="36" customWidth="1"/>
    <col min="5" max="5" width="21.85546875" style="36" customWidth="1"/>
    <col min="6" max="6" width="18" style="36" customWidth="1"/>
    <col min="7" max="7" width="10.42578125" style="36" customWidth="1"/>
    <col min="8" max="8" width="10.140625" style="36" customWidth="1"/>
    <col min="9" max="11" width="10.42578125" style="36" customWidth="1"/>
    <col min="12" max="12" width="16.42578125" style="629" customWidth="1"/>
    <col min="13" max="13" width="14" style="36" bestFit="1" customWidth="1"/>
    <col min="14" max="14" width="14.28515625" style="36" bestFit="1" customWidth="1"/>
    <col min="15" max="15" width="13.85546875" style="36" customWidth="1"/>
    <col min="16" max="16" width="18.140625" style="36" customWidth="1"/>
    <col min="17" max="17" width="42.140625" style="36" customWidth="1"/>
    <col min="18" max="18" width="9" style="36" hidden="1" customWidth="1"/>
    <col min="19" max="21" width="9.140625" style="36"/>
    <col min="22" max="22" width="20.5703125" style="36" customWidth="1"/>
    <col min="23" max="23" width="52.5703125" style="36" customWidth="1"/>
    <col min="24" max="24" width="52.5703125" style="36" hidden="1" customWidth="1"/>
    <col min="25" max="25" width="11.85546875" style="36" customWidth="1"/>
    <col min="26" max="26" width="11.42578125" style="36" customWidth="1"/>
    <col min="27" max="27" width="11.85546875" style="36" customWidth="1"/>
    <col min="28" max="28" width="43.42578125" style="36" customWidth="1"/>
    <col min="29" max="29" width="10.140625" style="36" customWidth="1"/>
    <col min="30" max="16384" width="9.140625" style="36"/>
  </cols>
  <sheetData>
    <row r="1" spans="1:30" ht="45.75" customHeight="1" thickBot="1" x14ac:dyDescent="0.25">
      <c r="C1" s="50" t="str">
        <f>CoverSheet!A1</f>
        <v>Informe de progreso y solicitud de desembolso</v>
      </c>
      <c r="D1" s="51"/>
      <c r="E1" s="51"/>
      <c r="F1" s="51"/>
      <c r="G1" s="51"/>
      <c r="H1" s="51"/>
      <c r="I1" s="51"/>
      <c r="J1" s="51"/>
      <c r="K1" s="51"/>
      <c r="L1" s="51"/>
      <c r="M1" s="51"/>
      <c r="N1" s="51"/>
      <c r="O1" s="51"/>
      <c r="P1" s="51"/>
      <c r="Q1" s="51"/>
      <c r="R1" s="51"/>
      <c r="S1" s="51"/>
      <c r="T1" s="51"/>
      <c r="U1" s="51"/>
      <c r="V1" s="51"/>
      <c r="W1" s="51"/>
      <c r="X1" s="51"/>
      <c r="Y1" s="51"/>
      <c r="Z1" s="51"/>
      <c r="AA1" s="51"/>
      <c r="AB1" s="51"/>
      <c r="AC1" s="52"/>
    </row>
    <row r="2" spans="1:30" ht="13.5" customHeight="1" x14ac:dyDescent="0.2">
      <c r="C2" s="47"/>
      <c r="D2" s="46"/>
      <c r="E2" s="46"/>
      <c r="F2" s="46"/>
      <c r="G2" s="46"/>
      <c r="H2" s="46"/>
      <c r="I2" s="46"/>
      <c r="J2" s="46"/>
      <c r="K2" s="46"/>
      <c r="L2" s="46"/>
      <c r="M2" s="46"/>
      <c r="N2" s="46"/>
      <c r="O2" s="46"/>
      <c r="P2" s="46"/>
      <c r="Q2" s="46"/>
      <c r="R2" s="46"/>
      <c r="S2" s="46"/>
      <c r="T2" s="46"/>
      <c r="U2" s="46"/>
      <c r="V2" s="46"/>
      <c r="W2" s="46"/>
      <c r="X2" s="46"/>
      <c r="Y2" s="46"/>
      <c r="Z2" s="46"/>
      <c r="AA2" s="46"/>
      <c r="AB2" s="46"/>
      <c r="AC2" s="46"/>
      <c r="AD2" s="46"/>
    </row>
    <row r="3" spans="1:30" ht="45" customHeight="1" x14ac:dyDescent="0.2">
      <c r="C3" s="53" t="str">
        <f>VLOOKUP(Translations!B84,Translations!B3:H508,4,0)</f>
        <v>Sección 1: Progresos programáticos</v>
      </c>
      <c r="D3" s="54"/>
      <c r="E3" s="54"/>
      <c r="F3" s="54"/>
      <c r="G3" s="54"/>
      <c r="H3" s="54"/>
      <c r="I3" s="54"/>
      <c r="J3" s="54"/>
      <c r="K3" s="54"/>
      <c r="L3" s="1301"/>
      <c r="M3" s="54"/>
      <c r="N3" s="54"/>
      <c r="O3" s="54"/>
      <c r="P3" s="54"/>
      <c r="Q3" s="54"/>
      <c r="R3" s="54"/>
      <c r="S3" s="54"/>
      <c r="T3" s="54"/>
      <c r="U3" s="54"/>
      <c r="V3" s="54"/>
      <c r="W3" s="54"/>
      <c r="X3" s="54"/>
      <c r="Y3" s="54"/>
      <c r="Z3" s="54"/>
      <c r="AA3" s="54"/>
      <c r="AB3" s="54"/>
      <c r="AC3" s="55"/>
    </row>
    <row r="4" spans="1:30" x14ac:dyDescent="0.2">
      <c r="C4" s="46"/>
      <c r="D4" s="46"/>
      <c r="E4" s="46"/>
      <c r="F4" s="46"/>
      <c r="G4" s="46"/>
      <c r="H4" s="46"/>
      <c r="I4" s="46"/>
      <c r="J4" s="46"/>
      <c r="K4" s="46"/>
      <c r="L4" s="46"/>
      <c r="M4" s="46"/>
      <c r="N4" s="46"/>
      <c r="O4" s="46"/>
      <c r="P4" s="46"/>
      <c r="Q4" s="46"/>
      <c r="R4" s="46"/>
      <c r="S4" s="46"/>
      <c r="T4" s="46"/>
      <c r="U4" s="46"/>
      <c r="V4" s="46"/>
      <c r="W4" s="46"/>
      <c r="X4" s="46"/>
      <c r="Y4" s="46"/>
      <c r="Z4" s="46"/>
      <c r="AA4" s="46"/>
      <c r="AB4" s="46"/>
      <c r="AC4" s="46"/>
    </row>
    <row r="5" spans="1:30" ht="90.75" customHeight="1" x14ac:dyDescent="0.2">
      <c r="C5" s="1638" t="s">
        <v>1005</v>
      </c>
      <c r="D5" s="1639"/>
      <c r="E5" s="1639"/>
      <c r="F5" s="1639"/>
      <c r="G5" s="1639"/>
      <c r="H5" s="1639"/>
      <c r="I5" s="1639"/>
      <c r="J5" s="1639"/>
      <c r="K5" s="1639"/>
      <c r="L5" s="1640"/>
      <c r="M5" s="1639"/>
      <c r="N5" s="1639"/>
      <c r="O5" s="1639"/>
      <c r="P5" s="1639"/>
      <c r="Q5" s="1639"/>
      <c r="R5" s="1639"/>
      <c r="S5" s="1639"/>
      <c r="T5" s="1639"/>
      <c r="U5" s="1639"/>
      <c r="V5" s="1639"/>
      <c r="W5" s="1639"/>
      <c r="X5" s="61"/>
      <c r="Y5" s="59"/>
      <c r="Z5" s="59"/>
      <c r="AA5" s="59"/>
      <c r="AB5" s="59"/>
      <c r="AC5" s="60"/>
    </row>
    <row r="6" spans="1:30" x14ac:dyDescent="0.2">
      <c r="C6" s="46"/>
      <c r="D6" s="46"/>
      <c r="E6" s="46"/>
      <c r="F6" s="46"/>
      <c r="G6" s="46"/>
      <c r="H6" s="46"/>
      <c r="I6" s="46"/>
      <c r="J6" s="46"/>
      <c r="K6" s="46"/>
      <c r="L6" s="46"/>
      <c r="M6" s="46"/>
      <c r="N6" s="46"/>
      <c r="O6" s="46"/>
      <c r="P6" s="46"/>
      <c r="Q6" s="46"/>
      <c r="R6" s="46"/>
      <c r="S6" s="46"/>
      <c r="T6" s="46"/>
      <c r="U6" s="46"/>
      <c r="V6" s="46"/>
      <c r="W6" s="46"/>
      <c r="X6" s="46"/>
      <c r="Y6" s="46"/>
      <c r="Z6" s="46"/>
      <c r="AA6" s="46"/>
      <c r="AB6" s="46"/>
      <c r="AC6" s="46"/>
    </row>
    <row r="7" spans="1:30" ht="39" customHeight="1" x14ac:dyDescent="0.2">
      <c r="C7" s="56" t="str">
        <f>VLOOKUP(Translations!B117,Translations!B3:H508,4,0)</f>
        <v>B- Indicadores de cobertura: desglose</v>
      </c>
      <c r="D7" s="57"/>
      <c r="E7" s="57"/>
      <c r="F7" s="57"/>
      <c r="G7" s="57"/>
      <c r="H7" s="57"/>
      <c r="I7" s="57"/>
      <c r="J7" s="57"/>
      <c r="K7" s="57"/>
      <c r="L7" s="1302"/>
      <c r="M7" s="57"/>
      <c r="N7" s="57"/>
      <c r="O7" s="57"/>
      <c r="P7" s="57"/>
      <c r="Q7" s="57"/>
      <c r="R7" s="57"/>
      <c r="S7" s="57"/>
      <c r="T7" s="57"/>
      <c r="U7" s="57"/>
      <c r="V7" s="57"/>
      <c r="W7" s="57"/>
      <c r="X7" s="57"/>
      <c r="Y7" s="57"/>
      <c r="Z7" s="57"/>
      <c r="AA7" s="57"/>
      <c r="AB7" s="57"/>
      <c r="AC7" s="58"/>
    </row>
    <row r="8" spans="1:30" ht="18.75" customHeight="1" thickBot="1" x14ac:dyDescent="0.25">
      <c r="C8" s="48"/>
      <c r="D8" s="49"/>
      <c r="E8" s="49"/>
      <c r="F8" s="49"/>
      <c r="G8" s="49"/>
      <c r="H8" s="49"/>
      <c r="I8" s="49"/>
      <c r="J8" s="49"/>
      <c r="K8" s="49"/>
      <c r="L8" s="49"/>
      <c r="M8" s="49"/>
      <c r="N8" s="49"/>
      <c r="O8" s="49"/>
      <c r="P8" s="49"/>
      <c r="Q8" s="49"/>
      <c r="R8" s="49"/>
      <c r="S8" s="49"/>
      <c r="T8" s="49"/>
      <c r="U8" s="49"/>
      <c r="V8" s="49"/>
      <c r="W8" s="49"/>
      <c r="X8" s="49"/>
      <c r="Y8" s="49"/>
      <c r="Z8" s="49"/>
      <c r="AA8" s="49"/>
      <c r="AB8" s="49"/>
      <c r="AC8" s="49"/>
    </row>
    <row r="9" spans="1:30" ht="28.5" customHeight="1" x14ac:dyDescent="0.2">
      <c r="B9" s="1071"/>
      <c r="C9" s="1622" t="str">
        <f>VLOOKUP(Translations!B118,Translations!B3:H508,4,0)</f>
        <v>Módulo</v>
      </c>
      <c r="D9" s="1617" t="str">
        <f>VLOOKUP(Translations!B119,Translations!B3:H508,4,0)</f>
        <v>Indicadores</v>
      </c>
      <c r="E9" s="1651" t="str">
        <f>VLOOKUP(Translations!B120,Translations!B3:H508,4,0)</f>
        <v>Desglose</v>
      </c>
      <c r="F9" s="1617" t="str">
        <f>VLOOKUP(Translations!B121,Translations!B3:H508,4,0)</f>
        <v>Categoría</v>
      </c>
      <c r="G9" s="1614" t="str">
        <f>VLOOKUP(Translations!B122,Translations!B3:H508,4,0)</f>
        <v>Base de referencia</v>
      </c>
      <c r="H9" s="1616"/>
      <c r="I9" s="1616"/>
      <c r="J9" s="1616"/>
      <c r="K9" s="1615"/>
      <c r="L9" s="1617" t="str">
        <f>VLOOKUP(586,Translations!B3:H793,4,0)</f>
        <v>Geografía</v>
      </c>
      <c r="M9" s="1619" t="str">
        <f>VLOOKUP(Translations!B128,Translations!B3:H508,4,0)</f>
        <v>Resultados</v>
      </c>
      <c r="N9" s="1620"/>
      <c r="O9" s="1621"/>
      <c r="P9" s="1603" t="str">
        <f>VLOOKUP(Translations!B127,Translations!B3:H508,4,0)</f>
        <v>Fuente</v>
      </c>
      <c r="Q9" s="1603" t="str">
        <f>VLOOKUP(Translations!B133,Translations!B3:H508,4,0)</f>
        <v>Comentarios</v>
      </c>
      <c r="R9" s="1603"/>
      <c r="S9" s="1626" t="s">
        <v>45</v>
      </c>
      <c r="T9" s="1627"/>
      <c r="U9" s="1628"/>
      <c r="V9" s="1605" t="s">
        <v>40</v>
      </c>
      <c r="W9" s="1605" t="s">
        <v>42</v>
      </c>
      <c r="X9" s="1617"/>
      <c r="Y9" s="1636" t="s">
        <v>47</v>
      </c>
      <c r="Z9" s="1636"/>
      <c r="AA9" s="1636"/>
      <c r="AB9" s="1607" t="s">
        <v>72</v>
      </c>
      <c r="AC9" s="1617"/>
    </row>
    <row r="10" spans="1:30" x14ac:dyDescent="0.2">
      <c r="B10" s="1071"/>
      <c r="C10" s="1623"/>
      <c r="D10" s="1635"/>
      <c r="E10" s="1652"/>
      <c r="F10" s="1618"/>
      <c r="G10" s="626" t="s">
        <v>33</v>
      </c>
      <c r="H10" s="626" t="s">
        <v>34</v>
      </c>
      <c r="I10" s="626" t="s">
        <v>35</v>
      </c>
      <c r="J10" s="624" t="str">
        <f>VLOOKUP(Translations!B126,Translations!B3:H508,4,0)</f>
        <v>Año</v>
      </c>
      <c r="K10" s="624" t="str">
        <f>VLOOKUP(Translations!B127,Translations!B3:H508,4,0)</f>
        <v>Fuente</v>
      </c>
      <c r="L10" s="1618"/>
      <c r="M10" s="627" t="s">
        <v>33</v>
      </c>
      <c r="N10" s="627" t="s">
        <v>34</v>
      </c>
      <c r="O10" s="627" t="s">
        <v>35</v>
      </c>
      <c r="P10" s="1660"/>
      <c r="Q10" s="1660"/>
      <c r="R10" s="1660"/>
      <c r="S10" s="625" t="s">
        <v>33</v>
      </c>
      <c r="T10" s="625" t="s">
        <v>34</v>
      </c>
      <c r="U10" s="625" t="s">
        <v>35</v>
      </c>
      <c r="V10" s="1661"/>
      <c r="W10" s="1661"/>
      <c r="X10" s="1635"/>
      <c r="Y10" s="45" t="s">
        <v>33</v>
      </c>
      <c r="Z10" s="45" t="s">
        <v>34</v>
      </c>
      <c r="AA10" s="45" t="s">
        <v>35</v>
      </c>
      <c r="AB10" s="1637"/>
      <c r="AC10" s="1635"/>
    </row>
    <row r="11" spans="1:30" ht="97.5" customHeight="1" x14ac:dyDescent="0.2">
      <c r="A11" s="1027">
        <f>A10+1</f>
        <v>1</v>
      </c>
      <c r="B11" s="1027" t="str">
        <f>"Coverage"&amp;A11</f>
        <v>Coverage1</v>
      </c>
      <c r="C11" s="1163" t="str">
        <f>IFERROR(INDEX('Disaggregation1B_Import-Export'!D$8:D$228,MATCH($B11,'Disaggregation1B_Import-Export'!$C$8:$C$228,0)),"")</f>
        <v>TB care and prevention</v>
      </c>
      <c r="D11" s="1164" t="str">
        <f>IFERROR(INDEX('Disaggregation1B_Import-Export'!AF$8:AF$245,MATCH($B11,'Disaggregation1B_Import-Export'!$C$8:$C$245,0)),"")</f>
        <v>TCP-1(M): Número de casos notificados de todas las formas de TB (i.e. confirmados bacteriológicamente y con diagnóstico clínico) incluye casos nuevos y recaídas</v>
      </c>
      <c r="E11" s="1164" t="str">
        <f>IFERROR(IF(INDEX('Disaggregation1B_Import-Export'!AG$8:AG$228,MATCH($B11,'Disaggregation1B_Import-Export'!$C$8:$C$228,0))="","",INDEX('Disaggregation1B_Import-Export'!AG$8:AG$228,MATCH($B11,'Disaggregation1B_Import-Export'!$C$8:$C$228,0))),"")</f>
        <v>Hombres</v>
      </c>
      <c r="F11" s="1164" t="str">
        <f>IFERROR(IF(INDEX('Disaggregation1B_Import-Export'!AH$8:AH$228,MATCH($B11,'Disaggregation1B_Import-Export'!$C$8:$C$228,0))="","",INDEX('Disaggregation1B_Import-Export'!AH$8:AH$228,MATCH($B11,'Disaggregation1B_Import-Export'!$C$8:$C$228,0))),"")</f>
        <v>Sexo</v>
      </c>
      <c r="G11" s="1165">
        <f>IFERROR(IF(INDEX('Disaggregation1B_Import-Export'!H$8:H$228,MATCH($B11,'Disaggregation1B_Import-Export'!$C$8:$C$228,0))="","",INDEX('Disaggregation1B_Import-Export'!H$8:H$228,MATCH($B11,'Disaggregation1B_Import-Export'!$C$8:$C$228,0))),"")</f>
        <v>0</v>
      </c>
      <c r="H11" s="1165">
        <f>IFERROR(IF(INDEX('Disaggregation1B_Import-Export'!I$8:I$228,MATCH($B11,'Disaggregation1B_Import-Export'!$C$8:$C$228,0))="","",INDEX('Disaggregation1B_Import-Export'!I$8:I$228,MATCH($B11,'Disaggregation1B_Import-Export'!$C$8:$C$228,0))),"")</f>
        <v>0</v>
      </c>
      <c r="I11" s="1166" t="str">
        <f>IFERROR(IF(INDEX('Disaggregation1B_Import-Export'!J$8:J$228,MATCH($B11,'Disaggregation1B_Import-Export'!$C$8:$C$228,0))="","",INDEX('Disaggregation1B_Import-Export'!J$8:J$228,MATCH($B11,'Disaggregation1B_Import-Export'!$C$8:$C$228,0))),"")</f>
        <v>0.0</v>
      </c>
      <c r="J11" s="1164" t="str">
        <f>IFERROR(IF(INDEX('Disaggregation1B_Import-Export'!K$8:K$228,MATCH($B11,'Disaggregation1B_Import-Export'!$C$8:$C$228,0))="","",INDEX('Disaggregation1B_Import-Export'!K$8:K$228,MATCH($B11,'Disaggregation1B_Import-Export'!$C$8:$C$228,0))),"")</f>
        <v/>
      </c>
      <c r="K11" s="1164" t="str">
        <f>IFERROR(IF(INDEX('Disaggregation1B_Import-Export'!L$8:L$228,MATCH($B11,'Disaggregation1B_Import-Export'!$C$8:$C$228,0))="","",INDEX('Disaggregation1B_Import-Export'!L$8:L$228,MATCH($B11,'Disaggregation1B_Import-Export'!$C$8:$C$228,0))),"")</f>
        <v/>
      </c>
      <c r="L11" s="1054" t="str">
        <f>IFERROR(IF(INDEX('Disaggregation1B_Import-Export'!AQ$8:AQ$228,MATCH($B11,'Disaggregation1B_Import-Export'!$C$8:$C$228,0))="","",INDEX('Disaggregation1B_Import-Export'!AQ$8:AQ$228,MATCH($B11,'Disaggregation1B_Import-Export'!$C$8:$C$228,0))),"")</f>
        <v/>
      </c>
      <c r="M11" s="1167">
        <v>15127</v>
      </c>
      <c r="N11" s="1167">
        <v>24150</v>
      </c>
      <c r="O11" s="1168">
        <f>IFERROR((M11/N11)*100,"")</f>
        <v>62.637681159420289</v>
      </c>
      <c r="P11" s="1169" t="s">
        <v>985</v>
      </c>
      <c r="Q11" s="1169" t="s">
        <v>4115</v>
      </c>
      <c r="R11" s="1170"/>
      <c r="S11" s="1167"/>
      <c r="T11" s="1167"/>
      <c r="U11" s="1168" t="str">
        <f>IFERROR((S11/T11)*100,"")</f>
        <v/>
      </c>
      <c r="V11" s="1169"/>
      <c r="W11" s="1169"/>
      <c r="X11" s="1170"/>
      <c r="Y11" s="1171"/>
      <c r="Z11" s="1171"/>
      <c r="AA11" s="1172" t="str">
        <f>IFERROR(Y11/Z11,"")</f>
        <v/>
      </c>
      <c r="AB11" s="1173"/>
      <c r="AC11" s="1174"/>
    </row>
    <row r="12" spans="1:30" ht="90" customHeight="1" x14ac:dyDescent="0.2">
      <c r="A12" s="1027">
        <f t="shared" ref="A12:A75" si="0">A11+1</f>
        <v>2</v>
      </c>
      <c r="B12" s="1027" t="str">
        <f t="shared" ref="B12:B49" si="1">"Coverage"&amp;A12</f>
        <v>Coverage2</v>
      </c>
      <c r="C12" s="1163" t="str">
        <f>IFERROR(INDEX('Disaggregation1B_Import-Export'!D$8:D$228,MATCH($B12,'Disaggregation1B_Import-Export'!$C$8:$C$228,0)),"")</f>
        <v>TB care and prevention</v>
      </c>
      <c r="D12" s="1164" t="str">
        <f>IFERROR(INDEX('Disaggregation1B_Import-Export'!AF$8:AF$245,MATCH($B12,'Disaggregation1B_Import-Export'!$C$8:$C$245,0)),"")</f>
        <v>TCP-1(M): Número de casos notificados de todas las formas de TB (i.e. confirmados bacteriológicamente y con diagnóstico clínico) incluye casos nuevos y recaídas</v>
      </c>
      <c r="E12" s="1164" t="str">
        <f>IFERROR(IF(INDEX('Disaggregation1B_Import-Export'!AG$8:AG$228,MATCH($B12,'Disaggregation1B_Import-Export'!$C$8:$C$228,0))="","",INDEX('Disaggregation1B_Import-Export'!AG$8:AG$228,MATCH($B12,'Disaggregation1B_Import-Export'!$C$8:$C$228,0))),"")</f>
        <v>Mujeres</v>
      </c>
      <c r="F12" s="1164" t="str">
        <f>IFERROR(IF(INDEX('Disaggregation1B_Import-Export'!AH$8:AH$228,MATCH($B12,'Disaggregation1B_Import-Export'!$C$8:$C$228,0))="","",INDEX('Disaggregation1B_Import-Export'!AH$8:AH$228,MATCH($B12,'Disaggregation1B_Import-Export'!$C$8:$C$228,0))),"")</f>
        <v>Sexo</v>
      </c>
      <c r="G12" s="1165">
        <f>IFERROR(IF(INDEX('Disaggregation1B_Import-Export'!H$8:H$228,MATCH($B12,'Disaggregation1B_Import-Export'!$C$8:$C$228,0))="","",INDEX('Disaggregation1B_Import-Export'!H$8:H$228,MATCH($B12,'Disaggregation1B_Import-Export'!$C$8:$C$228,0))),"")</f>
        <v>0</v>
      </c>
      <c r="H12" s="1165">
        <f>IFERROR(IF(INDEX('Disaggregation1B_Import-Export'!I$8:I$228,MATCH($B12,'Disaggregation1B_Import-Export'!$C$8:$C$228,0))="","",INDEX('Disaggregation1B_Import-Export'!I$8:I$228,MATCH($B12,'Disaggregation1B_Import-Export'!$C$8:$C$228,0))),"")</f>
        <v>0</v>
      </c>
      <c r="I12" s="1166" t="str">
        <f>IFERROR(IF(INDEX('Disaggregation1B_Import-Export'!J$8:J$228,MATCH($B12,'Disaggregation1B_Import-Export'!$C$8:$C$228,0))="","",INDEX('Disaggregation1B_Import-Export'!J$8:J$228,MATCH($B12,'Disaggregation1B_Import-Export'!$C$8:$C$228,0))),"")</f>
        <v>0.0</v>
      </c>
      <c r="J12" s="1164" t="str">
        <f>IFERROR(IF(INDEX('Disaggregation1B_Import-Export'!K$8:K$228,MATCH($B12,'Disaggregation1B_Import-Export'!$C$8:$C$228,0))="","",INDEX('Disaggregation1B_Import-Export'!K$8:K$228,MATCH($B12,'Disaggregation1B_Import-Export'!$C$8:$C$228,0))),"")</f>
        <v/>
      </c>
      <c r="K12" s="1164" t="str">
        <f>IFERROR(IF(INDEX('Disaggregation1B_Import-Export'!L$8:L$228,MATCH($B12,'Disaggregation1B_Import-Export'!$C$8:$C$228,0))="","",INDEX('Disaggregation1B_Import-Export'!L$8:L$228,MATCH($B12,'Disaggregation1B_Import-Export'!$C$8:$C$228,0))),"")</f>
        <v/>
      </c>
      <c r="L12" s="1054" t="str">
        <f>IFERROR(IF(INDEX('Disaggregation1B_Import-Export'!AQ$8:AQ$228,MATCH($B12,'Disaggregation1B_Import-Export'!$C$8:$C$228,0))="","",INDEX('Disaggregation1B_Import-Export'!AQ$8:AQ$228,MATCH($B12,'Disaggregation1B_Import-Export'!$C$8:$C$228,0))),"")</f>
        <v/>
      </c>
      <c r="M12" s="1167">
        <v>8370</v>
      </c>
      <c r="N12" s="1167">
        <v>24150</v>
      </c>
      <c r="O12" s="1168">
        <f t="shared" ref="O12:O49" si="2">IFERROR((M12/N12)*100,"")</f>
        <v>34.658385093167702</v>
      </c>
      <c r="P12" s="1169" t="s">
        <v>985</v>
      </c>
      <c r="Q12" s="1169" t="s">
        <v>4115</v>
      </c>
      <c r="R12" s="1170"/>
      <c r="S12" s="1167"/>
      <c r="T12" s="1167"/>
      <c r="U12" s="1168" t="str">
        <f t="shared" ref="U12:U49" si="3">IFERROR((S12/T12)*100,"")</f>
        <v/>
      </c>
      <c r="V12" s="1169"/>
      <c r="W12" s="1169"/>
      <c r="X12" s="1170"/>
      <c r="Y12" s="1171"/>
      <c r="Z12" s="1171"/>
      <c r="AA12" s="1172" t="str">
        <f t="shared" ref="AA12:AA49" si="4">IFERROR(Y12/Z12,"")</f>
        <v/>
      </c>
      <c r="AB12" s="1173"/>
      <c r="AC12" s="1174"/>
    </row>
    <row r="13" spans="1:30" ht="115.5" customHeight="1" x14ac:dyDescent="0.2">
      <c r="A13" s="1027">
        <f t="shared" si="0"/>
        <v>3</v>
      </c>
      <c r="B13" s="1027" t="str">
        <f t="shared" si="1"/>
        <v>Coverage3</v>
      </c>
      <c r="C13" s="1163" t="str">
        <f>IFERROR(INDEX('Disaggregation1B_Import-Export'!D$8:D$228,MATCH($B13,'Disaggregation1B_Import-Export'!$C$8:$C$228,0)),"")</f>
        <v>TB care and prevention</v>
      </c>
      <c r="D13" s="1164" t="str">
        <f>IFERROR(INDEX('Disaggregation1B_Import-Export'!AF$8:AF$245,MATCH($B13,'Disaggregation1B_Import-Export'!$C$8:$C$245,0)),"")</f>
        <v>TCP-1(M): Número de casos notificados de todas las formas de TB (i.e. confirmados bacteriológicamente y con diagnóstico clínico) incluye casos nuevos y recaídas</v>
      </c>
      <c r="E13" s="1164" t="str">
        <f>IFERROR(IF(INDEX('Disaggregation1B_Import-Export'!AG$8:AG$228,MATCH($B13,'Disaggregation1B_Import-Export'!$C$8:$C$228,0))="","",INDEX('Disaggregation1B_Import-Export'!AG$8:AG$228,MATCH($B13,'Disaggregation1B_Import-Export'!$C$8:$C$228,0))),"")</f>
        <v>Confirmado bacteriológicamente</v>
      </c>
      <c r="F13" s="1164" t="str">
        <f>IFERROR(IF(INDEX('Disaggregation1B_Import-Export'!AH$8:AH$228,MATCH($B13,'Disaggregation1B_Import-Export'!$C$8:$C$228,0))="","",INDEX('Disaggregation1B_Import-Export'!AH$8:AH$228,MATCH($B13,'Disaggregation1B_Import-Export'!$C$8:$C$228,0))),"")</f>
        <v>Definición de caso</v>
      </c>
      <c r="G13" s="1165">
        <f>IFERROR(IF(INDEX('Disaggregation1B_Import-Export'!H$8:H$228,MATCH($B13,'Disaggregation1B_Import-Export'!$C$8:$C$228,0))="","",INDEX('Disaggregation1B_Import-Export'!H$8:H$228,MATCH($B13,'Disaggregation1B_Import-Export'!$C$8:$C$228,0))),"")</f>
        <v>26305</v>
      </c>
      <c r="H13" s="1165">
        <f>IFERROR(IF(INDEX('Disaggregation1B_Import-Export'!I$8:I$228,MATCH($B13,'Disaggregation1B_Import-Export'!$C$8:$C$228,0))="","",INDEX('Disaggregation1B_Import-Export'!I$8:I$228,MATCH($B13,'Disaggregation1B_Import-Export'!$C$8:$C$228,0))),"")</f>
        <v>0</v>
      </c>
      <c r="I13" s="1166" t="str">
        <f>IFERROR(IF(INDEX('Disaggregation1B_Import-Export'!J$8:J$228,MATCH($B13,'Disaggregation1B_Import-Export'!$C$8:$C$228,0))="","",INDEX('Disaggregation1B_Import-Export'!J$8:J$228,MATCH($B13,'Disaggregation1B_Import-Export'!$C$8:$C$228,0))),"")</f>
        <v>0.0</v>
      </c>
      <c r="J13" s="1164" t="str">
        <f>IFERROR(IF(INDEX('Disaggregation1B_Import-Export'!K$8:K$228,MATCH($B13,'Disaggregation1B_Import-Export'!$C$8:$C$228,0))="","",INDEX('Disaggregation1B_Import-Export'!K$8:K$228,MATCH($B13,'Disaggregation1B_Import-Export'!$C$8:$C$228,0))),"")</f>
        <v>2017</v>
      </c>
      <c r="K13" s="1164" t="str">
        <f>IFERROR(IF(INDEX('Disaggregation1B_Import-Export'!L$8:L$228,MATCH($B13,'Disaggregation1B_Import-Export'!$C$8:$C$228,0))="","",INDEX('Disaggregation1B_Import-Export'!L$8:L$228,MATCH($B13,'Disaggregation1B_Import-Export'!$C$8:$C$228,0))),"")</f>
        <v>DPCTB -MoH</v>
      </c>
      <c r="L13" s="1054" t="str">
        <f>IFERROR(IF(INDEX('Disaggregation1B_Import-Export'!AQ$8:AQ$228,MATCH($B13,'Disaggregation1B_Import-Export'!$C$8:$C$228,0))="","",INDEX('Disaggregation1B_Import-Export'!AQ$8:AQ$228,MATCH($B13,'Disaggregation1B_Import-Export'!$C$8:$C$228,0))),"")</f>
        <v/>
      </c>
      <c r="M13" s="1167">
        <v>15283</v>
      </c>
      <c r="N13" s="1167">
        <v>24150</v>
      </c>
      <c r="O13" s="1168">
        <f t="shared" si="2"/>
        <v>63.283643892339548</v>
      </c>
      <c r="P13" s="1169" t="s">
        <v>985</v>
      </c>
      <c r="Q13" s="1169" t="s">
        <v>4192</v>
      </c>
      <c r="R13" s="1170"/>
      <c r="S13" s="1167"/>
      <c r="T13" s="1167"/>
      <c r="U13" s="1168" t="str">
        <f t="shared" si="3"/>
        <v/>
      </c>
      <c r="V13" s="1169"/>
      <c r="W13" s="1169"/>
      <c r="X13" s="1170"/>
      <c r="Y13" s="1171"/>
      <c r="Z13" s="1171"/>
      <c r="AA13" s="1172" t="str">
        <f t="shared" si="4"/>
        <v/>
      </c>
      <c r="AB13" s="1173"/>
      <c r="AC13" s="1174"/>
    </row>
    <row r="14" spans="1:30" ht="107.25" customHeight="1" x14ac:dyDescent="0.2">
      <c r="A14" s="1027">
        <f t="shared" si="0"/>
        <v>4</v>
      </c>
      <c r="B14" s="1027" t="str">
        <f t="shared" si="1"/>
        <v>Coverage4</v>
      </c>
      <c r="C14" s="1163" t="str">
        <f>IFERROR(INDEX('Disaggregation1B_Import-Export'!D$8:D$228,MATCH($B14,'Disaggregation1B_Import-Export'!$C$8:$C$228,0)),"")</f>
        <v>TB care and prevention</v>
      </c>
      <c r="D14" s="1164" t="str">
        <f>IFERROR(INDEX('Disaggregation1B_Import-Export'!AF$8:AF$245,MATCH($B14,'Disaggregation1B_Import-Export'!$C$8:$C$245,0)),"")</f>
        <v>TCP-1(M): Número de casos notificados de todas las formas de TB (i.e. confirmados bacteriológicamente y con diagnóstico clínico) incluye casos nuevos y recaídas</v>
      </c>
      <c r="E14" s="1164" t="str">
        <f>IFERROR(IF(INDEX('Disaggregation1B_Import-Export'!AG$8:AG$228,MATCH($B14,'Disaggregation1B_Import-Export'!$C$8:$C$228,0))="","",INDEX('Disaggregation1B_Import-Export'!AG$8:AG$228,MATCH($B14,'Disaggregation1B_Import-Export'!$C$8:$C$228,0))),"")</f>
        <v>15+</v>
      </c>
      <c r="F14" s="1164" t="str">
        <f>IFERROR(IF(INDEX('Disaggregation1B_Import-Export'!AH$8:AH$228,MATCH($B14,'Disaggregation1B_Import-Export'!$C$8:$C$228,0))="","",INDEX('Disaggregation1B_Import-Export'!AH$8:AH$228,MATCH($B14,'Disaggregation1B_Import-Export'!$C$8:$C$228,0))),"")</f>
        <v>Edad</v>
      </c>
      <c r="G14" s="1165">
        <f>IFERROR(IF(INDEX('Disaggregation1B_Import-Export'!H$8:H$228,MATCH($B14,'Disaggregation1B_Import-Export'!$C$8:$C$228,0))="","",INDEX('Disaggregation1B_Import-Export'!H$8:H$228,MATCH($B14,'Disaggregation1B_Import-Export'!$C$8:$C$228,0))),"")</f>
        <v>0</v>
      </c>
      <c r="H14" s="1165">
        <f>IFERROR(IF(INDEX('Disaggregation1B_Import-Export'!I$8:I$228,MATCH($B14,'Disaggregation1B_Import-Export'!$C$8:$C$228,0))="","",INDEX('Disaggregation1B_Import-Export'!I$8:I$228,MATCH($B14,'Disaggregation1B_Import-Export'!$C$8:$C$228,0))),"")</f>
        <v>0</v>
      </c>
      <c r="I14" s="1166" t="str">
        <f>IFERROR(IF(INDEX('Disaggregation1B_Import-Export'!J$8:J$228,MATCH($B14,'Disaggregation1B_Import-Export'!$C$8:$C$228,0))="","",INDEX('Disaggregation1B_Import-Export'!J$8:J$228,MATCH($B14,'Disaggregation1B_Import-Export'!$C$8:$C$228,0))),"")</f>
        <v>0.0</v>
      </c>
      <c r="J14" s="1164" t="str">
        <f>IFERROR(IF(INDEX('Disaggregation1B_Import-Export'!K$8:K$228,MATCH($B14,'Disaggregation1B_Import-Export'!$C$8:$C$228,0))="","",INDEX('Disaggregation1B_Import-Export'!K$8:K$228,MATCH($B14,'Disaggregation1B_Import-Export'!$C$8:$C$228,0))),"")</f>
        <v/>
      </c>
      <c r="K14" s="1164" t="str">
        <f>IFERROR(IF(INDEX('Disaggregation1B_Import-Export'!L$8:L$228,MATCH($B14,'Disaggregation1B_Import-Export'!$C$8:$C$228,0))="","",INDEX('Disaggregation1B_Import-Export'!L$8:L$228,MATCH($B14,'Disaggregation1B_Import-Export'!$C$8:$C$228,0))),"")</f>
        <v/>
      </c>
      <c r="L14" s="1054" t="str">
        <f>IFERROR(IF(INDEX('Disaggregation1B_Import-Export'!AQ$8:AQ$228,MATCH($B14,'Disaggregation1B_Import-Export'!$C$8:$C$228,0))="","",INDEX('Disaggregation1B_Import-Export'!AQ$8:AQ$228,MATCH($B14,'Disaggregation1B_Import-Export'!$C$8:$C$228,0))),"")</f>
        <v/>
      </c>
      <c r="M14" s="1167">
        <v>916</v>
      </c>
      <c r="N14" s="1167">
        <v>24150</v>
      </c>
      <c r="O14" s="1168">
        <f t="shared" si="2"/>
        <v>3.7929606625258803</v>
      </c>
      <c r="P14" s="1169" t="s">
        <v>985</v>
      </c>
      <c r="Q14" s="1169" t="s">
        <v>4205</v>
      </c>
      <c r="R14" s="1170"/>
      <c r="S14" s="1167"/>
      <c r="T14" s="1167"/>
      <c r="U14" s="1168" t="str">
        <f t="shared" si="3"/>
        <v/>
      </c>
      <c r="V14" s="1169"/>
      <c r="W14" s="1169"/>
      <c r="X14" s="1170"/>
      <c r="Y14" s="1171"/>
      <c r="Z14" s="1171"/>
      <c r="AA14" s="1172" t="str">
        <f t="shared" si="4"/>
        <v/>
      </c>
      <c r="AB14" s="1173"/>
      <c r="AC14" s="1174"/>
    </row>
    <row r="15" spans="1:30" ht="60" customHeight="1" x14ac:dyDescent="0.2">
      <c r="A15" s="1027">
        <f t="shared" si="0"/>
        <v>5</v>
      </c>
      <c r="B15" s="1027" t="str">
        <f t="shared" si="1"/>
        <v>Coverage5</v>
      </c>
      <c r="C15" s="1163" t="str">
        <f>IFERROR(INDEX('Disaggregation1B_Import-Export'!D$8:D$228,MATCH($B15,'Disaggregation1B_Import-Export'!$C$8:$C$228,0)),"")</f>
        <v>TB care and prevention</v>
      </c>
      <c r="D15" s="1164" t="str">
        <f>IFERROR(INDEX('Disaggregation1B_Import-Export'!AF$8:AF$245,MATCH($B15,'Disaggregation1B_Import-Export'!$C$8:$C$245,0)),"")</f>
        <v>TCP-1(M): Número de casos notificados de todas las formas de TB (i.e. confirmados bacteriológicamente y con diagnóstico clínico) incluye casos nuevos y recaídas</v>
      </c>
      <c r="E15" s="1164" t="str">
        <f>IFERROR(IF(INDEX('Disaggregation1B_Import-Export'!AG$8:AG$228,MATCH($B15,'Disaggregation1B_Import-Export'!$C$8:$C$228,0))="","",INDEX('Disaggregation1B_Import-Export'!AG$8:AG$228,MATCH($B15,'Disaggregation1B_Import-Export'!$C$8:$C$228,0))),"")</f>
        <v>&lt;15</v>
      </c>
      <c r="F15" s="1164" t="str">
        <f>IFERROR(IF(INDEX('Disaggregation1B_Import-Export'!AH$8:AH$228,MATCH($B15,'Disaggregation1B_Import-Export'!$C$8:$C$228,0))="","",INDEX('Disaggregation1B_Import-Export'!AH$8:AH$228,MATCH($B15,'Disaggregation1B_Import-Export'!$C$8:$C$228,0))),"")</f>
        <v>Edad</v>
      </c>
      <c r="G15" s="1165">
        <f>IFERROR(IF(INDEX('Disaggregation1B_Import-Export'!H$8:H$228,MATCH($B15,'Disaggregation1B_Import-Export'!$C$8:$C$228,0))="","",INDEX('Disaggregation1B_Import-Export'!H$8:H$228,MATCH($B15,'Disaggregation1B_Import-Export'!$C$8:$C$228,0))),"")</f>
        <v>0</v>
      </c>
      <c r="H15" s="1165">
        <f>IFERROR(IF(INDEX('Disaggregation1B_Import-Export'!I$8:I$228,MATCH($B15,'Disaggregation1B_Import-Export'!$C$8:$C$228,0))="","",INDEX('Disaggregation1B_Import-Export'!I$8:I$228,MATCH($B15,'Disaggregation1B_Import-Export'!$C$8:$C$228,0))),"")</f>
        <v>0</v>
      </c>
      <c r="I15" s="1166" t="str">
        <f>IFERROR(IF(INDEX('Disaggregation1B_Import-Export'!J$8:J$228,MATCH($B15,'Disaggregation1B_Import-Export'!$C$8:$C$228,0))="","",INDEX('Disaggregation1B_Import-Export'!J$8:J$228,MATCH($B15,'Disaggregation1B_Import-Export'!$C$8:$C$228,0))),"")</f>
        <v>0.0</v>
      </c>
      <c r="J15" s="1164" t="str">
        <f>IFERROR(IF(INDEX('Disaggregation1B_Import-Export'!K$8:K$228,MATCH($B15,'Disaggregation1B_Import-Export'!$C$8:$C$228,0))="","",INDEX('Disaggregation1B_Import-Export'!K$8:K$228,MATCH($B15,'Disaggregation1B_Import-Export'!$C$8:$C$228,0))),"")</f>
        <v/>
      </c>
      <c r="K15" s="1164" t="str">
        <f>IFERROR(IF(INDEX('Disaggregation1B_Import-Export'!L$8:L$228,MATCH($B15,'Disaggregation1B_Import-Export'!$C$8:$C$228,0))="","",INDEX('Disaggregation1B_Import-Export'!L$8:L$228,MATCH($B15,'Disaggregation1B_Import-Export'!$C$8:$C$228,0))),"")</f>
        <v/>
      </c>
      <c r="L15" s="1054" t="str">
        <f>IFERROR(IF(INDEX('Disaggregation1B_Import-Export'!AQ$8:AQ$228,MATCH($B15,'Disaggregation1B_Import-Export'!$C$8:$C$228,0))="","",INDEX('Disaggregation1B_Import-Export'!AQ$8:AQ$228,MATCH($B15,'Disaggregation1B_Import-Export'!$C$8:$C$228,0))),"")</f>
        <v/>
      </c>
      <c r="M15" s="1167">
        <v>22581</v>
      </c>
      <c r="N15" s="1167">
        <v>24150</v>
      </c>
      <c r="O15" s="1168">
        <f t="shared" si="2"/>
        <v>93.503105590062106</v>
      </c>
      <c r="P15" s="1169" t="s">
        <v>985</v>
      </c>
      <c r="Q15" s="1169" t="s">
        <v>4205</v>
      </c>
      <c r="R15" s="1170"/>
      <c r="S15" s="1167"/>
      <c r="T15" s="1167"/>
      <c r="U15" s="1168" t="str">
        <f t="shared" si="3"/>
        <v/>
      </c>
      <c r="V15" s="1169"/>
      <c r="W15" s="1169"/>
      <c r="X15" s="1170"/>
      <c r="Y15" s="1171"/>
      <c r="Z15" s="1171"/>
      <c r="AA15" s="1172" t="str">
        <f t="shared" si="4"/>
        <v/>
      </c>
      <c r="AB15" s="1173"/>
      <c r="AC15" s="1174"/>
    </row>
    <row r="16" spans="1:30" ht="60" customHeight="1" x14ac:dyDescent="0.2">
      <c r="A16" s="1027">
        <f t="shared" si="0"/>
        <v>6</v>
      </c>
      <c r="B16" s="1027" t="str">
        <f t="shared" si="1"/>
        <v>Coverage6</v>
      </c>
      <c r="C16" s="1163" t="str">
        <f>IFERROR(INDEX('Disaggregation1B_Import-Export'!D$8:D$228,MATCH($B16,'Disaggregation1B_Import-Export'!$C$8:$C$228,0)),"")</f>
        <v>TB care and prevention</v>
      </c>
      <c r="D16" s="1164" t="str">
        <f>IFERROR(INDEX('Disaggregation1B_Import-Export'!AF$8:AF$245,MATCH($B16,'Disaggregation1B_Import-Export'!$C$8:$C$245,0)),"")</f>
        <v>TCP-1(M): Número de casos notificados de todas las formas de TB (i.e. confirmados bacteriológicamente y con diagnóstico clínico) incluye casos nuevos y recaídas</v>
      </c>
      <c r="E16" s="1164" t="str">
        <f>IFERROR(IF(INDEX('Disaggregation1B_Import-Export'!AG$8:AG$228,MATCH($B16,'Disaggregation1B_Import-Export'!$C$8:$C$228,0))="","",INDEX('Disaggregation1B_Import-Export'!AG$8:AG$228,MATCH($B16,'Disaggregation1B_Import-Export'!$C$8:$C$228,0))),"")</f>
        <v>No documentado</v>
      </c>
      <c r="F16" s="1164" t="str">
        <f>IFERROR(IF(INDEX('Disaggregation1B_Import-Export'!AH$8:AH$228,MATCH($B16,'Disaggregation1B_Import-Export'!$C$8:$C$228,0))="","",INDEX('Disaggregation1B_Import-Export'!AH$8:AH$228,MATCH($B16,'Disaggregation1B_Import-Export'!$C$8:$C$228,0))),"")</f>
        <v>Resultado de prueba del VIH</v>
      </c>
      <c r="G16" s="1165">
        <f>IFERROR(IF(INDEX('Disaggregation1B_Import-Export'!H$8:H$228,MATCH($B16,'Disaggregation1B_Import-Export'!$C$8:$C$228,0))="","",INDEX('Disaggregation1B_Import-Export'!H$8:H$228,MATCH($B16,'Disaggregation1B_Import-Export'!$C$8:$C$228,0))),"")</f>
        <v>0</v>
      </c>
      <c r="H16" s="1165">
        <f>IFERROR(IF(INDEX('Disaggregation1B_Import-Export'!I$8:I$228,MATCH($B16,'Disaggregation1B_Import-Export'!$C$8:$C$228,0))="","",INDEX('Disaggregation1B_Import-Export'!I$8:I$228,MATCH($B16,'Disaggregation1B_Import-Export'!$C$8:$C$228,0))),"")</f>
        <v>0</v>
      </c>
      <c r="I16" s="1166" t="str">
        <f>IFERROR(IF(INDEX('Disaggregation1B_Import-Export'!J$8:J$228,MATCH($B16,'Disaggregation1B_Import-Export'!$C$8:$C$228,0))="","",INDEX('Disaggregation1B_Import-Export'!J$8:J$228,MATCH($B16,'Disaggregation1B_Import-Export'!$C$8:$C$228,0))),"")</f>
        <v>0.0</v>
      </c>
      <c r="J16" s="1164" t="str">
        <f>IFERROR(IF(INDEX('Disaggregation1B_Import-Export'!K$8:K$228,MATCH($B16,'Disaggregation1B_Import-Export'!$C$8:$C$228,0))="","",INDEX('Disaggregation1B_Import-Export'!K$8:K$228,MATCH($B16,'Disaggregation1B_Import-Export'!$C$8:$C$228,0))),"")</f>
        <v/>
      </c>
      <c r="K16" s="1164" t="str">
        <f>IFERROR(IF(INDEX('Disaggregation1B_Import-Export'!L$8:L$228,MATCH($B16,'Disaggregation1B_Import-Export'!$C$8:$C$228,0))="","",INDEX('Disaggregation1B_Import-Export'!L$8:L$228,MATCH($B16,'Disaggregation1B_Import-Export'!$C$8:$C$228,0))),"")</f>
        <v/>
      </c>
      <c r="L16" s="1054" t="str">
        <f>IFERROR(IF(INDEX('Disaggregation1B_Import-Export'!AQ$8:AQ$228,MATCH($B16,'Disaggregation1B_Import-Export'!$C$8:$C$228,0))="","",INDEX('Disaggregation1B_Import-Export'!AQ$8:AQ$228,MATCH($B16,'Disaggregation1B_Import-Export'!$C$8:$C$228,0))),"")</f>
        <v/>
      </c>
      <c r="M16" s="1167">
        <v>3110</v>
      </c>
      <c r="N16" s="1167">
        <v>24150</v>
      </c>
      <c r="O16" s="1168">
        <f t="shared" si="2"/>
        <v>12.877846790890269</v>
      </c>
      <c r="P16" s="1169" t="s">
        <v>985</v>
      </c>
      <c r="Q16" s="1169" t="s">
        <v>4193</v>
      </c>
      <c r="R16" s="1170"/>
      <c r="S16" s="1167"/>
      <c r="T16" s="1167"/>
      <c r="U16" s="1168" t="str">
        <f t="shared" si="3"/>
        <v/>
      </c>
      <c r="V16" s="1169"/>
      <c r="W16" s="1169"/>
      <c r="X16" s="1170"/>
      <c r="Y16" s="1171"/>
      <c r="Z16" s="1171"/>
      <c r="AA16" s="1172" t="str">
        <f t="shared" si="4"/>
        <v/>
      </c>
      <c r="AB16" s="1173"/>
      <c r="AC16" s="1174"/>
    </row>
    <row r="17" spans="1:29" ht="114.75" customHeight="1" x14ac:dyDescent="0.2">
      <c r="A17" s="1027">
        <f t="shared" si="0"/>
        <v>7</v>
      </c>
      <c r="B17" s="1027" t="str">
        <f t="shared" si="1"/>
        <v>Coverage7</v>
      </c>
      <c r="C17" s="1163" t="str">
        <f>IFERROR(INDEX('Disaggregation1B_Import-Export'!D$8:D$228,MATCH($B17,'Disaggregation1B_Import-Export'!$C$8:$C$228,0)),"")</f>
        <v>TB care and prevention</v>
      </c>
      <c r="D17" s="1164" t="str">
        <f>IFERROR(INDEX('Disaggregation1B_Import-Export'!AF$8:AF$245,MATCH($B17,'Disaggregation1B_Import-Export'!$C$8:$C$245,0)),"")</f>
        <v>TCP-1(M): Número de casos notificados de todas las formas de TB (i.e. confirmados bacteriológicamente y con diagnóstico clínico) incluye casos nuevos y recaídas</v>
      </c>
      <c r="E17" s="1164" t="str">
        <f>IFERROR(IF(INDEX('Disaggregation1B_Import-Export'!AG$8:AG$228,MATCH($B17,'Disaggregation1B_Import-Export'!$C$8:$C$228,0))="","",INDEX('Disaggregation1B_Import-Export'!AG$8:AG$228,MATCH($B17,'Disaggregation1B_Import-Export'!$C$8:$C$228,0))),"")</f>
        <v>Negativo</v>
      </c>
      <c r="F17" s="1164" t="str">
        <f>IFERROR(IF(INDEX('Disaggregation1B_Import-Export'!AH$8:AH$228,MATCH($B17,'Disaggregation1B_Import-Export'!$C$8:$C$228,0))="","",INDEX('Disaggregation1B_Import-Export'!AH$8:AH$228,MATCH($B17,'Disaggregation1B_Import-Export'!$C$8:$C$228,0))),"")</f>
        <v>Resultado de prueba del VIH</v>
      </c>
      <c r="G17" s="1165">
        <f>IFERROR(IF(INDEX('Disaggregation1B_Import-Export'!H$8:H$228,MATCH($B17,'Disaggregation1B_Import-Export'!$C$8:$C$228,0))="","",INDEX('Disaggregation1B_Import-Export'!H$8:H$228,MATCH($B17,'Disaggregation1B_Import-Export'!$C$8:$C$228,0))),"")</f>
        <v>0</v>
      </c>
      <c r="H17" s="1165">
        <f>IFERROR(IF(INDEX('Disaggregation1B_Import-Export'!I$8:I$228,MATCH($B17,'Disaggregation1B_Import-Export'!$C$8:$C$228,0))="","",INDEX('Disaggregation1B_Import-Export'!I$8:I$228,MATCH($B17,'Disaggregation1B_Import-Export'!$C$8:$C$228,0))),"")</f>
        <v>0</v>
      </c>
      <c r="I17" s="1166" t="str">
        <f>IFERROR(IF(INDEX('Disaggregation1B_Import-Export'!J$8:J$228,MATCH($B17,'Disaggregation1B_Import-Export'!$C$8:$C$228,0))="","",INDEX('Disaggregation1B_Import-Export'!J$8:J$228,MATCH($B17,'Disaggregation1B_Import-Export'!$C$8:$C$228,0))),"")</f>
        <v>0.0</v>
      </c>
      <c r="J17" s="1164" t="str">
        <f>IFERROR(IF(INDEX('Disaggregation1B_Import-Export'!K$8:K$228,MATCH($B17,'Disaggregation1B_Import-Export'!$C$8:$C$228,0))="","",INDEX('Disaggregation1B_Import-Export'!K$8:K$228,MATCH($B17,'Disaggregation1B_Import-Export'!$C$8:$C$228,0))),"")</f>
        <v/>
      </c>
      <c r="K17" s="1164" t="str">
        <f>IFERROR(IF(INDEX('Disaggregation1B_Import-Export'!L$8:L$228,MATCH($B17,'Disaggregation1B_Import-Export'!$C$8:$C$228,0))="","",INDEX('Disaggregation1B_Import-Export'!L$8:L$228,MATCH($B17,'Disaggregation1B_Import-Export'!$C$8:$C$228,0))),"")</f>
        <v/>
      </c>
      <c r="L17" s="1054" t="str">
        <f>IFERROR(IF(INDEX('Disaggregation1B_Import-Export'!AQ$8:AQ$228,MATCH($B17,'Disaggregation1B_Import-Export'!$C$8:$C$228,0))="","",INDEX('Disaggregation1B_Import-Export'!AQ$8:AQ$228,MATCH($B17,'Disaggregation1B_Import-Export'!$C$8:$C$228,0))),"")</f>
        <v/>
      </c>
      <c r="M17" s="1167">
        <v>19660</v>
      </c>
      <c r="N17" s="1167">
        <v>24150</v>
      </c>
      <c r="O17" s="1168">
        <f t="shared" si="2"/>
        <v>81.407867494824018</v>
      </c>
      <c r="P17" s="1169" t="s">
        <v>985</v>
      </c>
      <c r="Q17" s="1169" t="s">
        <v>4194</v>
      </c>
      <c r="R17" s="1170"/>
      <c r="S17" s="1167"/>
      <c r="T17" s="1167"/>
      <c r="U17" s="1168" t="str">
        <f t="shared" si="3"/>
        <v/>
      </c>
      <c r="V17" s="1169"/>
      <c r="W17" s="1169"/>
      <c r="X17" s="1170"/>
      <c r="Y17" s="1171"/>
      <c r="Z17" s="1171"/>
      <c r="AA17" s="1172" t="str">
        <f t="shared" si="4"/>
        <v/>
      </c>
      <c r="AB17" s="1173"/>
      <c r="AC17" s="1174"/>
    </row>
    <row r="18" spans="1:29" ht="95.25" customHeight="1" x14ac:dyDescent="0.2">
      <c r="A18" s="1027">
        <f t="shared" si="0"/>
        <v>8</v>
      </c>
      <c r="B18" s="1027" t="str">
        <f t="shared" si="1"/>
        <v>Coverage8</v>
      </c>
      <c r="C18" s="1163" t="str">
        <f>IFERROR(INDEX('Disaggregation1B_Import-Export'!D$8:D$228,MATCH($B18,'Disaggregation1B_Import-Export'!$C$8:$C$228,0)),"")</f>
        <v>TB care and prevention</v>
      </c>
      <c r="D18" s="1164" t="str">
        <f>IFERROR(INDEX('Disaggregation1B_Import-Export'!AF$8:AF$245,MATCH($B18,'Disaggregation1B_Import-Export'!$C$8:$C$245,0)),"")</f>
        <v>TCP-1(M): Número de casos notificados de todas las formas de TB (i.e. confirmados bacteriológicamente y con diagnóstico clínico) incluye casos nuevos y recaídas</v>
      </c>
      <c r="E18" s="1164" t="str">
        <f>IFERROR(IF(INDEX('Disaggregation1B_Import-Export'!AG$8:AG$228,MATCH($B18,'Disaggregation1B_Import-Export'!$C$8:$C$228,0))="","",INDEX('Disaggregation1B_Import-Export'!AG$8:AG$228,MATCH($B18,'Disaggregation1B_Import-Export'!$C$8:$C$228,0))),"")</f>
        <v>Positivo</v>
      </c>
      <c r="F18" s="1164" t="str">
        <f>IFERROR(IF(INDEX('Disaggregation1B_Import-Export'!AH$8:AH$228,MATCH($B18,'Disaggregation1B_Import-Export'!$C$8:$C$228,0))="","",INDEX('Disaggregation1B_Import-Export'!AH$8:AH$228,MATCH($B18,'Disaggregation1B_Import-Export'!$C$8:$C$228,0))),"")</f>
        <v>Resultado de prueba del VIH</v>
      </c>
      <c r="G18" s="1165">
        <f>IFERROR(IF(INDEX('Disaggregation1B_Import-Export'!H$8:H$228,MATCH($B18,'Disaggregation1B_Import-Export'!$C$8:$C$228,0))="","",INDEX('Disaggregation1B_Import-Export'!H$8:H$228,MATCH($B18,'Disaggregation1B_Import-Export'!$C$8:$C$228,0))),"")</f>
        <v>0</v>
      </c>
      <c r="H18" s="1165">
        <f>IFERROR(IF(INDEX('Disaggregation1B_Import-Export'!I$8:I$228,MATCH($B18,'Disaggregation1B_Import-Export'!$C$8:$C$228,0))="","",INDEX('Disaggregation1B_Import-Export'!I$8:I$228,MATCH($B18,'Disaggregation1B_Import-Export'!$C$8:$C$228,0))),"")</f>
        <v>0</v>
      </c>
      <c r="I18" s="1166" t="str">
        <f>IFERROR(IF(INDEX('Disaggregation1B_Import-Export'!J$8:J$228,MATCH($B18,'Disaggregation1B_Import-Export'!$C$8:$C$228,0))="","",INDEX('Disaggregation1B_Import-Export'!J$8:J$228,MATCH($B18,'Disaggregation1B_Import-Export'!$C$8:$C$228,0))),"")</f>
        <v>0.0</v>
      </c>
      <c r="J18" s="1164" t="str">
        <f>IFERROR(IF(INDEX('Disaggregation1B_Import-Export'!K$8:K$228,MATCH($B18,'Disaggregation1B_Import-Export'!$C$8:$C$228,0))="","",INDEX('Disaggregation1B_Import-Export'!K$8:K$228,MATCH($B18,'Disaggregation1B_Import-Export'!$C$8:$C$228,0))),"")</f>
        <v/>
      </c>
      <c r="K18" s="1164" t="str">
        <f>IFERROR(IF(INDEX('Disaggregation1B_Import-Export'!L$8:L$228,MATCH($B18,'Disaggregation1B_Import-Export'!$C$8:$C$228,0))="","",INDEX('Disaggregation1B_Import-Export'!L$8:L$228,MATCH($B18,'Disaggregation1B_Import-Export'!$C$8:$C$228,0))),"")</f>
        <v/>
      </c>
      <c r="L18" s="1054" t="str">
        <f>IFERROR(IF(INDEX('Disaggregation1B_Import-Export'!AQ$8:AQ$228,MATCH($B18,'Disaggregation1B_Import-Export'!$C$8:$C$228,0))="","",INDEX('Disaggregation1B_Import-Export'!AQ$8:AQ$228,MATCH($B18,'Disaggregation1B_Import-Export'!$C$8:$C$228,0))),"")</f>
        <v/>
      </c>
      <c r="M18" s="1167">
        <v>1380</v>
      </c>
      <c r="N18" s="1167">
        <v>24150</v>
      </c>
      <c r="O18" s="1168">
        <f t="shared" si="2"/>
        <v>5.7142857142857144</v>
      </c>
      <c r="P18" s="1169" t="s">
        <v>985</v>
      </c>
      <c r="Q18" s="1169" t="s">
        <v>4195</v>
      </c>
      <c r="R18" s="1170"/>
      <c r="S18" s="1167"/>
      <c r="T18" s="1167"/>
      <c r="U18" s="1168" t="str">
        <f t="shared" si="3"/>
        <v/>
      </c>
      <c r="V18" s="1169"/>
      <c r="W18" s="1169"/>
      <c r="X18" s="1170"/>
      <c r="Y18" s="1171"/>
      <c r="Z18" s="1171"/>
      <c r="AA18" s="1172" t="str">
        <f t="shared" si="4"/>
        <v/>
      </c>
      <c r="AB18" s="1173"/>
      <c r="AC18" s="1174"/>
    </row>
    <row r="19" spans="1:29" ht="60" customHeight="1" x14ac:dyDescent="0.2">
      <c r="A19" s="1027">
        <f t="shared" si="0"/>
        <v>9</v>
      </c>
      <c r="B19" s="1027" t="str">
        <f t="shared" si="1"/>
        <v>Coverage9</v>
      </c>
      <c r="C19" s="1163" t="str">
        <f>IFERROR(INDEX('Disaggregation1B_Import-Export'!D$8:D$228,MATCH($B19,'Disaggregation1B_Import-Export'!$C$8:$C$228,0)),"")</f>
        <v>TB care and prevention</v>
      </c>
      <c r="D19" s="1164" t="str">
        <f>IFERROR(INDEX('Disaggregation1B_Import-Export'!AF$8:AF$245,MATCH($B19,'Disaggregation1B_Import-Export'!$C$8:$C$245,0)),"")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19" s="1164" t="str">
        <f>IFERROR(IF(INDEX('Disaggregation1B_Import-Export'!AG$8:AG$228,MATCH($B19,'Disaggregation1B_Import-Export'!$C$8:$C$228,0))="","",INDEX('Disaggregation1B_Import-Export'!AG$8:AG$228,MATCH($B19,'Disaggregation1B_Import-Export'!$C$8:$C$228,0))),"")</f>
        <v>Mujeres</v>
      </c>
      <c r="F19" s="1164" t="str">
        <f>IFERROR(IF(INDEX('Disaggregation1B_Import-Export'!AH$8:AH$228,MATCH($B19,'Disaggregation1B_Import-Export'!$C$8:$C$228,0))="","",INDEX('Disaggregation1B_Import-Export'!AH$8:AH$228,MATCH($B19,'Disaggregation1B_Import-Export'!$C$8:$C$228,0))),"")</f>
        <v>Sexo</v>
      </c>
      <c r="G19" s="1165">
        <f>IFERROR(IF(INDEX('Disaggregation1B_Import-Export'!H$8:H$228,MATCH($B19,'Disaggregation1B_Import-Export'!$C$8:$C$228,0))="","",INDEX('Disaggregation1B_Import-Export'!H$8:H$228,MATCH($B19,'Disaggregation1B_Import-Export'!$C$8:$C$228,0))),"")</f>
        <v>0</v>
      </c>
      <c r="H19" s="1165">
        <f>IFERROR(IF(INDEX('Disaggregation1B_Import-Export'!I$8:I$228,MATCH($B19,'Disaggregation1B_Import-Export'!$C$8:$C$228,0))="","",INDEX('Disaggregation1B_Import-Export'!I$8:I$228,MATCH($B19,'Disaggregation1B_Import-Export'!$C$8:$C$228,0))),"")</f>
        <v>0</v>
      </c>
      <c r="I19" s="1166" t="str">
        <f>IFERROR(IF(INDEX('Disaggregation1B_Import-Export'!J$8:J$228,MATCH($B19,'Disaggregation1B_Import-Export'!$C$8:$C$228,0))="","",INDEX('Disaggregation1B_Import-Export'!J$8:J$228,MATCH($B19,'Disaggregation1B_Import-Export'!$C$8:$C$228,0))),"")</f>
        <v>0.0</v>
      </c>
      <c r="J19" s="1164" t="str">
        <f>IFERROR(IF(INDEX('Disaggregation1B_Import-Export'!K$8:K$228,MATCH($B19,'Disaggregation1B_Import-Export'!$C$8:$C$228,0))="","",INDEX('Disaggregation1B_Import-Export'!K$8:K$228,MATCH($B19,'Disaggregation1B_Import-Export'!$C$8:$C$228,0))),"")</f>
        <v/>
      </c>
      <c r="K19" s="1164" t="str">
        <f>IFERROR(IF(INDEX('Disaggregation1B_Import-Export'!L$8:L$228,MATCH($B19,'Disaggregation1B_Import-Export'!$C$8:$C$228,0))="","",INDEX('Disaggregation1B_Import-Export'!L$8:L$228,MATCH($B19,'Disaggregation1B_Import-Export'!$C$8:$C$228,0))),"")</f>
        <v/>
      </c>
      <c r="L19" s="1054" t="str">
        <f>IFERROR(IF(INDEX('Disaggregation1B_Import-Export'!AQ$8:AQ$228,MATCH($B19,'Disaggregation1B_Import-Export'!$C$8:$C$228,0))="","",INDEX('Disaggregation1B_Import-Export'!AQ$8:AQ$228,MATCH($B19,'Disaggregation1B_Import-Export'!$C$8:$C$228,0))),"")</f>
        <v/>
      </c>
      <c r="M19" s="1167">
        <v>10289</v>
      </c>
      <c r="N19" s="1167">
        <v>29326</v>
      </c>
      <c r="O19" s="1168">
        <f t="shared" si="2"/>
        <v>35.084907590534002</v>
      </c>
      <c r="P19" s="1169" t="s">
        <v>985</v>
      </c>
      <c r="Q19" s="1169" t="s">
        <v>4196</v>
      </c>
      <c r="R19" s="1170"/>
      <c r="S19" s="1167"/>
      <c r="T19" s="1167"/>
      <c r="U19" s="1168" t="str">
        <f t="shared" si="3"/>
        <v/>
      </c>
      <c r="V19" s="1169"/>
      <c r="W19" s="1169"/>
      <c r="X19" s="1170"/>
      <c r="Y19" s="1171"/>
      <c r="Z19" s="1171"/>
      <c r="AA19" s="1172" t="str">
        <f t="shared" si="4"/>
        <v/>
      </c>
      <c r="AB19" s="1173"/>
      <c r="AC19" s="1174"/>
    </row>
    <row r="20" spans="1:29" ht="150" x14ac:dyDescent="0.2">
      <c r="A20" s="1027">
        <f t="shared" si="0"/>
        <v>10</v>
      </c>
      <c r="B20" s="1027" t="str">
        <f t="shared" si="1"/>
        <v>Coverage10</v>
      </c>
      <c r="C20" s="1163" t="str">
        <f>IFERROR(INDEX('Disaggregation1B_Import-Export'!D$8:D$228,MATCH($B20,'Disaggregation1B_Import-Export'!$C$8:$C$228,0)),"")</f>
        <v>TB care and prevention</v>
      </c>
      <c r="D20" s="1164" t="str">
        <f>IFERROR(INDEX('Disaggregation1B_Import-Export'!AF$8:AF$245,MATCH($B20,'Disaggregation1B_Import-Export'!$C$8:$C$245,0)),"")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0" s="1164" t="str">
        <f>IFERROR(IF(INDEX('Disaggregation1B_Import-Export'!AG$8:AG$228,MATCH($B20,'Disaggregation1B_Import-Export'!$C$8:$C$228,0))="","",INDEX('Disaggregation1B_Import-Export'!AG$8:AG$228,MATCH($B20,'Disaggregation1B_Import-Export'!$C$8:$C$228,0))),"")</f>
        <v>&lt;15</v>
      </c>
      <c r="F20" s="1164" t="str">
        <f>IFERROR(IF(INDEX('Disaggregation1B_Import-Export'!AH$8:AH$228,MATCH($B20,'Disaggregation1B_Import-Export'!$C$8:$C$228,0))="","",INDEX('Disaggregation1B_Import-Export'!AH$8:AH$228,MATCH($B20,'Disaggregation1B_Import-Export'!$C$8:$C$228,0))),"")</f>
        <v>Edad</v>
      </c>
      <c r="G20" s="1165">
        <f>IFERROR(IF(INDEX('Disaggregation1B_Import-Export'!H$8:H$228,MATCH($B20,'Disaggregation1B_Import-Export'!$C$8:$C$228,0))="","",INDEX('Disaggregation1B_Import-Export'!H$8:H$228,MATCH($B20,'Disaggregation1B_Import-Export'!$C$8:$C$228,0))),"")</f>
        <v>0</v>
      </c>
      <c r="H20" s="1165">
        <f>IFERROR(IF(INDEX('Disaggregation1B_Import-Export'!I$8:I$228,MATCH($B20,'Disaggregation1B_Import-Export'!$C$8:$C$228,0))="","",INDEX('Disaggregation1B_Import-Export'!I$8:I$228,MATCH($B20,'Disaggregation1B_Import-Export'!$C$8:$C$228,0))),"")</f>
        <v>0</v>
      </c>
      <c r="I20" s="1166" t="str">
        <f>IFERROR(IF(INDEX('Disaggregation1B_Import-Export'!J$8:J$228,MATCH($B20,'Disaggregation1B_Import-Export'!$C$8:$C$228,0))="","",INDEX('Disaggregation1B_Import-Export'!J$8:J$228,MATCH($B20,'Disaggregation1B_Import-Export'!$C$8:$C$228,0))),"")</f>
        <v>0.0</v>
      </c>
      <c r="J20" s="1164" t="str">
        <f>IFERROR(IF(INDEX('Disaggregation1B_Import-Export'!K$8:K$228,MATCH($B20,'Disaggregation1B_Import-Export'!$C$8:$C$228,0))="","",INDEX('Disaggregation1B_Import-Export'!K$8:K$228,MATCH($B20,'Disaggregation1B_Import-Export'!$C$8:$C$228,0))),"")</f>
        <v/>
      </c>
      <c r="K20" s="1164" t="str">
        <f>IFERROR(IF(INDEX('Disaggregation1B_Import-Export'!L$8:L$228,MATCH($B20,'Disaggregation1B_Import-Export'!$C$8:$C$228,0))="","",INDEX('Disaggregation1B_Import-Export'!L$8:L$228,MATCH($B20,'Disaggregation1B_Import-Export'!$C$8:$C$228,0))),"")</f>
        <v/>
      </c>
      <c r="L20" s="1054" t="str">
        <f>IFERROR(IF(INDEX('Disaggregation1B_Import-Export'!AQ$8:AQ$228,MATCH($B20,'Disaggregation1B_Import-Export'!$C$8:$C$228,0))="","",INDEX('Disaggregation1B_Import-Export'!AQ$8:AQ$228,MATCH($B20,'Disaggregation1B_Import-Export'!$C$8:$C$228,0))),"")</f>
        <v/>
      </c>
      <c r="M20" s="1167">
        <v>1248</v>
      </c>
      <c r="N20" s="1167">
        <v>29326</v>
      </c>
      <c r="O20" s="1168">
        <f t="shared" si="2"/>
        <v>4.2556093568846753</v>
      </c>
      <c r="P20" s="1169" t="s">
        <v>985</v>
      </c>
      <c r="Q20" s="1169" t="s">
        <v>4197</v>
      </c>
      <c r="R20" s="1170"/>
      <c r="S20" s="1167"/>
      <c r="T20" s="1167"/>
      <c r="U20" s="1168" t="str">
        <f t="shared" si="3"/>
        <v/>
      </c>
      <c r="V20" s="1169"/>
      <c r="W20" s="1169"/>
      <c r="X20" s="1170"/>
      <c r="Y20" s="1171"/>
      <c r="Z20" s="1171"/>
      <c r="AA20" s="1172" t="str">
        <f t="shared" si="4"/>
        <v/>
      </c>
      <c r="AB20" s="1173"/>
      <c r="AC20" s="1174"/>
    </row>
    <row r="21" spans="1:29" ht="60" customHeight="1" x14ac:dyDescent="0.2">
      <c r="A21" s="1027">
        <f t="shared" si="0"/>
        <v>11</v>
      </c>
      <c r="B21" s="1027" t="str">
        <f t="shared" si="1"/>
        <v>Coverage11</v>
      </c>
      <c r="C21" s="1163" t="str">
        <f>IFERROR(INDEX('Disaggregation1B_Import-Export'!D$8:D$228,MATCH($B21,'Disaggregation1B_Import-Export'!$C$8:$C$228,0)),"")</f>
        <v>TB care and prevention</v>
      </c>
      <c r="D21" s="1164" t="str">
        <f>IFERROR(INDEX('Disaggregation1B_Import-Export'!AF$8:AF$245,MATCH($B21,'Disaggregation1B_Import-Export'!$C$8:$C$245,0)),"")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1" s="1164" t="str">
        <f>IFERROR(IF(INDEX('Disaggregation1B_Import-Export'!AG$8:AG$228,MATCH($B21,'Disaggregation1B_Import-Export'!$C$8:$C$228,0))="","",INDEX('Disaggregation1B_Import-Export'!AG$8:AG$228,MATCH($B21,'Disaggregation1B_Import-Export'!$C$8:$C$228,0))),"")</f>
        <v>15+</v>
      </c>
      <c r="F21" s="1164" t="str">
        <f>IFERROR(IF(INDEX('Disaggregation1B_Import-Export'!AH$8:AH$228,MATCH($B21,'Disaggregation1B_Import-Export'!$C$8:$C$228,0))="","",INDEX('Disaggregation1B_Import-Export'!AH$8:AH$228,MATCH($B21,'Disaggregation1B_Import-Export'!$C$8:$C$228,0))),"")</f>
        <v>Edad</v>
      </c>
      <c r="G21" s="1165">
        <f>IFERROR(IF(INDEX('Disaggregation1B_Import-Export'!H$8:H$228,MATCH($B21,'Disaggregation1B_Import-Export'!$C$8:$C$228,0))="","",INDEX('Disaggregation1B_Import-Export'!H$8:H$228,MATCH($B21,'Disaggregation1B_Import-Export'!$C$8:$C$228,0))),"")</f>
        <v>0</v>
      </c>
      <c r="H21" s="1165">
        <f>IFERROR(IF(INDEX('Disaggregation1B_Import-Export'!I$8:I$228,MATCH($B21,'Disaggregation1B_Import-Export'!$C$8:$C$228,0))="","",INDEX('Disaggregation1B_Import-Export'!I$8:I$228,MATCH($B21,'Disaggregation1B_Import-Export'!$C$8:$C$228,0))),"")</f>
        <v>0</v>
      </c>
      <c r="I21" s="1166" t="str">
        <f>IFERROR(IF(INDEX('Disaggregation1B_Import-Export'!J$8:J$228,MATCH($B21,'Disaggregation1B_Import-Export'!$C$8:$C$228,0))="","",INDEX('Disaggregation1B_Import-Export'!J$8:J$228,MATCH($B21,'Disaggregation1B_Import-Export'!$C$8:$C$228,0))),"")</f>
        <v>0.0</v>
      </c>
      <c r="J21" s="1164" t="str">
        <f>IFERROR(IF(INDEX('Disaggregation1B_Import-Export'!K$8:K$228,MATCH($B21,'Disaggregation1B_Import-Export'!$C$8:$C$228,0))="","",INDEX('Disaggregation1B_Import-Export'!K$8:K$228,MATCH($B21,'Disaggregation1B_Import-Export'!$C$8:$C$228,0))),"")</f>
        <v/>
      </c>
      <c r="K21" s="1164" t="str">
        <f>IFERROR(IF(INDEX('Disaggregation1B_Import-Export'!L$8:L$228,MATCH($B21,'Disaggregation1B_Import-Export'!$C$8:$C$228,0))="","",INDEX('Disaggregation1B_Import-Export'!L$8:L$228,MATCH($B21,'Disaggregation1B_Import-Export'!$C$8:$C$228,0))),"")</f>
        <v/>
      </c>
      <c r="L21" s="1054" t="str">
        <f>IFERROR(IF(INDEX('Disaggregation1B_Import-Export'!AQ$8:AQ$228,MATCH($B21,'Disaggregation1B_Import-Export'!$C$8:$C$228,0))="","",INDEX('Disaggregation1B_Import-Export'!AQ$8:AQ$228,MATCH($B21,'Disaggregation1B_Import-Export'!$C$8:$C$228,0))),"")</f>
        <v/>
      </c>
      <c r="M21" s="1167">
        <v>28078</v>
      </c>
      <c r="N21" s="1167">
        <v>29326</v>
      </c>
      <c r="O21" s="1168">
        <f t="shared" si="2"/>
        <v>95.744390643115324</v>
      </c>
      <c r="P21" s="1169" t="s">
        <v>985</v>
      </c>
      <c r="Q21" s="1169" t="s">
        <v>4198</v>
      </c>
      <c r="R21" s="1170"/>
      <c r="S21" s="1167"/>
      <c r="T21" s="1167"/>
      <c r="U21" s="1168" t="str">
        <f t="shared" si="3"/>
        <v/>
      </c>
      <c r="V21" s="1169"/>
      <c r="W21" s="1169"/>
      <c r="X21" s="1170"/>
      <c r="Y21" s="1171"/>
      <c r="Z21" s="1171"/>
      <c r="AA21" s="1172" t="str">
        <f t="shared" si="4"/>
        <v/>
      </c>
      <c r="AB21" s="1173"/>
      <c r="AC21" s="1174"/>
    </row>
    <row r="22" spans="1:29" ht="60" customHeight="1" x14ac:dyDescent="0.2">
      <c r="A22" s="1027">
        <f t="shared" si="0"/>
        <v>12</v>
      </c>
      <c r="B22" s="1027" t="str">
        <f t="shared" si="1"/>
        <v>Coverage12</v>
      </c>
      <c r="C22" s="1163" t="str">
        <f>IFERROR(INDEX('Disaggregation1B_Import-Export'!D$8:D$228,MATCH($B22,'Disaggregation1B_Import-Export'!$C$8:$C$228,0)),"")</f>
        <v>TB care and prevention</v>
      </c>
      <c r="D22" s="1164" t="str">
        <f>IFERROR(INDEX('Disaggregation1B_Import-Export'!AF$8:AF$245,MATCH($B22,'Disaggregation1B_Import-Export'!$C$8:$C$245,0)),"")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2" s="1164" t="str">
        <f>IFERROR(IF(INDEX('Disaggregation1B_Import-Export'!AG$8:AG$228,MATCH($B22,'Disaggregation1B_Import-Export'!$C$8:$C$228,0))="","",INDEX('Disaggregation1B_Import-Export'!AG$8:AG$228,MATCH($B22,'Disaggregation1B_Import-Export'!$C$8:$C$228,0))),"")</f>
        <v>Hombres</v>
      </c>
      <c r="F22" s="1164" t="str">
        <f>IFERROR(IF(INDEX('Disaggregation1B_Import-Export'!AH$8:AH$228,MATCH($B22,'Disaggregation1B_Import-Export'!$C$8:$C$228,0))="","",INDEX('Disaggregation1B_Import-Export'!AH$8:AH$228,MATCH($B22,'Disaggregation1B_Import-Export'!$C$8:$C$228,0))),"")</f>
        <v>Sexo</v>
      </c>
      <c r="G22" s="1165">
        <f>IFERROR(IF(INDEX('Disaggregation1B_Import-Export'!H$8:H$228,MATCH($B22,'Disaggregation1B_Import-Export'!$C$8:$C$228,0))="","",INDEX('Disaggregation1B_Import-Export'!H$8:H$228,MATCH($B22,'Disaggregation1B_Import-Export'!$C$8:$C$228,0))),"")</f>
        <v>0</v>
      </c>
      <c r="H22" s="1165">
        <f>IFERROR(IF(INDEX('Disaggregation1B_Import-Export'!I$8:I$228,MATCH($B22,'Disaggregation1B_Import-Export'!$C$8:$C$228,0))="","",INDEX('Disaggregation1B_Import-Export'!I$8:I$228,MATCH($B22,'Disaggregation1B_Import-Export'!$C$8:$C$228,0))),"")</f>
        <v>0</v>
      </c>
      <c r="I22" s="1166" t="str">
        <f>IFERROR(IF(INDEX('Disaggregation1B_Import-Export'!J$8:J$228,MATCH($B22,'Disaggregation1B_Import-Export'!$C$8:$C$228,0))="","",INDEX('Disaggregation1B_Import-Export'!J$8:J$228,MATCH($B22,'Disaggregation1B_Import-Export'!$C$8:$C$228,0))),"")</f>
        <v>0.0</v>
      </c>
      <c r="J22" s="1164" t="str">
        <f>IFERROR(IF(INDEX('Disaggregation1B_Import-Export'!K$8:K$228,MATCH($B22,'Disaggregation1B_Import-Export'!$C$8:$C$228,0))="","",INDEX('Disaggregation1B_Import-Export'!K$8:K$228,MATCH($B22,'Disaggregation1B_Import-Export'!$C$8:$C$228,0))),"")</f>
        <v/>
      </c>
      <c r="K22" s="1164" t="str">
        <f>IFERROR(IF(INDEX('Disaggregation1B_Import-Export'!L$8:L$228,MATCH($B22,'Disaggregation1B_Import-Export'!$C$8:$C$228,0))="","",INDEX('Disaggregation1B_Import-Export'!L$8:L$228,MATCH($B22,'Disaggregation1B_Import-Export'!$C$8:$C$228,0))),"")</f>
        <v/>
      </c>
      <c r="L22" s="1054" t="str">
        <f>IFERROR(IF(INDEX('Disaggregation1B_Import-Export'!AQ$8:AQ$228,MATCH($B22,'Disaggregation1B_Import-Export'!$C$8:$C$228,0))="","",INDEX('Disaggregation1B_Import-Export'!AQ$8:AQ$228,MATCH($B22,'Disaggregation1B_Import-Export'!$C$8:$C$228,0))),"")</f>
        <v/>
      </c>
      <c r="M22" s="1167">
        <v>19037</v>
      </c>
      <c r="N22" s="1167">
        <v>29326</v>
      </c>
      <c r="O22" s="1168">
        <f t="shared" si="2"/>
        <v>64.915092409465998</v>
      </c>
      <c r="P22" s="1169" t="s">
        <v>985</v>
      </c>
      <c r="Q22" s="1169" t="s">
        <v>4199</v>
      </c>
      <c r="R22" s="1170"/>
      <c r="S22" s="1167"/>
      <c r="T22" s="1167"/>
      <c r="U22" s="1168" t="str">
        <f t="shared" si="3"/>
        <v/>
      </c>
      <c r="V22" s="1169"/>
      <c r="W22" s="1169"/>
      <c r="X22" s="1170"/>
      <c r="Y22" s="1171"/>
      <c r="Z22" s="1171"/>
      <c r="AA22" s="1172" t="str">
        <f t="shared" si="4"/>
        <v/>
      </c>
      <c r="AB22" s="1173"/>
      <c r="AC22" s="1174"/>
    </row>
    <row r="23" spans="1:29" ht="60" customHeight="1" x14ac:dyDescent="0.2">
      <c r="A23" s="1027">
        <f t="shared" si="0"/>
        <v>13</v>
      </c>
      <c r="B23" s="1027" t="str">
        <f t="shared" si="1"/>
        <v>Coverage13</v>
      </c>
      <c r="C23" s="1163" t="str">
        <f>IFERROR(INDEX('Disaggregation1B_Import-Export'!D$8:D$228,MATCH($B23,'Disaggregation1B_Import-Export'!$C$8:$C$228,0)),"")</f>
        <v>TB care and prevention</v>
      </c>
      <c r="D23" s="1164" t="str">
        <f>IFERROR(INDEX('Disaggregation1B_Import-Export'!AF$8:AF$245,MATCH($B23,'Disaggregation1B_Import-Export'!$C$8:$C$245,0)),"")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3" s="1164" t="str">
        <f>IFERROR(IF(INDEX('Disaggregation1B_Import-Export'!AG$8:AG$228,MATCH($B23,'Disaggregation1B_Import-Export'!$C$8:$C$228,0))="","",INDEX('Disaggregation1B_Import-Export'!AG$8:AG$228,MATCH($B23,'Disaggregation1B_Import-Export'!$C$8:$C$228,0))),"")</f>
        <v>No documentado</v>
      </c>
      <c r="F23" s="1164" t="str">
        <f>IFERROR(IF(INDEX('Disaggregation1B_Import-Export'!AH$8:AH$228,MATCH($B23,'Disaggregation1B_Import-Export'!$C$8:$C$228,0))="","",INDEX('Disaggregation1B_Import-Export'!AH$8:AH$228,MATCH($B23,'Disaggregation1B_Import-Export'!$C$8:$C$228,0))),"")</f>
        <v>Resultado de prueba del VIH</v>
      </c>
      <c r="G23" s="1165">
        <f>IFERROR(IF(INDEX('Disaggregation1B_Import-Export'!H$8:H$228,MATCH($B23,'Disaggregation1B_Import-Export'!$C$8:$C$228,0))="","",INDEX('Disaggregation1B_Import-Export'!H$8:H$228,MATCH($B23,'Disaggregation1B_Import-Export'!$C$8:$C$228,0))),"")</f>
        <v>0</v>
      </c>
      <c r="H23" s="1165">
        <f>IFERROR(IF(INDEX('Disaggregation1B_Import-Export'!I$8:I$228,MATCH($B23,'Disaggregation1B_Import-Export'!$C$8:$C$228,0))="","",INDEX('Disaggregation1B_Import-Export'!I$8:I$228,MATCH($B23,'Disaggregation1B_Import-Export'!$C$8:$C$228,0))),"")</f>
        <v>0</v>
      </c>
      <c r="I23" s="1166" t="str">
        <f>IFERROR(IF(INDEX('Disaggregation1B_Import-Export'!J$8:J$228,MATCH($B23,'Disaggregation1B_Import-Export'!$C$8:$C$228,0))="","",INDEX('Disaggregation1B_Import-Export'!J$8:J$228,MATCH($B23,'Disaggregation1B_Import-Export'!$C$8:$C$228,0))),"")</f>
        <v>0.0</v>
      </c>
      <c r="J23" s="1164" t="str">
        <f>IFERROR(IF(INDEX('Disaggregation1B_Import-Export'!K$8:K$228,MATCH($B23,'Disaggregation1B_Import-Export'!$C$8:$C$228,0))="","",INDEX('Disaggregation1B_Import-Export'!K$8:K$228,MATCH($B23,'Disaggregation1B_Import-Export'!$C$8:$C$228,0))),"")</f>
        <v/>
      </c>
      <c r="K23" s="1164" t="str">
        <f>IFERROR(IF(INDEX('Disaggregation1B_Import-Export'!L$8:L$228,MATCH($B23,'Disaggregation1B_Import-Export'!$C$8:$C$228,0))="","",INDEX('Disaggregation1B_Import-Export'!L$8:L$228,MATCH($B23,'Disaggregation1B_Import-Export'!$C$8:$C$228,0))),"")</f>
        <v/>
      </c>
      <c r="L23" s="1054" t="str">
        <f>IFERROR(IF(INDEX('Disaggregation1B_Import-Export'!AQ$8:AQ$228,MATCH($B23,'Disaggregation1B_Import-Export'!$C$8:$C$228,0))="","",INDEX('Disaggregation1B_Import-Export'!AQ$8:AQ$228,MATCH($B23,'Disaggregation1B_Import-Export'!$C$8:$C$228,0))),"")</f>
        <v/>
      </c>
      <c r="M23" s="1167">
        <v>2023</v>
      </c>
      <c r="N23" s="1167">
        <v>29326</v>
      </c>
      <c r="O23" s="1168">
        <f t="shared" si="2"/>
        <v>6.8983154879628996</v>
      </c>
      <c r="P23" s="1169" t="s">
        <v>985</v>
      </c>
      <c r="Q23" s="1169" t="s">
        <v>4206</v>
      </c>
      <c r="R23" s="1170"/>
      <c r="S23" s="1167"/>
      <c r="T23" s="1167"/>
      <c r="U23" s="1168" t="str">
        <f t="shared" si="3"/>
        <v/>
      </c>
      <c r="V23" s="1169"/>
      <c r="W23" s="1169"/>
      <c r="X23" s="1170"/>
      <c r="Y23" s="1171"/>
      <c r="Z23" s="1171"/>
      <c r="AA23" s="1172" t="str">
        <f t="shared" si="4"/>
        <v/>
      </c>
      <c r="AB23" s="1173"/>
      <c r="AC23" s="1174"/>
    </row>
    <row r="24" spans="1:29" ht="84" customHeight="1" x14ac:dyDescent="0.2">
      <c r="A24" s="1027">
        <f t="shared" si="0"/>
        <v>14</v>
      </c>
      <c r="B24" s="1027" t="str">
        <f t="shared" si="1"/>
        <v>Coverage14</v>
      </c>
      <c r="C24" s="1163" t="str">
        <f>IFERROR(INDEX('Disaggregation1B_Import-Export'!D$8:D$228,MATCH($B24,'Disaggregation1B_Import-Export'!$C$8:$C$228,0)),"")</f>
        <v>TB care and prevention</v>
      </c>
      <c r="D24" s="1164" t="str">
        <f>IFERROR(INDEX('Disaggregation1B_Import-Export'!AF$8:AF$245,MATCH($B24,'Disaggregation1B_Import-Export'!$C$8:$C$245,0)),"")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4" s="1164" t="str">
        <f>IFERROR(IF(INDEX('Disaggregation1B_Import-Export'!AG$8:AG$228,MATCH($B24,'Disaggregation1B_Import-Export'!$C$8:$C$228,0))="","",INDEX('Disaggregation1B_Import-Export'!AG$8:AG$228,MATCH($B24,'Disaggregation1B_Import-Export'!$C$8:$C$228,0))),"")</f>
        <v>15+</v>
      </c>
      <c r="F24" s="1164" t="str">
        <f>IFERROR(IF(INDEX('Disaggregation1B_Import-Export'!AH$8:AH$228,MATCH($B24,'Disaggregation1B_Import-Export'!$C$8:$C$228,0))="","",INDEX('Disaggregation1B_Import-Export'!AH$8:AH$228,MATCH($B24,'Disaggregation1B_Import-Export'!$C$8:$C$228,0))),"")</f>
        <v>Edad</v>
      </c>
      <c r="G24" s="1165">
        <f>IFERROR(IF(INDEX('Disaggregation1B_Import-Export'!H$8:H$228,MATCH($B24,'Disaggregation1B_Import-Export'!$C$8:$C$228,0))="","",INDEX('Disaggregation1B_Import-Export'!H$8:H$228,MATCH($B24,'Disaggregation1B_Import-Export'!$C$8:$C$228,0))),"")</f>
        <v>0</v>
      </c>
      <c r="H24" s="1165">
        <f>IFERROR(IF(INDEX('Disaggregation1B_Import-Export'!I$8:I$228,MATCH($B24,'Disaggregation1B_Import-Export'!$C$8:$C$228,0))="","",INDEX('Disaggregation1B_Import-Export'!I$8:I$228,MATCH($B24,'Disaggregation1B_Import-Export'!$C$8:$C$228,0))),"")</f>
        <v>0</v>
      </c>
      <c r="I24" s="1166" t="str">
        <f>IFERROR(IF(INDEX('Disaggregation1B_Import-Export'!J$8:J$228,MATCH($B24,'Disaggregation1B_Import-Export'!$C$8:$C$228,0))="","",INDEX('Disaggregation1B_Import-Export'!J$8:J$228,MATCH($B24,'Disaggregation1B_Import-Export'!$C$8:$C$228,0))),"")</f>
        <v>0.0</v>
      </c>
      <c r="J24" s="1164" t="str">
        <f>IFERROR(IF(INDEX('Disaggregation1B_Import-Export'!K$8:K$228,MATCH($B24,'Disaggregation1B_Import-Export'!$C$8:$C$228,0))="","",INDEX('Disaggregation1B_Import-Export'!K$8:K$228,MATCH($B24,'Disaggregation1B_Import-Export'!$C$8:$C$228,0))),"")</f>
        <v/>
      </c>
      <c r="K24" s="1164" t="str">
        <f>IFERROR(IF(INDEX('Disaggregation1B_Import-Export'!L$8:L$228,MATCH($B24,'Disaggregation1B_Import-Export'!$C$8:$C$228,0))="","",INDEX('Disaggregation1B_Import-Export'!L$8:L$228,MATCH($B24,'Disaggregation1B_Import-Export'!$C$8:$C$228,0))),"")</f>
        <v/>
      </c>
      <c r="L24" s="1054" t="str">
        <f>IFERROR(IF(INDEX('Disaggregation1B_Import-Export'!AQ$8:AQ$228,MATCH($B24,'Disaggregation1B_Import-Export'!$C$8:$C$228,0))="","",INDEX('Disaggregation1B_Import-Export'!AQ$8:AQ$228,MATCH($B24,'Disaggregation1B_Import-Export'!$C$8:$C$228,0))),"")</f>
        <v/>
      </c>
      <c r="M24" s="1167">
        <v>28078</v>
      </c>
      <c r="N24" s="1167">
        <v>29326</v>
      </c>
      <c r="O24" s="1168">
        <f t="shared" si="2"/>
        <v>95.744390643115324</v>
      </c>
      <c r="P24" s="1169" t="s">
        <v>985</v>
      </c>
      <c r="Q24" s="1169" t="s">
        <v>4198</v>
      </c>
      <c r="R24" s="1170"/>
      <c r="S24" s="1167"/>
      <c r="T24" s="1167"/>
      <c r="U24" s="1168" t="str">
        <f t="shared" si="3"/>
        <v/>
      </c>
      <c r="V24" s="1169"/>
      <c r="W24" s="1169"/>
      <c r="X24" s="1170"/>
      <c r="Y24" s="1171"/>
      <c r="Z24" s="1171"/>
      <c r="AA24" s="1172" t="str">
        <f t="shared" si="4"/>
        <v/>
      </c>
      <c r="AB24" s="1173"/>
      <c r="AC24" s="1174"/>
    </row>
    <row r="25" spans="1:29" ht="150" x14ac:dyDescent="0.2">
      <c r="A25" s="1027">
        <f t="shared" si="0"/>
        <v>15</v>
      </c>
      <c r="B25" s="1027" t="str">
        <f t="shared" si="1"/>
        <v>Coverage15</v>
      </c>
      <c r="C25" s="1163" t="str">
        <f>IFERROR(INDEX('Disaggregation1B_Import-Export'!D$8:D$228,MATCH($B25,'Disaggregation1B_Import-Export'!$C$8:$C$228,0)),"")</f>
        <v>TB care and prevention</v>
      </c>
      <c r="D25" s="1164" t="str">
        <f>IFERROR(INDEX('Disaggregation1B_Import-Export'!AF$8:AF$245,MATCH($B25,'Disaggregation1B_Import-Export'!$C$8:$C$245,0)),"")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5" s="1164" t="str">
        <f>IFERROR(IF(INDEX('Disaggregation1B_Import-Export'!AG$8:AG$228,MATCH($B25,'Disaggregation1B_Import-Export'!$C$8:$C$228,0))="","",INDEX('Disaggregation1B_Import-Export'!AG$8:AG$228,MATCH($B25,'Disaggregation1B_Import-Export'!$C$8:$C$228,0))),"")</f>
        <v>&lt;15</v>
      </c>
      <c r="F25" s="1164" t="str">
        <f>IFERROR(IF(INDEX('Disaggregation1B_Import-Export'!AH$8:AH$228,MATCH($B25,'Disaggregation1B_Import-Export'!$C$8:$C$228,0))="","",INDEX('Disaggregation1B_Import-Export'!AH$8:AH$228,MATCH($B25,'Disaggregation1B_Import-Export'!$C$8:$C$228,0))),"")</f>
        <v>Edad</v>
      </c>
      <c r="G25" s="1165">
        <f>IFERROR(IF(INDEX('Disaggregation1B_Import-Export'!H$8:H$228,MATCH($B25,'Disaggregation1B_Import-Export'!$C$8:$C$228,0))="","",INDEX('Disaggregation1B_Import-Export'!H$8:H$228,MATCH($B25,'Disaggregation1B_Import-Export'!$C$8:$C$228,0))),"")</f>
        <v>0</v>
      </c>
      <c r="H25" s="1165">
        <f>IFERROR(IF(INDEX('Disaggregation1B_Import-Export'!I$8:I$228,MATCH($B25,'Disaggregation1B_Import-Export'!$C$8:$C$228,0))="","",INDEX('Disaggregation1B_Import-Export'!I$8:I$228,MATCH($B25,'Disaggregation1B_Import-Export'!$C$8:$C$228,0))),"")</f>
        <v>0</v>
      </c>
      <c r="I25" s="1166" t="str">
        <f>IFERROR(IF(INDEX('Disaggregation1B_Import-Export'!J$8:J$228,MATCH($B25,'Disaggregation1B_Import-Export'!$C$8:$C$228,0))="","",INDEX('Disaggregation1B_Import-Export'!J$8:J$228,MATCH($B25,'Disaggregation1B_Import-Export'!$C$8:$C$228,0))),"")</f>
        <v>0.0</v>
      </c>
      <c r="J25" s="1164" t="str">
        <f>IFERROR(IF(INDEX('Disaggregation1B_Import-Export'!K$8:K$228,MATCH($B25,'Disaggregation1B_Import-Export'!$C$8:$C$228,0))="","",INDEX('Disaggregation1B_Import-Export'!K$8:K$228,MATCH($B25,'Disaggregation1B_Import-Export'!$C$8:$C$228,0))),"")</f>
        <v/>
      </c>
      <c r="K25" s="1164" t="str">
        <f>IFERROR(IF(INDEX('Disaggregation1B_Import-Export'!L$8:L$228,MATCH($B25,'Disaggregation1B_Import-Export'!$C$8:$C$228,0))="","",INDEX('Disaggregation1B_Import-Export'!L$8:L$228,MATCH($B25,'Disaggregation1B_Import-Export'!$C$8:$C$228,0))),"")</f>
        <v/>
      </c>
      <c r="L25" s="1054" t="str">
        <f>IFERROR(IF(INDEX('Disaggregation1B_Import-Export'!AQ$8:AQ$228,MATCH($B25,'Disaggregation1B_Import-Export'!$C$8:$C$228,0))="","",INDEX('Disaggregation1B_Import-Export'!AQ$8:AQ$228,MATCH($B25,'Disaggregation1B_Import-Export'!$C$8:$C$228,0))),"")</f>
        <v/>
      </c>
      <c r="M25" s="1167">
        <v>1248</v>
      </c>
      <c r="N25" s="1167">
        <v>29326</v>
      </c>
      <c r="O25" s="1168">
        <f t="shared" si="2"/>
        <v>4.2556093568846753</v>
      </c>
      <c r="P25" s="1169" t="s">
        <v>985</v>
      </c>
      <c r="Q25" s="1169" t="s">
        <v>4197</v>
      </c>
      <c r="R25" s="1170"/>
      <c r="S25" s="1167"/>
      <c r="T25" s="1167"/>
      <c r="U25" s="1168" t="str">
        <f t="shared" si="3"/>
        <v/>
      </c>
      <c r="V25" s="1169"/>
      <c r="W25" s="1169"/>
      <c r="X25" s="1170"/>
      <c r="Y25" s="1171"/>
      <c r="Z25" s="1171"/>
      <c r="AA25" s="1172" t="str">
        <f t="shared" si="4"/>
        <v/>
      </c>
      <c r="AB25" s="1173"/>
      <c r="AC25" s="1174"/>
    </row>
    <row r="26" spans="1:29" ht="60" customHeight="1" x14ac:dyDescent="0.2">
      <c r="A26" s="1027">
        <f t="shared" si="0"/>
        <v>16</v>
      </c>
      <c r="B26" s="1027" t="str">
        <f t="shared" si="1"/>
        <v>Coverage16</v>
      </c>
      <c r="C26" s="1163" t="str">
        <f>IFERROR(INDEX('Disaggregation1B_Import-Export'!D$8:D$228,MATCH($B26,'Disaggregation1B_Import-Export'!$C$8:$C$228,0)),"")</f>
        <v>TB care and prevention</v>
      </c>
      <c r="D26" s="1164" t="str">
        <f>IFERROR(INDEX('Disaggregation1B_Import-Export'!AF$8:AF$245,MATCH($B26,'Disaggregation1B_Import-Export'!$C$8:$C$245,0)),"")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6" s="1164" t="str">
        <f>IFERROR(IF(INDEX('Disaggregation1B_Import-Export'!AG$8:AG$228,MATCH($B26,'Disaggregation1B_Import-Export'!$C$8:$C$228,0))="","",INDEX('Disaggregation1B_Import-Export'!AG$8:AG$228,MATCH($B26,'Disaggregation1B_Import-Export'!$C$8:$C$228,0))),"")</f>
        <v>Negativo</v>
      </c>
      <c r="F26" s="1164" t="str">
        <f>IFERROR(IF(INDEX('Disaggregation1B_Import-Export'!AH$8:AH$228,MATCH($B26,'Disaggregation1B_Import-Export'!$C$8:$C$228,0))="","",INDEX('Disaggregation1B_Import-Export'!AH$8:AH$228,MATCH($B26,'Disaggregation1B_Import-Export'!$C$8:$C$228,0))),"")</f>
        <v>Resultado de prueba del VIH</v>
      </c>
      <c r="G26" s="1165">
        <f>IFERROR(IF(INDEX('Disaggregation1B_Import-Export'!H$8:H$228,MATCH($B26,'Disaggregation1B_Import-Export'!$C$8:$C$228,0))="","",INDEX('Disaggregation1B_Import-Export'!H$8:H$228,MATCH($B26,'Disaggregation1B_Import-Export'!$C$8:$C$228,0))),"")</f>
        <v>0</v>
      </c>
      <c r="H26" s="1165">
        <f>IFERROR(IF(INDEX('Disaggregation1B_Import-Export'!I$8:I$228,MATCH($B26,'Disaggregation1B_Import-Export'!$C$8:$C$228,0))="","",INDEX('Disaggregation1B_Import-Export'!I$8:I$228,MATCH($B26,'Disaggregation1B_Import-Export'!$C$8:$C$228,0))),"")</f>
        <v>0</v>
      </c>
      <c r="I26" s="1166" t="str">
        <f>IFERROR(IF(INDEX('Disaggregation1B_Import-Export'!J$8:J$228,MATCH($B26,'Disaggregation1B_Import-Export'!$C$8:$C$228,0))="","",INDEX('Disaggregation1B_Import-Export'!J$8:J$228,MATCH($B26,'Disaggregation1B_Import-Export'!$C$8:$C$228,0))),"")</f>
        <v>0.0</v>
      </c>
      <c r="J26" s="1164" t="str">
        <f>IFERROR(IF(INDEX('Disaggregation1B_Import-Export'!K$8:K$228,MATCH($B26,'Disaggregation1B_Import-Export'!$C$8:$C$228,0))="","",INDEX('Disaggregation1B_Import-Export'!K$8:K$228,MATCH($B26,'Disaggregation1B_Import-Export'!$C$8:$C$228,0))),"")</f>
        <v/>
      </c>
      <c r="K26" s="1164" t="str">
        <f>IFERROR(IF(INDEX('Disaggregation1B_Import-Export'!L$8:L$228,MATCH($B26,'Disaggregation1B_Import-Export'!$C$8:$C$228,0))="","",INDEX('Disaggregation1B_Import-Export'!L$8:L$228,MATCH($B26,'Disaggregation1B_Import-Export'!$C$8:$C$228,0))),"")</f>
        <v/>
      </c>
      <c r="L26" s="1054" t="str">
        <f>IFERROR(IF(INDEX('Disaggregation1B_Import-Export'!AQ$8:AQ$228,MATCH($B26,'Disaggregation1B_Import-Export'!$C$8:$C$228,0))="","",INDEX('Disaggregation1B_Import-Export'!AQ$8:AQ$228,MATCH($B26,'Disaggregation1B_Import-Export'!$C$8:$C$228,0))),"")</f>
        <v/>
      </c>
      <c r="M26" s="1167">
        <v>25595</v>
      </c>
      <c r="N26" s="1167">
        <v>29326</v>
      </c>
      <c r="O26" s="1168">
        <f t="shared" si="2"/>
        <v>87.277501193480191</v>
      </c>
      <c r="P26" s="1169" t="s">
        <v>985</v>
      </c>
      <c r="Q26" s="1169" t="s">
        <v>4207</v>
      </c>
      <c r="R26" s="1170"/>
      <c r="S26" s="1167"/>
      <c r="T26" s="1167"/>
      <c r="U26" s="1168" t="str">
        <f t="shared" si="3"/>
        <v/>
      </c>
      <c r="V26" s="1169"/>
      <c r="W26" s="1169"/>
      <c r="X26" s="1170"/>
      <c r="Y26" s="1171"/>
      <c r="Z26" s="1171"/>
      <c r="AA26" s="1172" t="str">
        <f t="shared" si="4"/>
        <v/>
      </c>
      <c r="AB26" s="1173"/>
      <c r="AC26" s="1174"/>
    </row>
    <row r="27" spans="1:29" ht="60" customHeight="1" x14ac:dyDescent="0.2">
      <c r="A27" s="1027">
        <f t="shared" si="0"/>
        <v>17</v>
      </c>
      <c r="B27" s="1027" t="str">
        <f t="shared" si="1"/>
        <v>Coverage17</v>
      </c>
      <c r="C27" s="1163" t="str">
        <f>IFERROR(INDEX('Disaggregation1B_Import-Export'!D$8:D$228,MATCH($B27,'Disaggregation1B_Import-Export'!$C$8:$C$228,0)),"")</f>
        <v>TB care and prevention</v>
      </c>
      <c r="D27" s="1164" t="str">
        <f>IFERROR(INDEX('Disaggregation1B_Import-Export'!AF$8:AF$245,MATCH($B27,'Disaggregation1B_Import-Export'!$C$8:$C$245,0)),"")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7" s="1164" t="str">
        <f>IFERROR(IF(INDEX('Disaggregation1B_Import-Export'!AG$8:AG$228,MATCH($B27,'Disaggregation1B_Import-Export'!$C$8:$C$228,0))="","",INDEX('Disaggregation1B_Import-Export'!AG$8:AG$228,MATCH($B27,'Disaggregation1B_Import-Export'!$C$8:$C$228,0))),"")</f>
        <v>Positivo</v>
      </c>
      <c r="F27" s="1164" t="str">
        <f>IFERROR(IF(INDEX('Disaggregation1B_Import-Export'!AH$8:AH$228,MATCH($B27,'Disaggregation1B_Import-Export'!$C$8:$C$228,0))="","",INDEX('Disaggregation1B_Import-Export'!AH$8:AH$228,MATCH($B27,'Disaggregation1B_Import-Export'!$C$8:$C$228,0))),"")</f>
        <v>Resultado de prueba del VIH</v>
      </c>
      <c r="G27" s="1165">
        <f>IFERROR(IF(INDEX('Disaggregation1B_Import-Export'!H$8:H$228,MATCH($B27,'Disaggregation1B_Import-Export'!$C$8:$C$228,0))="","",INDEX('Disaggregation1B_Import-Export'!H$8:H$228,MATCH($B27,'Disaggregation1B_Import-Export'!$C$8:$C$228,0))),"")</f>
        <v>0</v>
      </c>
      <c r="H27" s="1165">
        <f>IFERROR(IF(INDEX('Disaggregation1B_Import-Export'!I$8:I$228,MATCH($B27,'Disaggregation1B_Import-Export'!$C$8:$C$228,0))="","",INDEX('Disaggregation1B_Import-Export'!I$8:I$228,MATCH($B27,'Disaggregation1B_Import-Export'!$C$8:$C$228,0))),"")</f>
        <v>0</v>
      </c>
      <c r="I27" s="1166" t="str">
        <f>IFERROR(IF(INDEX('Disaggregation1B_Import-Export'!J$8:J$228,MATCH($B27,'Disaggregation1B_Import-Export'!$C$8:$C$228,0))="","",INDEX('Disaggregation1B_Import-Export'!J$8:J$228,MATCH($B27,'Disaggregation1B_Import-Export'!$C$8:$C$228,0))),"")</f>
        <v>0.0</v>
      </c>
      <c r="J27" s="1164" t="str">
        <f>IFERROR(IF(INDEX('Disaggregation1B_Import-Export'!K$8:K$228,MATCH($B27,'Disaggregation1B_Import-Export'!$C$8:$C$228,0))="","",INDEX('Disaggregation1B_Import-Export'!K$8:K$228,MATCH($B27,'Disaggregation1B_Import-Export'!$C$8:$C$228,0))),"")</f>
        <v/>
      </c>
      <c r="K27" s="1164" t="str">
        <f>IFERROR(IF(INDEX('Disaggregation1B_Import-Export'!L$8:L$228,MATCH($B27,'Disaggregation1B_Import-Export'!$C$8:$C$228,0))="","",INDEX('Disaggregation1B_Import-Export'!L$8:L$228,MATCH($B27,'Disaggregation1B_Import-Export'!$C$8:$C$228,0))),"")</f>
        <v/>
      </c>
      <c r="L27" s="1054" t="str">
        <f>IFERROR(IF(INDEX('Disaggregation1B_Import-Export'!AQ$8:AQ$228,MATCH($B27,'Disaggregation1B_Import-Export'!$C$8:$C$228,0))="","",INDEX('Disaggregation1B_Import-Export'!AQ$8:AQ$228,MATCH($B27,'Disaggregation1B_Import-Export'!$C$8:$C$228,0))),"")</f>
        <v/>
      </c>
      <c r="M27" s="1167">
        <v>1708</v>
      </c>
      <c r="N27" s="1167">
        <v>29326</v>
      </c>
      <c r="O27" s="1168">
        <f t="shared" si="2"/>
        <v>5.8241833185569121</v>
      </c>
      <c r="P27" s="1169" t="s">
        <v>985</v>
      </c>
      <c r="Q27" s="1169" t="s">
        <v>4208</v>
      </c>
      <c r="R27" s="1170"/>
      <c r="S27" s="1167"/>
      <c r="T27" s="1167"/>
      <c r="U27" s="1168" t="str">
        <f t="shared" si="3"/>
        <v/>
      </c>
      <c r="V27" s="1169"/>
      <c r="W27" s="1169"/>
      <c r="X27" s="1170"/>
      <c r="Y27" s="1171"/>
      <c r="Z27" s="1171"/>
      <c r="AA27" s="1172" t="str">
        <f t="shared" si="4"/>
        <v/>
      </c>
      <c r="AB27" s="1173"/>
      <c r="AC27" s="1174"/>
    </row>
    <row r="28" spans="1:29" ht="55.5" customHeight="1" x14ac:dyDescent="0.2">
      <c r="A28" s="1027">
        <f t="shared" si="0"/>
        <v>18</v>
      </c>
      <c r="B28" s="1027" t="str">
        <f t="shared" si="1"/>
        <v>Coverage18</v>
      </c>
      <c r="C28" s="1163" t="str">
        <f>IFERROR(INDEX('Disaggregation1B_Import-Export'!D$8:D$228,MATCH($B28,'Disaggregation1B_Import-Export'!$C$8:$C$228,0)),"")</f>
        <v>TB care and prevention</v>
      </c>
      <c r="D28" s="1164" t="str">
        <f>IFERROR(INDEX('Disaggregation1B_Import-Export'!AF$8:AF$245,MATCH($B28,'Disaggregation1B_Import-Export'!$C$8:$C$245,0)),"")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28" s="1164" t="str">
        <f>IFERROR(IF(INDEX('Disaggregation1B_Import-Export'!AG$8:AG$228,MATCH($B28,'Disaggregation1B_Import-Export'!$C$8:$C$228,0))="","",INDEX('Disaggregation1B_Import-Export'!AG$8:AG$228,MATCH($B28,'Disaggregation1B_Import-Export'!$C$8:$C$228,0))),"")</f>
        <v>No documentado</v>
      </c>
      <c r="F28" s="1164" t="str">
        <f>IFERROR(IF(INDEX('Disaggregation1B_Import-Export'!AH$8:AH$228,MATCH($B28,'Disaggregation1B_Import-Export'!$C$8:$C$228,0))="","",INDEX('Disaggregation1B_Import-Export'!AH$8:AH$228,MATCH($B28,'Disaggregation1B_Import-Export'!$C$8:$C$228,0))),"")</f>
        <v>Resultado de prueba del VIH</v>
      </c>
      <c r="G28" s="1165">
        <f>IFERROR(IF(INDEX('Disaggregation1B_Import-Export'!H$8:H$228,MATCH($B28,'Disaggregation1B_Import-Export'!$C$8:$C$228,0))="","",INDEX('Disaggregation1B_Import-Export'!H$8:H$228,MATCH($B28,'Disaggregation1B_Import-Export'!$C$8:$C$228,0))),"")</f>
        <v>0</v>
      </c>
      <c r="H28" s="1165">
        <f>IFERROR(IF(INDEX('Disaggregation1B_Import-Export'!I$8:I$228,MATCH($B28,'Disaggregation1B_Import-Export'!$C$8:$C$228,0))="","",INDEX('Disaggregation1B_Import-Export'!I$8:I$228,MATCH($B28,'Disaggregation1B_Import-Export'!$C$8:$C$228,0))),"")</f>
        <v>0</v>
      </c>
      <c r="I28" s="1166" t="str">
        <f>IFERROR(IF(INDEX('Disaggregation1B_Import-Export'!J$8:J$228,MATCH($B28,'Disaggregation1B_Import-Export'!$C$8:$C$228,0))="","",INDEX('Disaggregation1B_Import-Export'!J$8:J$228,MATCH($B28,'Disaggregation1B_Import-Export'!$C$8:$C$228,0))),"")</f>
        <v>0.0</v>
      </c>
      <c r="J28" s="1164" t="str">
        <f>IFERROR(IF(INDEX('Disaggregation1B_Import-Export'!K$8:K$228,MATCH($B28,'Disaggregation1B_Import-Export'!$C$8:$C$228,0))="","",INDEX('Disaggregation1B_Import-Export'!K$8:K$228,MATCH($B28,'Disaggregation1B_Import-Export'!$C$8:$C$228,0))),"")</f>
        <v/>
      </c>
      <c r="K28" s="1164" t="str">
        <f>IFERROR(IF(INDEX('Disaggregation1B_Import-Export'!L$8:L$228,MATCH($B28,'Disaggregation1B_Import-Export'!$C$8:$C$228,0))="","",INDEX('Disaggregation1B_Import-Export'!L$8:L$228,MATCH($B28,'Disaggregation1B_Import-Export'!$C$8:$C$228,0))),"")</f>
        <v/>
      </c>
      <c r="L28" s="1054" t="str">
        <f>IFERROR(IF(INDEX('Disaggregation1B_Import-Export'!AQ$8:AQ$228,MATCH($B28,'Disaggregation1B_Import-Export'!$C$8:$C$228,0))="","",INDEX('Disaggregation1B_Import-Export'!AQ$8:AQ$228,MATCH($B28,'Disaggregation1B_Import-Export'!$C$8:$C$228,0))),"")</f>
        <v/>
      </c>
      <c r="M28" s="1167">
        <v>2023</v>
      </c>
      <c r="N28" s="1167">
        <v>29326</v>
      </c>
      <c r="O28" s="1168">
        <f t="shared" si="2"/>
        <v>6.8983154879628996</v>
      </c>
      <c r="P28" s="1169" t="s">
        <v>985</v>
      </c>
      <c r="Q28" s="1169" t="s">
        <v>4206</v>
      </c>
      <c r="R28" s="1170"/>
      <c r="S28" s="1167"/>
      <c r="T28" s="1167"/>
      <c r="U28" s="1168" t="str">
        <f t="shared" si="3"/>
        <v/>
      </c>
      <c r="V28" s="1169"/>
      <c r="W28" s="1169"/>
      <c r="X28" s="1170"/>
      <c r="Y28" s="1171"/>
      <c r="Z28" s="1171"/>
      <c r="AA28" s="1172" t="str">
        <f t="shared" si="4"/>
        <v/>
      </c>
      <c r="AB28" s="1173"/>
      <c r="AC28" s="1174"/>
    </row>
    <row r="29" spans="1:29" ht="60" customHeight="1" x14ac:dyDescent="0.2">
      <c r="A29" s="1027">
        <f t="shared" si="0"/>
        <v>19</v>
      </c>
      <c r="B29" s="1027" t="str">
        <f t="shared" si="1"/>
        <v>Coverage19</v>
      </c>
      <c r="C29" s="1163" t="str">
        <f>IFERROR(INDEX('Disaggregation1B_Import-Export'!D$8:D$228,MATCH($B29,'Disaggregation1B_Import-Export'!$C$8:$C$228,0)),"")</f>
        <v>MDR-TB</v>
      </c>
      <c r="D29" s="1164" t="str">
        <f>IFERROR(INDEX('Disaggregation1B_Import-Export'!AF$8:AF$245,MATCH($B29,'Disaggregation1B_Import-Export'!$C$8:$C$245,0)),"")</f>
        <v>MDR TB-2(M): Número de casos TB-RR y/o TB-MDR notificados</v>
      </c>
      <c r="E29" s="1164" t="str">
        <f>IFERROR(IF(INDEX('Disaggregation1B_Import-Export'!AG$8:AG$228,MATCH($B29,'Disaggregation1B_Import-Export'!$C$8:$C$228,0))="","",INDEX('Disaggregation1B_Import-Export'!AG$8:AG$228,MATCH($B29,'Disaggregation1B_Import-Export'!$C$8:$C$228,0))),"")</f>
        <v>15+</v>
      </c>
      <c r="F29" s="1164" t="str">
        <f>IFERROR(IF(INDEX('Disaggregation1B_Import-Export'!AH$8:AH$228,MATCH($B29,'Disaggregation1B_Import-Export'!$C$8:$C$228,0))="","",INDEX('Disaggregation1B_Import-Export'!AH$8:AH$228,MATCH($B29,'Disaggregation1B_Import-Export'!$C$8:$C$228,0))),"")</f>
        <v>Edad</v>
      </c>
      <c r="G29" s="1165">
        <f>IFERROR(IF(INDEX('Disaggregation1B_Import-Export'!H$8:H$228,MATCH($B29,'Disaggregation1B_Import-Export'!$C$8:$C$228,0))="","",INDEX('Disaggregation1B_Import-Export'!H$8:H$228,MATCH($B29,'Disaggregation1B_Import-Export'!$C$8:$C$228,0))),"")</f>
        <v>1312</v>
      </c>
      <c r="H29" s="1165">
        <f>IFERROR(IF(INDEX('Disaggregation1B_Import-Export'!I$8:I$228,MATCH($B29,'Disaggregation1B_Import-Export'!$C$8:$C$228,0))="","",INDEX('Disaggregation1B_Import-Export'!I$8:I$228,MATCH($B29,'Disaggregation1B_Import-Export'!$C$8:$C$228,0))),"")</f>
        <v>0</v>
      </c>
      <c r="I29" s="1166" t="str">
        <f>IFERROR(IF(INDEX('Disaggregation1B_Import-Export'!J$8:J$228,MATCH($B29,'Disaggregation1B_Import-Export'!$C$8:$C$228,0))="","",INDEX('Disaggregation1B_Import-Export'!J$8:J$228,MATCH($B29,'Disaggregation1B_Import-Export'!$C$8:$C$228,0))),"")</f>
        <v>0.0</v>
      </c>
      <c r="J29" s="1164" t="str">
        <f>IFERROR(IF(INDEX('Disaggregation1B_Import-Export'!K$8:K$228,MATCH($B29,'Disaggregation1B_Import-Export'!$C$8:$C$228,0))="","",INDEX('Disaggregation1B_Import-Export'!K$8:K$228,MATCH($B29,'Disaggregation1B_Import-Export'!$C$8:$C$228,0))),"")</f>
        <v/>
      </c>
      <c r="K29" s="1164" t="str">
        <f>IFERROR(IF(INDEX('Disaggregation1B_Import-Export'!L$8:L$228,MATCH($B29,'Disaggregation1B_Import-Export'!$C$8:$C$228,0))="","",INDEX('Disaggregation1B_Import-Export'!L$8:L$228,MATCH($B29,'Disaggregation1B_Import-Export'!$C$8:$C$228,0))),"")</f>
        <v>DPCTB -MoH</v>
      </c>
      <c r="L29" s="1054" t="str">
        <f>IFERROR(IF(INDEX('Disaggregation1B_Import-Export'!AQ$8:AQ$228,MATCH($B29,'Disaggregation1B_Import-Export'!$C$8:$C$228,0))="","",INDEX('Disaggregation1B_Import-Export'!AQ$8:AQ$228,MATCH($B29,'Disaggregation1B_Import-Export'!$C$8:$C$228,0))),"")</f>
        <v/>
      </c>
      <c r="M29" s="1167">
        <v>1355</v>
      </c>
      <c r="N29" s="1167">
        <v>1384</v>
      </c>
      <c r="O29" s="1168">
        <f t="shared" si="2"/>
        <v>97.904624277456648</v>
      </c>
      <c r="P29" s="1169" t="s">
        <v>985</v>
      </c>
      <c r="Q29" s="1169" t="s">
        <v>4209</v>
      </c>
      <c r="R29" s="1170"/>
      <c r="S29" s="1167"/>
      <c r="T29" s="1167"/>
      <c r="U29" s="1168" t="str">
        <f t="shared" si="3"/>
        <v/>
      </c>
      <c r="V29" s="1169"/>
      <c r="W29" s="1169"/>
      <c r="X29" s="1170"/>
      <c r="Y29" s="1171"/>
      <c r="Z29" s="1171"/>
      <c r="AA29" s="1172" t="str">
        <f t="shared" si="4"/>
        <v/>
      </c>
      <c r="AB29" s="1173"/>
      <c r="AC29" s="1174"/>
    </row>
    <row r="30" spans="1:29" ht="60" customHeight="1" x14ac:dyDescent="0.2">
      <c r="A30" s="1027">
        <f t="shared" si="0"/>
        <v>20</v>
      </c>
      <c r="B30" s="1027" t="str">
        <f t="shared" si="1"/>
        <v>Coverage20</v>
      </c>
      <c r="C30" s="1163" t="str">
        <f>IFERROR(INDEX('Disaggregation1B_Import-Export'!D$8:D$228,MATCH($B30,'Disaggregation1B_Import-Export'!$C$8:$C$228,0)),"")</f>
        <v>MDR-TB</v>
      </c>
      <c r="D30" s="1164" t="str">
        <f>IFERROR(INDEX('Disaggregation1B_Import-Export'!AF$8:AF$245,MATCH($B30,'Disaggregation1B_Import-Export'!$C$8:$C$245,0)),"")</f>
        <v>MDR TB-2(M): Número de casos TB-RR y/o TB-MDR notificados</v>
      </c>
      <c r="E30" s="1164" t="str">
        <f>IFERROR(IF(INDEX('Disaggregation1B_Import-Export'!AG$8:AG$228,MATCH($B30,'Disaggregation1B_Import-Export'!$C$8:$C$228,0))="","",INDEX('Disaggregation1B_Import-Export'!AG$8:AG$228,MATCH($B30,'Disaggregation1B_Import-Export'!$C$8:$C$228,0))),"")</f>
        <v>&lt;15</v>
      </c>
      <c r="F30" s="1164" t="str">
        <f>IFERROR(IF(INDEX('Disaggregation1B_Import-Export'!AH$8:AH$228,MATCH($B30,'Disaggregation1B_Import-Export'!$C$8:$C$228,0))="","",INDEX('Disaggregation1B_Import-Export'!AH$8:AH$228,MATCH($B30,'Disaggregation1B_Import-Export'!$C$8:$C$228,0))),"")</f>
        <v>Edad</v>
      </c>
      <c r="G30" s="1165">
        <f>IFERROR(IF(INDEX('Disaggregation1B_Import-Export'!H$8:H$228,MATCH($B30,'Disaggregation1B_Import-Export'!$C$8:$C$228,0))="","",INDEX('Disaggregation1B_Import-Export'!H$8:H$228,MATCH($B30,'Disaggregation1B_Import-Export'!$C$8:$C$228,0))),"")</f>
        <v>23</v>
      </c>
      <c r="H30" s="1165">
        <f>IFERROR(IF(INDEX('Disaggregation1B_Import-Export'!I$8:I$228,MATCH($B30,'Disaggregation1B_Import-Export'!$C$8:$C$228,0))="","",INDEX('Disaggregation1B_Import-Export'!I$8:I$228,MATCH($B30,'Disaggregation1B_Import-Export'!$C$8:$C$228,0))),"")</f>
        <v>0</v>
      </c>
      <c r="I30" s="1166" t="str">
        <f>IFERROR(IF(INDEX('Disaggregation1B_Import-Export'!J$8:J$228,MATCH($B30,'Disaggregation1B_Import-Export'!$C$8:$C$228,0))="","",INDEX('Disaggregation1B_Import-Export'!J$8:J$228,MATCH($B30,'Disaggregation1B_Import-Export'!$C$8:$C$228,0))),"")</f>
        <v>0.0</v>
      </c>
      <c r="J30" s="1164" t="str">
        <f>IFERROR(IF(INDEX('Disaggregation1B_Import-Export'!K$8:K$228,MATCH($B30,'Disaggregation1B_Import-Export'!$C$8:$C$228,0))="","",INDEX('Disaggregation1B_Import-Export'!K$8:K$228,MATCH($B30,'Disaggregation1B_Import-Export'!$C$8:$C$228,0))),"")</f>
        <v/>
      </c>
      <c r="K30" s="1164" t="str">
        <f>IFERROR(IF(INDEX('Disaggregation1B_Import-Export'!L$8:L$228,MATCH($B30,'Disaggregation1B_Import-Export'!$C$8:$C$228,0))="","",INDEX('Disaggregation1B_Import-Export'!L$8:L$228,MATCH($B30,'Disaggregation1B_Import-Export'!$C$8:$C$228,0))),"")</f>
        <v>DPCTB -MoH</v>
      </c>
      <c r="L30" s="1054" t="str">
        <f>IFERROR(IF(INDEX('Disaggregation1B_Import-Export'!AQ$8:AQ$228,MATCH($B30,'Disaggregation1B_Import-Export'!$C$8:$C$228,0))="","",INDEX('Disaggregation1B_Import-Export'!AQ$8:AQ$228,MATCH($B30,'Disaggregation1B_Import-Export'!$C$8:$C$228,0))),"")</f>
        <v/>
      </c>
      <c r="M30" s="1167">
        <v>29</v>
      </c>
      <c r="N30" s="1167">
        <v>1384</v>
      </c>
      <c r="O30" s="1168">
        <f t="shared" si="2"/>
        <v>2.0953757225433525</v>
      </c>
      <c r="P30" s="1169" t="s">
        <v>985</v>
      </c>
      <c r="Q30" s="1060" t="s">
        <v>4210</v>
      </c>
      <c r="R30" s="1170"/>
      <c r="S30" s="1167"/>
      <c r="T30" s="1167"/>
      <c r="U30" s="1168" t="str">
        <f t="shared" si="3"/>
        <v/>
      </c>
      <c r="V30" s="1169"/>
      <c r="W30" s="1169"/>
      <c r="X30" s="1170"/>
      <c r="Y30" s="1171"/>
      <c r="Z30" s="1171"/>
      <c r="AA30" s="1172" t="str">
        <f t="shared" si="4"/>
        <v/>
      </c>
      <c r="AB30" s="1173"/>
      <c r="AC30" s="1174"/>
    </row>
    <row r="31" spans="1:29" ht="60" customHeight="1" x14ac:dyDescent="0.2">
      <c r="A31" s="1027">
        <f t="shared" si="0"/>
        <v>21</v>
      </c>
      <c r="B31" s="1027" t="str">
        <f t="shared" si="1"/>
        <v>Coverage21</v>
      </c>
      <c r="C31" s="1163" t="str">
        <f>IFERROR(INDEX('Disaggregation1B_Import-Export'!D$8:D$228,MATCH($B31,'Disaggregation1B_Import-Export'!$C$8:$C$228,0)),"")</f>
        <v>MDR-TB</v>
      </c>
      <c r="D31" s="1164" t="str">
        <f>IFERROR(INDEX('Disaggregation1B_Import-Export'!AF$8:AF$245,MATCH($B31,'Disaggregation1B_Import-Export'!$C$8:$C$245,0)),"")</f>
        <v>MDR TB-2(M): Número de casos TB-RR y/o TB-MDR notificados</v>
      </c>
      <c r="E31" s="1164" t="str">
        <f>IFERROR(IF(INDEX('Disaggregation1B_Import-Export'!AG$8:AG$228,MATCH($B31,'Disaggregation1B_Import-Export'!$C$8:$C$228,0))="","",INDEX('Disaggregation1B_Import-Export'!AG$8:AG$228,MATCH($B31,'Disaggregation1B_Import-Export'!$C$8:$C$228,0))),"")</f>
        <v>Mujeres</v>
      </c>
      <c r="F31" s="1164" t="str">
        <f>IFERROR(IF(INDEX('Disaggregation1B_Import-Export'!AH$8:AH$228,MATCH($B31,'Disaggregation1B_Import-Export'!$C$8:$C$228,0))="","",INDEX('Disaggregation1B_Import-Export'!AH$8:AH$228,MATCH($B31,'Disaggregation1B_Import-Export'!$C$8:$C$228,0))),"")</f>
        <v>Sexo</v>
      </c>
      <c r="G31" s="1165">
        <f>IFERROR(IF(INDEX('Disaggregation1B_Import-Export'!H$8:H$228,MATCH($B31,'Disaggregation1B_Import-Export'!$C$8:$C$228,0))="","",INDEX('Disaggregation1B_Import-Export'!H$8:H$228,MATCH($B31,'Disaggregation1B_Import-Export'!$C$8:$C$228,0))),"")</f>
        <v>372</v>
      </c>
      <c r="H31" s="1165">
        <f>IFERROR(IF(INDEX('Disaggregation1B_Import-Export'!I$8:I$228,MATCH($B31,'Disaggregation1B_Import-Export'!$C$8:$C$228,0))="","",INDEX('Disaggregation1B_Import-Export'!I$8:I$228,MATCH($B31,'Disaggregation1B_Import-Export'!$C$8:$C$228,0))),"")</f>
        <v>0</v>
      </c>
      <c r="I31" s="1166" t="str">
        <f>IFERROR(IF(INDEX('Disaggregation1B_Import-Export'!J$8:J$228,MATCH($B31,'Disaggregation1B_Import-Export'!$C$8:$C$228,0))="","",INDEX('Disaggregation1B_Import-Export'!J$8:J$228,MATCH($B31,'Disaggregation1B_Import-Export'!$C$8:$C$228,0))),"")</f>
        <v>0.0</v>
      </c>
      <c r="J31" s="1164" t="str">
        <f>IFERROR(IF(INDEX('Disaggregation1B_Import-Export'!K$8:K$228,MATCH($B31,'Disaggregation1B_Import-Export'!$C$8:$C$228,0))="","",INDEX('Disaggregation1B_Import-Export'!K$8:K$228,MATCH($B31,'Disaggregation1B_Import-Export'!$C$8:$C$228,0))),"")</f>
        <v/>
      </c>
      <c r="K31" s="1164" t="str">
        <f>IFERROR(IF(INDEX('Disaggregation1B_Import-Export'!L$8:L$228,MATCH($B31,'Disaggregation1B_Import-Export'!$C$8:$C$228,0))="","",INDEX('Disaggregation1B_Import-Export'!L$8:L$228,MATCH($B31,'Disaggregation1B_Import-Export'!$C$8:$C$228,0))),"")</f>
        <v>DPCTB -MoH</v>
      </c>
      <c r="L31" s="1054" t="str">
        <f>IFERROR(IF(INDEX('Disaggregation1B_Import-Export'!AQ$8:AQ$228,MATCH($B31,'Disaggregation1B_Import-Export'!$C$8:$C$228,0))="","",INDEX('Disaggregation1B_Import-Export'!AQ$8:AQ$228,MATCH($B31,'Disaggregation1B_Import-Export'!$C$8:$C$228,0))),"")</f>
        <v/>
      </c>
      <c r="M31" s="1167">
        <v>404</v>
      </c>
      <c r="N31" s="1167">
        <v>1384</v>
      </c>
      <c r="O31" s="1168">
        <f t="shared" si="2"/>
        <v>29.190751445086704</v>
      </c>
      <c r="P31" s="1169" t="s">
        <v>985</v>
      </c>
      <c r="Q31" s="1060" t="s">
        <v>4200</v>
      </c>
      <c r="R31" s="1170"/>
      <c r="S31" s="1167"/>
      <c r="T31" s="1167"/>
      <c r="U31" s="1168" t="str">
        <f t="shared" si="3"/>
        <v/>
      </c>
      <c r="V31" s="1169"/>
      <c r="W31" s="1169"/>
      <c r="X31" s="1170"/>
      <c r="Y31" s="1171"/>
      <c r="Z31" s="1171"/>
      <c r="AA31" s="1172" t="str">
        <f t="shared" si="4"/>
        <v/>
      </c>
      <c r="AB31" s="1173"/>
      <c r="AC31" s="1174"/>
    </row>
    <row r="32" spans="1:29" ht="60" customHeight="1" x14ac:dyDescent="0.2">
      <c r="A32" s="1027">
        <f t="shared" si="0"/>
        <v>22</v>
      </c>
      <c r="B32" s="1027" t="str">
        <f t="shared" si="1"/>
        <v>Coverage22</v>
      </c>
      <c r="C32" s="1163" t="str">
        <f>IFERROR(INDEX('Disaggregation1B_Import-Export'!D$8:D$228,MATCH($B32,'Disaggregation1B_Import-Export'!$C$8:$C$228,0)),"")</f>
        <v>MDR-TB</v>
      </c>
      <c r="D32" s="1164" t="str">
        <f>IFERROR(INDEX('Disaggregation1B_Import-Export'!AF$8:AF$245,MATCH($B32,'Disaggregation1B_Import-Export'!$C$8:$C$245,0)),"")</f>
        <v>MDR TB-2(M): Número de casos TB-RR y/o TB-MDR notificados</v>
      </c>
      <c r="E32" s="1164" t="str">
        <f>IFERROR(IF(INDEX('Disaggregation1B_Import-Export'!AG$8:AG$228,MATCH($B32,'Disaggregation1B_Import-Export'!$C$8:$C$228,0))="","",INDEX('Disaggregation1B_Import-Export'!AG$8:AG$228,MATCH($B32,'Disaggregation1B_Import-Export'!$C$8:$C$228,0))),"")</f>
        <v>Hombres</v>
      </c>
      <c r="F32" s="1164" t="str">
        <f>IFERROR(IF(INDEX('Disaggregation1B_Import-Export'!AH$8:AH$228,MATCH($B32,'Disaggregation1B_Import-Export'!$C$8:$C$228,0))="","",INDEX('Disaggregation1B_Import-Export'!AH$8:AH$228,MATCH($B32,'Disaggregation1B_Import-Export'!$C$8:$C$228,0))),"")</f>
        <v>Sexo</v>
      </c>
      <c r="G32" s="1165">
        <f>IFERROR(IF(INDEX('Disaggregation1B_Import-Export'!H$8:H$228,MATCH($B32,'Disaggregation1B_Import-Export'!$C$8:$C$228,0))="","",INDEX('Disaggregation1B_Import-Export'!H$8:H$228,MATCH($B32,'Disaggregation1B_Import-Export'!$C$8:$C$228,0))),"")</f>
        <v>963</v>
      </c>
      <c r="H32" s="1165">
        <f>IFERROR(IF(INDEX('Disaggregation1B_Import-Export'!I$8:I$228,MATCH($B32,'Disaggregation1B_Import-Export'!$C$8:$C$228,0))="","",INDEX('Disaggregation1B_Import-Export'!I$8:I$228,MATCH($B32,'Disaggregation1B_Import-Export'!$C$8:$C$228,0))),"")</f>
        <v>0</v>
      </c>
      <c r="I32" s="1166" t="str">
        <f>IFERROR(IF(INDEX('Disaggregation1B_Import-Export'!J$8:J$228,MATCH($B32,'Disaggregation1B_Import-Export'!$C$8:$C$228,0))="","",INDEX('Disaggregation1B_Import-Export'!J$8:J$228,MATCH($B32,'Disaggregation1B_Import-Export'!$C$8:$C$228,0))),"")</f>
        <v>0.0</v>
      </c>
      <c r="J32" s="1164" t="str">
        <f>IFERROR(IF(INDEX('Disaggregation1B_Import-Export'!K$8:K$228,MATCH($B32,'Disaggregation1B_Import-Export'!$C$8:$C$228,0))="","",INDEX('Disaggregation1B_Import-Export'!K$8:K$228,MATCH($B32,'Disaggregation1B_Import-Export'!$C$8:$C$228,0))),"")</f>
        <v/>
      </c>
      <c r="K32" s="1164" t="str">
        <f>IFERROR(IF(INDEX('Disaggregation1B_Import-Export'!L$8:L$228,MATCH($B32,'Disaggregation1B_Import-Export'!$C$8:$C$228,0))="","",INDEX('Disaggregation1B_Import-Export'!L$8:L$228,MATCH($B32,'Disaggregation1B_Import-Export'!$C$8:$C$228,0))),"")</f>
        <v>DPCTB -MoH</v>
      </c>
      <c r="L32" s="1054" t="str">
        <f>IFERROR(IF(INDEX('Disaggregation1B_Import-Export'!AQ$8:AQ$228,MATCH($B32,'Disaggregation1B_Import-Export'!$C$8:$C$228,0))="","",INDEX('Disaggregation1B_Import-Export'!AQ$8:AQ$228,MATCH($B32,'Disaggregation1B_Import-Export'!$C$8:$C$228,0))),"")</f>
        <v/>
      </c>
      <c r="M32" s="1167">
        <v>980</v>
      </c>
      <c r="N32" s="1167">
        <v>1384</v>
      </c>
      <c r="O32" s="1168">
        <f t="shared" si="2"/>
        <v>70.809248554913296</v>
      </c>
      <c r="P32" s="1169" t="s">
        <v>985</v>
      </c>
      <c r="Q32" s="1060" t="s">
        <v>4201</v>
      </c>
      <c r="R32" s="1170"/>
      <c r="S32" s="1167"/>
      <c r="T32" s="1167"/>
      <c r="U32" s="1168" t="str">
        <f t="shared" si="3"/>
        <v/>
      </c>
      <c r="V32" s="1169"/>
      <c r="W32" s="1169"/>
      <c r="X32" s="1170"/>
      <c r="Y32" s="1171"/>
      <c r="Z32" s="1171"/>
      <c r="AA32" s="1172" t="str">
        <f t="shared" si="4"/>
        <v/>
      </c>
      <c r="AB32" s="1173"/>
      <c r="AC32" s="1174"/>
    </row>
    <row r="33" spans="1:29" ht="84.75" customHeight="1" x14ac:dyDescent="0.2">
      <c r="A33" s="1027">
        <f t="shared" si="0"/>
        <v>23</v>
      </c>
      <c r="B33" s="1027" t="str">
        <f t="shared" si="1"/>
        <v>Coverage23</v>
      </c>
      <c r="C33" s="1163" t="str">
        <f>IFERROR(INDEX('Disaggregation1B_Import-Export'!D$8:D$228,MATCH($B33,'Disaggregation1B_Import-Export'!$C$8:$C$228,0)),"")</f>
        <v>MDR-TB</v>
      </c>
      <c r="D33" s="1164" t="str">
        <f>IFERROR(INDEX('Disaggregation1B_Import-Export'!AF$8:AF$245,MATCH($B33,'Disaggregation1B_Import-Export'!$C$8:$C$245,0)),"")</f>
        <v>MDR TB-3(M): Número de casos TB-RR y/o TB-MDR que iniciaron tratamiento con drogas de segunda línea</v>
      </c>
      <c r="E33" s="1164" t="str">
        <f>IFERROR(IF(INDEX('Disaggregation1B_Import-Export'!AG$8:AG$228,MATCH($B33,'Disaggregation1B_Import-Export'!$C$8:$C$228,0))="","",INDEX('Disaggregation1B_Import-Export'!AG$8:AG$228,MATCH($B33,'Disaggregation1B_Import-Export'!$C$8:$C$228,0))),"")</f>
        <v>Mujeres</v>
      </c>
      <c r="F33" s="1164" t="str">
        <f>IFERROR(IF(INDEX('Disaggregation1B_Import-Export'!AH$8:AH$228,MATCH($B33,'Disaggregation1B_Import-Export'!$C$8:$C$228,0))="","",INDEX('Disaggregation1B_Import-Export'!AH$8:AH$228,MATCH($B33,'Disaggregation1B_Import-Export'!$C$8:$C$228,0))),"")</f>
        <v>Sexo</v>
      </c>
      <c r="G33" s="1165">
        <f>IFERROR(IF(INDEX('Disaggregation1B_Import-Export'!H$8:H$228,MATCH($B33,'Disaggregation1B_Import-Export'!$C$8:$C$228,0))="","",INDEX('Disaggregation1B_Import-Export'!H$8:H$228,MATCH($B33,'Disaggregation1B_Import-Export'!$C$8:$C$228,0))),"")</f>
        <v>229</v>
      </c>
      <c r="H33" s="1165">
        <f>IFERROR(IF(INDEX('Disaggregation1B_Import-Export'!I$8:I$228,MATCH($B33,'Disaggregation1B_Import-Export'!$C$8:$C$228,0))="","",INDEX('Disaggregation1B_Import-Export'!I$8:I$228,MATCH($B33,'Disaggregation1B_Import-Export'!$C$8:$C$228,0))),"")</f>
        <v>0</v>
      </c>
      <c r="I33" s="1166" t="str">
        <f>IFERROR(IF(INDEX('Disaggregation1B_Import-Export'!J$8:J$228,MATCH($B33,'Disaggregation1B_Import-Export'!$C$8:$C$228,0))="","",INDEX('Disaggregation1B_Import-Export'!J$8:J$228,MATCH($B33,'Disaggregation1B_Import-Export'!$C$8:$C$228,0))),"")</f>
        <v>0.0</v>
      </c>
      <c r="J33" s="1164" t="str">
        <f>IFERROR(IF(INDEX('Disaggregation1B_Import-Export'!K$8:K$228,MATCH($B33,'Disaggregation1B_Import-Export'!$C$8:$C$228,0))="","",INDEX('Disaggregation1B_Import-Export'!K$8:K$228,MATCH($B33,'Disaggregation1B_Import-Export'!$C$8:$C$228,0))),"")</f>
        <v/>
      </c>
      <c r="K33" s="1164" t="str">
        <f>IFERROR(IF(INDEX('Disaggregation1B_Import-Export'!L$8:L$228,MATCH($B33,'Disaggregation1B_Import-Export'!$C$8:$C$228,0))="","",INDEX('Disaggregation1B_Import-Export'!L$8:L$228,MATCH($B33,'Disaggregation1B_Import-Export'!$C$8:$C$228,0))),"")</f>
        <v>DPCTB -MoH</v>
      </c>
      <c r="L33" s="1054" t="str">
        <f>IFERROR(IF(INDEX('Disaggregation1B_Import-Export'!AQ$8:AQ$228,MATCH($B33,'Disaggregation1B_Import-Export'!$C$8:$C$228,0))="","",INDEX('Disaggregation1B_Import-Export'!AQ$8:AQ$228,MATCH($B33,'Disaggregation1B_Import-Export'!$C$8:$C$228,0))),"")</f>
        <v/>
      </c>
      <c r="M33" s="1167">
        <v>476</v>
      </c>
      <c r="N33" s="1167">
        <v>1587</v>
      </c>
      <c r="O33" s="1168">
        <f t="shared" si="2"/>
        <v>29.993698802772528</v>
      </c>
      <c r="P33" s="1169" t="s">
        <v>985</v>
      </c>
      <c r="Q33" s="1060" t="s">
        <v>4202</v>
      </c>
      <c r="R33" s="1170"/>
      <c r="S33" s="1167"/>
      <c r="T33" s="1167"/>
      <c r="U33" s="1168" t="str">
        <f t="shared" si="3"/>
        <v/>
      </c>
      <c r="V33" s="1169"/>
      <c r="W33" s="1169"/>
      <c r="X33" s="1170"/>
      <c r="Y33" s="1171"/>
      <c r="Z33" s="1171"/>
      <c r="AA33" s="1172" t="str">
        <f t="shared" si="4"/>
        <v/>
      </c>
      <c r="AB33" s="1173"/>
      <c r="AC33" s="1174"/>
    </row>
    <row r="34" spans="1:29" ht="60" customHeight="1" x14ac:dyDescent="0.2">
      <c r="A34" s="1027">
        <f t="shared" si="0"/>
        <v>24</v>
      </c>
      <c r="B34" s="1027" t="str">
        <f t="shared" si="1"/>
        <v>Coverage24</v>
      </c>
      <c r="C34" s="1163" t="str">
        <f>IFERROR(INDEX('Disaggregation1B_Import-Export'!D$8:D$228,MATCH($B34,'Disaggregation1B_Import-Export'!$C$8:$C$228,0)),"")</f>
        <v>MDR-TB</v>
      </c>
      <c r="D34" s="1164" t="str">
        <f>IFERROR(INDEX('Disaggregation1B_Import-Export'!AF$8:AF$245,MATCH($B34,'Disaggregation1B_Import-Export'!$C$8:$C$245,0)),"")</f>
        <v>MDR TB-3(M): Número de casos TB-RR y/o TB-MDR que iniciaron tratamiento con drogas de segunda línea</v>
      </c>
      <c r="E34" s="1164" t="str">
        <f>IFERROR(IF(INDEX('Disaggregation1B_Import-Export'!AG$8:AG$228,MATCH($B34,'Disaggregation1B_Import-Export'!$C$8:$C$228,0))="","",INDEX('Disaggregation1B_Import-Export'!AG$8:AG$228,MATCH($B34,'Disaggregation1B_Import-Export'!$C$8:$C$228,0))),"")</f>
        <v>Hombres</v>
      </c>
      <c r="F34" s="1164" t="str">
        <f>IFERROR(IF(INDEX('Disaggregation1B_Import-Export'!AH$8:AH$228,MATCH($B34,'Disaggregation1B_Import-Export'!$C$8:$C$228,0))="","",INDEX('Disaggregation1B_Import-Export'!AH$8:AH$228,MATCH($B34,'Disaggregation1B_Import-Export'!$C$8:$C$228,0))),"")</f>
        <v>Sexo</v>
      </c>
      <c r="G34" s="1165">
        <f>IFERROR(IF(INDEX('Disaggregation1B_Import-Export'!H$8:H$228,MATCH($B34,'Disaggregation1B_Import-Export'!$C$8:$C$228,0))="","",INDEX('Disaggregation1B_Import-Export'!H$8:H$228,MATCH($B34,'Disaggregation1B_Import-Export'!$C$8:$C$228,0))),"")</f>
        <v>1061</v>
      </c>
      <c r="H34" s="1165">
        <f>IFERROR(IF(INDEX('Disaggregation1B_Import-Export'!I$8:I$228,MATCH($B34,'Disaggregation1B_Import-Export'!$C$8:$C$228,0))="","",INDEX('Disaggregation1B_Import-Export'!I$8:I$228,MATCH($B34,'Disaggregation1B_Import-Export'!$C$8:$C$228,0))),"")</f>
        <v>0</v>
      </c>
      <c r="I34" s="1166" t="str">
        <f>IFERROR(IF(INDEX('Disaggregation1B_Import-Export'!J$8:J$228,MATCH($B34,'Disaggregation1B_Import-Export'!$C$8:$C$228,0))="","",INDEX('Disaggregation1B_Import-Export'!J$8:J$228,MATCH($B34,'Disaggregation1B_Import-Export'!$C$8:$C$228,0))),"")</f>
        <v>0.0</v>
      </c>
      <c r="J34" s="1164" t="str">
        <f>IFERROR(IF(INDEX('Disaggregation1B_Import-Export'!K$8:K$228,MATCH($B34,'Disaggregation1B_Import-Export'!$C$8:$C$228,0))="","",INDEX('Disaggregation1B_Import-Export'!K$8:K$228,MATCH($B34,'Disaggregation1B_Import-Export'!$C$8:$C$228,0))),"")</f>
        <v/>
      </c>
      <c r="K34" s="1164" t="str">
        <f>IFERROR(IF(INDEX('Disaggregation1B_Import-Export'!L$8:L$228,MATCH($B34,'Disaggregation1B_Import-Export'!$C$8:$C$228,0))="","",INDEX('Disaggregation1B_Import-Export'!L$8:L$228,MATCH($B34,'Disaggregation1B_Import-Export'!$C$8:$C$228,0))),"")</f>
        <v>DPCTB -MoH</v>
      </c>
      <c r="L34" s="1054" t="str">
        <f>IFERROR(IF(INDEX('Disaggregation1B_Import-Export'!AQ$8:AQ$228,MATCH($B34,'Disaggregation1B_Import-Export'!$C$8:$C$228,0))="","",INDEX('Disaggregation1B_Import-Export'!AQ$8:AQ$228,MATCH($B34,'Disaggregation1B_Import-Export'!$C$8:$C$228,0))),"")</f>
        <v/>
      </c>
      <c r="M34" s="1167">
        <v>1111</v>
      </c>
      <c r="N34" s="1167">
        <v>1587</v>
      </c>
      <c r="O34" s="1168">
        <f t="shared" si="2"/>
        <v>70.006301197227472</v>
      </c>
      <c r="P34" s="1169" t="s">
        <v>985</v>
      </c>
      <c r="Q34" s="1060" t="s">
        <v>4203</v>
      </c>
      <c r="R34" s="1170"/>
      <c r="S34" s="1167"/>
      <c r="T34" s="1167"/>
      <c r="U34" s="1168" t="str">
        <f t="shared" si="3"/>
        <v/>
      </c>
      <c r="V34" s="1169"/>
      <c r="W34" s="1169"/>
      <c r="X34" s="1170"/>
      <c r="Y34" s="1171"/>
      <c r="Z34" s="1171"/>
      <c r="AA34" s="1172" t="str">
        <f t="shared" si="4"/>
        <v/>
      </c>
      <c r="AB34" s="1173"/>
      <c r="AC34" s="1174"/>
    </row>
    <row r="35" spans="1:29" ht="60" customHeight="1" x14ac:dyDescent="0.2">
      <c r="A35" s="1027">
        <f t="shared" si="0"/>
        <v>25</v>
      </c>
      <c r="B35" s="1027" t="str">
        <f t="shared" si="1"/>
        <v>Coverage25</v>
      </c>
      <c r="C35" s="1163" t="str">
        <f>IFERROR(INDEX('Disaggregation1B_Import-Export'!D$8:D$228,MATCH($B35,'Disaggregation1B_Import-Export'!$C$8:$C$228,0)),"")</f>
        <v>MDR-TB</v>
      </c>
      <c r="D35" s="1164" t="str">
        <f>IFERROR(INDEX('Disaggregation1B_Import-Export'!AF$8:AF$245,MATCH($B35,'Disaggregation1B_Import-Export'!$C$8:$C$245,0)),"")</f>
        <v>MDR TB-3(M): Número de casos TB-RR y/o TB-MDR que iniciaron tratamiento con drogas de segunda línea</v>
      </c>
      <c r="E35" s="1164" t="str">
        <f>IFERROR(IF(INDEX('Disaggregation1B_Import-Export'!AG$8:AG$228,MATCH($B35,'Disaggregation1B_Import-Export'!$C$8:$C$228,0))="","",INDEX('Disaggregation1B_Import-Export'!AG$8:AG$228,MATCH($B35,'Disaggregation1B_Import-Export'!$C$8:$C$228,0))),"")</f>
        <v>Regimenes acortados</v>
      </c>
      <c r="F35" s="1164" t="str">
        <f>IFERROR(IF(INDEX('Disaggregation1B_Import-Export'!AH$8:AH$228,MATCH($B35,'Disaggregation1B_Import-Export'!$C$8:$C$228,0))="","",INDEX('Disaggregation1B_Import-Export'!AH$8:AH$228,MATCH($B35,'Disaggregation1B_Import-Export'!$C$8:$C$228,0))),"")</f>
        <v>Tipo de tratamiento</v>
      </c>
      <c r="G35" s="1165">
        <f>IFERROR(IF(INDEX('Disaggregation1B_Import-Export'!H$8:H$228,MATCH($B35,'Disaggregation1B_Import-Export'!$C$8:$C$228,0))="","",INDEX('Disaggregation1B_Import-Export'!H$8:H$228,MATCH($B35,'Disaggregation1B_Import-Export'!$C$8:$C$228,0))),"")</f>
        <v>0</v>
      </c>
      <c r="H35" s="1165">
        <f>IFERROR(IF(INDEX('Disaggregation1B_Import-Export'!I$8:I$228,MATCH($B35,'Disaggregation1B_Import-Export'!$C$8:$C$228,0))="","",INDEX('Disaggregation1B_Import-Export'!I$8:I$228,MATCH($B35,'Disaggregation1B_Import-Export'!$C$8:$C$228,0))),"")</f>
        <v>0</v>
      </c>
      <c r="I35" s="1166" t="str">
        <f>IFERROR(IF(INDEX('Disaggregation1B_Import-Export'!J$8:J$228,MATCH($B35,'Disaggregation1B_Import-Export'!$C$8:$C$228,0))="","",INDEX('Disaggregation1B_Import-Export'!J$8:J$228,MATCH($B35,'Disaggregation1B_Import-Export'!$C$8:$C$228,0))),"")</f>
        <v>0.0</v>
      </c>
      <c r="J35" s="1164" t="str">
        <f>IFERROR(IF(INDEX('Disaggregation1B_Import-Export'!K$8:K$228,MATCH($B35,'Disaggregation1B_Import-Export'!$C$8:$C$228,0))="","",INDEX('Disaggregation1B_Import-Export'!K$8:K$228,MATCH($B35,'Disaggregation1B_Import-Export'!$C$8:$C$228,0))),"")</f>
        <v/>
      </c>
      <c r="K35" s="1164" t="str">
        <f>IFERROR(IF(INDEX('Disaggregation1B_Import-Export'!L$8:L$228,MATCH($B35,'Disaggregation1B_Import-Export'!$C$8:$C$228,0))="","",INDEX('Disaggregation1B_Import-Export'!L$8:L$228,MATCH($B35,'Disaggregation1B_Import-Export'!$C$8:$C$228,0))),"")</f>
        <v/>
      </c>
      <c r="L35" s="1054" t="str">
        <f>IFERROR(IF(INDEX('Disaggregation1B_Import-Export'!AQ$8:AQ$228,MATCH($B35,'Disaggregation1B_Import-Export'!$C$8:$C$228,0))="","",INDEX('Disaggregation1B_Import-Export'!AQ$8:AQ$228,MATCH($B35,'Disaggregation1B_Import-Export'!$C$8:$C$228,0))),"")</f>
        <v/>
      </c>
      <c r="M35" s="1167">
        <v>0</v>
      </c>
      <c r="N35" s="1167">
        <v>1587</v>
      </c>
      <c r="O35" s="1168">
        <f t="shared" si="2"/>
        <v>0</v>
      </c>
      <c r="P35" s="1169" t="s">
        <v>985</v>
      </c>
      <c r="Q35" s="1169" t="s">
        <v>4255</v>
      </c>
      <c r="R35" s="1170"/>
      <c r="S35" s="1167"/>
      <c r="T35" s="1167"/>
      <c r="U35" s="1168" t="str">
        <f t="shared" si="3"/>
        <v/>
      </c>
      <c r="V35" s="1169"/>
      <c r="W35" s="1169"/>
      <c r="X35" s="1170"/>
      <c r="Y35" s="1171"/>
      <c r="Z35" s="1171"/>
      <c r="AA35" s="1172" t="str">
        <f t="shared" si="4"/>
        <v/>
      </c>
      <c r="AB35" s="1173"/>
      <c r="AC35" s="1174"/>
    </row>
    <row r="36" spans="1:29" ht="60" customHeight="1" x14ac:dyDescent="0.2">
      <c r="A36" s="1027">
        <f t="shared" si="0"/>
        <v>26</v>
      </c>
      <c r="B36" s="1027" t="str">
        <f t="shared" si="1"/>
        <v>Coverage26</v>
      </c>
      <c r="C36" s="1163" t="str">
        <f>IFERROR(INDEX('Disaggregation1B_Import-Export'!D$8:D$228,MATCH($B36,'Disaggregation1B_Import-Export'!$C$8:$C$228,0)),"")</f>
        <v>MDR-TB</v>
      </c>
      <c r="D36" s="1164" t="str">
        <f>IFERROR(INDEX('Disaggregation1B_Import-Export'!AF$8:AF$245,MATCH($B36,'Disaggregation1B_Import-Export'!$C$8:$C$245,0)),"")</f>
        <v>MDR TB-3(M): Número de casos TB-RR y/o TB-MDR que iniciaron tratamiento con drogas de segunda línea</v>
      </c>
      <c r="E36" s="1164" t="str">
        <f>IFERROR(IF(INDEX('Disaggregation1B_Import-Export'!AG$8:AG$228,MATCH($B36,'Disaggregation1B_Import-Export'!$C$8:$C$228,0))="","",INDEX('Disaggregation1B_Import-Export'!AG$8:AG$228,MATCH($B36,'Disaggregation1B_Import-Export'!$C$8:$C$228,0))),"")</f>
        <v>Nuevas drogas anti tuberculosis</v>
      </c>
      <c r="F36" s="1164" t="str">
        <f>IFERROR(IF(INDEX('Disaggregation1B_Import-Export'!AH$8:AH$228,MATCH($B36,'Disaggregation1B_Import-Export'!$C$8:$C$228,0))="","",INDEX('Disaggregation1B_Import-Export'!AH$8:AH$228,MATCH($B36,'Disaggregation1B_Import-Export'!$C$8:$C$228,0))),"")</f>
        <v>Tipo de tratamiento</v>
      </c>
      <c r="G36" s="1165">
        <f>IFERROR(IF(INDEX('Disaggregation1B_Import-Export'!H$8:H$228,MATCH($B36,'Disaggregation1B_Import-Export'!$C$8:$C$228,0))="","",INDEX('Disaggregation1B_Import-Export'!H$8:H$228,MATCH($B36,'Disaggregation1B_Import-Export'!$C$8:$C$228,0))),"")</f>
        <v>0</v>
      </c>
      <c r="H36" s="1165">
        <f>IFERROR(IF(INDEX('Disaggregation1B_Import-Export'!I$8:I$228,MATCH($B36,'Disaggregation1B_Import-Export'!$C$8:$C$228,0))="","",INDEX('Disaggregation1B_Import-Export'!I$8:I$228,MATCH($B36,'Disaggregation1B_Import-Export'!$C$8:$C$228,0))),"")</f>
        <v>0</v>
      </c>
      <c r="I36" s="1166" t="str">
        <f>IFERROR(IF(INDEX('Disaggregation1B_Import-Export'!J$8:J$228,MATCH($B36,'Disaggregation1B_Import-Export'!$C$8:$C$228,0))="","",INDEX('Disaggregation1B_Import-Export'!J$8:J$228,MATCH($B36,'Disaggregation1B_Import-Export'!$C$8:$C$228,0))),"")</f>
        <v>0.0</v>
      </c>
      <c r="J36" s="1164" t="str">
        <f>IFERROR(IF(INDEX('Disaggregation1B_Import-Export'!K$8:K$228,MATCH($B36,'Disaggregation1B_Import-Export'!$C$8:$C$228,0))="","",INDEX('Disaggregation1B_Import-Export'!K$8:K$228,MATCH($B36,'Disaggregation1B_Import-Export'!$C$8:$C$228,0))),"")</f>
        <v/>
      </c>
      <c r="K36" s="1164" t="str">
        <f>IFERROR(IF(INDEX('Disaggregation1B_Import-Export'!L$8:L$228,MATCH($B36,'Disaggregation1B_Import-Export'!$C$8:$C$228,0))="","",INDEX('Disaggregation1B_Import-Export'!L$8:L$228,MATCH($B36,'Disaggregation1B_Import-Export'!$C$8:$C$228,0))),"")</f>
        <v/>
      </c>
      <c r="L36" s="1054" t="str">
        <f>IFERROR(IF(INDEX('Disaggregation1B_Import-Export'!AQ$8:AQ$228,MATCH($B36,'Disaggregation1B_Import-Export'!$C$8:$C$228,0))="","",INDEX('Disaggregation1B_Import-Export'!AQ$8:AQ$228,MATCH($B36,'Disaggregation1B_Import-Export'!$C$8:$C$228,0))),"")</f>
        <v/>
      </c>
      <c r="M36" s="1167">
        <v>0</v>
      </c>
      <c r="N36" s="1167">
        <v>1587</v>
      </c>
      <c r="O36" s="1168">
        <f t="shared" si="2"/>
        <v>0</v>
      </c>
      <c r="P36" s="1169" t="s">
        <v>985</v>
      </c>
      <c r="Q36" s="1169" t="s">
        <v>4255</v>
      </c>
      <c r="R36" s="1170"/>
      <c r="S36" s="1167"/>
      <c r="T36" s="1167"/>
      <c r="U36" s="1168" t="str">
        <f t="shared" si="3"/>
        <v/>
      </c>
      <c r="V36" s="1169"/>
      <c r="W36" s="1169"/>
      <c r="X36" s="1170"/>
      <c r="Y36" s="1171"/>
      <c r="Z36" s="1171"/>
      <c r="AA36" s="1172" t="str">
        <f t="shared" si="4"/>
        <v/>
      </c>
      <c r="AB36" s="1173"/>
      <c r="AC36" s="1174"/>
    </row>
    <row r="37" spans="1:29" ht="60" customHeight="1" x14ac:dyDescent="0.2">
      <c r="A37" s="1027">
        <f t="shared" si="0"/>
        <v>27</v>
      </c>
      <c r="B37" s="1027" t="str">
        <f t="shared" si="1"/>
        <v>Coverage27</v>
      </c>
      <c r="C37" s="1163" t="str">
        <f>IFERROR(INDEX('Disaggregation1B_Import-Export'!D$8:D$228,MATCH($B37,'Disaggregation1B_Import-Export'!$C$8:$C$228,0)),"")</f>
        <v>MDR-TB</v>
      </c>
      <c r="D37" s="1164" t="str">
        <f>IFERROR(INDEX('Disaggregation1B_Import-Export'!AF$8:AF$245,MATCH($B37,'Disaggregation1B_Import-Export'!$C$8:$C$245,0)),"")</f>
        <v>MDR TB-3(M): Número de casos TB-RR y/o TB-MDR que iniciaron tratamiento con drogas de segunda línea</v>
      </c>
      <c r="E37" s="1164" t="str">
        <f>IFERROR(IF(INDEX('Disaggregation1B_Import-Export'!AG$8:AG$228,MATCH($B37,'Disaggregation1B_Import-Export'!$C$8:$C$228,0))="","",INDEX('Disaggregation1B_Import-Export'!AG$8:AG$228,MATCH($B37,'Disaggregation1B_Import-Export'!$C$8:$C$228,0))),"")</f>
        <v>15+</v>
      </c>
      <c r="F37" s="1164" t="str">
        <f>IFERROR(IF(INDEX('Disaggregation1B_Import-Export'!AH$8:AH$228,MATCH($B37,'Disaggregation1B_Import-Export'!$C$8:$C$228,0))="","",INDEX('Disaggregation1B_Import-Export'!AH$8:AH$228,MATCH($B37,'Disaggregation1B_Import-Export'!$C$8:$C$228,0))),"")</f>
        <v>Edad</v>
      </c>
      <c r="G37" s="1165">
        <f>IFERROR(IF(INDEX('Disaggregation1B_Import-Export'!H$8:H$228,MATCH($B37,'Disaggregation1B_Import-Export'!$C$8:$C$228,0))="","",INDEX('Disaggregation1B_Import-Export'!H$8:H$228,MATCH($B37,'Disaggregation1B_Import-Export'!$C$8:$C$228,0))),"")</f>
        <v>1273</v>
      </c>
      <c r="H37" s="1165">
        <f>IFERROR(IF(INDEX('Disaggregation1B_Import-Export'!I$8:I$228,MATCH($B37,'Disaggregation1B_Import-Export'!$C$8:$C$228,0))="","",INDEX('Disaggregation1B_Import-Export'!I$8:I$228,MATCH($B37,'Disaggregation1B_Import-Export'!$C$8:$C$228,0))),"")</f>
        <v>0</v>
      </c>
      <c r="I37" s="1166" t="str">
        <f>IFERROR(IF(INDEX('Disaggregation1B_Import-Export'!J$8:J$228,MATCH($B37,'Disaggregation1B_Import-Export'!$C$8:$C$228,0))="","",INDEX('Disaggregation1B_Import-Export'!J$8:J$228,MATCH($B37,'Disaggregation1B_Import-Export'!$C$8:$C$228,0))),"")</f>
        <v>0.0</v>
      </c>
      <c r="J37" s="1164" t="str">
        <f>IFERROR(IF(INDEX('Disaggregation1B_Import-Export'!K$8:K$228,MATCH($B37,'Disaggregation1B_Import-Export'!$C$8:$C$228,0))="","",INDEX('Disaggregation1B_Import-Export'!K$8:K$228,MATCH($B37,'Disaggregation1B_Import-Export'!$C$8:$C$228,0))),"")</f>
        <v/>
      </c>
      <c r="K37" s="1164" t="str">
        <f>IFERROR(IF(INDEX('Disaggregation1B_Import-Export'!L$8:L$228,MATCH($B37,'Disaggregation1B_Import-Export'!$C$8:$C$228,0))="","",INDEX('Disaggregation1B_Import-Export'!L$8:L$228,MATCH($B37,'Disaggregation1B_Import-Export'!$C$8:$C$228,0))),"")</f>
        <v>DPCTB -MoH</v>
      </c>
      <c r="L37" s="1054" t="str">
        <f>IFERROR(IF(INDEX('Disaggregation1B_Import-Export'!AQ$8:AQ$228,MATCH($B37,'Disaggregation1B_Import-Export'!$C$8:$C$228,0))="","",INDEX('Disaggregation1B_Import-Export'!AQ$8:AQ$228,MATCH($B37,'Disaggregation1B_Import-Export'!$C$8:$C$228,0))),"")</f>
        <v/>
      </c>
      <c r="M37" s="1167">
        <v>1539</v>
      </c>
      <c r="N37" s="1167">
        <v>1587</v>
      </c>
      <c r="O37" s="1168">
        <f t="shared" si="2"/>
        <v>96.975425330812854</v>
      </c>
      <c r="P37" s="1169" t="s">
        <v>985</v>
      </c>
      <c r="Q37" s="1060" t="s">
        <v>4211</v>
      </c>
      <c r="R37" s="1170"/>
      <c r="S37" s="1167"/>
      <c r="T37" s="1167"/>
      <c r="U37" s="1168" t="str">
        <f t="shared" si="3"/>
        <v/>
      </c>
      <c r="V37" s="1169"/>
      <c r="W37" s="1169"/>
      <c r="X37" s="1170"/>
      <c r="Y37" s="1171"/>
      <c r="Z37" s="1171"/>
      <c r="AA37" s="1172" t="str">
        <f t="shared" si="4"/>
        <v/>
      </c>
      <c r="AB37" s="1173"/>
      <c r="AC37" s="1174"/>
    </row>
    <row r="38" spans="1:29" ht="60" customHeight="1" x14ac:dyDescent="0.2">
      <c r="A38" s="1027">
        <f t="shared" si="0"/>
        <v>28</v>
      </c>
      <c r="B38" s="1027" t="str">
        <f t="shared" si="1"/>
        <v>Coverage28</v>
      </c>
      <c r="C38" s="1163" t="str">
        <f>IFERROR(INDEX('Disaggregation1B_Import-Export'!D$8:D$228,MATCH($B38,'Disaggregation1B_Import-Export'!$C$8:$C$228,0)),"")</f>
        <v>MDR-TB</v>
      </c>
      <c r="D38" s="1164" t="str">
        <f>IFERROR(INDEX('Disaggregation1B_Import-Export'!AF$8:AF$245,MATCH($B38,'Disaggregation1B_Import-Export'!$C$8:$C$245,0)),"")</f>
        <v>MDR TB-3(M): Número de casos TB-RR y/o TB-MDR que iniciaron tratamiento con drogas de segunda línea</v>
      </c>
      <c r="E38" s="1164" t="str">
        <f>IFERROR(IF(INDEX('Disaggregation1B_Import-Export'!AG$8:AG$228,MATCH($B38,'Disaggregation1B_Import-Export'!$C$8:$C$228,0))="","",INDEX('Disaggregation1B_Import-Export'!AG$8:AG$228,MATCH($B38,'Disaggregation1B_Import-Export'!$C$8:$C$228,0))),"")</f>
        <v>&lt;15</v>
      </c>
      <c r="F38" s="1164" t="str">
        <f>IFERROR(IF(INDEX('Disaggregation1B_Import-Export'!AH$8:AH$228,MATCH($B38,'Disaggregation1B_Import-Export'!$C$8:$C$228,0))="","",INDEX('Disaggregation1B_Import-Export'!AH$8:AH$228,MATCH($B38,'Disaggregation1B_Import-Export'!$C$8:$C$228,0))),"")</f>
        <v>Edad</v>
      </c>
      <c r="G38" s="1165">
        <f>IFERROR(IF(INDEX('Disaggregation1B_Import-Export'!H$8:H$228,MATCH($B38,'Disaggregation1B_Import-Export'!$C$8:$C$228,0))="","",INDEX('Disaggregation1B_Import-Export'!H$8:H$228,MATCH($B38,'Disaggregation1B_Import-Export'!$C$8:$C$228,0))),"")</f>
        <v>17</v>
      </c>
      <c r="H38" s="1165">
        <f>IFERROR(IF(INDEX('Disaggregation1B_Import-Export'!I$8:I$228,MATCH($B38,'Disaggregation1B_Import-Export'!$C$8:$C$228,0))="","",INDEX('Disaggregation1B_Import-Export'!I$8:I$228,MATCH($B38,'Disaggregation1B_Import-Export'!$C$8:$C$228,0))),"")</f>
        <v>0</v>
      </c>
      <c r="I38" s="1166" t="str">
        <f>IFERROR(IF(INDEX('Disaggregation1B_Import-Export'!J$8:J$228,MATCH($B38,'Disaggregation1B_Import-Export'!$C$8:$C$228,0))="","",INDEX('Disaggregation1B_Import-Export'!J$8:J$228,MATCH($B38,'Disaggregation1B_Import-Export'!$C$8:$C$228,0))),"")</f>
        <v>0.0</v>
      </c>
      <c r="J38" s="1164" t="str">
        <f>IFERROR(IF(INDEX('Disaggregation1B_Import-Export'!K$8:K$228,MATCH($B38,'Disaggregation1B_Import-Export'!$C$8:$C$228,0))="","",INDEX('Disaggregation1B_Import-Export'!K$8:K$228,MATCH($B38,'Disaggregation1B_Import-Export'!$C$8:$C$228,0))),"")</f>
        <v/>
      </c>
      <c r="K38" s="1164" t="str">
        <f>IFERROR(IF(INDEX('Disaggregation1B_Import-Export'!L$8:L$228,MATCH($B38,'Disaggregation1B_Import-Export'!$C$8:$C$228,0))="","",INDEX('Disaggregation1B_Import-Export'!L$8:L$228,MATCH($B38,'Disaggregation1B_Import-Export'!$C$8:$C$228,0))),"")</f>
        <v>DPCTB -MoH</v>
      </c>
      <c r="L38" s="1054" t="str">
        <f>IFERROR(IF(INDEX('Disaggregation1B_Import-Export'!AQ$8:AQ$228,MATCH($B38,'Disaggregation1B_Import-Export'!$C$8:$C$228,0))="","",INDEX('Disaggregation1B_Import-Export'!AQ$8:AQ$228,MATCH($B38,'Disaggregation1B_Import-Export'!$C$8:$C$228,0))),"")</f>
        <v/>
      </c>
      <c r="M38" s="1167">
        <v>48</v>
      </c>
      <c r="N38" s="1167">
        <v>1587</v>
      </c>
      <c r="O38" s="1168">
        <f t="shared" si="2"/>
        <v>3.0245746691871456</v>
      </c>
      <c r="P38" s="1169" t="s">
        <v>985</v>
      </c>
      <c r="Q38" s="1060" t="s">
        <v>4204</v>
      </c>
      <c r="R38" s="1170"/>
      <c r="S38" s="1167"/>
      <c r="T38" s="1167"/>
      <c r="U38" s="1168" t="str">
        <f t="shared" si="3"/>
        <v/>
      </c>
      <c r="V38" s="1169"/>
      <c r="W38" s="1169"/>
      <c r="X38" s="1170"/>
      <c r="Y38" s="1171"/>
      <c r="Z38" s="1171"/>
      <c r="AA38" s="1172" t="str">
        <f t="shared" si="4"/>
        <v/>
      </c>
      <c r="AB38" s="1173"/>
      <c r="AC38" s="1174"/>
    </row>
    <row r="39" spans="1:29" ht="60" customHeight="1" x14ac:dyDescent="0.2">
      <c r="A39" s="1027">
        <f t="shared" si="0"/>
        <v>29</v>
      </c>
      <c r="B39" s="1027" t="str">
        <f t="shared" si="1"/>
        <v>Coverage29</v>
      </c>
      <c r="C39" s="1163" t="str">
        <f>IFERROR(INDEX('Disaggregation1B_Import-Export'!D$8:D$228,MATCH($B39,'Disaggregation1B_Import-Export'!$C$8:$C$228,0)),"")</f>
        <v/>
      </c>
      <c r="D39" s="1164" t="str">
        <f>IFERROR(INDEX('Disaggregation1B_Import-Export'!AF$8:AF$245,MATCH($B39,'Disaggregation1B_Import-Export'!$C$8:$C$245,0)),"")</f>
        <v/>
      </c>
      <c r="E39" s="1164" t="str">
        <f>IFERROR(IF(INDEX('Disaggregation1B_Import-Export'!AG$8:AG$228,MATCH($B39,'Disaggregation1B_Import-Export'!$C$8:$C$228,0))="","",INDEX('Disaggregation1B_Import-Export'!AG$8:AG$228,MATCH($B39,'Disaggregation1B_Import-Export'!$C$8:$C$228,0))),"")</f>
        <v/>
      </c>
      <c r="F39" s="1164" t="str">
        <f>IFERROR(IF(INDEX('Disaggregation1B_Import-Export'!AH$8:AH$228,MATCH($B39,'Disaggregation1B_Import-Export'!$C$8:$C$228,0))="","",INDEX('Disaggregation1B_Import-Export'!AH$8:AH$228,MATCH($B39,'Disaggregation1B_Import-Export'!$C$8:$C$228,0))),"")</f>
        <v/>
      </c>
      <c r="G39" s="1165" t="str">
        <f>IFERROR(IF(INDEX('Disaggregation1B_Import-Export'!H$8:H$228,MATCH($B39,'Disaggregation1B_Import-Export'!$C$8:$C$228,0))="","",INDEX('Disaggregation1B_Import-Export'!H$8:H$228,MATCH($B39,'Disaggregation1B_Import-Export'!$C$8:$C$228,0))),"")</f>
        <v/>
      </c>
      <c r="H39" s="1165" t="str">
        <f>IFERROR(IF(INDEX('Disaggregation1B_Import-Export'!I$8:I$228,MATCH($B39,'Disaggregation1B_Import-Export'!$C$8:$C$228,0))="","",INDEX('Disaggregation1B_Import-Export'!I$8:I$228,MATCH($B39,'Disaggregation1B_Import-Export'!$C$8:$C$228,0))),"")</f>
        <v/>
      </c>
      <c r="I39" s="1166" t="str">
        <f>IFERROR(IF(INDEX('Disaggregation1B_Import-Export'!J$8:J$228,MATCH($B39,'Disaggregation1B_Import-Export'!$C$8:$C$228,0))="","",INDEX('Disaggregation1B_Import-Export'!J$8:J$228,MATCH($B39,'Disaggregation1B_Import-Export'!$C$8:$C$228,0))),"")</f>
        <v/>
      </c>
      <c r="J39" s="1164" t="str">
        <f>IFERROR(IF(INDEX('Disaggregation1B_Import-Export'!K$8:K$228,MATCH($B39,'Disaggregation1B_Import-Export'!$C$8:$C$228,0))="","",INDEX('Disaggregation1B_Import-Export'!K$8:K$228,MATCH($B39,'Disaggregation1B_Import-Export'!$C$8:$C$228,0))),"")</f>
        <v/>
      </c>
      <c r="K39" s="1164" t="str">
        <f>IFERROR(IF(INDEX('Disaggregation1B_Import-Export'!L$8:L$228,MATCH($B39,'Disaggregation1B_Import-Export'!$C$8:$C$228,0))="","",INDEX('Disaggregation1B_Import-Export'!L$8:L$228,MATCH($B39,'Disaggregation1B_Import-Export'!$C$8:$C$228,0))),"")</f>
        <v/>
      </c>
      <c r="L39" s="1054" t="str">
        <f>IFERROR(IF(INDEX('Disaggregation1B_Import-Export'!AQ$8:AQ$228,MATCH($B39,'Disaggregation1B_Import-Export'!$C$8:$C$228,0))="","",INDEX('Disaggregation1B_Import-Export'!AQ$8:AQ$228,MATCH($B39,'Disaggregation1B_Import-Export'!$C$8:$C$228,0))),"")</f>
        <v/>
      </c>
      <c r="M39" s="1167"/>
      <c r="N39" s="1167"/>
      <c r="O39" s="1168" t="str">
        <f t="shared" si="2"/>
        <v/>
      </c>
      <c r="P39" s="1169"/>
      <c r="Q39" s="1169"/>
      <c r="R39" s="1170"/>
      <c r="S39" s="1167"/>
      <c r="T39" s="1167"/>
      <c r="U39" s="1168" t="str">
        <f t="shared" si="3"/>
        <v/>
      </c>
      <c r="V39" s="1169"/>
      <c r="W39" s="1169"/>
      <c r="X39" s="1170"/>
      <c r="Y39" s="1171"/>
      <c r="Z39" s="1171"/>
      <c r="AA39" s="1172" t="str">
        <f t="shared" si="4"/>
        <v/>
      </c>
      <c r="AB39" s="1173"/>
      <c r="AC39" s="1174"/>
    </row>
    <row r="40" spans="1:29" ht="60" customHeight="1" x14ac:dyDescent="0.2">
      <c r="A40" s="1027">
        <f t="shared" si="0"/>
        <v>30</v>
      </c>
      <c r="B40" s="1027" t="str">
        <f t="shared" si="1"/>
        <v>Coverage30</v>
      </c>
      <c r="C40" s="1163" t="str">
        <f>IFERROR(INDEX('Disaggregation1B_Import-Export'!D$8:D$228,MATCH($B40,'Disaggregation1B_Import-Export'!$C$8:$C$228,0)),"")</f>
        <v/>
      </c>
      <c r="D40" s="1164" t="str">
        <f>IFERROR(INDEX('Disaggregation1B_Import-Export'!AF$8:AF$245,MATCH($B40,'Disaggregation1B_Import-Export'!$C$8:$C$245,0)),"")</f>
        <v/>
      </c>
      <c r="E40" s="1164" t="str">
        <f>IFERROR(IF(INDEX('Disaggregation1B_Import-Export'!AG$8:AG$228,MATCH($B40,'Disaggregation1B_Import-Export'!$C$8:$C$228,0))="","",INDEX('Disaggregation1B_Import-Export'!AG$8:AG$228,MATCH($B40,'Disaggregation1B_Import-Export'!$C$8:$C$228,0))),"")</f>
        <v/>
      </c>
      <c r="F40" s="1164" t="str">
        <f>IFERROR(IF(INDEX('Disaggregation1B_Import-Export'!AH$8:AH$228,MATCH($B40,'Disaggregation1B_Import-Export'!$C$8:$C$228,0))="","",INDEX('Disaggregation1B_Import-Export'!AH$8:AH$228,MATCH($B40,'Disaggregation1B_Import-Export'!$C$8:$C$228,0))),"")</f>
        <v/>
      </c>
      <c r="G40" s="1165" t="str">
        <f>IFERROR(IF(INDEX('Disaggregation1B_Import-Export'!H$8:H$228,MATCH($B40,'Disaggregation1B_Import-Export'!$C$8:$C$228,0))="","",INDEX('Disaggregation1B_Import-Export'!H$8:H$228,MATCH($B40,'Disaggregation1B_Import-Export'!$C$8:$C$228,0))),"")</f>
        <v/>
      </c>
      <c r="H40" s="1165" t="str">
        <f>IFERROR(IF(INDEX('Disaggregation1B_Import-Export'!I$8:I$228,MATCH($B40,'Disaggregation1B_Import-Export'!$C$8:$C$228,0))="","",INDEX('Disaggregation1B_Import-Export'!I$8:I$228,MATCH($B40,'Disaggregation1B_Import-Export'!$C$8:$C$228,0))),"")</f>
        <v/>
      </c>
      <c r="I40" s="1166" t="str">
        <f>IFERROR(IF(INDEX('Disaggregation1B_Import-Export'!J$8:J$228,MATCH($B40,'Disaggregation1B_Import-Export'!$C$8:$C$228,0))="","",INDEX('Disaggregation1B_Import-Export'!J$8:J$228,MATCH($B40,'Disaggregation1B_Import-Export'!$C$8:$C$228,0))),"")</f>
        <v/>
      </c>
      <c r="J40" s="1164" t="str">
        <f>IFERROR(IF(INDEX('Disaggregation1B_Import-Export'!K$8:K$228,MATCH($B40,'Disaggregation1B_Import-Export'!$C$8:$C$228,0))="","",INDEX('Disaggregation1B_Import-Export'!K$8:K$228,MATCH($B40,'Disaggregation1B_Import-Export'!$C$8:$C$228,0))),"")</f>
        <v/>
      </c>
      <c r="K40" s="1164" t="str">
        <f>IFERROR(IF(INDEX('Disaggregation1B_Import-Export'!L$8:L$228,MATCH($B40,'Disaggregation1B_Import-Export'!$C$8:$C$228,0))="","",INDEX('Disaggregation1B_Import-Export'!L$8:L$228,MATCH($B40,'Disaggregation1B_Import-Export'!$C$8:$C$228,0))),"")</f>
        <v/>
      </c>
      <c r="L40" s="1054" t="str">
        <f>IFERROR(IF(INDEX('Disaggregation1B_Import-Export'!AQ$8:AQ$228,MATCH($B40,'Disaggregation1B_Import-Export'!$C$8:$C$228,0))="","",INDEX('Disaggregation1B_Import-Export'!AQ$8:AQ$228,MATCH($B40,'Disaggregation1B_Import-Export'!$C$8:$C$228,0))),"")</f>
        <v/>
      </c>
      <c r="M40" s="1167"/>
      <c r="N40" s="1167"/>
      <c r="O40" s="1168" t="str">
        <f t="shared" si="2"/>
        <v/>
      </c>
      <c r="P40" s="1169"/>
      <c r="Q40" s="1169"/>
      <c r="R40" s="1170"/>
      <c r="S40" s="1167"/>
      <c r="T40" s="1167"/>
      <c r="U40" s="1168" t="str">
        <f t="shared" si="3"/>
        <v/>
      </c>
      <c r="V40" s="1169"/>
      <c r="W40" s="1169"/>
      <c r="X40" s="1170"/>
      <c r="Y40" s="1171"/>
      <c r="Z40" s="1171"/>
      <c r="AA40" s="1172" t="str">
        <f t="shared" si="4"/>
        <v/>
      </c>
      <c r="AB40" s="1173"/>
      <c r="AC40" s="1174"/>
    </row>
    <row r="41" spans="1:29" ht="60" customHeight="1" x14ac:dyDescent="0.2">
      <c r="A41" s="1027">
        <f t="shared" si="0"/>
        <v>31</v>
      </c>
      <c r="B41" s="1027" t="str">
        <f t="shared" si="1"/>
        <v>Coverage31</v>
      </c>
      <c r="C41" s="1163" t="str">
        <f>IFERROR(INDEX('Disaggregation1B_Import-Export'!D$8:D$228,MATCH($B41,'Disaggregation1B_Import-Export'!$C$8:$C$228,0)),"")</f>
        <v/>
      </c>
      <c r="D41" s="1164" t="str">
        <f>IFERROR(INDEX('Disaggregation1B_Import-Export'!AF$8:AF$245,MATCH($B41,'Disaggregation1B_Import-Export'!$C$8:$C$245,0)),"")</f>
        <v/>
      </c>
      <c r="E41" s="1164" t="str">
        <f>IFERROR(IF(INDEX('Disaggregation1B_Import-Export'!AG$8:AG$228,MATCH($B41,'Disaggregation1B_Import-Export'!$C$8:$C$228,0))="","",INDEX('Disaggregation1B_Import-Export'!AG$8:AG$228,MATCH($B41,'Disaggregation1B_Import-Export'!$C$8:$C$228,0))),"")</f>
        <v/>
      </c>
      <c r="F41" s="1164" t="str">
        <f>IFERROR(IF(INDEX('Disaggregation1B_Import-Export'!AH$8:AH$228,MATCH($B41,'Disaggregation1B_Import-Export'!$C$8:$C$228,0))="","",INDEX('Disaggregation1B_Import-Export'!AH$8:AH$228,MATCH($B41,'Disaggregation1B_Import-Export'!$C$8:$C$228,0))),"")</f>
        <v/>
      </c>
      <c r="G41" s="1165" t="str">
        <f>IFERROR(IF(INDEX('Disaggregation1B_Import-Export'!H$8:H$228,MATCH($B41,'Disaggregation1B_Import-Export'!$C$8:$C$228,0))="","",INDEX('Disaggregation1B_Import-Export'!H$8:H$228,MATCH($B41,'Disaggregation1B_Import-Export'!$C$8:$C$228,0))),"")</f>
        <v/>
      </c>
      <c r="H41" s="1165" t="str">
        <f>IFERROR(IF(INDEX('Disaggregation1B_Import-Export'!I$8:I$228,MATCH($B41,'Disaggregation1B_Import-Export'!$C$8:$C$228,0))="","",INDEX('Disaggregation1B_Import-Export'!I$8:I$228,MATCH($B41,'Disaggregation1B_Import-Export'!$C$8:$C$228,0))),"")</f>
        <v/>
      </c>
      <c r="I41" s="1166" t="str">
        <f>IFERROR(IF(INDEX('Disaggregation1B_Import-Export'!J$8:J$228,MATCH($B41,'Disaggregation1B_Import-Export'!$C$8:$C$228,0))="","",INDEX('Disaggregation1B_Import-Export'!J$8:J$228,MATCH($B41,'Disaggregation1B_Import-Export'!$C$8:$C$228,0))),"")</f>
        <v/>
      </c>
      <c r="J41" s="1164" t="str">
        <f>IFERROR(IF(INDEX('Disaggregation1B_Import-Export'!K$8:K$228,MATCH($B41,'Disaggregation1B_Import-Export'!$C$8:$C$228,0))="","",INDEX('Disaggregation1B_Import-Export'!K$8:K$228,MATCH($B41,'Disaggregation1B_Import-Export'!$C$8:$C$228,0))),"")</f>
        <v/>
      </c>
      <c r="K41" s="1164" t="str">
        <f>IFERROR(IF(INDEX('Disaggregation1B_Import-Export'!L$8:L$228,MATCH($B41,'Disaggregation1B_Import-Export'!$C$8:$C$228,0))="","",INDEX('Disaggregation1B_Import-Export'!L$8:L$228,MATCH($B41,'Disaggregation1B_Import-Export'!$C$8:$C$228,0))),"")</f>
        <v/>
      </c>
      <c r="L41" s="1054" t="str">
        <f>IFERROR(IF(INDEX('Disaggregation1B_Import-Export'!AQ$8:AQ$228,MATCH($B41,'Disaggregation1B_Import-Export'!$C$8:$C$228,0))="","",INDEX('Disaggregation1B_Import-Export'!AQ$8:AQ$228,MATCH($B41,'Disaggregation1B_Import-Export'!$C$8:$C$228,0))),"")</f>
        <v/>
      </c>
      <c r="M41" s="1167"/>
      <c r="N41" s="1167"/>
      <c r="O41" s="1168" t="str">
        <f t="shared" si="2"/>
        <v/>
      </c>
      <c r="P41" s="1169"/>
      <c r="Q41" s="1169"/>
      <c r="R41" s="1170"/>
      <c r="S41" s="1167"/>
      <c r="T41" s="1167"/>
      <c r="U41" s="1168" t="str">
        <f t="shared" si="3"/>
        <v/>
      </c>
      <c r="V41" s="1169"/>
      <c r="W41" s="1169"/>
      <c r="X41" s="1170"/>
      <c r="Y41" s="1171"/>
      <c r="Z41" s="1171"/>
      <c r="AA41" s="1172" t="str">
        <f t="shared" si="4"/>
        <v/>
      </c>
      <c r="AB41" s="1173"/>
      <c r="AC41" s="1174"/>
    </row>
    <row r="42" spans="1:29" ht="60" customHeight="1" x14ac:dyDescent="0.2">
      <c r="A42" s="1027">
        <f t="shared" si="0"/>
        <v>32</v>
      </c>
      <c r="B42" s="1027" t="str">
        <f t="shared" si="1"/>
        <v>Coverage32</v>
      </c>
      <c r="C42" s="1163" t="str">
        <f>IFERROR(INDEX('Disaggregation1B_Import-Export'!D$8:D$228,MATCH($B42,'Disaggregation1B_Import-Export'!$C$8:$C$228,0)),"")</f>
        <v/>
      </c>
      <c r="D42" s="1164" t="str">
        <f>IFERROR(INDEX('Disaggregation1B_Import-Export'!AF$8:AF$245,MATCH($B42,'Disaggregation1B_Import-Export'!$C$8:$C$245,0)),"")</f>
        <v/>
      </c>
      <c r="E42" s="1164" t="str">
        <f>IFERROR(IF(INDEX('Disaggregation1B_Import-Export'!AG$8:AG$228,MATCH($B42,'Disaggregation1B_Import-Export'!$C$8:$C$228,0))="","",INDEX('Disaggregation1B_Import-Export'!AG$8:AG$228,MATCH($B42,'Disaggregation1B_Import-Export'!$C$8:$C$228,0))),"")</f>
        <v/>
      </c>
      <c r="F42" s="1164" t="str">
        <f>IFERROR(IF(INDEX('Disaggregation1B_Import-Export'!AH$8:AH$228,MATCH($B42,'Disaggregation1B_Import-Export'!$C$8:$C$228,0))="","",INDEX('Disaggregation1B_Import-Export'!AH$8:AH$228,MATCH($B42,'Disaggregation1B_Import-Export'!$C$8:$C$228,0))),"")</f>
        <v/>
      </c>
      <c r="G42" s="1165" t="str">
        <f>IFERROR(IF(INDEX('Disaggregation1B_Import-Export'!H$8:H$228,MATCH($B42,'Disaggregation1B_Import-Export'!$C$8:$C$228,0))="","",INDEX('Disaggregation1B_Import-Export'!H$8:H$228,MATCH($B42,'Disaggregation1B_Import-Export'!$C$8:$C$228,0))),"")</f>
        <v/>
      </c>
      <c r="H42" s="1165" t="str">
        <f>IFERROR(IF(INDEX('Disaggregation1B_Import-Export'!I$8:I$228,MATCH($B42,'Disaggregation1B_Import-Export'!$C$8:$C$228,0))="","",INDEX('Disaggregation1B_Import-Export'!I$8:I$228,MATCH($B42,'Disaggregation1B_Import-Export'!$C$8:$C$228,0))),"")</f>
        <v/>
      </c>
      <c r="I42" s="1166" t="str">
        <f>IFERROR(IF(INDEX('Disaggregation1B_Import-Export'!J$8:J$228,MATCH($B42,'Disaggregation1B_Import-Export'!$C$8:$C$228,0))="","",INDEX('Disaggregation1B_Import-Export'!J$8:J$228,MATCH($B42,'Disaggregation1B_Import-Export'!$C$8:$C$228,0))),"")</f>
        <v/>
      </c>
      <c r="J42" s="1164" t="str">
        <f>IFERROR(IF(INDEX('Disaggregation1B_Import-Export'!K$8:K$228,MATCH($B42,'Disaggregation1B_Import-Export'!$C$8:$C$228,0))="","",INDEX('Disaggregation1B_Import-Export'!K$8:K$228,MATCH($B42,'Disaggregation1B_Import-Export'!$C$8:$C$228,0))),"")</f>
        <v/>
      </c>
      <c r="K42" s="1164" t="str">
        <f>IFERROR(IF(INDEX('Disaggregation1B_Import-Export'!L$8:L$228,MATCH($B42,'Disaggregation1B_Import-Export'!$C$8:$C$228,0))="","",INDEX('Disaggregation1B_Import-Export'!L$8:L$228,MATCH($B42,'Disaggregation1B_Import-Export'!$C$8:$C$228,0))),"")</f>
        <v/>
      </c>
      <c r="L42" s="1054" t="str">
        <f>IFERROR(IF(INDEX('Disaggregation1B_Import-Export'!AQ$8:AQ$228,MATCH($B42,'Disaggregation1B_Import-Export'!$C$8:$C$228,0))="","",INDEX('Disaggregation1B_Import-Export'!AQ$8:AQ$228,MATCH($B42,'Disaggregation1B_Import-Export'!$C$8:$C$228,0))),"")</f>
        <v/>
      </c>
      <c r="M42" s="1167"/>
      <c r="N42" s="1167"/>
      <c r="O42" s="1168" t="str">
        <f t="shared" si="2"/>
        <v/>
      </c>
      <c r="P42" s="1169"/>
      <c r="Q42" s="1169"/>
      <c r="R42" s="1170"/>
      <c r="S42" s="1167"/>
      <c r="T42" s="1167"/>
      <c r="U42" s="1168" t="str">
        <f t="shared" si="3"/>
        <v/>
      </c>
      <c r="V42" s="1169"/>
      <c r="W42" s="1169"/>
      <c r="X42" s="1170"/>
      <c r="Y42" s="1171"/>
      <c r="Z42" s="1171"/>
      <c r="AA42" s="1172" t="str">
        <f t="shared" si="4"/>
        <v/>
      </c>
      <c r="AB42" s="1173"/>
      <c r="AC42" s="1174"/>
    </row>
    <row r="43" spans="1:29" ht="60" customHeight="1" x14ac:dyDescent="0.2">
      <c r="A43" s="1027">
        <f t="shared" si="0"/>
        <v>33</v>
      </c>
      <c r="B43" s="1027" t="str">
        <f t="shared" si="1"/>
        <v>Coverage33</v>
      </c>
      <c r="C43" s="1163" t="str">
        <f>IFERROR(INDEX('Disaggregation1B_Import-Export'!D$8:D$228,MATCH($B43,'Disaggregation1B_Import-Export'!$C$8:$C$228,0)),"")</f>
        <v/>
      </c>
      <c r="D43" s="1164" t="str">
        <f>IFERROR(INDEX('Disaggregation1B_Import-Export'!AF$8:AF$245,MATCH($B43,'Disaggregation1B_Import-Export'!$C$8:$C$245,0)),"")</f>
        <v/>
      </c>
      <c r="E43" s="1164" t="str">
        <f>IFERROR(IF(INDEX('Disaggregation1B_Import-Export'!AG$8:AG$228,MATCH($B43,'Disaggregation1B_Import-Export'!$C$8:$C$228,0))="","",INDEX('Disaggregation1B_Import-Export'!AG$8:AG$228,MATCH($B43,'Disaggregation1B_Import-Export'!$C$8:$C$228,0))),"")</f>
        <v/>
      </c>
      <c r="F43" s="1164" t="str">
        <f>IFERROR(IF(INDEX('Disaggregation1B_Import-Export'!AH$8:AH$228,MATCH($B43,'Disaggregation1B_Import-Export'!$C$8:$C$228,0))="","",INDEX('Disaggregation1B_Import-Export'!AH$8:AH$228,MATCH($B43,'Disaggregation1B_Import-Export'!$C$8:$C$228,0))),"")</f>
        <v/>
      </c>
      <c r="G43" s="1165" t="str">
        <f>IFERROR(IF(INDEX('Disaggregation1B_Import-Export'!H$8:H$228,MATCH($B43,'Disaggregation1B_Import-Export'!$C$8:$C$228,0))="","",INDEX('Disaggregation1B_Import-Export'!H$8:H$228,MATCH($B43,'Disaggregation1B_Import-Export'!$C$8:$C$228,0))),"")</f>
        <v/>
      </c>
      <c r="H43" s="1165" t="str">
        <f>IFERROR(IF(INDEX('Disaggregation1B_Import-Export'!I$8:I$228,MATCH($B43,'Disaggregation1B_Import-Export'!$C$8:$C$228,0))="","",INDEX('Disaggregation1B_Import-Export'!I$8:I$228,MATCH($B43,'Disaggregation1B_Import-Export'!$C$8:$C$228,0))),"")</f>
        <v/>
      </c>
      <c r="I43" s="1166" t="str">
        <f>IFERROR(IF(INDEX('Disaggregation1B_Import-Export'!J$8:J$228,MATCH($B43,'Disaggregation1B_Import-Export'!$C$8:$C$228,0))="","",INDEX('Disaggregation1B_Import-Export'!J$8:J$228,MATCH($B43,'Disaggregation1B_Import-Export'!$C$8:$C$228,0))),"")</f>
        <v/>
      </c>
      <c r="J43" s="1164" t="str">
        <f>IFERROR(IF(INDEX('Disaggregation1B_Import-Export'!K$8:K$228,MATCH($B43,'Disaggregation1B_Import-Export'!$C$8:$C$228,0))="","",INDEX('Disaggregation1B_Import-Export'!K$8:K$228,MATCH($B43,'Disaggregation1B_Import-Export'!$C$8:$C$228,0))),"")</f>
        <v/>
      </c>
      <c r="K43" s="1164" t="str">
        <f>IFERROR(IF(INDEX('Disaggregation1B_Import-Export'!L$8:L$228,MATCH($B43,'Disaggregation1B_Import-Export'!$C$8:$C$228,0))="","",INDEX('Disaggregation1B_Import-Export'!L$8:L$228,MATCH($B43,'Disaggregation1B_Import-Export'!$C$8:$C$228,0))),"")</f>
        <v/>
      </c>
      <c r="L43" s="1054" t="str">
        <f>IFERROR(IF(INDEX('Disaggregation1B_Import-Export'!AQ$8:AQ$228,MATCH($B43,'Disaggregation1B_Import-Export'!$C$8:$C$228,0))="","",INDEX('Disaggregation1B_Import-Export'!AQ$8:AQ$228,MATCH($B43,'Disaggregation1B_Import-Export'!$C$8:$C$228,0))),"")</f>
        <v/>
      </c>
      <c r="M43" s="1167"/>
      <c r="N43" s="1167"/>
      <c r="O43" s="1168" t="str">
        <f t="shared" si="2"/>
        <v/>
      </c>
      <c r="P43" s="1169"/>
      <c r="Q43" s="1169"/>
      <c r="R43" s="1170"/>
      <c r="S43" s="1167"/>
      <c r="T43" s="1167"/>
      <c r="U43" s="1168" t="str">
        <f t="shared" si="3"/>
        <v/>
      </c>
      <c r="V43" s="1169"/>
      <c r="W43" s="1169"/>
      <c r="X43" s="1170"/>
      <c r="Y43" s="1171"/>
      <c r="Z43" s="1171"/>
      <c r="AA43" s="1172" t="str">
        <f t="shared" si="4"/>
        <v/>
      </c>
      <c r="AB43" s="1173"/>
      <c r="AC43" s="1174"/>
    </row>
    <row r="44" spans="1:29" ht="60" customHeight="1" x14ac:dyDescent="0.2">
      <c r="A44" s="1027">
        <f t="shared" si="0"/>
        <v>34</v>
      </c>
      <c r="B44" s="1027" t="str">
        <f t="shared" si="1"/>
        <v>Coverage34</v>
      </c>
      <c r="C44" s="1163" t="str">
        <f>IFERROR(INDEX('Disaggregation1B_Import-Export'!D$8:D$228,MATCH($B44,'Disaggregation1B_Import-Export'!$C$8:$C$228,0)),"")</f>
        <v/>
      </c>
      <c r="D44" s="1164" t="str">
        <f>IFERROR(INDEX('Disaggregation1B_Import-Export'!AF$8:AF$245,MATCH($B44,'Disaggregation1B_Import-Export'!$C$8:$C$245,0)),"")</f>
        <v/>
      </c>
      <c r="E44" s="1164" t="str">
        <f>IFERROR(IF(INDEX('Disaggregation1B_Import-Export'!AG$8:AG$228,MATCH($B44,'Disaggregation1B_Import-Export'!$C$8:$C$228,0))="","",INDEX('Disaggregation1B_Import-Export'!AG$8:AG$228,MATCH($B44,'Disaggregation1B_Import-Export'!$C$8:$C$228,0))),"")</f>
        <v/>
      </c>
      <c r="F44" s="1164" t="str">
        <f>IFERROR(IF(INDEX('Disaggregation1B_Import-Export'!AH$8:AH$228,MATCH($B44,'Disaggregation1B_Import-Export'!$C$8:$C$228,0))="","",INDEX('Disaggregation1B_Import-Export'!AH$8:AH$228,MATCH($B44,'Disaggregation1B_Import-Export'!$C$8:$C$228,0))),"")</f>
        <v/>
      </c>
      <c r="G44" s="1165" t="str">
        <f>IFERROR(IF(INDEX('Disaggregation1B_Import-Export'!H$8:H$228,MATCH($B44,'Disaggregation1B_Import-Export'!$C$8:$C$228,0))="","",INDEX('Disaggregation1B_Import-Export'!H$8:H$228,MATCH($B44,'Disaggregation1B_Import-Export'!$C$8:$C$228,0))),"")</f>
        <v/>
      </c>
      <c r="H44" s="1165" t="str">
        <f>IFERROR(IF(INDEX('Disaggregation1B_Import-Export'!I$8:I$228,MATCH($B44,'Disaggregation1B_Import-Export'!$C$8:$C$228,0))="","",INDEX('Disaggregation1B_Import-Export'!I$8:I$228,MATCH($B44,'Disaggregation1B_Import-Export'!$C$8:$C$228,0))),"")</f>
        <v/>
      </c>
      <c r="I44" s="1166" t="str">
        <f>IFERROR(IF(INDEX('Disaggregation1B_Import-Export'!J$8:J$228,MATCH($B44,'Disaggregation1B_Import-Export'!$C$8:$C$228,0))="","",INDEX('Disaggregation1B_Import-Export'!J$8:J$228,MATCH($B44,'Disaggregation1B_Import-Export'!$C$8:$C$228,0))),"")</f>
        <v/>
      </c>
      <c r="J44" s="1164" t="str">
        <f>IFERROR(IF(INDEX('Disaggregation1B_Import-Export'!K$8:K$228,MATCH($B44,'Disaggregation1B_Import-Export'!$C$8:$C$228,0))="","",INDEX('Disaggregation1B_Import-Export'!K$8:K$228,MATCH($B44,'Disaggregation1B_Import-Export'!$C$8:$C$228,0))),"")</f>
        <v/>
      </c>
      <c r="K44" s="1164" t="str">
        <f>IFERROR(IF(INDEX('Disaggregation1B_Import-Export'!L$8:L$228,MATCH($B44,'Disaggregation1B_Import-Export'!$C$8:$C$228,0))="","",INDEX('Disaggregation1B_Import-Export'!L$8:L$228,MATCH($B44,'Disaggregation1B_Import-Export'!$C$8:$C$228,0))),"")</f>
        <v/>
      </c>
      <c r="L44" s="1054" t="str">
        <f>IFERROR(IF(INDEX('Disaggregation1B_Import-Export'!AQ$8:AQ$228,MATCH($B44,'Disaggregation1B_Import-Export'!$C$8:$C$228,0))="","",INDEX('Disaggregation1B_Import-Export'!AQ$8:AQ$228,MATCH($B44,'Disaggregation1B_Import-Export'!$C$8:$C$228,0))),"")</f>
        <v/>
      </c>
      <c r="M44" s="1167"/>
      <c r="N44" s="1167"/>
      <c r="O44" s="1168" t="str">
        <f t="shared" si="2"/>
        <v/>
      </c>
      <c r="P44" s="1169"/>
      <c r="Q44" s="1169"/>
      <c r="R44" s="1170"/>
      <c r="S44" s="1167"/>
      <c r="T44" s="1167"/>
      <c r="U44" s="1168" t="str">
        <f t="shared" si="3"/>
        <v/>
      </c>
      <c r="V44" s="1169"/>
      <c r="W44" s="1169"/>
      <c r="X44" s="1170"/>
      <c r="Y44" s="1171"/>
      <c r="Z44" s="1171"/>
      <c r="AA44" s="1172" t="str">
        <f t="shared" si="4"/>
        <v/>
      </c>
      <c r="AB44" s="1173"/>
      <c r="AC44" s="1174"/>
    </row>
    <row r="45" spans="1:29" ht="60" customHeight="1" x14ac:dyDescent="0.2">
      <c r="A45" s="1027">
        <f t="shared" si="0"/>
        <v>35</v>
      </c>
      <c r="B45" s="1027" t="str">
        <f t="shared" si="1"/>
        <v>Coverage35</v>
      </c>
      <c r="C45" s="1163" t="str">
        <f>IFERROR(INDEX('Disaggregation1B_Import-Export'!D$8:D$228,MATCH($B45,'Disaggregation1B_Import-Export'!$C$8:$C$228,0)),"")</f>
        <v/>
      </c>
      <c r="D45" s="1164" t="str">
        <f>IFERROR(INDEX('Disaggregation1B_Import-Export'!AF$8:AF$245,MATCH($B45,'Disaggregation1B_Import-Export'!$C$8:$C$245,0)),"")</f>
        <v/>
      </c>
      <c r="E45" s="1164" t="str">
        <f>IFERROR(IF(INDEX('Disaggregation1B_Import-Export'!AG$8:AG$228,MATCH($B45,'Disaggregation1B_Import-Export'!$C$8:$C$228,0))="","",INDEX('Disaggregation1B_Import-Export'!AG$8:AG$228,MATCH($B45,'Disaggregation1B_Import-Export'!$C$8:$C$228,0))),"")</f>
        <v/>
      </c>
      <c r="F45" s="1164" t="str">
        <f>IFERROR(IF(INDEX('Disaggregation1B_Import-Export'!AH$8:AH$228,MATCH($B45,'Disaggregation1B_Import-Export'!$C$8:$C$228,0))="","",INDEX('Disaggregation1B_Import-Export'!AH$8:AH$228,MATCH($B45,'Disaggregation1B_Import-Export'!$C$8:$C$228,0))),"")</f>
        <v/>
      </c>
      <c r="G45" s="1165" t="str">
        <f>IFERROR(IF(INDEX('Disaggregation1B_Import-Export'!H$8:H$228,MATCH($B45,'Disaggregation1B_Import-Export'!$C$8:$C$228,0))="","",INDEX('Disaggregation1B_Import-Export'!H$8:H$228,MATCH($B45,'Disaggregation1B_Import-Export'!$C$8:$C$228,0))),"")</f>
        <v/>
      </c>
      <c r="H45" s="1165" t="str">
        <f>IFERROR(IF(INDEX('Disaggregation1B_Import-Export'!I$8:I$228,MATCH($B45,'Disaggregation1B_Import-Export'!$C$8:$C$228,0))="","",INDEX('Disaggregation1B_Import-Export'!I$8:I$228,MATCH($B45,'Disaggregation1B_Import-Export'!$C$8:$C$228,0))),"")</f>
        <v/>
      </c>
      <c r="I45" s="1166" t="str">
        <f>IFERROR(IF(INDEX('Disaggregation1B_Import-Export'!J$8:J$228,MATCH($B45,'Disaggregation1B_Import-Export'!$C$8:$C$228,0))="","",INDEX('Disaggregation1B_Import-Export'!J$8:J$228,MATCH($B45,'Disaggregation1B_Import-Export'!$C$8:$C$228,0))),"")</f>
        <v/>
      </c>
      <c r="J45" s="1164" t="str">
        <f>IFERROR(IF(INDEX('Disaggregation1B_Import-Export'!K$8:K$228,MATCH($B45,'Disaggregation1B_Import-Export'!$C$8:$C$228,0))="","",INDEX('Disaggregation1B_Import-Export'!K$8:K$228,MATCH($B45,'Disaggregation1B_Import-Export'!$C$8:$C$228,0))),"")</f>
        <v/>
      </c>
      <c r="K45" s="1164" t="str">
        <f>IFERROR(IF(INDEX('Disaggregation1B_Import-Export'!L$8:L$228,MATCH($B45,'Disaggregation1B_Import-Export'!$C$8:$C$228,0))="","",INDEX('Disaggregation1B_Import-Export'!L$8:L$228,MATCH($B45,'Disaggregation1B_Import-Export'!$C$8:$C$228,0))),"")</f>
        <v/>
      </c>
      <c r="L45" s="1054" t="str">
        <f>IFERROR(IF(INDEX('Disaggregation1B_Import-Export'!AQ$8:AQ$228,MATCH($B45,'Disaggregation1B_Import-Export'!$C$8:$C$228,0))="","",INDEX('Disaggregation1B_Import-Export'!AQ$8:AQ$228,MATCH($B45,'Disaggregation1B_Import-Export'!$C$8:$C$228,0))),"")</f>
        <v/>
      </c>
      <c r="M45" s="1167"/>
      <c r="N45" s="1167"/>
      <c r="O45" s="1168" t="str">
        <f t="shared" si="2"/>
        <v/>
      </c>
      <c r="P45" s="1169"/>
      <c r="Q45" s="1169"/>
      <c r="R45" s="1170"/>
      <c r="S45" s="1167"/>
      <c r="T45" s="1167"/>
      <c r="U45" s="1168" t="str">
        <f t="shared" si="3"/>
        <v/>
      </c>
      <c r="V45" s="1169"/>
      <c r="W45" s="1169"/>
      <c r="X45" s="1170"/>
      <c r="Y45" s="1171"/>
      <c r="Z45" s="1171"/>
      <c r="AA45" s="1172" t="str">
        <f t="shared" si="4"/>
        <v/>
      </c>
      <c r="AB45" s="1173"/>
      <c r="AC45" s="1174"/>
    </row>
    <row r="46" spans="1:29" ht="60" customHeight="1" x14ac:dyDescent="0.2">
      <c r="A46" s="1027">
        <f t="shared" si="0"/>
        <v>36</v>
      </c>
      <c r="B46" s="1027" t="str">
        <f t="shared" si="1"/>
        <v>Coverage36</v>
      </c>
      <c r="C46" s="1163" t="str">
        <f>IFERROR(INDEX('Disaggregation1B_Import-Export'!D$8:D$228,MATCH($B46,'Disaggregation1B_Import-Export'!$C$8:$C$228,0)),"")</f>
        <v/>
      </c>
      <c r="D46" s="1164" t="str">
        <f>IFERROR(INDEX('Disaggregation1B_Import-Export'!AF$8:AF$245,MATCH($B46,'Disaggregation1B_Import-Export'!$C$8:$C$245,0)),"")</f>
        <v/>
      </c>
      <c r="E46" s="1164" t="str">
        <f>IFERROR(IF(INDEX('Disaggregation1B_Import-Export'!AG$8:AG$228,MATCH($B46,'Disaggregation1B_Import-Export'!$C$8:$C$228,0))="","",INDEX('Disaggregation1B_Import-Export'!AG$8:AG$228,MATCH($B46,'Disaggregation1B_Import-Export'!$C$8:$C$228,0))),"")</f>
        <v/>
      </c>
      <c r="F46" s="1164" t="str">
        <f>IFERROR(IF(INDEX('Disaggregation1B_Import-Export'!AH$8:AH$228,MATCH($B46,'Disaggregation1B_Import-Export'!$C$8:$C$228,0))="","",INDEX('Disaggregation1B_Import-Export'!AH$8:AH$228,MATCH($B46,'Disaggregation1B_Import-Export'!$C$8:$C$228,0))),"")</f>
        <v/>
      </c>
      <c r="G46" s="1165" t="str">
        <f>IFERROR(IF(INDEX('Disaggregation1B_Import-Export'!H$8:H$228,MATCH($B46,'Disaggregation1B_Import-Export'!$C$8:$C$228,0))="","",INDEX('Disaggregation1B_Import-Export'!H$8:H$228,MATCH($B46,'Disaggregation1B_Import-Export'!$C$8:$C$228,0))),"")</f>
        <v/>
      </c>
      <c r="H46" s="1165" t="str">
        <f>IFERROR(IF(INDEX('Disaggregation1B_Import-Export'!I$8:I$228,MATCH($B46,'Disaggregation1B_Import-Export'!$C$8:$C$228,0))="","",INDEX('Disaggregation1B_Import-Export'!I$8:I$228,MATCH($B46,'Disaggregation1B_Import-Export'!$C$8:$C$228,0))),"")</f>
        <v/>
      </c>
      <c r="I46" s="1166" t="str">
        <f>IFERROR(IF(INDEX('Disaggregation1B_Import-Export'!J$8:J$228,MATCH($B46,'Disaggregation1B_Import-Export'!$C$8:$C$228,0))="","",INDEX('Disaggregation1B_Import-Export'!J$8:J$228,MATCH($B46,'Disaggregation1B_Import-Export'!$C$8:$C$228,0))),"")</f>
        <v/>
      </c>
      <c r="J46" s="1164" t="str">
        <f>IFERROR(IF(INDEX('Disaggregation1B_Import-Export'!K$8:K$228,MATCH($B46,'Disaggregation1B_Import-Export'!$C$8:$C$228,0))="","",INDEX('Disaggregation1B_Import-Export'!K$8:K$228,MATCH($B46,'Disaggregation1B_Import-Export'!$C$8:$C$228,0))),"")</f>
        <v/>
      </c>
      <c r="K46" s="1164" t="str">
        <f>IFERROR(IF(INDEX('Disaggregation1B_Import-Export'!L$8:L$228,MATCH($B46,'Disaggregation1B_Import-Export'!$C$8:$C$228,0))="","",INDEX('Disaggregation1B_Import-Export'!L$8:L$228,MATCH($B46,'Disaggregation1B_Import-Export'!$C$8:$C$228,0))),"")</f>
        <v/>
      </c>
      <c r="L46" s="1054" t="str">
        <f>IFERROR(IF(INDEX('Disaggregation1B_Import-Export'!AQ$8:AQ$228,MATCH($B46,'Disaggregation1B_Import-Export'!$C$8:$C$228,0))="","",INDEX('Disaggregation1B_Import-Export'!AQ$8:AQ$228,MATCH($B46,'Disaggregation1B_Import-Export'!$C$8:$C$228,0))),"")</f>
        <v/>
      </c>
      <c r="M46" s="1167"/>
      <c r="N46" s="1167"/>
      <c r="O46" s="1168" t="str">
        <f t="shared" si="2"/>
        <v/>
      </c>
      <c r="P46" s="1169"/>
      <c r="Q46" s="1169"/>
      <c r="R46" s="1170"/>
      <c r="S46" s="1167"/>
      <c r="T46" s="1167"/>
      <c r="U46" s="1168" t="str">
        <f t="shared" si="3"/>
        <v/>
      </c>
      <c r="V46" s="1169"/>
      <c r="W46" s="1169"/>
      <c r="X46" s="1170"/>
      <c r="Y46" s="1171"/>
      <c r="Z46" s="1171"/>
      <c r="AA46" s="1172" t="str">
        <f t="shared" si="4"/>
        <v/>
      </c>
      <c r="AB46" s="1173"/>
      <c r="AC46" s="1174"/>
    </row>
    <row r="47" spans="1:29" ht="60" customHeight="1" x14ac:dyDescent="0.2">
      <c r="A47" s="1027">
        <f t="shared" si="0"/>
        <v>37</v>
      </c>
      <c r="B47" s="1027" t="str">
        <f t="shared" si="1"/>
        <v>Coverage37</v>
      </c>
      <c r="C47" s="1163" t="str">
        <f>IFERROR(INDEX('Disaggregation1B_Import-Export'!D$8:D$228,MATCH($B47,'Disaggregation1B_Import-Export'!$C$8:$C$228,0)),"")</f>
        <v/>
      </c>
      <c r="D47" s="1164" t="str">
        <f>IFERROR(INDEX('Disaggregation1B_Import-Export'!AF$8:AF$245,MATCH($B47,'Disaggregation1B_Import-Export'!$C$8:$C$245,0)),"")</f>
        <v/>
      </c>
      <c r="E47" s="1164" t="str">
        <f>IFERROR(IF(INDEX('Disaggregation1B_Import-Export'!AG$8:AG$228,MATCH($B47,'Disaggregation1B_Import-Export'!$C$8:$C$228,0))="","",INDEX('Disaggregation1B_Import-Export'!AG$8:AG$228,MATCH($B47,'Disaggregation1B_Import-Export'!$C$8:$C$228,0))),"")</f>
        <v/>
      </c>
      <c r="F47" s="1164" t="str">
        <f>IFERROR(IF(INDEX('Disaggregation1B_Import-Export'!AH$8:AH$228,MATCH($B47,'Disaggregation1B_Import-Export'!$C$8:$C$228,0))="","",INDEX('Disaggregation1B_Import-Export'!AH$8:AH$228,MATCH($B47,'Disaggregation1B_Import-Export'!$C$8:$C$228,0))),"")</f>
        <v/>
      </c>
      <c r="G47" s="1165" t="str">
        <f>IFERROR(IF(INDEX('Disaggregation1B_Import-Export'!H$8:H$228,MATCH($B47,'Disaggregation1B_Import-Export'!$C$8:$C$228,0))="","",INDEX('Disaggregation1B_Import-Export'!H$8:H$228,MATCH($B47,'Disaggregation1B_Import-Export'!$C$8:$C$228,0))),"")</f>
        <v/>
      </c>
      <c r="H47" s="1165" t="str">
        <f>IFERROR(IF(INDEX('Disaggregation1B_Import-Export'!I$8:I$228,MATCH($B47,'Disaggregation1B_Import-Export'!$C$8:$C$228,0))="","",INDEX('Disaggregation1B_Import-Export'!I$8:I$228,MATCH($B47,'Disaggregation1B_Import-Export'!$C$8:$C$228,0))),"")</f>
        <v/>
      </c>
      <c r="I47" s="1166" t="str">
        <f>IFERROR(IF(INDEX('Disaggregation1B_Import-Export'!J$8:J$228,MATCH($B47,'Disaggregation1B_Import-Export'!$C$8:$C$228,0))="","",INDEX('Disaggregation1B_Import-Export'!J$8:J$228,MATCH($B47,'Disaggregation1B_Import-Export'!$C$8:$C$228,0))),"")</f>
        <v/>
      </c>
      <c r="J47" s="1164" t="str">
        <f>IFERROR(IF(INDEX('Disaggregation1B_Import-Export'!K$8:K$228,MATCH($B47,'Disaggregation1B_Import-Export'!$C$8:$C$228,0))="","",INDEX('Disaggregation1B_Import-Export'!K$8:K$228,MATCH($B47,'Disaggregation1B_Import-Export'!$C$8:$C$228,0))),"")</f>
        <v/>
      </c>
      <c r="K47" s="1164" t="str">
        <f>IFERROR(IF(INDEX('Disaggregation1B_Import-Export'!L$8:L$228,MATCH($B47,'Disaggregation1B_Import-Export'!$C$8:$C$228,0))="","",INDEX('Disaggregation1B_Import-Export'!L$8:L$228,MATCH($B47,'Disaggregation1B_Import-Export'!$C$8:$C$228,0))),"")</f>
        <v/>
      </c>
      <c r="L47" s="1054" t="str">
        <f>IFERROR(IF(INDEX('Disaggregation1B_Import-Export'!AQ$8:AQ$228,MATCH($B47,'Disaggregation1B_Import-Export'!$C$8:$C$228,0))="","",INDEX('Disaggregation1B_Import-Export'!AQ$8:AQ$228,MATCH($B47,'Disaggregation1B_Import-Export'!$C$8:$C$228,0))),"")</f>
        <v/>
      </c>
      <c r="M47" s="1167"/>
      <c r="N47" s="1167"/>
      <c r="O47" s="1168" t="str">
        <f t="shared" si="2"/>
        <v/>
      </c>
      <c r="P47" s="1169"/>
      <c r="Q47" s="1169"/>
      <c r="R47" s="1170"/>
      <c r="S47" s="1167"/>
      <c r="T47" s="1167"/>
      <c r="U47" s="1168" t="str">
        <f t="shared" si="3"/>
        <v/>
      </c>
      <c r="V47" s="1169"/>
      <c r="W47" s="1169"/>
      <c r="X47" s="1170"/>
      <c r="Y47" s="1171"/>
      <c r="Z47" s="1171"/>
      <c r="AA47" s="1172" t="str">
        <f t="shared" si="4"/>
        <v/>
      </c>
      <c r="AB47" s="1173"/>
      <c r="AC47" s="1174"/>
    </row>
    <row r="48" spans="1:29" ht="60" customHeight="1" x14ac:dyDescent="0.2">
      <c r="A48" s="1027">
        <f t="shared" si="0"/>
        <v>38</v>
      </c>
      <c r="B48" s="1027" t="str">
        <f t="shared" si="1"/>
        <v>Coverage38</v>
      </c>
      <c r="C48" s="1163" t="str">
        <f>IFERROR(INDEX('Disaggregation1B_Import-Export'!D$8:D$228,MATCH($B48,'Disaggregation1B_Import-Export'!$C$8:$C$228,0)),"")</f>
        <v/>
      </c>
      <c r="D48" s="1164" t="str">
        <f>IFERROR(INDEX('Disaggregation1B_Import-Export'!AF$8:AF$245,MATCH($B48,'Disaggregation1B_Import-Export'!$C$8:$C$245,0)),"")</f>
        <v/>
      </c>
      <c r="E48" s="1164" t="str">
        <f>IFERROR(IF(INDEX('Disaggregation1B_Import-Export'!AG$8:AG$228,MATCH($B48,'Disaggregation1B_Import-Export'!$C$8:$C$228,0))="","",INDEX('Disaggregation1B_Import-Export'!AG$8:AG$228,MATCH($B48,'Disaggregation1B_Import-Export'!$C$8:$C$228,0))),"")</f>
        <v/>
      </c>
      <c r="F48" s="1164" t="str">
        <f>IFERROR(IF(INDEX('Disaggregation1B_Import-Export'!AH$8:AH$228,MATCH($B48,'Disaggregation1B_Import-Export'!$C$8:$C$228,0))="","",INDEX('Disaggregation1B_Import-Export'!AH$8:AH$228,MATCH($B48,'Disaggregation1B_Import-Export'!$C$8:$C$228,0))),"")</f>
        <v/>
      </c>
      <c r="G48" s="1165" t="str">
        <f>IFERROR(IF(INDEX('Disaggregation1B_Import-Export'!H$8:H$228,MATCH($B48,'Disaggregation1B_Import-Export'!$C$8:$C$228,0))="","",INDEX('Disaggregation1B_Import-Export'!H$8:H$228,MATCH($B48,'Disaggregation1B_Import-Export'!$C$8:$C$228,0))),"")</f>
        <v/>
      </c>
      <c r="H48" s="1165" t="str">
        <f>IFERROR(IF(INDEX('Disaggregation1B_Import-Export'!I$8:I$228,MATCH($B48,'Disaggregation1B_Import-Export'!$C$8:$C$228,0))="","",INDEX('Disaggregation1B_Import-Export'!I$8:I$228,MATCH($B48,'Disaggregation1B_Import-Export'!$C$8:$C$228,0))),"")</f>
        <v/>
      </c>
      <c r="I48" s="1166" t="str">
        <f>IFERROR(IF(INDEX('Disaggregation1B_Import-Export'!J$8:J$228,MATCH($B48,'Disaggregation1B_Import-Export'!$C$8:$C$228,0))="","",INDEX('Disaggregation1B_Import-Export'!J$8:J$228,MATCH($B48,'Disaggregation1B_Import-Export'!$C$8:$C$228,0))),"")</f>
        <v/>
      </c>
      <c r="J48" s="1164" t="str">
        <f>IFERROR(IF(INDEX('Disaggregation1B_Import-Export'!K$8:K$228,MATCH($B48,'Disaggregation1B_Import-Export'!$C$8:$C$228,0))="","",INDEX('Disaggregation1B_Import-Export'!K$8:K$228,MATCH($B48,'Disaggregation1B_Import-Export'!$C$8:$C$228,0))),"")</f>
        <v/>
      </c>
      <c r="K48" s="1164" t="str">
        <f>IFERROR(IF(INDEX('Disaggregation1B_Import-Export'!L$8:L$228,MATCH($B48,'Disaggregation1B_Import-Export'!$C$8:$C$228,0))="","",INDEX('Disaggregation1B_Import-Export'!L$8:L$228,MATCH($B48,'Disaggregation1B_Import-Export'!$C$8:$C$228,0))),"")</f>
        <v/>
      </c>
      <c r="L48" s="1054" t="str">
        <f>IFERROR(IF(INDEX('Disaggregation1B_Import-Export'!AQ$8:AQ$228,MATCH($B48,'Disaggregation1B_Import-Export'!$C$8:$C$228,0))="","",INDEX('Disaggregation1B_Import-Export'!AQ$8:AQ$228,MATCH($B48,'Disaggregation1B_Import-Export'!$C$8:$C$228,0))),"")</f>
        <v/>
      </c>
      <c r="M48" s="1167"/>
      <c r="N48" s="1167"/>
      <c r="O48" s="1168" t="str">
        <f t="shared" si="2"/>
        <v/>
      </c>
      <c r="P48" s="1169"/>
      <c r="Q48" s="1169"/>
      <c r="R48" s="1170"/>
      <c r="S48" s="1167"/>
      <c r="T48" s="1167"/>
      <c r="U48" s="1168" t="str">
        <f t="shared" si="3"/>
        <v/>
      </c>
      <c r="V48" s="1169"/>
      <c r="W48" s="1169"/>
      <c r="X48" s="1170"/>
      <c r="Y48" s="1171"/>
      <c r="Z48" s="1171"/>
      <c r="AA48" s="1172" t="str">
        <f t="shared" si="4"/>
        <v/>
      </c>
      <c r="AB48" s="1173"/>
      <c r="AC48" s="1174"/>
    </row>
    <row r="49" spans="1:29" ht="60" customHeight="1" x14ac:dyDescent="0.2">
      <c r="A49" s="1027">
        <f t="shared" si="0"/>
        <v>39</v>
      </c>
      <c r="B49" s="1027" t="str">
        <f t="shared" si="1"/>
        <v>Coverage39</v>
      </c>
      <c r="C49" s="1163" t="str">
        <f>IFERROR(INDEX('Disaggregation1B_Import-Export'!D$8:D$228,MATCH($B49,'Disaggregation1B_Import-Export'!$C$8:$C$228,0)),"")</f>
        <v/>
      </c>
      <c r="D49" s="1164" t="str">
        <f>IFERROR(INDEX('Disaggregation1B_Import-Export'!AF$8:AF$245,MATCH($B49,'Disaggregation1B_Import-Export'!$C$8:$C$245,0)),"")</f>
        <v/>
      </c>
      <c r="E49" s="1164" t="str">
        <f>IFERROR(IF(INDEX('Disaggregation1B_Import-Export'!AG$8:AG$228,MATCH($B49,'Disaggregation1B_Import-Export'!$C$8:$C$228,0))="","",INDEX('Disaggregation1B_Import-Export'!AG$8:AG$228,MATCH($B49,'Disaggregation1B_Import-Export'!$C$8:$C$228,0))),"")</f>
        <v/>
      </c>
      <c r="F49" s="1164" t="str">
        <f>IFERROR(IF(INDEX('Disaggregation1B_Import-Export'!AH$8:AH$228,MATCH($B49,'Disaggregation1B_Import-Export'!$C$8:$C$228,0))="","",INDEX('Disaggregation1B_Import-Export'!AH$8:AH$228,MATCH($B49,'Disaggregation1B_Import-Export'!$C$8:$C$228,0))),"")</f>
        <v/>
      </c>
      <c r="G49" s="1165" t="str">
        <f>IFERROR(IF(INDEX('Disaggregation1B_Import-Export'!H$8:H$228,MATCH($B49,'Disaggregation1B_Import-Export'!$C$8:$C$228,0))="","",INDEX('Disaggregation1B_Import-Export'!H$8:H$228,MATCH($B49,'Disaggregation1B_Import-Export'!$C$8:$C$228,0))),"")</f>
        <v/>
      </c>
      <c r="H49" s="1165" t="str">
        <f>IFERROR(IF(INDEX('Disaggregation1B_Import-Export'!I$8:I$228,MATCH($B49,'Disaggregation1B_Import-Export'!$C$8:$C$228,0))="","",INDEX('Disaggregation1B_Import-Export'!I$8:I$228,MATCH($B49,'Disaggregation1B_Import-Export'!$C$8:$C$228,0))),"")</f>
        <v/>
      </c>
      <c r="I49" s="1166" t="str">
        <f>IFERROR(IF(INDEX('Disaggregation1B_Import-Export'!J$8:J$228,MATCH($B49,'Disaggregation1B_Import-Export'!$C$8:$C$228,0))="","",INDEX('Disaggregation1B_Import-Export'!J$8:J$228,MATCH($B49,'Disaggregation1B_Import-Export'!$C$8:$C$228,0))),"")</f>
        <v/>
      </c>
      <c r="J49" s="1164" t="str">
        <f>IFERROR(IF(INDEX('Disaggregation1B_Import-Export'!K$8:K$228,MATCH($B49,'Disaggregation1B_Import-Export'!$C$8:$C$228,0))="","",INDEX('Disaggregation1B_Import-Export'!K$8:K$228,MATCH($B49,'Disaggregation1B_Import-Export'!$C$8:$C$228,0))),"")</f>
        <v/>
      </c>
      <c r="K49" s="1164" t="str">
        <f>IFERROR(IF(INDEX('Disaggregation1B_Import-Export'!L$8:L$228,MATCH($B49,'Disaggregation1B_Import-Export'!$C$8:$C$228,0))="","",INDEX('Disaggregation1B_Import-Export'!L$8:L$228,MATCH($B49,'Disaggregation1B_Import-Export'!$C$8:$C$228,0))),"")</f>
        <v/>
      </c>
      <c r="L49" s="1054" t="str">
        <f>IFERROR(IF(INDEX('Disaggregation1B_Import-Export'!AQ$8:AQ$228,MATCH($B49,'Disaggregation1B_Import-Export'!$C$8:$C$228,0))="","",INDEX('Disaggregation1B_Import-Export'!AQ$8:AQ$228,MATCH($B49,'Disaggregation1B_Import-Export'!$C$8:$C$228,0))),"")</f>
        <v/>
      </c>
      <c r="M49" s="1167"/>
      <c r="N49" s="1167"/>
      <c r="O49" s="1168" t="str">
        <f t="shared" si="2"/>
        <v/>
      </c>
      <c r="P49" s="1169"/>
      <c r="Q49" s="1169"/>
      <c r="R49" s="1170"/>
      <c r="S49" s="1167"/>
      <c r="T49" s="1167"/>
      <c r="U49" s="1168" t="str">
        <f t="shared" si="3"/>
        <v/>
      </c>
      <c r="V49" s="1169"/>
      <c r="W49" s="1169"/>
      <c r="X49" s="1170"/>
      <c r="Y49" s="1171"/>
      <c r="Z49" s="1171"/>
      <c r="AA49" s="1172" t="str">
        <f t="shared" si="4"/>
        <v/>
      </c>
      <c r="AB49" s="1173"/>
      <c r="AC49" s="1174"/>
    </row>
    <row r="50" spans="1:29" ht="60" customHeight="1" x14ac:dyDescent="0.2">
      <c r="A50" s="1027">
        <f t="shared" si="0"/>
        <v>40</v>
      </c>
      <c r="B50" s="1027" t="str">
        <f t="shared" ref="B50:B113" si="5">"Coverage"&amp;A50</f>
        <v>Coverage40</v>
      </c>
      <c r="C50" s="1163" t="str">
        <f>IFERROR(INDEX('Disaggregation1B_Import-Export'!D$8:D$228,MATCH($B50,'Disaggregation1B_Import-Export'!$C$8:$C$228,0)),"")</f>
        <v/>
      </c>
      <c r="D50" s="1164" t="str">
        <f>IFERROR(INDEX('Disaggregation1B_Import-Export'!AF$8:AF$245,MATCH($B50,'Disaggregation1B_Import-Export'!$C$8:$C$245,0)),"")</f>
        <v/>
      </c>
      <c r="E50" s="1164" t="str">
        <f>IFERROR(IF(INDEX('Disaggregation1B_Import-Export'!AG$8:AG$228,MATCH($B50,'Disaggregation1B_Import-Export'!$C$8:$C$228,0))="","",INDEX('Disaggregation1B_Import-Export'!AG$8:AG$228,MATCH($B50,'Disaggregation1B_Import-Export'!$C$8:$C$228,0))),"")</f>
        <v/>
      </c>
      <c r="F50" s="1164" t="str">
        <f>IFERROR(IF(INDEX('Disaggregation1B_Import-Export'!AH$8:AH$228,MATCH($B50,'Disaggregation1B_Import-Export'!$C$8:$C$228,0))="","",INDEX('Disaggregation1B_Import-Export'!AH$8:AH$228,MATCH($B50,'Disaggregation1B_Import-Export'!$C$8:$C$228,0))),"")</f>
        <v/>
      </c>
      <c r="G50" s="1165" t="str">
        <f>IFERROR(IF(INDEX('Disaggregation1B_Import-Export'!H$8:H$228,MATCH($B50,'Disaggregation1B_Import-Export'!$C$8:$C$228,0))="","",INDEX('Disaggregation1B_Import-Export'!H$8:H$228,MATCH($B50,'Disaggregation1B_Import-Export'!$C$8:$C$228,0))),"")</f>
        <v/>
      </c>
      <c r="H50" s="1165" t="str">
        <f>IFERROR(IF(INDEX('Disaggregation1B_Import-Export'!I$8:I$228,MATCH($B50,'Disaggregation1B_Import-Export'!$C$8:$C$228,0))="","",INDEX('Disaggregation1B_Import-Export'!I$8:I$228,MATCH($B50,'Disaggregation1B_Import-Export'!$C$8:$C$228,0))),"")</f>
        <v/>
      </c>
      <c r="I50" s="1166" t="str">
        <f>IFERROR(IF(INDEX('Disaggregation1B_Import-Export'!J$8:J$228,MATCH($B50,'Disaggregation1B_Import-Export'!$C$8:$C$228,0))="","",INDEX('Disaggregation1B_Import-Export'!J$8:J$228,MATCH($B50,'Disaggregation1B_Import-Export'!$C$8:$C$228,0))),"")</f>
        <v/>
      </c>
      <c r="J50" s="1164" t="str">
        <f>IFERROR(IF(INDEX('Disaggregation1B_Import-Export'!K$8:K$228,MATCH($B50,'Disaggregation1B_Import-Export'!$C$8:$C$228,0))="","",INDEX('Disaggregation1B_Import-Export'!K$8:K$228,MATCH($B50,'Disaggregation1B_Import-Export'!$C$8:$C$228,0))),"")</f>
        <v/>
      </c>
      <c r="K50" s="1164" t="str">
        <f>IFERROR(IF(INDEX('Disaggregation1B_Import-Export'!L$8:L$228,MATCH($B50,'Disaggregation1B_Import-Export'!$C$8:$C$228,0))="","",INDEX('Disaggregation1B_Import-Export'!L$8:L$228,MATCH($B50,'Disaggregation1B_Import-Export'!$C$8:$C$228,0))),"")</f>
        <v/>
      </c>
      <c r="L50" s="1054" t="str">
        <f>IFERROR(IF(INDEX('Disaggregation1B_Import-Export'!AQ$8:AQ$228,MATCH($B50,'Disaggregation1B_Import-Export'!$C$8:$C$228,0))="","",INDEX('Disaggregation1B_Import-Export'!AQ$8:AQ$228,MATCH($B50,'Disaggregation1B_Import-Export'!$C$8:$C$228,0))),"")</f>
        <v/>
      </c>
      <c r="M50" s="1167"/>
      <c r="N50" s="1167"/>
      <c r="O50" s="1168" t="str">
        <f t="shared" ref="O50:O113" si="6">IFERROR((M50/N50)*100,"")</f>
        <v/>
      </c>
      <c r="P50" s="1169"/>
      <c r="Q50" s="1169"/>
      <c r="R50" s="1170"/>
      <c r="S50" s="1167"/>
      <c r="T50" s="1167"/>
      <c r="U50" s="1168" t="str">
        <f t="shared" ref="U50:U113" si="7">IFERROR((S50/T50)*100,"")</f>
        <v/>
      </c>
      <c r="V50" s="1169"/>
      <c r="W50" s="1169"/>
      <c r="X50" s="1170"/>
      <c r="Y50" s="1171"/>
      <c r="Z50" s="1171"/>
      <c r="AA50" s="1172" t="str">
        <f t="shared" ref="AA50:AA113" si="8">IFERROR(Y50/Z50,"")</f>
        <v/>
      </c>
      <c r="AB50" s="1173"/>
      <c r="AC50" s="1174"/>
    </row>
    <row r="51" spans="1:29" ht="60" customHeight="1" x14ac:dyDescent="0.2">
      <c r="A51" s="1027">
        <f t="shared" si="0"/>
        <v>41</v>
      </c>
      <c r="B51" s="1027" t="str">
        <f t="shared" si="5"/>
        <v>Coverage41</v>
      </c>
      <c r="C51" s="1163" t="str">
        <f>IFERROR(INDEX('Disaggregation1B_Import-Export'!D$8:D$228,MATCH($B51,'Disaggregation1B_Import-Export'!$C$8:$C$228,0)),"")</f>
        <v/>
      </c>
      <c r="D51" s="1164" t="str">
        <f>IFERROR(INDEX('Disaggregation1B_Import-Export'!AF$8:AF$245,MATCH($B51,'Disaggregation1B_Import-Export'!$C$8:$C$245,0)),"")</f>
        <v/>
      </c>
      <c r="E51" s="1164" t="str">
        <f>IFERROR(IF(INDEX('Disaggregation1B_Import-Export'!AG$8:AG$228,MATCH($B51,'Disaggregation1B_Import-Export'!$C$8:$C$228,0))="","",INDEX('Disaggregation1B_Import-Export'!AG$8:AG$228,MATCH($B51,'Disaggregation1B_Import-Export'!$C$8:$C$228,0))),"")</f>
        <v/>
      </c>
      <c r="F51" s="1164" t="str">
        <f>IFERROR(IF(INDEX('Disaggregation1B_Import-Export'!AH$8:AH$228,MATCH($B51,'Disaggregation1B_Import-Export'!$C$8:$C$228,0))="","",INDEX('Disaggregation1B_Import-Export'!AH$8:AH$228,MATCH($B51,'Disaggregation1B_Import-Export'!$C$8:$C$228,0))),"")</f>
        <v/>
      </c>
      <c r="G51" s="1165" t="str">
        <f>IFERROR(IF(INDEX('Disaggregation1B_Import-Export'!H$8:H$228,MATCH($B51,'Disaggregation1B_Import-Export'!$C$8:$C$228,0))="","",INDEX('Disaggregation1B_Import-Export'!H$8:H$228,MATCH($B51,'Disaggregation1B_Import-Export'!$C$8:$C$228,0))),"")</f>
        <v/>
      </c>
      <c r="H51" s="1165" t="str">
        <f>IFERROR(IF(INDEX('Disaggregation1B_Import-Export'!I$8:I$228,MATCH($B51,'Disaggregation1B_Import-Export'!$C$8:$C$228,0))="","",INDEX('Disaggregation1B_Import-Export'!I$8:I$228,MATCH($B51,'Disaggregation1B_Import-Export'!$C$8:$C$228,0))),"")</f>
        <v/>
      </c>
      <c r="I51" s="1166" t="str">
        <f>IFERROR(IF(INDEX('Disaggregation1B_Import-Export'!J$8:J$228,MATCH($B51,'Disaggregation1B_Import-Export'!$C$8:$C$228,0))="","",INDEX('Disaggregation1B_Import-Export'!J$8:J$228,MATCH($B51,'Disaggregation1B_Import-Export'!$C$8:$C$228,0))),"")</f>
        <v/>
      </c>
      <c r="J51" s="1164" t="str">
        <f>IFERROR(IF(INDEX('Disaggregation1B_Import-Export'!K$8:K$228,MATCH($B51,'Disaggregation1B_Import-Export'!$C$8:$C$228,0))="","",INDEX('Disaggregation1B_Import-Export'!K$8:K$228,MATCH($B51,'Disaggregation1B_Import-Export'!$C$8:$C$228,0))),"")</f>
        <v/>
      </c>
      <c r="K51" s="1164" t="str">
        <f>IFERROR(IF(INDEX('Disaggregation1B_Import-Export'!L$8:L$228,MATCH($B51,'Disaggregation1B_Import-Export'!$C$8:$C$228,0))="","",INDEX('Disaggregation1B_Import-Export'!L$8:L$228,MATCH($B51,'Disaggregation1B_Import-Export'!$C$8:$C$228,0))),"")</f>
        <v/>
      </c>
      <c r="L51" s="1054" t="str">
        <f>IFERROR(IF(INDEX('Disaggregation1B_Import-Export'!AQ$8:AQ$228,MATCH($B51,'Disaggregation1B_Import-Export'!$C$8:$C$228,0))="","",INDEX('Disaggregation1B_Import-Export'!AQ$8:AQ$228,MATCH($B51,'Disaggregation1B_Import-Export'!$C$8:$C$228,0))),"")</f>
        <v/>
      </c>
      <c r="M51" s="1167"/>
      <c r="N51" s="1167"/>
      <c r="O51" s="1168" t="str">
        <f t="shared" si="6"/>
        <v/>
      </c>
      <c r="P51" s="1169"/>
      <c r="Q51" s="1169"/>
      <c r="R51" s="1170"/>
      <c r="S51" s="1167"/>
      <c r="T51" s="1167"/>
      <c r="U51" s="1168" t="str">
        <f t="shared" si="7"/>
        <v/>
      </c>
      <c r="V51" s="1169"/>
      <c r="W51" s="1169"/>
      <c r="X51" s="1170"/>
      <c r="Y51" s="1171"/>
      <c r="Z51" s="1171"/>
      <c r="AA51" s="1172" t="str">
        <f t="shared" si="8"/>
        <v/>
      </c>
      <c r="AB51" s="1173"/>
      <c r="AC51" s="1174"/>
    </row>
    <row r="52" spans="1:29" x14ac:dyDescent="0.2">
      <c r="A52" s="1027">
        <f t="shared" si="0"/>
        <v>42</v>
      </c>
      <c r="B52" s="1027" t="str">
        <f t="shared" si="5"/>
        <v>Coverage42</v>
      </c>
      <c r="C52" s="1163" t="str">
        <f>IFERROR(INDEX('Disaggregation1B_Import-Export'!D$8:D$228,MATCH($B52,'Disaggregation1B_Import-Export'!$C$8:$C$228,0)),"")</f>
        <v/>
      </c>
      <c r="D52" s="1164" t="str">
        <f>IFERROR(INDEX('Disaggregation1B_Import-Export'!AF$8:AF$245,MATCH($B52,'Disaggregation1B_Import-Export'!$C$8:$C$245,0)),"")</f>
        <v/>
      </c>
      <c r="E52" s="1164" t="str">
        <f>IFERROR(IF(INDEX('Disaggregation1B_Import-Export'!AG$8:AG$228,MATCH($B52,'Disaggregation1B_Import-Export'!$C$8:$C$228,0))="","",INDEX('Disaggregation1B_Import-Export'!AG$8:AG$228,MATCH($B52,'Disaggregation1B_Import-Export'!$C$8:$C$228,0))),"")</f>
        <v/>
      </c>
      <c r="F52" s="1164" t="str">
        <f>IFERROR(IF(INDEX('Disaggregation1B_Import-Export'!AH$8:AH$228,MATCH($B52,'Disaggregation1B_Import-Export'!$C$8:$C$228,0))="","",INDEX('Disaggregation1B_Import-Export'!AH$8:AH$228,MATCH($B52,'Disaggregation1B_Import-Export'!$C$8:$C$228,0))),"")</f>
        <v/>
      </c>
      <c r="G52" s="1165" t="str">
        <f>IFERROR(IF(INDEX('Disaggregation1B_Import-Export'!H$8:H$228,MATCH($B52,'Disaggregation1B_Import-Export'!$C$8:$C$228,0))="","",INDEX('Disaggregation1B_Import-Export'!H$8:H$228,MATCH($B52,'Disaggregation1B_Import-Export'!$C$8:$C$228,0))),"")</f>
        <v/>
      </c>
      <c r="H52" s="1165" t="str">
        <f>IFERROR(IF(INDEX('Disaggregation1B_Import-Export'!I$8:I$228,MATCH($B52,'Disaggregation1B_Import-Export'!$C$8:$C$228,0))="","",INDEX('Disaggregation1B_Import-Export'!I$8:I$228,MATCH($B52,'Disaggregation1B_Import-Export'!$C$8:$C$228,0))),"")</f>
        <v/>
      </c>
      <c r="I52" s="1166" t="str">
        <f>IFERROR(IF(INDEX('Disaggregation1B_Import-Export'!J$8:J$228,MATCH($B52,'Disaggregation1B_Import-Export'!$C$8:$C$228,0))="","",INDEX('Disaggregation1B_Import-Export'!J$8:J$228,MATCH($B52,'Disaggregation1B_Import-Export'!$C$8:$C$228,0))),"")</f>
        <v/>
      </c>
      <c r="J52" s="1164" t="str">
        <f>IFERROR(IF(INDEX('Disaggregation1B_Import-Export'!K$8:K$228,MATCH($B52,'Disaggregation1B_Import-Export'!$C$8:$C$228,0))="","",INDEX('Disaggregation1B_Import-Export'!K$8:K$228,MATCH($B52,'Disaggregation1B_Import-Export'!$C$8:$C$228,0))),"")</f>
        <v/>
      </c>
      <c r="K52" s="1164" t="str">
        <f>IFERROR(IF(INDEX('Disaggregation1B_Import-Export'!L$8:L$228,MATCH($B52,'Disaggregation1B_Import-Export'!$C$8:$C$228,0))="","",INDEX('Disaggregation1B_Import-Export'!L$8:L$228,MATCH($B52,'Disaggregation1B_Import-Export'!$C$8:$C$228,0))),"")</f>
        <v/>
      </c>
      <c r="L52" s="1054" t="str">
        <f>IFERROR(IF(INDEX('Disaggregation1B_Import-Export'!AQ$8:AQ$228,MATCH($B52,'Disaggregation1B_Import-Export'!$C$8:$C$228,0))="","",INDEX('Disaggregation1B_Import-Export'!AQ$8:AQ$228,MATCH($B52,'Disaggregation1B_Import-Export'!$C$8:$C$228,0))),"")</f>
        <v/>
      </c>
      <c r="M52" s="1167"/>
      <c r="N52" s="1167"/>
      <c r="O52" s="1168" t="str">
        <f t="shared" si="6"/>
        <v/>
      </c>
      <c r="P52" s="1169"/>
      <c r="Q52" s="1169"/>
      <c r="R52" s="1170"/>
      <c r="S52" s="1167"/>
      <c r="T52" s="1167"/>
      <c r="U52" s="1168" t="str">
        <f t="shared" si="7"/>
        <v/>
      </c>
      <c r="V52" s="1169"/>
      <c r="W52" s="1169"/>
      <c r="X52" s="1170"/>
      <c r="Y52" s="1171"/>
      <c r="Z52" s="1171"/>
      <c r="AA52" s="1172" t="str">
        <f t="shared" si="8"/>
        <v/>
      </c>
      <c r="AB52" s="1173"/>
      <c r="AC52" s="1174"/>
    </row>
    <row r="53" spans="1:29" x14ac:dyDescent="0.2">
      <c r="A53" s="1027">
        <f t="shared" si="0"/>
        <v>43</v>
      </c>
      <c r="B53" s="1027" t="str">
        <f t="shared" si="5"/>
        <v>Coverage43</v>
      </c>
      <c r="C53" s="1163" t="str">
        <f>IFERROR(INDEX('Disaggregation1B_Import-Export'!D$8:D$228,MATCH($B53,'Disaggregation1B_Import-Export'!$C$8:$C$228,0)),"")</f>
        <v/>
      </c>
      <c r="D53" s="1164" t="str">
        <f>IFERROR(INDEX('Disaggregation1B_Import-Export'!AF$8:AF$245,MATCH($B53,'Disaggregation1B_Import-Export'!$C$8:$C$245,0)),"")</f>
        <v/>
      </c>
      <c r="E53" s="1164" t="str">
        <f>IFERROR(IF(INDEX('Disaggregation1B_Import-Export'!AG$8:AG$228,MATCH($B53,'Disaggregation1B_Import-Export'!$C$8:$C$228,0))="","",INDEX('Disaggregation1B_Import-Export'!AG$8:AG$228,MATCH($B53,'Disaggregation1B_Import-Export'!$C$8:$C$228,0))),"")</f>
        <v/>
      </c>
      <c r="F53" s="1164" t="str">
        <f>IFERROR(IF(INDEX('Disaggregation1B_Import-Export'!AH$8:AH$228,MATCH($B53,'Disaggregation1B_Import-Export'!$C$8:$C$228,0))="","",INDEX('Disaggregation1B_Import-Export'!AH$8:AH$228,MATCH($B53,'Disaggregation1B_Import-Export'!$C$8:$C$228,0))),"")</f>
        <v/>
      </c>
      <c r="G53" s="1165" t="str">
        <f>IFERROR(IF(INDEX('Disaggregation1B_Import-Export'!H$8:H$228,MATCH($B53,'Disaggregation1B_Import-Export'!$C$8:$C$228,0))="","",INDEX('Disaggregation1B_Import-Export'!H$8:H$228,MATCH($B53,'Disaggregation1B_Import-Export'!$C$8:$C$228,0))),"")</f>
        <v/>
      </c>
      <c r="H53" s="1165" t="str">
        <f>IFERROR(IF(INDEX('Disaggregation1B_Import-Export'!I$8:I$228,MATCH($B53,'Disaggregation1B_Import-Export'!$C$8:$C$228,0))="","",INDEX('Disaggregation1B_Import-Export'!I$8:I$228,MATCH($B53,'Disaggregation1B_Import-Export'!$C$8:$C$228,0))),"")</f>
        <v/>
      </c>
      <c r="I53" s="1166" t="str">
        <f>IFERROR(IF(INDEX('Disaggregation1B_Import-Export'!J$8:J$228,MATCH($B53,'Disaggregation1B_Import-Export'!$C$8:$C$228,0))="","",INDEX('Disaggregation1B_Import-Export'!J$8:J$228,MATCH($B53,'Disaggregation1B_Import-Export'!$C$8:$C$228,0))),"")</f>
        <v/>
      </c>
      <c r="J53" s="1164" t="str">
        <f>IFERROR(IF(INDEX('Disaggregation1B_Import-Export'!K$8:K$228,MATCH($B53,'Disaggregation1B_Import-Export'!$C$8:$C$228,0))="","",INDEX('Disaggregation1B_Import-Export'!K$8:K$228,MATCH($B53,'Disaggregation1B_Import-Export'!$C$8:$C$228,0))),"")</f>
        <v/>
      </c>
      <c r="K53" s="1164" t="str">
        <f>IFERROR(IF(INDEX('Disaggregation1B_Import-Export'!L$8:L$228,MATCH($B53,'Disaggregation1B_Import-Export'!$C$8:$C$228,0))="","",INDEX('Disaggregation1B_Import-Export'!L$8:L$228,MATCH($B53,'Disaggregation1B_Import-Export'!$C$8:$C$228,0))),"")</f>
        <v/>
      </c>
      <c r="L53" s="1054" t="str">
        <f>IFERROR(IF(INDEX('Disaggregation1B_Import-Export'!AQ$8:AQ$228,MATCH($B53,'Disaggregation1B_Import-Export'!$C$8:$C$228,0))="","",INDEX('Disaggregation1B_Import-Export'!AQ$8:AQ$228,MATCH($B53,'Disaggregation1B_Import-Export'!$C$8:$C$228,0))),"")</f>
        <v/>
      </c>
      <c r="M53" s="1167"/>
      <c r="N53" s="1167"/>
      <c r="O53" s="1168" t="str">
        <f t="shared" si="6"/>
        <v/>
      </c>
      <c r="P53" s="1169"/>
      <c r="Q53" s="1169"/>
      <c r="R53" s="1170"/>
      <c r="S53" s="1167"/>
      <c r="T53" s="1167"/>
      <c r="U53" s="1168" t="str">
        <f t="shared" si="7"/>
        <v/>
      </c>
      <c r="V53" s="1169"/>
      <c r="W53" s="1169"/>
      <c r="X53" s="1170"/>
      <c r="Y53" s="1171"/>
      <c r="Z53" s="1171"/>
      <c r="AA53" s="1172" t="str">
        <f t="shared" si="8"/>
        <v/>
      </c>
      <c r="AB53" s="1173"/>
      <c r="AC53" s="1174"/>
    </row>
    <row r="54" spans="1:29" x14ac:dyDescent="0.2">
      <c r="A54" s="1027">
        <f t="shared" si="0"/>
        <v>44</v>
      </c>
      <c r="B54" s="1027" t="str">
        <f t="shared" si="5"/>
        <v>Coverage44</v>
      </c>
      <c r="C54" s="1163" t="str">
        <f>IFERROR(INDEX('Disaggregation1B_Import-Export'!D$8:D$228,MATCH($B54,'Disaggregation1B_Import-Export'!$C$8:$C$228,0)),"")</f>
        <v/>
      </c>
      <c r="D54" s="1164" t="str">
        <f>IFERROR(INDEX('Disaggregation1B_Import-Export'!AF$8:AF$245,MATCH($B54,'Disaggregation1B_Import-Export'!$C$8:$C$245,0)),"")</f>
        <v/>
      </c>
      <c r="E54" s="1164" t="str">
        <f>IFERROR(IF(INDEX('Disaggregation1B_Import-Export'!AG$8:AG$228,MATCH($B54,'Disaggregation1B_Import-Export'!$C$8:$C$228,0))="","",INDEX('Disaggregation1B_Import-Export'!AG$8:AG$228,MATCH($B54,'Disaggregation1B_Import-Export'!$C$8:$C$228,0))),"")</f>
        <v/>
      </c>
      <c r="F54" s="1164" t="str">
        <f>IFERROR(IF(INDEX('Disaggregation1B_Import-Export'!AH$8:AH$228,MATCH($B54,'Disaggregation1B_Import-Export'!$C$8:$C$228,0))="","",INDEX('Disaggregation1B_Import-Export'!AH$8:AH$228,MATCH($B54,'Disaggregation1B_Import-Export'!$C$8:$C$228,0))),"")</f>
        <v/>
      </c>
      <c r="G54" s="1165" t="str">
        <f>IFERROR(IF(INDEX('Disaggregation1B_Import-Export'!H$8:H$228,MATCH($B54,'Disaggregation1B_Import-Export'!$C$8:$C$228,0))="","",INDEX('Disaggregation1B_Import-Export'!H$8:H$228,MATCH($B54,'Disaggregation1B_Import-Export'!$C$8:$C$228,0))),"")</f>
        <v/>
      </c>
      <c r="H54" s="1165" t="str">
        <f>IFERROR(IF(INDEX('Disaggregation1B_Import-Export'!I$8:I$228,MATCH($B54,'Disaggregation1B_Import-Export'!$C$8:$C$228,0))="","",INDEX('Disaggregation1B_Import-Export'!I$8:I$228,MATCH($B54,'Disaggregation1B_Import-Export'!$C$8:$C$228,0))),"")</f>
        <v/>
      </c>
      <c r="I54" s="1166" t="str">
        <f>IFERROR(IF(INDEX('Disaggregation1B_Import-Export'!J$8:J$228,MATCH($B54,'Disaggregation1B_Import-Export'!$C$8:$C$228,0))="","",INDEX('Disaggregation1B_Import-Export'!J$8:J$228,MATCH($B54,'Disaggregation1B_Import-Export'!$C$8:$C$228,0))),"")</f>
        <v/>
      </c>
      <c r="J54" s="1164" t="str">
        <f>IFERROR(IF(INDEX('Disaggregation1B_Import-Export'!K$8:K$228,MATCH($B54,'Disaggregation1B_Import-Export'!$C$8:$C$228,0))="","",INDEX('Disaggregation1B_Import-Export'!K$8:K$228,MATCH($B54,'Disaggregation1B_Import-Export'!$C$8:$C$228,0))),"")</f>
        <v/>
      </c>
      <c r="K54" s="1164" t="str">
        <f>IFERROR(IF(INDEX('Disaggregation1B_Import-Export'!L$8:L$228,MATCH($B54,'Disaggregation1B_Import-Export'!$C$8:$C$228,0))="","",INDEX('Disaggregation1B_Import-Export'!L$8:L$228,MATCH($B54,'Disaggregation1B_Import-Export'!$C$8:$C$228,0))),"")</f>
        <v/>
      </c>
      <c r="L54" s="1054" t="str">
        <f>IFERROR(IF(INDEX('Disaggregation1B_Import-Export'!AQ$8:AQ$228,MATCH($B54,'Disaggregation1B_Import-Export'!$C$8:$C$228,0))="","",INDEX('Disaggregation1B_Import-Export'!AQ$8:AQ$228,MATCH($B54,'Disaggregation1B_Import-Export'!$C$8:$C$228,0))),"")</f>
        <v/>
      </c>
      <c r="M54" s="1167"/>
      <c r="N54" s="1167"/>
      <c r="O54" s="1168" t="str">
        <f t="shared" si="6"/>
        <v/>
      </c>
      <c r="P54" s="1169"/>
      <c r="Q54" s="1169"/>
      <c r="R54" s="1170"/>
      <c r="S54" s="1167"/>
      <c r="T54" s="1167"/>
      <c r="U54" s="1168" t="str">
        <f t="shared" si="7"/>
        <v/>
      </c>
      <c r="V54" s="1169"/>
      <c r="W54" s="1169"/>
      <c r="X54" s="1170"/>
      <c r="Y54" s="1171"/>
      <c r="Z54" s="1171"/>
      <c r="AA54" s="1172" t="str">
        <f t="shared" si="8"/>
        <v/>
      </c>
      <c r="AB54" s="1173"/>
      <c r="AC54" s="1174"/>
    </row>
    <row r="55" spans="1:29" x14ac:dyDescent="0.2">
      <c r="A55" s="1027">
        <f t="shared" si="0"/>
        <v>45</v>
      </c>
      <c r="B55" s="1027" t="str">
        <f t="shared" si="5"/>
        <v>Coverage45</v>
      </c>
      <c r="C55" s="1163" t="str">
        <f>IFERROR(INDEX('Disaggregation1B_Import-Export'!D$8:D$228,MATCH($B55,'Disaggregation1B_Import-Export'!$C$8:$C$228,0)),"")</f>
        <v/>
      </c>
      <c r="D55" s="1164" t="str">
        <f>IFERROR(INDEX('Disaggregation1B_Import-Export'!AF$8:AF$245,MATCH($B55,'Disaggregation1B_Import-Export'!$C$8:$C$245,0)),"")</f>
        <v/>
      </c>
      <c r="E55" s="1164" t="str">
        <f>IFERROR(IF(INDEX('Disaggregation1B_Import-Export'!AG$8:AG$228,MATCH($B55,'Disaggregation1B_Import-Export'!$C$8:$C$228,0))="","",INDEX('Disaggregation1B_Import-Export'!AG$8:AG$228,MATCH($B55,'Disaggregation1B_Import-Export'!$C$8:$C$228,0))),"")</f>
        <v/>
      </c>
      <c r="F55" s="1164" t="str">
        <f>IFERROR(IF(INDEX('Disaggregation1B_Import-Export'!AH$8:AH$228,MATCH($B55,'Disaggregation1B_Import-Export'!$C$8:$C$228,0))="","",INDEX('Disaggregation1B_Import-Export'!AH$8:AH$228,MATCH($B55,'Disaggregation1B_Import-Export'!$C$8:$C$228,0))),"")</f>
        <v/>
      </c>
      <c r="G55" s="1165" t="str">
        <f>IFERROR(IF(INDEX('Disaggregation1B_Import-Export'!H$8:H$228,MATCH($B55,'Disaggregation1B_Import-Export'!$C$8:$C$228,0))="","",INDEX('Disaggregation1B_Import-Export'!H$8:H$228,MATCH($B55,'Disaggregation1B_Import-Export'!$C$8:$C$228,0))),"")</f>
        <v/>
      </c>
      <c r="H55" s="1165" t="str">
        <f>IFERROR(IF(INDEX('Disaggregation1B_Import-Export'!I$8:I$228,MATCH($B55,'Disaggregation1B_Import-Export'!$C$8:$C$228,0))="","",INDEX('Disaggregation1B_Import-Export'!I$8:I$228,MATCH($B55,'Disaggregation1B_Import-Export'!$C$8:$C$228,0))),"")</f>
        <v/>
      </c>
      <c r="I55" s="1166" t="str">
        <f>IFERROR(IF(INDEX('Disaggregation1B_Import-Export'!J$8:J$228,MATCH($B55,'Disaggregation1B_Import-Export'!$C$8:$C$228,0))="","",INDEX('Disaggregation1B_Import-Export'!J$8:J$228,MATCH($B55,'Disaggregation1B_Import-Export'!$C$8:$C$228,0))),"")</f>
        <v/>
      </c>
      <c r="J55" s="1164" t="str">
        <f>IFERROR(IF(INDEX('Disaggregation1B_Import-Export'!K$8:K$228,MATCH($B55,'Disaggregation1B_Import-Export'!$C$8:$C$228,0))="","",INDEX('Disaggregation1B_Import-Export'!K$8:K$228,MATCH($B55,'Disaggregation1B_Import-Export'!$C$8:$C$228,0))),"")</f>
        <v/>
      </c>
      <c r="K55" s="1164" t="str">
        <f>IFERROR(IF(INDEX('Disaggregation1B_Import-Export'!L$8:L$228,MATCH($B55,'Disaggregation1B_Import-Export'!$C$8:$C$228,0))="","",INDEX('Disaggregation1B_Import-Export'!L$8:L$228,MATCH($B55,'Disaggregation1B_Import-Export'!$C$8:$C$228,0))),"")</f>
        <v/>
      </c>
      <c r="L55" s="1054" t="str">
        <f>IFERROR(IF(INDEX('Disaggregation1B_Import-Export'!AQ$8:AQ$228,MATCH($B55,'Disaggregation1B_Import-Export'!$C$8:$C$228,0))="","",INDEX('Disaggregation1B_Import-Export'!AQ$8:AQ$228,MATCH($B55,'Disaggregation1B_Import-Export'!$C$8:$C$228,0))),"")</f>
        <v/>
      </c>
      <c r="M55" s="1167"/>
      <c r="N55" s="1167"/>
      <c r="O55" s="1168" t="str">
        <f t="shared" si="6"/>
        <v/>
      </c>
      <c r="P55" s="1169"/>
      <c r="Q55" s="1169"/>
      <c r="R55" s="1170"/>
      <c r="S55" s="1167"/>
      <c r="T55" s="1167"/>
      <c r="U55" s="1168" t="str">
        <f t="shared" si="7"/>
        <v/>
      </c>
      <c r="V55" s="1169"/>
      <c r="W55" s="1169"/>
      <c r="X55" s="1170"/>
      <c r="Y55" s="1171"/>
      <c r="Z55" s="1171"/>
      <c r="AA55" s="1172" t="str">
        <f t="shared" si="8"/>
        <v/>
      </c>
      <c r="AB55" s="1173"/>
      <c r="AC55" s="1174"/>
    </row>
    <row r="56" spans="1:29" x14ac:dyDescent="0.2">
      <c r="A56" s="1027">
        <f t="shared" si="0"/>
        <v>46</v>
      </c>
      <c r="B56" s="1027" t="str">
        <f t="shared" si="5"/>
        <v>Coverage46</v>
      </c>
      <c r="C56" s="1163" t="str">
        <f>IFERROR(INDEX('Disaggregation1B_Import-Export'!D$8:D$228,MATCH($B56,'Disaggregation1B_Import-Export'!$C$8:$C$228,0)),"")</f>
        <v/>
      </c>
      <c r="D56" s="1164" t="str">
        <f>IFERROR(INDEX('Disaggregation1B_Import-Export'!AF$8:AF$245,MATCH($B56,'Disaggregation1B_Import-Export'!$C$8:$C$245,0)),"")</f>
        <v/>
      </c>
      <c r="E56" s="1164" t="str">
        <f>IFERROR(IF(INDEX('Disaggregation1B_Import-Export'!AG$8:AG$228,MATCH($B56,'Disaggregation1B_Import-Export'!$C$8:$C$228,0))="","",INDEX('Disaggregation1B_Import-Export'!AG$8:AG$228,MATCH($B56,'Disaggregation1B_Import-Export'!$C$8:$C$228,0))),"")</f>
        <v/>
      </c>
      <c r="F56" s="1164" t="str">
        <f>IFERROR(IF(INDEX('Disaggregation1B_Import-Export'!AH$8:AH$228,MATCH($B56,'Disaggregation1B_Import-Export'!$C$8:$C$228,0))="","",INDEX('Disaggregation1B_Import-Export'!AH$8:AH$228,MATCH($B56,'Disaggregation1B_Import-Export'!$C$8:$C$228,0))),"")</f>
        <v/>
      </c>
      <c r="G56" s="1165" t="str">
        <f>IFERROR(IF(INDEX('Disaggregation1B_Import-Export'!H$8:H$228,MATCH($B56,'Disaggregation1B_Import-Export'!$C$8:$C$228,0))="","",INDEX('Disaggregation1B_Import-Export'!H$8:H$228,MATCH($B56,'Disaggregation1B_Import-Export'!$C$8:$C$228,0))),"")</f>
        <v/>
      </c>
      <c r="H56" s="1165" t="str">
        <f>IFERROR(IF(INDEX('Disaggregation1B_Import-Export'!I$8:I$228,MATCH($B56,'Disaggregation1B_Import-Export'!$C$8:$C$228,0))="","",INDEX('Disaggregation1B_Import-Export'!I$8:I$228,MATCH($B56,'Disaggregation1B_Import-Export'!$C$8:$C$228,0))),"")</f>
        <v/>
      </c>
      <c r="I56" s="1166" t="str">
        <f>IFERROR(IF(INDEX('Disaggregation1B_Import-Export'!J$8:J$228,MATCH($B56,'Disaggregation1B_Import-Export'!$C$8:$C$228,0))="","",INDEX('Disaggregation1B_Import-Export'!J$8:J$228,MATCH($B56,'Disaggregation1B_Import-Export'!$C$8:$C$228,0))),"")</f>
        <v/>
      </c>
      <c r="J56" s="1164" t="str">
        <f>IFERROR(IF(INDEX('Disaggregation1B_Import-Export'!K$8:K$228,MATCH($B56,'Disaggregation1B_Import-Export'!$C$8:$C$228,0))="","",INDEX('Disaggregation1B_Import-Export'!K$8:K$228,MATCH($B56,'Disaggregation1B_Import-Export'!$C$8:$C$228,0))),"")</f>
        <v/>
      </c>
      <c r="K56" s="1164" t="str">
        <f>IFERROR(IF(INDEX('Disaggregation1B_Import-Export'!L$8:L$228,MATCH($B56,'Disaggregation1B_Import-Export'!$C$8:$C$228,0))="","",INDEX('Disaggregation1B_Import-Export'!L$8:L$228,MATCH($B56,'Disaggregation1B_Import-Export'!$C$8:$C$228,0))),"")</f>
        <v/>
      </c>
      <c r="L56" s="1054" t="str">
        <f>IFERROR(IF(INDEX('Disaggregation1B_Import-Export'!AQ$8:AQ$228,MATCH($B56,'Disaggregation1B_Import-Export'!$C$8:$C$228,0))="","",INDEX('Disaggregation1B_Import-Export'!AQ$8:AQ$228,MATCH($B56,'Disaggregation1B_Import-Export'!$C$8:$C$228,0))),"")</f>
        <v/>
      </c>
      <c r="M56" s="1167"/>
      <c r="N56" s="1167"/>
      <c r="O56" s="1168" t="str">
        <f t="shared" si="6"/>
        <v/>
      </c>
      <c r="P56" s="1169"/>
      <c r="Q56" s="1169"/>
      <c r="R56" s="1170"/>
      <c r="S56" s="1167"/>
      <c r="T56" s="1167"/>
      <c r="U56" s="1168" t="str">
        <f t="shared" si="7"/>
        <v/>
      </c>
      <c r="V56" s="1169"/>
      <c r="W56" s="1169"/>
      <c r="X56" s="1170"/>
      <c r="Y56" s="1171"/>
      <c r="Z56" s="1171"/>
      <c r="AA56" s="1172" t="str">
        <f t="shared" si="8"/>
        <v/>
      </c>
      <c r="AB56" s="1173"/>
      <c r="AC56" s="1174"/>
    </row>
    <row r="57" spans="1:29" x14ac:dyDescent="0.2">
      <c r="A57" s="1027">
        <f t="shared" si="0"/>
        <v>47</v>
      </c>
      <c r="B57" s="1027" t="str">
        <f t="shared" si="5"/>
        <v>Coverage47</v>
      </c>
      <c r="C57" s="1163" t="str">
        <f>IFERROR(INDEX('Disaggregation1B_Import-Export'!D$8:D$228,MATCH($B57,'Disaggregation1B_Import-Export'!$C$8:$C$228,0)),"")</f>
        <v/>
      </c>
      <c r="D57" s="1164" t="str">
        <f>IFERROR(INDEX('Disaggregation1B_Import-Export'!AF$8:AF$245,MATCH($B57,'Disaggregation1B_Import-Export'!$C$8:$C$245,0)),"")</f>
        <v/>
      </c>
      <c r="E57" s="1164" t="str">
        <f>IFERROR(IF(INDEX('Disaggregation1B_Import-Export'!AG$8:AG$228,MATCH($B57,'Disaggregation1B_Import-Export'!$C$8:$C$228,0))="","",INDEX('Disaggregation1B_Import-Export'!AG$8:AG$228,MATCH($B57,'Disaggregation1B_Import-Export'!$C$8:$C$228,0))),"")</f>
        <v/>
      </c>
      <c r="F57" s="1164" t="str">
        <f>IFERROR(IF(INDEX('Disaggregation1B_Import-Export'!AH$8:AH$228,MATCH($B57,'Disaggregation1B_Import-Export'!$C$8:$C$228,0))="","",INDEX('Disaggregation1B_Import-Export'!AH$8:AH$228,MATCH($B57,'Disaggregation1B_Import-Export'!$C$8:$C$228,0))),"")</f>
        <v/>
      </c>
      <c r="G57" s="1165" t="str">
        <f>IFERROR(IF(INDEX('Disaggregation1B_Import-Export'!H$8:H$228,MATCH($B57,'Disaggregation1B_Import-Export'!$C$8:$C$228,0))="","",INDEX('Disaggregation1B_Import-Export'!H$8:H$228,MATCH($B57,'Disaggregation1B_Import-Export'!$C$8:$C$228,0))),"")</f>
        <v/>
      </c>
      <c r="H57" s="1165" t="str">
        <f>IFERROR(IF(INDEX('Disaggregation1B_Import-Export'!I$8:I$228,MATCH($B57,'Disaggregation1B_Import-Export'!$C$8:$C$228,0))="","",INDEX('Disaggregation1B_Import-Export'!I$8:I$228,MATCH($B57,'Disaggregation1B_Import-Export'!$C$8:$C$228,0))),"")</f>
        <v/>
      </c>
      <c r="I57" s="1166" t="str">
        <f>IFERROR(IF(INDEX('Disaggregation1B_Import-Export'!J$8:J$228,MATCH($B57,'Disaggregation1B_Import-Export'!$C$8:$C$228,0))="","",INDEX('Disaggregation1B_Import-Export'!J$8:J$228,MATCH($B57,'Disaggregation1B_Import-Export'!$C$8:$C$228,0))),"")</f>
        <v/>
      </c>
      <c r="J57" s="1164" t="str">
        <f>IFERROR(IF(INDEX('Disaggregation1B_Import-Export'!K$8:K$228,MATCH($B57,'Disaggregation1B_Import-Export'!$C$8:$C$228,0))="","",INDEX('Disaggregation1B_Import-Export'!K$8:K$228,MATCH($B57,'Disaggregation1B_Import-Export'!$C$8:$C$228,0))),"")</f>
        <v/>
      </c>
      <c r="K57" s="1164" t="str">
        <f>IFERROR(IF(INDEX('Disaggregation1B_Import-Export'!L$8:L$228,MATCH($B57,'Disaggregation1B_Import-Export'!$C$8:$C$228,0))="","",INDEX('Disaggregation1B_Import-Export'!L$8:L$228,MATCH($B57,'Disaggregation1B_Import-Export'!$C$8:$C$228,0))),"")</f>
        <v/>
      </c>
      <c r="L57" s="1054" t="str">
        <f>IFERROR(IF(INDEX('Disaggregation1B_Import-Export'!AQ$8:AQ$228,MATCH($B57,'Disaggregation1B_Import-Export'!$C$8:$C$228,0))="","",INDEX('Disaggregation1B_Import-Export'!AQ$8:AQ$228,MATCH($B57,'Disaggregation1B_Import-Export'!$C$8:$C$228,0))),"")</f>
        <v/>
      </c>
      <c r="M57" s="1167"/>
      <c r="N57" s="1167"/>
      <c r="O57" s="1168" t="str">
        <f t="shared" si="6"/>
        <v/>
      </c>
      <c r="P57" s="1169"/>
      <c r="Q57" s="1169"/>
      <c r="R57" s="1170"/>
      <c r="S57" s="1167"/>
      <c r="T57" s="1167"/>
      <c r="U57" s="1168" t="str">
        <f t="shared" si="7"/>
        <v/>
      </c>
      <c r="V57" s="1169"/>
      <c r="W57" s="1169"/>
      <c r="X57" s="1170"/>
      <c r="Y57" s="1171"/>
      <c r="Z57" s="1171"/>
      <c r="AA57" s="1172" t="str">
        <f t="shared" si="8"/>
        <v/>
      </c>
      <c r="AB57" s="1173"/>
      <c r="AC57" s="1174"/>
    </row>
    <row r="58" spans="1:29" x14ac:dyDescent="0.2">
      <c r="A58" s="1027">
        <f t="shared" si="0"/>
        <v>48</v>
      </c>
      <c r="B58" s="1027" t="str">
        <f t="shared" si="5"/>
        <v>Coverage48</v>
      </c>
      <c r="C58" s="1163" t="str">
        <f>IFERROR(INDEX('Disaggregation1B_Import-Export'!D$8:D$228,MATCH($B58,'Disaggregation1B_Import-Export'!$C$8:$C$228,0)),"")</f>
        <v/>
      </c>
      <c r="D58" s="1164" t="str">
        <f>IFERROR(INDEX('Disaggregation1B_Import-Export'!AF$8:AF$245,MATCH($B58,'Disaggregation1B_Import-Export'!$C$8:$C$245,0)),"")</f>
        <v/>
      </c>
      <c r="E58" s="1164" t="str">
        <f>IFERROR(IF(INDEX('Disaggregation1B_Import-Export'!AG$8:AG$228,MATCH($B58,'Disaggregation1B_Import-Export'!$C$8:$C$228,0))="","",INDEX('Disaggregation1B_Import-Export'!AG$8:AG$228,MATCH($B58,'Disaggregation1B_Import-Export'!$C$8:$C$228,0))),"")</f>
        <v/>
      </c>
      <c r="F58" s="1164" t="str">
        <f>IFERROR(IF(INDEX('Disaggregation1B_Import-Export'!AH$8:AH$228,MATCH($B58,'Disaggregation1B_Import-Export'!$C$8:$C$228,0))="","",INDEX('Disaggregation1B_Import-Export'!AH$8:AH$228,MATCH($B58,'Disaggregation1B_Import-Export'!$C$8:$C$228,0))),"")</f>
        <v/>
      </c>
      <c r="G58" s="1165" t="str">
        <f>IFERROR(IF(INDEX('Disaggregation1B_Import-Export'!H$8:H$228,MATCH($B58,'Disaggregation1B_Import-Export'!$C$8:$C$228,0))="","",INDEX('Disaggregation1B_Import-Export'!H$8:H$228,MATCH($B58,'Disaggregation1B_Import-Export'!$C$8:$C$228,0))),"")</f>
        <v/>
      </c>
      <c r="H58" s="1165" t="str">
        <f>IFERROR(IF(INDEX('Disaggregation1B_Import-Export'!I$8:I$228,MATCH($B58,'Disaggregation1B_Import-Export'!$C$8:$C$228,0))="","",INDEX('Disaggregation1B_Import-Export'!I$8:I$228,MATCH($B58,'Disaggregation1B_Import-Export'!$C$8:$C$228,0))),"")</f>
        <v/>
      </c>
      <c r="I58" s="1166" t="str">
        <f>IFERROR(IF(INDEX('Disaggregation1B_Import-Export'!J$8:J$228,MATCH($B58,'Disaggregation1B_Import-Export'!$C$8:$C$228,0))="","",INDEX('Disaggregation1B_Import-Export'!J$8:J$228,MATCH($B58,'Disaggregation1B_Import-Export'!$C$8:$C$228,0))),"")</f>
        <v/>
      </c>
      <c r="J58" s="1164" t="str">
        <f>IFERROR(IF(INDEX('Disaggregation1B_Import-Export'!K$8:K$228,MATCH($B58,'Disaggregation1B_Import-Export'!$C$8:$C$228,0))="","",INDEX('Disaggregation1B_Import-Export'!K$8:K$228,MATCH($B58,'Disaggregation1B_Import-Export'!$C$8:$C$228,0))),"")</f>
        <v/>
      </c>
      <c r="K58" s="1164" t="str">
        <f>IFERROR(IF(INDEX('Disaggregation1B_Import-Export'!L$8:L$228,MATCH($B58,'Disaggregation1B_Import-Export'!$C$8:$C$228,0))="","",INDEX('Disaggregation1B_Import-Export'!L$8:L$228,MATCH($B58,'Disaggregation1B_Import-Export'!$C$8:$C$228,0))),"")</f>
        <v/>
      </c>
      <c r="L58" s="1054" t="str">
        <f>IFERROR(IF(INDEX('Disaggregation1B_Import-Export'!AQ$8:AQ$228,MATCH($B58,'Disaggregation1B_Import-Export'!$C$8:$C$228,0))="","",INDEX('Disaggregation1B_Import-Export'!AQ$8:AQ$228,MATCH($B58,'Disaggregation1B_Import-Export'!$C$8:$C$228,0))),"")</f>
        <v/>
      </c>
      <c r="M58" s="1167"/>
      <c r="N58" s="1167"/>
      <c r="O58" s="1168" t="str">
        <f t="shared" si="6"/>
        <v/>
      </c>
      <c r="P58" s="1169"/>
      <c r="Q58" s="1169"/>
      <c r="R58" s="1170"/>
      <c r="S58" s="1167"/>
      <c r="T58" s="1167"/>
      <c r="U58" s="1168" t="str">
        <f t="shared" si="7"/>
        <v/>
      </c>
      <c r="V58" s="1169"/>
      <c r="W58" s="1169"/>
      <c r="X58" s="1170"/>
      <c r="Y58" s="1171"/>
      <c r="Z58" s="1171"/>
      <c r="AA58" s="1172" t="str">
        <f t="shared" si="8"/>
        <v/>
      </c>
      <c r="AB58" s="1173"/>
      <c r="AC58" s="1174"/>
    </row>
    <row r="59" spans="1:29" x14ac:dyDescent="0.2">
      <c r="A59" s="1027">
        <f t="shared" si="0"/>
        <v>49</v>
      </c>
      <c r="B59" s="1027" t="str">
        <f t="shared" si="5"/>
        <v>Coverage49</v>
      </c>
      <c r="C59" s="1163" t="str">
        <f>IFERROR(INDEX('Disaggregation1B_Import-Export'!D$8:D$228,MATCH($B59,'Disaggregation1B_Import-Export'!$C$8:$C$228,0)),"")</f>
        <v/>
      </c>
      <c r="D59" s="1164" t="str">
        <f>IFERROR(INDEX('Disaggregation1B_Import-Export'!AF$8:AF$245,MATCH($B59,'Disaggregation1B_Import-Export'!$C$8:$C$245,0)),"")</f>
        <v/>
      </c>
      <c r="E59" s="1164" t="str">
        <f>IFERROR(IF(INDEX('Disaggregation1B_Import-Export'!AG$8:AG$228,MATCH($B59,'Disaggregation1B_Import-Export'!$C$8:$C$228,0))="","",INDEX('Disaggregation1B_Import-Export'!AG$8:AG$228,MATCH($B59,'Disaggregation1B_Import-Export'!$C$8:$C$228,0))),"")</f>
        <v/>
      </c>
      <c r="F59" s="1164" t="str">
        <f>IFERROR(IF(INDEX('Disaggregation1B_Import-Export'!AH$8:AH$228,MATCH($B59,'Disaggregation1B_Import-Export'!$C$8:$C$228,0))="","",INDEX('Disaggregation1B_Import-Export'!AH$8:AH$228,MATCH($B59,'Disaggregation1B_Import-Export'!$C$8:$C$228,0))),"")</f>
        <v/>
      </c>
      <c r="G59" s="1165" t="str">
        <f>IFERROR(IF(INDEX('Disaggregation1B_Import-Export'!H$8:H$228,MATCH($B59,'Disaggregation1B_Import-Export'!$C$8:$C$228,0))="","",INDEX('Disaggregation1B_Import-Export'!H$8:H$228,MATCH($B59,'Disaggregation1B_Import-Export'!$C$8:$C$228,0))),"")</f>
        <v/>
      </c>
      <c r="H59" s="1165" t="str">
        <f>IFERROR(IF(INDEX('Disaggregation1B_Import-Export'!I$8:I$228,MATCH($B59,'Disaggregation1B_Import-Export'!$C$8:$C$228,0))="","",INDEX('Disaggregation1B_Import-Export'!I$8:I$228,MATCH($B59,'Disaggregation1B_Import-Export'!$C$8:$C$228,0))),"")</f>
        <v/>
      </c>
      <c r="I59" s="1166" t="str">
        <f>IFERROR(IF(INDEX('Disaggregation1B_Import-Export'!J$8:J$228,MATCH($B59,'Disaggregation1B_Import-Export'!$C$8:$C$228,0))="","",INDEX('Disaggregation1B_Import-Export'!J$8:J$228,MATCH($B59,'Disaggregation1B_Import-Export'!$C$8:$C$228,0))),"")</f>
        <v/>
      </c>
      <c r="J59" s="1164" t="str">
        <f>IFERROR(IF(INDEX('Disaggregation1B_Import-Export'!K$8:K$228,MATCH($B59,'Disaggregation1B_Import-Export'!$C$8:$C$228,0))="","",INDEX('Disaggregation1B_Import-Export'!K$8:K$228,MATCH($B59,'Disaggregation1B_Import-Export'!$C$8:$C$228,0))),"")</f>
        <v/>
      </c>
      <c r="K59" s="1164" t="str">
        <f>IFERROR(IF(INDEX('Disaggregation1B_Import-Export'!L$8:L$228,MATCH($B59,'Disaggregation1B_Import-Export'!$C$8:$C$228,0))="","",INDEX('Disaggregation1B_Import-Export'!L$8:L$228,MATCH($B59,'Disaggregation1B_Import-Export'!$C$8:$C$228,0))),"")</f>
        <v/>
      </c>
      <c r="L59" s="1054" t="str">
        <f>IFERROR(IF(INDEX('Disaggregation1B_Import-Export'!AQ$8:AQ$228,MATCH($B59,'Disaggregation1B_Import-Export'!$C$8:$C$228,0))="","",INDEX('Disaggregation1B_Import-Export'!AQ$8:AQ$228,MATCH($B59,'Disaggregation1B_Import-Export'!$C$8:$C$228,0))),"")</f>
        <v/>
      </c>
      <c r="M59" s="1167"/>
      <c r="N59" s="1167"/>
      <c r="O59" s="1168" t="str">
        <f t="shared" si="6"/>
        <v/>
      </c>
      <c r="P59" s="1169"/>
      <c r="Q59" s="1169"/>
      <c r="R59" s="1170"/>
      <c r="S59" s="1167"/>
      <c r="T59" s="1167"/>
      <c r="U59" s="1168" t="str">
        <f t="shared" si="7"/>
        <v/>
      </c>
      <c r="V59" s="1169"/>
      <c r="W59" s="1169"/>
      <c r="X59" s="1170"/>
      <c r="Y59" s="1171"/>
      <c r="Z59" s="1171"/>
      <c r="AA59" s="1172" t="str">
        <f t="shared" si="8"/>
        <v/>
      </c>
      <c r="AB59" s="1173"/>
      <c r="AC59" s="1174"/>
    </row>
    <row r="60" spans="1:29" x14ac:dyDescent="0.2">
      <c r="A60" s="1027">
        <f t="shared" si="0"/>
        <v>50</v>
      </c>
      <c r="B60" s="1027" t="str">
        <f t="shared" si="5"/>
        <v>Coverage50</v>
      </c>
      <c r="C60" s="1163" t="str">
        <f>IFERROR(INDEX('Disaggregation1B_Import-Export'!D$8:D$228,MATCH($B60,'Disaggregation1B_Import-Export'!$C$8:$C$228,0)),"")</f>
        <v/>
      </c>
      <c r="D60" s="1164" t="str">
        <f>IFERROR(INDEX('Disaggregation1B_Import-Export'!AF$8:AF$245,MATCH($B60,'Disaggregation1B_Import-Export'!$C$8:$C$245,0)),"")</f>
        <v/>
      </c>
      <c r="E60" s="1164" t="str">
        <f>IFERROR(IF(INDEX('Disaggregation1B_Import-Export'!AG$8:AG$228,MATCH($B60,'Disaggregation1B_Import-Export'!$C$8:$C$228,0))="","",INDEX('Disaggregation1B_Import-Export'!AG$8:AG$228,MATCH($B60,'Disaggregation1B_Import-Export'!$C$8:$C$228,0))),"")</f>
        <v/>
      </c>
      <c r="F60" s="1164" t="str">
        <f>IFERROR(IF(INDEX('Disaggregation1B_Import-Export'!AH$8:AH$228,MATCH($B60,'Disaggregation1B_Import-Export'!$C$8:$C$228,0))="","",INDEX('Disaggregation1B_Import-Export'!AH$8:AH$228,MATCH($B60,'Disaggregation1B_Import-Export'!$C$8:$C$228,0))),"")</f>
        <v/>
      </c>
      <c r="G60" s="1165" t="str">
        <f>IFERROR(IF(INDEX('Disaggregation1B_Import-Export'!H$8:H$228,MATCH($B60,'Disaggregation1B_Import-Export'!$C$8:$C$228,0))="","",INDEX('Disaggregation1B_Import-Export'!H$8:H$228,MATCH($B60,'Disaggregation1B_Import-Export'!$C$8:$C$228,0))),"")</f>
        <v/>
      </c>
      <c r="H60" s="1165" t="str">
        <f>IFERROR(IF(INDEX('Disaggregation1B_Import-Export'!I$8:I$228,MATCH($B60,'Disaggregation1B_Import-Export'!$C$8:$C$228,0))="","",INDEX('Disaggregation1B_Import-Export'!I$8:I$228,MATCH($B60,'Disaggregation1B_Import-Export'!$C$8:$C$228,0))),"")</f>
        <v/>
      </c>
      <c r="I60" s="1166" t="str">
        <f>IFERROR(IF(INDEX('Disaggregation1B_Import-Export'!J$8:J$228,MATCH($B60,'Disaggregation1B_Import-Export'!$C$8:$C$228,0))="","",INDEX('Disaggregation1B_Import-Export'!J$8:J$228,MATCH($B60,'Disaggregation1B_Import-Export'!$C$8:$C$228,0))),"")</f>
        <v/>
      </c>
      <c r="J60" s="1164" t="str">
        <f>IFERROR(IF(INDEX('Disaggregation1B_Import-Export'!K$8:K$228,MATCH($B60,'Disaggregation1B_Import-Export'!$C$8:$C$228,0))="","",INDEX('Disaggregation1B_Import-Export'!K$8:K$228,MATCH($B60,'Disaggregation1B_Import-Export'!$C$8:$C$228,0))),"")</f>
        <v/>
      </c>
      <c r="K60" s="1164" t="str">
        <f>IFERROR(IF(INDEX('Disaggregation1B_Import-Export'!L$8:L$228,MATCH($B60,'Disaggregation1B_Import-Export'!$C$8:$C$228,0))="","",INDEX('Disaggregation1B_Import-Export'!L$8:L$228,MATCH($B60,'Disaggregation1B_Import-Export'!$C$8:$C$228,0))),"")</f>
        <v/>
      </c>
      <c r="L60" s="1054" t="str">
        <f>IFERROR(IF(INDEX('Disaggregation1B_Import-Export'!AQ$8:AQ$228,MATCH($B60,'Disaggregation1B_Import-Export'!$C$8:$C$228,0))="","",INDEX('Disaggregation1B_Import-Export'!AQ$8:AQ$228,MATCH($B60,'Disaggregation1B_Import-Export'!$C$8:$C$228,0))),"")</f>
        <v/>
      </c>
      <c r="M60" s="1167"/>
      <c r="N60" s="1167"/>
      <c r="O60" s="1168" t="str">
        <f t="shared" si="6"/>
        <v/>
      </c>
      <c r="P60" s="1169"/>
      <c r="Q60" s="1169"/>
      <c r="R60" s="1170"/>
      <c r="S60" s="1167"/>
      <c r="T60" s="1167"/>
      <c r="U60" s="1168" t="str">
        <f t="shared" si="7"/>
        <v/>
      </c>
      <c r="V60" s="1169"/>
      <c r="W60" s="1169"/>
      <c r="X60" s="1170"/>
      <c r="Y60" s="1171"/>
      <c r="Z60" s="1171"/>
      <c r="AA60" s="1172" t="str">
        <f t="shared" si="8"/>
        <v/>
      </c>
      <c r="AB60" s="1173"/>
      <c r="AC60" s="1174"/>
    </row>
    <row r="61" spans="1:29" x14ac:dyDescent="0.2">
      <c r="A61" s="1027">
        <f t="shared" si="0"/>
        <v>51</v>
      </c>
      <c r="B61" s="1027" t="str">
        <f t="shared" si="5"/>
        <v>Coverage51</v>
      </c>
      <c r="C61" s="1163" t="str">
        <f>IFERROR(INDEX('Disaggregation1B_Import-Export'!D$8:D$228,MATCH($B61,'Disaggregation1B_Import-Export'!$C$8:$C$228,0)),"")</f>
        <v/>
      </c>
      <c r="D61" s="1164" t="str">
        <f>IFERROR(INDEX('Disaggregation1B_Import-Export'!AF$8:AF$245,MATCH($B61,'Disaggregation1B_Import-Export'!$C$8:$C$245,0)),"")</f>
        <v/>
      </c>
      <c r="E61" s="1164" t="str">
        <f>IFERROR(IF(INDEX('Disaggregation1B_Import-Export'!AG$8:AG$228,MATCH($B61,'Disaggregation1B_Import-Export'!$C$8:$C$228,0))="","",INDEX('Disaggregation1B_Import-Export'!AG$8:AG$228,MATCH($B61,'Disaggregation1B_Import-Export'!$C$8:$C$228,0))),"")</f>
        <v/>
      </c>
      <c r="F61" s="1164" t="str">
        <f>IFERROR(IF(INDEX('Disaggregation1B_Import-Export'!AH$8:AH$228,MATCH($B61,'Disaggregation1B_Import-Export'!$C$8:$C$228,0))="","",INDEX('Disaggregation1B_Import-Export'!AH$8:AH$228,MATCH($B61,'Disaggregation1B_Import-Export'!$C$8:$C$228,0))),"")</f>
        <v/>
      </c>
      <c r="G61" s="1165" t="str">
        <f>IFERROR(IF(INDEX('Disaggregation1B_Import-Export'!H$8:H$228,MATCH($B61,'Disaggregation1B_Import-Export'!$C$8:$C$228,0))="","",INDEX('Disaggregation1B_Import-Export'!H$8:H$228,MATCH($B61,'Disaggregation1B_Import-Export'!$C$8:$C$228,0))),"")</f>
        <v/>
      </c>
      <c r="H61" s="1165" t="str">
        <f>IFERROR(IF(INDEX('Disaggregation1B_Import-Export'!I$8:I$228,MATCH($B61,'Disaggregation1B_Import-Export'!$C$8:$C$228,0))="","",INDEX('Disaggregation1B_Import-Export'!I$8:I$228,MATCH($B61,'Disaggregation1B_Import-Export'!$C$8:$C$228,0))),"")</f>
        <v/>
      </c>
      <c r="I61" s="1166" t="str">
        <f>IFERROR(IF(INDEX('Disaggregation1B_Import-Export'!J$8:J$228,MATCH($B61,'Disaggregation1B_Import-Export'!$C$8:$C$228,0))="","",INDEX('Disaggregation1B_Import-Export'!J$8:J$228,MATCH($B61,'Disaggregation1B_Import-Export'!$C$8:$C$228,0))),"")</f>
        <v/>
      </c>
      <c r="J61" s="1164" t="str">
        <f>IFERROR(IF(INDEX('Disaggregation1B_Import-Export'!K$8:K$228,MATCH($B61,'Disaggregation1B_Import-Export'!$C$8:$C$228,0))="","",INDEX('Disaggregation1B_Import-Export'!K$8:K$228,MATCH($B61,'Disaggregation1B_Import-Export'!$C$8:$C$228,0))),"")</f>
        <v/>
      </c>
      <c r="K61" s="1164" t="str">
        <f>IFERROR(IF(INDEX('Disaggregation1B_Import-Export'!L$8:L$228,MATCH($B61,'Disaggregation1B_Import-Export'!$C$8:$C$228,0))="","",INDEX('Disaggregation1B_Import-Export'!L$8:L$228,MATCH($B61,'Disaggregation1B_Import-Export'!$C$8:$C$228,0))),"")</f>
        <v/>
      </c>
      <c r="L61" s="1054" t="str">
        <f>IFERROR(IF(INDEX('Disaggregation1B_Import-Export'!AQ$8:AQ$228,MATCH($B61,'Disaggregation1B_Import-Export'!$C$8:$C$228,0))="","",INDEX('Disaggregation1B_Import-Export'!AQ$8:AQ$228,MATCH($B61,'Disaggregation1B_Import-Export'!$C$8:$C$228,0))),"")</f>
        <v/>
      </c>
      <c r="M61" s="1167"/>
      <c r="N61" s="1167"/>
      <c r="O61" s="1168" t="str">
        <f t="shared" si="6"/>
        <v/>
      </c>
      <c r="P61" s="1169"/>
      <c r="Q61" s="1169"/>
      <c r="R61" s="1170"/>
      <c r="S61" s="1167"/>
      <c r="T61" s="1167"/>
      <c r="U61" s="1168" t="str">
        <f t="shared" si="7"/>
        <v/>
      </c>
      <c r="V61" s="1169"/>
      <c r="W61" s="1169"/>
      <c r="X61" s="1170"/>
      <c r="Y61" s="1171"/>
      <c r="Z61" s="1171"/>
      <c r="AA61" s="1172" t="str">
        <f t="shared" si="8"/>
        <v/>
      </c>
      <c r="AB61" s="1173"/>
      <c r="AC61" s="1174"/>
    </row>
    <row r="62" spans="1:29" x14ac:dyDescent="0.2">
      <c r="A62" s="1027">
        <f t="shared" si="0"/>
        <v>52</v>
      </c>
      <c r="B62" s="1027" t="str">
        <f t="shared" si="5"/>
        <v>Coverage52</v>
      </c>
      <c r="C62" s="1163" t="str">
        <f>IFERROR(INDEX('Disaggregation1B_Import-Export'!D$8:D$228,MATCH($B62,'Disaggregation1B_Import-Export'!$C$8:$C$228,0)),"")</f>
        <v/>
      </c>
      <c r="D62" s="1164" t="str">
        <f>IFERROR(INDEX('Disaggregation1B_Import-Export'!AF$8:AF$245,MATCH($B62,'Disaggregation1B_Import-Export'!$C$8:$C$245,0)),"")</f>
        <v/>
      </c>
      <c r="E62" s="1164" t="str">
        <f>IFERROR(IF(INDEX('Disaggregation1B_Import-Export'!AG$8:AG$228,MATCH($B62,'Disaggregation1B_Import-Export'!$C$8:$C$228,0))="","",INDEX('Disaggregation1B_Import-Export'!AG$8:AG$228,MATCH($B62,'Disaggregation1B_Import-Export'!$C$8:$C$228,0))),"")</f>
        <v/>
      </c>
      <c r="F62" s="1164" t="str">
        <f>IFERROR(IF(INDEX('Disaggregation1B_Import-Export'!AH$8:AH$228,MATCH($B62,'Disaggregation1B_Import-Export'!$C$8:$C$228,0))="","",INDEX('Disaggregation1B_Import-Export'!AH$8:AH$228,MATCH($B62,'Disaggregation1B_Import-Export'!$C$8:$C$228,0))),"")</f>
        <v/>
      </c>
      <c r="G62" s="1165" t="str">
        <f>IFERROR(IF(INDEX('Disaggregation1B_Import-Export'!H$8:H$228,MATCH($B62,'Disaggregation1B_Import-Export'!$C$8:$C$228,0))="","",INDEX('Disaggregation1B_Import-Export'!H$8:H$228,MATCH($B62,'Disaggregation1B_Import-Export'!$C$8:$C$228,0))),"")</f>
        <v/>
      </c>
      <c r="H62" s="1165" t="str">
        <f>IFERROR(IF(INDEX('Disaggregation1B_Import-Export'!I$8:I$228,MATCH($B62,'Disaggregation1B_Import-Export'!$C$8:$C$228,0))="","",INDEX('Disaggregation1B_Import-Export'!I$8:I$228,MATCH($B62,'Disaggregation1B_Import-Export'!$C$8:$C$228,0))),"")</f>
        <v/>
      </c>
      <c r="I62" s="1166" t="str">
        <f>IFERROR(IF(INDEX('Disaggregation1B_Import-Export'!J$8:J$228,MATCH($B62,'Disaggregation1B_Import-Export'!$C$8:$C$228,0))="","",INDEX('Disaggregation1B_Import-Export'!J$8:J$228,MATCH($B62,'Disaggregation1B_Import-Export'!$C$8:$C$228,0))),"")</f>
        <v/>
      </c>
      <c r="J62" s="1164" t="str">
        <f>IFERROR(IF(INDEX('Disaggregation1B_Import-Export'!K$8:K$228,MATCH($B62,'Disaggregation1B_Import-Export'!$C$8:$C$228,0))="","",INDEX('Disaggregation1B_Import-Export'!K$8:K$228,MATCH($B62,'Disaggregation1B_Import-Export'!$C$8:$C$228,0))),"")</f>
        <v/>
      </c>
      <c r="K62" s="1164" t="str">
        <f>IFERROR(IF(INDEX('Disaggregation1B_Import-Export'!L$8:L$228,MATCH($B62,'Disaggregation1B_Import-Export'!$C$8:$C$228,0))="","",INDEX('Disaggregation1B_Import-Export'!L$8:L$228,MATCH($B62,'Disaggregation1B_Import-Export'!$C$8:$C$228,0))),"")</f>
        <v/>
      </c>
      <c r="L62" s="1054" t="str">
        <f>IFERROR(IF(INDEX('Disaggregation1B_Import-Export'!AQ$8:AQ$228,MATCH($B62,'Disaggregation1B_Import-Export'!$C$8:$C$228,0))="","",INDEX('Disaggregation1B_Import-Export'!AQ$8:AQ$228,MATCH($B62,'Disaggregation1B_Import-Export'!$C$8:$C$228,0))),"")</f>
        <v/>
      </c>
      <c r="M62" s="1167"/>
      <c r="N62" s="1167"/>
      <c r="O62" s="1168" t="str">
        <f t="shared" si="6"/>
        <v/>
      </c>
      <c r="P62" s="1169"/>
      <c r="Q62" s="1169"/>
      <c r="R62" s="1170"/>
      <c r="S62" s="1167"/>
      <c r="T62" s="1167"/>
      <c r="U62" s="1168" t="str">
        <f t="shared" si="7"/>
        <v/>
      </c>
      <c r="V62" s="1169"/>
      <c r="W62" s="1169"/>
      <c r="X62" s="1170"/>
      <c r="Y62" s="1171"/>
      <c r="Z62" s="1171"/>
      <c r="AA62" s="1172" t="str">
        <f t="shared" si="8"/>
        <v/>
      </c>
      <c r="AB62" s="1173"/>
      <c r="AC62" s="1174"/>
    </row>
    <row r="63" spans="1:29" x14ac:dyDescent="0.2">
      <c r="A63" s="1027">
        <f t="shared" si="0"/>
        <v>53</v>
      </c>
      <c r="B63" s="1027" t="str">
        <f t="shared" si="5"/>
        <v>Coverage53</v>
      </c>
      <c r="C63" s="1163" t="str">
        <f>IFERROR(INDEX('Disaggregation1B_Import-Export'!D$8:D$228,MATCH($B63,'Disaggregation1B_Import-Export'!$C$8:$C$228,0)),"")</f>
        <v/>
      </c>
      <c r="D63" s="1164" t="str">
        <f>IFERROR(INDEX('Disaggregation1B_Import-Export'!AF$8:AF$245,MATCH($B63,'Disaggregation1B_Import-Export'!$C$8:$C$245,0)),"")</f>
        <v/>
      </c>
      <c r="E63" s="1164" t="str">
        <f>IFERROR(IF(INDEX('Disaggregation1B_Import-Export'!AG$8:AG$228,MATCH($B63,'Disaggregation1B_Import-Export'!$C$8:$C$228,0))="","",INDEX('Disaggregation1B_Import-Export'!AG$8:AG$228,MATCH($B63,'Disaggregation1B_Import-Export'!$C$8:$C$228,0))),"")</f>
        <v/>
      </c>
      <c r="F63" s="1164" t="str">
        <f>IFERROR(IF(INDEX('Disaggregation1B_Import-Export'!AH$8:AH$228,MATCH($B63,'Disaggregation1B_Import-Export'!$C$8:$C$228,0))="","",INDEX('Disaggregation1B_Import-Export'!AH$8:AH$228,MATCH($B63,'Disaggregation1B_Import-Export'!$C$8:$C$228,0))),"")</f>
        <v/>
      </c>
      <c r="G63" s="1165" t="str">
        <f>IFERROR(IF(INDEX('Disaggregation1B_Import-Export'!H$8:H$228,MATCH($B63,'Disaggregation1B_Import-Export'!$C$8:$C$228,0))="","",INDEX('Disaggregation1B_Import-Export'!H$8:H$228,MATCH($B63,'Disaggregation1B_Import-Export'!$C$8:$C$228,0))),"")</f>
        <v/>
      </c>
      <c r="H63" s="1165" t="str">
        <f>IFERROR(IF(INDEX('Disaggregation1B_Import-Export'!I$8:I$228,MATCH($B63,'Disaggregation1B_Import-Export'!$C$8:$C$228,0))="","",INDEX('Disaggregation1B_Import-Export'!I$8:I$228,MATCH($B63,'Disaggregation1B_Import-Export'!$C$8:$C$228,0))),"")</f>
        <v/>
      </c>
      <c r="I63" s="1166" t="str">
        <f>IFERROR(IF(INDEX('Disaggregation1B_Import-Export'!J$8:J$228,MATCH($B63,'Disaggregation1B_Import-Export'!$C$8:$C$228,0))="","",INDEX('Disaggregation1B_Import-Export'!J$8:J$228,MATCH($B63,'Disaggregation1B_Import-Export'!$C$8:$C$228,0))),"")</f>
        <v/>
      </c>
      <c r="J63" s="1164" t="str">
        <f>IFERROR(IF(INDEX('Disaggregation1B_Import-Export'!K$8:K$228,MATCH($B63,'Disaggregation1B_Import-Export'!$C$8:$C$228,0))="","",INDEX('Disaggregation1B_Import-Export'!K$8:K$228,MATCH($B63,'Disaggregation1B_Import-Export'!$C$8:$C$228,0))),"")</f>
        <v/>
      </c>
      <c r="K63" s="1164" t="str">
        <f>IFERROR(IF(INDEX('Disaggregation1B_Import-Export'!L$8:L$228,MATCH($B63,'Disaggregation1B_Import-Export'!$C$8:$C$228,0))="","",INDEX('Disaggregation1B_Import-Export'!L$8:L$228,MATCH($B63,'Disaggregation1B_Import-Export'!$C$8:$C$228,0))),"")</f>
        <v/>
      </c>
      <c r="L63" s="1054" t="str">
        <f>IFERROR(IF(INDEX('Disaggregation1B_Import-Export'!AQ$8:AQ$228,MATCH($B63,'Disaggregation1B_Import-Export'!$C$8:$C$228,0))="","",INDEX('Disaggregation1B_Import-Export'!AQ$8:AQ$228,MATCH($B63,'Disaggregation1B_Import-Export'!$C$8:$C$228,0))),"")</f>
        <v/>
      </c>
      <c r="M63" s="1167"/>
      <c r="N63" s="1167"/>
      <c r="O63" s="1168" t="str">
        <f t="shared" si="6"/>
        <v/>
      </c>
      <c r="P63" s="1169"/>
      <c r="Q63" s="1169"/>
      <c r="R63" s="1170"/>
      <c r="S63" s="1167"/>
      <c r="T63" s="1167"/>
      <c r="U63" s="1168" t="str">
        <f t="shared" si="7"/>
        <v/>
      </c>
      <c r="V63" s="1169"/>
      <c r="W63" s="1169"/>
      <c r="X63" s="1170"/>
      <c r="Y63" s="1171"/>
      <c r="Z63" s="1171"/>
      <c r="AA63" s="1172" t="str">
        <f t="shared" si="8"/>
        <v/>
      </c>
      <c r="AB63" s="1173"/>
      <c r="AC63" s="1174"/>
    </row>
    <row r="64" spans="1:29" x14ac:dyDescent="0.2">
      <c r="A64" s="1027">
        <f t="shared" si="0"/>
        <v>54</v>
      </c>
      <c r="B64" s="1027" t="str">
        <f t="shared" si="5"/>
        <v>Coverage54</v>
      </c>
      <c r="C64" s="1163" t="str">
        <f>IFERROR(INDEX('Disaggregation1B_Import-Export'!D$8:D$228,MATCH($B64,'Disaggregation1B_Import-Export'!$C$8:$C$228,0)),"")</f>
        <v/>
      </c>
      <c r="D64" s="1164" t="str">
        <f>IFERROR(INDEX('Disaggregation1B_Import-Export'!AF$8:AF$245,MATCH($B64,'Disaggregation1B_Import-Export'!$C$8:$C$245,0)),"")</f>
        <v/>
      </c>
      <c r="E64" s="1164" t="str">
        <f>IFERROR(IF(INDEX('Disaggregation1B_Import-Export'!AG$8:AG$228,MATCH($B64,'Disaggregation1B_Import-Export'!$C$8:$C$228,0))="","",INDEX('Disaggregation1B_Import-Export'!AG$8:AG$228,MATCH($B64,'Disaggregation1B_Import-Export'!$C$8:$C$228,0))),"")</f>
        <v/>
      </c>
      <c r="F64" s="1164" t="str">
        <f>IFERROR(IF(INDEX('Disaggregation1B_Import-Export'!AH$8:AH$228,MATCH($B64,'Disaggregation1B_Import-Export'!$C$8:$C$228,0))="","",INDEX('Disaggregation1B_Import-Export'!AH$8:AH$228,MATCH($B64,'Disaggregation1B_Import-Export'!$C$8:$C$228,0))),"")</f>
        <v/>
      </c>
      <c r="G64" s="1165" t="str">
        <f>IFERROR(IF(INDEX('Disaggregation1B_Import-Export'!H$8:H$228,MATCH($B64,'Disaggregation1B_Import-Export'!$C$8:$C$228,0))="","",INDEX('Disaggregation1B_Import-Export'!H$8:H$228,MATCH($B64,'Disaggregation1B_Import-Export'!$C$8:$C$228,0))),"")</f>
        <v/>
      </c>
      <c r="H64" s="1165" t="str">
        <f>IFERROR(IF(INDEX('Disaggregation1B_Import-Export'!I$8:I$228,MATCH($B64,'Disaggregation1B_Import-Export'!$C$8:$C$228,0))="","",INDEX('Disaggregation1B_Import-Export'!I$8:I$228,MATCH($B64,'Disaggregation1B_Import-Export'!$C$8:$C$228,0))),"")</f>
        <v/>
      </c>
      <c r="I64" s="1166" t="str">
        <f>IFERROR(IF(INDEX('Disaggregation1B_Import-Export'!J$8:J$228,MATCH($B64,'Disaggregation1B_Import-Export'!$C$8:$C$228,0))="","",INDEX('Disaggregation1B_Import-Export'!J$8:J$228,MATCH($B64,'Disaggregation1B_Import-Export'!$C$8:$C$228,0))),"")</f>
        <v/>
      </c>
      <c r="J64" s="1164" t="str">
        <f>IFERROR(IF(INDEX('Disaggregation1B_Import-Export'!K$8:K$228,MATCH($B64,'Disaggregation1B_Import-Export'!$C$8:$C$228,0))="","",INDEX('Disaggregation1B_Import-Export'!K$8:K$228,MATCH($B64,'Disaggregation1B_Import-Export'!$C$8:$C$228,0))),"")</f>
        <v/>
      </c>
      <c r="K64" s="1164" t="str">
        <f>IFERROR(IF(INDEX('Disaggregation1B_Import-Export'!L$8:L$228,MATCH($B64,'Disaggregation1B_Import-Export'!$C$8:$C$228,0))="","",INDEX('Disaggregation1B_Import-Export'!L$8:L$228,MATCH($B64,'Disaggregation1B_Import-Export'!$C$8:$C$228,0))),"")</f>
        <v/>
      </c>
      <c r="L64" s="1054" t="str">
        <f>IFERROR(IF(INDEX('Disaggregation1B_Import-Export'!AQ$8:AQ$228,MATCH($B64,'Disaggregation1B_Import-Export'!$C$8:$C$228,0))="","",INDEX('Disaggregation1B_Import-Export'!AQ$8:AQ$228,MATCH($B64,'Disaggregation1B_Import-Export'!$C$8:$C$228,0))),"")</f>
        <v/>
      </c>
      <c r="M64" s="1167"/>
      <c r="N64" s="1167"/>
      <c r="O64" s="1168" t="str">
        <f t="shared" si="6"/>
        <v/>
      </c>
      <c r="P64" s="1169"/>
      <c r="Q64" s="1169"/>
      <c r="R64" s="1170"/>
      <c r="S64" s="1167"/>
      <c r="T64" s="1167"/>
      <c r="U64" s="1168" t="str">
        <f t="shared" si="7"/>
        <v/>
      </c>
      <c r="V64" s="1169"/>
      <c r="W64" s="1169"/>
      <c r="X64" s="1170"/>
      <c r="Y64" s="1171"/>
      <c r="Z64" s="1171"/>
      <c r="AA64" s="1172" t="str">
        <f t="shared" si="8"/>
        <v/>
      </c>
      <c r="AB64" s="1173"/>
      <c r="AC64" s="1174"/>
    </row>
    <row r="65" spans="1:29" x14ac:dyDescent="0.2">
      <c r="A65" s="1027">
        <f t="shared" si="0"/>
        <v>55</v>
      </c>
      <c r="B65" s="1027" t="str">
        <f t="shared" si="5"/>
        <v>Coverage55</v>
      </c>
      <c r="C65" s="1163" t="str">
        <f>IFERROR(INDEX('Disaggregation1B_Import-Export'!D$8:D$228,MATCH($B65,'Disaggregation1B_Import-Export'!$C$8:$C$228,0)),"")</f>
        <v/>
      </c>
      <c r="D65" s="1164" t="str">
        <f>IFERROR(INDEX('Disaggregation1B_Import-Export'!AF$8:AF$245,MATCH($B65,'Disaggregation1B_Import-Export'!$C$8:$C$245,0)),"")</f>
        <v/>
      </c>
      <c r="E65" s="1164" t="str">
        <f>IFERROR(IF(INDEX('Disaggregation1B_Import-Export'!AG$8:AG$228,MATCH($B65,'Disaggregation1B_Import-Export'!$C$8:$C$228,0))="","",INDEX('Disaggregation1B_Import-Export'!AG$8:AG$228,MATCH($B65,'Disaggregation1B_Import-Export'!$C$8:$C$228,0))),"")</f>
        <v/>
      </c>
      <c r="F65" s="1164" t="str">
        <f>IFERROR(IF(INDEX('Disaggregation1B_Import-Export'!AH$8:AH$228,MATCH($B65,'Disaggregation1B_Import-Export'!$C$8:$C$228,0))="","",INDEX('Disaggregation1B_Import-Export'!AH$8:AH$228,MATCH($B65,'Disaggregation1B_Import-Export'!$C$8:$C$228,0))),"")</f>
        <v/>
      </c>
      <c r="G65" s="1165" t="str">
        <f>IFERROR(IF(INDEX('Disaggregation1B_Import-Export'!H$8:H$228,MATCH($B65,'Disaggregation1B_Import-Export'!$C$8:$C$228,0))="","",INDEX('Disaggregation1B_Import-Export'!H$8:H$228,MATCH($B65,'Disaggregation1B_Import-Export'!$C$8:$C$228,0))),"")</f>
        <v/>
      </c>
      <c r="H65" s="1165" t="str">
        <f>IFERROR(IF(INDEX('Disaggregation1B_Import-Export'!I$8:I$228,MATCH($B65,'Disaggregation1B_Import-Export'!$C$8:$C$228,0))="","",INDEX('Disaggregation1B_Import-Export'!I$8:I$228,MATCH($B65,'Disaggregation1B_Import-Export'!$C$8:$C$228,0))),"")</f>
        <v/>
      </c>
      <c r="I65" s="1166" t="str">
        <f>IFERROR(IF(INDEX('Disaggregation1B_Import-Export'!J$8:J$228,MATCH($B65,'Disaggregation1B_Import-Export'!$C$8:$C$228,0))="","",INDEX('Disaggregation1B_Import-Export'!J$8:J$228,MATCH($B65,'Disaggregation1B_Import-Export'!$C$8:$C$228,0))),"")</f>
        <v/>
      </c>
      <c r="J65" s="1164" t="str">
        <f>IFERROR(IF(INDEX('Disaggregation1B_Import-Export'!K$8:K$228,MATCH($B65,'Disaggregation1B_Import-Export'!$C$8:$C$228,0))="","",INDEX('Disaggregation1B_Import-Export'!K$8:K$228,MATCH($B65,'Disaggregation1B_Import-Export'!$C$8:$C$228,0))),"")</f>
        <v/>
      </c>
      <c r="K65" s="1164" t="str">
        <f>IFERROR(IF(INDEX('Disaggregation1B_Import-Export'!L$8:L$228,MATCH($B65,'Disaggregation1B_Import-Export'!$C$8:$C$228,0))="","",INDEX('Disaggregation1B_Import-Export'!L$8:L$228,MATCH($B65,'Disaggregation1B_Import-Export'!$C$8:$C$228,0))),"")</f>
        <v/>
      </c>
      <c r="L65" s="1054" t="str">
        <f>IFERROR(IF(INDEX('Disaggregation1B_Import-Export'!AQ$8:AQ$228,MATCH($B65,'Disaggregation1B_Import-Export'!$C$8:$C$228,0))="","",INDEX('Disaggregation1B_Import-Export'!AQ$8:AQ$228,MATCH($B65,'Disaggregation1B_Import-Export'!$C$8:$C$228,0))),"")</f>
        <v/>
      </c>
      <c r="M65" s="1167"/>
      <c r="N65" s="1167"/>
      <c r="O65" s="1168" t="str">
        <f t="shared" si="6"/>
        <v/>
      </c>
      <c r="P65" s="1169"/>
      <c r="Q65" s="1169"/>
      <c r="R65" s="1170"/>
      <c r="S65" s="1167"/>
      <c r="T65" s="1167"/>
      <c r="U65" s="1168" t="str">
        <f t="shared" si="7"/>
        <v/>
      </c>
      <c r="V65" s="1169"/>
      <c r="W65" s="1169"/>
      <c r="X65" s="1170"/>
      <c r="Y65" s="1171"/>
      <c r="Z65" s="1171"/>
      <c r="AA65" s="1172" t="str">
        <f t="shared" si="8"/>
        <v/>
      </c>
      <c r="AB65" s="1173"/>
      <c r="AC65" s="1174"/>
    </row>
    <row r="66" spans="1:29" x14ac:dyDescent="0.2">
      <c r="A66" s="1027">
        <f t="shared" si="0"/>
        <v>56</v>
      </c>
      <c r="B66" s="1027" t="str">
        <f t="shared" si="5"/>
        <v>Coverage56</v>
      </c>
      <c r="C66" s="1163" t="str">
        <f>IFERROR(INDEX('Disaggregation1B_Import-Export'!D$8:D$228,MATCH($B66,'Disaggregation1B_Import-Export'!$C$8:$C$228,0)),"")</f>
        <v/>
      </c>
      <c r="D66" s="1164" t="str">
        <f>IFERROR(INDEX('Disaggregation1B_Import-Export'!AF$8:AF$245,MATCH($B66,'Disaggregation1B_Import-Export'!$C$8:$C$245,0)),"")</f>
        <v/>
      </c>
      <c r="E66" s="1164" t="str">
        <f>IFERROR(IF(INDEX('Disaggregation1B_Import-Export'!AG$8:AG$228,MATCH($B66,'Disaggregation1B_Import-Export'!$C$8:$C$228,0))="","",INDEX('Disaggregation1B_Import-Export'!AG$8:AG$228,MATCH($B66,'Disaggregation1B_Import-Export'!$C$8:$C$228,0))),"")</f>
        <v/>
      </c>
      <c r="F66" s="1164" t="str">
        <f>IFERROR(IF(INDEX('Disaggregation1B_Import-Export'!AH$8:AH$228,MATCH($B66,'Disaggregation1B_Import-Export'!$C$8:$C$228,0))="","",INDEX('Disaggregation1B_Import-Export'!AH$8:AH$228,MATCH($B66,'Disaggregation1B_Import-Export'!$C$8:$C$228,0))),"")</f>
        <v/>
      </c>
      <c r="G66" s="1165" t="str">
        <f>IFERROR(IF(INDEX('Disaggregation1B_Import-Export'!H$8:H$228,MATCH($B66,'Disaggregation1B_Import-Export'!$C$8:$C$228,0))="","",INDEX('Disaggregation1B_Import-Export'!H$8:H$228,MATCH($B66,'Disaggregation1B_Import-Export'!$C$8:$C$228,0))),"")</f>
        <v/>
      </c>
      <c r="H66" s="1165" t="str">
        <f>IFERROR(IF(INDEX('Disaggregation1B_Import-Export'!I$8:I$228,MATCH($B66,'Disaggregation1B_Import-Export'!$C$8:$C$228,0))="","",INDEX('Disaggregation1B_Import-Export'!I$8:I$228,MATCH($B66,'Disaggregation1B_Import-Export'!$C$8:$C$228,0))),"")</f>
        <v/>
      </c>
      <c r="I66" s="1166" t="str">
        <f>IFERROR(IF(INDEX('Disaggregation1B_Import-Export'!J$8:J$228,MATCH($B66,'Disaggregation1B_Import-Export'!$C$8:$C$228,0))="","",INDEX('Disaggregation1B_Import-Export'!J$8:J$228,MATCH($B66,'Disaggregation1B_Import-Export'!$C$8:$C$228,0))),"")</f>
        <v/>
      </c>
      <c r="J66" s="1164" t="str">
        <f>IFERROR(IF(INDEX('Disaggregation1B_Import-Export'!K$8:K$228,MATCH($B66,'Disaggregation1B_Import-Export'!$C$8:$C$228,0))="","",INDEX('Disaggregation1B_Import-Export'!K$8:K$228,MATCH($B66,'Disaggregation1B_Import-Export'!$C$8:$C$228,0))),"")</f>
        <v/>
      </c>
      <c r="K66" s="1164" t="str">
        <f>IFERROR(IF(INDEX('Disaggregation1B_Import-Export'!L$8:L$228,MATCH($B66,'Disaggregation1B_Import-Export'!$C$8:$C$228,0))="","",INDEX('Disaggregation1B_Import-Export'!L$8:L$228,MATCH($B66,'Disaggregation1B_Import-Export'!$C$8:$C$228,0))),"")</f>
        <v/>
      </c>
      <c r="L66" s="1054" t="str">
        <f>IFERROR(IF(INDEX('Disaggregation1B_Import-Export'!AQ$8:AQ$228,MATCH($B66,'Disaggregation1B_Import-Export'!$C$8:$C$228,0))="","",INDEX('Disaggregation1B_Import-Export'!AQ$8:AQ$228,MATCH($B66,'Disaggregation1B_Import-Export'!$C$8:$C$228,0))),"")</f>
        <v/>
      </c>
      <c r="M66" s="1167"/>
      <c r="N66" s="1167"/>
      <c r="O66" s="1168" t="str">
        <f t="shared" si="6"/>
        <v/>
      </c>
      <c r="P66" s="1169"/>
      <c r="Q66" s="1169"/>
      <c r="R66" s="1170"/>
      <c r="S66" s="1167"/>
      <c r="T66" s="1167"/>
      <c r="U66" s="1168" t="str">
        <f t="shared" si="7"/>
        <v/>
      </c>
      <c r="V66" s="1169"/>
      <c r="W66" s="1169"/>
      <c r="X66" s="1170"/>
      <c r="Y66" s="1171"/>
      <c r="Z66" s="1171"/>
      <c r="AA66" s="1172" t="str">
        <f t="shared" si="8"/>
        <v/>
      </c>
      <c r="AB66" s="1173"/>
      <c r="AC66" s="1174"/>
    </row>
    <row r="67" spans="1:29" x14ac:dyDescent="0.2">
      <c r="A67" s="1027">
        <f t="shared" si="0"/>
        <v>57</v>
      </c>
      <c r="B67" s="1027" t="str">
        <f t="shared" si="5"/>
        <v>Coverage57</v>
      </c>
      <c r="C67" s="1163" t="str">
        <f>IFERROR(INDEX('Disaggregation1B_Import-Export'!D$8:D$228,MATCH($B67,'Disaggregation1B_Import-Export'!$C$8:$C$228,0)),"")</f>
        <v/>
      </c>
      <c r="D67" s="1164" t="str">
        <f>IFERROR(INDEX('Disaggregation1B_Import-Export'!AF$8:AF$245,MATCH($B67,'Disaggregation1B_Import-Export'!$C$8:$C$245,0)),"")</f>
        <v/>
      </c>
      <c r="E67" s="1164" t="str">
        <f>IFERROR(IF(INDEX('Disaggregation1B_Import-Export'!AG$8:AG$228,MATCH($B67,'Disaggregation1B_Import-Export'!$C$8:$C$228,0))="","",INDEX('Disaggregation1B_Import-Export'!AG$8:AG$228,MATCH($B67,'Disaggregation1B_Import-Export'!$C$8:$C$228,0))),"")</f>
        <v/>
      </c>
      <c r="F67" s="1164" t="str">
        <f>IFERROR(IF(INDEX('Disaggregation1B_Import-Export'!AH$8:AH$228,MATCH($B67,'Disaggregation1B_Import-Export'!$C$8:$C$228,0))="","",INDEX('Disaggregation1B_Import-Export'!AH$8:AH$228,MATCH($B67,'Disaggregation1B_Import-Export'!$C$8:$C$228,0))),"")</f>
        <v/>
      </c>
      <c r="G67" s="1165" t="str">
        <f>IFERROR(IF(INDEX('Disaggregation1B_Import-Export'!H$8:H$228,MATCH($B67,'Disaggregation1B_Import-Export'!$C$8:$C$228,0))="","",INDEX('Disaggregation1B_Import-Export'!H$8:H$228,MATCH($B67,'Disaggregation1B_Import-Export'!$C$8:$C$228,0))),"")</f>
        <v/>
      </c>
      <c r="H67" s="1165" t="str">
        <f>IFERROR(IF(INDEX('Disaggregation1B_Import-Export'!I$8:I$228,MATCH($B67,'Disaggregation1B_Import-Export'!$C$8:$C$228,0))="","",INDEX('Disaggregation1B_Import-Export'!I$8:I$228,MATCH($B67,'Disaggregation1B_Import-Export'!$C$8:$C$228,0))),"")</f>
        <v/>
      </c>
      <c r="I67" s="1166" t="str">
        <f>IFERROR(IF(INDEX('Disaggregation1B_Import-Export'!J$8:J$228,MATCH($B67,'Disaggregation1B_Import-Export'!$C$8:$C$228,0))="","",INDEX('Disaggregation1B_Import-Export'!J$8:J$228,MATCH($B67,'Disaggregation1B_Import-Export'!$C$8:$C$228,0))),"")</f>
        <v/>
      </c>
      <c r="J67" s="1164" t="str">
        <f>IFERROR(IF(INDEX('Disaggregation1B_Import-Export'!K$8:K$228,MATCH($B67,'Disaggregation1B_Import-Export'!$C$8:$C$228,0))="","",INDEX('Disaggregation1B_Import-Export'!K$8:K$228,MATCH($B67,'Disaggregation1B_Import-Export'!$C$8:$C$228,0))),"")</f>
        <v/>
      </c>
      <c r="K67" s="1164" t="str">
        <f>IFERROR(IF(INDEX('Disaggregation1B_Import-Export'!L$8:L$228,MATCH($B67,'Disaggregation1B_Import-Export'!$C$8:$C$228,0))="","",INDEX('Disaggregation1B_Import-Export'!L$8:L$228,MATCH($B67,'Disaggregation1B_Import-Export'!$C$8:$C$228,0))),"")</f>
        <v/>
      </c>
      <c r="L67" s="1054" t="str">
        <f>IFERROR(IF(INDEX('Disaggregation1B_Import-Export'!AQ$8:AQ$228,MATCH($B67,'Disaggregation1B_Import-Export'!$C$8:$C$228,0))="","",INDEX('Disaggregation1B_Import-Export'!AQ$8:AQ$228,MATCH($B67,'Disaggregation1B_Import-Export'!$C$8:$C$228,0))),"")</f>
        <v/>
      </c>
      <c r="M67" s="1167"/>
      <c r="N67" s="1167"/>
      <c r="O67" s="1168" t="str">
        <f t="shared" si="6"/>
        <v/>
      </c>
      <c r="P67" s="1169"/>
      <c r="Q67" s="1169"/>
      <c r="R67" s="1170"/>
      <c r="S67" s="1167"/>
      <c r="T67" s="1167"/>
      <c r="U67" s="1168" t="str">
        <f t="shared" si="7"/>
        <v/>
      </c>
      <c r="V67" s="1169"/>
      <c r="W67" s="1169"/>
      <c r="X67" s="1170"/>
      <c r="Y67" s="1171"/>
      <c r="Z67" s="1171"/>
      <c r="AA67" s="1172" t="str">
        <f t="shared" si="8"/>
        <v/>
      </c>
      <c r="AB67" s="1173"/>
      <c r="AC67" s="1174"/>
    </row>
    <row r="68" spans="1:29" x14ac:dyDescent="0.2">
      <c r="A68" s="1027">
        <f t="shared" si="0"/>
        <v>58</v>
      </c>
      <c r="B68" s="1027" t="str">
        <f t="shared" si="5"/>
        <v>Coverage58</v>
      </c>
      <c r="C68" s="1163" t="str">
        <f>IFERROR(INDEX('Disaggregation1B_Import-Export'!D$8:D$228,MATCH($B68,'Disaggregation1B_Import-Export'!$C$8:$C$228,0)),"")</f>
        <v/>
      </c>
      <c r="D68" s="1164" t="str">
        <f>IFERROR(INDEX('Disaggregation1B_Import-Export'!AF$8:AF$245,MATCH($B68,'Disaggregation1B_Import-Export'!$C$8:$C$245,0)),"")</f>
        <v/>
      </c>
      <c r="E68" s="1164" t="str">
        <f>IFERROR(IF(INDEX('Disaggregation1B_Import-Export'!AG$8:AG$228,MATCH($B68,'Disaggregation1B_Import-Export'!$C$8:$C$228,0))="","",INDEX('Disaggregation1B_Import-Export'!AG$8:AG$228,MATCH($B68,'Disaggregation1B_Import-Export'!$C$8:$C$228,0))),"")</f>
        <v/>
      </c>
      <c r="F68" s="1164" t="str">
        <f>IFERROR(IF(INDEX('Disaggregation1B_Import-Export'!AH$8:AH$228,MATCH($B68,'Disaggregation1B_Import-Export'!$C$8:$C$228,0))="","",INDEX('Disaggregation1B_Import-Export'!AH$8:AH$228,MATCH($B68,'Disaggregation1B_Import-Export'!$C$8:$C$228,0))),"")</f>
        <v/>
      </c>
      <c r="G68" s="1165" t="str">
        <f>IFERROR(IF(INDEX('Disaggregation1B_Import-Export'!H$8:H$228,MATCH($B68,'Disaggregation1B_Import-Export'!$C$8:$C$228,0))="","",INDEX('Disaggregation1B_Import-Export'!H$8:H$228,MATCH($B68,'Disaggregation1B_Import-Export'!$C$8:$C$228,0))),"")</f>
        <v/>
      </c>
      <c r="H68" s="1165" t="str">
        <f>IFERROR(IF(INDEX('Disaggregation1B_Import-Export'!I$8:I$228,MATCH($B68,'Disaggregation1B_Import-Export'!$C$8:$C$228,0))="","",INDEX('Disaggregation1B_Import-Export'!I$8:I$228,MATCH($B68,'Disaggregation1B_Import-Export'!$C$8:$C$228,0))),"")</f>
        <v/>
      </c>
      <c r="I68" s="1166" t="str">
        <f>IFERROR(IF(INDEX('Disaggregation1B_Import-Export'!J$8:J$228,MATCH($B68,'Disaggregation1B_Import-Export'!$C$8:$C$228,0))="","",INDEX('Disaggregation1B_Import-Export'!J$8:J$228,MATCH($B68,'Disaggregation1B_Import-Export'!$C$8:$C$228,0))),"")</f>
        <v/>
      </c>
      <c r="J68" s="1164" t="str">
        <f>IFERROR(IF(INDEX('Disaggregation1B_Import-Export'!K$8:K$228,MATCH($B68,'Disaggregation1B_Import-Export'!$C$8:$C$228,0))="","",INDEX('Disaggregation1B_Import-Export'!K$8:K$228,MATCH($B68,'Disaggregation1B_Import-Export'!$C$8:$C$228,0))),"")</f>
        <v/>
      </c>
      <c r="K68" s="1164" t="str">
        <f>IFERROR(IF(INDEX('Disaggregation1B_Import-Export'!L$8:L$228,MATCH($B68,'Disaggregation1B_Import-Export'!$C$8:$C$228,0))="","",INDEX('Disaggregation1B_Import-Export'!L$8:L$228,MATCH($B68,'Disaggregation1B_Import-Export'!$C$8:$C$228,0))),"")</f>
        <v/>
      </c>
      <c r="L68" s="1054" t="str">
        <f>IFERROR(IF(INDEX('Disaggregation1B_Import-Export'!AQ$8:AQ$228,MATCH($B68,'Disaggregation1B_Import-Export'!$C$8:$C$228,0))="","",INDEX('Disaggregation1B_Import-Export'!AQ$8:AQ$228,MATCH($B68,'Disaggregation1B_Import-Export'!$C$8:$C$228,0))),"")</f>
        <v/>
      </c>
      <c r="M68" s="1167"/>
      <c r="N68" s="1167"/>
      <c r="O68" s="1168" t="str">
        <f t="shared" si="6"/>
        <v/>
      </c>
      <c r="P68" s="1169"/>
      <c r="Q68" s="1169"/>
      <c r="R68" s="1170"/>
      <c r="S68" s="1167"/>
      <c r="T68" s="1167"/>
      <c r="U68" s="1168" t="str">
        <f t="shared" si="7"/>
        <v/>
      </c>
      <c r="V68" s="1169"/>
      <c r="W68" s="1169"/>
      <c r="X68" s="1170"/>
      <c r="Y68" s="1171"/>
      <c r="Z68" s="1171"/>
      <c r="AA68" s="1172" t="str">
        <f t="shared" si="8"/>
        <v/>
      </c>
      <c r="AB68" s="1173"/>
      <c r="AC68" s="1174"/>
    </row>
    <row r="69" spans="1:29" x14ac:dyDescent="0.2">
      <c r="A69" s="1027">
        <f t="shared" si="0"/>
        <v>59</v>
      </c>
      <c r="B69" s="1027" t="str">
        <f t="shared" si="5"/>
        <v>Coverage59</v>
      </c>
      <c r="C69" s="1163" t="str">
        <f>IFERROR(INDEX('Disaggregation1B_Import-Export'!D$8:D$228,MATCH($B69,'Disaggregation1B_Import-Export'!$C$8:$C$228,0)),"")</f>
        <v/>
      </c>
      <c r="D69" s="1164" t="str">
        <f>IFERROR(INDEX('Disaggregation1B_Import-Export'!AF$8:AF$245,MATCH($B69,'Disaggregation1B_Import-Export'!$C$8:$C$245,0)),"")</f>
        <v/>
      </c>
      <c r="E69" s="1164" t="str">
        <f>IFERROR(IF(INDEX('Disaggregation1B_Import-Export'!AG$8:AG$228,MATCH($B69,'Disaggregation1B_Import-Export'!$C$8:$C$228,0))="","",INDEX('Disaggregation1B_Import-Export'!AG$8:AG$228,MATCH($B69,'Disaggregation1B_Import-Export'!$C$8:$C$228,0))),"")</f>
        <v/>
      </c>
      <c r="F69" s="1164" t="str">
        <f>IFERROR(IF(INDEX('Disaggregation1B_Import-Export'!AH$8:AH$228,MATCH($B69,'Disaggregation1B_Import-Export'!$C$8:$C$228,0))="","",INDEX('Disaggregation1B_Import-Export'!AH$8:AH$228,MATCH($B69,'Disaggregation1B_Import-Export'!$C$8:$C$228,0))),"")</f>
        <v/>
      </c>
      <c r="G69" s="1165" t="str">
        <f>IFERROR(IF(INDEX('Disaggregation1B_Import-Export'!H$8:H$228,MATCH($B69,'Disaggregation1B_Import-Export'!$C$8:$C$228,0))="","",INDEX('Disaggregation1B_Import-Export'!H$8:H$228,MATCH($B69,'Disaggregation1B_Import-Export'!$C$8:$C$228,0))),"")</f>
        <v/>
      </c>
      <c r="H69" s="1165" t="str">
        <f>IFERROR(IF(INDEX('Disaggregation1B_Import-Export'!I$8:I$228,MATCH($B69,'Disaggregation1B_Import-Export'!$C$8:$C$228,0))="","",INDEX('Disaggregation1B_Import-Export'!I$8:I$228,MATCH($B69,'Disaggregation1B_Import-Export'!$C$8:$C$228,0))),"")</f>
        <v/>
      </c>
      <c r="I69" s="1166" t="str">
        <f>IFERROR(IF(INDEX('Disaggregation1B_Import-Export'!J$8:J$228,MATCH($B69,'Disaggregation1B_Import-Export'!$C$8:$C$228,0))="","",INDEX('Disaggregation1B_Import-Export'!J$8:J$228,MATCH($B69,'Disaggregation1B_Import-Export'!$C$8:$C$228,0))),"")</f>
        <v/>
      </c>
      <c r="J69" s="1164" t="str">
        <f>IFERROR(IF(INDEX('Disaggregation1B_Import-Export'!K$8:K$228,MATCH($B69,'Disaggregation1B_Import-Export'!$C$8:$C$228,0))="","",INDEX('Disaggregation1B_Import-Export'!K$8:K$228,MATCH($B69,'Disaggregation1B_Import-Export'!$C$8:$C$228,0))),"")</f>
        <v/>
      </c>
      <c r="K69" s="1164" t="str">
        <f>IFERROR(IF(INDEX('Disaggregation1B_Import-Export'!L$8:L$228,MATCH($B69,'Disaggregation1B_Import-Export'!$C$8:$C$228,0))="","",INDEX('Disaggregation1B_Import-Export'!L$8:L$228,MATCH($B69,'Disaggregation1B_Import-Export'!$C$8:$C$228,0))),"")</f>
        <v/>
      </c>
      <c r="L69" s="1054" t="str">
        <f>IFERROR(IF(INDEX('Disaggregation1B_Import-Export'!AQ$8:AQ$228,MATCH($B69,'Disaggregation1B_Import-Export'!$C$8:$C$228,0))="","",INDEX('Disaggregation1B_Import-Export'!AQ$8:AQ$228,MATCH($B69,'Disaggregation1B_Import-Export'!$C$8:$C$228,0))),"")</f>
        <v/>
      </c>
      <c r="M69" s="1167"/>
      <c r="N69" s="1167"/>
      <c r="O69" s="1168" t="str">
        <f t="shared" si="6"/>
        <v/>
      </c>
      <c r="P69" s="1169"/>
      <c r="Q69" s="1169"/>
      <c r="R69" s="1170"/>
      <c r="S69" s="1167"/>
      <c r="T69" s="1167"/>
      <c r="U69" s="1168" t="str">
        <f t="shared" si="7"/>
        <v/>
      </c>
      <c r="V69" s="1169"/>
      <c r="W69" s="1169"/>
      <c r="X69" s="1170"/>
      <c r="Y69" s="1171"/>
      <c r="Z69" s="1171"/>
      <c r="AA69" s="1172" t="str">
        <f t="shared" si="8"/>
        <v/>
      </c>
      <c r="AB69" s="1173"/>
      <c r="AC69" s="1174"/>
    </row>
    <row r="70" spans="1:29" x14ac:dyDescent="0.2">
      <c r="A70" s="1027">
        <f t="shared" si="0"/>
        <v>60</v>
      </c>
      <c r="B70" s="1027" t="str">
        <f t="shared" si="5"/>
        <v>Coverage60</v>
      </c>
      <c r="C70" s="1163" t="str">
        <f>IFERROR(INDEX('Disaggregation1B_Import-Export'!D$8:D$228,MATCH($B70,'Disaggregation1B_Import-Export'!$C$8:$C$228,0)),"")</f>
        <v/>
      </c>
      <c r="D70" s="1164" t="str">
        <f>IFERROR(INDEX('Disaggregation1B_Import-Export'!AF$8:AF$245,MATCH($B70,'Disaggregation1B_Import-Export'!$C$8:$C$245,0)),"")</f>
        <v/>
      </c>
      <c r="E70" s="1164" t="str">
        <f>IFERROR(IF(INDEX('Disaggregation1B_Import-Export'!AG$8:AG$228,MATCH($B70,'Disaggregation1B_Import-Export'!$C$8:$C$228,0))="","",INDEX('Disaggregation1B_Import-Export'!AG$8:AG$228,MATCH($B70,'Disaggregation1B_Import-Export'!$C$8:$C$228,0))),"")</f>
        <v/>
      </c>
      <c r="F70" s="1164" t="str">
        <f>IFERROR(IF(INDEX('Disaggregation1B_Import-Export'!AH$8:AH$228,MATCH($B70,'Disaggregation1B_Import-Export'!$C$8:$C$228,0))="","",INDEX('Disaggregation1B_Import-Export'!AH$8:AH$228,MATCH($B70,'Disaggregation1B_Import-Export'!$C$8:$C$228,0))),"")</f>
        <v/>
      </c>
      <c r="G70" s="1165" t="str">
        <f>IFERROR(IF(INDEX('Disaggregation1B_Import-Export'!H$8:H$228,MATCH($B70,'Disaggregation1B_Import-Export'!$C$8:$C$228,0))="","",INDEX('Disaggregation1B_Import-Export'!H$8:H$228,MATCH($B70,'Disaggregation1B_Import-Export'!$C$8:$C$228,0))),"")</f>
        <v/>
      </c>
      <c r="H70" s="1165" t="str">
        <f>IFERROR(IF(INDEX('Disaggregation1B_Import-Export'!I$8:I$228,MATCH($B70,'Disaggregation1B_Import-Export'!$C$8:$C$228,0))="","",INDEX('Disaggregation1B_Import-Export'!I$8:I$228,MATCH($B70,'Disaggregation1B_Import-Export'!$C$8:$C$228,0))),"")</f>
        <v/>
      </c>
      <c r="I70" s="1166" t="str">
        <f>IFERROR(IF(INDEX('Disaggregation1B_Import-Export'!J$8:J$228,MATCH($B70,'Disaggregation1B_Import-Export'!$C$8:$C$228,0))="","",INDEX('Disaggregation1B_Import-Export'!J$8:J$228,MATCH($B70,'Disaggregation1B_Import-Export'!$C$8:$C$228,0))),"")</f>
        <v/>
      </c>
      <c r="J70" s="1164" t="str">
        <f>IFERROR(IF(INDEX('Disaggregation1B_Import-Export'!K$8:K$228,MATCH($B70,'Disaggregation1B_Import-Export'!$C$8:$C$228,0))="","",INDEX('Disaggregation1B_Import-Export'!K$8:K$228,MATCH($B70,'Disaggregation1B_Import-Export'!$C$8:$C$228,0))),"")</f>
        <v/>
      </c>
      <c r="K70" s="1164" t="str">
        <f>IFERROR(IF(INDEX('Disaggregation1B_Import-Export'!L$8:L$228,MATCH($B70,'Disaggregation1B_Import-Export'!$C$8:$C$228,0))="","",INDEX('Disaggregation1B_Import-Export'!L$8:L$228,MATCH($B70,'Disaggregation1B_Import-Export'!$C$8:$C$228,0))),"")</f>
        <v/>
      </c>
      <c r="L70" s="1054" t="str">
        <f>IFERROR(IF(INDEX('Disaggregation1B_Import-Export'!AQ$8:AQ$228,MATCH($B70,'Disaggregation1B_Import-Export'!$C$8:$C$228,0))="","",INDEX('Disaggregation1B_Import-Export'!AQ$8:AQ$228,MATCH($B70,'Disaggregation1B_Import-Export'!$C$8:$C$228,0))),"")</f>
        <v/>
      </c>
      <c r="M70" s="1167"/>
      <c r="N70" s="1167"/>
      <c r="O70" s="1168" t="str">
        <f t="shared" si="6"/>
        <v/>
      </c>
      <c r="P70" s="1169"/>
      <c r="Q70" s="1169"/>
      <c r="R70" s="1170"/>
      <c r="S70" s="1167"/>
      <c r="T70" s="1167"/>
      <c r="U70" s="1168" t="str">
        <f t="shared" si="7"/>
        <v/>
      </c>
      <c r="V70" s="1169"/>
      <c r="W70" s="1169"/>
      <c r="X70" s="1170"/>
      <c r="Y70" s="1171"/>
      <c r="Z70" s="1171"/>
      <c r="AA70" s="1172" t="str">
        <f t="shared" si="8"/>
        <v/>
      </c>
      <c r="AB70" s="1173"/>
      <c r="AC70" s="1174"/>
    </row>
    <row r="71" spans="1:29" x14ac:dyDescent="0.2">
      <c r="A71" s="1027">
        <f t="shared" si="0"/>
        <v>61</v>
      </c>
      <c r="B71" s="1027" t="str">
        <f t="shared" si="5"/>
        <v>Coverage61</v>
      </c>
      <c r="C71" s="1163" t="str">
        <f>IFERROR(INDEX('Disaggregation1B_Import-Export'!D$8:D$228,MATCH($B71,'Disaggregation1B_Import-Export'!$C$8:$C$228,0)),"")</f>
        <v/>
      </c>
      <c r="D71" s="1164" t="str">
        <f>IFERROR(INDEX('Disaggregation1B_Import-Export'!AF$8:AF$245,MATCH($B71,'Disaggregation1B_Import-Export'!$C$8:$C$245,0)),"")</f>
        <v/>
      </c>
      <c r="E71" s="1164" t="str">
        <f>IFERROR(IF(INDEX('Disaggregation1B_Import-Export'!AG$8:AG$228,MATCH($B71,'Disaggregation1B_Import-Export'!$C$8:$C$228,0))="","",INDEX('Disaggregation1B_Import-Export'!AG$8:AG$228,MATCH($B71,'Disaggregation1B_Import-Export'!$C$8:$C$228,0))),"")</f>
        <v/>
      </c>
      <c r="F71" s="1164" t="str">
        <f>IFERROR(IF(INDEX('Disaggregation1B_Import-Export'!AH$8:AH$228,MATCH($B71,'Disaggregation1B_Import-Export'!$C$8:$C$228,0))="","",INDEX('Disaggregation1B_Import-Export'!AH$8:AH$228,MATCH($B71,'Disaggregation1B_Import-Export'!$C$8:$C$228,0))),"")</f>
        <v/>
      </c>
      <c r="G71" s="1165" t="str">
        <f>IFERROR(IF(INDEX('Disaggregation1B_Import-Export'!H$8:H$228,MATCH($B71,'Disaggregation1B_Import-Export'!$C$8:$C$228,0))="","",INDEX('Disaggregation1B_Import-Export'!H$8:H$228,MATCH($B71,'Disaggregation1B_Import-Export'!$C$8:$C$228,0))),"")</f>
        <v/>
      </c>
      <c r="H71" s="1165" t="str">
        <f>IFERROR(IF(INDEX('Disaggregation1B_Import-Export'!I$8:I$228,MATCH($B71,'Disaggregation1B_Import-Export'!$C$8:$C$228,0))="","",INDEX('Disaggregation1B_Import-Export'!I$8:I$228,MATCH($B71,'Disaggregation1B_Import-Export'!$C$8:$C$228,0))),"")</f>
        <v/>
      </c>
      <c r="I71" s="1166" t="str">
        <f>IFERROR(IF(INDEX('Disaggregation1B_Import-Export'!J$8:J$228,MATCH($B71,'Disaggregation1B_Import-Export'!$C$8:$C$228,0))="","",INDEX('Disaggregation1B_Import-Export'!J$8:J$228,MATCH($B71,'Disaggregation1B_Import-Export'!$C$8:$C$228,0))),"")</f>
        <v/>
      </c>
      <c r="J71" s="1164" t="str">
        <f>IFERROR(IF(INDEX('Disaggregation1B_Import-Export'!K$8:K$228,MATCH($B71,'Disaggregation1B_Import-Export'!$C$8:$C$228,0))="","",INDEX('Disaggregation1B_Import-Export'!K$8:K$228,MATCH($B71,'Disaggregation1B_Import-Export'!$C$8:$C$228,0))),"")</f>
        <v/>
      </c>
      <c r="K71" s="1164" t="str">
        <f>IFERROR(IF(INDEX('Disaggregation1B_Import-Export'!L$8:L$228,MATCH($B71,'Disaggregation1B_Import-Export'!$C$8:$C$228,0))="","",INDEX('Disaggregation1B_Import-Export'!L$8:L$228,MATCH($B71,'Disaggregation1B_Import-Export'!$C$8:$C$228,0))),"")</f>
        <v/>
      </c>
      <c r="L71" s="1054" t="str">
        <f>IFERROR(IF(INDEX('Disaggregation1B_Import-Export'!AQ$8:AQ$228,MATCH($B71,'Disaggregation1B_Import-Export'!$C$8:$C$228,0))="","",INDEX('Disaggregation1B_Import-Export'!AQ$8:AQ$228,MATCH($B71,'Disaggregation1B_Import-Export'!$C$8:$C$228,0))),"")</f>
        <v/>
      </c>
      <c r="M71" s="1167"/>
      <c r="N71" s="1167"/>
      <c r="O71" s="1168" t="str">
        <f t="shared" si="6"/>
        <v/>
      </c>
      <c r="P71" s="1169"/>
      <c r="Q71" s="1169"/>
      <c r="R71" s="1170"/>
      <c r="S71" s="1167"/>
      <c r="T71" s="1167"/>
      <c r="U71" s="1168" t="str">
        <f t="shared" si="7"/>
        <v/>
      </c>
      <c r="V71" s="1169"/>
      <c r="W71" s="1169"/>
      <c r="X71" s="1170"/>
      <c r="Y71" s="1171"/>
      <c r="Z71" s="1171"/>
      <c r="AA71" s="1172" t="str">
        <f t="shared" si="8"/>
        <v/>
      </c>
      <c r="AB71" s="1173"/>
      <c r="AC71" s="1174"/>
    </row>
    <row r="72" spans="1:29" x14ac:dyDescent="0.2">
      <c r="A72" s="1027">
        <f t="shared" si="0"/>
        <v>62</v>
      </c>
      <c r="B72" s="1027" t="str">
        <f t="shared" si="5"/>
        <v>Coverage62</v>
      </c>
      <c r="C72" s="1163" t="str">
        <f>IFERROR(INDEX('Disaggregation1B_Import-Export'!D$8:D$228,MATCH($B72,'Disaggregation1B_Import-Export'!$C$8:$C$228,0)),"")</f>
        <v/>
      </c>
      <c r="D72" s="1164" t="str">
        <f>IFERROR(INDEX('Disaggregation1B_Import-Export'!AF$8:AF$245,MATCH($B72,'Disaggregation1B_Import-Export'!$C$8:$C$245,0)),"")</f>
        <v/>
      </c>
      <c r="E72" s="1164" t="str">
        <f>IFERROR(IF(INDEX('Disaggregation1B_Import-Export'!AG$8:AG$228,MATCH($B72,'Disaggregation1B_Import-Export'!$C$8:$C$228,0))="","",INDEX('Disaggregation1B_Import-Export'!AG$8:AG$228,MATCH($B72,'Disaggregation1B_Import-Export'!$C$8:$C$228,0))),"")</f>
        <v/>
      </c>
      <c r="F72" s="1164" t="str">
        <f>IFERROR(IF(INDEX('Disaggregation1B_Import-Export'!AH$8:AH$228,MATCH($B72,'Disaggregation1B_Import-Export'!$C$8:$C$228,0))="","",INDEX('Disaggregation1B_Import-Export'!AH$8:AH$228,MATCH($B72,'Disaggregation1B_Import-Export'!$C$8:$C$228,0))),"")</f>
        <v/>
      </c>
      <c r="G72" s="1165" t="str">
        <f>IFERROR(IF(INDEX('Disaggregation1B_Import-Export'!H$8:H$228,MATCH($B72,'Disaggregation1B_Import-Export'!$C$8:$C$228,0))="","",INDEX('Disaggregation1B_Import-Export'!H$8:H$228,MATCH($B72,'Disaggregation1B_Import-Export'!$C$8:$C$228,0))),"")</f>
        <v/>
      </c>
      <c r="H72" s="1165" t="str">
        <f>IFERROR(IF(INDEX('Disaggregation1B_Import-Export'!I$8:I$228,MATCH($B72,'Disaggregation1B_Import-Export'!$C$8:$C$228,0))="","",INDEX('Disaggregation1B_Import-Export'!I$8:I$228,MATCH($B72,'Disaggregation1B_Import-Export'!$C$8:$C$228,0))),"")</f>
        <v/>
      </c>
      <c r="I72" s="1166" t="str">
        <f>IFERROR(IF(INDEX('Disaggregation1B_Import-Export'!J$8:J$228,MATCH($B72,'Disaggregation1B_Import-Export'!$C$8:$C$228,0))="","",INDEX('Disaggregation1B_Import-Export'!J$8:J$228,MATCH($B72,'Disaggregation1B_Import-Export'!$C$8:$C$228,0))),"")</f>
        <v/>
      </c>
      <c r="J72" s="1164" t="str">
        <f>IFERROR(IF(INDEX('Disaggregation1B_Import-Export'!K$8:K$228,MATCH($B72,'Disaggregation1B_Import-Export'!$C$8:$C$228,0))="","",INDEX('Disaggregation1B_Import-Export'!K$8:K$228,MATCH($B72,'Disaggregation1B_Import-Export'!$C$8:$C$228,0))),"")</f>
        <v/>
      </c>
      <c r="K72" s="1164" t="str">
        <f>IFERROR(IF(INDEX('Disaggregation1B_Import-Export'!L$8:L$228,MATCH($B72,'Disaggregation1B_Import-Export'!$C$8:$C$228,0))="","",INDEX('Disaggregation1B_Import-Export'!L$8:L$228,MATCH($B72,'Disaggregation1B_Import-Export'!$C$8:$C$228,0))),"")</f>
        <v/>
      </c>
      <c r="L72" s="1054" t="str">
        <f>IFERROR(IF(INDEX('Disaggregation1B_Import-Export'!AQ$8:AQ$228,MATCH($B72,'Disaggregation1B_Import-Export'!$C$8:$C$228,0))="","",INDEX('Disaggregation1B_Import-Export'!AQ$8:AQ$228,MATCH($B72,'Disaggregation1B_Import-Export'!$C$8:$C$228,0))),"")</f>
        <v/>
      </c>
      <c r="M72" s="1167"/>
      <c r="N72" s="1167"/>
      <c r="O72" s="1168" t="str">
        <f t="shared" si="6"/>
        <v/>
      </c>
      <c r="P72" s="1169"/>
      <c r="Q72" s="1169"/>
      <c r="R72" s="1170"/>
      <c r="S72" s="1167"/>
      <c r="T72" s="1167"/>
      <c r="U72" s="1168" t="str">
        <f t="shared" si="7"/>
        <v/>
      </c>
      <c r="V72" s="1169"/>
      <c r="W72" s="1169"/>
      <c r="X72" s="1170"/>
      <c r="Y72" s="1171"/>
      <c r="Z72" s="1171"/>
      <c r="AA72" s="1172" t="str">
        <f t="shared" si="8"/>
        <v/>
      </c>
      <c r="AB72" s="1173"/>
      <c r="AC72" s="1174"/>
    </row>
    <row r="73" spans="1:29" x14ac:dyDescent="0.2">
      <c r="A73" s="1027">
        <f t="shared" si="0"/>
        <v>63</v>
      </c>
      <c r="B73" s="1027" t="str">
        <f t="shared" si="5"/>
        <v>Coverage63</v>
      </c>
      <c r="C73" s="1163" t="str">
        <f>IFERROR(INDEX('Disaggregation1B_Import-Export'!D$8:D$228,MATCH($B73,'Disaggregation1B_Import-Export'!$C$8:$C$228,0)),"")</f>
        <v/>
      </c>
      <c r="D73" s="1164" t="str">
        <f>IFERROR(INDEX('Disaggregation1B_Import-Export'!AF$8:AF$245,MATCH($B73,'Disaggregation1B_Import-Export'!$C$8:$C$245,0)),"")</f>
        <v/>
      </c>
      <c r="E73" s="1164" t="str">
        <f>IFERROR(IF(INDEX('Disaggregation1B_Import-Export'!AG$8:AG$228,MATCH($B73,'Disaggregation1B_Import-Export'!$C$8:$C$228,0))="","",INDEX('Disaggregation1B_Import-Export'!AG$8:AG$228,MATCH($B73,'Disaggregation1B_Import-Export'!$C$8:$C$228,0))),"")</f>
        <v/>
      </c>
      <c r="F73" s="1164" t="str">
        <f>IFERROR(IF(INDEX('Disaggregation1B_Import-Export'!AH$8:AH$228,MATCH($B73,'Disaggregation1B_Import-Export'!$C$8:$C$228,0))="","",INDEX('Disaggregation1B_Import-Export'!AH$8:AH$228,MATCH($B73,'Disaggregation1B_Import-Export'!$C$8:$C$228,0))),"")</f>
        <v/>
      </c>
      <c r="G73" s="1165" t="str">
        <f>IFERROR(IF(INDEX('Disaggregation1B_Import-Export'!H$8:H$228,MATCH($B73,'Disaggregation1B_Import-Export'!$C$8:$C$228,0))="","",INDEX('Disaggregation1B_Import-Export'!H$8:H$228,MATCH($B73,'Disaggregation1B_Import-Export'!$C$8:$C$228,0))),"")</f>
        <v/>
      </c>
      <c r="H73" s="1165" t="str">
        <f>IFERROR(IF(INDEX('Disaggregation1B_Import-Export'!I$8:I$228,MATCH($B73,'Disaggregation1B_Import-Export'!$C$8:$C$228,0))="","",INDEX('Disaggregation1B_Import-Export'!I$8:I$228,MATCH($B73,'Disaggregation1B_Import-Export'!$C$8:$C$228,0))),"")</f>
        <v/>
      </c>
      <c r="I73" s="1166" t="str">
        <f>IFERROR(IF(INDEX('Disaggregation1B_Import-Export'!J$8:J$228,MATCH($B73,'Disaggregation1B_Import-Export'!$C$8:$C$228,0))="","",INDEX('Disaggregation1B_Import-Export'!J$8:J$228,MATCH($B73,'Disaggregation1B_Import-Export'!$C$8:$C$228,0))),"")</f>
        <v/>
      </c>
      <c r="J73" s="1164" t="str">
        <f>IFERROR(IF(INDEX('Disaggregation1B_Import-Export'!K$8:K$228,MATCH($B73,'Disaggregation1B_Import-Export'!$C$8:$C$228,0))="","",INDEX('Disaggregation1B_Import-Export'!K$8:K$228,MATCH($B73,'Disaggregation1B_Import-Export'!$C$8:$C$228,0))),"")</f>
        <v/>
      </c>
      <c r="K73" s="1164" t="str">
        <f>IFERROR(IF(INDEX('Disaggregation1B_Import-Export'!L$8:L$228,MATCH($B73,'Disaggregation1B_Import-Export'!$C$8:$C$228,0))="","",INDEX('Disaggregation1B_Import-Export'!L$8:L$228,MATCH($B73,'Disaggregation1B_Import-Export'!$C$8:$C$228,0))),"")</f>
        <v/>
      </c>
      <c r="L73" s="1054" t="str">
        <f>IFERROR(IF(INDEX('Disaggregation1B_Import-Export'!AQ$8:AQ$228,MATCH($B73,'Disaggregation1B_Import-Export'!$C$8:$C$228,0))="","",INDEX('Disaggregation1B_Import-Export'!AQ$8:AQ$228,MATCH($B73,'Disaggregation1B_Import-Export'!$C$8:$C$228,0))),"")</f>
        <v/>
      </c>
      <c r="M73" s="1167"/>
      <c r="N73" s="1167"/>
      <c r="O73" s="1168" t="str">
        <f t="shared" si="6"/>
        <v/>
      </c>
      <c r="P73" s="1169"/>
      <c r="Q73" s="1169"/>
      <c r="R73" s="1170"/>
      <c r="S73" s="1167"/>
      <c r="T73" s="1167"/>
      <c r="U73" s="1168" t="str">
        <f t="shared" si="7"/>
        <v/>
      </c>
      <c r="V73" s="1169"/>
      <c r="W73" s="1169"/>
      <c r="X73" s="1170"/>
      <c r="Y73" s="1171"/>
      <c r="Z73" s="1171"/>
      <c r="AA73" s="1172" t="str">
        <f t="shared" si="8"/>
        <v/>
      </c>
      <c r="AB73" s="1173"/>
      <c r="AC73" s="1174"/>
    </row>
    <row r="74" spans="1:29" x14ac:dyDescent="0.2">
      <c r="A74" s="1027">
        <f t="shared" si="0"/>
        <v>64</v>
      </c>
      <c r="B74" s="1027" t="str">
        <f t="shared" si="5"/>
        <v>Coverage64</v>
      </c>
      <c r="C74" s="1163" t="str">
        <f>IFERROR(INDEX('Disaggregation1B_Import-Export'!D$8:D$228,MATCH($B74,'Disaggregation1B_Import-Export'!$C$8:$C$228,0)),"")</f>
        <v/>
      </c>
      <c r="D74" s="1164" t="str">
        <f>IFERROR(INDEX('Disaggregation1B_Import-Export'!AF$8:AF$245,MATCH($B74,'Disaggregation1B_Import-Export'!$C$8:$C$245,0)),"")</f>
        <v/>
      </c>
      <c r="E74" s="1164" t="str">
        <f>IFERROR(IF(INDEX('Disaggregation1B_Import-Export'!AG$8:AG$228,MATCH($B74,'Disaggregation1B_Import-Export'!$C$8:$C$228,0))="","",INDEX('Disaggregation1B_Import-Export'!AG$8:AG$228,MATCH($B74,'Disaggregation1B_Import-Export'!$C$8:$C$228,0))),"")</f>
        <v/>
      </c>
      <c r="F74" s="1164" t="str">
        <f>IFERROR(IF(INDEX('Disaggregation1B_Import-Export'!AH$8:AH$228,MATCH($B74,'Disaggregation1B_Import-Export'!$C$8:$C$228,0))="","",INDEX('Disaggregation1B_Import-Export'!AH$8:AH$228,MATCH($B74,'Disaggregation1B_Import-Export'!$C$8:$C$228,0))),"")</f>
        <v/>
      </c>
      <c r="G74" s="1165" t="str">
        <f>IFERROR(IF(INDEX('Disaggregation1B_Import-Export'!H$8:H$228,MATCH($B74,'Disaggregation1B_Import-Export'!$C$8:$C$228,0))="","",INDEX('Disaggregation1B_Import-Export'!H$8:H$228,MATCH($B74,'Disaggregation1B_Import-Export'!$C$8:$C$228,0))),"")</f>
        <v/>
      </c>
      <c r="H74" s="1165" t="str">
        <f>IFERROR(IF(INDEX('Disaggregation1B_Import-Export'!I$8:I$228,MATCH($B74,'Disaggregation1B_Import-Export'!$C$8:$C$228,0))="","",INDEX('Disaggregation1B_Import-Export'!I$8:I$228,MATCH($B74,'Disaggregation1B_Import-Export'!$C$8:$C$228,0))),"")</f>
        <v/>
      </c>
      <c r="I74" s="1166" t="str">
        <f>IFERROR(IF(INDEX('Disaggregation1B_Import-Export'!J$8:J$228,MATCH($B74,'Disaggregation1B_Import-Export'!$C$8:$C$228,0))="","",INDEX('Disaggregation1B_Import-Export'!J$8:J$228,MATCH($B74,'Disaggregation1B_Import-Export'!$C$8:$C$228,0))),"")</f>
        <v/>
      </c>
      <c r="J74" s="1164" t="str">
        <f>IFERROR(IF(INDEX('Disaggregation1B_Import-Export'!K$8:K$228,MATCH($B74,'Disaggregation1B_Import-Export'!$C$8:$C$228,0))="","",INDEX('Disaggregation1B_Import-Export'!K$8:K$228,MATCH($B74,'Disaggregation1B_Import-Export'!$C$8:$C$228,0))),"")</f>
        <v/>
      </c>
      <c r="K74" s="1164" t="str">
        <f>IFERROR(IF(INDEX('Disaggregation1B_Import-Export'!L$8:L$228,MATCH($B74,'Disaggregation1B_Import-Export'!$C$8:$C$228,0))="","",INDEX('Disaggregation1B_Import-Export'!L$8:L$228,MATCH($B74,'Disaggregation1B_Import-Export'!$C$8:$C$228,0))),"")</f>
        <v/>
      </c>
      <c r="L74" s="1054" t="str">
        <f>IFERROR(IF(INDEX('Disaggregation1B_Import-Export'!AQ$8:AQ$228,MATCH($B74,'Disaggregation1B_Import-Export'!$C$8:$C$228,0))="","",INDEX('Disaggregation1B_Import-Export'!AQ$8:AQ$228,MATCH($B74,'Disaggregation1B_Import-Export'!$C$8:$C$228,0))),"")</f>
        <v/>
      </c>
      <c r="M74" s="1167"/>
      <c r="N74" s="1167"/>
      <c r="O74" s="1168" t="str">
        <f t="shared" si="6"/>
        <v/>
      </c>
      <c r="P74" s="1169"/>
      <c r="Q74" s="1169"/>
      <c r="R74" s="1170"/>
      <c r="S74" s="1167"/>
      <c r="T74" s="1167"/>
      <c r="U74" s="1168" t="str">
        <f t="shared" si="7"/>
        <v/>
      </c>
      <c r="V74" s="1169"/>
      <c r="W74" s="1169"/>
      <c r="X74" s="1170"/>
      <c r="Y74" s="1171"/>
      <c r="Z74" s="1171"/>
      <c r="AA74" s="1172" t="str">
        <f t="shared" si="8"/>
        <v/>
      </c>
      <c r="AB74" s="1173"/>
      <c r="AC74" s="1174"/>
    </row>
    <row r="75" spans="1:29" x14ac:dyDescent="0.2">
      <c r="A75" s="1027">
        <f t="shared" si="0"/>
        <v>65</v>
      </c>
      <c r="B75" s="1027" t="str">
        <f t="shared" si="5"/>
        <v>Coverage65</v>
      </c>
      <c r="C75" s="1163" t="str">
        <f>IFERROR(INDEX('Disaggregation1B_Import-Export'!D$8:D$228,MATCH($B75,'Disaggregation1B_Import-Export'!$C$8:$C$228,0)),"")</f>
        <v/>
      </c>
      <c r="D75" s="1164" t="str">
        <f>IFERROR(INDEX('Disaggregation1B_Import-Export'!AF$8:AF$245,MATCH($B75,'Disaggregation1B_Import-Export'!$C$8:$C$245,0)),"")</f>
        <v/>
      </c>
      <c r="E75" s="1164" t="str">
        <f>IFERROR(IF(INDEX('Disaggregation1B_Import-Export'!AG$8:AG$228,MATCH($B75,'Disaggregation1B_Import-Export'!$C$8:$C$228,0))="","",INDEX('Disaggregation1B_Import-Export'!AG$8:AG$228,MATCH($B75,'Disaggregation1B_Import-Export'!$C$8:$C$228,0))),"")</f>
        <v/>
      </c>
      <c r="F75" s="1164" t="str">
        <f>IFERROR(IF(INDEX('Disaggregation1B_Import-Export'!AH$8:AH$228,MATCH($B75,'Disaggregation1B_Import-Export'!$C$8:$C$228,0))="","",INDEX('Disaggregation1B_Import-Export'!AH$8:AH$228,MATCH($B75,'Disaggregation1B_Import-Export'!$C$8:$C$228,0))),"")</f>
        <v/>
      </c>
      <c r="G75" s="1165" t="str">
        <f>IFERROR(IF(INDEX('Disaggregation1B_Import-Export'!H$8:H$228,MATCH($B75,'Disaggregation1B_Import-Export'!$C$8:$C$228,0))="","",INDEX('Disaggregation1B_Import-Export'!H$8:H$228,MATCH($B75,'Disaggregation1B_Import-Export'!$C$8:$C$228,0))),"")</f>
        <v/>
      </c>
      <c r="H75" s="1165" t="str">
        <f>IFERROR(IF(INDEX('Disaggregation1B_Import-Export'!I$8:I$228,MATCH($B75,'Disaggregation1B_Import-Export'!$C$8:$C$228,0))="","",INDEX('Disaggregation1B_Import-Export'!I$8:I$228,MATCH($B75,'Disaggregation1B_Import-Export'!$C$8:$C$228,0))),"")</f>
        <v/>
      </c>
      <c r="I75" s="1166" t="str">
        <f>IFERROR(IF(INDEX('Disaggregation1B_Import-Export'!J$8:J$228,MATCH($B75,'Disaggregation1B_Import-Export'!$C$8:$C$228,0))="","",INDEX('Disaggregation1B_Import-Export'!J$8:J$228,MATCH($B75,'Disaggregation1B_Import-Export'!$C$8:$C$228,0))),"")</f>
        <v/>
      </c>
      <c r="J75" s="1164" t="str">
        <f>IFERROR(IF(INDEX('Disaggregation1B_Import-Export'!K$8:K$228,MATCH($B75,'Disaggregation1B_Import-Export'!$C$8:$C$228,0))="","",INDEX('Disaggregation1B_Import-Export'!K$8:K$228,MATCH($B75,'Disaggregation1B_Import-Export'!$C$8:$C$228,0))),"")</f>
        <v/>
      </c>
      <c r="K75" s="1164" t="str">
        <f>IFERROR(IF(INDEX('Disaggregation1B_Import-Export'!L$8:L$228,MATCH($B75,'Disaggregation1B_Import-Export'!$C$8:$C$228,0))="","",INDEX('Disaggregation1B_Import-Export'!L$8:L$228,MATCH($B75,'Disaggregation1B_Import-Export'!$C$8:$C$228,0))),"")</f>
        <v/>
      </c>
      <c r="L75" s="1054" t="str">
        <f>IFERROR(IF(INDEX('Disaggregation1B_Import-Export'!AQ$8:AQ$228,MATCH($B75,'Disaggregation1B_Import-Export'!$C$8:$C$228,0))="","",INDEX('Disaggregation1B_Import-Export'!AQ$8:AQ$228,MATCH($B75,'Disaggregation1B_Import-Export'!$C$8:$C$228,0))),"")</f>
        <v/>
      </c>
      <c r="M75" s="1167"/>
      <c r="N75" s="1167"/>
      <c r="O75" s="1168" t="str">
        <f t="shared" si="6"/>
        <v/>
      </c>
      <c r="P75" s="1169"/>
      <c r="Q75" s="1169"/>
      <c r="R75" s="1170"/>
      <c r="S75" s="1167"/>
      <c r="T75" s="1167"/>
      <c r="U75" s="1168" t="str">
        <f t="shared" si="7"/>
        <v/>
      </c>
      <c r="V75" s="1169"/>
      <c r="W75" s="1169"/>
      <c r="X75" s="1170"/>
      <c r="Y75" s="1171"/>
      <c r="Z75" s="1171"/>
      <c r="AA75" s="1172" t="str">
        <f t="shared" si="8"/>
        <v/>
      </c>
      <c r="AB75" s="1173"/>
      <c r="AC75" s="1174"/>
    </row>
    <row r="76" spans="1:29" x14ac:dyDescent="0.2">
      <c r="A76" s="1027">
        <f t="shared" ref="A76:A139" si="9">A75+1</f>
        <v>66</v>
      </c>
      <c r="B76" s="1027" t="str">
        <f t="shared" si="5"/>
        <v>Coverage66</v>
      </c>
      <c r="C76" s="1163" t="str">
        <f>IFERROR(INDEX('Disaggregation1B_Import-Export'!D$8:D$228,MATCH($B76,'Disaggregation1B_Import-Export'!$C$8:$C$228,0)),"")</f>
        <v/>
      </c>
      <c r="D76" s="1164" t="str">
        <f>IFERROR(INDEX('Disaggregation1B_Import-Export'!AF$8:AF$245,MATCH($B76,'Disaggregation1B_Import-Export'!$C$8:$C$245,0)),"")</f>
        <v/>
      </c>
      <c r="E76" s="1164" t="str">
        <f>IFERROR(IF(INDEX('Disaggregation1B_Import-Export'!AG$8:AG$228,MATCH($B76,'Disaggregation1B_Import-Export'!$C$8:$C$228,0))="","",INDEX('Disaggregation1B_Import-Export'!AG$8:AG$228,MATCH($B76,'Disaggregation1B_Import-Export'!$C$8:$C$228,0))),"")</f>
        <v/>
      </c>
      <c r="F76" s="1164" t="str">
        <f>IFERROR(IF(INDEX('Disaggregation1B_Import-Export'!AH$8:AH$228,MATCH($B76,'Disaggregation1B_Import-Export'!$C$8:$C$228,0))="","",INDEX('Disaggregation1B_Import-Export'!AH$8:AH$228,MATCH($B76,'Disaggregation1B_Import-Export'!$C$8:$C$228,0))),"")</f>
        <v/>
      </c>
      <c r="G76" s="1165" t="str">
        <f>IFERROR(IF(INDEX('Disaggregation1B_Import-Export'!H$8:H$228,MATCH($B76,'Disaggregation1B_Import-Export'!$C$8:$C$228,0))="","",INDEX('Disaggregation1B_Import-Export'!H$8:H$228,MATCH($B76,'Disaggregation1B_Import-Export'!$C$8:$C$228,0))),"")</f>
        <v/>
      </c>
      <c r="H76" s="1165" t="str">
        <f>IFERROR(IF(INDEX('Disaggregation1B_Import-Export'!I$8:I$228,MATCH($B76,'Disaggregation1B_Import-Export'!$C$8:$C$228,0))="","",INDEX('Disaggregation1B_Import-Export'!I$8:I$228,MATCH($B76,'Disaggregation1B_Import-Export'!$C$8:$C$228,0))),"")</f>
        <v/>
      </c>
      <c r="I76" s="1166" t="str">
        <f>IFERROR(IF(INDEX('Disaggregation1B_Import-Export'!J$8:J$228,MATCH($B76,'Disaggregation1B_Import-Export'!$C$8:$C$228,0))="","",INDEX('Disaggregation1B_Import-Export'!J$8:J$228,MATCH($B76,'Disaggregation1B_Import-Export'!$C$8:$C$228,0))),"")</f>
        <v/>
      </c>
      <c r="J76" s="1164" t="str">
        <f>IFERROR(IF(INDEX('Disaggregation1B_Import-Export'!K$8:K$228,MATCH($B76,'Disaggregation1B_Import-Export'!$C$8:$C$228,0))="","",INDEX('Disaggregation1B_Import-Export'!K$8:K$228,MATCH($B76,'Disaggregation1B_Import-Export'!$C$8:$C$228,0))),"")</f>
        <v/>
      </c>
      <c r="K76" s="1164" t="str">
        <f>IFERROR(IF(INDEX('Disaggregation1B_Import-Export'!L$8:L$228,MATCH($B76,'Disaggregation1B_Import-Export'!$C$8:$C$228,0))="","",INDEX('Disaggregation1B_Import-Export'!L$8:L$228,MATCH($B76,'Disaggregation1B_Import-Export'!$C$8:$C$228,0))),"")</f>
        <v/>
      </c>
      <c r="L76" s="1054" t="str">
        <f>IFERROR(IF(INDEX('Disaggregation1B_Import-Export'!AQ$8:AQ$228,MATCH($B76,'Disaggregation1B_Import-Export'!$C$8:$C$228,0))="","",INDEX('Disaggregation1B_Import-Export'!AQ$8:AQ$228,MATCH($B76,'Disaggregation1B_Import-Export'!$C$8:$C$228,0))),"")</f>
        <v/>
      </c>
      <c r="M76" s="1167"/>
      <c r="N76" s="1167"/>
      <c r="O76" s="1168" t="str">
        <f t="shared" si="6"/>
        <v/>
      </c>
      <c r="P76" s="1169"/>
      <c r="Q76" s="1169"/>
      <c r="R76" s="1170"/>
      <c r="S76" s="1167"/>
      <c r="T76" s="1167"/>
      <c r="U76" s="1168" t="str">
        <f t="shared" si="7"/>
        <v/>
      </c>
      <c r="V76" s="1169"/>
      <c r="W76" s="1169"/>
      <c r="X76" s="1170"/>
      <c r="Y76" s="1171"/>
      <c r="Z76" s="1171"/>
      <c r="AA76" s="1172" t="str">
        <f t="shared" si="8"/>
        <v/>
      </c>
      <c r="AB76" s="1173"/>
      <c r="AC76" s="1174"/>
    </row>
    <row r="77" spans="1:29" x14ac:dyDescent="0.2">
      <c r="A77" s="1027">
        <f t="shared" si="9"/>
        <v>67</v>
      </c>
      <c r="B77" s="1027" t="str">
        <f t="shared" si="5"/>
        <v>Coverage67</v>
      </c>
      <c r="C77" s="1163" t="str">
        <f>IFERROR(INDEX('Disaggregation1B_Import-Export'!D$8:D$228,MATCH($B77,'Disaggregation1B_Import-Export'!$C$8:$C$228,0)),"")</f>
        <v/>
      </c>
      <c r="D77" s="1164" t="str">
        <f>IFERROR(INDEX('Disaggregation1B_Import-Export'!AF$8:AF$245,MATCH($B77,'Disaggregation1B_Import-Export'!$C$8:$C$245,0)),"")</f>
        <v/>
      </c>
      <c r="E77" s="1164" t="str">
        <f>IFERROR(IF(INDEX('Disaggregation1B_Import-Export'!AG$8:AG$228,MATCH($B77,'Disaggregation1B_Import-Export'!$C$8:$C$228,0))="","",INDEX('Disaggregation1B_Import-Export'!AG$8:AG$228,MATCH($B77,'Disaggregation1B_Import-Export'!$C$8:$C$228,0))),"")</f>
        <v/>
      </c>
      <c r="F77" s="1164" t="str">
        <f>IFERROR(IF(INDEX('Disaggregation1B_Import-Export'!AH$8:AH$228,MATCH($B77,'Disaggregation1B_Import-Export'!$C$8:$C$228,0))="","",INDEX('Disaggregation1B_Import-Export'!AH$8:AH$228,MATCH($B77,'Disaggregation1B_Import-Export'!$C$8:$C$228,0))),"")</f>
        <v/>
      </c>
      <c r="G77" s="1165" t="str">
        <f>IFERROR(IF(INDEX('Disaggregation1B_Import-Export'!H$8:H$228,MATCH($B77,'Disaggregation1B_Import-Export'!$C$8:$C$228,0))="","",INDEX('Disaggregation1B_Import-Export'!H$8:H$228,MATCH($B77,'Disaggregation1B_Import-Export'!$C$8:$C$228,0))),"")</f>
        <v/>
      </c>
      <c r="H77" s="1165" t="str">
        <f>IFERROR(IF(INDEX('Disaggregation1B_Import-Export'!I$8:I$228,MATCH($B77,'Disaggregation1B_Import-Export'!$C$8:$C$228,0))="","",INDEX('Disaggregation1B_Import-Export'!I$8:I$228,MATCH($B77,'Disaggregation1B_Import-Export'!$C$8:$C$228,0))),"")</f>
        <v/>
      </c>
      <c r="I77" s="1166" t="str">
        <f>IFERROR(IF(INDEX('Disaggregation1B_Import-Export'!J$8:J$228,MATCH($B77,'Disaggregation1B_Import-Export'!$C$8:$C$228,0))="","",INDEX('Disaggregation1B_Import-Export'!J$8:J$228,MATCH($B77,'Disaggregation1B_Import-Export'!$C$8:$C$228,0))),"")</f>
        <v/>
      </c>
      <c r="J77" s="1164" t="str">
        <f>IFERROR(IF(INDEX('Disaggregation1B_Import-Export'!K$8:K$228,MATCH($B77,'Disaggregation1B_Import-Export'!$C$8:$C$228,0))="","",INDEX('Disaggregation1B_Import-Export'!K$8:K$228,MATCH($B77,'Disaggregation1B_Import-Export'!$C$8:$C$228,0))),"")</f>
        <v/>
      </c>
      <c r="K77" s="1164" t="str">
        <f>IFERROR(IF(INDEX('Disaggregation1B_Import-Export'!L$8:L$228,MATCH($B77,'Disaggregation1B_Import-Export'!$C$8:$C$228,0))="","",INDEX('Disaggregation1B_Import-Export'!L$8:L$228,MATCH($B77,'Disaggregation1B_Import-Export'!$C$8:$C$228,0))),"")</f>
        <v/>
      </c>
      <c r="L77" s="1054" t="str">
        <f>IFERROR(IF(INDEX('Disaggregation1B_Import-Export'!AQ$8:AQ$228,MATCH($B77,'Disaggregation1B_Import-Export'!$C$8:$C$228,0))="","",INDEX('Disaggregation1B_Import-Export'!AQ$8:AQ$228,MATCH($B77,'Disaggregation1B_Import-Export'!$C$8:$C$228,0))),"")</f>
        <v/>
      </c>
      <c r="M77" s="1167"/>
      <c r="N77" s="1167"/>
      <c r="O77" s="1168" t="str">
        <f t="shared" si="6"/>
        <v/>
      </c>
      <c r="P77" s="1169"/>
      <c r="Q77" s="1169"/>
      <c r="R77" s="1170"/>
      <c r="S77" s="1167"/>
      <c r="T77" s="1167"/>
      <c r="U77" s="1168" t="str">
        <f t="shared" si="7"/>
        <v/>
      </c>
      <c r="V77" s="1169"/>
      <c r="W77" s="1169"/>
      <c r="X77" s="1170"/>
      <c r="Y77" s="1171"/>
      <c r="Z77" s="1171"/>
      <c r="AA77" s="1172" t="str">
        <f t="shared" si="8"/>
        <v/>
      </c>
      <c r="AB77" s="1173"/>
      <c r="AC77" s="1174"/>
    </row>
    <row r="78" spans="1:29" x14ac:dyDescent="0.2">
      <c r="A78" s="1027">
        <f t="shared" si="9"/>
        <v>68</v>
      </c>
      <c r="B78" s="1027" t="str">
        <f t="shared" si="5"/>
        <v>Coverage68</v>
      </c>
      <c r="C78" s="1163" t="str">
        <f>IFERROR(INDEX('Disaggregation1B_Import-Export'!D$8:D$228,MATCH($B78,'Disaggregation1B_Import-Export'!$C$8:$C$228,0)),"")</f>
        <v/>
      </c>
      <c r="D78" s="1164" t="str">
        <f>IFERROR(INDEX('Disaggregation1B_Import-Export'!AF$8:AF$245,MATCH($B78,'Disaggregation1B_Import-Export'!$C$8:$C$245,0)),"")</f>
        <v/>
      </c>
      <c r="E78" s="1164" t="str">
        <f>IFERROR(IF(INDEX('Disaggregation1B_Import-Export'!AG$8:AG$228,MATCH($B78,'Disaggregation1B_Import-Export'!$C$8:$C$228,0))="","",INDEX('Disaggregation1B_Import-Export'!AG$8:AG$228,MATCH($B78,'Disaggregation1B_Import-Export'!$C$8:$C$228,0))),"")</f>
        <v/>
      </c>
      <c r="F78" s="1164" t="str">
        <f>IFERROR(IF(INDEX('Disaggregation1B_Import-Export'!AH$8:AH$228,MATCH($B78,'Disaggregation1B_Import-Export'!$C$8:$C$228,0))="","",INDEX('Disaggregation1B_Import-Export'!AH$8:AH$228,MATCH($B78,'Disaggregation1B_Import-Export'!$C$8:$C$228,0))),"")</f>
        <v/>
      </c>
      <c r="G78" s="1165" t="str">
        <f>IFERROR(IF(INDEX('Disaggregation1B_Import-Export'!H$8:H$228,MATCH($B78,'Disaggregation1B_Import-Export'!$C$8:$C$228,0))="","",INDEX('Disaggregation1B_Import-Export'!H$8:H$228,MATCH($B78,'Disaggregation1B_Import-Export'!$C$8:$C$228,0))),"")</f>
        <v/>
      </c>
      <c r="H78" s="1165" t="str">
        <f>IFERROR(IF(INDEX('Disaggregation1B_Import-Export'!I$8:I$228,MATCH($B78,'Disaggregation1B_Import-Export'!$C$8:$C$228,0))="","",INDEX('Disaggregation1B_Import-Export'!I$8:I$228,MATCH($B78,'Disaggregation1B_Import-Export'!$C$8:$C$228,0))),"")</f>
        <v/>
      </c>
      <c r="I78" s="1166" t="str">
        <f>IFERROR(IF(INDEX('Disaggregation1B_Import-Export'!J$8:J$228,MATCH($B78,'Disaggregation1B_Import-Export'!$C$8:$C$228,0))="","",INDEX('Disaggregation1B_Import-Export'!J$8:J$228,MATCH($B78,'Disaggregation1B_Import-Export'!$C$8:$C$228,0))),"")</f>
        <v/>
      </c>
      <c r="J78" s="1164" t="str">
        <f>IFERROR(IF(INDEX('Disaggregation1B_Import-Export'!K$8:K$228,MATCH($B78,'Disaggregation1B_Import-Export'!$C$8:$C$228,0))="","",INDEX('Disaggregation1B_Import-Export'!K$8:K$228,MATCH($B78,'Disaggregation1B_Import-Export'!$C$8:$C$228,0))),"")</f>
        <v/>
      </c>
      <c r="K78" s="1164" t="str">
        <f>IFERROR(IF(INDEX('Disaggregation1B_Import-Export'!L$8:L$228,MATCH($B78,'Disaggregation1B_Import-Export'!$C$8:$C$228,0))="","",INDEX('Disaggregation1B_Import-Export'!L$8:L$228,MATCH($B78,'Disaggregation1B_Import-Export'!$C$8:$C$228,0))),"")</f>
        <v/>
      </c>
      <c r="L78" s="1054" t="str">
        <f>IFERROR(IF(INDEX('Disaggregation1B_Import-Export'!AQ$8:AQ$228,MATCH($B78,'Disaggregation1B_Import-Export'!$C$8:$C$228,0))="","",INDEX('Disaggregation1B_Import-Export'!AQ$8:AQ$228,MATCH($B78,'Disaggregation1B_Import-Export'!$C$8:$C$228,0))),"")</f>
        <v/>
      </c>
      <c r="M78" s="1167"/>
      <c r="N78" s="1167"/>
      <c r="O78" s="1168" t="str">
        <f t="shared" si="6"/>
        <v/>
      </c>
      <c r="P78" s="1169"/>
      <c r="Q78" s="1169"/>
      <c r="R78" s="1170"/>
      <c r="S78" s="1167"/>
      <c r="T78" s="1167"/>
      <c r="U78" s="1168" t="str">
        <f t="shared" si="7"/>
        <v/>
      </c>
      <c r="V78" s="1169"/>
      <c r="W78" s="1169"/>
      <c r="X78" s="1170"/>
      <c r="Y78" s="1171"/>
      <c r="Z78" s="1171"/>
      <c r="AA78" s="1172" t="str">
        <f t="shared" si="8"/>
        <v/>
      </c>
      <c r="AB78" s="1173"/>
      <c r="AC78" s="1174"/>
    </row>
    <row r="79" spans="1:29" x14ac:dyDescent="0.2">
      <c r="A79" s="1027">
        <f t="shared" si="9"/>
        <v>69</v>
      </c>
      <c r="B79" s="1027" t="str">
        <f t="shared" si="5"/>
        <v>Coverage69</v>
      </c>
      <c r="C79" s="1163" t="str">
        <f>IFERROR(INDEX('Disaggregation1B_Import-Export'!D$8:D$228,MATCH($B79,'Disaggregation1B_Import-Export'!$C$8:$C$228,0)),"")</f>
        <v/>
      </c>
      <c r="D79" s="1164" t="str">
        <f>IFERROR(INDEX('Disaggregation1B_Import-Export'!AF$8:AF$245,MATCH($B79,'Disaggregation1B_Import-Export'!$C$8:$C$245,0)),"")</f>
        <v/>
      </c>
      <c r="E79" s="1164" t="str">
        <f>IFERROR(IF(INDEX('Disaggregation1B_Import-Export'!AG$8:AG$228,MATCH($B79,'Disaggregation1B_Import-Export'!$C$8:$C$228,0))="","",INDEX('Disaggregation1B_Import-Export'!AG$8:AG$228,MATCH($B79,'Disaggregation1B_Import-Export'!$C$8:$C$228,0))),"")</f>
        <v/>
      </c>
      <c r="F79" s="1164" t="str">
        <f>IFERROR(IF(INDEX('Disaggregation1B_Import-Export'!AH$8:AH$228,MATCH($B79,'Disaggregation1B_Import-Export'!$C$8:$C$228,0))="","",INDEX('Disaggregation1B_Import-Export'!AH$8:AH$228,MATCH($B79,'Disaggregation1B_Import-Export'!$C$8:$C$228,0))),"")</f>
        <v/>
      </c>
      <c r="G79" s="1165" t="str">
        <f>IFERROR(IF(INDEX('Disaggregation1B_Import-Export'!H$8:H$228,MATCH($B79,'Disaggregation1B_Import-Export'!$C$8:$C$228,0))="","",INDEX('Disaggregation1B_Import-Export'!H$8:H$228,MATCH($B79,'Disaggregation1B_Import-Export'!$C$8:$C$228,0))),"")</f>
        <v/>
      </c>
      <c r="H79" s="1165" t="str">
        <f>IFERROR(IF(INDEX('Disaggregation1B_Import-Export'!I$8:I$228,MATCH($B79,'Disaggregation1B_Import-Export'!$C$8:$C$228,0))="","",INDEX('Disaggregation1B_Import-Export'!I$8:I$228,MATCH($B79,'Disaggregation1B_Import-Export'!$C$8:$C$228,0))),"")</f>
        <v/>
      </c>
      <c r="I79" s="1166" t="str">
        <f>IFERROR(IF(INDEX('Disaggregation1B_Import-Export'!J$8:J$228,MATCH($B79,'Disaggregation1B_Import-Export'!$C$8:$C$228,0))="","",INDEX('Disaggregation1B_Import-Export'!J$8:J$228,MATCH($B79,'Disaggregation1B_Import-Export'!$C$8:$C$228,0))),"")</f>
        <v/>
      </c>
      <c r="J79" s="1164" t="str">
        <f>IFERROR(IF(INDEX('Disaggregation1B_Import-Export'!K$8:K$228,MATCH($B79,'Disaggregation1B_Import-Export'!$C$8:$C$228,0))="","",INDEX('Disaggregation1B_Import-Export'!K$8:K$228,MATCH($B79,'Disaggregation1B_Import-Export'!$C$8:$C$228,0))),"")</f>
        <v/>
      </c>
      <c r="K79" s="1164" t="str">
        <f>IFERROR(IF(INDEX('Disaggregation1B_Import-Export'!L$8:L$228,MATCH($B79,'Disaggregation1B_Import-Export'!$C$8:$C$228,0))="","",INDEX('Disaggregation1B_Import-Export'!L$8:L$228,MATCH($B79,'Disaggregation1B_Import-Export'!$C$8:$C$228,0))),"")</f>
        <v/>
      </c>
      <c r="L79" s="1054" t="str">
        <f>IFERROR(IF(INDEX('Disaggregation1B_Import-Export'!AQ$8:AQ$228,MATCH($B79,'Disaggregation1B_Import-Export'!$C$8:$C$228,0))="","",INDEX('Disaggregation1B_Import-Export'!AQ$8:AQ$228,MATCH($B79,'Disaggregation1B_Import-Export'!$C$8:$C$228,0))),"")</f>
        <v/>
      </c>
      <c r="M79" s="1167"/>
      <c r="N79" s="1167"/>
      <c r="O79" s="1168" t="str">
        <f t="shared" si="6"/>
        <v/>
      </c>
      <c r="P79" s="1169"/>
      <c r="Q79" s="1169"/>
      <c r="R79" s="1170"/>
      <c r="S79" s="1167"/>
      <c r="T79" s="1167"/>
      <c r="U79" s="1168" t="str">
        <f t="shared" si="7"/>
        <v/>
      </c>
      <c r="V79" s="1169"/>
      <c r="W79" s="1169"/>
      <c r="X79" s="1170"/>
      <c r="Y79" s="1171"/>
      <c r="Z79" s="1171"/>
      <c r="AA79" s="1172" t="str">
        <f t="shared" si="8"/>
        <v/>
      </c>
      <c r="AB79" s="1173"/>
      <c r="AC79" s="1174"/>
    </row>
    <row r="80" spans="1:29" x14ac:dyDescent="0.2">
      <c r="A80" s="1027">
        <f t="shared" si="9"/>
        <v>70</v>
      </c>
      <c r="B80" s="1027" t="str">
        <f t="shared" si="5"/>
        <v>Coverage70</v>
      </c>
      <c r="C80" s="1163" t="str">
        <f>IFERROR(INDEX('Disaggregation1B_Import-Export'!D$8:D$228,MATCH($B80,'Disaggregation1B_Import-Export'!$C$8:$C$228,0)),"")</f>
        <v/>
      </c>
      <c r="D80" s="1164" t="str">
        <f>IFERROR(INDEX('Disaggregation1B_Import-Export'!AF$8:AF$245,MATCH($B80,'Disaggregation1B_Import-Export'!$C$8:$C$245,0)),"")</f>
        <v/>
      </c>
      <c r="E80" s="1164" t="str">
        <f>IFERROR(IF(INDEX('Disaggregation1B_Import-Export'!AG$8:AG$228,MATCH($B80,'Disaggregation1B_Import-Export'!$C$8:$C$228,0))="","",INDEX('Disaggregation1B_Import-Export'!AG$8:AG$228,MATCH($B80,'Disaggregation1B_Import-Export'!$C$8:$C$228,0))),"")</f>
        <v/>
      </c>
      <c r="F80" s="1164" t="str">
        <f>IFERROR(IF(INDEX('Disaggregation1B_Import-Export'!AH$8:AH$228,MATCH($B80,'Disaggregation1B_Import-Export'!$C$8:$C$228,0))="","",INDEX('Disaggregation1B_Import-Export'!AH$8:AH$228,MATCH($B80,'Disaggregation1B_Import-Export'!$C$8:$C$228,0))),"")</f>
        <v/>
      </c>
      <c r="G80" s="1165" t="str">
        <f>IFERROR(IF(INDEX('Disaggregation1B_Import-Export'!H$8:H$228,MATCH($B80,'Disaggregation1B_Import-Export'!$C$8:$C$228,0))="","",INDEX('Disaggregation1B_Import-Export'!H$8:H$228,MATCH($B80,'Disaggregation1B_Import-Export'!$C$8:$C$228,0))),"")</f>
        <v/>
      </c>
      <c r="H80" s="1165" t="str">
        <f>IFERROR(IF(INDEX('Disaggregation1B_Import-Export'!I$8:I$228,MATCH($B80,'Disaggregation1B_Import-Export'!$C$8:$C$228,0))="","",INDEX('Disaggregation1B_Import-Export'!I$8:I$228,MATCH($B80,'Disaggregation1B_Import-Export'!$C$8:$C$228,0))),"")</f>
        <v/>
      </c>
      <c r="I80" s="1166" t="str">
        <f>IFERROR(IF(INDEX('Disaggregation1B_Import-Export'!J$8:J$228,MATCH($B80,'Disaggregation1B_Import-Export'!$C$8:$C$228,0))="","",INDEX('Disaggregation1B_Import-Export'!J$8:J$228,MATCH($B80,'Disaggregation1B_Import-Export'!$C$8:$C$228,0))),"")</f>
        <v/>
      </c>
      <c r="J80" s="1164" t="str">
        <f>IFERROR(IF(INDEX('Disaggregation1B_Import-Export'!K$8:K$228,MATCH($B80,'Disaggregation1B_Import-Export'!$C$8:$C$228,0))="","",INDEX('Disaggregation1B_Import-Export'!K$8:K$228,MATCH($B80,'Disaggregation1B_Import-Export'!$C$8:$C$228,0))),"")</f>
        <v/>
      </c>
      <c r="K80" s="1164" t="str">
        <f>IFERROR(IF(INDEX('Disaggregation1B_Import-Export'!L$8:L$228,MATCH($B80,'Disaggregation1B_Import-Export'!$C$8:$C$228,0))="","",INDEX('Disaggregation1B_Import-Export'!L$8:L$228,MATCH($B80,'Disaggregation1B_Import-Export'!$C$8:$C$228,0))),"")</f>
        <v/>
      </c>
      <c r="L80" s="1054" t="str">
        <f>IFERROR(IF(INDEX('Disaggregation1B_Import-Export'!AQ$8:AQ$228,MATCH($B80,'Disaggregation1B_Import-Export'!$C$8:$C$228,0))="","",INDEX('Disaggregation1B_Import-Export'!AQ$8:AQ$228,MATCH($B80,'Disaggregation1B_Import-Export'!$C$8:$C$228,0))),"")</f>
        <v/>
      </c>
      <c r="M80" s="1167"/>
      <c r="N80" s="1167"/>
      <c r="O80" s="1168" t="str">
        <f t="shared" si="6"/>
        <v/>
      </c>
      <c r="P80" s="1169"/>
      <c r="Q80" s="1169"/>
      <c r="R80" s="1170"/>
      <c r="S80" s="1167"/>
      <c r="T80" s="1167"/>
      <c r="U80" s="1168" t="str">
        <f t="shared" si="7"/>
        <v/>
      </c>
      <c r="V80" s="1169"/>
      <c r="W80" s="1169"/>
      <c r="X80" s="1170"/>
      <c r="Y80" s="1171"/>
      <c r="Z80" s="1171"/>
      <c r="AA80" s="1172" t="str">
        <f t="shared" si="8"/>
        <v/>
      </c>
      <c r="AB80" s="1173"/>
      <c r="AC80" s="1174"/>
    </row>
    <row r="81" spans="1:29" x14ac:dyDescent="0.2">
      <c r="A81" s="1027">
        <f t="shared" si="9"/>
        <v>71</v>
      </c>
      <c r="B81" s="1027" t="str">
        <f t="shared" si="5"/>
        <v>Coverage71</v>
      </c>
      <c r="C81" s="1163" t="str">
        <f>IFERROR(INDEX('Disaggregation1B_Import-Export'!D$8:D$228,MATCH($B81,'Disaggregation1B_Import-Export'!$C$8:$C$228,0)),"")</f>
        <v/>
      </c>
      <c r="D81" s="1164" t="str">
        <f>IFERROR(INDEX('Disaggregation1B_Import-Export'!AF$8:AF$245,MATCH($B81,'Disaggregation1B_Import-Export'!$C$8:$C$245,0)),"")</f>
        <v/>
      </c>
      <c r="E81" s="1164" t="str">
        <f>IFERROR(IF(INDEX('Disaggregation1B_Import-Export'!AG$8:AG$228,MATCH($B81,'Disaggregation1B_Import-Export'!$C$8:$C$228,0))="","",INDEX('Disaggregation1B_Import-Export'!AG$8:AG$228,MATCH($B81,'Disaggregation1B_Import-Export'!$C$8:$C$228,0))),"")</f>
        <v/>
      </c>
      <c r="F81" s="1164" t="str">
        <f>IFERROR(IF(INDEX('Disaggregation1B_Import-Export'!AH$8:AH$228,MATCH($B81,'Disaggregation1B_Import-Export'!$C$8:$C$228,0))="","",INDEX('Disaggregation1B_Import-Export'!AH$8:AH$228,MATCH($B81,'Disaggregation1B_Import-Export'!$C$8:$C$228,0))),"")</f>
        <v/>
      </c>
      <c r="G81" s="1165" t="str">
        <f>IFERROR(IF(INDEX('Disaggregation1B_Import-Export'!H$8:H$228,MATCH($B81,'Disaggregation1B_Import-Export'!$C$8:$C$228,0))="","",INDEX('Disaggregation1B_Import-Export'!H$8:H$228,MATCH($B81,'Disaggregation1B_Import-Export'!$C$8:$C$228,0))),"")</f>
        <v/>
      </c>
      <c r="H81" s="1165" t="str">
        <f>IFERROR(IF(INDEX('Disaggregation1B_Import-Export'!I$8:I$228,MATCH($B81,'Disaggregation1B_Import-Export'!$C$8:$C$228,0))="","",INDEX('Disaggregation1B_Import-Export'!I$8:I$228,MATCH($B81,'Disaggregation1B_Import-Export'!$C$8:$C$228,0))),"")</f>
        <v/>
      </c>
      <c r="I81" s="1166" t="str">
        <f>IFERROR(IF(INDEX('Disaggregation1B_Import-Export'!J$8:J$228,MATCH($B81,'Disaggregation1B_Import-Export'!$C$8:$C$228,0))="","",INDEX('Disaggregation1B_Import-Export'!J$8:J$228,MATCH($B81,'Disaggregation1B_Import-Export'!$C$8:$C$228,0))),"")</f>
        <v/>
      </c>
      <c r="J81" s="1164" t="str">
        <f>IFERROR(IF(INDEX('Disaggregation1B_Import-Export'!K$8:K$228,MATCH($B81,'Disaggregation1B_Import-Export'!$C$8:$C$228,0))="","",INDEX('Disaggregation1B_Import-Export'!K$8:K$228,MATCH($B81,'Disaggregation1B_Import-Export'!$C$8:$C$228,0))),"")</f>
        <v/>
      </c>
      <c r="K81" s="1164" t="str">
        <f>IFERROR(IF(INDEX('Disaggregation1B_Import-Export'!L$8:L$228,MATCH($B81,'Disaggregation1B_Import-Export'!$C$8:$C$228,0))="","",INDEX('Disaggregation1B_Import-Export'!L$8:L$228,MATCH($B81,'Disaggregation1B_Import-Export'!$C$8:$C$228,0))),"")</f>
        <v/>
      </c>
      <c r="L81" s="1054" t="str">
        <f>IFERROR(IF(INDEX('Disaggregation1B_Import-Export'!AQ$8:AQ$228,MATCH($B81,'Disaggregation1B_Import-Export'!$C$8:$C$228,0))="","",INDEX('Disaggregation1B_Import-Export'!AQ$8:AQ$228,MATCH($B81,'Disaggregation1B_Import-Export'!$C$8:$C$228,0))),"")</f>
        <v/>
      </c>
      <c r="M81" s="1167"/>
      <c r="N81" s="1167"/>
      <c r="O81" s="1168" t="str">
        <f t="shared" si="6"/>
        <v/>
      </c>
      <c r="P81" s="1169"/>
      <c r="Q81" s="1169"/>
      <c r="R81" s="1170"/>
      <c r="S81" s="1167"/>
      <c r="T81" s="1167"/>
      <c r="U81" s="1168" t="str">
        <f t="shared" si="7"/>
        <v/>
      </c>
      <c r="V81" s="1169"/>
      <c r="W81" s="1169"/>
      <c r="X81" s="1170"/>
      <c r="Y81" s="1171"/>
      <c r="Z81" s="1171"/>
      <c r="AA81" s="1172" t="str">
        <f t="shared" si="8"/>
        <v/>
      </c>
      <c r="AB81" s="1173"/>
      <c r="AC81" s="1174"/>
    </row>
    <row r="82" spans="1:29" x14ac:dyDescent="0.2">
      <c r="A82" s="1027">
        <f t="shared" si="9"/>
        <v>72</v>
      </c>
      <c r="B82" s="1027" t="str">
        <f t="shared" si="5"/>
        <v>Coverage72</v>
      </c>
      <c r="C82" s="1163" t="str">
        <f>IFERROR(INDEX('Disaggregation1B_Import-Export'!D$8:D$228,MATCH($B82,'Disaggregation1B_Import-Export'!$C$8:$C$228,0)),"")</f>
        <v/>
      </c>
      <c r="D82" s="1164" t="str">
        <f>IFERROR(INDEX('Disaggregation1B_Import-Export'!AF$8:AF$245,MATCH($B82,'Disaggregation1B_Import-Export'!$C$8:$C$245,0)),"")</f>
        <v/>
      </c>
      <c r="E82" s="1164" t="str">
        <f>IFERROR(IF(INDEX('Disaggregation1B_Import-Export'!AG$8:AG$228,MATCH($B82,'Disaggregation1B_Import-Export'!$C$8:$C$228,0))="","",INDEX('Disaggregation1B_Import-Export'!AG$8:AG$228,MATCH($B82,'Disaggregation1B_Import-Export'!$C$8:$C$228,0))),"")</f>
        <v/>
      </c>
      <c r="F82" s="1164" t="str">
        <f>IFERROR(IF(INDEX('Disaggregation1B_Import-Export'!AH$8:AH$228,MATCH($B82,'Disaggregation1B_Import-Export'!$C$8:$C$228,0))="","",INDEX('Disaggregation1B_Import-Export'!AH$8:AH$228,MATCH($B82,'Disaggregation1B_Import-Export'!$C$8:$C$228,0))),"")</f>
        <v/>
      </c>
      <c r="G82" s="1165" t="str">
        <f>IFERROR(IF(INDEX('Disaggregation1B_Import-Export'!H$8:H$228,MATCH($B82,'Disaggregation1B_Import-Export'!$C$8:$C$228,0))="","",INDEX('Disaggregation1B_Import-Export'!H$8:H$228,MATCH($B82,'Disaggregation1B_Import-Export'!$C$8:$C$228,0))),"")</f>
        <v/>
      </c>
      <c r="H82" s="1165" t="str">
        <f>IFERROR(IF(INDEX('Disaggregation1B_Import-Export'!I$8:I$228,MATCH($B82,'Disaggregation1B_Import-Export'!$C$8:$C$228,0))="","",INDEX('Disaggregation1B_Import-Export'!I$8:I$228,MATCH($B82,'Disaggregation1B_Import-Export'!$C$8:$C$228,0))),"")</f>
        <v/>
      </c>
      <c r="I82" s="1166" t="str">
        <f>IFERROR(IF(INDEX('Disaggregation1B_Import-Export'!J$8:J$228,MATCH($B82,'Disaggregation1B_Import-Export'!$C$8:$C$228,0))="","",INDEX('Disaggregation1B_Import-Export'!J$8:J$228,MATCH($B82,'Disaggregation1B_Import-Export'!$C$8:$C$228,0))),"")</f>
        <v/>
      </c>
      <c r="J82" s="1164" t="str">
        <f>IFERROR(IF(INDEX('Disaggregation1B_Import-Export'!K$8:K$228,MATCH($B82,'Disaggregation1B_Import-Export'!$C$8:$C$228,0))="","",INDEX('Disaggregation1B_Import-Export'!K$8:K$228,MATCH($B82,'Disaggregation1B_Import-Export'!$C$8:$C$228,0))),"")</f>
        <v/>
      </c>
      <c r="K82" s="1164" t="str">
        <f>IFERROR(IF(INDEX('Disaggregation1B_Import-Export'!L$8:L$228,MATCH($B82,'Disaggregation1B_Import-Export'!$C$8:$C$228,0))="","",INDEX('Disaggregation1B_Import-Export'!L$8:L$228,MATCH($B82,'Disaggregation1B_Import-Export'!$C$8:$C$228,0))),"")</f>
        <v/>
      </c>
      <c r="L82" s="1054" t="str">
        <f>IFERROR(IF(INDEX('Disaggregation1B_Import-Export'!AQ$8:AQ$228,MATCH($B82,'Disaggregation1B_Import-Export'!$C$8:$C$228,0))="","",INDEX('Disaggregation1B_Import-Export'!AQ$8:AQ$228,MATCH($B82,'Disaggregation1B_Import-Export'!$C$8:$C$228,0))),"")</f>
        <v/>
      </c>
      <c r="M82" s="1167"/>
      <c r="N82" s="1167"/>
      <c r="O82" s="1168" t="str">
        <f t="shared" si="6"/>
        <v/>
      </c>
      <c r="P82" s="1169"/>
      <c r="Q82" s="1169"/>
      <c r="R82" s="1170"/>
      <c r="S82" s="1167"/>
      <c r="T82" s="1167"/>
      <c r="U82" s="1168" t="str">
        <f t="shared" si="7"/>
        <v/>
      </c>
      <c r="V82" s="1169"/>
      <c r="W82" s="1169"/>
      <c r="X82" s="1170"/>
      <c r="Y82" s="1171"/>
      <c r="Z82" s="1171"/>
      <c r="AA82" s="1172" t="str">
        <f t="shared" si="8"/>
        <v/>
      </c>
      <c r="AB82" s="1173"/>
      <c r="AC82" s="1174"/>
    </row>
    <row r="83" spans="1:29" x14ac:dyDescent="0.2">
      <c r="A83" s="1027">
        <f t="shared" si="9"/>
        <v>73</v>
      </c>
      <c r="B83" s="1027" t="str">
        <f t="shared" si="5"/>
        <v>Coverage73</v>
      </c>
      <c r="C83" s="1163" t="str">
        <f>IFERROR(INDEX('Disaggregation1B_Import-Export'!D$8:D$228,MATCH($B83,'Disaggregation1B_Import-Export'!$C$8:$C$228,0)),"")</f>
        <v/>
      </c>
      <c r="D83" s="1164" t="str">
        <f>IFERROR(INDEX('Disaggregation1B_Import-Export'!AF$8:AF$245,MATCH($B83,'Disaggregation1B_Import-Export'!$C$8:$C$245,0)),"")</f>
        <v/>
      </c>
      <c r="E83" s="1164" t="str">
        <f>IFERROR(IF(INDEX('Disaggregation1B_Import-Export'!AG$8:AG$228,MATCH($B83,'Disaggregation1B_Import-Export'!$C$8:$C$228,0))="","",INDEX('Disaggregation1B_Import-Export'!AG$8:AG$228,MATCH($B83,'Disaggregation1B_Import-Export'!$C$8:$C$228,0))),"")</f>
        <v/>
      </c>
      <c r="F83" s="1164" t="str">
        <f>IFERROR(IF(INDEX('Disaggregation1B_Import-Export'!AH$8:AH$228,MATCH($B83,'Disaggregation1B_Import-Export'!$C$8:$C$228,0))="","",INDEX('Disaggregation1B_Import-Export'!AH$8:AH$228,MATCH($B83,'Disaggregation1B_Import-Export'!$C$8:$C$228,0))),"")</f>
        <v/>
      </c>
      <c r="G83" s="1165" t="str">
        <f>IFERROR(IF(INDEX('Disaggregation1B_Import-Export'!H$8:H$228,MATCH($B83,'Disaggregation1B_Import-Export'!$C$8:$C$228,0))="","",INDEX('Disaggregation1B_Import-Export'!H$8:H$228,MATCH($B83,'Disaggregation1B_Import-Export'!$C$8:$C$228,0))),"")</f>
        <v/>
      </c>
      <c r="H83" s="1165" t="str">
        <f>IFERROR(IF(INDEX('Disaggregation1B_Import-Export'!I$8:I$228,MATCH($B83,'Disaggregation1B_Import-Export'!$C$8:$C$228,0))="","",INDEX('Disaggregation1B_Import-Export'!I$8:I$228,MATCH($B83,'Disaggregation1B_Import-Export'!$C$8:$C$228,0))),"")</f>
        <v/>
      </c>
      <c r="I83" s="1166" t="str">
        <f>IFERROR(IF(INDEX('Disaggregation1B_Import-Export'!J$8:J$228,MATCH($B83,'Disaggregation1B_Import-Export'!$C$8:$C$228,0))="","",INDEX('Disaggregation1B_Import-Export'!J$8:J$228,MATCH($B83,'Disaggregation1B_Import-Export'!$C$8:$C$228,0))),"")</f>
        <v/>
      </c>
      <c r="J83" s="1164" t="str">
        <f>IFERROR(IF(INDEX('Disaggregation1B_Import-Export'!K$8:K$228,MATCH($B83,'Disaggregation1B_Import-Export'!$C$8:$C$228,0))="","",INDEX('Disaggregation1B_Import-Export'!K$8:K$228,MATCH($B83,'Disaggregation1B_Import-Export'!$C$8:$C$228,0))),"")</f>
        <v/>
      </c>
      <c r="K83" s="1164" t="str">
        <f>IFERROR(IF(INDEX('Disaggregation1B_Import-Export'!L$8:L$228,MATCH($B83,'Disaggregation1B_Import-Export'!$C$8:$C$228,0))="","",INDEX('Disaggregation1B_Import-Export'!L$8:L$228,MATCH($B83,'Disaggregation1B_Import-Export'!$C$8:$C$228,0))),"")</f>
        <v/>
      </c>
      <c r="L83" s="1054" t="str">
        <f>IFERROR(IF(INDEX('Disaggregation1B_Import-Export'!AQ$8:AQ$228,MATCH($B83,'Disaggregation1B_Import-Export'!$C$8:$C$228,0))="","",INDEX('Disaggregation1B_Import-Export'!AQ$8:AQ$228,MATCH($B83,'Disaggregation1B_Import-Export'!$C$8:$C$228,0))),"")</f>
        <v/>
      </c>
      <c r="M83" s="1167"/>
      <c r="N83" s="1167"/>
      <c r="O83" s="1168" t="str">
        <f t="shared" si="6"/>
        <v/>
      </c>
      <c r="P83" s="1169"/>
      <c r="Q83" s="1169"/>
      <c r="R83" s="1170"/>
      <c r="S83" s="1167"/>
      <c r="T83" s="1167"/>
      <c r="U83" s="1168" t="str">
        <f t="shared" si="7"/>
        <v/>
      </c>
      <c r="V83" s="1169"/>
      <c r="W83" s="1169"/>
      <c r="X83" s="1170"/>
      <c r="Y83" s="1171"/>
      <c r="Z83" s="1171"/>
      <c r="AA83" s="1172" t="str">
        <f t="shared" si="8"/>
        <v/>
      </c>
      <c r="AB83" s="1173"/>
      <c r="AC83" s="1174"/>
    </row>
    <row r="84" spans="1:29" x14ac:dyDescent="0.2">
      <c r="A84" s="1027">
        <f t="shared" si="9"/>
        <v>74</v>
      </c>
      <c r="B84" s="1027" t="str">
        <f t="shared" si="5"/>
        <v>Coverage74</v>
      </c>
      <c r="C84" s="1163" t="str">
        <f>IFERROR(INDEX('Disaggregation1B_Import-Export'!D$8:D$228,MATCH($B84,'Disaggregation1B_Import-Export'!$C$8:$C$228,0)),"")</f>
        <v/>
      </c>
      <c r="D84" s="1164" t="str">
        <f>IFERROR(INDEX('Disaggregation1B_Import-Export'!AF$8:AF$245,MATCH($B84,'Disaggregation1B_Import-Export'!$C$8:$C$245,0)),"")</f>
        <v/>
      </c>
      <c r="E84" s="1164" t="str">
        <f>IFERROR(IF(INDEX('Disaggregation1B_Import-Export'!AG$8:AG$228,MATCH($B84,'Disaggregation1B_Import-Export'!$C$8:$C$228,0))="","",INDEX('Disaggregation1B_Import-Export'!AG$8:AG$228,MATCH($B84,'Disaggregation1B_Import-Export'!$C$8:$C$228,0))),"")</f>
        <v/>
      </c>
      <c r="F84" s="1164" t="str">
        <f>IFERROR(IF(INDEX('Disaggregation1B_Import-Export'!AH$8:AH$228,MATCH($B84,'Disaggregation1B_Import-Export'!$C$8:$C$228,0))="","",INDEX('Disaggregation1B_Import-Export'!AH$8:AH$228,MATCH($B84,'Disaggregation1B_Import-Export'!$C$8:$C$228,0))),"")</f>
        <v/>
      </c>
      <c r="G84" s="1165" t="str">
        <f>IFERROR(IF(INDEX('Disaggregation1B_Import-Export'!H$8:H$228,MATCH($B84,'Disaggregation1B_Import-Export'!$C$8:$C$228,0))="","",INDEX('Disaggregation1B_Import-Export'!H$8:H$228,MATCH($B84,'Disaggregation1B_Import-Export'!$C$8:$C$228,0))),"")</f>
        <v/>
      </c>
      <c r="H84" s="1165" t="str">
        <f>IFERROR(IF(INDEX('Disaggregation1B_Import-Export'!I$8:I$228,MATCH($B84,'Disaggregation1B_Import-Export'!$C$8:$C$228,0))="","",INDEX('Disaggregation1B_Import-Export'!I$8:I$228,MATCH($B84,'Disaggregation1B_Import-Export'!$C$8:$C$228,0))),"")</f>
        <v/>
      </c>
      <c r="I84" s="1166" t="str">
        <f>IFERROR(IF(INDEX('Disaggregation1B_Import-Export'!J$8:J$228,MATCH($B84,'Disaggregation1B_Import-Export'!$C$8:$C$228,0))="","",INDEX('Disaggregation1B_Import-Export'!J$8:J$228,MATCH($B84,'Disaggregation1B_Import-Export'!$C$8:$C$228,0))),"")</f>
        <v/>
      </c>
      <c r="J84" s="1164" t="str">
        <f>IFERROR(IF(INDEX('Disaggregation1B_Import-Export'!K$8:K$228,MATCH($B84,'Disaggregation1B_Import-Export'!$C$8:$C$228,0))="","",INDEX('Disaggregation1B_Import-Export'!K$8:K$228,MATCH($B84,'Disaggregation1B_Import-Export'!$C$8:$C$228,0))),"")</f>
        <v/>
      </c>
      <c r="K84" s="1164" t="str">
        <f>IFERROR(IF(INDEX('Disaggregation1B_Import-Export'!L$8:L$228,MATCH($B84,'Disaggregation1B_Import-Export'!$C$8:$C$228,0))="","",INDEX('Disaggregation1B_Import-Export'!L$8:L$228,MATCH($B84,'Disaggregation1B_Import-Export'!$C$8:$C$228,0))),"")</f>
        <v/>
      </c>
      <c r="L84" s="1054" t="str">
        <f>IFERROR(IF(INDEX('Disaggregation1B_Import-Export'!AQ$8:AQ$228,MATCH($B84,'Disaggregation1B_Import-Export'!$C$8:$C$228,0))="","",INDEX('Disaggregation1B_Import-Export'!AQ$8:AQ$228,MATCH($B84,'Disaggregation1B_Import-Export'!$C$8:$C$228,0))),"")</f>
        <v/>
      </c>
      <c r="M84" s="1167"/>
      <c r="N84" s="1167"/>
      <c r="O84" s="1168" t="str">
        <f t="shared" si="6"/>
        <v/>
      </c>
      <c r="P84" s="1169"/>
      <c r="Q84" s="1169"/>
      <c r="R84" s="1170"/>
      <c r="S84" s="1167"/>
      <c r="T84" s="1167"/>
      <c r="U84" s="1168" t="str">
        <f t="shared" si="7"/>
        <v/>
      </c>
      <c r="V84" s="1169"/>
      <c r="W84" s="1169"/>
      <c r="X84" s="1170"/>
      <c r="Y84" s="1171"/>
      <c r="Z84" s="1171"/>
      <c r="AA84" s="1172" t="str">
        <f t="shared" si="8"/>
        <v/>
      </c>
      <c r="AB84" s="1173"/>
      <c r="AC84" s="1174"/>
    </row>
    <row r="85" spans="1:29" x14ac:dyDescent="0.2">
      <c r="A85" s="1027">
        <f t="shared" si="9"/>
        <v>75</v>
      </c>
      <c r="B85" s="1027" t="str">
        <f t="shared" si="5"/>
        <v>Coverage75</v>
      </c>
      <c r="C85" s="1163" t="str">
        <f>IFERROR(INDEX('Disaggregation1B_Import-Export'!D$8:D$228,MATCH($B85,'Disaggregation1B_Import-Export'!$C$8:$C$228,0)),"")</f>
        <v/>
      </c>
      <c r="D85" s="1164" t="str">
        <f>IFERROR(INDEX('Disaggregation1B_Import-Export'!AF$8:AF$245,MATCH($B85,'Disaggregation1B_Import-Export'!$C$8:$C$245,0)),"")</f>
        <v/>
      </c>
      <c r="E85" s="1164" t="str">
        <f>IFERROR(IF(INDEX('Disaggregation1B_Import-Export'!AG$8:AG$228,MATCH($B85,'Disaggregation1B_Import-Export'!$C$8:$C$228,0))="","",INDEX('Disaggregation1B_Import-Export'!AG$8:AG$228,MATCH($B85,'Disaggregation1B_Import-Export'!$C$8:$C$228,0))),"")</f>
        <v/>
      </c>
      <c r="F85" s="1164" t="str">
        <f>IFERROR(IF(INDEX('Disaggregation1B_Import-Export'!AH$8:AH$228,MATCH($B85,'Disaggregation1B_Import-Export'!$C$8:$C$228,0))="","",INDEX('Disaggregation1B_Import-Export'!AH$8:AH$228,MATCH($B85,'Disaggregation1B_Import-Export'!$C$8:$C$228,0))),"")</f>
        <v/>
      </c>
      <c r="G85" s="1165" t="str">
        <f>IFERROR(IF(INDEX('Disaggregation1B_Import-Export'!H$8:H$228,MATCH($B85,'Disaggregation1B_Import-Export'!$C$8:$C$228,0))="","",INDEX('Disaggregation1B_Import-Export'!H$8:H$228,MATCH($B85,'Disaggregation1B_Import-Export'!$C$8:$C$228,0))),"")</f>
        <v/>
      </c>
      <c r="H85" s="1165" t="str">
        <f>IFERROR(IF(INDEX('Disaggregation1B_Import-Export'!I$8:I$228,MATCH($B85,'Disaggregation1B_Import-Export'!$C$8:$C$228,0))="","",INDEX('Disaggregation1B_Import-Export'!I$8:I$228,MATCH($B85,'Disaggregation1B_Import-Export'!$C$8:$C$228,0))),"")</f>
        <v/>
      </c>
      <c r="I85" s="1166" t="str">
        <f>IFERROR(IF(INDEX('Disaggregation1B_Import-Export'!J$8:J$228,MATCH($B85,'Disaggregation1B_Import-Export'!$C$8:$C$228,0))="","",INDEX('Disaggregation1B_Import-Export'!J$8:J$228,MATCH($B85,'Disaggregation1B_Import-Export'!$C$8:$C$228,0))),"")</f>
        <v/>
      </c>
      <c r="J85" s="1164" t="str">
        <f>IFERROR(IF(INDEX('Disaggregation1B_Import-Export'!K$8:K$228,MATCH($B85,'Disaggregation1B_Import-Export'!$C$8:$C$228,0))="","",INDEX('Disaggregation1B_Import-Export'!K$8:K$228,MATCH($B85,'Disaggregation1B_Import-Export'!$C$8:$C$228,0))),"")</f>
        <v/>
      </c>
      <c r="K85" s="1164" t="str">
        <f>IFERROR(IF(INDEX('Disaggregation1B_Import-Export'!L$8:L$228,MATCH($B85,'Disaggregation1B_Import-Export'!$C$8:$C$228,0))="","",INDEX('Disaggregation1B_Import-Export'!L$8:L$228,MATCH($B85,'Disaggregation1B_Import-Export'!$C$8:$C$228,0))),"")</f>
        <v/>
      </c>
      <c r="L85" s="1054" t="str">
        <f>IFERROR(IF(INDEX('Disaggregation1B_Import-Export'!AQ$8:AQ$228,MATCH($B85,'Disaggregation1B_Import-Export'!$C$8:$C$228,0))="","",INDEX('Disaggregation1B_Import-Export'!AQ$8:AQ$228,MATCH($B85,'Disaggregation1B_Import-Export'!$C$8:$C$228,0))),"")</f>
        <v/>
      </c>
      <c r="M85" s="1167"/>
      <c r="N85" s="1167"/>
      <c r="O85" s="1168" t="str">
        <f t="shared" si="6"/>
        <v/>
      </c>
      <c r="P85" s="1169"/>
      <c r="Q85" s="1169"/>
      <c r="R85" s="1170"/>
      <c r="S85" s="1167"/>
      <c r="T85" s="1167"/>
      <c r="U85" s="1168" t="str">
        <f t="shared" si="7"/>
        <v/>
      </c>
      <c r="V85" s="1169"/>
      <c r="W85" s="1169"/>
      <c r="X85" s="1170"/>
      <c r="Y85" s="1171"/>
      <c r="Z85" s="1171"/>
      <c r="AA85" s="1172" t="str">
        <f t="shared" si="8"/>
        <v/>
      </c>
      <c r="AB85" s="1173"/>
      <c r="AC85" s="1174"/>
    </row>
    <row r="86" spans="1:29" x14ac:dyDescent="0.2">
      <c r="A86" s="1027">
        <f t="shared" si="9"/>
        <v>76</v>
      </c>
      <c r="B86" s="1027" t="str">
        <f t="shared" si="5"/>
        <v>Coverage76</v>
      </c>
      <c r="C86" s="1163" t="str">
        <f>IFERROR(INDEX('Disaggregation1B_Import-Export'!D$8:D$228,MATCH($B86,'Disaggregation1B_Import-Export'!$C$8:$C$228,0)),"")</f>
        <v/>
      </c>
      <c r="D86" s="1164" t="str">
        <f>IFERROR(INDEX('Disaggregation1B_Import-Export'!AF$8:AF$245,MATCH($B86,'Disaggregation1B_Import-Export'!$C$8:$C$245,0)),"")</f>
        <v/>
      </c>
      <c r="E86" s="1164" t="str">
        <f>IFERROR(IF(INDEX('Disaggregation1B_Import-Export'!AG$8:AG$228,MATCH($B86,'Disaggregation1B_Import-Export'!$C$8:$C$228,0))="","",INDEX('Disaggregation1B_Import-Export'!AG$8:AG$228,MATCH($B86,'Disaggregation1B_Import-Export'!$C$8:$C$228,0))),"")</f>
        <v/>
      </c>
      <c r="F86" s="1164" t="str">
        <f>IFERROR(IF(INDEX('Disaggregation1B_Import-Export'!AH$8:AH$228,MATCH($B86,'Disaggregation1B_Import-Export'!$C$8:$C$228,0))="","",INDEX('Disaggregation1B_Import-Export'!AH$8:AH$228,MATCH($B86,'Disaggregation1B_Import-Export'!$C$8:$C$228,0))),"")</f>
        <v/>
      </c>
      <c r="G86" s="1165" t="str">
        <f>IFERROR(IF(INDEX('Disaggregation1B_Import-Export'!H$8:H$228,MATCH($B86,'Disaggregation1B_Import-Export'!$C$8:$C$228,0))="","",INDEX('Disaggregation1B_Import-Export'!H$8:H$228,MATCH($B86,'Disaggregation1B_Import-Export'!$C$8:$C$228,0))),"")</f>
        <v/>
      </c>
      <c r="H86" s="1165" t="str">
        <f>IFERROR(IF(INDEX('Disaggregation1B_Import-Export'!I$8:I$228,MATCH($B86,'Disaggregation1B_Import-Export'!$C$8:$C$228,0))="","",INDEX('Disaggregation1B_Import-Export'!I$8:I$228,MATCH($B86,'Disaggregation1B_Import-Export'!$C$8:$C$228,0))),"")</f>
        <v/>
      </c>
      <c r="I86" s="1166" t="str">
        <f>IFERROR(IF(INDEX('Disaggregation1B_Import-Export'!J$8:J$228,MATCH($B86,'Disaggregation1B_Import-Export'!$C$8:$C$228,0))="","",INDEX('Disaggregation1B_Import-Export'!J$8:J$228,MATCH($B86,'Disaggregation1B_Import-Export'!$C$8:$C$228,0))),"")</f>
        <v/>
      </c>
      <c r="J86" s="1164" t="str">
        <f>IFERROR(IF(INDEX('Disaggregation1B_Import-Export'!K$8:K$228,MATCH($B86,'Disaggregation1B_Import-Export'!$C$8:$C$228,0))="","",INDEX('Disaggregation1B_Import-Export'!K$8:K$228,MATCH($B86,'Disaggregation1B_Import-Export'!$C$8:$C$228,0))),"")</f>
        <v/>
      </c>
      <c r="K86" s="1164" t="str">
        <f>IFERROR(IF(INDEX('Disaggregation1B_Import-Export'!L$8:L$228,MATCH($B86,'Disaggregation1B_Import-Export'!$C$8:$C$228,0))="","",INDEX('Disaggregation1B_Import-Export'!L$8:L$228,MATCH($B86,'Disaggregation1B_Import-Export'!$C$8:$C$228,0))),"")</f>
        <v/>
      </c>
      <c r="L86" s="1054" t="str">
        <f>IFERROR(IF(INDEX('Disaggregation1B_Import-Export'!AQ$8:AQ$228,MATCH($B86,'Disaggregation1B_Import-Export'!$C$8:$C$228,0))="","",INDEX('Disaggregation1B_Import-Export'!AQ$8:AQ$228,MATCH($B86,'Disaggregation1B_Import-Export'!$C$8:$C$228,0))),"")</f>
        <v/>
      </c>
      <c r="M86" s="1167"/>
      <c r="N86" s="1167"/>
      <c r="O86" s="1168" t="str">
        <f t="shared" si="6"/>
        <v/>
      </c>
      <c r="P86" s="1169"/>
      <c r="Q86" s="1169"/>
      <c r="R86" s="1170"/>
      <c r="S86" s="1167"/>
      <c r="T86" s="1167"/>
      <c r="U86" s="1168" t="str">
        <f t="shared" si="7"/>
        <v/>
      </c>
      <c r="V86" s="1169"/>
      <c r="W86" s="1169"/>
      <c r="X86" s="1170"/>
      <c r="Y86" s="1171"/>
      <c r="Z86" s="1171"/>
      <c r="AA86" s="1172" t="str">
        <f t="shared" si="8"/>
        <v/>
      </c>
      <c r="AB86" s="1173"/>
      <c r="AC86" s="1174"/>
    </row>
    <row r="87" spans="1:29" x14ac:dyDescent="0.2">
      <c r="A87" s="1027">
        <f t="shared" si="9"/>
        <v>77</v>
      </c>
      <c r="B87" s="1027" t="str">
        <f t="shared" si="5"/>
        <v>Coverage77</v>
      </c>
      <c r="C87" s="1163" t="str">
        <f>IFERROR(INDEX('Disaggregation1B_Import-Export'!D$8:D$228,MATCH($B87,'Disaggregation1B_Import-Export'!$C$8:$C$228,0)),"")</f>
        <v/>
      </c>
      <c r="D87" s="1164" t="str">
        <f>IFERROR(INDEX('Disaggregation1B_Import-Export'!AF$8:AF$245,MATCH($B87,'Disaggregation1B_Import-Export'!$C$8:$C$245,0)),"")</f>
        <v/>
      </c>
      <c r="E87" s="1164" t="str">
        <f>IFERROR(IF(INDEX('Disaggregation1B_Import-Export'!AG$8:AG$228,MATCH($B87,'Disaggregation1B_Import-Export'!$C$8:$C$228,0))="","",INDEX('Disaggregation1B_Import-Export'!AG$8:AG$228,MATCH($B87,'Disaggregation1B_Import-Export'!$C$8:$C$228,0))),"")</f>
        <v/>
      </c>
      <c r="F87" s="1164" t="str">
        <f>IFERROR(IF(INDEX('Disaggregation1B_Import-Export'!AH$8:AH$228,MATCH($B87,'Disaggregation1B_Import-Export'!$C$8:$C$228,0))="","",INDEX('Disaggregation1B_Import-Export'!AH$8:AH$228,MATCH($B87,'Disaggregation1B_Import-Export'!$C$8:$C$228,0))),"")</f>
        <v/>
      </c>
      <c r="G87" s="1165" t="str">
        <f>IFERROR(IF(INDEX('Disaggregation1B_Import-Export'!H$8:H$228,MATCH($B87,'Disaggregation1B_Import-Export'!$C$8:$C$228,0))="","",INDEX('Disaggregation1B_Import-Export'!H$8:H$228,MATCH($B87,'Disaggregation1B_Import-Export'!$C$8:$C$228,0))),"")</f>
        <v/>
      </c>
      <c r="H87" s="1165" t="str">
        <f>IFERROR(IF(INDEX('Disaggregation1B_Import-Export'!I$8:I$228,MATCH($B87,'Disaggregation1B_Import-Export'!$C$8:$C$228,0))="","",INDEX('Disaggregation1B_Import-Export'!I$8:I$228,MATCH($B87,'Disaggregation1B_Import-Export'!$C$8:$C$228,0))),"")</f>
        <v/>
      </c>
      <c r="I87" s="1166" t="str">
        <f>IFERROR(IF(INDEX('Disaggregation1B_Import-Export'!J$8:J$228,MATCH($B87,'Disaggregation1B_Import-Export'!$C$8:$C$228,0))="","",INDEX('Disaggregation1B_Import-Export'!J$8:J$228,MATCH($B87,'Disaggregation1B_Import-Export'!$C$8:$C$228,0))),"")</f>
        <v/>
      </c>
      <c r="J87" s="1164" t="str">
        <f>IFERROR(IF(INDEX('Disaggregation1B_Import-Export'!K$8:K$228,MATCH($B87,'Disaggregation1B_Import-Export'!$C$8:$C$228,0))="","",INDEX('Disaggregation1B_Import-Export'!K$8:K$228,MATCH($B87,'Disaggregation1B_Import-Export'!$C$8:$C$228,0))),"")</f>
        <v/>
      </c>
      <c r="K87" s="1164" t="str">
        <f>IFERROR(IF(INDEX('Disaggregation1B_Import-Export'!L$8:L$228,MATCH($B87,'Disaggregation1B_Import-Export'!$C$8:$C$228,0))="","",INDEX('Disaggregation1B_Import-Export'!L$8:L$228,MATCH($B87,'Disaggregation1B_Import-Export'!$C$8:$C$228,0))),"")</f>
        <v/>
      </c>
      <c r="L87" s="1054" t="str">
        <f>IFERROR(IF(INDEX('Disaggregation1B_Import-Export'!AQ$8:AQ$228,MATCH($B87,'Disaggregation1B_Import-Export'!$C$8:$C$228,0))="","",INDEX('Disaggregation1B_Import-Export'!AQ$8:AQ$228,MATCH($B87,'Disaggregation1B_Import-Export'!$C$8:$C$228,0))),"")</f>
        <v/>
      </c>
      <c r="M87" s="1167"/>
      <c r="N87" s="1167"/>
      <c r="O87" s="1168" t="str">
        <f t="shared" si="6"/>
        <v/>
      </c>
      <c r="P87" s="1169"/>
      <c r="Q87" s="1169"/>
      <c r="R87" s="1170"/>
      <c r="S87" s="1167"/>
      <c r="T87" s="1167"/>
      <c r="U87" s="1168" t="str">
        <f t="shared" si="7"/>
        <v/>
      </c>
      <c r="V87" s="1169"/>
      <c r="W87" s="1169"/>
      <c r="X87" s="1170"/>
      <c r="Y87" s="1171"/>
      <c r="Z87" s="1171"/>
      <c r="AA87" s="1172" t="str">
        <f t="shared" si="8"/>
        <v/>
      </c>
      <c r="AB87" s="1173"/>
      <c r="AC87" s="1174"/>
    </row>
    <row r="88" spans="1:29" x14ac:dyDescent="0.2">
      <c r="A88" s="1027">
        <f t="shared" si="9"/>
        <v>78</v>
      </c>
      <c r="B88" s="1027" t="str">
        <f t="shared" si="5"/>
        <v>Coverage78</v>
      </c>
      <c r="C88" s="1163" t="str">
        <f>IFERROR(INDEX('Disaggregation1B_Import-Export'!D$8:D$228,MATCH($B88,'Disaggregation1B_Import-Export'!$C$8:$C$228,0)),"")</f>
        <v/>
      </c>
      <c r="D88" s="1164" t="str">
        <f>IFERROR(INDEX('Disaggregation1B_Import-Export'!AF$8:AF$245,MATCH($B88,'Disaggregation1B_Import-Export'!$C$8:$C$245,0)),"")</f>
        <v/>
      </c>
      <c r="E88" s="1164" t="str">
        <f>IFERROR(IF(INDEX('Disaggregation1B_Import-Export'!AG$8:AG$228,MATCH($B88,'Disaggregation1B_Import-Export'!$C$8:$C$228,0))="","",INDEX('Disaggregation1B_Import-Export'!AG$8:AG$228,MATCH($B88,'Disaggregation1B_Import-Export'!$C$8:$C$228,0))),"")</f>
        <v/>
      </c>
      <c r="F88" s="1164" t="str">
        <f>IFERROR(IF(INDEX('Disaggregation1B_Import-Export'!AH$8:AH$228,MATCH($B88,'Disaggregation1B_Import-Export'!$C$8:$C$228,0))="","",INDEX('Disaggregation1B_Import-Export'!AH$8:AH$228,MATCH($B88,'Disaggregation1B_Import-Export'!$C$8:$C$228,0))),"")</f>
        <v/>
      </c>
      <c r="G88" s="1165" t="str">
        <f>IFERROR(IF(INDEX('Disaggregation1B_Import-Export'!H$8:H$228,MATCH($B88,'Disaggregation1B_Import-Export'!$C$8:$C$228,0))="","",INDEX('Disaggregation1B_Import-Export'!H$8:H$228,MATCH($B88,'Disaggregation1B_Import-Export'!$C$8:$C$228,0))),"")</f>
        <v/>
      </c>
      <c r="H88" s="1165" t="str">
        <f>IFERROR(IF(INDEX('Disaggregation1B_Import-Export'!I$8:I$228,MATCH($B88,'Disaggregation1B_Import-Export'!$C$8:$C$228,0))="","",INDEX('Disaggregation1B_Import-Export'!I$8:I$228,MATCH($B88,'Disaggregation1B_Import-Export'!$C$8:$C$228,0))),"")</f>
        <v/>
      </c>
      <c r="I88" s="1166" t="str">
        <f>IFERROR(IF(INDEX('Disaggregation1B_Import-Export'!J$8:J$228,MATCH($B88,'Disaggregation1B_Import-Export'!$C$8:$C$228,0))="","",INDEX('Disaggregation1B_Import-Export'!J$8:J$228,MATCH($B88,'Disaggregation1B_Import-Export'!$C$8:$C$228,0))),"")</f>
        <v/>
      </c>
      <c r="J88" s="1164" t="str">
        <f>IFERROR(IF(INDEX('Disaggregation1B_Import-Export'!K$8:K$228,MATCH($B88,'Disaggregation1B_Import-Export'!$C$8:$C$228,0))="","",INDEX('Disaggregation1B_Import-Export'!K$8:K$228,MATCH($B88,'Disaggregation1B_Import-Export'!$C$8:$C$228,0))),"")</f>
        <v/>
      </c>
      <c r="K88" s="1164" t="str">
        <f>IFERROR(IF(INDEX('Disaggregation1B_Import-Export'!L$8:L$228,MATCH($B88,'Disaggregation1B_Import-Export'!$C$8:$C$228,0))="","",INDEX('Disaggregation1B_Import-Export'!L$8:L$228,MATCH($B88,'Disaggregation1B_Import-Export'!$C$8:$C$228,0))),"")</f>
        <v/>
      </c>
      <c r="L88" s="1054" t="str">
        <f>IFERROR(IF(INDEX('Disaggregation1B_Import-Export'!AQ$8:AQ$228,MATCH($B88,'Disaggregation1B_Import-Export'!$C$8:$C$228,0))="","",INDEX('Disaggregation1B_Import-Export'!AQ$8:AQ$228,MATCH($B88,'Disaggregation1B_Import-Export'!$C$8:$C$228,0))),"")</f>
        <v/>
      </c>
      <c r="M88" s="1167"/>
      <c r="N88" s="1167"/>
      <c r="O88" s="1168" t="str">
        <f t="shared" si="6"/>
        <v/>
      </c>
      <c r="P88" s="1169"/>
      <c r="Q88" s="1169"/>
      <c r="R88" s="1170"/>
      <c r="S88" s="1167"/>
      <c r="T88" s="1167"/>
      <c r="U88" s="1168" t="str">
        <f t="shared" si="7"/>
        <v/>
      </c>
      <c r="V88" s="1169"/>
      <c r="W88" s="1169"/>
      <c r="X88" s="1170"/>
      <c r="Y88" s="1171"/>
      <c r="Z88" s="1171"/>
      <c r="AA88" s="1172" t="str">
        <f t="shared" si="8"/>
        <v/>
      </c>
      <c r="AB88" s="1173"/>
      <c r="AC88" s="1174"/>
    </row>
    <row r="89" spans="1:29" x14ac:dyDescent="0.2">
      <c r="A89" s="1027">
        <f t="shared" si="9"/>
        <v>79</v>
      </c>
      <c r="B89" s="1027" t="str">
        <f t="shared" si="5"/>
        <v>Coverage79</v>
      </c>
      <c r="C89" s="1163" t="str">
        <f>IFERROR(INDEX('Disaggregation1B_Import-Export'!D$8:D$228,MATCH($B89,'Disaggregation1B_Import-Export'!$C$8:$C$228,0)),"")</f>
        <v/>
      </c>
      <c r="D89" s="1164" t="str">
        <f>IFERROR(INDEX('Disaggregation1B_Import-Export'!AF$8:AF$245,MATCH($B89,'Disaggregation1B_Import-Export'!$C$8:$C$245,0)),"")</f>
        <v/>
      </c>
      <c r="E89" s="1164" t="str">
        <f>IFERROR(IF(INDEX('Disaggregation1B_Import-Export'!AG$8:AG$228,MATCH($B89,'Disaggregation1B_Import-Export'!$C$8:$C$228,0))="","",INDEX('Disaggregation1B_Import-Export'!AG$8:AG$228,MATCH($B89,'Disaggregation1B_Import-Export'!$C$8:$C$228,0))),"")</f>
        <v/>
      </c>
      <c r="F89" s="1164" t="str">
        <f>IFERROR(IF(INDEX('Disaggregation1B_Import-Export'!AH$8:AH$228,MATCH($B89,'Disaggregation1B_Import-Export'!$C$8:$C$228,0))="","",INDEX('Disaggregation1B_Import-Export'!AH$8:AH$228,MATCH($B89,'Disaggregation1B_Import-Export'!$C$8:$C$228,0))),"")</f>
        <v/>
      </c>
      <c r="G89" s="1165" t="str">
        <f>IFERROR(IF(INDEX('Disaggregation1B_Import-Export'!H$8:H$228,MATCH($B89,'Disaggregation1B_Import-Export'!$C$8:$C$228,0))="","",INDEX('Disaggregation1B_Import-Export'!H$8:H$228,MATCH($B89,'Disaggregation1B_Import-Export'!$C$8:$C$228,0))),"")</f>
        <v/>
      </c>
      <c r="H89" s="1165" t="str">
        <f>IFERROR(IF(INDEX('Disaggregation1B_Import-Export'!I$8:I$228,MATCH($B89,'Disaggregation1B_Import-Export'!$C$8:$C$228,0))="","",INDEX('Disaggregation1B_Import-Export'!I$8:I$228,MATCH($B89,'Disaggregation1B_Import-Export'!$C$8:$C$228,0))),"")</f>
        <v/>
      </c>
      <c r="I89" s="1166" t="str">
        <f>IFERROR(IF(INDEX('Disaggregation1B_Import-Export'!J$8:J$228,MATCH($B89,'Disaggregation1B_Import-Export'!$C$8:$C$228,0))="","",INDEX('Disaggregation1B_Import-Export'!J$8:J$228,MATCH($B89,'Disaggregation1B_Import-Export'!$C$8:$C$228,0))),"")</f>
        <v/>
      </c>
      <c r="J89" s="1164" t="str">
        <f>IFERROR(IF(INDEX('Disaggregation1B_Import-Export'!K$8:K$228,MATCH($B89,'Disaggregation1B_Import-Export'!$C$8:$C$228,0))="","",INDEX('Disaggregation1B_Import-Export'!K$8:K$228,MATCH($B89,'Disaggregation1B_Import-Export'!$C$8:$C$228,0))),"")</f>
        <v/>
      </c>
      <c r="K89" s="1164" t="str">
        <f>IFERROR(IF(INDEX('Disaggregation1B_Import-Export'!L$8:L$228,MATCH($B89,'Disaggregation1B_Import-Export'!$C$8:$C$228,0))="","",INDEX('Disaggregation1B_Import-Export'!L$8:L$228,MATCH($B89,'Disaggregation1B_Import-Export'!$C$8:$C$228,0))),"")</f>
        <v/>
      </c>
      <c r="L89" s="1054" t="str">
        <f>IFERROR(IF(INDEX('Disaggregation1B_Import-Export'!AQ$8:AQ$228,MATCH($B89,'Disaggregation1B_Import-Export'!$C$8:$C$228,0))="","",INDEX('Disaggregation1B_Import-Export'!AQ$8:AQ$228,MATCH($B89,'Disaggregation1B_Import-Export'!$C$8:$C$228,0))),"")</f>
        <v/>
      </c>
      <c r="M89" s="1167"/>
      <c r="N89" s="1167"/>
      <c r="O89" s="1168" t="str">
        <f t="shared" si="6"/>
        <v/>
      </c>
      <c r="P89" s="1169"/>
      <c r="Q89" s="1169"/>
      <c r="R89" s="1170"/>
      <c r="S89" s="1167"/>
      <c r="T89" s="1167"/>
      <c r="U89" s="1168" t="str">
        <f t="shared" si="7"/>
        <v/>
      </c>
      <c r="V89" s="1169"/>
      <c r="W89" s="1169"/>
      <c r="X89" s="1170"/>
      <c r="Y89" s="1171"/>
      <c r="Z89" s="1171"/>
      <c r="AA89" s="1172" t="str">
        <f t="shared" si="8"/>
        <v/>
      </c>
      <c r="AB89" s="1173"/>
      <c r="AC89" s="1174"/>
    </row>
    <row r="90" spans="1:29" x14ac:dyDescent="0.2">
      <c r="A90" s="1027">
        <f t="shared" si="9"/>
        <v>80</v>
      </c>
      <c r="B90" s="1027" t="str">
        <f t="shared" si="5"/>
        <v>Coverage80</v>
      </c>
      <c r="C90" s="1163" t="str">
        <f>IFERROR(INDEX('Disaggregation1B_Import-Export'!D$8:D$228,MATCH($B90,'Disaggregation1B_Import-Export'!$C$8:$C$228,0)),"")</f>
        <v/>
      </c>
      <c r="D90" s="1164" t="str">
        <f>IFERROR(INDEX('Disaggregation1B_Import-Export'!AF$8:AF$245,MATCH($B90,'Disaggregation1B_Import-Export'!$C$8:$C$245,0)),"")</f>
        <v/>
      </c>
      <c r="E90" s="1164" t="str">
        <f>IFERROR(IF(INDEX('Disaggregation1B_Import-Export'!AG$8:AG$228,MATCH($B90,'Disaggregation1B_Import-Export'!$C$8:$C$228,0))="","",INDEX('Disaggregation1B_Import-Export'!AG$8:AG$228,MATCH($B90,'Disaggregation1B_Import-Export'!$C$8:$C$228,0))),"")</f>
        <v/>
      </c>
      <c r="F90" s="1164" t="str">
        <f>IFERROR(IF(INDEX('Disaggregation1B_Import-Export'!AH$8:AH$228,MATCH($B90,'Disaggregation1B_Import-Export'!$C$8:$C$228,0))="","",INDEX('Disaggregation1B_Import-Export'!AH$8:AH$228,MATCH($B90,'Disaggregation1B_Import-Export'!$C$8:$C$228,0))),"")</f>
        <v/>
      </c>
      <c r="G90" s="1165" t="str">
        <f>IFERROR(IF(INDEX('Disaggregation1B_Import-Export'!H$8:H$228,MATCH($B90,'Disaggregation1B_Import-Export'!$C$8:$C$228,0))="","",INDEX('Disaggregation1B_Import-Export'!H$8:H$228,MATCH($B90,'Disaggregation1B_Import-Export'!$C$8:$C$228,0))),"")</f>
        <v/>
      </c>
      <c r="H90" s="1165" t="str">
        <f>IFERROR(IF(INDEX('Disaggregation1B_Import-Export'!I$8:I$228,MATCH($B90,'Disaggregation1B_Import-Export'!$C$8:$C$228,0))="","",INDEX('Disaggregation1B_Import-Export'!I$8:I$228,MATCH($B90,'Disaggregation1B_Import-Export'!$C$8:$C$228,0))),"")</f>
        <v/>
      </c>
      <c r="I90" s="1166" t="str">
        <f>IFERROR(IF(INDEX('Disaggregation1B_Import-Export'!J$8:J$228,MATCH($B90,'Disaggregation1B_Import-Export'!$C$8:$C$228,0))="","",INDEX('Disaggregation1B_Import-Export'!J$8:J$228,MATCH($B90,'Disaggregation1B_Import-Export'!$C$8:$C$228,0))),"")</f>
        <v/>
      </c>
      <c r="J90" s="1164" t="str">
        <f>IFERROR(IF(INDEX('Disaggregation1B_Import-Export'!K$8:K$228,MATCH($B90,'Disaggregation1B_Import-Export'!$C$8:$C$228,0))="","",INDEX('Disaggregation1B_Import-Export'!K$8:K$228,MATCH($B90,'Disaggregation1B_Import-Export'!$C$8:$C$228,0))),"")</f>
        <v/>
      </c>
      <c r="K90" s="1164" t="str">
        <f>IFERROR(IF(INDEX('Disaggregation1B_Import-Export'!L$8:L$228,MATCH($B90,'Disaggregation1B_Import-Export'!$C$8:$C$228,0))="","",INDEX('Disaggregation1B_Import-Export'!L$8:L$228,MATCH($B90,'Disaggregation1B_Import-Export'!$C$8:$C$228,0))),"")</f>
        <v/>
      </c>
      <c r="L90" s="1054" t="str">
        <f>IFERROR(IF(INDEX('Disaggregation1B_Import-Export'!AQ$8:AQ$228,MATCH($B90,'Disaggregation1B_Import-Export'!$C$8:$C$228,0))="","",INDEX('Disaggregation1B_Import-Export'!AQ$8:AQ$228,MATCH($B90,'Disaggregation1B_Import-Export'!$C$8:$C$228,0))),"")</f>
        <v/>
      </c>
      <c r="M90" s="1167"/>
      <c r="N90" s="1167"/>
      <c r="O90" s="1168" t="str">
        <f t="shared" si="6"/>
        <v/>
      </c>
      <c r="P90" s="1169"/>
      <c r="Q90" s="1169"/>
      <c r="R90" s="1170"/>
      <c r="S90" s="1167"/>
      <c r="T90" s="1167"/>
      <c r="U90" s="1168" t="str">
        <f t="shared" si="7"/>
        <v/>
      </c>
      <c r="V90" s="1169"/>
      <c r="W90" s="1169"/>
      <c r="X90" s="1170"/>
      <c r="Y90" s="1171"/>
      <c r="Z90" s="1171"/>
      <c r="AA90" s="1172" t="str">
        <f t="shared" si="8"/>
        <v/>
      </c>
      <c r="AB90" s="1173"/>
      <c r="AC90" s="1174"/>
    </row>
    <row r="91" spans="1:29" x14ac:dyDescent="0.2">
      <c r="A91" s="1027">
        <f t="shared" si="9"/>
        <v>81</v>
      </c>
      <c r="B91" s="1027" t="str">
        <f t="shared" si="5"/>
        <v>Coverage81</v>
      </c>
      <c r="C91" s="1163" t="str">
        <f>IFERROR(INDEX('Disaggregation1B_Import-Export'!D$8:D$228,MATCH($B91,'Disaggregation1B_Import-Export'!$C$8:$C$228,0)),"")</f>
        <v/>
      </c>
      <c r="D91" s="1164" t="str">
        <f>IFERROR(INDEX('Disaggregation1B_Import-Export'!AF$8:AF$245,MATCH($B91,'Disaggregation1B_Import-Export'!$C$8:$C$245,0)),"")</f>
        <v/>
      </c>
      <c r="E91" s="1164" t="str">
        <f>IFERROR(IF(INDEX('Disaggregation1B_Import-Export'!AG$8:AG$228,MATCH($B91,'Disaggregation1B_Import-Export'!$C$8:$C$228,0))="","",INDEX('Disaggregation1B_Import-Export'!AG$8:AG$228,MATCH($B91,'Disaggregation1B_Import-Export'!$C$8:$C$228,0))),"")</f>
        <v/>
      </c>
      <c r="F91" s="1164" t="str">
        <f>IFERROR(IF(INDEX('Disaggregation1B_Import-Export'!AH$8:AH$228,MATCH($B91,'Disaggregation1B_Import-Export'!$C$8:$C$228,0))="","",INDEX('Disaggregation1B_Import-Export'!AH$8:AH$228,MATCH($B91,'Disaggregation1B_Import-Export'!$C$8:$C$228,0))),"")</f>
        <v/>
      </c>
      <c r="G91" s="1165" t="str">
        <f>IFERROR(IF(INDEX('Disaggregation1B_Import-Export'!H$8:H$228,MATCH($B91,'Disaggregation1B_Import-Export'!$C$8:$C$228,0))="","",INDEX('Disaggregation1B_Import-Export'!H$8:H$228,MATCH($B91,'Disaggregation1B_Import-Export'!$C$8:$C$228,0))),"")</f>
        <v/>
      </c>
      <c r="H91" s="1165" t="str">
        <f>IFERROR(IF(INDEX('Disaggregation1B_Import-Export'!I$8:I$228,MATCH($B91,'Disaggregation1B_Import-Export'!$C$8:$C$228,0))="","",INDEX('Disaggregation1B_Import-Export'!I$8:I$228,MATCH($B91,'Disaggregation1B_Import-Export'!$C$8:$C$228,0))),"")</f>
        <v/>
      </c>
      <c r="I91" s="1166" t="str">
        <f>IFERROR(IF(INDEX('Disaggregation1B_Import-Export'!J$8:J$228,MATCH($B91,'Disaggregation1B_Import-Export'!$C$8:$C$228,0))="","",INDEX('Disaggregation1B_Import-Export'!J$8:J$228,MATCH($B91,'Disaggregation1B_Import-Export'!$C$8:$C$228,0))),"")</f>
        <v/>
      </c>
      <c r="J91" s="1164" t="str">
        <f>IFERROR(IF(INDEX('Disaggregation1B_Import-Export'!K$8:K$228,MATCH($B91,'Disaggregation1B_Import-Export'!$C$8:$C$228,0))="","",INDEX('Disaggregation1B_Import-Export'!K$8:K$228,MATCH($B91,'Disaggregation1B_Import-Export'!$C$8:$C$228,0))),"")</f>
        <v/>
      </c>
      <c r="K91" s="1164" t="str">
        <f>IFERROR(IF(INDEX('Disaggregation1B_Import-Export'!L$8:L$228,MATCH($B91,'Disaggregation1B_Import-Export'!$C$8:$C$228,0))="","",INDEX('Disaggregation1B_Import-Export'!L$8:L$228,MATCH($B91,'Disaggregation1B_Import-Export'!$C$8:$C$228,0))),"")</f>
        <v/>
      </c>
      <c r="L91" s="1054" t="str">
        <f>IFERROR(IF(INDEX('Disaggregation1B_Import-Export'!AQ$8:AQ$228,MATCH($B91,'Disaggregation1B_Import-Export'!$C$8:$C$228,0))="","",INDEX('Disaggregation1B_Import-Export'!AQ$8:AQ$228,MATCH($B91,'Disaggregation1B_Import-Export'!$C$8:$C$228,0))),"")</f>
        <v/>
      </c>
      <c r="M91" s="1167"/>
      <c r="N91" s="1167"/>
      <c r="O91" s="1168" t="str">
        <f t="shared" si="6"/>
        <v/>
      </c>
      <c r="P91" s="1169"/>
      <c r="Q91" s="1169"/>
      <c r="R91" s="1170"/>
      <c r="S91" s="1167"/>
      <c r="T91" s="1167"/>
      <c r="U91" s="1168" t="str">
        <f t="shared" si="7"/>
        <v/>
      </c>
      <c r="V91" s="1169"/>
      <c r="W91" s="1169"/>
      <c r="X91" s="1170"/>
      <c r="Y91" s="1171"/>
      <c r="Z91" s="1171"/>
      <c r="AA91" s="1172" t="str">
        <f t="shared" si="8"/>
        <v/>
      </c>
      <c r="AB91" s="1173"/>
      <c r="AC91" s="1174"/>
    </row>
    <row r="92" spans="1:29" x14ac:dyDescent="0.2">
      <c r="A92" s="1027">
        <f t="shared" si="9"/>
        <v>82</v>
      </c>
      <c r="B92" s="1027" t="str">
        <f t="shared" si="5"/>
        <v>Coverage82</v>
      </c>
      <c r="C92" s="1163" t="str">
        <f>IFERROR(INDEX('Disaggregation1B_Import-Export'!D$8:D$228,MATCH($B92,'Disaggregation1B_Import-Export'!$C$8:$C$228,0)),"")</f>
        <v/>
      </c>
      <c r="D92" s="1164" t="str">
        <f>IFERROR(INDEX('Disaggregation1B_Import-Export'!AF$8:AF$245,MATCH($B92,'Disaggregation1B_Import-Export'!$C$8:$C$245,0)),"")</f>
        <v/>
      </c>
      <c r="E92" s="1164" t="str">
        <f>IFERROR(IF(INDEX('Disaggregation1B_Import-Export'!AG$8:AG$228,MATCH($B92,'Disaggregation1B_Import-Export'!$C$8:$C$228,0))="","",INDEX('Disaggregation1B_Import-Export'!AG$8:AG$228,MATCH($B92,'Disaggregation1B_Import-Export'!$C$8:$C$228,0))),"")</f>
        <v/>
      </c>
      <c r="F92" s="1164" t="str">
        <f>IFERROR(IF(INDEX('Disaggregation1B_Import-Export'!AH$8:AH$228,MATCH($B92,'Disaggregation1B_Import-Export'!$C$8:$C$228,0))="","",INDEX('Disaggregation1B_Import-Export'!AH$8:AH$228,MATCH($B92,'Disaggregation1B_Import-Export'!$C$8:$C$228,0))),"")</f>
        <v/>
      </c>
      <c r="G92" s="1165" t="str">
        <f>IFERROR(IF(INDEX('Disaggregation1B_Import-Export'!H$8:H$228,MATCH($B92,'Disaggregation1B_Import-Export'!$C$8:$C$228,0))="","",INDEX('Disaggregation1B_Import-Export'!H$8:H$228,MATCH($B92,'Disaggregation1B_Import-Export'!$C$8:$C$228,0))),"")</f>
        <v/>
      </c>
      <c r="H92" s="1165" t="str">
        <f>IFERROR(IF(INDEX('Disaggregation1B_Import-Export'!I$8:I$228,MATCH($B92,'Disaggregation1B_Import-Export'!$C$8:$C$228,0))="","",INDEX('Disaggregation1B_Import-Export'!I$8:I$228,MATCH($B92,'Disaggregation1B_Import-Export'!$C$8:$C$228,0))),"")</f>
        <v/>
      </c>
      <c r="I92" s="1166" t="str">
        <f>IFERROR(IF(INDEX('Disaggregation1B_Import-Export'!J$8:J$228,MATCH($B92,'Disaggregation1B_Import-Export'!$C$8:$C$228,0))="","",INDEX('Disaggregation1B_Import-Export'!J$8:J$228,MATCH($B92,'Disaggregation1B_Import-Export'!$C$8:$C$228,0))),"")</f>
        <v/>
      </c>
      <c r="J92" s="1164" t="str">
        <f>IFERROR(IF(INDEX('Disaggregation1B_Import-Export'!K$8:K$228,MATCH($B92,'Disaggregation1B_Import-Export'!$C$8:$C$228,0))="","",INDEX('Disaggregation1B_Import-Export'!K$8:K$228,MATCH($B92,'Disaggregation1B_Import-Export'!$C$8:$C$228,0))),"")</f>
        <v/>
      </c>
      <c r="K92" s="1164" t="str">
        <f>IFERROR(IF(INDEX('Disaggregation1B_Import-Export'!L$8:L$228,MATCH($B92,'Disaggregation1B_Import-Export'!$C$8:$C$228,0))="","",INDEX('Disaggregation1B_Import-Export'!L$8:L$228,MATCH($B92,'Disaggregation1B_Import-Export'!$C$8:$C$228,0))),"")</f>
        <v/>
      </c>
      <c r="L92" s="1054" t="str">
        <f>IFERROR(IF(INDEX('Disaggregation1B_Import-Export'!AQ$8:AQ$228,MATCH($B92,'Disaggregation1B_Import-Export'!$C$8:$C$228,0))="","",INDEX('Disaggregation1B_Import-Export'!AQ$8:AQ$228,MATCH($B92,'Disaggregation1B_Import-Export'!$C$8:$C$228,0))),"")</f>
        <v/>
      </c>
      <c r="M92" s="1167"/>
      <c r="N92" s="1167"/>
      <c r="O92" s="1168" t="str">
        <f t="shared" si="6"/>
        <v/>
      </c>
      <c r="P92" s="1169"/>
      <c r="Q92" s="1169"/>
      <c r="R92" s="1170"/>
      <c r="S92" s="1167"/>
      <c r="T92" s="1167"/>
      <c r="U92" s="1168" t="str">
        <f t="shared" si="7"/>
        <v/>
      </c>
      <c r="V92" s="1169"/>
      <c r="W92" s="1169"/>
      <c r="X92" s="1170"/>
      <c r="Y92" s="1171"/>
      <c r="Z92" s="1171"/>
      <c r="AA92" s="1172" t="str">
        <f t="shared" si="8"/>
        <v/>
      </c>
      <c r="AB92" s="1173"/>
      <c r="AC92" s="1174"/>
    </row>
    <row r="93" spans="1:29" x14ac:dyDescent="0.2">
      <c r="A93" s="1027">
        <f t="shared" si="9"/>
        <v>83</v>
      </c>
      <c r="B93" s="1027" t="str">
        <f t="shared" si="5"/>
        <v>Coverage83</v>
      </c>
      <c r="C93" s="1163" t="str">
        <f>IFERROR(INDEX('Disaggregation1B_Import-Export'!D$8:D$228,MATCH($B93,'Disaggregation1B_Import-Export'!$C$8:$C$228,0)),"")</f>
        <v/>
      </c>
      <c r="D93" s="1164" t="str">
        <f>IFERROR(INDEX('Disaggregation1B_Import-Export'!AF$8:AF$245,MATCH($B93,'Disaggregation1B_Import-Export'!$C$8:$C$245,0)),"")</f>
        <v/>
      </c>
      <c r="E93" s="1164" t="str">
        <f>IFERROR(IF(INDEX('Disaggregation1B_Import-Export'!AG$8:AG$228,MATCH($B93,'Disaggregation1B_Import-Export'!$C$8:$C$228,0))="","",INDEX('Disaggregation1B_Import-Export'!AG$8:AG$228,MATCH($B93,'Disaggregation1B_Import-Export'!$C$8:$C$228,0))),"")</f>
        <v/>
      </c>
      <c r="F93" s="1164" t="str">
        <f>IFERROR(IF(INDEX('Disaggregation1B_Import-Export'!AH$8:AH$228,MATCH($B93,'Disaggregation1B_Import-Export'!$C$8:$C$228,0))="","",INDEX('Disaggregation1B_Import-Export'!AH$8:AH$228,MATCH($B93,'Disaggregation1B_Import-Export'!$C$8:$C$228,0))),"")</f>
        <v/>
      </c>
      <c r="G93" s="1165" t="str">
        <f>IFERROR(IF(INDEX('Disaggregation1B_Import-Export'!H$8:H$228,MATCH($B93,'Disaggregation1B_Import-Export'!$C$8:$C$228,0))="","",INDEX('Disaggregation1B_Import-Export'!H$8:H$228,MATCH($B93,'Disaggregation1B_Import-Export'!$C$8:$C$228,0))),"")</f>
        <v/>
      </c>
      <c r="H93" s="1165" t="str">
        <f>IFERROR(IF(INDEX('Disaggregation1B_Import-Export'!I$8:I$228,MATCH($B93,'Disaggregation1B_Import-Export'!$C$8:$C$228,0))="","",INDEX('Disaggregation1B_Import-Export'!I$8:I$228,MATCH($B93,'Disaggregation1B_Import-Export'!$C$8:$C$228,0))),"")</f>
        <v/>
      </c>
      <c r="I93" s="1166" t="str">
        <f>IFERROR(IF(INDEX('Disaggregation1B_Import-Export'!J$8:J$228,MATCH($B93,'Disaggregation1B_Import-Export'!$C$8:$C$228,0))="","",INDEX('Disaggregation1B_Import-Export'!J$8:J$228,MATCH($B93,'Disaggregation1B_Import-Export'!$C$8:$C$228,0))),"")</f>
        <v/>
      </c>
      <c r="J93" s="1164" t="str">
        <f>IFERROR(IF(INDEX('Disaggregation1B_Import-Export'!K$8:K$228,MATCH($B93,'Disaggregation1B_Import-Export'!$C$8:$C$228,0))="","",INDEX('Disaggregation1B_Import-Export'!K$8:K$228,MATCH($B93,'Disaggregation1B_Import-Export'!$C$8:$C$228,0))),"")</f>
        <v/>
      </c>
      <c r="K93" s="1164" t="str">
        <f>IFERROR(IF(INDEX('Disaggregation1B_Import-Export'!L$8:L$228,MATCH($B93,'Disaggregation1B_Import-Export'!$C$8:$C$228,0))="","",INDEX('Disaggregation1B_Import-Export'!L$8:L$228,MATCH($B93,'Disaggregation1B_Import-Export'!$C$8:$C$228,0))),"")</f>
        <v/>
      </c>
      <c r="L93" s="1054" t="str">
        <f>IFERROR(IF(INDEX('Disaggregation1B_Import-Export'!AQ$8:AQ$228,MATCH($B93,'Disaggregation1B_Import-Export'!$C$8:$C$228,0))="","",INDEX('Disaggregation1B_Import-Export'!AQ$8:AQ$228,MATCH($B93,'Disaggregation1B_Import-Export'!$C$8:$C$228,0))),"")</f>
        <v/>
      </c>
      <c r="M93" s="1167"/>
      <c r="N93" s="1167"/>
      <c r="O93" s="1168" t="str">
        <f t="shared" si="6"/>
        <v/>
      </c>
      <c r="P93" s="1169"/>
      <c r="Q93" s="1169"/>
      <c r="R93" s="1170"/>
      <c r="S93" s="1167"/>
      <c r="T93" s="1167"/>
      <c r="U93" s="1168" t="str">
        <f t="shared" si="7"/>
        <v/>
      </c>
      <c r="V93" s="1169"/>
      <c r="W93" s="1169"/>
      <c r="X93" s="1170"/>
      <c r="Y93" s="1171"/>
      <c r="Z93" s="1171"/>
      <c r="AA93" s="1172" t="str">
        <f t="shared" si="8"/>
        <v/>
      </c>
      <c r="AB93" s="1173"/>
      <c r="AC93" s="1174"/>
    </row>
    <row r="94" spans="1:29" x14ac:dyDescent="0.2">
      <c r="A94" s="1027">
        <f t="shared" si="9"/>
        <v>84</v>
      </c>
      <c r="B94" s="1027" t="str">
        <f t="shared" si="5"/>
        <v>Coverage84</v>
      </c>
      <c r="C94" s="1163" t="str">
        <f>IFERROR(INDEX('Disaggregation1B_Import-Export'!D$8:D$228,MATCH($B94,'Disaggregation1B_Import-Export'!$C$8:$C$228,0)),"")</f>
        <v/>
      </c>
      <c r="D94" s="1164" t="str">
        <f>IFERROR(INDEX('Disaggregation1B_Import-Export'!AF$8:AF$245,MATCH($B94,'Disaggregation1B_Import-Export'!$C$8:$C$245,0)),"")</f>
        <v/>
      </c>
      <c r="E94" s="1164" t="str">
        <f>IFERROR(IF(INDEX('Disaggregation1B_Import-Export'!AG$8:AG$228,MATCH($B94,'Disaggregation1B_Import-Export'!$C$8:$C$228,0))="","",INDEX('Disaggregation1B_Import-Export'!AG$8:AG$228,MATCH($B94,'Disaggregation1B_Import-Export'!$C$8:$C$228,0))),"")</f>
        <v/>
      </c>
      <c r="F94" s="1164" t="str">
        <f>IFERROR(IF(INDEX('Disaggregation1B_Import-Export'!AH$8:AH$228,MATCH($B94,'Disaggregation1B_Import-Export'!$C$8:$C$228,0))="","",INDEX('Disaggregation1B_Import-Export'!AH$8:AH$228,MATCH($B94,'Disaggregation1B_Import-Export'!$C$8:$C$228,0))),"")</f>
        <v/>
      </c>
      <c r="G94" s="1165" t="str">
        <f>IFERROR(IF(INDEX('Disaggregation1B_Import-Export'!H$8:H$228,MATCH($B94,'Disaggregation1B_Import-Export'!$C$8:$C$228,0))="","",INDEX('Disaggregation1B_Import-Export'!H$8:H$228,MATCH($B94,'Disaggregation1B_Import-Export'!$C$8:$C$228,0))),"")</f>
        <v/>
      </c>
      <c r="H94" s="1165" t="str">
        <f>IFERROR(IF(INDEX('Disaggregation1B_Import-Export'!I$8:I$228,MATCH($B94,'Disaggregation1B_Import-Export'!$C$8:$C$228,0))="","",INDEX('Disaggregation1B_Import-Export'!I$8:I$228,MATCH($B94,'Disaggregation1B_Import-Export'!$C$8:$C$228,0))),"")</f>
        <v/>
      </c>
      <c r="I94" s="1166" t="str">
        <f>IFERROR(IF(INDEX('Disaggregation1B_Import-Export'!J$8:J$228,MATCH($B94,'Disaggregation1B_Import-Export'!$C$8:$C$228,0))="","",INDEX('Disaggregation1B_Import-Export'!J$8:J$228,MATCH($B94,'Disaggregation1B_Import-Export'!$C$8:$C$228,0))),"")</f>
        <v/>
      </c>
      <c r="J94" s="1164" t="str">
        <f>IFERROR(IF(INDEX('Disaggregation1B_Import-Export'!K$8:K$228,MATCH($B94,'Disaggregation1B_Import-Export'!$C$8:$C$228,0))="","",INDEX('Disaggregation1B_Import-Export'!K$8:K$228,MATCH($B94,'Disaggregation1B_Import-Export'!$C$8:$C$228,0))),"")</f>
        <v/>
      </c>
      <c r="K94" s="1164" t="str">
        <f>IFERROR(IF(INDEX('Disaggregation1B_Import-Export'!L$8:L$228,MATCH($B94,'Disaggregation1B_Import-Export'!$C$8:$C$228,0))="","",INDEX('Disaggregation1B_Import-Export'!L$8:L$228,MATCH($B94,'Disaggregation1B_Import-Export'!$C$8:$C$228,0))),"")</f>
        <v/>
      </c>
      <c r="L94" s="1054" t="str">
        <f>IFERROR(IF(INDEX('Disaggregation1B_Import-Export'!AQ$8:AQ$228,MATCH($B94,'Disaggregation1B_Import-Export'!$C$8:$C$228,0))="","",INDEX('Disaggregation1B_Import-Export'!AQ$8:AQ$228,MATCH($B94,'Disaggregation1B_Import-Export'!$C$8:$C$228,0))),"")</f>
        <v/>
      </c>
      <c r="M94" s="1167"/>
      <c r="N94" s="1167"/>
      <c r="O94" s="1168" t="str">
        <f t="shared" si="6"/>
        <v/>
      </c>
      <c r="P94" s="1169"/>
      <c r="Q94" s="1169"/>
      <c r="R94" s="1170"/>
      <c r="S94" s="1167"/>
      <c r="T94" s="1167"/>
      <c r="U94" s="1168" t="str">
        <f t="shared" si="7"/>
        <v/>
      </c>
      <c r="V94" s="1169"/>
      <c r="W94" s="1169"/>
      <c r="X94" s="1170"/>
      <c r="Y94" s="1171"/>
      <c r="Z94" s="1171"/>
      <c r="AA94" s="1172" t="str">
        <f t="shared" si="8"/>
        <v/>
      </c>
      <c r="AB94" s="1173"/>
      <c r="AC94" s="1174"/>
    </row>
    <row r="95" spans="1:29" x14ac:dyDescent="0.2">
      <c r="A95" s="1027">
        <f t="shared" si="9"/>
        <v>85</v>
      </c>
      <c r="B95" s="1027" t="str">
        <f t="shared" si="5"/>
        <v>Coverage85</v>
      </c>
      <c r="C95" s="1163" t="str">
        <f>IFERROR(INDEX('Disaggregation1B_Import-Export'!D$8:D$228,MATCH($B95,'Disaggregation1B_Import-Export'!$C$8:$C$228,0)),"")</f>
        <v/>
      </c>
      <c r="D95" s="1164" t="str">
        <f>IFERROR(INDEX('Disaggregation1B_Import-Export'!AF$8:AF$245,MATCH($B95,'Disaggregation1B_Import-Export'!$C$8:$C$245,0)),"")</f>
        <v/>
      </c>
      <c r="E95" s="1164" t="str">
        <f>IFERROR(IF(INDEX('Disaggregation1B_Import-Export'!AG$8:AG$228,MATCH($B95,'Disaggregation1B_Import-Export'!$C$8:$C$228,0))="","",INDEX('Disaggregation1B_Import-Export'!AG$8:AG$228,MATCH($B95,'Disaggregation1B_Import-Export'!$C$8:$C$228,0))),"")</f>
        <v/>
      </c>
      <c r="F95" s="1164" t="str">
        <f>IFERROR(IF(INDEX('Disaggregation1B_Import-Export'!AH$8:AH$228,MATCH($B95,'Disaggregation1B_Import-Export'!$C$8:$C$228,0))="","",INDEX('Disaggregation1B_Import-Export'!AH$8:AH$228,MATCH($B95,'Disaggregation1B_Import-Export'!$C$8:$C$228,0))),"")</f>
        <v/>
      </c>
      <c r="G95" s="1165" t="str">
        <f>IFERROR(IF(INDEX('Disaggregation1B_Import-Export'!H$8:H$228,MATCH($B95,'Disaggregation1B_Import-Export'!$C$8:$C$228,0))="","",INDEX('Disaggregation1B_Import-Export'!H$8:H$228,MATCH($B95,'Disaggregation1B_Import-Export'!$C$8:$C$228,0))),"")</f>
        <v/>
      </c>
      <c r="H95" s="1165" t="str">
        <f>IFERROR(IF(INDEX('Disaggregation1B_Import-Export'!I$8:I$228,MATCH($B95,'Disaggregation1B_Import-Export'!$C$8:$C$228,0))="","",INDEX('Disaggregation1B_Import-Export'!I$8:I$228,MATCH($B95,'Disaggregation1B_Import-Export'!$C$8:$C$228,0))),"")</f>
        <v/>
      </c>
      <c r="I95" s="1166" t="str">
        <f>IFERROR(IF(INDEX('Disaggregation1B_Import-Export'!J$8:J$228,MATCH($B95,'Disaggregation1B_Import-Export'!$C$8:$C$228,0))="","",INDEX('Disaggregation1B_Import-Export'!J$8:J$228,MATCH($B95,'Disaggregation1B_Import-Export'!$C$8:$C$228,0))),"")</f>
        <v/>
      </c>
      <c r="J95" s="1164" t="str">
        <f>IFERROR(IF(INDEX('Disaggregation1B_Import-Export'!K$8:K$228,MATCH($B95,'Disaggregation1B_Import-Export'!$C$8:$C$228,0))="","",INDEX('Disaggregation1B_Import-Export'!K$8:K$228,MATCH($B95,'Disaggregation1B_Import-Export'!$C$8:$C$228,0))),"")</f>
        <v/>
      </c>
      <c r="K95" s="1164" t="str">
        <f>IFERROR(IF(INDEX('Disaggregation1B_Import-Export'!L$8:L$228,MATCH($B95,'Disaggregation1B_Import-Export'!$C$8:$C$228,0))="","",INDEX('Disaggregation1B_Import-Export'!L$8:L$228,MATCH($B95,'Disaggregation1B_Import-Export'!$C$8:$C$228,0))),"")</f>
        <v/>
      </c>
      <c r="L95" s="1054" t="str">
        <f>IFERROR(IF(INDEX('Disaggregation1B_Import-Export'!AQ$8:AQ$228,MATCH($B95,'Disaggregation1B_Import-Export'!$C$8:$C$228,0))="","",INDEX('Disaggregation1B_Import-Export'!AQ$8:AQ$228,MATCH($B95,'Disaggregation1B_Import-Export'!$C$8:$C$228,0))),"")</f>
        <v/>
      </c>
      <c r="M95" s="1167"/>
      <c r="N95" s="1167"/>
      <c r="O95" s="1168" t="str">
        <f t="shared" si="6"/>
        <v/>
      </c>
      <c r="P95" s="1169"/>
      <c r="Q95" s="1169"/>
      <c r="R95" s="1170"/>
      <c r="S95" s="1167"/>
      <c r="T95" s="1167"/>
      <c r="U95" s="1168" t="str">
        <f t="shared" si="7"/>
        <v/>
      </c>
      <c r="V95" s="1169"/>
      <c r="W95" s="1169"/>
      <c r="X95" s="1170"/>
      <c r="Y95" s="1171"/>
      <c r="Z95" s="1171"/>
      <c r="AA95" s="1172" t="str">
        <f t="shared" si="8"/>
        <v/>
      </c>
      <c r="AB95" s="1173"/>
      <c r="AC95" s="1174"/>
    </row>
    <row r="96" spans="1:29" x14ac:dyDescent="0.2">
      <c r="A96" s="1027">
        <f t="shared" si="9"/>
        <v>86</v>
      </c>
      <c r="B96" s="1027" t="str">
        <f t="shared" si="5"/>
        <v>Coverage86</v>
      </c>
      <c r="C96" s="1163" t="str">
        <f>IFERROR(INDEX('Disaggregation1B_Import-Export'!D$8:D$228,MATCH($B96,'Disaggregation1B_Import-Export'!$C$8:$C$228,0)),"")</f>
        <v/>
      </c>
      <c r="D96" s="1164" t="str">
        <f>IFERROR(INDEX('Disaggregation1B_Import-Export'!AF$8:AF$245,MATCH($B96,'Disaggregation1B_Import-Export'!$C$8:$C$245,0)),"")</f>
        <v/>
      </c>
      <c r="E96" s="1164" t="str">
        <f>IFERROR(IF(INDEX('Disaggregation1B_Import-Export'!AG$8:AG$228,MATCH($B96,'Disaggregation1B_Import-Export'!$C$8:$C$228,0))="","",INDEX('Disaggregation1B_Import-Export'!AG$8:AG$228,MATCH($B96,'Disaggregation1B_Import-Export'!$C$8:$C$228,0))),"")</f>
        <v/>
      </c>
      <c r="F96" s="1164" t="str">
        <f>IFERROR(IF(INDEX('Disaggregation1B_Import-Export'!AH$8:AH$228,MATCH($B96,'Disaggregation1B_Import-Export'!$C$8:$C$228,0))="","",INDEX('Disaggregation1B_Import-Export'!AH$8:AH$228,MATCH($B96,'Disaggregation1B_Import-Export'!$C$8:$C$228,0))),"")</f>
        <v/>
      </c>
      <c r="G96" s="1165" t="str">
        <f>IFERROR(IF(INDEX('Disaggregation1B_Import-Export'!H$8:H$228,MATCH($B96,'Disaggregation1B_Import-Export'!$C$8:$C$228,0))="","",INDEX('Disaggregation1B_Import-Export'!H$8:H$228,MATCH($B96,'Disaggregation1B_Import-Export'!$C$8:$C$228,0))),"")</f>
        <v/>
      </c>
      <c r="H96" s="1165" t="str">
        <f>IFERROR(IF(INDEX('Disaggregation1B_Import-Export'!I$8:I$228,MATCH($B96,'Disaggregation1B_Import-Export'!$C$8:$C$228,0))="","",INDEX('Disaggregation1B_Import-Export'!I$8:I$228,MATCH($B96,'Disaggregation1B_Import-Export'!$C$8:$C$228,0))),"")</f>
        <v/>
      </c>
      <c r="I96" s="1166" t="str">
        <f>IFERROR(IF(INDEX('Disaggregation1B_Import-Export'!J$8:J$228,MATCH($B96,'Disaggregation1B_Import-Export'!$C$8:$C$228,0))="","",INDEX('Disaggregation1B_Import-Export'!J$8:J$228,MATCH($B96,'Disaggregation1B_Import-Export'!$C$8:$C$228,0))),"")</f>
        <v/>
      </c>
      <c r="J96" s="1164" t="str">
        <f>IFERROR(IF(INDEX('Disaggregation1B_Import-Export'!K$8:K$228,MATCH($B96,'Disaggregation1B_Import-Export'!$C$8:$C$228,0))="","",INDEX('Disaggregation1B_Import-Export'!K$8:K$228,MATCH($B96,'Disaggregation1B_Import-Export'!$C$8:$C$228,0))),"")</f>
        <v/>
      </c>
      <c r="K96" s="1164" t="str">
        <f>IFERROR(IF(INDEX('Disaggregation1B_Import-Export'!L$8:L$228,MATCH($B96,'Disaggregation1B_Import-Export'!$C$8:$C$228,0))="","",INDEX('Disaggregation1B_Import-Export'!L$8:L$228,MATCH($B96,'Disaggregation1B_Import-Export'!$C$8:$C$228,0))),"")</f>
        <v/>
      </c>
      <c r="L96" s="1054" t="str">
        <f>IFERROR(IF(INDEX('Disaggregation1B_Import-Export'!AQ$8:AQ$228,MATCH($B96,'Disaggregation1B_Import-Export'!$C$8:$C$228,0))="","",INDEX('Disaggregation1B_Import-Export'!AQ$8:AQ$228,MATCH($B96,'Disaggregation1B_Import-Export'!$C$8:$C$228,0))),"")</f>
        <v/>
      </c>
      <c r="M96" s="1167"/>
      <c r="N96" s="1167"/>
      <c r="O96" s="1168" t="str">
        <f t="shared" si="6"/>
        <v/>
      </c>
      <c r="P96" s="1169"/>
      <c r="Q96" s="1169"/>
      <c r="R96" s="1170"/>
      <c r="S96" s="1167"/>
      <c r="T96" s="1167"/>
      <c r="U96" s="1168" t="str">
        <f t="shared" si="7"/>
        <v/>
      </c>
      <c r="V96" s="1169"/>
      <c r="W96" s="1169"/>
      <c r="X96" s="1170"/>
      <c r="Y96" s="1171"/>
      <c r="Z96" s="1171"/>
      <c r="AA96" s="1172" t="str">
        <f t="shared" si="8"/>
        <v/>
      </c>
      <c r="AB96" s="1173"/>
      <c r="AC96" s="1174"/>
    </row>
    <row r="97" spans="1:29" x14ac:dyDescent="0.2">
      <c r="A97" s="1027">
        <f t="shared" si="9"/>
        <v>87</v>
      </c>
      <c r="B97" s="1027" t="str">
        <f t="shared" si="5"/>
        <v>Coverage87</v>
      </c>
      <c r="C97" s="1163" t="str">
        <f>IFERROR(INDEX('Disaggregation1B_Import-Export'!D$8:D$228,MATCH($B97,'Disaggregation1B_Import-Export'!$C$8:$C$228,0)),"")</f>
        <v/>
      </c>
      <c r="D97" s="1164" t="str">
        <f>IFERROR(INDEX('Disaggregation1B_Import-Export'!AF$8:AF$245,MATCH($B97,'Disaggregation1B_Import-Export'!$C$8:$C$245,0)),"")</f>
        <v/>
      </c>
      <c r="E97" s="1164" t="str">
        <f>IFERROR(IF(INDEX('Disaggregation1B_Import-Export'!AG$8:AG$228,MATCH($B97,'Disaggregation1B_Import-Export'!$C$8:$C$228,0))="","",INDEX('Disaggregation1B_Import-Export'!AG$8:AG$228,MATCH($B97,'Disaggregation1B_Import-Export'!$C$8:$C$228,0))),"")</f>
        <v/>
      </c>
      <c r="F97" s="1164" t="str">
        <f>IFERROR(IF(INDEX('Disaggregation1B_Import-Export'!AH$8:AH$228,MATCH($B97,'Disaggregation1B_Import-Export'!$C$8:$C$228,0))="","",INDEX('Disaggregation1B_Import-Export'!AH$8:AH$228,MATCH($B97,'Disaggregation1B_Import-Export'!$C$8:$C$228,0))),"")</f>
        <v/>
      </c>
      <c r="G97" s="1165" t="str">
        <f>IFERROR(IF(INDEX('Disaggregation1B_Import-Export'!H$8:H$228,MATCH($B97,'Disaggregation1B_Import-Export'!$C$8:$C$228,0))="","",INDEX('Disaggregation1B_Import-Export'!H$8:H$228,MATCH($B97,'Disaggregation1B_Import-Export'!$C$8:$C$228,0))),"")</f>
        <v/>
      </c>
      <c r="H97" s="1165" t="str">
        <f>IFERROR(IF(INDEX('Disaggregation1B_Import-Export'!I$8:I$228,MATCH($B97,'Disaggregation1B_Import-Export'!$C$8:$C$228,0))="","",INDEX('Disaggregation1B_Import-Export'!I$8:I$228,MATCH($B97,'Disaggregation1B_Import-Export'!$C$8:$C$228,0))),"")</f>
        <v/>
      </c>
      <c r="I97" s="1166" t="str">
        <f>IFERROR(IF(INDEX('Disaggregation1B_Import-Export'!J$8:J$228,MATCH($B97,'Disaggregation1B_Import-Export'!$C$8:$C$228,0))="","",INDEX('Disaggregation1B_Import-Export'!J$8:J$228,MATCH($B97,'Disaggregation1B_Import-Export'!$C$8:$C$228,0))),"")</f>
        <v/>
      </c>
      <c r="J97" s="1164" t="str">
        <f>IFERROR(IF(INDEX('Disaggregation1B_Import-Export'!K$8:K$228,MATCH($B97,'Disaggregation1B_Import-Export'!$C$8:$C$228,0))="","",INDEX('Disaggregation1B_Import-Export'!K$8:K$228,MATCH($B97,'Disaggregation1B_Import-Export'!$C$8:$C$228,0))),"")</f>
        <v/>
      </c>
      <c r="K97" s="1164" t="str">
        <f>IFERROR(IF(INDEX('Disaggregation1B_Import-Export'!L$8:L$228,MATCH($B97,'Disaggregation1B_Import-Export'!$C$8:$C$228,0))="","",INDEX('Disaggregation1B_Import-Export'!L$8:L$228,MATCH($B97,'Disaggregation1B_Import-Export'!$C$8:$C$228,0))),"")</f>
        <v/>
      </c>
      <c r="L97" s="1054" t="str">
        <f>IFERROR(IF(INDEX('Disaggregation1B_Import-Export'!AQ$8:AQ$228,MATCH($B97,'Disaggregation1B_Import-Export'!$C$8:$C$228,0))="","",INDEX('Disaggregation1B_Import-Export'!AQ$8:AQ$228,MATCH($B97,'Disaggregation1B_Import-Export'!$C$8:$C$228,0))),"")</f>
        <v/>
      </c>
      <c r="M97" s="1167"/>
      <c r="N97" s="1167"/>
      <c r="O97" s="1168" t="str">
        <f t="shared" si="6"/>
        <v/>
      </c>
      <c r="P97" s="1169"/>
      <c r="Q97" s="1169"/>
      <c r="R97" s="1170"/>
      <c r="S97" s="1167"/>
      <c r="T97" s="1167"/>
      <c r="U97" s="1168" t="str">
        <f t="shared" si="7"/>
        <v/>
      </c>
      <c r="V97" s="1169"/>
      <c r="W97" s="1169"/>
      <c r="X97" s="1170"/>
      <c r="Y97" s="1171"/>
      <c r="Z97" s="1171"/>
      <c r="AA97" s="1172" t="str">
        <f t="shared" si="8"/>
        <v/>
      </c>
      <c r="AB97" s="1173"/>
      <c r="AC97" s="1174"/>
    </row>
    <row r="98" spans="1:29" x14ac:dyDescent="0.2">
      <c r="A98" s="1027">
        <f t="shared" si="9"/>
        <v>88</v>
      </c>
      <c r="B98" s="1027" t="str">
        <f t="shared" si="5"/>
        <v>Coverage88</v>
      </c>
      <c r="C98" s="1163" t="str">
        <f>IFERROR(INDEX('Disaggregation1B_Import-Export'!D$8:D$228,MATCH($B98,'Disaggregation1B_Import-Export'!$C$8:$C$228,0)),"")</f>
        <v/>
      </c>
      <c r="D98" s="1164" t="str">
        <f>IFERROR(INDEX('Disaggregation1B_Import-Export'!AF$8:AF$245,MATCH($B98,'Disaggregation1B_Import-Export'!$C$8:$C$245,0)),"")</f>
        <v/>
      </c>
      <c r="E98" s="1164" t="str">
        <f>IFERROR(IF(INDEX('Disaggregation1B_Import-Export'!AG$8:AG$228,MATCH($B98,'Disaggregation1B_Import-Export'!$C$8:$C$228,0))="","",INDEX('Disaggregation1B_Import-Export'!AG$8:AG$228,MATCH($B98,'Disaggregation1B_Import-Export'!$C$8:$C$228,0))),"")</f>
        <v/>
      </c>
      <c r="F98" s="1164" t="str">
        <f>IFERROR(IF(INDEX('Disaggregation1B_Import-Export'!AH$8:AH$228,MATCH($B98,'Disaggregation1B_Import-Export'!$C$8:$C$228,0))="","",INDEX('Disaggregation1B_Import-Export'!AH$8:AH$228,MATCH($B98,'Disaggregation1B_Import-Export'!$C$8:$C$228,0))),"")</f>
        <v/>
      </c>
      <c r="G98" s="1165" t="str">
        <f>IFERROR(IF(INDEX('Disaggregation1B_Import-Export'!H$8:H$228,MATCH($B98,'Disaggregation1B_Import-Export'!$C$8:$C$228,0))="","",INDEX('Disaggregation1B_Import-Export'!H$8:H$228,MATCH($B98,'Disaggregation1B_Import-Export'!$C$8:$C$228,0))),"")</f>
        <v/>
      </c>
      <c r="H98" s="1165" t="str">
        <f>IFERROR(IF(INDEX('Disaggregation1B_Import-Export'!I$8:I$228,MATCH($B98,'Disaggregation1B_Import-Export'!$C$8:$C$228,0))="","",INDEX('Disaggregation1B_Import-Export'!I$8:I$228,MATCH($B98,'Disaggregation1B_Import-Export'!$C$8:$C$228,0))),"")</f>
        <v/>
      </c>
      <c r="I98" s="1166" t="str">
        <f>IFERROR(IF(INDEX('Disaggregation1B_Import-Export'!J$8:J$228,MATCH($B98,'Disaggregation1B_Import-Export'!$C$8:$C$228,0))="","",INDEX('Disaggregation1B_Import-Export'!J$8:J$228,MATCH($B98,'Disaggregation1B_Import-Export'!$C$8:$C$228,0))),"")</f>
        <v/>
      </c>
      <c r="J98" s="1164" t="str">
        <f>IFERROR(IF(INDEX('Disaggregation1B_Import-Export'!K$8:K$228,MATCH($B98,'Disaggregation1B_Import-Export'!$C$8:$C$228,0))="","",INDEX('Disaggregation1B_Import-Export'!K$8:K$228,MATCH($B98,'Disaggregation1B_Import-Export'!$C$8:$C$228,0))),"")</f>
        <v/>
      </c>
      <c r="K98" s="1164" t="str">
        <f>IFERROR(IF(INDEX('Disaggregation1B_Import-Export'!L$8:L$228,MATCH($B98,'Disaggregation1B_Import-Export'!$C$8:$C$228,0))="","",INDEX('Disaggregation1B_Import-Export'!L$8:L$228,MATCH($B98,'Disaggregation1B_Import-Export'!$C$8:$C$228,0))),"")</f>
        <v/>
      </c>
      <c r="L98" s="1054" t="str">
        <f>IFERROR(IF(INDEX('Disaggregation1B_Import-Export'!AQ$8:AQ$228,MATCH($B98,'Disaggregation1B_Import-Export'!$C$8:$C$228,0))="","",INDEX('Disaggregation1B_Import-Export'!AQ$8:AQ$228,MATCH($B98,'Disaggregation1B_Import-Export'!$C$8:$C$228,0))),"")</f>
        <v/>
      </c>
      <c r="M98" s="1167"/>
      <c r="N98" s="1167"/>
      <c r="O98" s="1168" t="str">
        <f t="shared" si="6"/>
        <v/>
      </c>
      <c r="P98" s="1169"/>
      <c r="Q98" s="1169"/>
      <c r="R98" s="1170"/>
      <c r="S98" s="1167"/>
      <c r="T98" s="1167"/>
      <c r="U98" s="1168" t="str">
        <f t="shared" si="7"/>
        <v/>
      </c>
      <c r="V98" s="1169"/>
      <c r="W98" s="1169"/>
      <c r="X98" s="1170"/>
      <c r="Y98" s="1171"/>
      <c r="Z98" s="1171"/>
      <c r="AA98" s="1172" t="str">
        <f t="shared" si="8"/>
        <v/>
      </c>
      <c r="AB98" s="1173"/>
      <c r="AC98" s="1174"/>
    </row>
    <row r="99" spans="1:29" x14ac:dyDescent="0.2">
      <c r="A99" s="1027">
        <f t="shared" si="9"/>
        <v>89</v>
      </c>
      <c r="B99" s="1027" t="str">
        <f t="shared" si="5"/>
        <v>Coverage89</v>
      </c>
      <c r="C99" s="1163" t="str">
        <f>IFERROR(INDEX('Disaggregation1B_Import-Export'!D$8:D$228,MATCH($B99,'Disaggregation1B_Import-Export'!$C$8:$C$228,0)),"")</f>
        <v/>
      </c>
      <c r="D99" s="1164" t="str">
        <f>IFERROR(INDEX('Disaggregation1B_Import-Export'!AF$8:AF$245,MATCH($B99,'Disaggregation1B_Import-Export'!$C$8:$C$245,0)),"")</f>
        <v/>
      </c>
      <c r="E99" s="1164" t="str">
        <f>IFERROR(IF(INDEX('Disaggregation1B_Import-Export'!AG$8:AG$228,MATCH($B99,'Disaggregation1B_Import-Export'!$C$8:$C$228,0))="","",INDEX('Disaggregation1B_Import-Export'!AG$8:AG$228,MATCH($B99,'Disaggregation1B_Import-Export'!$C$8:$C$228,0))),"")</f>
        <v/>
      </c>
      <c r="F99" s="1164" t="str">
        <f>IFERROR(IF(INDEX('Disaggregation1B_Import-Export'!AH$8:AH$228,MATCH($B99,'Disaggregation1B_Import-Export'!$C$8:$C$228,0))="","",INDEX('Disaggregation1B_Import-Export'!AH$8:AH$228,MATCH($B99,'Disaggregation1B_Import-Export'!$C$8:$C$228,0))),"")</f>
        <v/>
      </c>
      <c r="G99" s="1165" t="str">
        <f>IFERROR(IF(INDEX('Disaggregation1B_Import-Export'!H$8:H$228,MATCH($B99,'Disaggregation1B_Import-Export'!$C$8:$C$228,0))="","",INDEX('Disaggregation1B_Import-Export'!H$8:H$228,MATCH($B99,'Disaggregation1B_Import-Export'!$C$8:$C$228,0))),"")</f>
        <v/>
      </c>
      <c r="H99" s="1165" t="str">
        <f>IFERROR(IF(INDEX('Disaggregation1B_Import-Export'!I$8:I$228,MATCH($B99,'Disaggregation1B_Import-Export'!$C$8:$C$228,0))="","",INDEX('Disaggregation1B_Import-Export'!I$8:I$228,MATCH($B99,'Disaggregation1B_Import-Export'!$C$8:$C$228,0))),"")</f>
        <v/>
      </c>
      <c r="I99" s="1166" t="str">
        <f>IFERROR(IF(INDEX('Disaggregation1B_Import-Export'!J$8:J$228,MATCH($B99,'Disaggregation1B_Import-Export'!$C$8:$C$228,0))="","",INDEX('Disaggregation1B_Import-Export'!J$8:J$228,MATCH($B99,'Disaggregation1B_Import-Export'!$C$8:$C$228,0))),"")</f>
        <v/>
      </c>
      <c r="J99" s="1164" t="str">
        <f>IFERROR(IF(INDEX('Disaggregation1B_Import-Export'!K$8:K$228,MATCH($B99,'Disaggregation1B_Import-Export'!$C$8:$C$228,0))="","",INDEX('Disaggregation1B_Import-Export'!K$8:K$228,MATCH($B99,'Disaggregation1B_Import-Export'!$C$8:$C$228,0))),"")</f>
        <v/>
      </c>
      <c r="K99" s="1164" t="str">
        <f>IFERROR(IF(INDEX('Disaggregation1B_Import-Export'!L$8:L$228,MATCH($B99,'Disaggregation1B_Import-Export'!$C$8:$C$228,0))="","",INDEX('Disaggregation1B_Import-Export'!L$8:L$228,MATCH($B99,'Disaggregation1B_Import-Export'!$C$8:$C$228,0))),"")</f>
        <v/>
      </c>
      <c r="L99" s="1054" t="str">
        <f>IFERROR(IF(INDEX('Disaggregation1B_Import-Export'!AQ$8:AQ$228,MATCH($B99,'Disaggregation1B_Import-Export'!$C$8:$C$228,0))="","",INDEX('Disaggregation1B_Import-Export'!AQ$8:AQ$228,MATCH($B99,'Disaggregation1B_Import-Export'!$C$8:$C$228,0))),"")</f>
        <v/>
      </c>
      <c r="M99" s="1167"/>
      <c r="N99" s="1167"/>
      <c r="O99" s="1168" t="str">
        <f t="shared" si="6"/>
        <v/>
      </c>
      <c r="P99" s="1169"/>
      <c r="Q99" s="1169"/>
      <c r="R99" s="1170"/>
      <c r="S99" s="1167"/>
      <c r="T99" s="1167"/>
      <c r="U99" s="1168" t="str">
        <f t="shared" si="7"/>
        <v/>
      </c>
      <c r="V99" s="1169"/>
      <c r="W99" s="1169"/>
      <c r="X99" s="1170"/>
      <c r="Y99" s="1171"/>
      <c r="Z99" s="1171"/>
      <c r="AA99" s="1172" t="str">
        <f t="shared" si="8"/>
        <v/>
      </c>
      <c r="AB99" s="1173"/>
      <c r="AC99" s="1174"/>
    </row>
    <row r="100" spans="1:29" x14ac:dyDescent="0.2">
      <c r="A100" s="1027">
        <f t="shared" si="9"/>
        <v>90</v>
      </c>
      <c r="B100" s="1027" t="str">
        <f t="shared" si="5"/>
        <v>Coverage90</v>
      </c>
      <c r="C100" s="1163" t="str">
        <f>IFERROR(INDEX('Disaggregation1B_Import-Export'!D$8:D$228,MATCH($B100,'Disaggregation1B_Import-Export'!$C$8:$C$228,0)),"")</f>
        <v/>
      </c>
      <c r="D100" s="1164" t="str">
        <f>IFERROR(INDEX('Disaggregation1B_Import-Export'!AF$8:AF$245,MATCH($B100,'Disaggregation1B_Import-Export'!$C$8:$C$245,0)),"")</f>
        <v/>
      </c>
      <c r="E100" s="1164" t="str">
        <f>IFERROR(IF(INDEX('Disaggregation1B_Import-Export'!AG$8:AG$228,MATCH($B100,'Disaggregation1B_Import-Export'!$C$8:$C$228,0))="","",INDEX('Disaggregation1B_Import-Export'!AG$8:AG$228,MATCH($B100,'Disaggregation1B_Import-Export'!$C$8:$C$228,0))),"")</f>
        <v/>
      </c>
      <c r="F100" s="1164" t="str">
        <f>IFERROR(IF(INDEX('Disaggregation1B_Import-Export'!AH$8:AH$228,MATCH($B100,'Disaggregation1B_Import-Export'!$C$8:$C$228,0))="","",INDEX('Disaggregation1B_Import-Export'!AH$8:AH$228,MATCH($B100,'Disaggregation1B_Import-Export'!$C$8:$C$228,0))),"")</f>
        <v/>
      </c>
      <c r="G100" s="1165" t="str">
        <f>IFERROR(IF(INDEX('Disaggregation1B_Import-Export'!H$8:H$228,MATCH($B100,'Disaggregation1B_Import-Export'!$C$8:$C$228,0))="","",INDEX('Disaggregation1B_Import-Export'!H$8:H$228,MATCH($B100,'Disaggregation1B_Import-Export'!$C$8:$C$228,0))),"")</f>
        <v/>
      </c>
      <c r="H100" s="1165" t="str">
        <f>IFERROR(IF(INDEX('Disaggregation1B_Import-Export'!I$8:I$228,MATCH($B100,'Disaggregation1B_Import-Export'!$C$8:$C$228,0))="","",INDEX('Disaggregation1B_Import-Export'!I$8:I$228,MATCH($B100,'Disaggregation1B_Import-Export'!$C$8:$C$228,0))),"")</f>
        <v/>
      </c>
      <c r="I100" s="1166" t="str">
        <f>IFERROR(IF(INDEX('Disaggregation1B_Import-Export'!J$8:J$228,MATCH($B100,'Disaggregation1B_Import-Export'!$C$8:$C$228,0))="","",INDEX('Disaggregation1B_Import-Export'!J$8:J$228,MATCH($B100,'Disaggregation1B_Import-Export'!$C$8:$C$228,0))),"")</f>
        <v/>
      </c>
      <c r="J100" s="1164" t="str">
        <f>IFERROR(IF(INDEX('Disaggregation1B_Import-Export'!K$8:K$228,MATCH($B100,'Disaggregation1B_Import-Export'!$C$8:$C$228,0))="","",INDEX('Disaggregation1B_Import-Export'!K$8:K$228,MATCH($B100,'Disaggregation1B_Import-Export'!$C$8:$C$228,0))),"")</f>
        <v/>
      </c>
      <c r="K100" s="1164" t="str">
        <f>IFERROR(IF(INDEX('Disaggregation1B_Import-Export'!L$8:L$228,MATCH($B100,'Disaggregation1B_Import-Export'!$C$8:$C$228,0))="","",INDEX('Disaggregation1B_Import-Export'!L$8:L$228,MATCH($B100,'Disaggregation1B_Import-Export'!$C$8:$C$228,0))),"")</f>
        <v/>
      </c>
      <c r="L100" s="1054" t="str">
        <f>IFERROR(IF(INDEX('Disaggregation1B_Import-Export'!AQ$8:AQ$228,MATCH($B100,'Disaggregation1B_Import-Export'!$C$8:$C$228,0))="","",INDEX('Disaggregation1B_Import-Export'!AQ$8:AQ$228,MATCH($B100,'Disaggregation1B_Import-Export'!$C$8:$C$228,0))),"")</f>
        <v/>
      </c>
      <c r="M100" s="1167"/>
      <c r="N100" s="1167"/>
      <c r="O100" s="1168" t="str">
        <f t="shared" si="6"/>
        <v/>
      </c>
      <c r="P100" s="1169"/>
      <c r="Q100" s="1169"/>
      <c r="R100" s="1170"/>
      <c r="S100" s="1167"/>
      <c r="T100" s="1167"/>
      <c r="U100" s="1168" t="str">
        <f t="shared" si="7"/>
        <v/>
      </c>
      <c r="V100" s="1169"/>
      <c r="W100" s="1169"/>
      <c r="X100" s="1170"/>
      <c r="Y100" s="1171"/>
      <c r="Z100" s="1171"/>
      <c r="AA100" s="1172" t="str">
        <f t="shared" si="8"/>
        <v/>
      </c>
      <c r="AB100" s="1173"/>
      <c r="AC100" s="1174"/>
    </row>
    <row r="101" spans="1:29" x14ac:dyDescent="0.2">
      <c r="A101" s="1027">
        <f t="shared" si="9"/>
        <v>91</v>
      </c>
      <c r="B101" s="1027" t="str">
        <f t="shared" si="5"/>
        <v>Coverage91</v>
      </c>
      <c r="C101" s="1163" t="str">
        <f>IFERROR(INDEX('Disaggregation1B_Import-Export'!D$8:D$228,MATCH($B101,'Disaggregation1B_Import-Export'!$C$8:$C$228,0)),"")</f>
        <v/>
      </c>
      <c r="D101" s="1164" t="str">
        <f>IFERROR(INDEX('Disaggregation1B_Import-Export'!AF$8:AF$245,MATCH($B101,'Disaggregation1B_Import-Export'!$C$8:$C$245,0)),"")</f>
        <v/>
      </c>
      <c r="E101" s="1164" t="str">
        <f>IFERROR(IF(INDEX('Disaggregation1B_Import-Export'!AG$8:AG$228,MATCH($B101,'Disaggregation1B_Import-Export'!$C$8:$C$228,0))="","",INDEX('Disaggregation1B_Import-Export'!AG$8:AG$228,MATCH($B101,'Disaggregation1B_Import-Export'!$C$8:$C$228,0))),"")</f>
        <v/>
      </c>
      <c r="F101" s="1164" t="str">
        <f>IFERROR(IF(INDEX('Disaggregation1B_Import-Export'!AH$8:AH$228,MATCH($B101,'Disaggregation1B_Import-Export'!$C$8:$C$228,0))="","",INDEX('Disaggregation1B_Import-Export'!AH$8:AH$228,MATCH($B101,'Disaggregation1B_Import-Export'!$C$8:$C$228,0))),"")</f>
        <v/>
      </c>
      <c r="G101" s="1165" t="str">
        <f>IFERROR(IF(INDEX('Disaggregation1B_Import-Export'!H$8:H$228,MATCH($B101,'Disaggregation1B_Import-Export'!$C$8:$C$228,0))="","",INDEX('Disaggregation1B_Import-Export'!H$8:H$228,MATCH($B101,'Disaggregation1B_Import-Export'!$C$8:$C$228,0))),"")</f>
        <v/>
      </c>
      <c r="H101" s="1165" t="str">
        <f>IFERROR(IF(INDEX('Disaggregation1B_Import-Export'!I$8:I$228,MATCH($B101,'Disaggregation1B_Import-Export'!$C$8:$C$228,0))="","",INDEX('Disaggregation1B_Import-Export'!I$8:I$228,MATCH($B101,'Disaggregation1B_Import-Export'!$C$8:$C$228,0))),"")</f>
        <v/>
      </c>
      <c r="I101" s="1166" t="str">
        <f>IFERROR(IF(INDEX('Disaggregation1B_Import-Export'!J$8:J$228,MATCH($B101,'Disaggregation1B_Import-Export'!$C$8:$C$228,0))="","",INDEX('Disaggregation1B_Import-Export'!J$8:J$228,MATCH($B101,'Disaggregation1B_Import-Export'!$C$8:$C$228,0))),"")</f>
        <v/>
      </c>
      <c r="J101" s="1164" t="str">
        <f>IFERROR(IF(INDEX('Disaggregation1B_Import-Export'!K$8:K$228,MATCH($B101,'Disaggregation1B_Import-Export'!$C$8:$C$228,0))="","",INDEX('Disaggregation1B_Import-Export'!K$8:K$228,MATCH($B101,'Disaggregation1B_Import-Export'!$C$8:$C$228,0))),"")</f>
        <v/>
      </c>
      <c r="K101" s="1164" t="str">
        <f>IFERROR(IF(INDEX('Disaggregation1B_Import-Export'!L$8:L$228,MATCH($B101,'Disaggregation1B_Import-Export'!$C$8:$C$228,0))="","",INDEX('Disaggregation1B_Import-Export'!L$8:L$228,MATCH($B101,'Disaggregation1B_Import-Export'!$C$8:$C$228,0))),"")</f>
        <v/>
      </c>
      <c r="L101" s="1054" t="str">
        <f>IFERROR(IF(INDEX('Disaggregation1B_Import-Export'!AQ$8:AQ$228,MATCH($B101,'Disaggregation1B_Import-Export'!$C$8:$C$228,0))="","",INDEX('Disaggregation1B_Import-Export'!AQ$8:AQ$228,MATCH($B101,'Disaggregation1B_Import-Export'!$C$8:$C$228,0))),"")</f>
        <v/>
      </c>
      <c r="M101" s="1167"/>
      <c r="N101" s="1167"/>
      <c r="O101" s="1168" t="str">
        <f t="shared" si="6"/>
        <v/>
      </c>
      <c r="P101" s="1169"/>
      <c r="Q101" s="1169"/>
      <c r="R101" s="1170"/>
      <c r="S101" s="1167"/>
      <c r="T101" s="1167"/>
      <c r="U101" s="1168" t="str">
        <f t="shared" si="7"/>
        <v/>
      </c>
      <c r="V101" s="1169"/>
      <c r="W101" s="1169"/>
      <c r="X101" s="1170"/>
      <c r="Y101" s="1171"/>
      <c r="Z101" s="1171"/>
      <c r="AA101" s="1172" t="str">
        <f t="shared" si="8"/>
        <v/>
      </c>
      <c r="AB101" s="1173"/>
      <c r="AC101" s="1174"/>
    </row>
    <row r="102" spans="1:29" x14ac:dyDescent="0.2">
      <c r="A102" s="1027">
        <f t="shared" si="9"/>
        <v>92</v>
      </c>
      <c r="B102" s="1027" t="str">
        <f t="shared" si="5"/>
        <v>Coverage92</v>
      </c>
      <c r="C102" s="1163" t="str">
        <f>IFERROR(INDEX('Disaggregation1B_Import-Export'!D$8:D$228,MATCH($B102,'Disaggregation1B_Import-Export'!$C$8:$C$228,0)),"")</f>
        <v/>
      </c>
      <c r="D102" s="1164" t="str">
        <f>IFERROR(INDEX('Disaggregation1B_Import-Export'!AF$8:AF$245,MATCH($B102,'Disaggregation1B_Import-Export'!$C$8:$C$245,0)),"")</f>
        <v/>
      </c>
      <c r="E102" s="1164" t="str">
        <f>IFERROR(IF(INDEX('Disaggregation1B_Import-Export'!AG$8:AG$228,MATCH($B102,'Disaggregation1B_Import-Export'!$C$8:$C$228,0))="","",INDEX('Disaggregation1B_Import-Export'!AG$8:AG$228,MATCH($B102,'Disaggregation1B_Import-Export'!$C$8:$C$228,0))),"")</f>
        <v/>
      </c>
      <c r="F102" s="1164" t="str">
        <f>IFERROR(IF(INDEX('Disaggregation1B_Import-Export'!AH$8:AH$228,MATCH($B102,'Disaggregation1B_Import-Export'!$C$8:$C$228,0))="","",INDEX('Disaggregation1B_Import-Export'!AH$8:AH$228,MATCH($B102,'Disaggregation1B_Import-Export'!$C$8:$C$228,0))),"")</f>
        <v/>
      </c>
      <c r="G102" s="1165" t="str">
        <f>IFERROR(IF(INDEX('Disaggregation1B_Import-Export'!H$8:H$228,MATCH($B102,'Disaggregation1B_Import-Export'!$C$8:$C$228,0))="","",INDEX('Disaggregation1B_Import-Export'!H$8:H$228,MATCH($B102,'Disaggregation1B_Import-Export'!$C$8:$C$228,0))),"")</f>
        <v/>
      </c>
      <c r="H102" s="1165" t="str">
        <f>IFERROR(IF(INDEX('Disaggregation1B_Import-Export'!I$8:I$228,MATCH($B102,'Disaggregation1B_Import-Export'!$C$8:$C$228,0))="","",INDEX('Disaggregation1B_Import-Export'!I$8:I$228,MATCH($B102,'Disaggregation1B_Import-Export'!$C$8:$C$228,0))),"")</f>
        <v/>
      </c>
      <c r="I102" s="1166" t="str">
        <f>IFERROR(IF(INDEX('Disaggregation1B_Import-Export'!J$8:J$228,MATCH($B102,'Disaggregation1B_Import-Export'!$C$8:$C$228,0))="","",INDEX('Disaggregation1B_Import-Export'!J$8:J$228,MATCH($B102,'Disaggregation1B_Import-Export'!$C$8:$C$228,0))),"")</f>
        <v/>
      </c>
      <c r="J102" s="1164" t="str">
        <f>IFERROR(IF(INDEX('Disaggregation1B_Import-Export'!K$8:K$228,MATCH($B102,'Disaggregation1B_Import-Export'!$C$8:$C$228,0))="","",INDEX('Disaggregation1B_Import-Export'!K$8:K$228,MATCH($B102,'Disaggregation1B_Import-Export'!$C$8:$C$228,0))),"")</f>
        <v/>
      </c>
      <c r="K102" s="1164" t="str">
        <f>IFERROR(IF(INDEX('Disaggregation1B_Import-Export'!L$8:L$228,MATCH($B102,'Disaggregation1B_Import-Export'!$C$8:$C$228,0))="","",INDEX('Disaggregation1B_Import-Export'!L$8:L$228,MATCH($B102,'Disaggregation1B_Import-Export'!$C$8:$C$228,0))),"")</f>
        <v/>
      </c>
      <c r="L102" s="1054" t="str">
        <f>IFERROR(IF(INDEX('Disaggregation1B_Import-Export'!AQ$8:AQ$228,MATCH($B102,'Disaggregation1B_Import-Export'!$C$8:$C$228,0))="","",INDEX('Disaggregation1B_Import-Export'!AQ$8:AQ$228,MATCH($B102,'Disaggregation1B_Import-Export'!$C$8:$C$228,0))),"")</f>
        <v/>
      </c>
      <c r="M102" s="1167"/>
      <c r="N102" s="1167"/>
      <c r="O102" s="1168" t="str">
        <f t="shared" si="6"/>
        <v/>
      </c>
      <c r="P102" s="1169"/>
      <c r="Q102" s="1169"/>
      <c r="R102" s="1170"/>
      <c r="S102" s="1167"/>
      <c r="T102" s="1167"/>
      <c r="U102" s="1168" t="str">
        <f t="shared" si="7"/>
        <v/>
      </c>
      <c r="V102" s="1169"/>
      <c r="W102" s="1169"/>
      <c r="X102" s="1170"/>
      <c r="Y102" s="1171"/>
      <c r="Z102" s="1171"/>
      <c r="AA102" s="1172" t="str">
        <f t="shared" si="8"/>
        <v/>
      </c>
      <c r="AB102" s="1173"/>
      <c r="AC102" s="1174"/>
    </row>
    <row r="103" spans="1:29" x14ac:dyDescent="0.2">
      <c r="A103" s="1027">
        <f t="shared" si="9"/>
        <v>93</v>
      </c>
      <c r="B103" s="1027" t="str">
        <f t="shared" si="5"/>
        <v>Coverage93</v>
      </c>
      <c r="C103" s="1163" t="str">
        <f>IFERROR(INDEX('Disaggregation1B_Import-Export'!D$8:D$228,MATCH($B103,'Disaggregation1B_Import-Export'!$C$8:$C$228,0)),"")</f>
        <v/>
      </c>
      <c r="D103" s="1164" t="str">
        <f>IFERROR(INDEX('Disaggregation1B_Import-Export'!AF$8:AF$245,MATCH($B103,'Disaggregation1B_Import-Export'!$C$8:$C$245,0)),"")</f>
        <v/>
      </c>
      <c r="E103" s="1164" t="str">
        <f>IFERROR(IF(INDEX('Disaggregation1B_Import-Export'!AG$8:AG$228,MATCH($B103,'Disaggregation1B_Import-Export'!$C$8:$C$228,0))="","",INDEX('Disaggregation1B_Import-Export'!AG$8:AG$228,MATCH($B103,'Disaggregation1B_Import-Export'!$C$8:$C$228,0))),"")</f>
        <v/>
      </c>
      <c r="F103" s="1164" t="str">
        <f>IFERROR(IF(INDEX('Disaggregation1B_Import-Export'!AH$8:AH$228,MATCH($B103,'Disaggregation1B_Import-Export'!$C$8:$C$228,0))="","",INDEX('Disaggregation1B_Import-Export'!AH$8:AH$228,MATCH($B103,'Disaggregation1B_Import-Export'!$C$8:$C$228,0))),"")</f>
        <v/>
      </c>
      <c r="G103" s="1165" t="str">
        <f>IFERROR(IF(INDEX('Disaggregation1B_Import-Export'!H$8:H$228,MATCH($B103,'Disaggregation1B_Import-Export'!$C$8:$C$228,0))="","",INDEX('Disaggregation1B_Import-Export'!H$8:H$228,MATCH($B103,'Disaggregation1B_Import-Export'!$C$8:$C$228,0))),"")</f>
        <v/>
      </c>
      <c r="H103" s="1165" t="str">
        <f>IFERROR(IF(INDEX('Disaggregation1B_Import-Export'!I$8:I$228,MATCH($B103,'Disaggregation1B_Import-Export'!$C$8:$C$228,0))="","",INDEX('Disaggregation1B_Import-Export'!I$8:I$228,MATCH($B103,'Disaggregation1B_Import-Export'!$C$8:$C$228,0))),"")</f>
        <v/>
      </c>
      <c r="I103" s="1166" t="str">
        <f>IFERROR(IF(INDEX('Disaggregation1B_Import-Export'!J$8:J$228,MATCH($B103,'Disaggregation1B_Import-Export'!$C$8:$C$228,0))="","",INDEX('Disaggregation1B_Import-Export'!J$8:J$228,MATCH($B103,'Disaggregation1B_Import-Export'!$C$8:$C$228,0))),"")</f>
        <v/>
      </c>
      <c r="J103" s="1164" t="str">
        <f>IFERROR(IF(INDEX('Disaggregation1B_Import-Export'!K$8:K$228,MATCH($B103,'Disaggregation1B_Import-Export'!$C$8:$C$228,0))="","",INDEX('Disaggregation1B_Import-Export'!K$8:K$228,MATCH($B103,'Disaggregation1B_Import-Export'!$C$8:$C$228,0))),"")</f>
        <v/>
      </c>
      <c r="K103" s="1164" t="str">
        <f>IFERROR(IF(INDEX('Disaggregation1B_Import-Export'!L$8:L$228,MATCH($B103,'Disaggregation1B_Import-Export'!$C$8:$C$228,0))="","",INDEX('Disaggregation1B_Import-Export'!L$8:L$228,MATCH($B103,'Disaggregation1B_Import-Export'!$C$8:$C$228,0))),"")</f>
        <v/>
      </c>
      <c r="L103" s="1054" t="str">
        <f>IFERROR(IF(INDEX('Disaggregation1B_Import-Export'!AQ$8:AQ$228,MATCH($B103,'Disaggregation1B_Import-Export'!$C$8:$C$228,0))="","",INDEX('Disaggregation1B_Import-Export'!AQ$8:AQ$228,MATCH($B103,'Disaggregation1B_Import-Export'!$C$8:$C$228,0))),"")</f>
        <v/>
      </c>
      <c r="M103" s="1167"/>
      <c r="N103" s="1167"/>
      <c r="O103" s="1168" t="str">
        <f t="shared" si="6"/>
        <v/>
      </c>
      <c r="P103" s="1169"/>
      <c r="Q103" s="1169"/>
      <c r="R103" s="1170"/>
      <c r="S103" s="1167"/>
      <c r="T103" s="1167"/>
      <c r="U103" s="1168" t="str">
        <f t="shared" si="7"/>
        <v/>
      </c>
      <c r="V103" s="1169"/>
      <c r="W103" s="1169"/>
      <c r="X103" s="1170"/>
      <c r="Y103" s="1171"/>
      <c r="Z103" s="1171"/>
      <c r="AA103" s="1172" t="str">
        <f t="shared" si="8"/>
        <v/>
      </c>
      <c r="AB103" s="1173"/>
      <c r="AC103" s="1174"/>
    </row>
    <row r="104" spans="1:29" x14ac:dyDescent="0.2">
      <c r="A104" s="1027">
        <f t="shared" si="9"/>
        <v>94</v>
      </c>
      <c r="B104" s="1027" t="str">
        <f t="shared" si="5"/>
        <v>Coverage94</v>
      </c>
      <c r="C104" s="1163" t="str">
        <f>IFERROR(INDEX('Disaggregation1B_Import-Export'!D$8:D$228,MATCH($B104,'Disaggregation1B_Import-Export'!$C$8:$C$228,0)),"")</f>
        <v/>
      </c>
      <c r="D104" s="1164" t="str">
        <f>IFERROR(INDEX('Disaggregation1B_Import-Export'!AF$8:AF$245,MATCH($B104,'Disaggregation1B_Import-Export'!$C$8:$C$245,0)),"")</f>
        <v/>
      </c>
      <c r="E104" s="1164" t="str">
        <f>IFERROR(IF(INDEX('Disaggregation1B_Import-Export'!AG$8:AG$228,MATCH($B104,'Disaggregation1B_Import-Export'!$C$8:$C$228,0))="","",INDEX('Disaggregation1B_Import-Export'!AG$8:AG$228,MATCH($B104,'Disaggregation1B_Import-Export'!$C$8:$C$228,0))),"")</f>
        <v/>
      </c>
      <c r="F104" s="1164" t="str">
        <f>IFERROR(IF(INDEX('Disaggregation1B_Import-Export'!AH$8:AH$228,MATCH($B104,'Disaggregation1B_Import-Export'!$C$8:$C$228,0))="","",INDEX('Disaggregation1B_Import-Export'!AH$8:AH$228,MATCH($B104,'Disaggregation1B_Import-Export'!$C$8:$C$228,0))),"")</f>
        <v/>
      </c>
      <c r="G104" s="1165" t="str">
        <f>IFERROR(IF(INDEX('Disaggregation1B_Import-Export'!H$8:H$228,MATCH($B104,'Disaggregation1B_Import-Export'!$C$8:$C$228,0))="","",INDEX('Disaggregation1B_Import-Export'!H$8:H$228,MATCH($B104,'Disaggregation1B_Import-Export'!$C$8:$C$228,0))),"")</f>
        <v/>
      </c>
      <c r="H104" s="1165" t="str">
        <f>IFERROR(IF(INDEX('Disaggregation1B_Import-Export'!I$8:I$228,MATCH($B104,'Disaggregation1B_Import-Export'!$C$8:$C$228,0))="","",INDEX('Disaggregation1B_Import-Export'!I$8:I$228,MATCH($B104,'Disaggregation1B_Import-Export'!$C$8:$C$228,0))),"")</f>
        <v/>
      </c>
      <c r="I104" s="1166" t="str">
        <f>IFERROR(IF(INDEX('Disaggregation1B_Import-Export'!J$8:J$228,MATCH($B104,'Disaggregation1B_Import-Export'!$C$8:$C$228,0))="","",INDEX('Disaggregation1B_Import-Export'!J$8:J$228,MATCH($B104,'Disaggregation1B_Import-Export'!$C$8:$C$228,0))),"")</f>
        <v/>
      </c>
      <c r="J104" s="1164" t="str">
        <f>IFERROR(IF(INDEX('Disaggregation1B_Import-Export'!K$8:K$228,MATCH($B104,'Disaggregation1B_Import-Export'!$C$8:$C$228,0))="","",INDEX('Disaggregation1B_Import-Export'!K$8:K$228,MATCH($B104,'Disaggregation1B_Import-Export'!$C$8:$C$228,0))),"")</f>
        <v/>
      </c>
      <c r="K104" s="1164" t="str">
        <f>IFERROR(IF(INDEX('Disaggregation1B_Import-Export'!L$8:L$228,MATCH($B104,'Disaggregation1B_Import-Export'!$C$8:$C$228,0))="","",INDEX('Disaggregation1B_Import-Export'!L$8:L$228,MATCH($B104,'Disaggregation1B_Import-Export'!$C$8:$C$228,0))),"")</f>
        <v/>
      </c>
      <c r="L104" s="1054" t="str">
        <f>IFERROR(IF(INDEX('Disaggregation1B_Import-Export'!AQ$8:AQ$228,MATCH($B104,'Disaggregation1B_Import-Export'!$C$8:$C$228,0))="","",INDEX('Disaggregation1B_Import-Export'!AQ$8:AQ$228,MATCH($B104,'Disaggregation1B_Import-Export'!$C$8:$C$228,0))),"")</f>
        <v/>
      </c>
      <c r="M104" s="1167"/>
      <c r="N104" s="1167"/>
      <c r="O104" s="1168" t="str">
        <f t="shared" si="6"/>
        <v/>
      </c>
      <c r="P104" s="1169"/>
      <c r="Q104" s="1169"/>
      <c r="R104" s="1170"/>
      <c r="S104" s="1167"/>
      <c r="T104" s="1167"/>
      <c r="U104" s="1168" t="str">
        <f t="shared" si="7"/>
        <v/>
      </c>
      <c r="V104" s="1169"/>
      <c r="W104" s="1169"/>
      <c r="X104" s="1170"/>
      <c r="Y104" s="1171"/>
      <c r="Z104" s="1171"/>
      <c r="AA104" s="1172" t="str">
        <f t="shared" si="8"/>
        <v/>
      </c>
      <c r="AB104" s="1173"/>
      <c r="AC104" s="1174"/>
    </row>
    <row r="105" spans="1:29" x14ac:dyDescent="0.2">
      <c r="A105" s="1027">
        <f t="shared" si="9"/>
        <v>95</v>
      </c>
      <c r="B105" s="1027" t="str">
        <f t="shared" si="5"/>
        <v>Coverage95</v>
      </c>
      <c r="C105" s="1163" t="str">
        <f>IFERROR(INDEX('Disaggregation1B_Import-Export'!D$8:D$228,MATCH($B105,'Disaggregation1B_Import-Export'!$C$8:$C$228,0)),"")</f>
        <v/>
      </c>
      <c r="D105" s="1164" t="str">
        <f>IFERROR(INDEX('Disaggregation1B_Import-Export'!AF$8:AF$245,MATCH($B105,'Disaggregation1B_Import-Export'!$C$8:$C$245,0)),"")</f>
        <v/>
      </c>
      <c r="E105" s="1164" t="str">
        <f>IFERROR(IF(INDEX('Disaggregation1B_Import-Export'!AG$8:AG$228,MATCH($B105,'Disaggregation1B_Import-Export'!$C$8:$C$228,0))="","",INDEX('Disaggregation1B_Import-Export'!AG$8:AG$228,MATCH($B105,'Disaggregation1B_Import-Export'!$C$8:$C$228,0))),"")</f>
        <v/>
      </c>
      <c r="F105" s="1164" t="str">
        <f>IFERROR(IF(INDEX('Disaggregation1B_Import-Export'!AH$8:AH$228,MATCH($B105,'Disaggregation1B_Import-Export'!$C$8:$C$228,0))="","",INDEX('Disaggregation1B_Import-Export'!AH$8:AH$228,MATCH($B105,'Disaggregation1B_Import-Export'!$C$8:$C$228,0))),"")</f>
        <v/>
      </c>
      <c r="G105" s="1165" t="str">
        <f>IFERROR(IF(INDEX('Disaggregation1B_Import-Export'!H$8:H$228,MATCH($B105,'Disaggregation1B_Import-Export'!$C$8:$C$228,0))="","",INDEX('Disaggregation1B_Import-Export'!H$8:H$228,MATCH($B105,'Disaggregation1B_Import-Export'!$C$8:$C$228,0))),"")</f>
        <v/>
      </c>
      <c r="H105" s="1165" t="str">
        <f>IFERROR(IF(INDEX('Disaggregation1B_Import-Export'!I$8:I$228,MATCH($B105,'Disaggregation1B_Import-Export'!$C$8:$C$228,0))="","",INDEX('Disaggregation1B_Import-Export'!I$8:I$228,MATCH($B105,'Disaggregation1B_Import-Export'!$C$8:$C$228,0))),"")</f>
        <v/>
      </c>
      <c r="I105" s="1166" t="str">
        <f>IFERROR(IF(INDEX('Disaggregation1B_Import-Export'!J$8:J$228,MATCH($B105,'Disaggregation1B_Import-Export'!$C$8:$C$228,0))="","",INDEX('Disaggregation1B_Import-Export'!J$8:J$228,MATCH($B105,'Disaggregation1B_Import-Export'!$C$8:$C$228,0))),"")</f>
        <v/>
      </c>
      <c r="J105" s="1164" t="str">
        <f>IFERROR(IF(INDEX('Disaggregation1B_Import-Export'!K$8:K$228,MATCH($B105,'Disaggregation1B_Import-Export'!$C$8:$C$228,0))="","",INDEX('Disaggregation1B_Import-Export'!K$8:K$228,MATCH($B105,'Disaggregation1B_Import-Export'!$C$8:$C$228,0))),"")</f>
        <v/>
      </c>
      <c r="K105" s="1164" t="str">
        <f>IFERROR(IF(INDEX('Disaggregation1B_Import-Export'!L$8:L$228,MATCH($B105,'Disaggregation1B_Import-Export'!$C$8:$C$228,0))="","",INDEX('Disaggregation1B_Import-Export'!L$8:L$228,MATCH($B105,'Disaggregation1B_Import-Export'!$C$8:$C$228,0))),"")</f>
        <v/>
      </c>
      <c r="L105" s="1054" t="str">
        <f>IFERROR(IF(INDEX('Disaggregation1B_Import-Export'!AQ$8:AQ$228,MATCH($B105,'Disaggregation1B_Import-Export'!$C$8:$C$228,0))="","",INDEX('Disaggregation1B_Import-Export'!AQ$8:AQ$228,MATCH($B105,'Disaggregation1B_Import-Export'!$C$8:$C$228,0))),"")</f>
        <v/>
      </c>
      <c r="M105" s="1167"/>
      <c r="N105" s="1167"/>
      <c r="O105" s="1168" t="str">
        <f t="shared" si="6"/>
        <v/>
      </c>
      <c r="P105" s="1169"/>
      <c r="Q105" s="1169"/>
      <c r="R105" s="1170"/>
      <c r="S105" s="1167"/>
      <c r="T105" s="1167"/>
      <c r="U105" s="1168" t="str">
        <f t="shared" si="7"/>
        <v/>
      </c>
      <c r="V105" s="1169"/>
      <c r="W105" s="1169"/>
      <c r="X105" s="1170"/>
      <c r="Y105" s="1171"/>
      <c r="Z105" s="1171"/>
      <c r="AA105" s="1172" t="str">
        <f t="shared" si="8"/>
        <v/>
      </c>
      <c r="AB105" s="1173"/>
      <c r="AC105" s="1174"/>
    </row>
    <row r="106" spans="1:29" x14ac:dyDescent="0.2">
      <c r="A106" s="1027">
        <f t="shared" si="9"/>
        <v>96</v>
      </c>
      <c r="B106" s="1027" t="str">
        <f t="shared" si="5"/>
        <v>Coverage96</v>
      </c>
      <c r="C106" s="1163" t="str">
        <f>IFERROR(INDEX('Disaggregation1B_Import-Export'!D$8:D$228,MATCH($B106,'Disaggregation1B_Import-Export'!$C$8:$C$228,0)),"")</f>
        <v/>
      </c>
      <c r="D106" s="1164" t="str">
        <f>IFERROR(INDEX('Disaggregation1B_Import-Export'!AF$8:AF$245,MATCH($B106,'Disaggregation1B_Import-Export'!$C$8:$C$245,0)),"")</f>
        <v/>
      </c>
      <c r="E106" s="1164" t="str">
        <f>IFERROR(IF(INDEX('Disaggregation1B_Import-Export'!AG$8:AG$228,MATCH($B106,'Disaggregation1B_Import-Export'!$C$8:$C$228,0))="","",INDEX('Disaggregation1B_Import-Export'!AG$8:AG$228,MATCH($B106,'Disaggregation1B_Import-Export'!$C$8:$C$228,0))),"")</f>
        <v/>
      </c>
      <c r="F106" s="1164" t="str">
        <f>IFERROR(IF(INDEX('Disaggregation1B_Import-Export'!AH$8:AH$228,MATCH($B106,'Disaggregation1B_Import-Export'!$C$8:$C$228,0))="","",INDEX('Disaggregation1B_Import-Export'!AH$8:AH$228,MATCH($B106,'Disaggregation1B_Import-Export'!$C$8:$C$228,0))),"")</f>
        <v/>
      </c>
      <c r="G106" s="1165" t="str">
        <f>IFERROR(IF(INDEX('Disaggregation1B_Import-Export'!H$8:H$228,MATCH($B106,'Disaggregation1B_Import-Export'!$C$8:$C$228,0))="","",INDEX('Disaggregation1B_Import-Export'!H$8:H$228,MATCH($B106,'Disaggregation1B_Import-Export'!$C$8:$C$228,0))),"")</f>
        <v/>
      </c>
      <c r="H106" s="1165" t="str">
        <f>IFERROR(IF(INDEX('Disaggregation1B_Import-Export'!I$8:I$228,MATCH($B106,'Disaggregation1B_Import-Export'!$C$8:$C$228,0))="","",INDEX('Disaggregation1B_Import-Export'!I$8:I$228,MATCH($B106,'Disaggregation1B_Import-Export'!$C$8:$C$228,0))),"")</f>
        <v/>
      </c>
      <c r="I106" s="1166" t="str">
        <f>IFERROR(IF(INDEX('Disaggregation1B_Import-Export'!J$8:J$228,MATCH($B106,'Disaggregation1B_Import-Export'!$C$8:$C$228,0))="","",INDEX('Disaggregation1B_Import-Export'!J$8:J$228,MATCH($B106,'Disaggregation1B_Import-Export'!$C$8:$C$228,0))),"")</f>
        <v/>
      </c>
      <c r="J106" s="1164" t="str">
        <f>IFERROR(IF(INDEX('Disaggregation1B_Import-Export'!K$8:K$228,MATCH($B106,'Disaggregation1B_Import-Export'!$C$8:$C$228,0))="","",INDEX('Disaggregation1B_Import-Export'!K$8:K$228,MATCH($B106,'Disaggregation1B_Import-Export'!$C$8:$C$228,0))),"")</f>
        <v/>
      </c>
      <c r="K106" s="1164" t="str">
        <f>IFERROR(IF(INDEX('Disaggregation1B_Import-Export'!L$8:L$228,MATCH($B106,'Disaggregation1B_Import-Export'!$C$8:$C$228,0))="","",INDEX('Disaggregation1B_Import-Export'!L$8:L$228,MATCH($B106,'Disaggregation1B_Import-Export'!$C$8:$C$228,0))),"")</f>
        <v/>
      </c>
      <c r="L106" s="1054" t="str">
        <f>IFERROR(IF(INDEX('Disaggregation1B_Import-Export'!AQ$8:AQ$228,MATCH($B106,'Disaggregation1B_Import-Export'!$C$8:$C$228,0))="","",INDEX('Disaggregation1B_Import-Export'!AQ$8:AQ$228,MATCH($B106,'Disaggregation1B_Import-Export'!$C$8:$C$228,0))),"")</f>
        <v/>
      </c>
      <c r="M106" s="1167"/>
      <c r="N106" s="1167"/>
      <c r="O106" s="1168" t="str">
        <f t="shared" si="6"/>
        <v/>
      </c>
      <c r="P106" s="1169"/>
      <c r="Q106" s="1169"/>
      <c r="R106" s="1170"/>
      <c r="S106" s="1167"/>
      <c r="T106" s="1167"/>
      <c r="U106" s="1168" t="str">
        <f t="shared" si="7"/>
        <v/>
      </c>
      <c r="V106" s="1169"/>
      <c r="W106" s="1169"/>
      <c r="X106" s="1170"/>
      <c r="Y106" s="1171"/>
      <c r="Z106" s="1171"/>
      <c r="AA106" s="1172" t="str">
        <f t="shared" si="8"/>
        <v/>
      </c>
      <c r="AB106" s="1173"/>
      <c r="AC106" s="1174"/>
    </row>
    <row r="107" spans="1:29" x14ac:dyDescent="0.2">
      <c r="A107" s="1027">
        <f t="shared" si="9"/>
        <v>97</v>
      </c>
      <c r="B107" s="1027" t="str">
        <f t="shared" si="5"/>
        <v>Coverage97</v>
      </c>
      <c r="C107" s="1163" t="str">
        <f>IFERROR(INDEX('Disaggregation1B_Import-Export'!D$8:D$228,MATCH($B107,'Disaggregation1B_Import-Export'!$C$8:$C$228,0)),"")</f>
        <v/>
      </c>
      <c r="D107" s="1164" t="str">
        <f>IFERROR(INDEX('Disaggregation1B_Import-Export'!AF$8:AF$245,MATCH($B107,'Disaggregation1B_Import-Export'!$C$8:$C$245,0)),"")</f>
        <v/>
      </c>
      <c r="E107" s="1164" t="str">
        <f>IFERROR(IF(INDEX('Disaggregation1B_Import-Export'!AG$8:AG$228,MATCH($B107,'Disaggregation1B_Import-Export'!$C$8:$C$228,0))="","",INDEX('Disaggregation1B_Import-Export'!AG$8:AG$228,MATCH($B107,'Disaggregation1B_Import-Export'!$C$8:$C$228,0))),"")</f>
        <v/>
      </c>
      <c r="F107" s="1164" t="str">
        <f>IFERROR(IF(INDEX('Disaggregation1B_Import-Export'!AH$8:AH$228,MATCH($B107,'Disaggregation1B_Import-Export'!$C$8:$C$228,0))="","",INDEX('Disaggregation1B_Import-Export'!AH$8:AH$228,MATCH($B107,'Disaggregation1B_Import-Export'!$C$8:$C$228,0))),"")</f>
        <v/>
      </c>
      <c r="G107" s="1165" t="str">
        <f>IFERROR(IF(INDEX('Disaggregation1B_Import-Export'!H$8:H$228,MATCH($B107,'Disaggregation1B_Import-Export'!$C$8:$C$228,0))="","",INDEX('Disaggregation1B_Import-Export'!H$8:H$228,MATCH($B107,'Disaggregation1B_Import-Export'!$C$8:$C$228,0))),"")</f>
        <v/>
      </c>
      <c r="H107" s="1165" t="str">
        <f>IFERROR(IF(INDEX('Disaggregation1B_Import-Export'!I$8:I$228,MATCH($B107,'Disaggregation1B_Import-Export'!$C$8:$C$228,0))="","",INDEX('Disaggregation1B_Import-Export'!I$8:I$228,MATCH($B107,'Disaggregation1B_Import-Export'!$C$8:$C$228,0))),"")</f>
        <v/>
      </c>
      <c r="I107" s="1166" t="str">
        <f>IFERROR(IF(INDEX('Disaggregation1B_Import-Export'!J$8:J$228,MATCH($B107,'Disaggregation1B_Import-Export'!$C$8:$C$228,0))="","",INDEX('Disaggregation1B_Import-Export'!J$8:J$228,MATCH($B107,'Disaggregation1B_Import-Export'!$C$8:$C$228,0))),"")</f>
        <v/>
      </c>
      <c r="J107" s="1164" t="str">
        <f>IFERROR(IF(INDEX('Disaggregation1B_Import-Export'!K$8:K$228,MATCH($B107,'Disaggregation1B_Import-Export'!$C$8:$C$228,0))="","",INDEX('Disaggregation1B_Import-Export'!K$8:K$228,MATCH($B107,'Disaggregation1B_Import-Export'!$C$8:$C$228,0))),"")</f>
        <v/>
      </c>
      <c r="K107" s="1164" t="str">
        <f>IFERROR(IF(INDEX('Disaggregation1B_Import-Export'!L$8:L$228,MATCH($B107,'Disaggregation1B_Import-Export'!$C$8:$C$228,0))="","",INDEX('Disaggregation1B_Import-Export'!L$8:L$228,MATCH($B107,'Disaggregation1B_Import-Export'!$C$8:$C$228,0))),"")</f>
        <v/>
      </c>
      <c r="L107" s="1054" t="str">
        <f>IFERROR(IF(INDEX('Disaggregation1B_Import-Export'!AQ$8:AQ$228,MATCH($B107,'Disaggregation1B_Import-Export'!$C$8:$C$228,0))="","",INDEX('Disaggregation1B_Import-Export'!AQ$8:AQ$228,MATCH($B107,'Disaggregation1B_Import-Export'!$C$8:$C$228,0))),"")</f>
        <v/>
      </c>
      <c r="M107" s="1167"/>
      <c r="N107" s="1167"/>
      <c r="O107" s="1168" t="str">
        <f t="shared" si="6"/>
        <v/>
      </c>
      <c r="P107" s="1169"/>
      <c r="Q107" s="1169"/>
      <c r="R107" s="1170"/>
      <c r="S107" s="1167"/>
      <c r="T107" s="1167"/>
      <c r="U107" s="1168" t="str">
        <f t="shared" si="7"/>
        <v/>
      </c>
      <c r="V107" s="1169"/>
      <c r="W107" s="1169"/>
      <c r="X107" s="1170"/>
      <c r="Y107" s="1171"/>
      <c r="Z107" s="1171"/>
      <c r="AA107" s="1172" t="str">
        <f t="shared" si="8"/>
        <v/>
      </c>
      <c r="AB107" s="1173"/>
      <c r="AC107" s="1174"/>
    </row>
    <row r="108" spans="1:29" x14ac:dyDescent="0.2">
      <c r="A108" s="1027">
        <f t="shared" si="9"/>
        <v>98</v>
      </c>
      <c r="B108" s="1027" t="str">
        <f t="shared" si="5"/>
        <v>Coverage98</v>
      </c>
      <c r="C108" s="1163" t="str">
        <f>IFERROR(INDEX('Disaggregation1B_Import-Export'!D$8:D$228,MATCH($B108,'Disaggregation1B_Import-Export'!$C$8:$C$228,0)),"")</f>
        <v/>
      </c>
      <c r="D108" s="1164" t="str">
        <f>IFERROR(INDEX('Disaggregation1B_Import-Export'!AF$8:AF$245,MATCH($B108,'Disaggregation1B_Import-Export'!$C$8:$C$245,0)),"")</f>
        <v/>
      </c>
      <c r="E108" s="1164" t="str">
        <f>IFERROR(IF(INDEX('Disaggregation1B_Import-Export'!AG$8:AG$228,MATCH($B108,'Disaggregation1B_Import-Export'!$C$8:$C$228,0))="","",INDEX('Disaggregation1B_Import-Export'!AG$8:AG$228,MATCH($B108,'Disaggregation1B_Import-Export'!$C$8:$C$228,0))),"")</f>
        <v/>
      </c>
      <c r="F108" s="1164" t="str">
        <f>IFERROR(IF(INDEX('Disaggregation1B_Import-Export'!AH$8:AH$228,MATCH($B108,'Disaggregation1B_Import-Export'!$C$8:$C$228,0))="","",INDEX('Disaggregation1B_Import-Export'!AH$8:AH$228,MATCH($B108,'Disaggregation1B_Import-Export'!$C$8:$C$228,0))),"")</f>
        <v/>
      </c>
      <c r="G108" s="1165" t="str">
        <f>IFERROR(IF(INDEX('Disaggregation1B_Import-Export'!H$8:H$228,MATCH($B108,'Disaggregation1B_Import-Export'!$C$8:$C$228,0))="","",INDEX('Disaggregation1B_Import-Export'!H$8:H$228,MATCH($B108,'Disaggregation1B_Import-Export'!$C$8:$C$228,0))),"")</f>
        <v/>
      </c>
      <c r="H108" s="1165" t="str">
        <f>IFERROR(IF(INDEX('Disaggregation1B_Import-Export'!I$8:I$228,MATCH($B108,'Disaggregation1B_Import-Export'!$C$8:$C$228,0))="","",INDEX('Disaggregation1B_Import-Export'!I$8:I$228,MATCH($B108,'Disaggregation1B_Import-Export'!$C$8:$C$228,0))),"")</f>
        <v/>
      </c>
      <c r="I108" s="1166" t="str">
        <f>IFERROR(IF(INDEX('Disaggregation1B_Import-Export'!J$8:J$228,MATCH($B108,'Disaggregation1B_Import-Export'!$C$8:$C$228,0))="","",INDEX('Disaggregation1B_Import-Export'!J$8:J$228,MATCH($B108,'Disaggregation1B_Import-Export'!$C$8:$C$228,0))),"")</f>
        <v/>
      </c>
      <c r="J108" s="1164" t="str">
        <f>IFERROR(IF(INDEX('Disaggregation1B_Import-Export'!K$8:K$228,MATCH($B108,'Disaggregation1B_Import-Export'!$C$8:$C$228,0))="","",INDEX('Disaggregation1B_Import-Export'!K$8:K$228,MATCH($B108,'Disaggregation1B_Import-Export'!$C$8:$C$228,0))),"")</f>
        <v/>
      </c>
      <c r="K108" s="1164" t="str">
        <f>IFERROR(IF(INDEX('Disaggregation1B_Import-Export'!L$8:L$228,MATCH($B108,'Disaggregation1B_Import-Export'!$C$8:$C$228,0))="","",INDEX('Disaggregation1B_Import-Export'!L$8:L$228,MATCH($B108,'Disaggregation1B_Import-Export'!$C$8:$C$228,0))),"")</f>
        <v/>
      </c>
      <c r="L108" s="1054" t="str">
        <f>IFERROR(IF(INDEX('Disaggregation1B_Import-Export'!AQ$8:AQ$228,MATCH($B108,'Disaggregation1B_Import-Export'!$C$8:$C$228,0))="","",INDEX('Disaggregation1B_Import-Export'!AQ$8:AQ$228,MATCH($B108,'Disaggregation1B_Import-Export'!$C$8:$C$228,0))),"")</f>
        <v/>
      </c>
      <c r="M108" s="1167"/>
      <c r="N108" s="1167"/>
      <c r="O108" s="1168" t="str">
        <f t="shared" si="6"/>
        <v/>
      </c>
      <c r="P108" s="1169"/>
      <c r="Q108" s="1169"/>
      <c r="R108" s="1170"/>
      <c r="S108" s="1167"/>
      <c r="T108" s="1167"/>
      <c r="U108" s="1168" t="str">
        <f t="shared" si="7"/>
        <v/>
      </c>
      <c r="V108" s="1169"/>
      <c r="W108" s="1169"/>
      <c r="X108" s="1170"/>
      <c r="Y108" s="1171"/>
      <c r="Z108" s="1171"/>
      <c r="AA108" s="1172" t="str">
        <f t="shared" si="8"/>
        <v/>
      </c>
      <c r="AB108" s="1173"/>
      <c r="AC108" s="1174"/>
    </row>
    <row r="109" spans="1:29" x14ac:dyDescent="0.2">
      <c r="A109" s="1027">
        <f t="shared" si="9"/>
        <v>99</v>
      </c>
      <c r="B109" s="1027" t="str">
        <f t="shared" si="5"/>
        <v>Coverage99</v>
      </c>
      <c r="C109" s="1163" t="str">
        <f>IFERROR(INDEX('Disaggregation1B_Import-Export'!D$8:D$228,MATCH($B109,'Disaggregation1B_Import-Export'!$C$8:$C$228,0)),"")</f>
        <v/>
      </c>
      <c r="D109" s="1164" t="str">
        <f>IFERROR(INDEX('Disaggregation1B_Import-Export'!AF$8:AF$245,MATCH($B109,'Disaggregation1B_Import-Export'!$C$8:$C$245,0)),"")</f>
        <v/>
      </c>
      <c r="E109" s="1164" t="str">
        <f>IFERROR(IF(INDEX('Disaggregation1B_Import-Export'!AG$8:AG$228,MATCH($B109,'Disaggregation1B_Import-Export'!$C$8:$C$228,0))="","",INDEX('Disaggregation1B_Import-Export'!AG$8:AG$228,MATCH($B109,'Disaggregation1B_Import-Export'!$C$8:$C$228,0))),"")</f>
        <v/>
      </c>
      <c r="F109" s="1164" t="str">
        <f>IFERROR(IF(INDEX('Disaggregation1B_Import-Export'!AH$8:AH$228,MATCH($B109,'Disaggregation1B_Import-Export'!$C$8:$C$228,0))="","",INDEX('Disaggregation1B_Import-Export'!AH$8:AH$228,MATCH($B109,'Disaggregation1B_Import-Export'!$C$8:$C$228,0))),"")</f>
        <v/>
      </c>
      <c r="G109" s="1165" t="str">
        <f>IFERROR(IF(INDEX('Disaggregation1B_Import-Export'!H$8:H$228,MATCH($B109,'Disaggregation1B_Import-Export'!$C$8:$C$228,0))="","",INDEX('Disaggregation1B_Import-Export'!H$8:H$228,MATCH($B109,'Disaggregation1B_Import-Export'!$C$8:$C$228,0))),"")</f>
        <v/>
      </c>
      <c r="H109" s="1165" t="str">
        <f>IFERROR(IF(INDEX('Disaggregation1B_Import-Export'!I$8:I$228,MATCH($B109,'Disaggregation1B_Import-Export'!$C$8:$C$228,0))="","",INDEX('Disaggregation1B_Import-Export'!I$8:I$228,MATCH($B109,'Disaggregation1B_Import-Export'!$C$8:$C$228,0))),"")</f>
        <v/>
      </c>
      <c r="I109" s="1166" t="str">
        <f>IFERROR(IF(INDEX('Disaggregation1B_Import-Export'!J$8:J$228,MATCH($B109,'Disaggregation1B_Import-Export'!$C$8:$C$228,0))="","",INDEX('Disaggregation1B_Import-Export'!J$8:J$228,MATCH($B109,'Disaggregation1B_Import-Export'!$C$8:$C$228,0))),"")</f>
        <v/>
      </c>
      <c r="J109" s="1164" t="str">
        <f>IFERROR(IF(INDEX('Disaggregation1B_Import-Export'!K$8:K$228,MATCH($B109,'Disaggregation1B_Import-Export'!$C$8:$C$228,0))="","",INDEX('Disaggregation1B_Import-Export'!K$8:K$228,MATCH($B109,'Disaggregation1B_Import-Export'!$C$8:$C$228,0))),"")</f>
        <v/>
      </c>
      <c r="K109" s="1164" t="str">
        <f>IFERROR(IF(INDEX('Disaggregation1B_Import-Export'!L$8:L$228,MATCH($B109,'Disaggregation1B_Import-Export'!$C$8:$C$228,0))="","",INDEX('Disaggregation1B_Import-Export'!L$8:L$228,MATCH($B109,'Disaggregation1B_Import-Export'!$C$8:$C$228,0))),"")</f>
        <v/>
      </c>
      <c r="L109" s="1054" t="str">
        <f>IFERROR(IF(INDEX('Disaggregation1B_Import-Export'!AQ$8:AQ$228,MATCH($B109,'Disaggregation1B_Import-Export'!$C$8:$C$228,0))="","",INDEX('Disaggregation1B_Import-Export'!AQ$8:AQ$228,MATCH($B109,'Disaggregation1B_Import-Export'!$C$8:$C$228,0))),"")</f>
        <v/>
      </c>
      <c r="M109" s="1167"/>
      <c r="N109" s="1167"/>
      <c r="O109" s="1168" t="str">
        <f t="shared" si="6"/>
        <v/>
      </c>
      <c r="P109" s="1169"/>
      <c r="Q109" s="1169"/>
      <c r="R109" s="1170"/>
      <c r="S109" s="1167"/>
      <c r="T109" s="1167"/>
      <c r="U109" s="1168" t="str">
        <f t="shared" si="7"/>
        <v/>
      </c>
      <c r="V109" s="1169"/>
      <c r="W109" s="1169"/>
      <c r="X109" s="1170"/>
      <c r="Y109" s="1171"/>
      <c r="Z109" s="1171"/>
      <c r="AA109" s="1172" t="str">
        <f t="shared" si="8"/>
        <v/>
      </c>
      <c r="AB109" s="1173"/>
      <c r="AC109" s="1174"/>
    </row>
    <row r="110" spans="1:29" x14ac:dyDescent="0.2">
      <c r="A110" s="1027">
        <f t="shared" si="9"/>
        <v>100</v>
      </c>
      <c r="B110" s="1027" t="str">
        <f t="shared" si="5"/>
        <v>Coverage100</v>
      </c>
      <c r="C110" s="1163" t="str">
        <f>IFERROR(INDEX('Disaggregation1B_Import-Export'!D$8:D$228,MATCH($B110,'Disaggregation1B_Import-Export'!$C$8:$C$228,0)),"")</f>
        <v/>
      </c>
      <c r="D110" s="1164" t="str">
        <f>IFERROR(INDEX('Disaggregation1B_Import-Export'!AF$8:AF$245,MATCH($B110,'Disaggregation1B_Import-Export'!$C$8:$C$245,0)),"")</f>
        <v/>
      </c>
      <c r="E110" s="1164" t="str">
        <f>IFERROR(IF(INDEX('Disaggregation1B_Import-Export'!AG$8:AG$228,MATCH($B110,'Disaggregation1B_Import-Export'!$C$8:$C$228,0))="","",INDEX('Disaggregation1B_Import-Export'!AG$8:AG$228,MATCH($B110,'Disaggregation1B_Import-Export'!$C$8:$C$228,0))),"")</f>
        <v/>
      </c>
      <c r="F110" s="1164" t="str">
        <f>IFERROR(IF(INDEX('Disaggregation1B_Import-Export'!AH$8:AH$228,MATCH($B110,'Disaggregation1B_Import-Export'!$C$8:$C$228,0))="","",INDEX('Disaggregation1B_Import-Export'!AH$8:AH$228,MATCH($B110,'Disaggregation1B_Import-Export'!$C$8:$C$228,0))),"")</f>
        <v/>
      </c>
      <c r="G110" s="1165" t="str">
        <f>IFERROR(IF(INDEX('Disaggregation1B_Import-Export'!H$8:H$228,MATCH($B110,'Disaggregation1B_Import-Export'!$C$8:$C$228,0))="","",INDEX('Disaggregation1B_Import-Export'!H$8:H$228,MATCH($B110,'Disaggregation1B_Import-Export'!$C$8:$C$228,0))),"")</f>
        <v/>
      </c>
      <c r="H110" s="1165" t="str">
        <f>IFERROR(IF(INDEX('Disaggregation1B_Import-Export'!I$8:I$228,MATCH($B110,'Disaggregation1B_Import-Export'!$C$8:$C$228,0))="","",INDEX('Disaggregation1B_Import-Export'!I$8:I$228,MATCH($B110,'Disaggregation1B_Import-Export'!$C$8:$C$228,0))),"")</f>
        <v/>
      </c>
      <c r="I110" s="1166" t="str">
        <f>IFERROR(IF(INDEX('Disaggregation1B_Import-Export'!J$8:J$228,MATCH($B110,'Disaggregation1B_Import-Export'!$C$8:$C$228,0))="","",INDEX('Disaggregation1B_Import-Export'!J$8:J$228,MATCH($B110,'Disaggregation1B_Import-Export'!$C$8:$C$228,0))),"")</f>
        <v/>
      </c>
      <c r="J110" s="1164" t="str">
        <f>IFERROR(IF(INDEX('Disaggregation1B_Import-Export'!K$8:K$228,MATCH($B110,'Disaggregation1B_Import-Export'!$C$8:$C$228,0))="","",INDEX('Disaggregation1B_Import-Export'!K$8:K$228,MATCH($B110,'Disaggregation1B_Import-Export'!$C$8:$C$228,0))),"")</f>
        <v/>
      </c>
      <c r="K110" s="1164" t="str">
        <f>IFERROR(IF(INDEX('Disaggregation1B_Import-Export'!L$8:L$228,MATCH($B110,'Disaggregation1B_Import-Export'!$C$8:$C$228,0))="","",INDEX('Disaggregation1B_Import-Export'!L$8:L$228,MATCH($B110,'Disaggregation1B_Import-Export'!$C$8:$C$228,0))),"")</f>
        <v/>
      </c>
      <c r="L110" s="1054" t="str">
        <f>IFERROR(IF(INDEX('Disaggregation1B_Import-Export'!AQ$8:AQ$228,MATCH($B110,'Disaggregation1B_Import-Export'!$C$8:$C$228,0))="","",INDEX('Disaggregation1B_Import-Export'!AQ$8:AQ$228,MATCH($B110,'Disaggregation1B_Import-Export'!$C$8:$C$228,0))),"")</f>
        <v/>
      </c>
      <c r="M110" s="1167"/>
      <c r="N110" s="1167"/>
      <c r="O110" s="1168" t="str">
        <f t="shared" si="6"/>
        <v/>
      </c>
      <c r="P110" s="1169"/>
      <c r="Q110" s="1169"/>
      <c r="R110" s="1170"/>
      <c r="S110" s="1167"/>
      <c r="T110" s="1167"/>
      <c r="U110" s="1168" t="str">
        <f t="shared" si="7"/>
        <v/>
      </c>
      <c r="V110" s="1169"/>
      <c r="W110" s="1169"/>
      <c r="X110" s="1170"/>
      <c r="Y110" s="1171"/>
      <c r="Z110" s="1171"/>
      <c r="AA110" s="1172" t="str">
        <f t="shared" si="8"/>
        <v/>
      </c>
      <c r="AB110" s="1173"/>
      <c r="AC110" s="1174"/>
    </row>
    <row r="111" spans="1:29" x14ac:dyDescent="0.2">
      <c r="A111" s="1027">
        <f t="shared" si="9"/>
        <v>101</v>
      </c>
      <c r="B111" s="1027" t="str">
        <f t="shared" si="5"/>
        <v>Coverage101</v>
      </c>
      <c r="C111" s="1163" t="str">
        <f>IFERROR(INDEX('Disaggregation1B_Import-Export'!D$8:D$228,MATCH($B111,'Disaggregation1B_Import-Export'!$C$8:$C$228,0)),"")</f>
        <v/>
      </c>
      <c r="D111" s="1164" t="str">
        <f>IFERROR(INDEX('Disaggregation1B_Import-Export'!AF$8:AF$245,MATCH($B111,'Disaggregation1B_Import-Export'!$C$8:$C$245,0)),"")</f>
        <v/>
      </c>
      <c r="E111" s="1164" t="str">
        <f>IFERROR(IF(INDEX('Disaggregation1B_Import-Export'!AG$8:AG$228,MATCH($B111,'Disaggregation1B_Import-Export'!$C$8:$C$228,0))="","",INDEX('Disaggregation1B_Import-Export'!AG$8:AG$228,MATCH($B111,'Disaggregation1B_Import-Export'!$C$8:$C$228,0))),"")</f>
        <v/>
      </c>
      <c r="F111" s="1164" t="str">
        <f>IFERROR(IF(INDEX('Disaggregation1B_Import-Export'!AH$8:AH$228,MATCH($B111,'Disaggregation1B_Import-Export'!$C$8:$C$228,0))="","",INDEX('Disaggregation1B_Import-Export'!AH$8:AH$228,MATCH($B111,'Disaggregation1B_Import-Export'!$C$8:$C$228,0))),"")</f>
        <v/>
      </c>
      <c r="G111" s="1165" t="str">
        <f>IFERROR(IF(INDEX('Disaggregation1B_Import-Export'!H$8:H$228,MATCH($B111,'Disaggregation1B_Import-Export'!$C$8:$C$228,0))="","",INDEX('Disaggregation1B_Import-Export'!H$8:H$228,MATCH($B111,'Disaggregation1B_Import-Export'!$C$8:$C$228,0))),"")</f>
        <v/>
      </c>
      <c r="H111" s="1165" t="str">
        <f>IFERROR(IF(INDEX('Disaggregation1B_Import-Export'!I$8:I$228,MATCH($B111,'Disaggregation1B_Import-Export'!$C$8:$C$228,0))="","",INDEX('Disaggregation1B_Import-Export'!I$8:I$228,MATCH($B111,'Disaggregation1B_Import-Export'!$C$8:$C$228,0))),"")</f>
        <v/>
      </c>
      <c r="I111" s="1166" t="str">
        <f>IFERROR(IF(INDEX('Disaggregation1B_Import-Export'!J$8:J$228,MATCH($B111,'Disaggregation1B_Import-Export'!$C$8:$C$228,0))="","",INDEX('Disaggregation1B_Import-Export'!J$8:J$228,MATCH($B111,'Disaggregation1B_Import-Export'!$C$8:$C$228,0))),"")</f>
        <v/>
      </c>
      <c r="J111" s="1164" t="str">
        <f>IFERROR(IF(INDEX('Disaggregation1B_Import-Export'!K$8:K$228,MATCH($B111,'Disaggregation1B_Import-Export'!$C$8:$C$228,0))="","",INDEX('Disaggregation1B_Import-Export'!K$8:K$228,MATCH($B111,'Disaggregation1B_Import-Export'!$C$8:$C$228,0))),"")</f>
        <v/>
      </c>
      <c r="K111" s="1164" t="str">
        <f>IFERROR(IF(INDEX('Disaggregation1B_Import-Export'!L$8:L$228,MATCH($B111,'Disaggregation1B_Import-Export'!$C$8:$C$228,0))="","",INDEX('Disaggregation1B_Import-Export'!L$8:L$228,MATCH($B111,'Disaggregation1B_Import-Export'!$C$8:$C$228,0))),"")</f>
        <v/>
      </c>
      <c r="L111" s="1054" t="str">
        <f>IFERROR(IF(INDEX('Disaggregation1B_Import-Export'!AQ$8:AQ$228,MATCH($B111,'Disaggregation1B_Import-Export'!$C$8:$C$228,0))="","",INDEX('Disaggregation1B_Import-Export'!AQ$8:AQ$228,MATCH($B111,'Disaggregation1B_Import-Export'!$C$8:$C$228,0))),"")</f>
        <v/>
      </c>
      <c r="M111" s="1167"/>
      <c r="N111" s="1167"/>
      <c r="O111" s="1168" t="str">
        <f t="shared" si="6"/>
        <v/>
      </c>
      <c r="P111" s="1169"/>
      <c r="Q111" s="1169"/>
      <c r="R111" s="1170"/>
      <c r="S111" s="1167"/>
      <c r="T111" s="1167"/>
      <c r="U111" s="1168" t="str">
        <f t="shared" si="7"/>
        <v/>
      </c>
      <c r="V111" s="1169"/>
      <c r="W111" s="1169"/>
      <c r="X111" s="1170"/>
      <c r="Y111" s="1171"/>
      <c r="Z111" s="1171"/>
      <c r="AA111" s="1172" t="str">
        <f t="shared" si="8"/>
        <v/>
      </c>
      <c r="AB111" s="1173"/>
      <c r="AC111" s="1174"/>
    </row>
    <row r="112" spans="1:29" x14ac:dyDescent="0.2">
      <c r="A112" s="1027">
        <f t="shared" si="9"/>
        <v>102</v>
      </c>
      <c r="B112" s="1027" t="str">
        <f t="shared" si="5"/>
        <v>Coverage102</v>
      </c>
      <c r="C112" s="1163" t="str">
        <f>IFERROR(INDEX('Disaggregation1B_Import-Export'!D$8:D$228,MATCH($B112,'Disaggregation1B_Import-Export'!$C$8:$C$228,0)),"")</f>
        <v/>
      </c>
      <c r="D112" s="1164" t="str">
        <f>IFERROR(INDEX('Disaggregation1B_Import-Export'!AF$8:AF$245,MATCH($B112,'Disaggregation1B_Import-Export'!$C$8:$C$245,0)),"")</f>
        <v/>
      </c>
      <c r="E112" s="1164" t="str">
        <f>IFERROR(IF(INDEX('Disaggregation1B_Import-Export'!AG$8:AG$228,MATCH($B112,'Disaggregation1B_Import-Export'!$C$8:$C$228,0))="","",INDEX('Disaggregation1B_Import-Export'!AG$8:AG$228,MATCH($B112,'Disaggregation1B_Import-Export'!$C$8:$C$228,0))),"")</f>
        <v/>
      </c>
      <c r="F112" s="1164" t="str">
        <f>IFERROR(IF(INDEX('Disaggregation1B_Import-Export'!AH$8:AH$228,MATCH($B112,'Disaggregation1B_Import-Export'!$C$8:$C$228,0))="","",INDEX('Disaggregation1B_Import-Export'!AH$8:AH$228,MATCH($B112,'Disaggregation1B_Import-Export'!$C$8:$C$228,0))),"")</f>
        <v/>
      </c>
      <c r="G112" s="1165" t="str">
        <f>IFERROR(IF(INDEX('Disaggregation1B_Import-Export'!H$8:H$228,MATCH($B112,'Disaggregation1B_Import-Export'!$C$8:$C$228,0))="","",INDEX('Disaggregation1B_Import-Export'!H$8:H$228,MATCH($B112,'Disaggregation1B_Import-Export'!$C$8:$C$228,0))),"")</f>
        <v/>
      </c>
      <c r="H112" s="1165" t="str">
        <f>IFERROR(IF(INDEX('Disaggregation1B_Import-Export'!I$8:I$228,MATCH($B112,'Disaggregation1B_Import-Export'!$C$8:$C$228,0))="","",INDEX('Disaggregation1B_Import-Export'!I$8:I$228,MATCH($B112,'Disaggregation1B_Import-Export'!$C$8:$C$228,0))),"")</f>
        <v/>
      </c>
      <c r="I112" s="1166" t="str">
        <f>IFERROR(IF(INDEX('Disaggregation1B_Import-Export'!J$8:J$228,MATCH($B112,'Disaggregation1B_Import-Export'!$C$8:$C$228,0))="","",INDEX('Disaggregation1B_Import-Export'!J$8:J$228,MATCH($B112,'Disaggregation1B_Import-Export'!$C$8:$C$228,0))),"")</f>
        <v/>
      </c>
      <c r="J112" s="1164" t="str">
        <f>IFERROR(IF(INDEX('Disaggregation1B_Import-Export'!K$8:K$228,MATCH($B112,'Disaggregation1B_Import-Export'!$C$8:$C$228,0))="","",INDEX('Disaggregation1B_Import-Export'!K$8:K$228,MATCH($B112,'Disaggregation1B_Import-Export'!$C$8:$C$228,0))),"")</f>
        <v/>
      </c>
      <c r="K112" s="1164" t="str">
        <f>IFERROR(IF(INDEX('Disaggregation1B_Import-Export'!L$8:L$228,MATCH($B112,'Disaggregation1B_Import-Export'!$C$8:$C$228,0))="","",INDEX('Disaggregation1B_Import-Export'!L$8:L$228,MATCH($B112,'Disaggregation1B_Import-Export'!$C$8:$C$228,0))),"")</f>
        <v/>
      </c>
      <c r="L112" s="1054" t="str">
        <f>IFERROR(IF(INDEX('Disaggregation1B_Import-Export'!AQ$8:AQ$228,MATCH($B112,'Disaggregation1B_Import-Export'!$C$8:$C$228,0))="","",INDEX('Disaggregation1B_Import-Export'!AQ$8:AQ$228,MATCH($B112,'Disaggregation1B_Import-Export'!$C$8:$C$228,0))),"")</f>
        <v/>
      </c>
      <c r="M112" s="1167"/>
      <c r="N112" s="1167"/>
      <c r="O112" s="1168" t="str">
        <f t="shared" si="6"/>
        <v/>
      </c>
      <c r="P112" s="1169"/>
      <c r="Q112" s="1169"/>
      <c r="R112" s="1170"/>
      <c r="S112" s="1167"/>
      <c r="T112" s="1167"/>
      <c r="U112" s="1168" t="str">
        <f t="shared" si="7"/>
        <v/>
      </c>
      <c r="V112" s="1169"/>
      <c r="W112" s="1169"/>
      <c r="X112" s="1170"/>
      <c r="Y112" s="1171"/>
      <c r="Z112" s="1171"/>
      <c r="AA112" s="1172" t="str">
        <f t="shared" si="8"/>
        <v/>
      </c>
      <c r="AB112" s="1173"/>
      <c r="AC112" s="1174"/>
    </row>
    <row r="113" spans="1:29" x14ac:dyDescent="0.2">
      <c r="A113" s="1027">
        <f t="shared" si="9"/>
        <v>103</v>
      </c>
      <c r="B113" s="1027" t="str">
        <f t="shared" si="5"/>
        <v>Coverage103</v>
      </c>
      <c r="C113" s="1163" t="str">
        <f>IFERROR(INDEX('Disaggregation1B_Import-Export'!D$8:D$228,MATCH($B113,'Disaggregation1B_Import-Export'!$C$8:$C$228,0)),"")</f>
        <v/>
      </c>
      <c r="D113" s="1164" t="str">
        <f>IFERROR(INDEX('Disaggregation1B_Import-Export'!AF$8:AF$245,MATCH($B113,'Disaggregation1B_Import-Export'!$C$8:$C$245,0)),"")</f>
        <v/>
      </c>
      <c r="E113" s="1164" t="str">
        <f>IFERROR(IF(INDEX('Disaggregation1B_Import-Export'!AG$8:AG$228,MATCH($B113,'Disaggregation1B_Import-Export'!$C$8:$C$228,0))="","",INDEX('Disaggregation1B_Import-Export'!AG$8:AG$228,MATCH($B113,'Disaggregation1B_Import-Export'!$C$8:$C$228,0))),"")</f>
        <v/>
      </c>
      <c r="F113" s="1164" t="str">
        <f>IFERROR(IF(INDEX('Disaggregation1B_Import-Export'!AH$8:AH$228,MATCH($B113,'Disaggregation1B_Import-Export'!$C$8:$C$228,0))="","",INDEX('Disaggregation1B_Import-Export'!AH$8:AH$228,MATCH($B113,'Disaggregation1B_Import-Export'!$C$8:$C$228,0))),"")</f>
        <v/>
      </c>
      <c r="G113" s="1165" t="str">
        <f>IFERROR(IF(INDEX('Disaggregation1B_Import-Export'!H$8:H$228,MATCH($B113,'Disaggregation1B_Import-Export'!$C$8:$C$228,0))="","",INDEX('Disaggregation1B_Import-Export'!H$8:H$228,MATCH($B113,'Disaggregation1B_Import-Export'!$C$8:$C$228,0))),"")</f>
        <v/>
      </c>
      <c r="H113" s="1165" t="str">
        <f>IFERROR(IF(INDEX('Disaggregation1B_Import-Export'!I$8:I$228,MATCH($B113,'Disaggregation1B_Import-Export'!$C$8:$C$228,0))="","",INDEX('Disaggregation1B_Import-Export'!I$8:I$228,MATCH($B113,'Disaggregation1B_Import-Export'!$C$8:$C$228,0))),"")</f>
        <v/>
      </c>
      <c r="I113" s="1166" t="str">
        <f>IFERROR(IF(INDEX('Disaggregation1B_Import-Export'!J$8:J$228,MATCH($B113,'Disaggregation1B_Import-Export'!$C$8:$C$228,0))="","",INDEX('Disaggregation1B_Import-Export'!J$8:J$228,MATCH($B113,'Disaggregation1B_Import-Export'!$C$8:$C$228,0))),"")</f>
        <v/>
      </c>
      <c r="J113" s="1164" t="str">
        <f>IFERROR(IF(INDEX('Disaggregation1B_Import-Export'!K$8:K$228,MATCH($B113,'Disaggregation1B_Import-Export'!$C$8:$C$228,0))="","",INDEX('Disaggregation1B_Import-Export'!K$8:K$228,MATCH($B113,'Disaggregation1B_Import-Export'!$C$8:$C$228,0))),"")</f>
        <v/>
      </c>
      <c r="K113" s="1164" t="str">
        <f>IFERROR(IF(INDEX('Disaggregation1B_Import-Export'!L$8:L$228,MATCH($B113,'Disaggregation1B_Import-Export'!$C$8:$C$228,0))="","",INDEX('Disaggregation1B_Import-Export'!L$8:L$228,MATCH($B113,'Disaggregation1B_Import-Export'!$C$8:$C$228,0))),"")</f>
        <v/>
      </c>
      <c r="L113" s="1054" t="str">
        <f>IFERROR(IF(INDEX('Disaggregation1B_Import-Export'!AQ$8:AQ$228,MATCH($B113,'Disaggregation1B_Import-Export'!$C$8:$C$228,0))="","",INDEX('Disaggregation1B_Import-Export'!AQ$8:AQ$228,MATCH($B113,'Disaggregation1B_Import-Export'!$C$8:$C$228,0))),"")</f>
        <v/>
      </c>
      <c r="M113" s="1167"/>
      <c r="N113" s="1167"/>
      <c r="O113" s="1168" t="str">
        <f t="shared" si="6"/>
        <v/>
      </c>
      <c r="P113" s="1169"/>
      <c r="Q113" s="1169"/>
      <c r="R113" s="1170"/>
      <c r="S113" s="1167"/>
      <c r="T113" s="1167"/>
      <c r="U113" s="1168" t="str">
        <f t="shared" si="7"/>
        <v/>
      </c>
      <c r="V113" s="1169"/>
      <c r="W113" s="1169"/>
      <c r="X113" s="1170"/>
      <c r="Y113" s="1171"/>
      <c r="Z113" s="1171"/>
      <c r="AA113" s="1172" t="str">
        <f t="shared" si="8"/>
        <v/>
      </c>
      <c r="AB113" s="1173"/>
      <c r="AC113" s="1174"/>
    </row>
    <row r="114" spans="1:29" x14ac:dyDescent="0.2">
      <c r="A114" s="1027">
        <f t="shared" si="9"/>
        <v>104</v>
      </c>
      <c r="B114" s="1027" t="str">
        <f t="shared" ref="B114:B150" si="10">"Coverage"&amp;A114</f>
        <v>Coverage104</v>
      </c>
      <c r="C114" s="1163" t="str">
        <f>IFERROR(INDEX('Disaggregation1B_Import-Export'!D$8:D$228,MATCH($B114,'Disaggregation1B_Import-Export'!$C$8:$C$228,0)),"")</f>
        <v/>
      </c>
      <c r="D114" s="1164" t="str">
        <f>IFERROR(INDEX('Disaggregation1B_Import-Export'!AF$8:AF$245,MATCH($B114,'Disaggregation1B_Import-Export'!$C$8:$C$245,0)),"")</f>
        <v/>
      </c>
      <c r="E114" s="1164" t="str">
        <f>IFERROR(IF(INDEX('Disaggregation1B_Import-Export'!AG$8:AG$228,MATCH($B114,'Disaggregation1B_Import-Export'!$C$8:$C$228,0))="","",INDEX('Disaggregation1B_Import-Export'!AG$8:AG$228,MATCH($B114,'Disaggregation1B_Import-Export'!$C$8:$C$228,0))),"")</f>
        <v/>
      </c>
      <c r="F114" s="1164" t="str">
        <f>IFERROR(IF(INDEX('Disaggregation1B_Import-Export'!AH$8:AH$228,MATCH($B114,'Disaggregation1B_Import-Export'!$C$8:$C$228,0))="","",INDEX('Disaggregation1B_Import-Export'!AH$8:AH$228,MATCH($B114,'Disaggregation1B_Import-Export'!$C$8:$C$228,0))),"")</f>
        <v/>
      </c>
      <c r="G114" s="1165" t="str">
        <f>IFERROR(IF(INDEX('Disaggregation1B_Import-Export'!H$8:H$228,MATCH($B114,'Disaggregation1B_Import-Export'!$C$8:$C$228,0))="","",INDEX('Disaggregation1B_Import-Export'!H$8:H$228,MATCH($B114,'Disaggregation1B_Import-Export'!$C$8:$C$228,0))),"")</f>
        <v/>
      </c>
      <c r="H114" s="1165" t="str">
        <f>IFERROR(IF(INDEX('Disaggregation1B_Import-Export'!I$8:I$228,MATCH($B114,'Disaggregation1B_Import-Export'!$C$8:$C$228,0))="","",INDEX('Disaggregation1B_Import-Export'!I$8:I$228,MATCH($B114,'Disaggregation1B_Import-Export'!$C$8:$C$228,0))),"")</f>
        <v/>
      </c>
      <c r="I114" s="1166" t="str">
        <f>IFERROR(IF(INDEX('Disaggregation1B_Import-Export'!J$8:J$228,MATCH($B114,'Disaggregation1B_Import-Export'!$C$8:$C$228,0))="","",INDEX('Disaggregation1B_Import-Export'!J$8:J$228,MATCH($B114,'Disaggregation1B_Import-Export'!$C$8:$C$228,0))),"")</f>
        <v/>
      </c>
      <c r="J114" s="1164" t="str">
        <f>IFERROR(IF(INDEX('Disaggregation1B_Import-Export'!K$8:K$228,MATCH($B114,'Disaggregation1B_Import-Export'!$C$8:$C$228,0))="","",INDEX('Disaggregation1B_Import-Export'!K$8:K$228,MATCH($B114,'Disaggregation1B_Import-Export'!$C$8:$C$228,0))),"")</f>
        <v/>
      </c>
      <c r="K114" s="1164" t="str">
        <f>IFERROR(IF(INDEX('Disaggregation1B_Import-Export'!L$8:L$228,MATCH($B114,'Disaggregation1B_Import-Export'!$C$8:$C$228,0))="","",INDEX('Disaggregation1B_Import-Export'!L$8:L$228,MATCH($B114,'Disaggregation1B_Import-Export'!$C$8:$C$228,0))),"")</f>
        <v/>
      </c>
      <c r="L114" s="1054" t="str">
        <f>IFERROR(IF(INDEX('Disaggregation1B_Import-Export'!AQ$8:AQ$228,MATCH($B114,'Disaggregation1B_Import-Export'!$C$8:$C$228,0))="","",INDEX('Disaggregation1B_Import-Export'!AQ$8:AQ$228,MATCH($B114,'Disaggregation1B_Import-Export'!$C$8:$C$228,0))),"")</f>
        <v/>
      </c>
      <c r="M114" s="1167"/>
      <c r="N114" s="1167"/>
      <c r="O114" s="1168" t="str">
        <f t="shared" ref="O114:O150" si="11">IFERROR((M114/N114)*100,"")</f>
        <v/>
      </c>
      <c r="P114" s="1169"/>
      <c r="Q114" s="1169"/>
      <c r="R114" s="1170"/>
      <c r="S114" s="1167"/>
      <c r="T114" s="1167"/>
      <c r="U114" s="1168" t="str">
        <f t="shared" ref="U114:U150" si="12">IFERROR((S114/T114)*100,"")</f>
        <v/>
      </c>
      <c r="V114" s="1169"/>
      <c r="W114" s="1169"/>
      <c r="X114" s="1170"/>
      <c r="Y114" s="1171"/>
      <c r="Z114" s="1171"/>
      <c r="AA114" s="1172" t="str">
        <f t="shared" ref="AA114:AA150" si="13">IFERROR(Y114/Z114,"")</f>
        <v/>
      </c>
      <c r="AB114" s="1173"/>
      <c r="AC114" s="1174"/>
    </row>
    <row r="115" spans="1:29" x14ac:dyDescent="0.2">
      <c r="A115" s="1027">
        <f t="shared" si="9"/>
        <v>105</v>
      </c>
      <c r="B115" s="1027" t="str">
        <f t="shared" si="10"/>
        <v>Coverage105</v>
      </c>
      <c r="C115" s="1163" t="str">
        <f>IFERROR(INDEX('Disaggregation1B_Import-Export'!D$8:D$228,MATCH($B115,'Disaggregation1B_Import-Export'!$C$8:$C$228,0)),"")</f>
        <v/>
      </c>
      <c r="D115" s="1164" t="str">
        <f>IFERROR(INDEX('Disaggregation1B_Import-Export'!AF$8:AF$245,MATCH($B115,'Disaggregation1B_Import-Export'!$C$8:$C$245,0)),"")</f>
        <v/>
      </c>
      <c r="E115" s="1164" t="str">
        <f>IFERROR(IF(INDEX('Disaggregation1B_Import-Export'!AG$8:AG$228,MATCH($B115,'Disaggregation1B_Import-Export'!$C$8:$C$228,0))="","",INDEX('Disaggregation1B_Import-Export'!AG$8:AG$228,MATCH($B115,'Disaggregation1B_Import-Export'!$C$8:$C$228,0))),"")</f>
        <v/>
      </c>
      <c r="F115" s="1164" t="str">
        <f>IFERROR(IF(INDEX('Disaggregation1B_Import-Export'!AH$8:AH$228,MATCH($B115,'Disaggregation1B_Import-Export'!$C$8:$C$228,0))="","",INDEX('Disaggregation1B_Import-Export'!AH$8:AH$228,MATCH($B115,'Disaggregation1B_Import-Export'!$C$8:$C$228,0))),"")</f>
        <v/>
      </c>
      <c r="G115" s="1165" t="str">
        <f>IFERROR(IF(INDEX('Disaggregation1B_Import-Export'!H$8:H$228,MATCH($B115,'Disaggregation1B_Import-Export'!$C$8:$C$228,0))="","",INDEX('Disaggregation1B_Import-Export'!H$8:H$228,MATCH($B115,'Disaggregation1B_Import-Export'!$C$8:$C$228,0))),"")</f>
        <v/>
      </c>
      <c r="H115" s="1165" t="str">
        <f>IFERROR(IF(INDEX('Disaggregation1B_Import-Export'!I$8:I$228,MATCH($B115,'Disaggregation1B_Import-Export'!$C$8:$C$228,0))="","",INDEX('Disaggregation1B_Import-Export'!I$8:I$228,MATCH($B115,'Disaggregation1B_Import-Export'!$C$8:$C$228,0))),"")</f>
        <v/>
      </c>
      <c r="I115" s="1166" t="str">
        <f>IFERROR(IF(INDEX('Disaggregation1B_Import-Export'!J$8:J$228,MATCH($B115,'Disaggregation1B_Import-Export'!$C$8:$C$228,0))="","",INDEX('Disaggregation1B_Import-Export'!J$8:J$228,MATCH($B115,'Disaggregation1B_Import-Export'!$C$8:$C$228,0))),"")</f>
        <v/>
      </c>
      <c r="J115" s="1164" t="str">
        <f>IFERROR(IF(INDEX('Disaggregation1B_Import-Export'!K$8:K$228,MATCH($B115,'Disaggregation1B_Import-Export'!$C$8:$C$228,0))="","",INDEX('Disaggregation1B_Import-Export'!K$8:K$228,MATCH($B115,'Disaggregation1B_Import-Export'!$C$8:$C$228,0))),"")</f>
        <v/>
      </c>
      <c r="K115" s="1164" t="str">
        <f>IFERROR(IF(INDEX('Disaggregation1B_Import-Export'!L$8:L$228,MATCH($B115,'Disaggregation1B_Import-Export'!$C$8:$C$228,0))="","",INDEX('Disaggregation1B_Import-Export'!L$8:L$228,MATCH($B115,'Disaggregation1B_Import-Export'!$C$8:$C$228,0))),"")</f>
        <v/>
      </c>
      <c r="L115" s="1054" t="str">
        <f>IFERROR(IF(INDEX('Disaggregation1B_Import-Export'!AQ$8:AQ$228,MATCH($B115,'Disaggregation1B_Import-Export'!$C$8:$C$228,0))="","",INDEX('Disaggregation1B_Import-Export'!AQ$8:AQ$228,MATCH($B115,'Disaggregation1B_Import-Export'!$C$8:$C$228,0))),"")</f>
        <v/>
      </c>
      <c r="M115" s="1167"/>
      <c r="N115" s="1167"/>
      <c r="O115" s="1168" t="str">
        <f t="shared" si="11"/>
        <v/>
      </c>
      <c r="P115" s="1169"/>
      <c r="Q115" s="1169"/>
      <c r="R115" s="1170"/>
      <c r="S115" s="1167"/>
      <c r="T115" s="1167"/>
      <c r="U115" s="1168" t="str">
        <f t="shared" si="12"/>
        <v/>
      </c>
      <c r="V115" s="1169"/>
      <c r="W115" s="1169"/>
      <c r="X115" s="1170"/>
      <c r="Y115" s="1171"/>
      <c r="Z115" s="1171"/>
      <c r="AA115" s="1172" t="str">
        <f t="shared" si="13"/>
        <v/>
      </c>
      <c r="AB115" s="1173"/>
      <c r="AC115" s="1174"/>
    </row>
    <row r="116" spans="1:29" x14ac:dyDescent="0.2">
      <c r="A116" s="1027">
        <f t="shared" si="9"/>
        <v>106</v>
      </c>
      <c r="B116" s="1027" t="str">
        <f t="shared" si="10"/>
        <v>Coverage106</v>
      </c>
      <c r="C116" s="1163" t="str">
        <f>IFERROR(INDEX('Disaggregation1B_Import-Export'!D$8:D$228,MATCH($B116,'Disaggregation1B_Import-Export'!$C$8:$C$228,0)),"")</f>
        <v/>
      </c>
      <c r="D116" s="1164" t="str">
        <f>IFERROR(INDEX('Disaggregation1B_Import-Export'!AF$8:AF$245,MATCH($B116,'Disaggregation1B_Import-Export'!$C$8:$C$245,0)),"")</f>
        <v/>
      </c>
      <c r="E116" s="1164" t="str">
        <f>IFERROR(IF(INDEX('Disaggregation1B_Import-Export'!AG$8:AG$228,MATCH($B116,'Disaggregation1B_Import-Export'!$C$8:$C$228,0))="","",INDEX('Disaggregation1B_Import-Export'!AG$8:AG$228,MATCH($B116,'Disaggregation1B_Import-Export'!$C$8:$C$228,0))),"")</f>
        <v/>
      </c>
      <c r="F116" s="1164" t="str">
        <f>IFERROR(IF(INDEX('Disaggregation1B_Import-Export'!AH$8:AH$228,MATCH($B116,'Disaggregation1B_Import-Export'!$C$8:$C$228,0))="","",INDEX('Disaggregation1B_Import-Export'!AH$8:AH$228,MATCH($B116,'Disaggregation1B_Import-Export'!$C$8:$C$228,0))),"")</f>
        <v/>
      </c>
      <c r="G116" s="1165" t="str">
        <f>IFERROR(IF(INDEX('Disaggregation1B_Import-Export'!H$8:H$228,MATCH($B116,'Disaggregation1B_Import-Export'!$C$8:$C$228,0))="","",INDEX('Disaggregation1B_Import-Export'!H$8:H$228,MATCH($B116,'Disaggregation1B_Import-Export'!$C$8:$C$228,0))),"")</f>
        <v/>
      </c>
      <c r="H116" s="1165" t="str">
        <f>IFERROR(IF(INDEX('Disaggregation1B_Import-Export'!I$8:I$228,MATCH($B116,'Disaggregation1B_Import-Export'!$C$8:$C$228,0))="","",INDEX('Disaggregation1B_Import-Export'!I$8:I$228,MATCH($B116,'Disaggregation1B_Import-Export'!$C$8:$C$228,0))),"")</f>
        <v/>
      </c>
      <c r="I116" s="1166" t="str">
        <f>IFERROR(IF(INDEX('Disaggregation1B_Import-Export'!J$8:J$228,MATCH($B116,'Disaggregation1B_Import-Export'!$C$8:$C$228,0))="","",INDEX('Disaggregation1B_Import-Export'!J$8:J$228,MATCH($B116,'Disaggregation1B_Import-Export'!$C$8:$C$228,0))),"")</f>
        <v/>
      </c>
      <c r="J116" s="1164" t="str">
        <f>IFERROR(IF(INDEX('Disaggregation1B_Import-Export'!K$8:K$228,MATCH($B116,'Disaggregation1B_Import-Export'!$C$8:$C$228,0))="","",INDEX('Disaggregation1B_Import-Export'!K$8:K$228,MATCH($B116,'Disaggregation1B_Import-Export'!$C$8:$C$228,0))),"")</f>
        <v/>
      </c>
      <c r="K116" s="1164" t="str">
        <f>IFERROR(IF(INDEX('Disaggregation1B_Import-Export'!L$8:L$228,MATCH($B116,'Disaggregation1B_Import-Export'!$C$8:$C$228,0))="","",INDEX('Disaggregation1B_Import-Export'!L$8:L$228,MATCH($B116,'Disaggregation1B_Import-Export'!$C$8:$C$228,0))),"")</f>
        <v/>
      </c>
      <c r="L116" s="1054" t="str">
        <f>IFERROR(IF(INDEX('Disaggregation1B_Import-Export'!AQ$8:AQ$228,MATCH($B116,'Disaggregation1B_Import-Export'!$C$8:$C$228,0))="","",INDEX('Disaggregation1B_Import-Export'!AQ$8:AQ$228,MATCH($B116,'Disaggregation1B_Import-Export'!$C$8:$C$228,0))),"")</f>
        <v/>
      </c>
      <c r="M116" s="1167"/>
      <c r="N116" s="1167"/>
      <c r="O116" s="1168" t="str">
        <f t="shared" si="11"/>
        <v/>
      </c>
      <c r="P116" s="1169"/>
      <c r="Q116" s="1169"/>
      <c r="R116" s="1170"/>
      <c r="S116" s="1167"/>
      <c r="T116" s="1167"/>
      <c r="U116" s="1168" t="str">
        <f t="shared" si="12"/>
        <v/>
      </c>
      <c r="V116" s="1169"/>
      <c r="W116" s="1169"/>
      <c r="X116" s="1170"/>
      <c r="Y116" s="1171"/>
      <c r="Z116" s="1171"/>
      <c r="AA116" s="1172" t="str">
        <f t="shared" si="13"/>
        <v/>
      </c>
      <c r="AB116" s="1173"/>
      <c r="AC116" s="1174"/>
    </row>
    <row r="117" spans="1:29" x14ac:dyDescent="0.2">
      <c r="A117" s="1027">
        <f t="shared" si="9"/>
        <v>107</v>
      </c>
      <c r="B117" s="1027" t="str">
        <f t="shared" si="10"/>
        <v>Coverage107</v>
      </c>
      <c r="C117" s="1163" t="str">
        <f>IFERROR(INDEX('Disaggregation1B_Import-Export'!D$8:D$228,MATCH($B117,'Disaggregation1B_Import-Export'!$C$8:$C$228,0)),"")</f>
        <v/>
      </c>
      <c r="D117" s="1164" t="str">
        <f>IFERROR(INDEX('Disaggregation1B_Import-Export'!AF$8:AF$245,MATCH($B117,'Disaggregation1B_Import-Export'!$C$8:$C$245,0)),"")</f>
        <v/>
      </c>
      <c r="E117" s="1164" t="str">
        <f>IFERROR(IF(INDEX('Disaggregation1B_Import-Export'!AG$8:AG$228,MATCH($B117,'Disaggregation1B_Import-Export'!$C$8:$C$228,0))="","",INDEX('Disaggregation1B_Import-Export'!AG$8:AG$228,MATCH($B117,'Disaggregation1B_Import-Export'!$C$8:$C$228,0))),"")</f>
        <v/>
      </c>
      <c r="F117" s="1164" t="str">
        <f>IFERROR(IF(INDEX('Disaggregation1B_Import-Export'!AH$8:AH$228,MATCH($B117,'Disaggregation1B_Import-Export'!$C$8:$C$228,0))="","",INDEX('Disaggregation1B_Import-Export'!AH$8:AH$228,MATCH($B117,'Disaggregation1B_Import-Export'!$C$8:$C$228,0))),"")</f>
        <v/>
      </c>
      <c r="G117" s="1165" t="str">
        <f>IFERROR(IF(INDEX('Disaggregation1B_Import-Export'!H$8:H$228,MATCH($B117,'Disaggregation1B_Import-Export'!$C$8:$C$228,0))="","",INDEX('Disaggregation1B_Import-Export'!H$8:H$228,MATCH($B117,'Disaggregation1B_Import-Export'!$C$8:$C$228,0))),"")</f>
        <v/>
      </c>
      <c r="H117" s="1165" t="str">
        <f>IFERROR(IF(INDEX('Disaggregation1B_Import-Export'!I$8:I$228,MATCH($B117,'Disaggregation1B_Import-Export'!$C$8:$C$228,0))="","",INDEX('Disaggregation1B_Import-Export'!I$8:I$228,MATCH($B117,'Disaggregation1B_Import-Export'!$C$8:$C$228,0))),"")</f>
        <v/>
      </c>
      <c r="I117" s="1166" t="str">
        <f>IFERROR(IF(INDEX('Disaggregation1B_Import-Export'!J$8:J$228,MATCH($B117,'Disaggregation1B_Import-Export'!$C$8:$C$228,0))="","",INDEX('Disaggregation1B_Import-Export'!J$8:J$228,MATCH($B117,'Disaggregation1B_Import-Export'!$C$8:$C$228,0))),"")</f>
        <v/>
      </c>
      <c r="J117" s="1164" t="str">
        <f>IFERROR(IF(INDEX('Disaggregation1B_Import-Export'!K$8:K$228,MATCH($B117,'Disaggregation1B_Import-Export'!$C$8:$C$228,0))="","",INDEX('Disaggregation1B_Import-Export'!K$8:K$228,MATCH($B117,'Disaggregation1B_Import-Export'!$C$8:$C$228,0))),"")</f>
        <v/>
      </c>
      <c r="K117" s="1164" t="str">
        <f>IFERROR(IF(INDEX('Disaggregation1B_Import-Export'!L$8:L$228,MATCH($B117,'Disaggregation1B_Import-Export'!$C$8:$C$228,0))="","",INDEX('Disaggregation1B_Import-Export'!L$8:L$228,MATCH($B117,'Disaggregation1B_Import-Export'!$C$8:$C$228,0))),"")</f>
        <v/>
      </c>
      <c r="L117" s="1054" t="str">
        <f>IFERROR(IF(INDEX('Disaggregation1B_Import-Export'!AQ$8:AQ$228,MATCH($B117,'Disaggregation1B_Import-Export'!$C$8:$C$228,0))="","",INDEX('Disaggregation1B_Import-Export'!AQ$8:AQ$228,MATCH($B117,'Disaggregation1B_Import-Export'!$C$8:$C$228,0))),"")</f>
        <v/>
      </c>
      <c r="M117" s="1167"/>
      <c r="N117" s="1167"/>
      <c r="O117" s="1168" t="str">
        <f t="shared" si="11"/>
        <v/>
      </c>
      <c r="P117" s="1169"/>
      <c r="Q117" s="1169"/>
      <c r="R117" s="1170"/>
      <c r="S117" s="1167"/>
      <c r="T117" s="1167"/>
      <c r="U117" s="1168" t="str">
        <f t="shared" si="12"/>
        <v/>
      </c>
      <c r="V117" s="1169"/>
      <c r="W117" s="1169"/>
      <c r="X117" s="1170"/>
      <c r="Y117" s="1171"/>
      <c r="Z117" s="1171"/>
      <c r="AA117" s="1172" t="str">
        <f t="shared" si="13"/>
        <v/>
      </c>
      <c r="AB117" s="1173"/>
      <c r="AC117" s="1174"/>
    </row>
    <row r="118" spans="1:29" x14ac:dyDescent="0.2">
      <c r="A118" s="1027">
        <f t="shared" si="9"/>
        <v>108</v>
      </c>
      <c r="B118" s="1027" t="str">
        <f t="shared" si="10"/>
        <v>Coverage108</v>
      </c>
      <c r="C118" s="1163" t="str">
        <f>IFERROR(INDEX('Disaggregation1B_Import-Export'!D$8:D$228,MATCH($B118,'Disaggregation1B_Import-Export'!$C$8:$C$228,0)),"")</f>
        <v/>
      </c>
      <c r="D118" s="1164" t="str">
        <f>IFERROR(INDEX('Disaggregation1B_Import-Export'!AF$8:AF$245,MATCH($B118,'Disaggregation1B_Import-Export'!$C$8:$C$245,0)),"")</f>
        <v/>
      </c>
      <c r="E118" s="1164" t="str">
        <f>IFERROR(IF(INDEX('Disaggregation1B_Import-Export'!AG$8:AG$228,MATCH($B118,'Disaggregation1B_Import-Export'!$C$8:$C$228,0))="","",INDEX('Disaggregation1B_Import-Export'!AG$8:AG$228,MATCH($B118,'Disaggregation1B_Import-Export'!$C$8:$C$228,0))),"")</f>
        <v/>
      </c>
      <c r="F118" s="1164" t="str">
        <f>IFERROR(IF(INDEX('Disaggregation1B_Import-Export'!AH$8:AH$228,MATCH($B118,'Disaggregation1B_Import-Export'!$C$8:$C$228,0))="","",INDEX('Disaggregation1B_Import-Export'!AH$8:AH$228,MATCH($B118,'Disaggregation1B_Import-Export'!$C$8:$C$228,0))),"")</f>
        <v/>
      </c>
      <c r="G118" s="1165" t="str">
        <f>IFERROR(IF(INDEX('Disaggregation1B_Import-Export'!H$8:H$228,MATCH($B118,'Disaggregation1B_Import-Export'!$C$8:$C$228,0))="","",INDEX('Disaggregation1B_Import-Export'!H$8:H$228,MATCH($B118,'Disaggregation1B_Import-Export'!$C$8:$C$228,0))),"")</f>
        <v/>
      </c>
      <c r="H118" s="1165" t="str">
        <f>IFERROR(IF(INDEX('Disaggregation1B_Import-Export'!I$8:I$228,MATCH($B118,'Disaggregation1B_Import-Export'!$C$8:$C$228,0))="","",INDEX('Disaggregation1B_Import-Export'!I$8:I$228,MATCH($B118,'Disaggregation1B_Import-Export'!$C$8:$C$228,0))),"")</f>
        <v/>
      </c>
      <c r="I118" s="1166" t="str">
        <f>IFERROR(IF(INDEX('Disaggregation1B_Import-Export'!J$8:J$228,MATCH($B118,'Disaggregation1B_Import-Export'!$C$8:$C$228,0))="","",INDEX('Disaggregation1B_Import-Export'!J$8:J$228,MATCH($B118,'Disaggregation1B_Import-Export'!$C$8:$C$228,0))),"")</f>
        <v/>
      </c>
      <c r="J118" s="1164" t="str">
        <f>IFERROR(IF(INDEX('Disaggregation1B_Import-Export'!K$8:K$228,MATCH($B118,'Disaggregation1B_Import-Export'!$C$8:$C$228,0))="","",INDEX('Disaggregation1B_Import-Export'!K$8:K$228,MATCH($B118,'Disaggregation1B_Import-Export'!$C$8:$C$228,0))),"")</f>
        <v/>
      </c>
      <c r="K118" s="1164" t="str">
        <f>IFERROR(IF(INDEX('Disaggregation1B_Import-Export'!L$8:L$228,MATCH($B118,'Disaggregation1B_Import-Export'!$C$8:$C$228,0))="","",INDEX('Disaggregation1B_Import-Export'!L$8:L$228,MATCH($B118,'Disaggregation1B_Import-Export'!$C$8:$C$228,0))),"")</f>
        <v/>
      </c>
      <c r="L118" s="1054" t="str">
        <f>IFERROR(IF(INDEX('Disaggregation1B_Import-Export'!AQ$8:AQ$228,MATCH($B118,'Disaggregation1B_Import-Export'!$C$8:$C$228,0))="","",INDEX('Disaggregation1B_Import-Export'!AQ$8:AQ$228,MATCH($B118,'Disaggregation1B_Import-Export'!$C$8:$C$228,0))),"")</f>
        <v/>
      </c>
      <c r="M118" s="1167"/>
      <c r="N118" s="1167"/>
      <c r="O118" s="1168" t="str">
        <f t="shared" si="11"/>
        <v/>
      </c>
      <c r="P118" s="1169"/>
      <c r="Q118" s="1169"/>
      <c r="R118" s="1170"/>
      <c r="S118" s="1167"/>
      <c r="T118" s="1167"/>
      <c r="U118" s="1168" t="str">
        <f t="shared" si="12"/>
        <v/>
      </c>
      <c r="V118" s="1169"/>
      <c r="W118" s="1169"/>
      <c r="X118" s="1170"/>
      <c r="Y118" s="1171"/>
      <c r="Z118" s="1171"/>
      <c r="AA118" s="1172" t="str">
        <f t="shared" si="13"/>
        <v/>
      </c>
      <c r="AB118" s="1173"/>
      <c r="AC118" s="1174"/>
    </row>
    <row r="119" spans="1:29" x14ac:dyDescent="0.2">
      <c r="A119" s="1027">
        <f t="shared" si="9"/>
        <v>109</v>
      </c>
      <c r="B119" s="1027" t="str">
        <f t="shared" si="10"/>
        <v>Coverage109</v>
      </c>
      <c r="C119" s="1163" t="str">
        <f>IFERROR(INDEX('Disaggregation1B_Import-Export'!D$8:D$228,MATCH($B119,'Disaggregation1B_Import-Export'!$C$8:$C$228,0)),"")</f>
        <v/>
      </c>
      <c r="D119" s="1164" t="str">
        <f>IFERROR(INDEX('Disaggregation1B_Import-Export'!AF$8:AF$245,MATCH($B119,'Disaggregation1B_Import-Export'!$C$8:$C$245,0)),"")</f>
        <v/>
      </c>
      <c r="E119" s="1164" t="str">
        <f>IFERROR(IF(INDEX('Disaggregation1B_Import-Export'!AG$8:AG$228,MATCH($B119,'Disaggregation1B_Import-Export'!$C$8:$C$228,0))="","",INDEX('Disaggregation1B_Import-Export'!AG$8:AG$228,MATCH($B119,'Disaggregation1B_Import-Export'!$C$8:$C$228,0))),"")</f>
        <v/>
      </c>
      <c r="F119" s="1164" t="str">
        <f>IFERROR(IF(INDEX('Disaggregation1B_Import-Export'!AH$8:AH$228,MATCH($B119,'Disaggregation1B_Import-Export'!$C$8:$C$228,0))="","",INDEX('Disaggregation1B_Import-Export'!AH$8:AH$228,MATCH($B119,'Disaggregation1B_Import-Export'!$C$8:$C$228,0))),"")</f>
        <v/>
      </c>
      <c r="G119" s="1165" t="str">
        <f>IFERROR(IF(INDEX('Disaggregation1B_Import-Export'!H$8:H$228,MATCH($B119,'Disaggregation1B_Import-Export'!$C$8:$C$228,0))="","",INDEX('Disaggregation1B_Import-Export'!H$8:H$228,MATCH($B119,'Disaggregation1B_Import-Export'!$C$8:$C$228,0))),"")</f>
        <v/>
      </c>
      <c r="H119" s="1165" t="str">
        <f>IFERROR(IF(INDEX('Disaggregation1B_Import-Export'!I$8:I$228,MATCH($B119,'Disaggregation1B_Import-Export'!$C$8:$C$228,0))="","",INDEX('Disaggregation1B_Import-Export'!I$8:I$228,MATCH($B119,'Disaggregation1B_Import-Export'!$C$8:$C$228,0))),"")</f>
        <v/>
      </c>
      <c r="I119" s="1166" t="str">
        <f>IFERROR(IF(INDEX('Disaggregation1B_Import-Export'!J$8:J$228,MATCH($B119,'Disaggregation1B_Import-Export'!$C$8:$C$228,0))="","",INDEX('Disaggregation1B_Import-Export'!J$8:J$228,MATCH($B119,'Disaggregation1B_Import-Export'!$C$8:$C$228,0))),"")</f>
        <v/>
      </c>
      <c r="J119" s="1164" t="str">
        <f>IFERROR(IF(INDEX('Disaggregation1B_Import-Export'!K$8:K$228,MATCH($B119,'Disaggregation1B_Import-Export'!$C$8:$C$228,0))="","",INDEX('Disaggregation1B_Import-Export'!K$8:K$228,MATCH($B119,'Disaggregation1B_Import-Export'!$C$8:$C$228,0))),"")</f>
        <v/>
      </c>
      <c r="K119" s="1164" t="str">
        <f>IFERROR(IF(INDEX('Disaggregation1B_Import-Export'!L$8:L$228,MATCH($B119,'Disaggregation1B_Import-Export'!$C$8:$C$228,0))="","",INDEX('Disaggregation1B_Import-Export'!L$8:L$228,MATCH($B119,'Disaggregation1B_Import-Export'!$C$8:$C$228,0))),"")</f>
        <v/>
      </c>
      <c r="L119" s="1054" t="str">
        <f>IFERROR(IF(INDEX('Disaggregation1B_Import-Export'!AQ$8:AQ$228,MATCH($B119,'Disaggregation1B_Import-Export'!$C$8:$C$228,0))="","",INDEX('Disaggregation1B_Import-Export'!AQ$8:AQ$228,MATCH($B119,'Disaggregation1B_Import-Export'!$C$8:$C$228,0))),"")</f>
        <v/>
      </c>
      <c r="M119" s="1167"/>
      <c r="N119" s="1167"/>
      <c r="O119" s="1168" t="str">
        <f t="shared" si="11"/>
        <v/>
      </c>
      <c r="P119" s="1169"/>
      <c r="Q119" s="1169"/>
      <c r="R119" s="1170"/>
      <c r="S119" s="1167"/>
      <c r="T119" s="1167"/>
      <c r="U119" s="1168" t="str">
        <f t="shared" si="12"/>
        <v/>
      </c>
      <c r="V119" s="1169"/>
      <c r="W119" s="1169"/>
      <c r="X119" s="1170"/>
      <c r="Y119" s="1171"/>
      <c r="Z119" s="1171"/>
      <c r="AA119" s="1172" t="str">
        <f t="shared" si="13"/>
        <v/>
      </c>
      <c r="AB119" s="1173"/>
      <c r="AC119" s="1174"/>
    </row>
    <row r="120" spans="1:29" x14ac:dyDescent="0.2">
      <c r="A120" s="1027">
        <f t="shared" si="9"/>
        <v>110</v>
      </c>
      <c r="B120" s="1027" t="str">
        <f t="shared" si="10"/>
        <v>Coverage110</v>
      </c>
      <c r="C120" s="1163" t="str">
        <f>IFERROR(INDEX('Disaggregation1B_Import-Export'!D$8:D$228,MATCH($B120,'Disaggregation1B_Import-Export'!$C$8:$C$228,0)),"")</f>
        <v/>
      </c>
      <c r="D120" s="1164" t="str">
        <f>IFERROR(INDEX('Disaggregation1B_Import-Export'!AF$8:AF$245,MATCH($B120,'Disaggregation1B_Import-Export'!$C$8:$C$245,0)),"")</f>
        <v/>
      </c>
      <c r="E120" s="1164" t="str">
        <f>IFERROR(IF(INDEX('Disaggregation1B_Import-Export'!AG$8:AG$228,MATCH($B120,'Disaggregation1B_Import-Export'!$C$8:$C$228,0))="","",INDEX('Disaggregation1B_Import-Export'!AG$8:AG$228,MATCH($B120,'Disaggregation1B_Import-Export'!$C$8:$C$228,0))),"")</f>
        <v/>
      </c>
      <c r="F120" s="1164" t="str">
        <f>IFERROR(IF(INDEX('Disaggregation1B_Import-Export'!AH$8:AH$228,MATCH($B120,'Disaggregation1B_Import-Export'!$C$8:$C$228,0))="","",INDEX('Disaggregation1B_Import-Export'!AH$8:AH$228,MATCH($B120,'Disaggregation1B_Import-Export'!$C$8:$C$228,0))),"")</f>
        <v/>
      </c>
      <c r="G120" s="1165" t="str">
        <f>IFERROR(IF(INDEX('Disaggregation1B_Import-Export'!H$8:H$228,MATCH($B120,'Disaggregation1B_Import-Export'!$C$8:$C$228,0))="","",INDEX('Disaggregation1B_Import-Export'!H$8:H$228,MATCH($B120,'Disaggregation1B_Import-Export'!$C$8:$C$228,0))),"")</f>
        <v/>
      </c>
      <c r="H120" s="1165" t="str">
        <f>IFERROR(IF(INDEX('Disaggregation1B_Import-Export'!I$8:I$228,MATCH($B120,'Disaggregation1B_Import-Export'!$C$8:$C$228,0))="","",INDEX('Disaggregation1B_Import-Export'!I$8:I$228,MATCH($B120,'Disaggregation1B_Import-Export'!$C$8:$C$228,0))),"")</f>
        <v/>
      </c>
      <c r="I120" s="1166" t="str">
        <f>IFERROR(IF(INDEX('Disaggregation1B_Import-Export'!J$8:J$228,MATCH($B120,'Disaggregation1B_Import-Export'!$C$8:$C$228,0))="","",INDEX('Disaggregation1B_Import-Export'!J$8:J$228,MATCH($B120,'Disaggregation1B_Import-Export'!$C$8:$C$228,0))),"")</f>
        <v/>
      </c>
      <c r="J120" s="1164" t="str">
        <f>IFERROR(IF(INDEX('Disaggregation1B_Import-Export'!K$8:K$228,MATCH($B120,'Disaggregation1B_Import-Export'!$C$8:$C$228,0))="","",INDEX('Disaggregation1B_Import-Export'!K$8:K$228,MATCH($B120,'Disaggregation1B_Import-Export'!$C$8:$C$228,0))),"")</f>
        <v/>
      </c>
      <c r="K120" s="1164" t="str">
        <f>IFERROR(IF(INDEX('Disaggregation1B_Import-Export'!L$8:L$228,MATCH($B120,'Disaggregation1B_Import-Export'!$C$8:$C$228,0))="","",INDEX('Disaggregation1B_Import-Export'!L$8:L$228,MATCH($B120,'Disaggregation1B_Import-Export'!$C$8:$C$228,0))),"")</f>
        <v/>
      </c>
      <c r="L120" s="1054" t="str">
        <f>IFERROR(IF(INDEX('Disaggregation1B_Import-Export'!AQ$8:AQ$228,MATCH($B120,'Disaggregation1B_Import-Export'!$C$8:$C$228,0))="","",INDEX('Disaggregation1B_Import-Export'!AQ$8:AQ$228,MATCH($B120,'Disaggregation1B_Import-Export'!$C$8:$C$228,0))),"")</f>
        <v/>
      </c>
      <c r="M120" s="1167"/>
      <c r="N120" s="1167"/>
      <c r="O120" s="1168" t="str">
        <f t="shared" si="11"/>
        <v/>
      </c>
      <c r="P120" s="1169"/>
      <c r="Q120" s="1169"/>
      <c r="R120" s="1170"/>
      <c r="S120" s="1167"/>
      <c r="T120" s="1167"/>
      <c r="U120" s="1168" t="str">
        <f t="shared" si="12"/>
        <v/>
      </c>
      <c r="V120" s="1169"/>
      <c r="W120" s="1169"/>
      <c r="X120" s="1170"/>
      <c r="Y120" s="1171"/>
      <c r="Z120" s="1171"/>
      <c r="AA120" s="1172" t="str">
        <f t="shared" si="13"/>
        <v/>
      </c>
      <c r="AB120" s="1173"/>
      <c r="AC120" s="1174"/>
    </row>
    <row r="121" spans="1:29" x14ac:dyDescent="0.2">
      <c r="A121" s="1027">
        <f t="shared" si="9"/>
        <v>111</v>
      </c>
      <c r="B121" s="1027" t="str">
        <f t="shared" si="10"/>
        <v>Coverage111</v>
      </c>
      <c r="C121" s="1163" t="str">
        <f>IFERROR(INDEX('Disaggregation1B_Import-Export'!D$8:D$228,MATCH($B121,'Disaggregation1B_Import-Export'!$C$8:$C$228,0)),"")</f>
        <v/>
      </c>
      <c r="D121" s="1164" t="str">
        <f>IFERROR(INDEX('Disaggregation1B_Import-Export'!AF$8:AF$245,MATCH($B121,'Disaggregation1B_Import-Export'!$C$8:$C$245,0)),"")</f>
        <v/>
      </c>
      <c r="E121" s="1164" t="str">
        <f>IFERROR(IF(INDEX('Disaggregation1B_Import-Export'!AG$8:AG$228,MATCH($B121,'Disaggregation1B_Import-Export'!$C$8:$C$228,0))="","",INDEX('Disaggregation1B_Import-Export'!AG$8:AG$228,MATCH($B121,'Disaggregation1B_Import-Export'!$C$8:$C$228,0))),"")</f>
        <v/>
      </c>
      <c r="F121" s="1164" t="str">
        <f>IFERROR(IF(INDEX('Disaggregation1B_Import-Export'!AH$8:AH$228,MATCH($B121,'Disaggregation1B_Import-Export'!$C$8:$C$228,0))="","",INDEX('Disaggregation1B_Import-Export'!AH$8:AH$228,MATCH($B121,'Disaggregation1B_Import-Export'!$C$8:$C$228,0))),"")</f>
        <v/>
      </c>
      <c r="G121" s="1165" t="str">
        <f>IFERROR(IF(INDEX('Disaggregation1B_Import-Export'!H$8:H$228,MATCH($B121,'Disaggregation1B_Import-Export'!$C$8:$C$228,0))="","",INDEX('Disaggregation1B_Import-Export'!H$8:H$228,MATCH($B121,'Disaggregation1B_Import-Export'!$C$8:$C$228,0))),"")</f>
        <v/>
      </c>
      <c r="H121" s="1165" t="str">
        <f>IFERROR(IF(INDEX('Disaggregation1B_Import-Export'!I$8:I$228,MATCH($B121,'Disaggregation1B_Import-Export'!$C$8:$C$228,0))="","",INDEX('Disaggregation1B_Import-Export'!I$8:I$228,MATCH($B121,'Disaggregation1B_Import-Export'!$C$8:$C$228,0))),"")</f>
        <v/>
      </c>
      <c r="I121" s="1166" t="str">
        <f>IFERROR(IF(INDEX('Disaggregation1B_Import-Export'!J$8:J$228,MATCH($B121,'Disaggregation1B_Import-Export'!$C$8:$C$228,0))="","",INDEX('Disaggregation1B_Import-Export'!J$8:J$228,MATCH($B121,'Disaggregation1B_Import-Export'!$C$8:$C$228,0))),"")</f>
        <v/>
      </c>
      <c r="J121" s="1164" t="str">
        <f>IFERROR(IF(INDEX('Disaggregation1B_Import-Export'!K$8:K$228,MATCH($B121,'Disaggregation1B_Import-Export'!$C$8:$C$228,0))="","",INDEX('Disaggregation1B_Import-Export'!K$8:K$228,MATCH($B121,'Disaggregation1B_Import-Export'!$C$8:$C$228,0))),"")</f>
        <v/>
      </c>
      <c r="K121" s="1164" t="str">
        <f>IFERROR(IF(INDEX('Disaggregation1B_Import-Export'!L$8:L$228,MATCH($B121,'Disaggregation1B_Import-Export'!$C$8:$C$228,0))="","",INDEX('Disaggregation1B_Import-Export'!L$8:L$228,MATCH($B121,'Disaggregation1B_Import-Export'!$C$8:$C$228,0))),"")</f>
        <v/>
      </c>
      <c r="L121" s="1054" t="str">
        <f>IFERROR(IF(INDEX('Disaggregation1B_Import-Export'!AQ$8:AQ$228,MATCH($B121,'Disaggregation1B_Import-Export'!$C$8:$C$228,0))="","",INDEX('Disaggregation1B_Import-Export'!AQ$8:AQ$228,MATCH($B121,'Disaggregation1B_Import-Export'!$C$8:$C$228,0))),"")</f>
        <v/>
      </c>
      <c r="M121" s="1167"/>
      <c r="N121" s="1167"/>
      <c r="O121" s="1168" t="str">
        <f t="shared" si="11"/>
        <v/>
      </c>
      <c r="P121" s="1169"/>
      <c r="Q121" s="1169"/>
      <c r="R121" s="1170"/>
      <c r="S121" s="1167"/>
      <c r="T121" s="1167"/>
      <c r="U121" s="1168" t="str">
        <f t="shared" si="12"/>
        <v/>
      </c>
      <c r="V121" s="1169"/>
      <c r="W121" s="1169"/>
      <c r="X121" s="1170"/>
      <c r="Y121" s="1171"/>
      <c r="Z121" s="1171"/>
      <c r="AA121" s="1172" t="str">
        <f t="shared" si="13"/>
        <v/>
      </c>
      <c r="AB121" s="1173"/>
      <c r="AC121" s="1174"/>
    </row>
    <row r="122" spans="1:29" x14ac:dyDescent="0.2">
      <c r="A122" s="1027">
        <f t="shared" si="9"/>
        <v>112</v>
      </c>
      <c r="B122" s="1027" t="str">
        <f t="shared" si="10"/>
        <v>Coverage112</v>
      </c>
      <c r="C122" s="1163" t="str">
        <f>IFERROR(INDEX('Disaggregation1B_Import-Export'!D$8:D$228,MATCH($B122,'Disaggregation1B_Import-Export'!$C$8:$C$228,0)),"")</f>
        <v/>
      </c>
      <c r="D122" s="1164" t="str">
        <f>IFERROR(INDEX('Disaggregation1B_Import-Export'!AF$8:AF$245,MATCH($B122,'Disaggregation1B_Import-Export'!$C$8:$C$245,0)),"")</f>
        <v/>
      </c>
      <c r="E122" s="1164" t="str">
        <f>IFERROR(IF(INDEX('Disaggregation1B_Import-Export'!AG$8:AG$228,MATCH($B122,'Disaggregation1B_Import-Export'!$C$8:$C$228,0))="","",INDEX('Disaggregation1B_Import-Export'!AG$8:AG$228,MATCH($B122,'Disaggregation1B_Import-Export'!$C$8:$C$228,0))),"")</f>
        <v/>
      </c>
      <c r="F122" s="1164" t="str">
        <f>IFERROR(IF(INDEX('Disaggregation1B_Import-Export'!AH$8:AH$228,MATCH($B122,'Disaggregation1B_Import-Export'!$C$8:$C$228,0))="","",INDEX('Disaggregation1B_Import-Export'!AH$8:AH$228,MATCH($B122,'Disaggregation1B_Import-Export'!$C$8:$C$228,0))),"")</f>
        <v/>
      </c>
      <c r="G122" s="1165" t="str">
        <f>IFERROR(IF(INDEX('Disaggregation1B_Import-Export'!H$8:H$228,MATCH($B122,'Disaggregation1B_Import-Export'!$C$8:$C$228,0))="","",INDEX('Disaggregation1B_Import-Export'!H$8:H$228,MATCH($B122,'Disaggregation1B_Import-Export'!$C$8:$C$228,0))),"")</f>
        <v/>
      </c>
      <c r="H122" s="1165" t="str">
        <f>IFERROR(IF(INDEX('Disaggregation1B_Import-Export'!I$8:I$228,MATCH($B122,'Disaggregation1B_Import-Export'!$C$8:$C$228,0))="","",INDEX('Disaggregation1B_Import-Export'!I$8:I$228,MATCH($B122,'Disaggregation1B_Import-Export'!$C$8:$C$228,0))),"")</f>
        <v/>
      </c>
      <c r="I122" s="1166" t="str">
        <f>IFERROR(IF(INDEX('Disaggregation1B_Import-Export'!J$8:J$228,MATCH($B122,'Disaggregation1B_Import-Export'!$C$8:$C$228,0))="","",INDEX('Disaggregation1B_Import-Export'!J$8:J$228,MATCH($B122,'Disaggregation1B_Import-Export'!$C$8:$C$228,0))),"")</f>
        <v/>
      </c>
      <c r="J122" s="1164" t="str">
        <f>IFERROR(IF(INDEX('Disaggregation1B_Import-Export'!K$8:K$228,MATCH($B122,'Disaggregation1B_Import-Export'!$C$8:$C$228,0))="","",INDEX('Disaggregation1B_Import-Export'!K$8:K$228,MATCH($B122,'Disaggregation1B_Import-Export'!$C$8:$C$228,0))),"")</f>
        <v/>
      </c>
      <c r="K122" s="1164" t="str">
        <f>IFERROR(IF(INDEX('Disaggregation1B_Import-Export'!L$8:L$228,MATCH($B122,'Disaggregation1B_Import-Export'!$C$8:$C$228,0))="","",INDEX('Disaggregation1B_Import-Export'!L$8:L$228,MATCH($B122,'Disaggregation1B_Import-Export'!$C$8:$C$228,0))),"")</f>
        <v/>
      </c>
      <c r="L122" s="1054" t="str">
        <f>IFERROR(IF(INDEX('Disaggregation1B_Import-Export'!AQ$8:AQ$228,MATCH($B122,'Disaggregation1B_Import-Export'!$C$8:$C$228,0))="","",INDEX('Disaggregation1B_Import-Export'!AQ$8:AQ$228,MATCH($B122,'Disaggregation1B_Import-Export'!$C$8:$C$228,0))),"")</f>
        <v/>
      </c>
      <c r="M122" s="1167"/>
      <c r="N122" s="1167"/>
      <c r="O122" s="1168" t="str">
        <f t="shared" si="11"/>
        <v/>
      </c>
      <c r="P122" s="1169"/>
      <c r="Q122" s="1169"/>
      <c r="R122" s="1170"/>
      <c r="S122" s="1167"/>
      <c r="T122" s="1167"/>
      <c r="U122" s="1168" t="str">
        <f t="shared" si="12"/>
        <v/>
      </c>
      <c r="V122" s="1169"/>
      <c r="W122" s="1169"/>
      <c r="X122" s="1170"/>
      <c r="Y122" s="1171"/>
      <c r="Z122" s="1171"/>
      <c r="AA122" s="1172" t="str">
        <f t="shared" si="13"/>
        <v/>
      </c>
      <c r="AB122" s="1173"/>
      <c r="AC122" s="1174"/>
    </row>
    <row r="123" spans="1:29" x14ac:dyDescent="0.2">
      <c r="A123" s="1027">
        <f t="shared" si="9"/>
        <v>113</v>
      </c>
      <c r="B123" s="1027" t="str">
        <f t="shared" si="10"/>
        <v>Coverage113</v>
      </c>
      <c r="C123" s="1163" t="str">
        <f>IFERROR(INDEX('Disaggregation1B_Import-Export'!D$8:D$228,MATCH($B123,'Disaggregation1B_Import-Export'!$C$8:$C$228,0)),"")</f>
        <v/>
      </c>
      <c r="D123" s="1164" t="str">
        <f>IFERROR(INDEX('Disaggregation1B_Import-Export'!AF$8:AF$245,MATCH($B123,'Disaggregation1B_Import-Export'!$C$8:$C$245,0)),"")</f>
        <v/>
      </c>
      <c r="E123" s="1164" t="str">
        <f>IFERROR(IF(INDEX('Disaggregation1B_Import-Export'!AG$8:AG$228,MATCH($B123,'Disaggregation1B_Import-Export'!$C$8:$C$228,0))="","",INDEX('Disaggregation1B_Import-Export'!AG$8:AG$228,MATCH($B123,'Disaggregation1B_Import-Export'!$C$8:$C$228,0))),"")</f>
        <v/>
      </c>
      <c r="F123" s="1164" t="str">
        <f>IFERROR(IF(INDEX('Disaggregation1B_Import-Export'!AH$8:AH$228,MATCH($B123,'Disaggregation1B_Import-Export'!$C$8:$C$228,0))="","",INDEX('Disaggregation1B_Import-Export'!AH$8:AH$228,MATCH($B123,'Disaggregation1B_Import-Export'!$C$8:$C$228,0))),"")</f>
        <v/>
      </c>
      <c r="G123" s="1165" t="str">
        <f>IFERROR(IF(INDEX('Disaggregation1B_Import-Export'!H$8:H$228,MATCH($B123,'Disaggregation1B_Import-Export'!$C$8:$C$228,0))="","",INDEX('Disaggregation1B_Import-Export'!H$8:H$228,MATCH($B123,'Disaggregation1B_Import-Export'!$C$8:$C$228,0))),"")</f>
        <v/>
      </c>
      <c r="H123" s="1165" t="str">
        <f>IFERROR(IF(INDEX('Disaggregation1B_Import-Export'!I$8:I$228,MATCH($B123,'Disaggregation1B_Import-Export'!$C$8:$C$228,0))="","",INDEX('Disaggregation1B_Import-Export'!I$8:I$228,MATCH($B123,'Disaggregation1B_Import-Export'!$C$8:$C$228,0))),"")</f>
        <v/>
      </c>
      <c r="I123" s="1166" t="str">
        <f>IFERROR(IF(INDEX('Disaggregation1B_Import-Export'!J$8:J$228,MATCH($B123,'Disaggregation1B_Import-Export'!$C$8:$C$228,0))="","",INDEX('Disaggregation1B_Import-Export'!J$8:J$228,MATCH($B123,'Disaggregation1B_Import-Export'!$C$8:$C$228,0))),"")</f>
        <v/>
      </c>
      <c r="J123" s="1164" t="str">
        <f>IFERROR(IF(INDEX('Disaggregation1B_Import-Export'!K$8:K$228,MATCH($B123,'Disaggregation1B_Import-Export'!$C$8:$C$228,0))="","",INDEX('Disaggregation1B_Import-Export'!K$8:K$228,MATCH($B123,'Disaggregation1B_Import-Export'!$C$8:$C$228,0))),"")</f>
        <v/>
      </c>
      <c r="K123" s="1164" t="str">
        <f>IFERROR(IF(INDEX('Disaggregation1B_Import-Export'!L$8:L$228,MATCH($B123,'Disaggregation1B_Import-Export'!$C$8:$C$228,0))="","",INDEX('Disaggregation1B_Import-Export'!L$8:L$228,MATCH($B123,'Disaggregation1B_Import-Export'!$C$8:$C$228,0))),"")</f>
        <v/>
      </c>
      <c r="L123" s="1054" t="str">
        <f>IFERROR(IF(INDEX('Disaggregation1B_Import-Export'!AQ$8:AQ$228,MATCH($B123,'Disaggregation1B_Import-Export'!$C$8:$C$228,0))="","",INDEX('Disaggregation1B_Import-Export'!AQ$8:AQ$228,MATCH($B123,'Disaggregation1B_Import-Export'!$C$8:$C$228,0))),"")</f>
        <v/>
      </c>
      <c r="M123" s="1167"/>
      <c r="N123" s="1167"/>
      <c r="O123" s="1168" t="str">
        <f t="shared" si="11"/>
        <v/>
      </c>
      <c r="P123" s="1169"/>
      <c r="Q123" s="1169"/>
      <c r="R123" s="1170"/>
      <c r="S123" s="1167"/>
      <c r="T123" s="1167"/>
      <c r="U123" s="1168" t="str">
        <f t="shared" si="12"/>
        <v/>
      </c>
      <c r="V123" s="1169"/>
      <c r="W123" s="1169"/>
      <c r="X123" s="1170"/>
      <c r="Y123" s="1171"/>
      <c r="Z123" s="1171"/>
      <c r="AA123" s="1172" t="str">
        <f t="shared" si="13"/>
        <v/>
      </c>
      <c r="AB123" s="1173"/>
      <c r="AC123" s="1174"/>
    </row>
    <row r="124" spans="1:29" x14ac:dyDescent="0.2">
      <c r="A124" s="1027">
        <f t="shared" si="9"/>
        <v>114</v>
      </c>
      <c r="B124" s="1027" t="str">
        <f t="shared" si="10"/>
        <v>Coverage114</v>
      </c>
      <c r="C124" s="1163" t="str">
        <f>IFERROR(INDEX('Disaggregation1B_Import-Export'!D$8:D$228,MATCH($B124,'Disaggregation1B_Import-Export'!$C$8:$C$228,0)),"")</f>
        <v/>
      </c>
      <c r="D124" s="1164" t="str">
        <f>IFERROR(INDEX('Disaggregation1B_Import-Export'!AF$8:AF$245,MATCH($B124,'Disaggregation1B_Import-Export'!$C$8:$C$245,0)),"")</f>
        <v/>
      </c>
      <c r="E124" s="1164" t="str">
        <f>IFERROR(IF(INDEX('Disaggregation1B_Import-Export'!AG$8:AG$228,MATCH($B124,'Disaggregation1B_Import-Export'!$C$8:$C$228,0))="","",INDEX('Disaggregation1B_Import-Export'!AG$8:AG$228,MATCH($B124,'Disaggregation1B_Import-Export'!$C$8:$C$228,0))),"")</f>
        <v/>
      </c>
      <c r="F124" s="1164" t="str">
        <f>IFERROR(IF(INDEX('Disaggregation1B_Import-Export'!AH$8:AH$228,MATCH($B124,'Disaggregation1B_Import-Export'!$C$8:$C$228,0))="","",INDEX('Disaggregation1B_Import-Export'!AH$8:AH$228,MATCH($B124,'Disaggregation1B_Import-Export'!$C$8:$C$228,0))),"")</f>
        <v/>
      </c>
      <c r="G124" s="1165" t="str">
        <f>IFERROR(IF(INDEX('Disaggregation1B_Import-Export'!H$8:H$228,MATCH($B124,'Disaggregation1B_Import-Export'!$C$8:$C$228,0))="","",INDEX('Disaggregation1B_Import-Export'!H$8:H$228,MATCH($B124,'Disaggregation1B_Import-Export'!$C$8:$C$228,0))),"")</f>
        <v/>
      </c>
      <c r="H124" s="1165" t="str">
        <f>IFERROR(IF(INDEX('Disaggregation1B_Import-Export'!I$8:I$228,MATCH($B124,'Disaggregation1B_Import-Export'!$C$8:$C$228,0))="","",INDEX('Disaggregation1B_Import-Export'!I$8:I$228,MATCH($B124,'Disaggregation1B_Import-Export'!$C$8:$C$228,0))),"")</f>
        <v/>
      </c>
      <c r="I124" s="1166" t="str">
        <f>IFERROR(IF(INDEX('Disaggregation1B_Import-Export'!J$8:J$228,MATCH($B124,'Disaggregation1B_Import-Export'!$C$8:$C$228,0))="","",INDEX('Disaggregation1B_Import-Export'!J$8:J$228,MATCH($B124,'Disaggregation1B_Import-Export'!$C$8:$C$228,0))),"")</f>
        <v/>
      </c>
      <c r="J124" s="1164" t="str">
        <f>IFERROR(IF(INDEX('Disaggregation1B_Import-Export'!K$8:K$228,MATCH($B124,'Disaggregation1B_Import-Export'!$C$8:$C$228,0))="","",INDEX('Disaggregation1B_Import-Export'!K$8:K$228,MATCH($B124,'Disaggregation1B_Import-Export'!$C$8:$C$228,0))),"")</f>
        <v/>
      </c>
      <c r="K124" s="1164" t="str">
        <f>IFERROR(IF(INDEX('Disaggregation1B_Import-Export'!L$8:L$228,MATCH($B124,'Disaggregation1B_Import-Export'!$C$8:$C$228,0))="","",INDEX('Disaggregation1B_Import-Export'!L$8:L$228,MATCH($B124,'Disaggregation1B_Import-Export'!$C$8:$C$228,0))),"")</f>
        <v/>
      </c>
      <c r="L124" s="1054" t="str">
        <f>IFERROR(IF(INDEX('Disaggregation1B_Import-Export'!AQ$8:AQ$228,MATCH($B124,'Disaggregation1B_Import-Export'!$C$8:$C$228,0))="","",INDEX('Disaggregation1B_Import-Export'!AQ$8:AQ$228,MATCH($B124,'Disaggregation1B_Import-Export'!$C$8:$C$228,0))),"")</f>
        <v/>
      </c>
      <c r="M124" s="1167"/>
      <c r="N124" s="1167"/>
      <c r="O124" s="1168" t="str">
        <f t="shared" si="11"/>
        <v/>
      </c>
      <c r="P124" s="1169"/>
      <c r="Q124" s="1169"/>
      <c r="R124" s="1170"/>
      <c r="S124" s="1167"/>
      <c r="T124" s="1167"/>
      <c r="U124" s="1168" t="str">
        <f t="shared" si="12"/>
        <v/>
      </c>
      <c r="V124" s="1169"/>
      <c r="W124" s="1169"/>
      <c r="X124" s="1170"/>
      <c r="Y124" s="1171"/>
      <c r="Z124" s="1171"/>
      <c r="AA124" s="1172" t="str">
        <f t="shared" si="13"/>
        <v/>
      </c>
      <c r="AB124" s="1173"/>
      <c r="AC124" s="1174"/>
    </row>
    <row r="125" spans="1:29" x14ac:dyDescent="0.2">
      <c r="A125" s="1027">
        <f t="shared" si="9"/>
        <v>115</v>
      </c>
      <c r="B125" s="1027" t="str">
        <f t="shared" si="10"/>
        <v>Coverage115</v>
      </c>
      <c r="C125" s="1163" t="str">
        <f>IFERROR(INDEX('Disaggregation1B_Import-Export'!D$8:D$228,MATCH($B125,'Disaggregation1B_Import-Export'!$C$8:$C$228,0)),"")</f>
        <v/>
      </c>
      <c r="D125" s="1164" t="str">
        <f>IFERROR(INDEX('Disaggregation1B_Import-Export'!AF$8:AF$245,MATCH($B125,'Disaggregation1B_Import-Export'!$C$8:$C$245,0)),"")</f>
        <v/>
      </c>
      <c r="E125" s="1164" t="str">
        <f>IFERROR(IF(INDEX('Disaggregation1B_Import-Export'!AG$8:AG$228,MATCH($B125,'Disaggregation1B_Import-Export'!$C$8:$C$228,0))="","",INDEX('Disaggregation1B_Import-Export'!AG$8:AG$228,MATCH($B125,'Disaggregation1B_Import-Export'!$C$8:$C$228,0))),"")</f>
        <v/>
      </c>
      <c r="F125" s="1164" t="str">
        <f>IFERROR(IF(INDEX('Disaggregation1B_Import-Export'!AH$8:AH$228,MATCH($B125,'Disaggregation1B_Import-Export'!$C$8:$C$228,0))="","",INDEX('Disaggregation1B_Import-Export'!AH$8:AH$228,MATCH($B125,'Disaggregation1B_Import-Export'!$C$8:$C$228,0))),"")</f>
        <v/>
      </c>
      <c r="G125" s="1165" t="str">
        <f>IFERROR(IF(INDEX('Disaggregation1B_Import-Export'!H$8:H$228,MATCH($B125,'Disaggregation1B_Import-Export'!$C$8:$C$228,0))="","",INDEX('Disaggregation1B_Import-Export'!H$8:H$228,MATCH($B125,'Disaggregation1B_Import-Export'!$C$8:$C$228,0))),"")</f>
        <v/>
      </c>
      <c r="H125" s="1165" t="str">
        <f>IFERROR(IF(INDEX('Disaggregation1B_Import-Export'!I$8:I$228,MATCH($B125,'Disaggregation1B_Import-Export'!$C$8:$C$228,0))="","",INDEX('Disaggregation1B_Import-Export'!I$8:I$228,MATCH($B125,'Disaggregation1B_Import-Export'!$C$8:$C$228,0))),"")</f>
        <v/>
      </c>
      <c r="I125" s="1166" t="str">
        <f>IFERROR(IF(INDEX('Disaggregation1B_Import-Export'!J$8:J$228,MATCH($B125,'Disaggregation1B_Import-Export'!$C$8:$C$228,0))="","",INDEX('Disaggregation1B_Import-Export'!J$8:J$228,MATCH($B125,'Disaggregation1B_Import-Export'!$C$8:$C$228,0))),"")</f>
        <v/>
      </c>
      <c r="J125" s="1164" t="str">
        <f>IFERROR(IF(INDEX('Disaggregation1B_Import-Export'!K$8:K$228,MATCH($B125,'Disaggregation1B_Import-Export'!$C$8:$C$228,0))="","",INDEX('Disaggregation1B_Import-Export'!K$8:K$228,MATCH($B125,'Disaggregation1B_Import-Export'!$C$8:$C$228,0))),"")</f>
        <v/>
      </c>
      <c r="K125" s="1164" t="str">
        <f>IFERROR(IF(INDEX('Disaggregation1B_Import-Export'!L$8:L$228,MATCH($B125,'Disaggregation1B_Import-Export'!$C$8:$C$228,0))="","",INDEX('Disaggregation1B_Import-Export'!L$8:L$228,MATCH($B125,'Disaggregation1B_Import-Export'!$C$8:$C$228,0))),"")</f>
        <v/>
      </c>
      <c r="L125" s="1054" t="str">
        <f>IFERROR(IF(INDEX('Disaggregation1B_Import-Export'!AQ$8:AQ$228,MATCH($B125,'Disaggregation1B_Import-Export'!$C$8:$C$228,0))="","",INDEX('Disaggregation1B_Import-Export'!AQ$8:AQ$228,MATCH($B125,'Disaggregation1B_Import-Export'!$C$8:$C$228,0))),"")</f>
        <v/>
      </c>
      <c r="M125" s="1167"/>
      <c r="N125" s="1167"/>
      <c r="O125" s="1168" t="str">
        <f t="shared" si="11"/>
        <v/>
      </c>
      <c r="P125" s="1169"/>
      <c r="Q125" s="1169"/>
      <c r="R125" s="1170"/>
      <c r="S125" s="1167"/>
      <c r="T125" s="1167"/>
      <c r="U125" s="1168" t="str">
        <f t="shared" si="12"/>
        <v/>
      </c>
      <c r="V125" s="1169"/>
      <c r="W125" s="1169"/>
      <c r="X125" s="1170"/>
      <c r="Y125" s="1171"/>
      <c r="Z125" s="1171"/>
      <c r="AA125" s="1172" t="str">
        <f t="shared" si="13"/>
        <v/>
      </c>
      <c r="AB125" s="1173"/>
      <c r="AC125" s="1174"/>
    </row>
    <row r="126" spans="1:29" x14ac:dyDescent="0.2">
      <c r="A126" s="1027">
        <f t="shared" si="9"/>
        <v>116</v>
      </c>
      <c r="B126" s="1027" t="str">
        <f t="shared" si="10"/>
        <v>Coverage116</v>
      </c>
      <c r="C126" s="1163" t="str">
        <f>IFERROR(INDEX('Disaggregation1B_Import-Export'!D$8:D$228,MATCH($B126,'Disaggregation1B_Import-Export'!$C$8:$C$228,0)),"")</f>
        <v/>
      </c>
      <c r="D126" s="1164" t="str">
        <f>IFERROR(INDEX('Disaggregation1B_Import-Export'!AF$8:AF$245,MATCH($B126,'Disaggregation1B_Import-Export'!$C$8:$C$245,0)),"")</f>
        <v/>
      </c>
      <c r="E126" s="1164" t="str">
        <f>IFERROR(IF(INDEX('Disaggregation1B_Import-Export'!AG$8:AG$228,MATCH($B126,'Disaggregation1B_Import-Export'!$C$8:$C$228,0))="","",INDEX('Disaggregation1B_Import-Export'!AG$8:AG$228,MATCH($B126,'Disaggregation1B_Import-Export'!$C$8:$C$228,0))),"")</f>
        <v/>
      </c>
      <c r="F126" s="1164" t="str">
        <f>IFERROR(IF(INDEX('Disaggregation1B_Import-Export'!AH$8:AH$228,MATCH($B126,'Disaggregation1B_Import-Export'!$C$8:$C$228,0))="","",INDEX('Disaggregation1B_Import-Export'!AH$8:AH$228,MATCH($B126,'Disaggregation1B_Import-Export'!$C$8:$C$228,0))),"")</f>
        <v/>
      </c>
      <c r="G126" s="1165" t="str">
        <f>IFERROR(IF(INDEX('Disaggregation1B_Import-Export'!H$8:H$228,MATCH($B126,'Disaggregation1B_Import-Export'!$C$8:$C$228,0))="","",INDEX('Disaggregation1B_Import-Export'!H$8:H$228,MATCH($B126,'Disaggregation1B_Import-Export'!$C$8:$C$228,0))),"")</f>
        <v/>
      </c>
      <c r="H126" s="1165" t="str">
        <f>IFERROR(IF(INDEX('Disaggregation1B_Import-Export'!I$8:I$228,MATCH($B126,'Disaggregation1B_Import-Export'!$C$8:$C$228,0))="","",INDEX('Disaggregation1B_Import-Export'!I$8:I$228,MATCH($B126,'Disaggregation1B_Import-Export'!$C$8:$C$228,0))),"")</f>
        <v/>
      </c>
      <c r="I126" s="1166" t="str">
        <f>IFERROR(IF(INDEX('Disaggregation1B_Import-Export'!J$8:J$228,MATCH($B126,'Disaggregation1B_Import-Export'!$C$8:$C$228,0))="","",INDEX('Disaggregation1B_Import-Export'!J$8:J$228,MATCH($B126,'Disaggregation1B_Import-Export'!$C$8:$C$228,0))),"")</f>
        <v/>
      </c>
      <c r="J126" s="1164" t="str">
        <f>IFERROR(IF(INDEX('Disaggregation1B_Import-Export'!K$8:K$228,MATCH($B126,'Disaggregation1B_Import-Export'!$C$8:$C$228,0))="","",INDEX('Disaggregation1B_Import-Export'!K$8:K$228,MATCH($B126,'Disaggregation1B_Import-Export'!$C$8:$C$228,0))),"")</f>
        <v/>
      </c>
      <c r="K126" s="1164" t="str">
        <f>IFERROR(IF(INDEX('Disaggregation1B_Import-Export'!L$8:L$228,MATCH($B126,'Disaggregation1B_Import-Export'!$C$8:$C$228,0))="","",INDEX('Disaggregation1B_Import-Export'!L$8:L$228,MATCH($B126,'Disaggregation1B_Import-Export'!$C$8:$C$228,0))),"")</f>
        <v/>
      </c>
      <c r="L126" s="1054" t="str">
        <f>IFERROR(IF(INDEX('Disaggregation1B_Import-Export'!AQ$8:AQ$228,MATCH($B126,'Disaggregation1B_Import-Export'!$C$8:$C$228,0))="","",INDEX('Disaggregation1B_Import-Export'!AQ$8:AQ$228,MATCH($B126,'Disaggregation1B_Import-Export'!$C$8:$C$228,0))),"")</f>
        <v/>
      </c>
      <c r="M126" s="1167"/>
      <c r="N126" s="1167"/>
      <c r="O126" s="1168" t="str">
        <f t="shared" si="11"/>
        <v/>
      </c>
      <c r="P126" s="1169"/>
      <c r="Q126" s="1169"/>
      <c r="R126" s="1170"/>
      <c r="S126" s="1167"/>
      <c r="T126" s="1167"/>
      <c r="U126" s="1168" t="str">
        <f t="shared" si="12"/>
        <v/>
      </c>
      <c r="V126" s="1169"/>
      <c r="W126" s="1169"/>
      <c r="X126" s="1170"/>
      <c r="Y126" s="1171"/>
      <c r="Z126" s="1171"/>
      <c r="AA126" s="1172" t="str">
        <f t="shared" si="13"/>
        <v/>
      </c>
      <c r="AB126" s="1173"/>
      <c r="AC126" s="1174"/>
    </row>
    <row r="127" spans="1:29" x14ac:dyDescent="0.2">
      <c r="A127" s="1027">
        <f t="shared" si="9"/>
        <v>117</v>
      </c>
      <c r="B127" s="1027" t="str">
        <f t="shared" si="10"/>
        <v>Coverage117</v>
      </c>
      <c r="C127" s="1163" t="str">
        <f>IFERROR(INDEX('Disaggregation1B_Import-Export'!D$8:D$228,MATCH($B127,'Disaggregation1B_Import-Export'!$C$8:$C$228,0)),"")</f>
        <v/>
      </c>
      <c r="D127" s="1164" t="str">
        <f>IFERROR(INDEX('Disaggregation1B_Import-Export'!AF$8:AF$245,MATCH($B127,'Disaggregation1B_Import-Export'!$C$8:$C$245,0)),"")</f>
        <v/>
      </c>
      <c r="E127" s="1164" t="str">
        <f>IFERROR(IF(INDEX('Disaggregation1B_Import-Export'!AG$8:AG$228,MATCH($B127,'Disaggregation1B_Import-Export'!$C$8:$C$228,0))="","",INDEX('Disaggregation1B_Import-Export'!AG$8:AG$228,MATCH($B127,'Disaggregation1B_Import-Export'!$C$8:$C$228,0))),"")</f>
        <v/>
      </c>
      <c r="F127" s="1164" t="str">
        <f>IFERROR(IF(INDEX('Disaggregation1B_Import-Export'!AH$8:AH$228,MATCH($B127,'Disaggregation1B_Import-Export'!$C$8:$C$228,0))="","",INDEX('Disaggregation1B_Import-Export'!AH$8:AH$228,MATCH($B127,'Disaggregation1B_Import-Export'!$C$8:$C$228,0))),"")</f>
        <v/>
      </c>
      <c r="G127" s="1165" t="str">
        <f>IFERROR(IF(INDEX('Disaggregation1B_Import-Export'!H$8:H$228,MATCH($B127,'Disaggregation1B_Import-Export'!$C$8:$C$228,0))="","",INDEX('Disaggregation1B_Import-Export'!H$8:H$228,MATCH($B127,'Disaggregation1B_Import-Export'!$C$8:$C$228,0))),"")</f>
        <v/>
      </c>
      <c r="H127" s="1165" t="str">
        <f>IFERROR(IF(INDEX('Disaggregation1B_Import-Export'!I$8:I$228,MATCH($B127,'Disaggregation1B_Import-Export'!$C$8:$C$228,0))="","",INDEX('Disaggregation1B_Import-Export'!I$8:I$228,MATCH($B127,'Disaggregation1B_Import-Export'!$C$8:$C$228,0))),"")</f>
        <v/>
      </c>
      <c r="I127" s="1166" t="str">
        <f>IFERROR(IF(INDEX('Disaggregation1B_Import-Export'!J$8:J$228,MATCH($B127,'Disaggregation1B_Import-Export'!$C$8:$C$228,0))="","",INDEX('Disaggregation1B_Import-Export'!J$8:J$228,MATCH($B127,'Disaggregation1B_Import-Export'!$C$8:$C$228,0))),"")</f>
        <v/>
      </c>
      <c r="J127" s="1164" t="str">
        <f>IFERROR(IF(INDEX('Disaggregation1B_Import-Export'!K$8:K$228,MATCH($B127,'Disaggregation1B_Import-Export'!$C$8:$C$228,0))="","",INDEX('Disaggregation1B_Import-Export'!K$8:K$228,MATCH($B127,'Disaggregation1B_Import-Export'!$C$8:$C$228,0))),"")</f>
        <v/>
      </c>
      <c r="K127" s="1164" t="str">
        <f>IFERROR(IF(INDEX('Disaggregation1B_Import-Export'!L$8:L$228,MATCH($B127,'Disaggregation1B_Import-Export'!$C$8:$C$228,0))="","",INDEX('Disaggregation1B_Import-Export'!L$8:L$228,MATCH($B127,'Disaggregation1B_Import-Export'!$C$8:$C$228,0))),"")</f>
        <v/>
      </c>
      <c r="L127" s="1054" t="str">
        <f>IFERROR(IF(INDEX('Disaggregation1B_Import-Export'!AQ$8:AQ$228,MATCH($B127,'Disaggregation1B_Import-Export'!$C$8:$C$228,0))="","",INDEX('Disaggregation1B_Import-Export'!AQ$8:AQ$228,MATCH($B127,'Disaggregation1B_Import-Export'!$C$8:$C$228,0))),"")</f>
        <v/>
      </c>
      <c r="M127" s="1167"/>
      <c r="N127" s="1167"/>
      <c r="O127" s="1168" t="str">
        <f t="shared" si="11"/>
        <v/>
      </c>
      <c r="P127" s="1169"/>
      <c r="Q127" s="1169"/>
      <c r="R127" s="1170"/>
      <c r="S127" s="1167"/>
      <c r="T127" s="1167"/>
      <c r="U127" s="1168" t="str">
        <f t="shared" si="12"/>
        <v/>
      </c>
      <c r="V127" s="1169"/>
      <c r="W127" s="1169"/>
      <c r="X127" s="1170"/>
      <c r="Y127" s="1171"/>
      <c r="Z127" s="1171"/>
      <c r="AA127" s="1172" t="str">
        <f t="shared" si="13"/>
        <v/>
      </c>
      <c r="AB127" s="1173"/>
      <c r="AC127" s="1174"/>
    </row>
    <row r="128" spans="1:29" x14ac:dyDescent="0.2">
      <c r="A128" s="1027">
        <f t="shared" si="9"/>
        <v>118</v>
      </c>
      <c r="B128" s="1027" t="str">
        <f t="shared" si="10"/>
        <v>Coverage118</v>
      </c>
      <c r="C128" s="1163" t="str">
        <f>IFERROR(INDEX('Disaggregation1B_Import-Export'!D$8:D$228,MATCH($B128,'Disaggregation1B_Import-Export'!$C$8:$C$228,0)),"")</f>
        <v/>
      </c>
      <c r="D128" s="1164" t="str">
        <f>IFERROR(INDEX('Disaggregation1B_Import-Export'!AF$8:AF$245,MATCH($B128,'Disaggregation1B_Import-Export'!$C$8:$C$245,0)),"")</f>
        <v/>
      </c>
      <c r="E128" s="1164" t="str">
        <f>IFERROR(IF(INDEX('Disaggregation1B_Import-Export'!AG$8:AG$228,MATCH($B128,'Disaggregation1B_Import-Export'!$C$8:$C$228,0))="","",INDEX('Disaggregation1B_Import-Export'!AG$8:AG$228,MATCH($B128,'Disaggregation1B_Import-Export'!$C$8:$C$228,0))),"")</f>
        <v/>
      </c>
      <c r="F128" s="1164" t="str">
        <f>IFERROR(IF(INDEX('Disaggregation1B_Import-Export'!AH$8:AH$228,MATCH($B128,'Disaggregation1B_Import-Export'!$C$8:$C$228,0))="","",INDEX('Disaggregation1B_Import-Export'!AH$8:AH$228,MATCH($B128,'Disaggregation1B_Import-Export'!$C$8:$C$228,0))),"")</f>
        <v/>
      </c>
      <c r="G128" s="1165" t="str">
        <f>IFERROR(IF(INDEX('Disaggregation1B_Import-Export'!H$8:H$228,MATCH($B128,'Disaggregation1B_Import-Export'!$C$8:$C$228,0))="","",INDEX('Disaggregation1B_Import-Export'!H$8:H$228,MATCH($B128,'Disaggregation1B_Import-Export'!$C$8:$C$228,0))),"")</f>
        <v/>
      </c>
      <c r="H128" s="1165" t="str">
        <f>IFERROR(IF(INDEX('Disaggregation1B_Import-Export'!I$8:I$228,MATCH($B128,'Disaggregation1B_Import-Export'!$C$8:$C$228,0))="","",INDEX('Disaggregation1B_Import-Export'!I$8:I$228,MATCH($B128,'Disaggregation1B_Import-Export'!$C$8:$C$228,0))),"")</f>
        <v/>
      </c>
      <c r="I128" s="1166" t="str">
        <f>IFERROR(IF(INDEX('Disaggregation1B_Import-Export'!J$8:J$228,MATCH($B128,'Disaggregation1B_Import-Export'!$C$8:$C$228,0))="","",INDEX('Disaggregation1B_Import-Export'!J$8:J$228,MATCH($B128,'Disaggregation1B_Import-Export'!$C$8:$C$228,0))),"")</f>
        <v/>
      </c>
      <c r="J128" s="1164" t="str">
        <f>IFERROR(IF(INDEX('Disaggregation1B_Import-Export'!K$8:K$228,MATCH($B128,'Disaggregation1B_Import-Export'!$C$8:$C$228,0))="","",INDEX('Disaggregation1B_Import-Export'!K$8:K$228,MATCH($B128,'Disaggregation1B_Import-Export'!$C$8:$C$228,0))),"")</f>
        <v/>
      </c>
      <c r="K128" s="1164" t="str">
        <f>IFERROR(IF(INDEX('Disaggregation1B_Import-Export'!L$8:L$228,MATCH($B128,'Disaggregation1B_Import-Export'!$C$8:$C$228,0))="","",INDEX('Disaggregation1B_Import-Export'!L$8:L$228,MATCH($B128,'Disaggregation1B_Import-Export'!$C$8:$C$228,0))),"")</f>
        <v/>
      </c>
      <c r="L128" s="1054" t="str">
        <f>IFERROR(IF(INDEX('Disaggregation1B_Import-Export'!AQ$8:AQ$228,MATCH($B128,'Disaggregation1B_Import-Export'!$C$8:$C$228,0))="","",INDEX('Disaggregation1B_Import-Export'!AQ$8:AQ$228,MATCH($B128,'Disaggregation1B_Import-Export'!$C$8:$C$228,0))),"")</f>
        <v/>
      </c>
      <c r="M128" s="1167"/>
      <c r="N128" s="1167"/>
      <c r="O128" s="1168" t="str">
        <f t="shared" si="11"/>
        <v/>
      </c>
      <c r="P128" s="1169"/>
      <c r="Q128" s="1169"/>
      <c r="R128" s="1170"/>
      <c r="S128" s="1167"/>
      <c r="T128" s="1167"/>
      <c r="U128" s="1168" t="str">
        <f t="shared" si="12"/>
        <v/>
      </c>
      <c r="V128" s="1169"/>
      <c r="W128" s="1169"/>
      <c r="X128" s="1170"/>
      <c r="Y128" s="1171"/>
      <c r="Z128" s="1171"/>
      <c r="AA128" s="1172" t="str">
        <f t="shared" si="13"/>
        <v/>
      </c>
      <c r="AB128" s="1173"/>
      <c r="AC128" s="1174"/>
    </row>
    <row r="129" spans="1:29" x14ac:dyDescent="0.2">
      <c r="A129" s="1027">
        <f t="shared" si="9"/>
        <v>119</v>
      </c>
      <c r="B129" s="1027" t="str">
        <f t="shared" si="10"/>
        <v>Coverage119</v>
      </c>
      <c r="C129" s="1163" t="str">
        <f>IFERROR(INDEX('Disaggregation1B_Import-Export'!D$8:D$228,MATCH($B129,'Disaggregation1B_Import-Export'!$C$8:$C$228,0)),"")</f>
        <v/>
      </c>
      <c r="D129" s="1164" t="str">
        <f>IFERROR(INDEX('Disaggregation1B_Import-Export'!AF$8:AF$245,MATCH($B129,'Disaggregation1B_Import-Export'!$C$8:$C$245,0)),"")</f>
        <v/>
      </c>
      <c r="E129" s="1164" t="str">
        <f>IFERROR(IF(INDEX('Disaggregation1B_Import-Export'!AG$8:AG$228,MATCH($B129,'Disaggregation1B_Import-Export'!$C$8:$C$228,0))="","",INDEX('Disaggregation1B_Import-Export'!AG$8:AG$228,MATCH($B129,'Disaggregation1B_Import-Export'!$C$8:$C$228,0))),"")</f>
        <v/>
      </c>
      <c r="F129" s="1164" t="str">
        <f>IFERROR(IF(INDEX('Disaggregation1B_Import-Export'!AH$8:AH$228,MATCH($B129,'Disaggregation1B_Import-Export'!$C$8:$C$228,0))="","",INDEX('Disaggregation1B_Import-Export'!AH$8:AH$228,MATCH($B129,'Disaggregation1B_Import-Export'!$C$8:$C$228,0))),"")</f>
        <v/>
      </c>
      <c r="G129" s="1165" t="str">
        <f>IFERROR(IF(INDEX('Disaggregation1B_Import-Export'!H$8:H$228,MATCH($B129,'Disaggregation1B_Import-Export'!$C$8:$C$228,0))="","",INDEX('Disaggregation1B_Import-Export'!H$8:H$228,MATCH($B129,'Disaggregation1B_Import-Export'!$C$8:$C$228,0))),"")</f>
        <v/>
      </c>
      <c r="H129" s="1165" t="str">
        <f>IFERROR(IF(INDEX('Disaggregation1B_Import-Export'!I$8:I$228,MATCH($B129,'Disaggregation1B_Import-Export'!$C$8:$C$228,0))="","",INDEX('Disaggregation1B_Import-Export'!I$8:I$228,MATCH($B129,'Disaggregation1B_Import-Export'!$C$8:$C$228,0))),"")</f>
        <v/>
      </c>
      <c r="I129" s="1166" t="str">
        <f>IFERROR(IF(INDEX('Disaggregation1B_Import-Export'!J$8:J$228,MATCH($B129,'Disaggregation1B_Import-Export'!$C$8:$C$228,0))="","",INDEX('Disaggregation1B_Import-Export'!J$8:J$228,MATCH($B129,'Disaggregation1B_Import-Export'!$C$8:$C$228,0))),"")</f>
        <v/>
      </c>
      <c r="J129" s="1164" t="str">
        <f>IFERROR(IF(INDEX('Disaggregation1B_Import-Export'!K$8:K$228,MATCH($B129,'Disaggregation1B_Import-Export'!$C$8:$C$228,0))="","",INDEX('Disaggregation1B_Import-Export'!K$8:K$228,MATCH($B129,'Disaggregation1B_Import-Export'!$C$8:$C$228,0))),"")</f>
        <v/>
      </c>
      <c r="K129" s="1164" t="str">
        <f>IFERROR(IF(INDEX('Disaggregation1B_Import-Export'!L$8:L$228,MATCH($B129,'Disaggregation1B_Import-Export'!$C$8:$C$228,0))="","",INDEX('Disaggregation1B_Import-Export'!L$8:L$228,MATCH($B129,'Disaggregation1B_Import-Export'!$C$8:$C$228,0))),"")</f>
        <v/>
      </c>
      <c r="L129" s="1054" t="str">
        <f>IFERROR(IF(INDEX('Disaggregation1B_Import-Export'!AQ$8:AQ$228,MATCH($B129,'Disaggregation1B_Import-Export'!$C$8:$C$228,0))="","",INDEX('Disaggregation1B_Import-Export'!AQ$8:AQ$228,MATCH($B129,'Disaggregation1B_Import-Export'!$C$8:$C$228,0))),"")</f>
        <v/>
      </c>
      <c r="M129" s="1167"/>
      <c r="N129" s="1167"/>
      <c r="O129" s="1168" t="str">
        <f t="shared" si="11"/>
        <v/>
      </c>
      <c r="P129" s="1169"/>
      <c r="Q129" s="1169"/>
      <c r="R129" s="1170"/>
      <c r="S129" s="1167"/>
      <c r="T129" s="1167"/>
      <c r="U129" s="1168" t="str">
        <f t="shared" si="12"/>
        <v/>
      </c>
      <c r="V129" s="1169"/>
      <c r="W129" s="1169"/>
      <c r="X129" s="1170"/>
      <c r="Y129" s="1171"/>
      <c r="Z129" s="1171"/>
      <c r="AA129" s="1172" t="str">
        <f t="shared" si="13"/>
        <v/>
      </c>
      <c r="AB129" s="1173"/>
      <c r="AC129" s="1174"/>
    </row>
    <row r="130" spans="1:29" x14ac:dyDescent="0.2">
      <c r="A130" s="1027">
        <f t="shared" si="9"/>
        <v>120</v>
      </c>
      <c r="B130" s="1027" t="str">
        <f t="shared" si="10"/>
        <v>Coverage120</v>
      </c>
      <c r="C130" s="1163" t="str">
        <f>IFERROR(INDEX('Disaggregation1B_Import-Export'!D$8:D$228,MATCH($B130,'Disaggregation1B_Import-Export'!$C$8:$C$228,0)),"")</f>
        <v/>
      </c>
      <c r="D130" s="1164" t="str">
        <f>IFERROR(INDEX('Disaggregation1B_Import-Export'!AF$8:AF$245,MATCH($B130,'Disaggregation1B_Import-Export'!$C$8:$C$245,0)),"")</f>
        <v/>
      </c>
      <c r="E130" s="1164" t="str">
        <f>IFERROR(IF(INDEX('Disaggregation1B_Import-Export'!AG$8:AG$228,MATCH($B130,'Disaggregation1B_Import-Export'!$C$8:$C$228,0))="","",INDEX('Disaggregation1B_Import-Export'!AG$8:AG$228,MATCH($B130,'Disaggregation1B_Import-Export'!$C$8:$C$228,0))),"")</f>
        <v/>
      </c>
      <c r="F130" s="1164" t="str">
        <f>IFERROR(IF(INDEX('Disaggregation1B_Import-Export'!AH$8:AH$228,MATCH($B130,'Disaggregation1B_Import-Export'!$C$8:$C$228,0))="","",INDEX('Disaggregation1B_Import-Export'!AH$8:AH$228,MATCH($B130,'Disaggregation1B_Import-Export'!$C$8:$C$228,0))),"")</f>
        <v/>
      </c>
      <c r="G130" s="1165" t="str">
        <f>IFERROR(IF(INDEX('Disaggregation1B_Import-Export'!H$8:H$228,MATCH($B130,'Disaggregation1B_Import-Export'!$C$8:$C$228,0))="","",INDEX('Disaggregation1B_Import-Export'!H$8:H$228,MATCH($B130,'Disaggregation1B_Import-Export'!$C$8:$C$228,0))),"")</f>
        <v/>
      </c>
      <c r="H130" s="1165" t="str">
        <f>IFERROR(IF(INDEX('Disaggregation1B_Import-Export'!I$8:I$228,MATCH($B130,'Disaggregation1B_Import-Export'!$C$8:$C$228,0))="","",INDEX('Disaggregation1B_Import-Export'!I$8:I$228,MATCH($B130,'Disaggregation1B_Import-Export'!$C$8:$C$228,0))),"")</f>
        <v/>
      </c>
      <c r="I130" s="1166" t="str">
        <f>IFERROR(IF(INDEX('Disaggregation1B_Import-Export'!J$8:J$228,MATCH($B130,'Disaggregation1B_Import-Export'!$C$8:$C$228,0))="","",INDEX('Disaggregation1B_Import-Export'!J$8:J$228,MATCH($B130,'Disaggregation1B_Import-Export'!$C$8:$C$228,0))),"")</f>
        <v/>
      </c>
      <c r="J130" s="1164" t="str">
        <f>IFERROR(IF(INDEX('Disaggregation1B_Import-Export'!K$8:K$228,MATCH($B130,'Disaggregation1B_Import-Export'!$C$8:$C$228,0))="","",INDEX('Disaggregation1B_Import-Export'!K$8:K$228,MATCH($B130,'Disaggregation1B_Import-Export'!$C$8:$C$228,0))),"")</f>
        <v/>
      </c>
      <c r="K130" s="1164" t="str">
        <f>IFERROR(IF(INDEX('Disaggregation1B_Import-Export'!L$8:L$228,MATCH($B130,'Disaggregation1B_Import-Export'!$C$8:$C$228,0))="","",INDEX('Disaggregation1B_Import-Export'!L$8:L$228,MATCH($B130,'Disaggregation1B_Import-Export'!$C$8:$C$228,0))),"")</f>
        <v/>
      </c>
      <c r="L130" s="1054" t="str">
        <f>IFERROR(IF(INDEX('Disaggregation1B_Import-Export'!AQ$8:AQ$228,MATCH($B130,'Disaggregation1B_Import-Export'!$C$8:$C$228,0))="","",INDEX('Disaggregation1B_Import-Export'!AQ$8:AQ$228,MATCH($B130,'Disaggregation1B_Import-Export'!$C$8:$C$228,0))),"")</f>
        <v/>
      </c>
      <c r="M130" s="1167"/>
      <c r="N130" s="1167"/>
      <c r="O130" s="1168" t="str">
        <f t="shared" si="11"/>
        <v/>
      </c>
      <c r="P130" s="1169"/>
      <c r="Q130" s="1169"/>
      <c r="R130" s="1170"/>
      <c r="S130" s="1167"/>
      <c r="T130" s="1167"/>
      <c r="U130" s="1168" t="str">
        <f t="shared" si="12"/>
        <v/>
      </c>
      <c r="V130" s="1169"/>
      <c r="W130" s="1169"/>
      <c r="X130" s="1170"/>
      <c r="Y130" s="1171"/>
      <c r="Z130" s="1171"/>
      <c r="AA130" s="1172" t="str">
        <f t="shared" si="13"/>
        <v/>
      </c>
      <c r="AB130" s="1173"/>
      <c r="AC130" s="1174"/>
    </row>
    <row r="131" spans="1:29" x14ac:dyDescent="0.2">
      <c r="A131" s="1027">
        <f t="shared" si="9"/>
        <v>121</v>
      </c>
      <c r="B131" s="1027" t="str">
        <f t="shared" si="10"/>
        <v>Coverage121</v>
      </c>
      <c r="C131" s="1163" t="str">
        <f>IFERROR(INDEX('Disaggregation1B_Import-Export'!D$8:D$228,MATCH($B131,'Disaggregation1B_Import-Export'!$C$8:$C$228,0)),"")</f>
        <v/>
      </c>
      <c r="D131" s="1164" t="str">
        <f>IFERROR(INDEX('Disaggregation1B_Import-Export'!AF$8:AF$245,MATCH($B131,'Disaggregation1B_Import-Export'!$C$8:$C$245,0)),"")</f>
        <v/>
      </c>
      <c r="E131" s="1164" t="str">
        <f>IFERROR(IF(INDEX('Disaggregation1B_Import-Export'!AG$8:AG$228,MATCH($B131,'Disaggregation1B_Import-Export'!$C$8:$C$228,0))="","",INDEX('Disaggregation1B_Import-Export'!AG$8:AG$228,MATCH($B131,'Disaggregation1B_Import-Export'!$C$8:$C$228,0))),"")</f>
        <v/>
      </c>
      <c r="F131" s="1164" t="str">
        <f>IFERROR(IF(INDEX('Disaggregation1B_Import-Export'!AH$8:AH$228,MATCH($B131,'Disaggregation1B_Import-Export'!$C$8:$C$228,0))="","",INDEX('Disaggregation1B_Import-Export'!AH$8:AH$228,MATCH($B131,'Disaggregation1B_Import-Export'!$C$8:$C$228,0))),"")</f>
        <v/>
      </c>
      <c r="G131" s="1165" t="str">
        <f>IFERROR(IF(INDEX('Disaggregation1B_Import-Export'!H$8:H$228,MATCH($B131,'Disaggregation1B_Import-Export'!$C$8:$C$228,0))="","",INDEX('Disaggregation1B_Import-Export'!H$8:H$228,MATCH($B131,'Disaggregation1B_Import-Export'!$C$8:$C$228,0))),"")</f>
        <v/>
      </c>
      <c r="H131" s="1165" t="str">
        <f>IFERROR(IF(INDEX('Disaggregation1B_Import-Export'!I$8:I$228,MATCH($B131,'Disaggregation1B_Import-Export'!$C$8:$C$228,0))="","",INDEX('Disaggregation1B_Import-Export'!I$8:I$228,MATCH($B131,'Disaggregation1B_Import-Export'!$C$8:$C$228,0))),"")</f>
        <v/>
      </c>
      <c r="I131" s="1166" t="str">
        <f>IFERROR(IF(INDEX('Disaggregation1B_Import-Export'!J$8:J$228,MATCH($B131,'Disaggregation1B_Import-Export'!$C$8:$C$228,0))="","",INDEX('Disaggregation1B_Import-Export'!J$8:J$228,MATCH($B131,'Disaggregation1B_Import-Export'!$C$8:$C$228,0))),"")</f>
        <v/>
      </c>
      <c r="J131" s="1164" t="str">
        <f>IFERROR(IF(INDEX('Disaggregation1B_Import-Export'!K$8:K$228,MATCH($B131,'Disaggregation1B_Import-Export'!$C$8:$C$228,0))="","",INDEX('Disaggregation1B_Import-Export'!K$8:K$228,MATCH($B131,'Disaggregation1B_Import-Export'!$C$8:$C$228,0))),"")</f>
        <v/>
      </c>
      <c r="K131" s="1164" t="str">
        <f>IFERROR(IF(INDEX('Disaggregation1B_Import-Export'!L$8:L$228,MATCH($B131,'Disaggregation1B_Import-Export'!$C$8:$C$228,0))="","",INDEX('Disaggregation1B_Import-Export'!L$8:L$228,MATCH($B131,'Disaggregation1B_Import-Export'!$C$8:$C$228,0))),"")</f>
        <v/>
      </c>
      <c r="L131" s="1054" t="str">
        <f>IFERROR(IF(INDEX('Disaggregation1B_Import-Export'!AQ$8:AQ$228,MATCH($B131,'Disaggregation1B_Import-Export'!$C$8:$C$228,0))="","",INDEX('Disaggregation1B_Import-Export'!AQ$8:AQ$228,MATCH($B131,'Disaggregation1B_Import-Export'!$C$8:$C$228,0))),"")</f>
        <v/>
      </c>
      <c r="M131" s="1167"/>
      <c r="N131" s="1167"/>
      <c r="O131" s="1168" t="str">
        <f t="shared" si="11"/>
        <v/>
      </c>
      <c r="P131" s="1169"/>
      <c r="Q131" s="1169"/>
      <c r="R131" s="1170"/>
      <c r="S131" s="1167"/>
      <c r="T131" s="1167"/>
      <c r="U131" s="1168" t="str">
        <f t="shared" si="12"/>
        <v/>
      </c>
      <c r="V131" s="1169"/>
      <c r="W131" s="1169"/>
      <c r="X131" s="1170"/>
      <c r="Y131" s="1171"/>
      <c r="Z131" s="1171"/>
      <c r="AA131" s="1172" t="str">
        <f t="shared" si="13"/>
        <v/>
      </c>
      <c r="AB131" s="1173"/>
      <c r="AC131" s="1174"/>
    </row>
    <row r="132" spans="1:29" x14ac:dyDescent="0.2">
      <c r="A132" s="1027">
        <f t="shared" si="9"/>
        <v>122</v>
      </c>
      <c r="B132" s="1027" t="str">
        <f t="shared" si="10"/>
        <v>Coverage122</v>
      </c>
      <c r="C132" s="1163" t="str">
        <f>IFERROR(INDEX('Disaggregation1B_Import-Export'!D$8:D$228,MATCH($B132,'Disaggregation1B_Import-Export'!$C$8:$C$228,0)),"")</f>
        <v/>
      </c>
      <c r="D132" s="1164" t="str">
        <f>IFERROR(INDEX('Disaggregation1B_Import-Export'!AF$8:AF$245,MATCH($B132,'Disaggregation1B_Import-Export'!$C$8:$C$245,0)),"")</f>
        <v/>
      </c>
      <c r="E132" s="1164" t="str">
        <f>IFERROR(IF(INDEX('Disaggregation1B_Import-Export'!AG$8:AG$228,MATCH($B132,'Disaggregation1B_Import-Export'!$C$8:$C$228,0))="","",INDEX('Disaggregation1B_Import-Export'!AG$8:AG$228,MATCH($B132,'Disaggregation1B_Import-Export'!$C$8:$C$228,0))),"")</f>
        <v/>
      </c>
      <c r="F132" s="1164" t="str">
        <f>IFERROR(IF(INDEX('Disaggregation1B_Import-Export'!AH$8:AH$228,MATCH($B132,'Disaggregation1B_Import-Export'!$C$8:$C$228,0))="","",INDEX('Disaggregation1B_Import-Export'!AH$8:AH$228,MATCH($B132,'Disaggregation1B_Import-Export'!$C$8:$C$228,0))),"")</f>
        <v/>
      </c>
      <c r="G132" s="1165" t="str">
        <f>IFERROR(IF(INDEX('Disaggregation1B_Import-Export'!H$8:H$228,MATCH($B132,'Disaggregation1B_Import-Export'!$C$8:$C$228,0))="","",INDEX('Disaggregation1B_Import-Export'!H$8:H$228,MATCH($B132,'Disaggregation1B_Import-Export'!$C$8:$C$228,0))),"")</f>
        <v/>
      </c>
      <c r="H132" s="1165" t="str">
        <f>IFERROR(IF(INDEX('Disaggregation1B_Import-Export'!I$8:I$228,MATCH($B132,'Disaggregation1B_Import-Export'!$C$8:$C$228,0))="","",INDEX('Disaggregation1B_Import-Export'!I$8:I$228,MATCH($B132,'Disaggregation1B_Import-Export'!$C$8:$C$228,0))),"")</f>
        <v/>
      </c>
      <c r="I132" s="1166" t="str">
        <f>IFERROR(IF(INDEX('Disaggregation1B_Import-Export'!J$8:J$228,MATCH($B132,'Disaggregation1B_Import-Export'!$C$8:$C$228,0))="","",INDEX('Disaggregation1B_Import-Export'!J$8:J$228,MATCH($B132,'Disaggregation1B_Import-Export'!$C$8:$C$228,0))),"")</f>
        <v/>
      </c>
      <c r="J132" s="1164" t="str">
        <f>IFERROR(IF(INDEX('Disaggregation1B_Import-Export'!K$8:K$228,MATCH($B132,'Disaggregation1B_Import-Export'!$C$8:$C$228,0))="","",INDEX('Disaggregation1B_Import-Export'!K$8:K$228,MATCH($B132,'Disaggregation1B_Import-Export'!$C$8:$C$228,0))),"")</f>
        <v/>
      </c>
      <c r="K132" s="1164" t="str">
        <f>IFERROR(IF(INDEX('Disaggregation1B_Import-Export'!L$8:L$228,MATCH($B132,'Disaggregation1B_Import-Export'!$C$8:$C$228,0))="","",INDEX('Disaggregation1B_Import-Export'!L$8:L$228,MATCH($B132,'Disaggregation1B_Import-Export'!$C$8:$C$228,0))),"")</f>
        <v/>
      </c>
      <c r="L132" s="1054" t="str">
        <f>IFERROR(IF(INDEX('Disaggregation1B_Import-Export'!AQ$8:AQ$228,MATCH($B132,'Disaggregation1B_Import-Export'!$C$8:$C$228,0))="","",INDEX('Disaggregation1B_Import-Export'!AQ$8:AQ$228,MATCH($B132,'Disaggregation1B_Import-Export'!$C$8:$C$228,0))),"")</f>
        <v/>
      </c>
      <c r="M132" s="1167"/>
      <c r="N132" s="1167"/>
      <c r="O132" s="1168" t="str">
        <f t="shared" si="11"/>
        <v/>
      </c>
      <c r="P132" s="1169"/>
      <c r="Q132" s="1169"/>
      <c r="R132" s="1170"/>
      <c r="S132" s="1167"/>
      <c r="T132" s="1167"/>
      <c r="U132" s="1168" t="str">
        <f t="shared" si="12"/>
        <v/>
      </c>
      <c r="V132" s="1169"/>
      <c r="W132" s="1169"/>
      <c r="X132" s="1170"/>
      <c r="Y132" s="1171"/>
      <c r="Z132" s="1171"/>
      <c r="AA132" s="1172" t="str">
        <f t="shared" si="13"/>
        <v/>
      </c>
      <c r="AB132" s="1173"/>
      <c r="AC132" s="1174"/>
    </row>
    <row r="133" spans="1:29" x14ac:dyDescent="0.2">
      <c r="A133" s="1027">
        <f t="shared" si="9"/>
        <v>123</v>
      </c>
      <c r="B133" s="1027" t="str">
        <f t="shared" si="10"/>
        <v>Coverage123</v>
      </c>
      <c r="C133" s="1163" t="str">
        <f>IFERROR(INDEX('Disaggregation1B_Import-Export'!D$8:D$228,MATCH($B133,'Disaggregation1B_Import-Export'!$C$8:$C$228,0)),"")</f>
        <v/>
      </c>
      <c r="D133" s="1164" t="str">
        <f>IFERROR(INDEX('Disaggregation1B_Import-Export'!AF$8:AF$245,MATCH($B133,'Disaggregation1B_Import-Export'!$C$8:$C$245,0)),"")</f>
        <v/>
      </c>
      <c r="E133" s="1164" t="str">
        <f>IFERROR(IF(INDEX('Disaggregation1B_Import-Export'!AG$8:AG$228,MATCH($B133,'Disaggregation1B_Import-Export'!$C$8:$C$228,0))="","",INDEX('Disaggregation1B_Import-Export'!AG$8:AG$228,MATCH($B133,'Disaggregation1B_Import-Export'!$C$8:$C$228,0))),"")</f>
        <v/>
      </c>
      <c r="F133" s="1164" t="str">
        <f>IFERROR(IF(INDEX('Disaggregation1B_Import-Export'!AH$8:AH$228,MATCH($B133,'Disaggregation1B_Import-Export'!$C$8:$C$228,0))="","",INDEX('Disaggregation1B_Import-Export'!AH$8:AH$228,MATCH($B133,'Disaggregation1B_Import-Export'!$C$8:$C$228,0))),"")</f>
        <v/>
      </c>
      <c r="G133" s="1165" t="str">
        <f>IFERROR(IF(INDEX('Disaggregation1B_Import-Export'!H$8:H$228,MATCH($B133,'Disaggregation1B_Import-Export'!$C$8:$C$228,0))="","",INDEX('Disaggregation1B_Import-Export'!H$8:H$228,MATCH($B133,'Disaggregation1B_Import-Export'!$C$8:$C$228,0))),"")</f>
        <v/>
      </c>
      <c r="H133" s="1165" t="str">
        <f>IFERROR(IF(INDEX('Disaggregation1B_Import-Export'!I$8:I$228,MATCH($B133,'Disaggregation1B_Import-Export'!$C$8:$C$228,0))="","",INDEX('Disaggregation1B_Import-Export'!I$8:I$228,MATCH($B133,'Disaggregation1B_Import-Export'!$C$8:$C$228,0))),"")</f>
        <v/>
      </c>
      <c r="I133" s="1166" t="str">
        <f>IFERROR(IF(INDEX('Disaggregation1B_Import-Export'!J$8:J$228,MATCH($B133,'Disaggregation1B_Import-Export'!$C$8:$C$228,0))="","",INDEX('Disaggregation1B_Import-Export'!J$8:J$228,MATCH($B133,'Disaggregation1B_Import-Export'!$C$8:$C$228,0))),"")</f>
        <v/>
      </c>
      <c r="J133" s="1164" t="str">
        <f>IFERROR(IF(INDEX('Disaggregation1B_Import-Export'!K$8:K$228,MATCH($B133,'Disaggregation1B_Import-Export'!$C$8:$C$228,0))="","",INDEX('Disaggregation1B_Import-Export'!K$8:K$228,MATCH($B133,'Disaggregation1B_Import-Export'!$C$8:$C$228,0))),"")</f>
        <v/>
      </c>
      <c r="K133" s="1164" t="str">
        <f>IFERROR(IF(INDEX('Disaggregation1B_Import-Export'!L$8:L$228,MATCH($B133,'Disaggregation1B_Import-Export'!$C$8:$C$228,0))="","",INDEX('Disaggregation1B_Import-Export'!L$8:L$228,MATCH($B133,'Disaggregation1B_Import-Export'!$C$8:$C$228,0))),"")</f>
        <v/>
      </c>
      <c r="L133" s="1054" t="str">
        <f>IFERROR(IF(INDEX('Disaggregation1B_Import-Export'!AQ$8:AQ$228,MATCH($B133,'Disaggregation1B_Import-Export'!$C$8:$C$228,0))="","",INDEX('Disaggregation1B_Import-Export'!AQ$8:AQ$228,MATCH($B133,'Disaggregation1B_Import-Export'!$C$8:$C$228,0))),"")</f>
        <v/>
      </c>
      <c r="M133" s="1167"/>
      <c r="N133" s="1167"/>
      <c r="O133" s="1168" t="str">
        <f t="shared" si="11"/>
        <v/>
      </c>
      <c r="P133" s="1169"/>
      <c r="Q133" s="1169"/>
      <c r="R133" s="1170"/>
      <c r="S133" s="1167"/>
      <c r="T133" s="1167"/>
      <c r="U133" s="1168" t="str">
        <f t="shared" si="12"/>
        <v/>
      </c>
      <c r="V133" s="1169"/>
      <c r="W133" s="1169"/>
      <c r="X133" s="1170"/>
      <c r="Y133" s="1171"/>
      <c r="Z133" s="1171"/>
      <c r="AA133" s="1172" t="str">
        <f t="shared" si="13"/>
        <v/>
      </c>
      <c r="AB133" s="1173"/>
      <c r="AC133" s="1174"/>
    </row>
    <row r="134" spans="1:29" x14ac:dyDescent="0.2">
      <c r="A134" s="1027">
        <f t="shared" si="9"/>
        <v>124</v>
      </c>
      <c r="B134" s="1027" t="str">
        <f t="shared" si="10"/>
        <v>Coverage124</v>
      </c>
      <c r="C134" s="1163" t="str">
        <f>IFERROR(INDEX('Disaggregation1B_Import-Export'!D$8:D$228,MATCH($B134,'Disaggregation1B_Import-Export'!$C$8:$C$228,0)),"")</f>
        <v/>
      </c>
      <c r="D134" s="1164" t="str">
        <f>IFERROR(INDEX('Disaggregation1B_Import-Export'!AF$8:AF$245,MATCH($B134,'Disaggregation1B_Import-Export'!$C$8:$C$245,0)),"")</f>
        <v/>
      </c>
      <c r="E134" s="1164" t="str">
        <f>IFERROR(IF(INDEX('Disaggregation1B_Import-Export'!AG$8:AG$228,MATCH($B134,'Disaggregation1B_Import-Export'!$C$8:$C$228,0))="","",INDEX('Disaggregation1B_Import-Export'!AG$8:AG$228,MATCH($B134,'Disaggregation1B_Import-Export'!$C$8:$C$228,0))),"")</f>
        <v/>
      </c>
      <c r="F134" s="1164" t="str">
        <f>IFERROR(IF(INDEX('Disaggregation1B_Import-Export'!AH$8:AH$228,MATCH($B134,'Disaggregation1B_Import-Export'!$C$8:$C$228,0))="","",INDEX('Disaggregation1B_Import-Export'!AH$8:AH$228,MATCH($B134,'Disaggregation1B_Import-Export'!$C$8:$C$228,0))),"")</f>
        <v/>
      </c>
      <c r="G134" s="1165" t="str">
        <f>IFERROR(IF(INDEX('Disaggregation1B_Import-Export'!H$8:H$228,MATCH($B134,'Disaggregation1B_Import-Export'!$C$8:$C$228,0))="","",INDEX('Disaggregation1B_Import-Export'!H$8:H$228,MATCH($B134,'Disaggregation1B_Import-Export'!$C$8:$C$228,0))),"")</f>
        <v/>
      </c>
      <c r="H134" s="1165" t="str">
        <f>IFERROR(IF(INDEX('Disaggregation1B_Import-Export'!I$8:I$228,MATCH($B134,'Disaggregation1B_Import-Export'!$C$8:$C$228,0))="","",INDEX('Disaggregation1B_Import-Export'!I$8:I$228,MATCH($B134,'Disaggregation1B_Import-Export'!$C$8:$C$228,0))),"")</f>
        <v/>
      </c>
      <c r="I134" s="1166" t="str">
        <f>IFERROR(IF(INDEX('Disaggregation1B_Import-Export'!J$8:J$228,MATCH($B134,'Disaggregation1B_Import-Export'!$C$8:$C$228,0))="","",INDEX('Disaggregation1B_Import-Export'!J$8:J$228,MATCH($B134,'Disaggregation1B_Import-Export'!$C$8:$C$228,0))),"")</f>
        <v/>
      </c>
      <c r="J134" s="1164" t="str">
        <f>IFERROR(IF(INDEX('Disaggregation1B_Import-Export'!K$8:K$228,MATCH($B134,'Disaggregation1B_Import-Export'!$C$8:$C$228,0))="","",INDEX('Disaggregation1B_Import-Export'!K$8:K$228,MATCH($B134,'Disaggregation1B_Import-Export'!$C$8:$C$228,0))),"")</f>
        <v/>
      </c>
      <c r="K134" s="1164" t="str">
        <f>IFERROR(IF(INDEX('Disaggregation1B_Import-Export'!L$8:L$228,MATCH($B134,'Disaggregation1B_Import-Export'!$C$8:$C$228,0))="","",INDEX('Disaggregation1B_Import-Export'!L$8:L$228,MATCH($B134,'Disaggregation1B_Import-Export'!$C$8:$C$228,0))),"")</f>
        <v/>
      </c>
      <c r="L134" s="1054" t="str">
        <f>IFERROR(IF(INDEX('Disaggregation1B_Import-Export'!AQ$8:AQ$228,MATCH($B134,'Disaggregation1B_Import-Export'!$C$8:$C$228,0))="","",INDEX('Disaggregation1B_Import-Export'!AQ$8:AQ$228,MATCH($B134,'Disaggregation1B_Import-Export'!$C$8:$C$228,0))),"")</f>
        <v/>
      </c>
      <c r="M134" s="1167"/>
      <c r="N134" s="1167"/>
      <c r="O134" s="1168" t="str">
        <f t="shared" si="11"/>
        <v/>
      </c>
      <c r="P134" s="1169"/>
      <c r="Q134" s="1169"/>
      <c r="R134" s="1170"/>
      <c r="S134" s="1167"/>
      <c r="T134" s="1167"/>
      <c r="U134" s="1168" t="str">
        <f t="shared" si="12"/>
        <v/>
      </c>
      <c r="V134" s="1169"/>
      <c r="W134" s="1169"/>
      <c r="X134" s="1170"/>
      <c r="Y134" s="1171"/>
      <c r="Z134" s="1171"/>
      <c r="AA134" s="1172" t="str">
        <f t="shared" si="13"/>
        <v/>
      </c>
      <c r="AB134" s="1173"/>
      <c r="AC134" s="1174"/>
    </row>
    <row r="135" spans="1:29" x14ac:dyDescent="0.2">
      <c r="A135" s="1027">
        <f t="shared" si="9"/>
        <v>125</v>
      </c>
      <c r="B135" s="1027" t="str">
        <f t="shared" si="10"/>
        <v>Coverage125</v>
      </c>
      <c r="C135" s="1163" t="str">
        <f>IFERROR(INDEX('Disaggregation1B_Import-Export'!D$8:D$228,MATCH($B135,'Disaggregation1B_Import-Export'!$C$8:$C$228,0)),"")</f>
        <v/>
      </c>
      <c r="D135" s="1164" t="str">
        <f>IFERROR(INDEX('Disaggregation1B_Import-Export'!AF$8:AF$245,MATCH($B135,'Disaggregation1B_Import-Export'!$C$8:$C$245,0)),"")</f>
        <v/>
      </c>
      <c r="E135" s="1164" t="str">
        <f>IFERROR(IF(INDEX('Disaggregation1B_Import-Export'!AG$8:AG$228,MATCH($B135,'Disaggregation1B_Import-Export'!$C$8:$C$228,0))="","",INDEX('Disaggregation1B_Import-Export'!AG$8:AG$228,MATCH($B135,'Disaggregation1B_Import-Export'!$C$8:$C$228,0))),"")</f>
        <v/>
      </c>
      <c r="F135" s="1164" t="str">
        <f>IFERROR(IF(INDEX('Disaggregation1B_Import-Export'!AH$8:AH$228,MATCH($B135,'Disaggregation1B_Import-Export'!$C$8:$C$228,0))="","",INDEX('Disaggregation1B_Import-Export'!AH$8:AH$228,MATCH($B135,'Disaggregation1B_Import-Export'!$C$8:$C$228,0))),"")</f>
        <v/>
      </c>
      <c r="G135" s="1165" t="str">
        <f>IFERROR(IF(INDEX('Disaggregation1B_Import-Export'!H$8:H$228,MATCH($B135,'Disaggregation1B_Import-Export'!$C$8:$C$228,0))="","",INDEX('Disaggregation1B_Import-Export'!H$8:H$228,MATCH($B135,'Disaggregation1B_Import-Export'!$C$8:$C$228,0))),"")</f>
        <v/>
      </c>
      <c r="H135" s="1165" t="str">
        <f>IFERROR(IF(INDEX('Disaggregation1B_Import-Export'!I$8:I$228,MATCH($B135,'Disaggregation1B_Import-Export'!$C$8:$C$228,0))="","",INDEX('Disaggregation1B_Import-Export'!I$8:I$228,MATCH($B135,'Disaggregation1B_Import-Export'!$C$8:$C$228,0))),"")</f>
        <v/>
      </c>
      <c r="I135" s="1166" t="str">
        <f>IFERROR(IF(INDEX('Disaggregation1B_Import-Export'!J$8:J$228,MATCH($B135,'Disaggregation1B_Import-Export'!$C$8:$C$228,0))="","",INDEX('Disaggregation1B_Import-Export'!J$8:J$228,MATCH($B135,'Disaggregation1B_Import-Export'!$C$8:$C$228,0))),"")</f>
        <v/>
      </c>
      <c r="J135" s="1164" t="str">
        <f>IFERROR(IF(INDEX('Disaggregation1B_Import-Export'!K$8:K$228,MATCH($B135,'Disaggregation1B_Import-Export'!$C$8:$C$228,0))="","",INDEX('Disaggregation1B_Import-Export'!K$8:K$228,MATCH($B135,'Disaggregation1B_Import-Export'!$C$8:$C$228,0))),"")</f>
        <v/>
      </c>
      <c r="K135" s="1164" t="str">
        <f>IFERROR(IF(INDEX('Disaggregation1B_Import-Export'!L$8:L$228,MATCH($B135,'Disaggregation1B_Import-Export'!$C$8:$C$228,0))="","",INDEX('Disaggregation1B_Import-Export'!L$8:L$228,MATCH($B135,'Disaggregation1B_Import-Export'!$C$8:$C$228,0))),"")</f>
        <v/>
      </c>
      <c r="L135" s="1054" t="str">
        <f>IFERROR(IF(INDEX('Disaggregation1B_Import-Export'!AQ$8:AQ$228,MATCH($B135,'Disaggregation1B_Import-Export'!$C$8:$C$228,0))="","",INDEX('Disaggregation1B_Import-Export'!AQ$8:AQ$228,MATCH($B135,'Disaggregation1B_Import-Export'!$C$8:$C$228,0))),"")</f>
        <v/>
      </c>
      <c r="M135" s="1167"/>
      <c r="N135" s="1167"/>
      <c r="O135" s="1168" t="str">
        <f t="shared" si="11"/>
        <v/>
      </c>
      <c r="P135" s="1169"/>
      <c r="Q135" s="1169"/>
      <c r="R135" s="1170"/>
      <c r="S135" s="1167"/>
      <c r="T135" s="1167"/>
      <c r="U135" s="1168" t="str">
        <f t="shared" si="12"/>
        <v/>
      </c>
      <c r="V135" s="1169"/>
      <c r="W135" s="1169"/>
      <c r="X135" s="1170"/>
      <c r="Y135" s="1171"/>
      <c r="Z135" s="1171"/>
      <c r="AA135" s="1172" t="str">
        <f t="shared" si="13"/>
        <v/>
      </c>
      <c r="AB135" s="1173"/>
      <c r="AC135" s="1174"/>
    </row>
    <row r="136" spans="1:29" x14ac:dyDescent="0.2">
      <c r="A136" s="1027">
        <f t="shared" si="9"/>
        <v>126</v>
      </c>
      <c r="B136" s="1027" t="str">
        <f t="shared" si="10"/>
        <v>Coverage126</v>
      </c>
      <c r="C136" s="1163" t="str">
        <f>IFERROR(INDEX('Disaggregation1B_Import-Export'!D$8:D$228,MATCH($B136,'Disaggregation1B_Import-Export'!$C$8:$C$228,0)),"")</f>
        <v/>
      </c>
      <c r="D136" s="1164" t="str">
        <f>IFERROR(INDEX('Disaggregation1B_Import-Export'!AF$8:AF$245,MATCH($B136,'Disaggregation1B_Import-Export'!$C$8:$C$245,0)),"")</f>
        <v/>
      </c>
      <c r="E136" s="1164" t="str">
        <f>IFERROR(IF(INDEX('Disaggregation1B_Import-Export'!AG$8:AG$228,MATCH($B136,'Disaggregation1B_Import-Export'!$C$8:$C$228,0))="","",INDEX('Disaggregation1B_Import-Export'!AG$8:AG$228,MATCH($B136,'Disaggregation1B_Import-Export'!$C$8:$C$228,0))),"")</f>
        <v/>
      </c>
      <c r="F136" s="1164" t="str">
        <f>IFERROR(IF(INDEX('Disaggregation1B_Import-Export'!AH$8:AH$228,MATCH($B136,'Disaggregation1B_Import-Export'!$C$8:$C$228,0))="","",INDEX('Disaggregation1B_Import-Export'!AH$8:AH$228,MATCH($B136,'Disaggregation1B_Import-Export'!$C$8:$C$228,0))),"")</f>
        <v/>
      </c>
      <c r="G136" s="1165" t="str">
        <f>IFERROR(IF(INDEX('Disaggregation1B_Import-Export'!H$8:H$228,MATCH($B136,'Disaggregation1B_Import-Export'!$C$8:$C$228,0))="","",INDEX('Disaggregation1B_Import-Export'!H$8:H$228,MATCH($B136,'Disaggregation1B_Import-Export'!$C$8:$C$228,0))),"")</f>
        <v/>
      </c>
      <c r="H136" s="1165" t="str">
        <f>IFERROR(IF(INDEX('Disaggregation1B_Import-Export'!I$8:I$228,MATCH($B136,'Disaggregation1B_Import-Export'!$C$8:$C$228,0))="","",INDEX('Disaggregation1B_Import-Export'!I$8:I$228,MATCH($B136,'Disaggregation1B_Import-Export'!$C$8:$C$228,0))),"")</f>
        <v/>
      </c>
      <c r="I136" s="1166" t="str">
        <f>IFERROR(IF(INDEX('Disaggregation1B_Import-Export'!J$8:J$228,MATCH($B136,'Disaggregation1B_Import-Export'!$C$8:$C$228,0))="","",INDEX('Disaggregation1B_Import-Export'!J$8:J$228,MATCH($B136,'Disaggregation1B_Import-Export'!$C$8:$C$228,0))),"")</f>
        <v/>
      </c>
      <c r="J136" s="1164" t="str">
        <f>IFERROR(IF(INDEX('Disaggregation1B_Import-Export'!K$8:K$228,MATCH($B136,'Disaggregation1B_Import-Export'!$C$8:$C$228,0))="","",INDEX('Disaggregation1B_Import-Export'!K$8:K$228,MATCH($B136,'Disaggregation1B_Import-Export'!$C$8:$C$228,0))),"")</f>
        <v/>
      </c>
      <c r="K136" s="1164" t="str">
        <f>IFERROR(IF(INDEX('Disaggregation1B_Import-Export'!L$8:L$228,MATCH($B136,'Disaggregation1B_Import-Export'!$C$8:$C$228,0))="","",INDEX('Disaggregation1B_Import-Export'!L$8:L$228,MATCH($B136,'Disaggregation1B_Import-Export'!$C$8:$C$228,0))),"")</f>
        <v/>
      </c>
      <c r="L136" s="1054" t="str">
        <f>IFERROR(IF(INDEX('Disaggregation1B_Import-Export'!AQ$8:AQ$228,MATCH($B136,'Disaggregation1B_Import-Export'!$C$8:$C$228,0))="","",INDEX('Disaggregation1B_Import-Export'!AQ$8:AQ$228,MATCH($B136,'Disaggregation1B_Import-Export'!$C$8:$C$228,0))),"")</f>
        <v/>
      </c>
      <c r="M136" s="1167"/>
      <c r="N136" s="1167"/>
      <c r="O136" s="1168" t="str">
        <f t="shared" si="11"/>
        <v/>
      </c>
      <c r="P136" s="1169"/>
      <c r="Q136" s="1169"/>
      <c r="R136" s="1170"/>
      <c r="S136" s="1167"/>
      <c r="T136" s="1167"/>
      <c r="U136" s="1168" t="str">
        <f t="shared" si="12"/>
        <v/>
      </c>
      <c r="V136" s="1169"/>
      <c r="W136" s="1169"/>
      <c r="X136" s="1170"/>
      <c r="Y136" s="1171"/>
      <c r="Z136" s="1171"/>
      <c r="AA136" s="1172" t="str">
        <f t="shared" si="13"/>
        <v/>
      </c>
      <c r="AB136" s="1173"/>
      <c r="AC136" s="1174"/>
    </row>
    <row r="137" spans="1:29" x14ac:dyDescent="0.2">
      <c r="A137" s="1027">
        <f t="shared" si="9"/>
        <v>127</v>
      </c>
      <c r="B137" s="1027" t="str">
        <f t="shared" si="10"/>
        <v>Coverage127</v>
      </c>
      <c r="C137" s="1163" t="str">
        <f>IFERROR(INDEX('Disaggregation1B_Import-Export'!D$8:D$228,MATCH($B137,'Disaggregation1B_Import-Export'!$C$8:$C$228,0)),"")</f>
        <v/>
      </c>
      <c r="D137" s="1164" t="str">
        <f>IFERROR(INDEX('Disaggregation1B_Import-Export'!AF$8:AF$245,MATCH($B137,'Disaggregation1B_Import-Export'!$C$8:$C$245,0)),"")</f>
        <v/>
      </c>
      <c r="E137" s="1164" t="str">
        <f>IFERROR(IF(INDEX('Disaggregation1B_Import-Export'!AG$8:AG$228,MATCH($B137,'Disaggregation1B_Import-Export'!$C$8:$C$228,0))="","",INDEX('Disaggregation1B_Import-Export'!AG$8:AG$228,MATCH($B137,'Disaggregation1B_Import-Export'!$C$8:$C$228,0))),"")</f>
        <v/>
      </c>
      <c r="F137" s="1164" t="str">
        <f>IFERROR(IF(INDEX('Disaggregation1B_Import-Export'!AH$8:AH$228,MATCH($B137,'Disaggregation1B_Import-Export'!$C$8:$C$228,0))="","",INDEX('Disaggregation1B_Import-Export'!AH$8:AH$228,MATCH($B137,'Disaggregation1B_Import-Export'!$C$8:$C$228,0))),"")</f>
        <v/>
      </c>
      <c r="G137" s="1165" t="str">
        <f>IFERROR(IF(INDEX('Disaggregation1B_Import-Export'!H$8:H$228,MATCH($B137,'Disaggregation1B_Import-Export'!$C$8:$C$228,0))="","",INDEX('Disaggregation1B_Import-Export'!H$8:H$228,MATCH($B137,'Disaggregation1B_Import-Export'!$C$8:$C$228,0))),"")</f>
        <v/>
      </c>
      <c r="H137" s="1165" t="str">
        <f>IFERROR(IF(INDEX('Disaggregation1B_Import-Export'!I$8:I$228,MATCH($B137,'Disaggregation1B_Import-Export'!$C$8:$C$228,0))="","",INDEX('Disaggregation1B_Import-Export'!I$8:I$228,MATCH($B137,'Disaggregation1B_Import-Export'!$C$8:$C$228,0))),"")</f>
        <v/>
      </c>
      <c r="I137" s="1166" t="str">
        <f>IFERROR(IF(INDEX('Disaggregation1B_Import-Export'!J$8:J$228,MATCH($B137,'Disaggregation1B_Import-Export'!$C$8:$C$228,0))="","",INDEX('Disaggregation1B_Import-Export'!J$8:J$228,MATCH($B137,'Disaggregation1B_Import-Export'!$C$8:$C$228,0))),"")</f>
        <v/>
      </c>
      <c r="J137" s="1164" t="str">
        <f>IFERROR(IF(INDEX('Disaggregation1B_Import-Export'!K$8:K$228,MATCH($B137,'Disaggregation1B_Import-Export'!$C$8:$C$228,0))="","",INDEX('Disaggregation1B_Import-Export'!K$8:K$228,MATCH($B137,'Disaggregation1B_Import-Export'!$C$8:$C$228,0))),"")</f>
        <v/>
      </c>
      <c r="K137" s="1164" t="str">
        <f>IFERROR(IF(INDEX('Disaggregation1B_Import-Export'!L$8:L$228,MATCH($B137,'Disaggregation1B_Import-Export'!$C$8:$C$228,0))="","",INDEX('Disaggregation1B_Import-Export'!L$8:L$228,MATCH($B137,'Disaggregation1B_Import-Export'!$C$8:$C$228,0))),"")</f>
        <v/>
      </c>
      <c r="L137" s="1054" t="str">
        <f>IFERROR(IF(INDEX('Disaggregation1B_Import-Export'!AQ$8:AQ$228,MATCH($B137,'Disaggregation1B_Import-Export'!$C$8:$C$228,0))="","",INDEX('Disaggregation1B_Import-Export'!AQ$8:AQ$228,MATCH($B137,'Disaggregation1B_Import-Export'!$C$8:$C$228,0))),"")</f>
        <v/>
      </c>
      <c r="M137" s="1167"/>
      <c r="N137" s="1167"/>
      <c r="O137" s="1168" t="str">
        <f t="shared" si="11"/>
        <v/>
      </c>
      <c r="P137" s="1169"/>
      <c r="Q137" s="1169"/>
      <c r="R137" s="1170"/>
      <c r="S137" s="1167"/>
      <c r="T137" s="1167"/>
      <c r="U137" s="1168" t="str">
        <f t="shared" si="12"/>
        <v/>
      </c>
      <c r="V137" s="1169"/>
      <c r="W137" s="1169"/>
      <c r="X137" s="1170"/>
      <c r="Y137" s="1171"/>
      <c r="Z137" s="1171"/>
      <c r="AA137" s="1172" t="str">
        <f t="shared" si="13"/>
        <v/>
      </c>
      <c r="AB137" s="1173"/>
      <c r="AC137" s="1174"/>
    </row>
    <row r="138" spans="1:29" x14ac:dyDescent="0.2">
      <c r="A138" s="1027">
        <f t="shared" si="9"/>
        <v>128</v>
      </c>
      <c r="B138" s="1027" t="str">
        <f t="shared" si="10"/>
        <v>Coverage128</v>
      </c>
      <c r="C138" s="1163" t="str">
        <f>IFERROR(INDEX('Disaggregation1B_Import-Export'!D$8:D$228,MATCH($B138,'Disaggregation1B_Import-Export'!$C$8:$C$228,0)),"")</f>
        <v/>
      </c>
      <c r="D138" s="1164" t="str">
        <f>IFERROR(INDEX('Disaggregation1B_Import-Export'!AF$8:AF$245,MATCH($B138,'Disaggregation1B_Import-Export'!$C$8:$C$245,0)),"")</f>
        <v/>
      </c>
      <c r="E138" s="1164" t="str">
        <f>IFERROR(IF(INDEX('Disaggregation1B_Import-Export'!AG$8:AG$228,MATCH($B138,'Disaggregation1B_Import-Export'!$C$8:$C$228,0))="","",INDEX('Disaggregation1B_Import-Export'!AG$8:AG$228,MATCH($B138,'Disaggregation1B_Import-Export'!$C$8:$C$228,0))),"")</f>
        <v/>
      </c>
      <c r="F138" s="1164" t="str">
        <f>IFERROR(IF(INDEX('Disaggregation1B_Import-Export'!AH$8:AH$228,MATCH($B138,'Disaggregation1B_Import-Export'!$C$8:$C$228,0))="","",INDEX('Disaggregation1B_Import-Export'!AH$8:AH$228,MATCH($B138,'Disaggregation1B_Import-Export'!$C$8:$C$228,0))),"")</f>
        <v/>
      </c>
      <c r="G138" s="1165" t="str">
        <f>IFERROR(IF(INDEX('Disaggregation1B_Import-Export'!H$8:H$228,MATCH($B138,'Disaggregation1B_Import-Export'!$C$8:$C$228,0))="","",INDEX('Disaggregation1B_Import-Export'!H$8:H$228,MATCH($B138,'Disaggregation1B_Import-Export'!$C$8:$C$228,0))),"")</f>
        <v/>
      </c>
      <c r="H138" s="1165" t="str">
        <f>IFERROR(IF(INDEX('Disaggregation1B_Import-Export'!I$8:I$228,MATCH($B138,'Disaggregation1B_Import-Export'!$C$8:$C$228,0))="","",INDEX('Disaggregation1B_Import-Export'!I$8:I$228,MATCH($B138,'Disaggregation1B_Import-Export'!$C$8:$C$228,0))),"")</f>
        <v/>
      </c>
      <c r="I138" s="1166" t="str">
        <f>IFERROR(IF(INDEX('Disaggregation1B_Import-Export'!J$8:J$228,MATCH($B138,'Disaggregation1B_Import-Export'!$C$8:$C$228,0))="","",INDEX('Disaggregation1B_Import-Export'!J$8:J$228,MATCH($B138,'Disaggregation1B_Import-Export'!$C$8:$C$228,0))),"")</f>
        <v/>
      </c>
      <c r="J138" s="1164" t="str">
        <f>IFERROR(IF(INDEX('Disaggregation1B_Import-Export'!K$8:K$228,MATCH($B138,'Disaggregation1B_Import-Export'!$C$8:$C$228,0))="","",INDEX('Disaggregation1B_Import-Export'!K$8:K$228,MATCH($B138,'Disaggregation1B_Import-Export'!$C$8:$C$228,0))),"")</f>
        <v/>
      </c>
      <c r="K138" s="1164" t="str">
        <f>IFERROR(IF(INDEX('Disaggregation1B_Import-Export'!L$8:L$228,MATCH($B138,'Disaggregation1B_Import-Export'!$C$8:$C$228,0))="","",INDEX('Disaggregation1B_Import-Export'!L$8:L$228,MATCH($B138,'Disaggregation1B_Import-Export'!$C$8:$C$228,0))),"")</f>
        <v/>
      </c>
      <c r="L138" s="1054" t="str">
        <f>IFERROR(IF(INDEX('Disaggregation1B_Import-Export'!AQ$8:AQ$228,MATCH($B138,'Disaggregation1B_Import-Export'!$C$8:$C$228,0))="","",INDEX('Disaggregation1B_Import-Export'!AQ$8:AQ$228,MATCH($B138,'Disaggregation1B_Import-Export'!$C$8:$C$228,0))),"")</f>
        <v/>
      </c>
      <c r="M138" s="1167"/>
      <c r="N138" s="1167"/>
      <c r="O138" s="1168" t="str">
        <f t="shared" si="11"/>
        <v/>
      </c>
      <c r="P138" s="1169"/>
      <c r="Q138" s="1169"/>
      <c r="R138" s="1170"/>
      <c r="S138" s="1167"/>
      <c r="T138" s="1167"/>
      <c r="U138" s="1168" t="str">
        <f t="shared" si="12"/>
        <v/>
      </c>
      <c r="V138" s="1169"/>
      <c r="W138" s="1169"/>
      <c r="X138" s="1170"/>
      <c r="Y138" s="1171"/>
      <c r="Z138" s="1171"/>
      <c r="AA138" s="1172" t="str">
        <f t="shared" si="13"/>
        <v/>
      </c>
      <c r="AB138" s="1173"/>
      <c r="AC138" s="1174"/>
    </row>
    <row r="139" spans="1:29" x14ac:dyDescent="0.2">
      <c r="A139" s="1027">
        <f t="shared" si="9"/>
        <v>129</v>
      </c>
      <c r="B139" s="1027" t="str">
        <f t="shared" si="10"/>
        <v>Coverage129</v>
      </c>
      <c r="C139" s="1163" t="str">
        <f>IFERROR(INDEX('Disaggregation1B_Import-Export'!D$8:D$228,MATCH($B139,'Disaggregation1B_Import-Export'!$C$8:$C$228,0)),"")</f>
        <v/>
      </c>
      <c r="D139" s="1164" t="str">
        <f>IFERROR(INDEX('Disaggregation1B_Import-Export'!AF$8:AF$245,MATCH($B139,'Disaggregation1B_Import-Export'!$C$8:$C$245,0)),"")</f>
        <v/>
      </c>
      <c r="E139" s="1164" t="str">
        <f>IFERROR(IF(INDEX('Disaggregation1B_Import-Export'!AG$8:AG$228,MATCH($B139,'Disaggregation1B_Import-Export'!$C$8:$C$228,0))="","",INDEX('Disaggregation1B_Import-Export'!AG$8:AG$228,MATCH($B139,'Disaggregation1B_Import-Export'!$C$8:$C$228,0))),"")</f>
        <v/>
      </c>
      <c r="F139" s="1164" t="str">
        <f>IFERROR(IF(INDEX('Disaggregation1B_Import-Export'!AH$8:AH$228,MATCH($B139,'Disaggregation1B_Import-Export'!$C$8:$C$228,0))="","",INDEX('Disaggregation1B_Import-Export'!AH$8:AH$228,MATCH($B139,'Disaggregation1B_Import-Export'!$C$8:$C$228,0))),"")</f>
        <v/>
      </c>
      <c r="G139" s="1165" t="str">
        <f>IFERROR(IF(INDEX('Disaggregation1B_Import-Export'!H$8:H$228,MATCH($B139,'Disaggregation1B_Import-Export'!$C$8:$C$228,0))="","",INDEX('Disaggregation1B_Import-Export'!H$8:H$228,MATCH($B139,'Disaggregation1B_Import-Export'!$C$8:$C$228,0))),"")</f>
        <v/>
      </c>
      <c r="H139" s="1165" t="str">
        <f>IFERROR(IF(INDEX('Disaggregation1B_Import-Export'!I$8:I$228,MATCH($B139,'Disaggregation1B_Import-Export'!$C$8:$C$228,0))="","",INDEX('Disaggregation1B_Import-Export'!I$8:I$228,MATCH($B139,'Disaggregation1B_Import-Export'!$C$8:$C$228,0))),"")</f>
        <v/>
      </c>
      <c r="I139" s="1166" t="str">
        <f>IFERROR(IF(INDEX('Disaggregation1B_Import-Export'!J$8:J$228,MATCH($B139,'Disaggregation1B_Import-Export'!$C$8:$C$228,0))="","",INDEX('Disaggregation1B_Import-Export'!J$8:J$228,MATCH($B139,'Disaggregation1B_Import-Export'!$C$8:$C$228,0))),"")</f>
        <v/>
      </c>
      <c r="J139" s="1164" t="str">
        <f>IFERROR(IF(INDEX('Disaggregation1B_Import-Export'!K$8:K$228,MATCH($B139,'Disaggregation1B_Import-Export'!$C$8:$C$228,0))="","",INDEX('Disaggregation1B_Import-Export'!K$8:K$228,MATCH($B139,'Disaggregation1B_Import-Export'!$C$8:$C$228,0))),"")</f>
        <v/>
      </c>
      <c r="K139" s="1164" t="str">
        <f>IFERROR(IF(INDEX('Disaggregation1B_Import-Export'!L$8:L$228,MATCH($B139,'Disaggregation1B_Import-Export'!$C$8:$C$228,0))="","",INDEX('Disaggregation1B_Import-Export'!L$8:L$228,MATCH($B139,'Disaggregation1B_Import-Export'!$C$8:$C$228,0))),"")</f>
        <v/>
      </c>
      <c r="L139" s="1054" t="str">
        <f>IFERROR(IF(INDEX('Disaggregation1B_Import-Export'!AQ$8:AQ$228,MATCH($B139,'Disaggregation1B_Import-Export'!$C$8:$C$228,0))="","",INDEX('Disaggregation1B_Import-Export'!AQ$8:AQ$228,MATCH($B139,'Disaggregation1B_Import-Export'!$C$8:$C$228,0))),"")</f>
        <v/>
      </c>
      <c r="M139" s="1167"/>
      <c r="N139" s="1167"/>
      <c r="O139" s="1168" t="str">
        <f t="shared" si="11"/>
        <v/>
      </c>
      <c r="P139" s="1169"/>
      <c r="Q139" s="1169"/>
      <c r="R139" s="1170"/>
      <c r="S139" s="1167"/>
      <c r="T139" s="1167"/>
      <c r="U139" s="1168" t="str">
        <f t="shared" si="12"/>
        <v/>
      </c>
      <c r="V139" s="1169"/>
      <c r="W139" s="1169"/>
      <c r="X139" s="1170"/>
      <c r="Y139" s="1171"/>
      <c r="Z139" s="1171"/>
      <c r="AA139" s="1172" t="str">
        <f t="shared" si="13"/>
        <v/>
      </c>
      <c r="AB139" s="1173"/>
      <c r="AC139" s="1174"/>
    </row>
    <row r="140" spans="1:29" x14ac:dyDescent="0.2">
      <c r="A140" s="1027">
        <f t="shared" ref="A140:A150" si="14">A139+1</f>
        <v>130</v>
      </c>
      <c r="B140" s="1027" t="str">
        <f t="shared" si="10"/>
        <v>Coverage130</v>
      </c>
      <c r="C140" s="1163" t="str">
        <f>IFERROR(INDEX('Disaggregation1B_Import-Export'!D$8:D$228,MATCH($B140,'Disaggregation1B_Import-Export'!$C$8:$C$228,0)),"")</f>
        <v/>
      </c>
      <c r="D140" s="1164" t="str">
        <f>IFERROR(INDEX('Disaggregation1B_Import-Export'!AF$8:AF$245,MATCH($B140,'Disaggregation1B_Import-Export'!$C$8:$C$245,0)),"")</f>
        <v/>
      </c>
      <c r="E140" s="1164" t="str">
        <f>IFERROR(IF(INDEX('Disaggregation1B_Import-Export'!AG$8:AG$228,MATCH($B140,'Disaggregation1B_Import-Export'!$C$8:$C$228,0))="","",INDEX('Disaggregation1B_Import-Export'!AG$8:AG$228,MATCH($B140,'Disaggregation1B_Import-Export'!$C$8:$C$228,0))),"")</f>
        <v/>
      </c>
      <c r="F140" s="1164" t="str">
        <f>IFERROR(IF(INDEX('Disaggregation1B_Import-Export'!AH$8:AH$228,MATCH($B140,'Disaggregation1B_Import-Export'!$C$8:$C$228,0))="","",INDEX('Disaggregation1B_Import-Export'!AH$8:AH$228,MATCH($B140,'Disaggregation1B_Import-Export'!$C$8:$C$228,0))),"")</f>
        <v/>
      </c>
      <c r="G140" s="1165" t="str">
        <f>IFERROR(IF(INDEX('Disaggregation1B_Import-Export'!H$8:H$228,MATCH($B140,'Disaggregation1B_Import-Export'!$C$8:$C$228,0))="","",INDEX('Disaggregation1B_Import-Export'!H$8:H$228,MATCH($B140,'Disaggregation1B_Import-Export'!$C$8:$C$228,0))),"")</f>
        <v/>
      </c>
      <c r="H140" s="1165" t="str">
        <f>IFERROR(IF(INDEX('Disaggregation1B_Import-Export'!I$8:I$228,MATCH($B140,'Disaggregation1B_Import-Export'!$C$8:$C$228,0))="","",INDEX('Disaggregation1B_Import-Export'!I$8:I$228,MATCH($B140,'Disaggregation1B_Import-Export'!$C$8:$C$228,0))),"")</f>
        <v/>
      </c>
      <c r="I140" s="1166" t="str">
        <f>IFERROR(IF(INDEX('Disaggregation1B_Import-Export'!J$8:J$228,MATCH($B140,'Disaggregation1B_Import-Export'!$C$8:$C$228,0))="","",INDEX('Disaggregation1B_Import-Export'!J$8:J$228,MATCH($B140,'Disaggregation1B_Import-Export'!$C$8:$C$228,0))),"")</f>
        <v/>
      </c>
      <c r="J140" s="1164" t="str">
        <f>IFERROR(IF(INDEX('Disaggregation1B_Import-Export'!K$8:K$228,MATCH($B140,'Disaggregation1B_Import-Export'!$C$8:$C$228,0))="","",INDEX('Disaggregation1B_Import-Export'!K$8:K$228,MATCH($B140,'Disaggregation1B_Import-Export'!$C$8:$C$228,0))),"")</f>
        <v/>
      </c>
      <c r="K140" s="1164" t="str">
        <f>IFERROR(IF(INDEX('Disaggregation1B_Import-Export'!L$8:L$228,MATCH($B140,'Disaggregation1B_Import-Export'!$C$8:$C$228,0))="","",INDEX('Disaggregation1B_Import-Export'!L$8:L$228,MATCH($B140,'Disaggregation1B_Import-Export'!$C$8:$C$228,0))),"")</f>
        <v/>
      </c>
      <c r="L140" s="1054" t="str">
        <f>IFERROR(IF(INDEX('Disaggregation1B_Import-Export'!AQ$8:AQ$228,MATCH($B140,'Disaggregation1B_Import-Export'!$C$8:$C$228,0))="","",INDEX('Disaggregation1B_Import-Export'!AQ$8:AQ$228,MATCH($B140,'Disaggregation1B_Import-Export'!$C$8:$C$228,0))),"")</f>
        <v/>
      </c>
      <c r="M140" s="1167"/>
      <c r="N140" s="1167"/>
      <c r="O140" s="1168" t="str">
        <f t="shared" si="11"/>
        <v/>
      </c>
      <c r="P140" s="1169"/>
      <c r="Q140" s="1169"/>
      <c r="R140" s="1170"/>
      <c r="S140" s="1167"/>
      <c r="T140" s="1167"/>
      <c r="U140" s="1168" t="str">
        <f t="shared" si="12"/>
        <v/>
      </c>
      <c r="V140" s="1169"/>
      <c r="W140" s="1169"/>
      <c r="X140" s="1170"/>
      <c r="Y140" s="1171"/>
      <c r="Z140" s="1171"/>
      <c r="AA140" s="1172" t="str">
        <f t="shared" si="13"/>
        <v/>
      </c>
      <c r="AB140" s="1173"/>
      <c r="AC140" s="1174"/>
    </row>
    <row r="141" spans="1:29" x14ac:dyDescent="0.2">
      <c r="A141" s="1027">
        <f t="shared" si="14"/>
        <v>131</v>
      </c>
      <c r="B141" s="1027" t="str">
        <f t="shared" si="10"/>
        <v>Coverage131</v>
      </c>
      <c r="C141" s="1163" t="str">
        <f>IFERROR(INDEX('Disaggregation1B_Import-Export'!D$8:D$228,MATCH($B141,'Disaggregation1B_Import-Export'!$C$8:$C$228,0)),"")</f>
        <v/>
      </c>
      <c r="D141" s="1164" t="str">
        <f>IFERROR(INDEX('Disaggregation1B_Import-Export'!AF$8:AF$245,MATCH($B141,'Disaggregation1B_Import-Export'!$C$8:$C$245,0)),"")</f>
        <v/>
      </c>
      <c r="E141" s="1164" t="str">
        <f>IFERROR(IF(INDEX('Disaggregation1B_Import-Export'!AG$8:AG$228,MATCH($B141,'Disaggregation1B_Import-Export'!$C$8:$C$228,0))="","",INDEX('Disaggregation1B_Import-Export'!AG$8:AG$228,MATCH($B141,'Disaggregation1B_Import-Export'!$C$8:$C$228,0))),"")</f>
        <v/>
      </c>
      <c r="F141" s="1164" t="str">
        <f>IFERROR(IF(INDEX('Disaggregation1B_Import-Export'!AH$8:AH$228,MATCH($B141,'Disaggregation1B_Import-Export'!$C$8:$C$228,0))="","",INDEX('Disaggregation1B_Import-Export'!AH$8:AH$228,MATCH($B141,'Disaggregation1B_Import-Export'!$C$8:$C$228,0))),"")</f>
        <v/>
      </c>
      <c r="G141" s="1165" t="str">
        <f>IFERROR(IF(INDEX('Disaggregation1B_Import-Export'!H$8:H$228,MATCH($B141,'Disaggregation1B_Import-Export'!$C$8:$C$228,0))="","",INDEX('Disaggregation1B_Import-Export'!H$8:H$228,MATCH($B141,'Disaggregation1B_Import-Export'!$C$8:$C$228,0))),"")</f>
        <v/>
      </c>
      <c r="H141" s="1165" t="str">
        <f>IFERROR(IF(INDEX('Disaggregation1B_Import-Export'!I$8:I$228,MATCH($B141,'Disaggregation1B_Import-Export'!$C$8:$C$228,0))="","",INDEX('Disaggregation1B_Import-Export'!I$8:I$228,MATCH($B141,'Disaggregation1B_Import-Export'!$C$8:$C$228,0))),"")</f>
        <v/>
      </c>
      <c r="I141" s="1166" t="str">
        <f>IFERROR(IF(INDEX('Disaggregation1B_Import-Export'!J$8:J$228,MATCH($B141,'Disaggregation1B_Import-Export'!$C$8:$C$228,0))="","",INDEX('Disaggregation1B_Import-Export'!J$8:J$228,MATCH($B141,'Disaggregation1B_Import-Export'!$C$8:$C$228,0))),"")</f>
        <v/>
      </c>
      <c r="J141" s="1164" t="str">
        <f>IFERROR(IF(INDEX('Disaggregation1B_Import-Export'!K$8:K$228,MATCH($B141,'Disaggregation1B_Import-Export'!$C$8:$C$228,0))="","",INDEX('Disaggregation1B_Import-Export'!K$8:K$228,MATCH($B141,'Disaggregation1B_Import-Export'!$C$8:$C$228,0))),"")</f>
        <v/>
      </c>
      <c r="K141" s="1164" t="str">
        <f>IFERROR(IF(INDEX('Disaggregation1B_Import-Export'!L$8:L$228,MATCH($B141,'Disaggregation1B_Import-Export'!$C$8:$C$228,0))="","",INDEX('Disaggregation1B_Import-Export'!L$8:L$228,MATCH($B141,'Disaggregation1B_Import-Export'!$C$8:$C$228,0))),"")</f>
        <v/>
      </c>
      <c r="L141" s="1054" t="str">
        <f>IFERROR(IF(INDEX('Disaggregation1B_Import-Export'!AQ$8:AQ$228,MATCH($B141,'Disaggregation1B_Import-Export'!$C$8:$C$228,0))="","",INDEX('Disaggregation1B_Import-Export'!AQ$8:AQ$228,MATCH($B141,'Disaggregation1B_Import-Export'!$C$8:$C$228,0))),"")</f>
        <v/>
      </c>
      <c r="M141" s="1167"/>
      <c r="N141" s="1167"/>
      <c r="O141" s="1168" t="str">
        <f t="shared" si="11"/>
        <v/>
      </c>
      <c r="P141" s="1169"/>
      <c r="Q141" s="1169"/>
      <c r="R141" s="1170"/>
      <c r="S141" s="1167"/>
      <c r="T141" s="1167"/>
      <c r="U141" s="1168" t="str">
        <f t="shared" si="12"/>
        <v/>
      </c>
      <c r="V141" s="1169"/>
      <c r="W141" s="1169"/>
      <c r="X141" s="1170"/>
      <c r="Y141" s="1171"/>
      <c r="Z141" s="1171"/>
      <c r="AA141" s="1172" t="str">
        <f t="shared" si="13"/>
        <v/>
      </c>
      <c r="AB141" s="1173"/>
      <c r="AC141" s="1174"/>
    </row>
    <row r="142" spans="1:29" x14ac:dyDescent="0.2">
      <c r="A142" s="1027">
        <f t="shared" si="14"/>
        <v>132</v>
      </c>
      <c r="B142" s="1027" t="str">
        <f t="shared" si="10"/>
        <v>Coverage132</v>
      </c>
      <c r="C142" s="1163" t="str">
        <f>IFERROR(INDEX('Disaggregation1B_Import-Export'!D$8:D$228,MATCH($B142,'Disaggregation1B_Import-Export'!$C$8:$C$228,0)),"")</f>
        <v/>
      </c>
      <c r="D142" s="1164" t="str">
        <f>IFERROR(INDEX('Disaggregation1B_Import-Export'!AF$8:AF$245,MATCH($B142,'Disaggregation1B_Import-Export'!$C$8:$C$245,0)),"")</f>
        <v/>
      </c>
      <c r="E142" s="1164" t="str">
        <f>IFERROR(IF(INDEX('Disaggregation1B_Import-Export'!AG$8:AG$228,MATCH($B142,'Disaggregation1B_Import-Export'!$C$8:$C$228,0))="","",INDEX('Disaggregation1B_Import-Export'!AG$8:AG$228,MATCH($B142,'Disaggregation1B_Import-Export'!$C$8:$C$228,0))),"")</f>
        <v/>
      </c>
      <c r="F142" s="1164" t="str">
        <f>IFERROR(IF(INDEX('Disaggregation1B_Import-Export'!AH$8:AH$228,MATCH($B142,'Disaggregation1B_Import-Export'!$C$8:$C$228,0))="","",INDEX('Disaggregation1B_Import-Export'!AH$8:AH$228,MATCH($B142,'Disaggregation1B_Import-Export'!$C$8:$C$228,0))),"")</f>
        <v/>
      </c>
      <c r="G142" s="1165" t="str">
        <f>IFERROR(IF(INDEX('Disaggregation1B_Import-Export'!H$8:H$228,MATCH($B142,'Disaggregation1B_Import-Export'!$C$8:$C$228,0))="","",INDEX('Disaggregation1B_Import-Export'!H$8:H$228,MATCH($B142,'Disaggregation1B_Import-Export'!$C$8:$C$228,0))),"")</f>
        <v/>
      </c>
      <c r="H142" s="1165" t="str">
        <f>IFERROR(IF(INDEX('Disaggregation1B_Import-Export'!I$8:I$228,MATCH($B142,'Disaggregation1B_Import-Export'!$C$8:$C$228,0))="","",INDEX('Disaggregation1B_Import-Export'!I$8:I$228,MATCH($B142,'Disaggregation1B_Import-Export'!$C$8:$C$228,0))),"")</f>
        <v/>
      </c>
      <c r="I142" s="1166" t="str">
        <f>IFERROR(IF(INDEX('Disaggregation1B_Import-Export'!J$8:J$228,MATCH($B142,'Disaggregation1B_Import-Export'!$C$8:$C$228,0))="","",INDEX('Disaggregation1B_Import-Export'!J$8:J$228,MATCH($B142,'Disaggregation1B_Import-Export'!$C$8:$C$228,0))),"")</f>
        <v/>
      </c>
      <c r="J142" s="1164" t="str">
        <f>IFERROR(IF(INDEX('Disaggregation1B_Import-Export'!K$8:K$228,MATCH($B142,'Disaggregation1B_Import-Export'!$C$8:$C$228,0))="","",INDEX('Disaggregation1B_Import-Export'!K$8:K$228,MATCH($B142,'Disaggregation1B_Import-Export'!$C$8:$C$228,0))),"")</f>
        <v/>
      </c>
      <c r="K142" s="1164" t="str">
        <f>IFERROR(IF(INDEX('Disaggregation1B_Import-Export'!L$8:L$228,MATCH($B142,'Disaggregation1B_Import-Export'!$C$8:$C$228,0))="","",INDEX('Disaggregation1B_Import-Export'!L$8:L$228,MATCH($B142,'Disaggregation1B_Import-Export'!$C$8:$C$228,0))),"")</f>
        <v/>
      </c>
      <c r="L142" s="1054" t="str">
        <f>IFERROR(IF(INDEX('Disaggregation1B_Import-Export'!AQ$8:AQ$228,MATCH($B142,'Disaggregation1B_Import-Export'!$C$8:$C$228,0))="","",INDEX('Disaggregation1B_Import-Export'!AQ$8:AQ$228,MATCH($B142,'Disaggregation1B_Import-Export'!$C$8:$C$228,0))),"")</f>
        <v/>
      </c>
      <c r="M142" s="1167"/>
      <c r="N142" s="1167"/>
      <c r="O142" s="1168" t="str">
        <f t="shared" si="11"/>
        <v/>
      </c>
      <c r="P142" s="1169"/>
      <c r="Q142" s="1169"/>
      <c r="R142" s="1170"/>
      <c r="S142" s="1167"/>
      <c r="T142" s="1167"/>
      <c r="U142" s="1168" t="str">
        <f t="shared" si="12"/>
        <v/>
      </c>
      <c r="V142" s="1169"/>
      <c r="W142" s="1169"/>
      <c r="X142" s="1170"/>
      <c r="Y142" s="1171"/>
      <c r="Z142" s="1171"/>
      <c r="AA142" s="1172" t="str">
        <f t="shared" si="13"/>
        <v/>
      </c>
      <c r="AB142" s="1173"/>
      <c r="AC142" s="1174"/>
    </row>
    <row r="143" spans="1:29" x14ac:dyDescent="0.2">
      <c r="A143" s="1027">
        <f t="shared" si="14"/>
        <v>133</v>
      </c>
      <c r="B143" s="1027" t="str">
        <f t="shared" si="10"/>
        <v>Coverage133</v>
      </c>
      <c r="C143" s="1163" t="str">
        <f>IFERROR(INDEX('Disaggregation1B_Import-Export'!D$8:D$228,MATCH($B143,'Disaggregation1B_Import-Export'!$C$8:$C$228,0)),"")</f>
        <v/>
      </c>
      <c r="D143" s="1164" t="str">
        <f>IFERROR(INDEX('Disaggregation1B_Import-Export'!AF$8:AF$245,MATCH($B143,'Disaggregation1B_Import-Export'!$C$8:$C$245,0)),"")</f>
        <v/>
      </c>
      <c r="E143" s="1164" t="str">
        <f>IFERROR(IF(INDEX('Disaggregation1B_Import-Export'!AG$8:AG$228,MATCH($B143,'Disaggregation1B_Import-Export'!$C$8:$C$228,0))="","",INDEX('Disaggregation1B_Import-Export'!AG$8:AG$228,MATCH($B143,'Disaggregation1B_Import-Export'!$C$8:$C$228,0))),"")</f>
        <v/>
      </c>
      <c r="F143" s="1164" t="str">
        <f>IFERROR(IF(INDEX('Disaggregation1B_Import-Export'!AH$8:AH$228,MATCH($B143,'Disaggregation1B_Import-Export'!$C$8:$C$228,0))="","",INDEX('Disaggregation1B_Import-Export'!AH$8:AH$228,MATCH($B143,'Disaggregation1B_Import-Export'!$C$8:$C$228,0))),"")</f>
        <v/>
      </c>
      <c r="G143" s="1165" t="str">
        <f>IFERROR(IF(INDEX('Disaggregation1B_Import-Export'!H$8:H$228,MATCH($B143,'Disaggregation1B_Import-Export'!$C$8:$C$228,0))="","",INDEX('Disaggregation1B_Import-Export'!H$8:H$228,MATCH($B143,'Disaggregation1B_Import-Export'!$C$8:$C$228,0))),"")</f>
        <v/>
      </c>
      <c r="H143" s="1165" t="str">
        <f>IFERROR(IF(INDEX('Disaggregation1B_Import-Export'!I$8:I$228,MATCH($B143,'Disaggregation1B_Import-Export'!$C$8:$C$228,0))="","",INDEX('Disaggregation1B_Import-Export'!I$8:I$228,MATCH($B143,'Disaggregation1B_Import-Export'!$C$8:$C$228,0))),"")</f>
        <v/>
      </c>
      <c r="I143" s="1166" t="str">
        <f>IFERROR(IF(INDEX('Disaggregation1B_Import-Export'!J$8:J$228,MATCH($B143,'Disaggregation1B_Import-Export'!$C$8:$C$228,0))="","",INDEX('Disaggregation1B_Import-Export'!J$8:J$228,MATCH($B143,'Disaggregation1B_Import-Export'!$C$8:$C$228,0))),"")</f>
        <v/>
      </c>
      <c r="J143" s="1164" t="str">
        <f>IFERROR(IF(INDEX('Disaggregation1B_Import-Export'!K$8:K$228,MATCH($B143,'Disaggregation1B_Import-Export'!$C$8:$C$228,0))="","",INDEX('Disaggregation1B_Import-Export'!K$8:K$228,MATCH($B143,'Disaggregation1B_Import-Export'!$C$8:$C$228,0))),"")</f>
        <v/>
      </c>
      <c r="K143" s="1164" t="str">
        <f>IFERROR(IF(INDEX('Disaggregation1B_Import-Export'!L$8:L$228,MATCH($B143,'Disaggregation1B_Import-Export'!$C$8:$C$228,0))="","",INDEX('Disaggregation1B_Import-Export'!L$8:L$228,MATCH($B143,'Disaggregation1B_Import-Export'!$C$8:$C$228,0))),"")</f>
        <v/>
      </c>
      <c r="L143" s="1054" t="str">
        <f>IFERROR(IF(INDEX('Disaggregation1B_Import-Export'!AQ$8:AQ$228,MATCH($B143,'Disaggregation1B_Import-Export'!$C$8:$C$228,0))="","",INDEX('Disaggregation1B_Import-Export'!AQ$8:AQ$228,MATCH($B143,'Disaggregation1B_Import-Export'!$C$8:$C$228,0))),"")</f>
        <v/>
      </c>
      <c r="M143" s="1167"/>
      <c r="N143" s="1167"/>
      <c r="O143" s="1168" t="str">
        <f t="shared" si="11"/>
        <v/>
      </c>
      <c r="P143" s="1169"/>
      <c r="Q143" s="1169"/>
      <c r="R143" s="1170"/>
      <c r="S143" s="1167"/>
      <c r="T143" s="1167"/>
      <c r="U143" s="1168" t="str">
        <f t="shared" si="12"/>
        <v/>
      </c>
      <c r="V143" s="1169"/>
      <c r="W143" s="1169"/>
      <c r="X143" s="1170"/>
      <c r="Y143" s="1171"/>
      <c r="Z143" s="1171"/>
      <c r="AA143" s="1172" t="str">
        <f t="shared" si="13"/>
        <v/>
      </c>
      <c r="AB143" s="1173"/>
      <c r="AC143" s="1174"/>
    </row>
    <row r="144" spans="1:29" x14ac:dyDescent="0.2">
      <c r="A144" s="1027">
        <f t="shared" si="14"/>
        <v>134</v>
      </c>
      <c r="B144" s="1027" t="str">
        <f t="shared" si="10"/>
        <v>Coverage134</v>
      </c>
      <c r="C144" s="1163" t="str">
        <f>IFERROR(INDEX('Disaggregation1B_Import-Export'!D$8:D$228,MATCH($B144,'Disaggregation1B_Import-Export'!$C$8:$C$228,0)),"")</f>
        <v/>
      </c>
      <c r="D144" s="1164" t="str">
        <f>IFERROR(INDEX('Disaggregation1B_Import-Export'!AF$8:AF$245,MATCH($B144,'Disaggregation1B_Import-Export'!$C$8:$C$245,0)),"")</f>
        <v/>
      </c>
      <c r="E144" s="1164" t="str">
        <f>IFERROR(IF(INDEX('Disaggregation1B_Import-Export'!AG$8:AG$228,MATCH($B144,'Disaggregation1B_Import-Export'!$C$8:$C$228,0))="","",INDEX('Disaggregation1B_Import-Export'!AG$8:AG$228,MATCH($B144,'Disaggregation1B_Import-Export'!$C$8:$C$228,0))),"")</f>
        <v/>
      </c>
      <c r="F144" s="1164" t="str">
        <f>IFERROR(IF(INDEX('Disaggregation1B_Import-Export'!AH$8:AH$228,MATCH($B144,'Disaggregation1B_Import-Export'!$C$8:$C$228,0))="","",INDEX('Disaggregation1B_Import-Export'!AH$8:AH$228,MATCH($B144,'Disaggregation1B_Import-Export'!$C$8:$C$228,0))),"")</f>
        <v/>
      </c>
      <c r="G144" s="1165" t="str">
        <f>IFERROR(IF(INDEX('Disaggregation1B_Import-Export'!H$8:H$228,MATCH($B144,'Disaggregation1B_Import-Export'!$C$8:$C$228,0))="","",INDEX('Disaggregation1B_Import-Export'!H$8:H$228,MATCH($B144,'Disaggregation1B_Import-Export'!$C$8:$C$228,0))),"")</f>
        <v/>
      </c>
      <c r="H144" s="1165" t="str">
        <f>IFERROR(IF(INDEX('Disaggregation1B_Import-Export'!I$8:I$228,MATCH($B144,'Disaggregation1B_Import-Export'!$C$8:$C$228,0))="","",INDEX('Disaggregation1B_Import-Export'!I$8:I$228,MATCH($B144,'Disaggregation1B_Import-Export'!$C$8:$C$228,0))),"")</f>
        <v/>
      </c>
      <c r="I144" s="1166" t="str">
        <f>IFERROR(IF(INDEX('Disaggregation1B_Import-Export'!J$8:J$228,MATCH($B144,'Disaggregation1B_Import-Export'!$C$8:$C$228,0))="","",INDEX('Disaggregation1B_Import-Export'!J$8:J$228,MATCH($B144,'Disaggregation1B_Import-Export'!$C$8:$C$228,0))),"")</f>
        <v/>
      </c>
      <c r="J144" s="1164" t="str">
        <f>IFERROR(IF(INDEX('Disaggregation1B_Import-Export'!K$8:K$228,MATCH($B144,'Disaggregation1B_Import-Export'!$C$8:$C$228,0))="","",INDEX('Disaggregation1B_Import-Export'!K$8:K$228,MATCH($B144,'Disaggregation1B_Import-Export'!$C$8:$C$228,0))),"")</f>
        <v/>
      </c>
      <c r="K144" s="1164" t="str">
        <f>IFERROR(IF(INDEX('Disaggregation1B_Import-Export'!L$8:L$228,MATCH($B144,'Disaggregation1B_Import-Export'!$C$8:$C$228,0))="","",INDEX('Disaggregation1B_Import-Export'!L$8:L$228,MATCH($B144,'Disaggregation1B_Import-Export'!$C$8:$C$228,0))),"")</f>
        <v/>
      </c>
      <c r="L144" s="1054" t="str">
        <f>IFERROR(IF(INDEX('Disaggregation1B_Import-Export'!AQ$8:AQ$228,MATCH($B144,'Disaggregation1B_Import-Export'!$C$8:$C$228,0))="","",INDEX('Disaggregation1B_Import-Export'!AQ$8:AQ$228,MATCH($B144,'Disaggregation1B_Import-Export'!$C$8:$C$228,0))),"")</f>
        <v/>
      </c>
      <c r="M144" s="1167"/>
      <c r="N144" s="1167"/>
      <c r="O144" s="1168" t="str">
        <f t="shared" si="11"/>
        <v/>
      </c>
      <c r="P144" s="1169"/>
      <c r="Q144" s="1169"/>
      <c r="R144" s="1170"/>
      <c r="S144" s="1167"/>
      <c r="T144" s="1167"/>
      <c r="U144" s="1168" t="str">
        <f t="shared" si="12"/>
        <v/>
      </c>
      <c r="V144" s="1169"/>
      <c r="W144" s="1169"/>
      <c r="X144" s="1170"/>
      <c r="Y144" s="1171"/>
      <c r="Z144" s="1171"/>
      <c r="AA144" s="1172" t="str">
        <f t="shared" si="13"/>
        <v/>
      </c>
      <c r="AB144" s="1173"/>
      <c r="AC144" s="1174"/>
    </row>
    <row r="145" spans="1:29" x14ac:dyDescent="0.2">
      <c r="A145" s="1027">
        <f t="shared" si="14"/>
        <v>135</v>
      </c>
      <c r="B145" s="1027" t="str">
        <f t="shared" si="10"/>
        <v>Coverage135</v>
      </c>
      <c r="C145" s="1163" t="str">
        <f>IFERROR(INDEX('Disaggregation1B_Import-Export'!D$8:D$228,MATCH($B145,'Disaggregation1B_Import-Export'!$C$8:$C$228,0)),"")</f>
        <v/>
      </c>
      <c r="D145" s="1164" t="str">
        <f>IFERROR(INDEX('Disaggregation1B_Import-Export'!AF$8:AF$245,MATCH($B145,'Disaggregation1B_Import-Export'!$C$8:$C$245,0)),"")</f>
        <v/>
      </c>
      <c r="E145" s="1164" t="str">
        <f>IFERROR(IF(INDEX('Disaggregation1B_Import-Export'!AG$8:AG$228,MATCH($B145,'Disaggregation1B_Import-Export'!$C$8:$C$228,0))="","",INDEX('Disaggregation1B_Import-Export'!AG$8:AG$228,MATCH($B145,'Disaggregation1B_Import-Export'!$C$8:$C$228,0))),"")</f>
        <v/>
      </c>
      <c r="F145" s="1164" t="str">
        <f>IFERROR(IF(INDEX('Disaggregation1B_Import-Export'!AH$8:AH$228,MATCH($B145,'Disaggregation1B_Import-Export'!$C$8:$C$228,0))="","",INDEX('Disaggregation1B_Import-Export'!AH$8:AH$228,MATCH($B145,'Disaggregation1B_Import-Export'!$C$8:$C$228,0))),"")</f>
        <v/>
      </c>
      <c r="G145" s="1165" t="str">
        <f>IFERROR(IF(INDEX('Disaggregation1B_Import-Export'!H$8:H$228,MATCH($B145,'Disaggregation1B_Import-Export'!$C$8:$C$228,0))="","",INDEX('Disaggregation1B_Import-Export'!H$8:H$228,MATCH($B145,'Disaggregation1B_Import-Export'!$C$8:$C$228,0))),"")</f>
        <v/>
      </c>
      <c r="H145" s="1165" t="str">
        <f>IFERROR(IF(INDEX('Disaggregation1B_Import-Export'!I$8:I$228,MATCH($B145,'Disaggregation1B_Import-Export'!$C$8:$C$228,0))="","",INDEX('Disaggregation1B_Import-Export'!I$8:I$228,MATCH($B145,'Disaggregation1B_Import-Export'!$C$8:$C$228,0))),"")</f>
        <v/>
      </c>
      <c r="I145" s="1166" t="str">
        <f>IFERROR(IF(INDEX('Disaggregation1B_Import-Export'!J$8:J$228,MATCH($B145,'Disaggregation1B_Import-Export'!$C$8:$C$228,0))="","",INDEX('Disaggregation1B_Import-Export'!J$8:J$228,MATCH($B145,'Disaggregation1B_Import-Export'!$C$8:$C$228,0))),"")</f>
        <v/>
      </c>
      <c r="J145" s="1164" t="str">
        <f>IFERROR(IF(INDEX('Disaggregation1B_Import-Export'!K$8:K$228,MATCH($B145,'Disaggregation1B_Import-Export'!$C$8:$C$228,0))="","",INDEX('Disaggregation1B_Import-Export'!K$8:K$228,MATCH($B145,'Disaggregation1B_Import-Export'!$C$8:$C$228,0))),"")</f>
        <v/>
      </c>
      <c r="K145" s="1164" t="str">
        <f>IFERROR(IF(INDEX('Disaggregation1B_Import-Export'!L$8:L$228,MATCH($B145,'Disaggregation1B_Import-Export'!$C$8:$C$228,0))="","",INDEX('Disaggregation1B_Import-Export'!L$8:L$228,MATCH($B145,'Disaggregation1B_Import-Export'!$C$8:$C$228,0))),"")</f>
        <v/>
      </c>
      <c r="L145" s="1054" t="str">
        <f>IFERROR(IF(INDEX('Disaggregation1B_Import-Export'!AQ$8:AQ$228,MATCH($B145,'Disaggregation1B_Import-Export'!$C$8:$C$228,0))="","",INDEX('Disaggregation1B_Import-Export'!AQ$8:AQ$228,MATCH($B145,'Disaggregation1B_Import-Export'!$C$8:$C$228,0))),"")</f>
        <v/>
      </c>
      <c r="M145" s="1167"/>
      <c r="N145" s="1167"/>
      <c r="O145" s="1168" t="str">
        <f t="shared" si="11"/>
        <v/>
      </c>
      <c r="P145" s="1169"/>
      <c r="Q145" s="1169"/>
      <c r="R145" s="1170"/>
      <c r="S145" s="1167"/>
      <c r="T145" s="1167"/>
      <c r="U145" s="1168" t="str">
        <f t="shared" si="12"/>
        <v/>
      </c>
      <c r="V145" s="1169"/>
      <c r="W145" s="1169"/>
      <c r="X145" s="1170"/>
      <c r="Y145" s="1171"/>
      <c r="Z145" s="1171"/>
      <c r="AA145" s="1172" t="str">
        <f t="shared" si="13"/>
        <v/>
      </c>
      <c r="AB145" s="1173"/>
      <c r="AC145" s="1174"/>
    </row>
    <row r="146" spans="1:29" x14ac:dyDescent="0.2">
      <c r="A146" s="1027">
        <f t="shared" si="14"/>
        <v>136</v>
      </c>
      <c r="B146" s="1027" t="str">
        <f t="shared" si="10"/>
        <v>Coverage136</v>
      </c>
      <c r="C146" s="1163" t="str">
        <f>IFERROR(INDEX('Disaggregation1B_Import-Export'!D$8:D$228,MATCH($B146,'Disaggregation1B_Import-Export'!$C$8:$C$228,0)),"")</f>
        <v/>
      </c>
      <c r="D146" s="1164" t="str">
        <f>IFERROR(INDEX('Disaggregation1B_Import-Export'!AF$8:AF$245,MATCH($B146,'Disaggregation1B_Import-Export'!$C$8:$C$245,0)),"")</f>
        <v/>
      </c>
      <c r="E146" s="1164" t="str">
        <f>IFERROR(IF(INDEX('Disaggregation1B_Import-Export'!AG$8:AG$228,MATCH($B146,'Disaggregation1B_Import-Export'!$C$8:$C$228,0))="","",INDEX('Disaggregation1B_Import-Export'!AG$8:AG$228,MATCH($B146,'Disaggregation1B_Import-Export'!$C$8:$C$228,0))),"")</f>
        <v/>
      </c>
      <c r="F146" s="1164" t="str">
        <f>IFERROR(IF(INDEX('Disaggregation1B_Import-Export'!AH$8:AH$228,MATCH($B146,'Disaggregation1B_Import-Export'!$C$8:$C$228,0))="","",INDEX('Disaggregation1B_Import-Export'!AH$8:AH$228,MATCH($B146,'Disaggregation1B_Import-Export'!$C$8:$C$228,0))),"")</f>
        <v/>
      </c>
      <c r="G146" s="1165" t="str">
        <f>IFERROR(IF(INDEX('Disaggregation1B_Import-Export'!H$8:H$228,MATCH($B146,'Disaggregation1B_Import-Export'!$C$8:$C$228,0))="","",INDEX('Disaggregation1B_Import-Export'!H$8:H$228,MATCH($B146,'Disaggregation1B_Import-Export'!$C$8:$C$228,0))),"")</f>
        <v/>
      </c>
      <c r="H146" s="1165" t="str">
        <f>IFERROR(IF(INDEX('Disaggregation1B_Import-Export'!I$8:I$228,MATCH($B146,'Disaggregation1B_Import-Export'!$C$8:$C$228,0))="","",INDEX('Disaggregation1B_Import-Export'!I$8:I$228,MATCH($B146,'Disaggregation1B_Import-Export'!$C$8:$C$228,0))),"")</f>
        <v/>
      </c>
      <c r="I146" s="1166" t="str">
        <f>IFERROR(IF(INDEX('Disaggregation1B_Import-Export'!J$8:J$228,MATCH($B146,'Disaggregation1B_Import-Export'!$C$8:$C$228,0))="","",INDEX('Disaggregation1B_Import-Export'!J$8:J$228,MATCH($B146,'Disaggregation1B_Import-Export'!$C$8:$C$228,0))),"")</f>
        <v/>
      </c>
      <c r="J146" s="1164" t="str">
        <f>IFERROR(IF(INDEX('Disaggregation1B_Import-Export'!K$8:K$228,MATCH($B146,'Disaggregation1B_Import-Export'!$C$8:$C$228,0))="","",INDEX('Disaggregation1B_Import-Export'!K$8:K$228,MATCH($B146,'Disaggregation1B_Import-Export'!$C$8:$C$228,0))),"")</f>
        <v/>
      </c>
      <c r="K146" s="1164" t="str">
        <f>IFERROR(IF(INDEX('Disaggregation1B_Import-Export'!L$8:L$228,MATCH($B146,'Disaggregation1B_Import-Export'!$C$8:$C$228,0))="","",INDEX('Disaggregation1B_Import-Export'!L$8:L$228,MATCH($B146,'Disaggregation1B_Import-Export'!$C$8:$C$228,0))),"")</f>
        <v/>
      </c>
      <c r="L146" s="1054" t="str">
        <f>IFERROR(IF(INDEX('Disaggregation1B_Import-Export'!AQ$8:AQ$228,MATCH($B146,'Disaggregation1B_Import-Export'!$C$8:$C$228,0))="","",INDEX('Disaggregation1B_Import-Export'!AQ$8:AQ$228,MATCH($B146,'Disaggregation1B_Import-Export'!$C$8:$C$228,0))),"")</f>
        <v/>
      </c>
      <c r="M146" s="1167"/>
      <c r="N146" s="1167"/>
      <c r="O146" s="1168" t="str">
        <f t="shared" si="11"/>
        <v/>
      </c>
      <c r="P146" s="1169"/>
      <c r="Q146" s="1169"/>
      <c r="R146" s="1170"/>
      <c r="S146" s="1167"/>
      <c r="T146" s="1167"/>
      <c r="U146" s="1168" t="str">
        <f t="shared" si="12"/>
        <v/>
      </c>
      <c r="V146" s="1169"/>
      <c r="W146" s="1169"/>
      <c r="X146" s="1170"/>
      <c r="Y146" s="1171"/>
      <c r="Z146" s="1171"/>
      <c r="AA146" s="1172" t="str">
        <f t="shared" si="13"/>
        <v/>
      </c>
      <c r="AB146" s="1173"/>
      <c r="AC146" s="1174"/>
    </row>
    <row r="147" spans="1:29" x14ac:dyDescent="0.2">
      <c r="A147" s="1027">
        <f t="shared" si="14"/>
        <v>137</v>
      </c>
      <c r="B147" s="1027" t="str">
        <f t="shared" si="10"/>
        <v>Coverage137</v>
      </c>
      <c r="C147" s="1163" t="str">
        <f>IFERROR(INDEX('Disaggregation1B_Import-Export'!D$8:D$228,MATCH($B147,'Disaggregation1B_Import-Export'!$C$8:$C$228,0)),"")</f>
        <v/>
      </c>
      <c r="D147" s="1164" t="str">
        <f>IFERROR(INDEX('Disaggregation1B_Import-Export'!AF$8:AF$245,MATCH($B147,'Disaggregation1B_Import-Export'!$C$8:$C$245,0)),"")</f>
        <v/>
      </c>
      <c r="E147" s="1164" t="str">
        <f>IFERROR(IF(INDEX('Disaggregation1B_Import-Export'!AG$8:AG$228,MATCH($B147,'Disaggregation1B_Import-Export'!$C$8:$C$228,0))="","",INDEX('Disaggregation1B_Import-Export'!AG$8:AG$228,MATCH($B147,'Disaggregation1B_Import-Export'!$C$8:$C$228,0))),"")</f>
        <v/>
      </c>
      <c r="F147" s="1164" t="str">
        <f>IFERROR(IF(INDEX('Disaggregation1B_Import-Export'!AH$8:AH$228,MATCH($B147,'Disaggregation1B_Import-Export'!$C$8:$C$228,0))="","",INDEX('Disaggregation1B_Import-Export'!AH$8:AH$228,MATCH($B147,'Disaggregation1B_Import-Export'!$C$8:$C$228,0))),"")</f>
        <v/>
      </c>
      <c r="G147" s="1165" t="str">
        <f>IFERROR(IF(INDEX('Disaggregation1B_Import-Export'!H$8:H$228,MATCH($B147,'Disaggregation1B_Import-Export'!$C$8:$C$228,0))="","",INDEX('Disaggregation1B_Import-Export'!H$8:H$228,MATCH($B147,'Disaggregation1B_Import-Export'!$C$8:$C$228,0))),"")</f>
        <v/>
      </c>
      <c r="H147" s="1165" t="str">
        <f>IFERROR(IF(INDEX('Disaggregation1B_Import-Export'!I$8:I$228,MATCH($B147,'Disaggregation1B_Import-Export'!$C$8:$C$228,0))="","",INDEX('Disaggregation1B_Import-Export'!I$8:I$228,MATCH($B147,'Disaggregation1B_Import-Export'!$C$8:$C$228,0))),"")</f>
        <v/>
      </c>
      <c r="I147" s="1166" t="str">
        <f>IFERROR(IF(INDEX('Disaggregation1B_Import-Export'!J$8:J$228,MATCH($B147,'Disaggregation1B_Import-Export'!$C$8:$C$228,0))="","",INDEX('Disaggregation1B_Import-Export'!J$8:J$228,MATCH($B147,'Disaggregation1B_Import-Export'!$C$8:$C$228,0))),"")</f>
        <v/>
      </c>
      <c r="J147" s="1164" t="str">
        <f>IFERROR(IF(INDEX('Disaggregation1B_Import-Export'!K$8:K$228,MATCH($B147,'Disaggregation1B_Import-Export'!$C$8:$C$228,0))="","",INDEX('Disaggregation1B_Import-Export'!K$8:K$228,MATCH($B147,'Disaggregation1B_Import-Export'!$C$8:$C$228,0))),"")</f>
        <v/>
      </c>
      <c r="K147" s="1164" t="str">
        <f>IFERROR(IF(INDEX('Disaggregation1B_Import-Export'!L$8:L$228,MATCH($B147,'Disaggregation1B_Import-Export'!$C$8:$C$228,0))="","",INDEX('Disaggregation1B_Import-Export'!L$8:L$228,MATCH($B147,'Disaggregation1B_Import-Export'!$C$8:$C$228,0))),"")</f>
        <v/>
      </c>
      <c r="L147" s="1054" t="str">
        <f>IFERROR(IF(INDEX('Disaggregation1B_Import-Export'!AQ$8:AQ$228,MATCH($B147,'Disaggregation1B_Import-Export'!$C$8:$C$228,0))="","",INDEX('Disaggregation1B_Import-Export'!AQ$8:AQ$228,MATCH($B147,'Disaggregation1B_Import-Export'!$C$8:$C$228,0))),"")</f>
        <v/>
      </c>
      <c r="M147" s="1167"/>
      <c r="N147" s="1167"/>
      <c r="O147" s="1168" t="str">
        <f t="shared" si="11"/>
        <v/>
      </c>
      <c r="P147" s="1169"/>
      <c r="Q147" s="1169"/>
      <c r="R147" s="1170"/>
      <c r="S147" s="1167"/>
      <c r="T147" s="1167"/>
      <c r="U147" s="1168" t="str">
        <f t="shared" si="12"/>
        <v/>
      </c>
      <c r="V147" s="1169"/>
      <c r="W147" s="1169"/>
      <c r="X147" s="1170"/>
      <c r="Y147" s="1171"/>
      <c r="Z147" s="1171"/>
      <c r="AA147" s="1172" t="str">
        <f t="shared" si="13"/>
        <v/>
      </c>
      <c r="AB147" s="1173"/>
      <c r="AC147" s="1174"/>
    </row>
    <row r="148" spans="1:29" x14ac:dyDescent="0.2">
      <c r="A148" s="1027">
        <f t="shared" si="14"/>
        <v>138</v>
      </c>
      <c r="B148" s="1027" t="str">
        <f t="shared" si="10"/>
        <v>Coverage138</v>
      </c>
      <c r="C148" s="1163" t="str">
        <f>IFERROR(INDEX('Disaggregation1B_Import-Export'!D$8:D$228,MATCH($B148,'Disaggregation1B_Import-Export'!$C$8:$C$228,0)),"")</f>
        <v/>
      </c>
      <c r="D148" s="1164" t="str">
        <f>IFERROR(INDEX('Disaggregation1B_Import-Export'!AF$8:AF$245,MATCH($B148,'Disaggregation1B_Import-Export'!$C$8:$C$245,0)),"")</f>
        <v/>
      </c>
      <c r="E148" s="1164" t="str">
        <f>IFERROR(IF(INDEX('Disaggregation1B_Import-Export'!AG$8:AG$228,MATCH($B148,'Disaggregation1B_Import-Export'!$C$8:$C$228,0))="","",INDEX('Disaggregation1B_Import-Export'!AG$8:AG$228,MATCH($B148,'Disaggregation1B_Import-Export'!$C$8:$C$228,0))),"")</f>
        <v/>
      </c>
      <c r="F148" s="1164" t="str">
        <f>IFERROR(IF(INDEX('Disaggregation1B_Import-Export'!AH$8:AH$228,MATCH($B148,'Disaggregation1B_Import-Export'!$C$8:$C$228,0))="","",INDEX('Disaggregation1B_Import-Export'!AH$8:AH$228,MATCH($B148,'Disaggregation1B_Import-Export'!$C$8:$C$228,0))),"")</f>
        <v/>
      </c>
      <c r="G148" s="1165" t="str">
        <f>IFERROR(IF(INDEX('Disaggregation1B_Import-Export'!H$8:H$228,MATCH($B148,'Disaggregation1B_Import-Export'!$C$8:$C$228,0))="","",INDEX('Disaggregation1B_Import-Export'!H$8:H$228,MATCH($B148,'Disaggregation1B_Import-Export'!$C$8:$C$228,0))),"")</f>
        <v/>
      </c>
      <c r="H148" s="1165" t="str">
        <f>IFERROR(IF(INDEX('Disaggregation1B_Import-Export'!I$8:I$228,MATCH($B148,'Disaggregation1B_Import-Export'!$C$8:$C$228,0))="","",INDEX('Disaggregation1B_Import-Export'!I$8:I$228,MATCH($B148,'Disaggregation1B_Import-Export'!$C$8:$C$228,0))),"")</f>
        <v/>
      </c>
      <c r="I148" s="1166" t="str">
        <f>IFERROR(IF(INDEX('Disaggregation1B_Import-Export'!J$8:J$228,MATCH($B148,'Disaggregation1B_Import-Export'!$C$8:$C$228,0))="","",INDEX('Disaggregation1B_Import-Export'!J$8:J$228,MATCH($B148,'Disaggregation1B_Import-Export'!$C$8:$C$228,0))),"")</f>
        <v/>
      </c>
      <c r="J148" s="1164" t="str">
        <f>IFERROR(IF(INDEX('Disaggregation1B_Import-Export'!K$8:K$228,MATCH($B148,'Disaggregation1B_Import-Export'!$C$8:$C$228,0))="","",INDEX('Disaggregation1B_Import-Export'!K$8:K$228,MATCH($B148,'Disaggregation1B_Import-Export'!$C$8:$C$228,0))),"")</f>
        <v/>
      </c>
      <c r="K148" s="1164" t="str">
        <f>IFERROR(IF(INDEX('Disaggregation1B_Import-Export'!L$8:L$228,MATCH($B148,'Disaggregation1B_Import-Export'!$C$8:$C$228,0))="","",INDEX('Disaggregation1B_Import-Export'!L$8:L$228,MATCH($B148,'Disaggregation1B_Import-Export'!$C$8:$C$228,0))),"")</f>
        <v/>
      </c>
      <c r="L148" s="1054" t="str">
        <f>IFERROR(IF(INDEX('Disaggregation1B_Import-Export'!AQ$8:AQ$228,MATCH($B148,'Disaggregation1B_Import-Export'!$C$8:$C$228,0))="","",INDEX('Disaggregation1B_Import-Export'!AQ$8:AQ$228,MATCH($B148,'Disaggregation1B_Import-Export'!$C$8:$C$228,0))),"")</f>
        <v/>
      </c>
      <c r="M148" s="1167"/>
      <c r="N148" s="1167"/>
      <c r="O148" s="1168" t="str">
        <f t="shared" si="11"/>
        <v/>
      </c>
      <c r="P148" s="1169"/>
      <c r="Q148" s="1169"/>
      <c r="R148" s="1170"/>
      <c r="S148" s="1167"/>
      <c r="T148" s="1167"/>
      <c r="U148" s="1168" t="str">
        <f t="shared" si="12"/>
        <v/>
      </c>
      <c r="V148" s="1169"/>
      <c r="W148" s="1169"/>
      <c r="X148" s="1170"/>
      <c r="Y148" s="1171"/>
      <c r="Z148" s="1171"/>
      <c r="AA148" s="1172" t="str">
        <f t="shared" si="13"/>
        <v/>
      </c>
      <c r="AB148" s="1173"/>
      <c r="AC148" s="1174"/>
    </row>
    <row r="149" spans="1:29" x14ac:dyDescent="0.2">
      <c r="A149" s="1027">
        <f t="shared" si="14"/>
        <v>139</v>
      </c>
      <c r="B149" s="1027" t="str">
        <f t="shared" si="10"/>
        <v>Coverage139</v>
      </c>
      <c r="C149" s="1163" t="str">
        <f>IFERROR(INDEX('Disaggregation1B_Import-Export'!D$8:D$228,MATCH($B149,'Disaggregation1B_Import-Export'!$C$8:$C$228,0)),"")</f>
        <v/>
      </c>
      <c r="D149" s="1164" t="str">
        <f>IFERROR(INDEX('Disaggregation1B_Import-Export'!AF$8:AF$245,MATCH($B149,'Disaggregation1B_Import-Export'!$C$8:$C$245,0)),"")</f>
        <v/>
      </c>
      <c r="E149" s="1164" t="str">
        <f>IFERROR(IF(INDEX('Disaggregation1B_Import-Export'!AG$8:AG$228,MATCH($B149,'Disaggregation1B_Import-Export'!$C$8:$C$228,0))="","",INDEX('Disaggregation1B_Import-Export'!AG$8:AG$228,MATCH($B149,'Disaggregation1B_Import-Export'!$C$8:$C$228,0))),"")</f>
        <v/>
      </c>
      <c r="F149" s="1164" t="str">
        <f>IFERROR(IF(INDEX('Disaggregation1B_Import-Export'!AH$8:AH$228,MATCH($B149,'Disaggregation1B_Import-Export'!$C$8:$C$228,0))="","",INDEX('Disaggregation1B_Import-Export'!AH$8:AH$228,MATCH($B149,'Disaggregation1B_Import-Export'!$C$8:$C$228,0))),"")</f>
        <v/>
      </c>
      <c r="G149" s="1165" t="str">
        <f>IFERROR(IF(INDEX('Disaggregation1B_Import-Export'!H$8:H$228,MATCH($B149,'Disaggregation1B_Import-Export'!$C$8:$C$228,0))="","",INDEX('Disaggregation1B_Import-Export'!H$8:H$228,MATCH($B149,'Disaggregation1B_Import-Export'!$C$8:$C$228,0))),"")</f>
        <v/>
      </c>
      <c r="H149" s="1165" t="str">
        <f>IFERROR(IF(INDEX('Disaggregation1B_Import-Export'!I$8:I$228,MATCH($B149,'Disaggregation1B_Import-Export'!$C$8:$C$228,0))="","",INDEX('Disaggregation1B_Import-Export'!I$8:I$228,MATCH($B149,'Disaggregation1B_Import-Export'!$C$8:$C$228,0))),"")</f>
        <v/>
      </c>
      <c r="I149" s="1166" t="str">
        <f>IFERROR(IF(INDEX('Disaggregation1B_Import-Export'!J$8:J$228,MATCH($B149,'Disaggregation1B_Import-Export'!$C$8:$C$228,0))="","",INDEX('Disaggregation1B_Import-Export'!J$8:J$228,MATCH($B149,'Disaggregation1B_Import-Export'!$C$8:$C$228,0))),"")</f>
        <v/>
      </c>
      <c r="J149" s="1164" t="str">
        <f>IFERROR(IF(INDEX('Disaggregation1B_Import-Export'!K$8:K$228,MATCH($B149,'Disaggregation1B_Import-Export'!$C$8:$C$228,0))="","",INDEX('Disaggregation1B_Import-Export'!K$8:K$228,MATCH($B149,'Disaggregation1B_Import-Export'!$C$8:$C$228,0))),"")</f>
        <v/>
      </c>
      <c r="K149" s="1164" t="str">
        <f>IFERROR(IF(INDEX('Disaggregation1B_Import-Export'!L$8:L$228,MATCH($B149,'Disaggregation1B_Import-Export'!$C$8:$C$228,0))="","",INDEX('Disaggregation1B_Import-Export'!L$8:L$228,MATCH($B149,'Disaggregation1B_Import-Export'!$C$8:$C$228,0))),"")</f>
        <v/>
      </c>
      <c r="L149" s="1054" t="str">
        <f>IFERROR(IF(INDEX('Disaggregation1B_Import-Export'!AQ$8:AQ$228,MATCH($B149,'Disaggregation1B_Import-Export'!$C$8:$C$228,0))="","",INDEX('Disaggregation1B_Import-Export'!AQ$8:AQ$228,MATCH($B149,'Disaggregation1B_Import-Export'!$C$8:$C$228,0))),"")</f>
        <v/>
      </c>
      <c r="M149" s="1167"/>
      <c r="N149" s="1167"/>
      <c r="O149" s="1168" t="str">
        <f t="shared" si="11"/>
        <v/>
      </c>
      <c r="P149" s="1169"/>
      <c r="Q149" s="1169"/>
      <c r="R149" s="1170"/>
      <c r="S149" s="1167"/>
      <c r="T149" s="1167"/>
      <c r="U149" s="1168" t="str">
        <f t="shared" si="12"/>
        <v/>
      </c>
      <c r="V149" s="1169"/>
      <c r="W149" s="1169"/>
      <c r="X149" s="1170"/>
      <c r="Y149" s="1171"/>
      <c r="Z149" s="1171"/>
      <c r="AA149" s="1172" t="str">
        <f t="shared" si="13"/>
        <v/>
      </c>
      <c r="AB149" s="1173"/>
      <c r="AC149" s="1174"/>
    </row>
    <row r="150" spans="1:29" x14ac:dyDescent="0.2">
      <c r="A150" s="1027">
        <f t="shared" si="14"/>
        <v>140</v>
      </c>
      <c r="B150" s="1027" t="str">
        <f t="shared" si="10"/>
        <v>Coverage140</v>
      </c>
      <c r="C150" s="1163" t="str">
        <f>IFERROR(INDEX('Disaggregation1B_Import-Export'!D$8:D$228,MATCH($B150,'Disaggregation1B_Import-Export'!$C$8:$C$228,0)),"")</f>
        <v/>
      </c>
      <c r="D150" s="1164" t="str">
        <f>IFERROR(INDEX('Disaggregation1B_Import-Export'!AF$8:AF$245,MATCH($B150,'Disaggregation1B_Import-Export'!$C$8:$C$245,0)),"")</f>
        <v/>
      </c>
      <c r="E150" s="1164" t="str">
        <f>IFERROR(IF(INDEX('Disaggregation1B_Import-Export'!AG$8:AG$228,MATCH($B150,'Disaggregation1B_Import-Export'!$C$8:$C$228,0))="","",INDEX('Disaggregation1B_Import-Export'!AG$8:AG$228,MATCH($B150,'Disaggregation1B_Import-Export'!$C$8:$C$228,0))),"")</f>
        <v/>
      </c>
      <c r="F150" s="1164" t="str">
        <f>IFERROR(IF(INDEX('Disaggregation1B_Import-Export'!AH$8:AH$228,MATCH($B150,'Disaggregation1B_Import-Export'!$C$8:$C$228,0))="","",INDEX('Disaggregation1B_Import-Export'!AH$8:AH$228,MATCH($B150,'Disaggregation1B_Import-Export'!$C$8:$C$228,0))),"")</f>
        <v/>
      </c>
      <c r="G150" s="1165" t="str">
        <f>IFERROR(IF(INDEX('Disaggregation1B_Import-Export'!H$8:H$228,MATCH($B150,'Disaggregation1B_Import-Export'!$C$8:$C$228,0))="","",INDEX('Disaggregation1B_Import-Export'!H$8:H$228,MATCH($B150,'Disaggregation1B_Import-Export'!$C$8:$C$228,0))),"")</f>
        <v/>
      </c>
      <c r="H150" s="1165" t="str">
        <f>IFERROR(IF(INDEX('Disaggregation1B_Import-Export'!I$8:I$228,MATCH($B150,'Disaggregation1B_Import-Export'!$C$8:$C$228,0))="","",INDEX('Disaggregation1B_Import-Export'!I$8:I$228,MATCH($B150,'Disaggregation1B_Import-Export'!$C$8:$C$228,0))),"")</f>
        <v/>
      </c>
      <c r="I150" s="1166" t="str">
        <f>IFERROR(IF(INDEX('Disaggregation1B_Import-Export'!J$8:J$228,MATCH($B150,'Disaggregation1B_Import-Export'!$C$8:$C$228,0))="","",INDEX('Disaggregation1B_Import-Export'!J$8:J$228,MATCH($B150,'Disaggregation1B_Import-Export'!$C$8:$C$228,0))),"")</f>
        <v/>
      </c>
      <c r="J150" s="1164" t="str">
        <f>IFERROR(IF(INDEX('Disaggregation1B_Import-Export'!K$8:K$228,MATCH($B150,'Disaggregation1B_Import-Export'!$C$8:$C$228,0))="","",INDEX('Disaggregation1B_Import-Export'!K$8:K$228,MATCH($B150,'Disaggregation1B_Import-Export'!$C$8:$C$228,0))),"")</f>
        <v/>
      </c>
      <c r="K150" s="1164" t="str">
        <f>IFERROR(IF(INDEX('Disaggregation1B_Import-Export'!L$8:L$228,MATCH($B150,'Disaggregation1B_Import-Export'!$C$8:$C$228,0))="","",INDEX('Disaggregation1B_Import-Export'!L$8:L$228,MATCH($B150,'Disaggregation1B_Import-Export'!$C$8:$C$228,0))),"")</f>
        <v/>
      </c>
      <c r="L150" s="1054" t="str">
        <f>IFERROR(IF(INDEX('Disaggregation1B_Import-Export'!AQ$8:AQ$228,MATCH($B150,'Disaggregation1B_Import-Export'!$C$8:$C$228,0))="","",INDEX('Disaggregation1B_Import-Export'!AQ$8:AQ$228,MATCH($B150,'Disaggregation1B_Import-Export'!$C$8:$C$228,0))),"")</f>
        <v/>
      </c>
      <c r="M150" s="1167"/>
      <c r="N150" s="1167"/>
      <c r="O150" s="1168" t="str">
        <f t="shared" si="11"/>
        <v/>
      </c>
      <c r="P150" s="1169"/>
      <c r="Q150" s="1169"/>
      <c r="R150" s="1170"/>
      <c r="S150" s="1167"/>
      <c r="T150" s="1167"/>
      <c r="U150" s="1168" t="str">
        <f t="shared" si="12"/>
        <v/>
      </c>
      <c r="V150" s="1169"/>
      <c r="W150" s="1169"/>
      <c r="X150" s="1170"/>
      <c r="Y150" s="1171"/>
      <c r="Z150" s="1171"/>
      <c r="AA150" s="1172" t="str">
        <f t="shared" si="13"/>
        <v/>
      </c>
      <c r="AB150" s="1173"/>
      <c r="AC150" s="1174"/>
    </row>
  </sheetData>
  <sheetProtection algorithmName="SHA-512" hashValue="U/rbR0CgipAHxOBqVFNWBEkQuZ5qtiWMUoos1+yHbTxGe5bACGBVo71n21DJthooHSpzpUMwf0xDUINnEv7bkg==" saltValue="GzHbqsD/V9mR5vgGpcIu0w==" spinCount="100000" sheet="1" formatColumns="0" formatRows="0" autoFilter="0"/>
  <autoFilter ref="C9:AC51" xr:uid="{00000000-0009-0000-0000-00000A000000}">
    <filterColumn colId="4" showButton="0"/>
    <filterColumn colId="5" showButton="0"/>
    <filterColumn colId="6" showButton="0"/>
    <filterColumn colId="7" showButton="0"/>
    <filterColumn colId="10" showButton="0"/>
    <filterColumn colId="11" showButton="0"/>
    <filterColumn colId="16" showButton="0"/>
    <filterColumn colId="17" showButton="0"/>
    <filterColumn colId="22" showButton="0"/>
    <filterColumn colId="23" showButton="0"/>
  </autoFilter>
  <mergeCells count="18">
    <mergeCell ref="AB9:AB10"/>
    <mergeCell ref="AC9:AC10"/>
    <mergeCell ref="R9:R10"/>
    <mergeCell ref="S9:U9"/>
    <mergeCell ref="V9:V10"/>
    <mergeCell ref="W9:W10"/>
    <mergeCell ref="X9:X10"/>
    <mergeCell ref="Y9:AA9"/>
    <mergeCell ref="C5:W5"/>
    <mergeCell ref="C9:C10"/>
    <mergeCell ref="D9:D10"/>
    <mergeCell ref="E9:E10"/>
    <mergeCell ref="F9:F10"/>
    <mergeCell ref="G9:K9"/>
    <mergeCell ref="M9:O9"/>
    <mergeCell ref="P9:P10"/>
    <mergeCell ref="Q9:Q10"/>
    <mergeCell ref="L9:L10"/>
  </mergeCells>
  <dataValidations count="1">
    <dataValidation type="list" allowBlank="1" showInputMessage="1" showErrorMessage="1" sqref="V11:V150 P11:P150" xr:uid="{00000000-0002-0000-0A00-000000000000}">
      <formula1>Source</formula1>
    </dataValidation>
  </dataValidations>
  <pageMargins left="0.7" right="0.7" top="0.75" bottom="0.75" header="0.3" footer="0.3"/>
  <pageSetup paperSize="8" scale="48" orientation="landscape" r:id="rId1"/>
  <colBreaks count="1" manualBreakCount="1">
    <brk id="23" max="50"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tabColor theme="0"/>
  </sheetPr>
  <dimension ref="A1:AQ76"/>
  <sheetViews>
    <sheetView topLeftCell="K1" zoomScale="70" zoomScaleNormal="70" workbookViewId="0">
      <selection activeCell="X8" sqref="X8"/>
    </sheetView>
  </sheetViews>
  <sheetFormatPr baseColWidth="10" defaultColWidth="9.140625" defaultRowHeight="15" x14ac:dyDescent="0.2"/>
  <cols>
    <col min="1" max="2" width="9.140625" style="36"/>
    <col min="3" max="3" width="16.42578125" style="46" customWidth="1"/>
    <col min="4" max="4" width="34.140625" style="36" customWidth="1"/>
    <col min="5" max="5" width="43.85546875" style="36" customWidth="1"/>
    <col min="6" max="6" width="21.85546875" style="36" customWidth="1"/>
    <col min="7" max="7" width="18" style="36" customWidth="1"/>
    <col min="8" max="8" width="10.42578125" style="36" customWidth="1"/>
    <col min="9" max="9" width="10.140625" style="36" customWidth="1"/>
    <col min="10" max="12" width="10.42578125" style="36" customWidth="1"/>
    <col min="13" max="13" width="48.42578125" style="36" customWidth="1"/>
    <col min="14" max="15" width="9.140625" style="36"/>
    <col min="16" max="16" width="11.140625" style="36" bestFit="1" customWidth="1"/>
    <col min="17" max="17" width="11.85546875" style="36" customWidth="1"/>
    <col min="18" max="19" width="42.140625" style="36" customWidth="1"/>
    <col min="20" max="22" width="9.140625" style="36"/>
    <col min="23" max="23" width="13.5703125" style="36" customWidth="1"/>
    <col min="24" max="25" width="52.5703125" style="36" customWidth="1"/>
    <col min="26" max="26" width="11.85546875" style="36" customWidth="1"/>
    <col min="27" max="27" width="11.42578125" style="36" customWidth="1"/>
    <col min="28" max="28" width="11.85546875" style="36" customWidth="1"/>
    <col min="29" max="29" width="43.42578125" style="36" customWidth="1"/>
    <col min="30" max="30" width="45.5703125" style="36" customWidth="1"/>
    <col min="31" max="31" width="32" style="36" bestFit="1" customWidth="1"/>
    <col min="32" max="36" width="9.140625" style="36"/>
    <col min="37" max="37" width="12.140625" style="36" customWidth="1"/>
    <col min="38" max="38" width="21.85546875" style="36" bestFit="1" customWidth="1"/>
    <col min="39" max="39" width="15.5703125" style="36" bestFit="1" customWidth="1"/>
    <col min="40" max="40" width="15.85546875" style="36" bestFit="1" customWidth="1"/>
    <col min="41" max="41" width="20" style="36" bestFit="1" customWidth="1"/>
    <col min="42" max="42" width="25" style="36" bestFit="1" customWidth="1"/>
    <col min="43" max="16384" width="9.140625" style="36"/>
  </cols>
  <sheetData>
    <row r="1" spans="1:43" x14ac:dyDescent="0.2">
      <c r="D1" s="46"/>
      <c r="E1" s="46"/>
      <c r="F1" s="46"/>
      <c r="G1" s="46"/>
      <c r="H1" s="46"/>
      <c r="I1" s="46"/>
      <c r="J1" s="46"/>
      <c r="K1" s="46"/>
      <c r="L1" s="46"/>
      <c r="M1" s="46"/>
      <c r="N1" s="46"/>
      <c r="O1" s="46"/>
      <c r="P1" s="46"/>
      <c r="Q1" s="46"/>
      <c r="R1" s="46"/>
      <c r="S1" s="46"/>
      <c r="T1" s="46"/>
      <c r="U1" s="46"/>
      <c r="V1" s="46"/>
      <c r="W1" s="46"/>
      <c r="X1" s="46"/>
      <c r="Y1" s="46"/>
      <c r="Z1" s="46"/>
      <c r="AA1" s="46"/>
      <c r="AB1" s="46"/>
      <c r="AC1" s="46"/>
      <c r="AD1" s="46"/>
    </row>
    <row r="2" spans="1:43" ht="90.75" customHeight="1" x14ac:dyDescent="0.2">
      <c r="D2" s="1671" t="s">
        <v>493</v>
      </c>
      <c r="E2" s="1672"/>
      <c r="F2" s="1672"/>
      <c r="G2" s="1672"/>
      <c r="H2" s="1672"/>
      <c r="I2" s="1672"/>
      <c r="J2" s="1672"/>
      <c r="K2" s="1672"/>
      <c r="L2" s="1672"/>
      <c r="M2" s="1672"/>
      <c r="N2" s="1672"/>
      <c r="O2" s="1672"/>
      <c r="P2" s="1672"/>
      <c r="Q2" s="1672"/>
      <c r="R2" s="1672"/>
      <c r="S2" s="1672"/>
      <c r="T2" s="1672"/>
      <c r="U2" s="1672"/>
      <c r="V2" s="1672"/>
      <c r="W2" s="1672"/>
      <c r="X2" s="1672"/>
      <c r="Y2" s="61"/>
      <c r="Z2" s="59"/>
      <c r="AA2" s="59"/>
      <c r="AB2" s="59"/>
      <c r="AC2" s="59"/>
      <c r="AD2" s="60"/>
    </row>
    <row r="3" spans="1:43" x14ac:dyDescent="0.2">
      <c r="D3" s="46"/>
      <c r="E3" s="46"/>
      <c r="F3" s="46"/>
      <c r="G3" s="46"/>
      <c r="H3" s="46"/>
      <c r="I3" s="46"/>
      <c r="J3" s="46"/>
      <c r="K3" s="46"/>
      <c r="L3" s="46"/>
      <c r="M3" s="46"/>
      <c r="N3" s="46"/>
      <c r="O3" s="46"/>
      <c r="P3" s="46"/>
      <c r="Q3" s="46"/>
      <c r="R3" s="46"/>
      <c r="S3" s="46"/>
      <c r="T3" s="46"/>
      <c r="U3" s="46"/>
      <c r="V3" s="46"/>
      <c r="W3" s="46"/>
      <c r="X3" s="46"/>
      <c r="Y3" s="46"/>
      <c r="Z3" s="46"/>
      <c r="AA3" s="46"/>
      <c r="AB3" s="46"/>
      <c r="AC3" s="46"/>
      <c r="AD3" s="46"/>
    </row>
    <row r="4" spans="1:43" ht="39" customHeight="1" x14ac:dyDescent="0.2">
      <c r="D4" s="56" t="s">
        <v>73</v>
      </c>
      <c r="E4" s="57"/>
      <c r="F4" s="57"/>
      <c r="G4" s="57"/>
      <c r="H4" s="57"/>
      <c r="I4" s="57"/>
      <c r="J4" s="57"/>
      <c r="K4" s="57"/>
      <c r="L4" s="57"/>
      <c r="M4" s="57"/>
      <c r="N4" s="57"/>
      <c r="O4" s="57"/>
      <c r="P4" s="57"/>
      <c r="Q4" s="57"/>
      <c r="R4" s="57"/>
      <c r="S4" s="57"/>
      <c r="T4" s="57"/>
      <c r="U4" s="57"/>
      <c r="V4" s="57"/>
      <c r="W4" s="57"/>
      <c r="X4" s="57"/>
      <c r="Y4" s="57"/>
      <c r="Z4" s="57"/>
      <c r="AA4" s="57"/>
      <c r="AB4" s="57"/>
      <c r="AC4" s="57"/>
      <c r="AD4" s="58"/>
      <c r="AE4" s="629"/>
    </row>
    <row r="5" spans="1:43" ht="18.75" customHeight="1" thickBot="1" x14ac:dyDescent="0.25">
      <c r="D5" s="48"/>
      <c r="E5" s="49"/>
      <c r="F5" s="49"/>
      <c r="G5" s="49"/>
      <c r="H5" s="49"/>
      <c r="I5" s="49"/>
      <c r="J5" s="49"/>
      <c r="K5" s="49"/>
      <c r="L5" s="49"/>
      <c r="M5" s="49"/>
      <c r="N5" s="49"/>
      <c r="O5" s="49"/>
      <c r="P5" s="49"/>
      <c r="Q5" s="49"/>
      <c r="R5" s="49"/>
      <c r="S5" s="49"/>
      <c r="T5" s="49"/>
      <c r="U5" s="49"/>
      <c r="V5" s="49"/>
      <c r="W5" s="49"/>
      <c r="X5" s="49"/>
      <c r="Y5" s="49"/>
      <c r="Z5" s="49"/>
      <c r="AA5" s="49"/>
      <c r="AB5" s="49"/>
      <c r="AC5" s="49"/>
      <c r="AD5" s="49"/>
      <c r="AE5" s="629"/>
    </row>
    <row r="6" spans="1:43" ht="28.5" customHeight="1" x14ac:dyDescent="0.2">
      <c r="C6" s="66"/>
      <c r="D6" s="1622" t="s">
        <v>63</v>
      </c>
      <c r="E6" s="1617" t="s">
        <v>492</v>
      </c>
      <c r="F6" s="1651" t="s">
        <v>93</v>
      </c>
      <c r="G6" s="1655" t="s">
        <v>94</v>
      </c>
      <c r="H6" s="1673" t="s">
        <v>28</v>
      </c>
      <c r="I6" s="1674"/>
      <c r="J6" s="1674"/>
      <c r="K6" s="1674"/>
      <c r="L6" s="1675"/>
      <c r="M6" s="1617" t="s">
        <v>42</v>
      </c>
      <c r="N6" s="1619" t="s">
        <v>38</v>
      </c>
      <c r="O6" s="1620"/>
      <c r="P6" s="1621"/>
      <c r="Q6" s="1603" t="s">
        <v>40</v>
      </c>
      <c r="R6" s="1603" t="s">
        <v>494</v>
      </c>
      <c r="S6" s="1603" t="s">
        <v>50</v>
      </c>
      <c r="T6" s="1626" t="s">
        <v>45</v>
      </c>
      <c r="U6" s="1627"/>
      <c r="V6" s="1628"/>
      <c r="W6" s="1605" t="s">
        <v>40</v>
      </c>
      <c r="X6" s="1605" t="s">
        <v>495</v>
      </c>
      <c r="Y6" s="1617" t="s">
        <v>51</v>
      </c>
      <c r="Z6" s="1636" t="s">
        <v>47</v>
      </c>
      <c r="AA6" s="1636"/>
      <c r="AB6" s="1636"/>
      <c r="AC6" s="1607" t="s">
        <v>72</v>
      </c>
      <c r="AD6" s="1617" t="s">
        <v>52</v>
      </c>
      <c r="AE6" s="1617" t="s">
        <v>526</v>
      </c>
      <c r="AF6" s="1617" t="s">
        <v>1775</v>
      </c>
      <c r="AG6" s="1617" t="s">
        <v>1778</v>
      </c>
      <c r="AH6" s="1617" t="s">
        <v>1779</v>
      </c>
      <c r="AI6" s="1617" t="s">
        <v>1776</v>
      </c>
      <c r="AJ6" s="1617" t="s">
        <v>1777</v>
      </c>
      <c r="AK6" s="1617" t="s">
        <v>543</v>
      </c>
      <c r="AL6" s="1617" t="s">
        <v>544</v>
      </c>
      <c r="AM6" s="1617" t="s">
        <v>545</v>
      </c>
      <c r="AN6" s="1617" t="s">
        <v>546</v>
      </c>
      <c r="AO6" s="1617" t="s">
        <v>547</v>
      </c>
      <c r="AP6" s="1617" t="s">
        <v>542</v>
      </c>
    </row>
    <row r="7" spans="1:43" ht="45" x14ac:dyDescent="0.2">
      <c r="A7" s="1369" t="s">
        <v>203</v>
      </c>
      <c r="B7" s="1369">
        <v>-1</v>
      </c>
      <c r="C7" s="1368"/>
      <c r="D7" s="1666"/>
      <c r="E7" s="1666"/>
      <c r="F7" s="1666"/>
      <c r="G7" s="1666"/>
      <c r="H7" s="1371" t="s">
        <v>419</v>
      </c>
      <c r="I7" s="1371" t="s">
        <v>420</v>
      </c>
      <c r="J7" s="1371" t="s">
        <v>421</v>
      </c>
      <c r="K7" s="1371" t="s">
        <v>440</v>
      </c>
      <c r="L7" s="1371" t="s">
        <v>422</v>
      </c>
      <c r="M7" s="1666"/>
      <c r="N7" s="1373" t="s">
        <v>515</v>
      </c>
      <c r="O7" s="1373" t="s">
        <v>431</v>
      </c>
      <c r="P7" s="1373" t="s">
        <v>432</v>
      </c>
      <c r="Q7" s="1668"/>
      <c r="R7" s="1668"/>
      <c r="S7" s="1668"/>
      <c r="T7" s="1374" t="s">
        <v>518</v>
      </c>
      <c r="U7" s="1374" t="s">
        <v>517</v>
      </c>
      <c r="V7" s="1374" t="s">
        <v>516</v>
      </c>
      <c r="W7" s="1667"/>
      <c r="X7" s="1667"/>
      <c r="Y7" s="1666"/>
      <c r="Z7" s="1375"/>
      <c r="AA7" s="1375"/>
      <c r="AB7" s="1375"/>
      <c r="AC7" s="1670"/>
      <c r="AD7" s="1666"/>
      <c r="AE7" s="1666" t="s">
        <v>490</v>
      </c>
      <c r="AF7" s="1666"/>
      <c r="AG7" s="1666"/>
      <c r="AH7" s="1666"/>
      <c r="AI7" s="1666"/>
      <c r="AJ7" s="1666"/>
      <c r="AK7" s="1666" t="s">
        <v>543</v>
      </c>
      <c r="AL7" s="1666" t="s">
        <v>544</v>
      </c>
      <c r="AM7" s="1666" t="s">
        <v>545</v>
      </c>
      <c r="AN7" s="1666" t="s">
        <v>546</v>
      </c>
      <c r="AO7" s="1666" t="s">
        <v>547</v>
      </c>
      <c r="AP7" s="1666" t="s">
        <v>542</v>
      </c>
      <c r="AQ7" s="1369" t="s">
        <v>484</v>
      </c>
    </row>
    <row r="8" spans="1:43" hidden="1" x14ac:dyDescent="0.2">
      <c r="A8" s="1369" t="s">
        <v>201</v>
      </c>
      <c r="B8" s="1369">
        <f>B7+1</f>
        <v>0</v>
      </c>
      <c r="C8" s="1376" t="str">
        <f>"Coverage"&amp;B8</f>
        <v>Coverage0</v>
      </c>
      <c r="D8" s="1398" t="s">
        <v>307</v>
      </c>
      <c r="E8" s="1398" t="s">
        <v>75</v>
      </c>
      <c r="F8" s="1398" t="s">
        <v>100</v>
      </c>
      <c r="G8" s="1398" t="s">
        <v>101</v>
      </c>
      <c r="H8" s="1401" t="s">
        <v>85</v>
      </c>
      <c r="I8" s="1401" t="s">
        <v>86</v>
      </c>
      <c r="J8" s="1398" t="s">
        <v>87</v>
      </c>
      <c r="K8" s="1398" t="s">
        <v>103</v>
      </c>
      <c r="L8" s="1398" t="s">
        <v>89</v>
      </c>
      <c r="M8" s="1398" t="s">
        <v>514</v>
      </c>
      <c r="N8" s="1390" t="str">
        <f>IFERROR(IF(INDEX(Disaggregation_1B!M$11:M$150,MATCH($C8,Disaggregation_1B!B$11:B$150,0))="","",INDEX(Disaggregation_1B!M$11:M$150,MATCH($C8,Disaggregation_1B!B$11:B$150,0))),"")</f>
        <v/>
      </c>
      <c r="O8" s="1383" t="str">
        <f>IFERROR(IF(INDEX(Disaggregation_1B!N$11:N$150,MATCH($C8,Disaggregation_1B!B$11:B$150,0))="","",INDEX(Disaggregation_1B!N$11:N$150,MATCH($C8,Disaggregation_1B!B$11:B$150,0))),"")</f>
        <v/>
      </c>
      <c r="P8" s="1402" t="str">
        <f>IFERROR(IF(INDEX(Disaggregation_1B!O$11:O$150,MATCH($C8,Disaggregation_1B!B$11:B$150,0))="","",INDEX(Disaggregation_1B!O$11:O$150,MATCH($C8,Disaggregation_1B!B$11:B$150,0))),"")</f>
        <v/>
      </c>
      <c r="Q8" s="1384" t="str">
        <f>IFERROR(IF(INDEX(Disaggregation_1B!P$11:P$150,MATCH($C8,Disaggregation_1B!B$11:B$150,0))="","",INDEX(Disaggregation_1B!P$11:P$150,MATCH($C8,Disaggregation_1B!B$11:B$150,0))),"")</f>
        <v/>
      </c>
      <c r="R8" s="1384" t="str">
        <f>IFERROR(IF(INDEX(Disaggregation_1B!Q$11:Q$150,MATCH($C8,Disaggregation_1B!B$11:B$150,0))="","",INDEX(Disaggregation_1B!Q$11:Q$150,MATCH($C8,Disaggregation_1B!B$11:B$150,0))),"")</f>
        <v/>
      </c>
      <c r="S8" s="1369">
        <f>INDEX(Disaggregation_1B!R$11:R$150,MATCH($C8,'Disaggregation1B_Import-Export'!$C$8:$C$228,0))</f>
        <v>0</v>
      </c>
      <c r="T8" s="1390" t="str">
        <f>IFERROR(IF(INDEX(Disaggregation_1B!S$11:S$150,MATCH($C8,Disaggregation_1B!B$11:B$150,0))="","",INDEX(Disaggregation_1B!S$11:S$150,MATCH($C8,Disaggregation_1B!B$11:B$150,0))),"")</f>
        <v/>
      </c>
      <c r="U8" s="1383" t="str">
        <f>IFERROR(IF(INDEX(Disaggregation_1B!T$11:T$150,MATCH($C8,Disaggregation_1B!B$11:B$150,0))="","",INDEX(Disaggregation_1B!T$11:T$150,MATCH($C8,Disaggregation_1B!B$11:B$150,0))),"")</f>
        <v/>
      </c>
      <c r="V8" s="1402" t="str">
        <f>IFERROR(IF(INDEX(Disaggregation_1B!U$11:U$150,MATCH($C8,Disaggregation_1B!B$11:B$150,0))="","",INDEX(Disaggregation_1B!U$11:U$150,MATCH($C8,Disaggregation_1B!B$11:B$150,0))),"")</f>
        <v/>
      </c>
      <c r="W8" s="1384" t="str">
        <f>IFERROR(IF(INDEX(Disaggregation_1B!V$11:V$150,MATCH($C8,Disaggregation_1B!B$11:B$150,0))="","",INDEX(Disaggregation_1B!V$11:V$150,MATCH($C8,Disaggregation_1B!B$11:B$150,0))),"")</f>
        <v/>
      </c>
      <c r="X8" s="1384" t="str">
        <f>IFERROR(IF(INDEX(Disaggregation_1B!W$11:W$150,MATCH($C8,Disaggregation_1B!B$11:B$150,0))="","",INDEX(Disaggregation_1B!W$11:W$150,MATCH($C8,Disaggregation_1B!B$11:B$150,0))),"")</f>
        <v/>
      </c>
      <c r="Y8" s="1369">
        <f>INDEX(Disaggregation_1B!X$11:X$150,MATCH($C8,'Disaggregation1B_Import-Export'!$C$8:$C$228,0))</f>
        <v>0</v>
      </c>
      <c r="Z8" s="1369"/>
      <c r="AA8" s="1369"/>
      <c r="AB8" s="1369"/>
      <c r="AC8" s="1369">
        <f>INDEX(Disaggregation_1B!AB$11:AB$150,MATCH($C8,'Disaggregation1B_Import-Export'!$C$8:$C$228,0))</f>
        <v>0</v>
      </c>
      <c r="AD8" s="1369">
        <f>INDEX(Disaggregation_1B!AC$11:AC$150,MATCH($C8,'Disaggregation1B_Import-Export'!$C$8:$C$228,0))</f>
        <v>0</v>
      </c>
      <c r="AE8" s="1383" t="s">
        <v>489</v>
      </c>
      <c r="AF8" s="1369" t="str">
        <f t="shared" ref="AF8:AF36" si="0">IF(LangOffset=0,CONCATENATE(E8),IF(LangOffset=1,CONCATENATE(AJ8),IF(LangOffset=2,AI8)))</f>
        <v>[Coverage Indicator Name - ES]</v>
      </c>
      <c r="AG8" s="1369" t="str">
        <f t="shared" ref="AG8:AG36" si="1">IF(LangOffset=0,CONCATENATE(F8),IF(LangOffset=1,CONCATENATE(AL8),IF(LangOffset=2,AK8)))</f>
        <v>[Disaggregation ES]</v>
      </c>
      <c r="AH8" s="1369" t="str">
        <f t="shared" ref="AH8:AH36" si="2">IF(LangOffset=0,CONCATENATE(G8),IF(LangOffset=1,CONCATENATE(AN8),IF(LangOffset=2,AM8)))</f>
        <v>[Category ES]</v>
      </c>
      <c r="AI8" s="1384" t="s">
        <v>416</v>
      </c>
      <c r="AJ8" s="1384" t="s">
        <v>415</v>
      </c>
      <c r="AK8" s="1384" t="s">
        <v>537</v>
      </c>
      <c r="AL8" s="1384" t="s">
        <v>536</v>
      </c>
      <c r="AM8" s="1384" t="s">
        <v>539</v>
      </c>
      <c r="AN8" s="1384" t="s">
        <v>538</v>
      </c>
      <c r="AO8" s="1384" t="s">
        <v>540</v>
      </c>
      <c r="AP8" s="1384" t="s">
        <v>541</v>
      </c>
      <c r="AQ8" s="1384" t="s">
        <v>483</v>
      </c>
    </row>
    <row r="9" spans="1:43" s="629" customFormat="1" x14ac:dyDescent="0.2">
      <c r="A9" s="1369" t="s">
        <v>2398</v>
      </c>
      <c r="B9" s="1369">
        <f t="shared" ref="B9:B36" si="3">B8+1</f>
        <v>1</v>
      </c>
      <c r="C9" s="1376" t="str">
        <f t="shared" ref="C9:C36" si="4">"Coverage"&amp;B9</f>
        <v>Coverage1</v>
      </c>
      <c r="D9" s="1398" t="s">
        <v>2336</v>
      </c>
      <c r="E9" s="1398" t="s">
        <v>2337</v>
      </c>
      <c r="F9" s="1398" t="s">
        <v>2399</v>
      </c>
      <c r="G9" s="1398" t="s">
        <v>2400</v>
      </c>
      <c r="H9" s="1401">
        <v>0</v>
      </c>
      <c r="I9" s="1401">
        <v>0</v>
      </c>
      <c r="J9" s="1398" t="s">
        <v>2401</v>
      </c>
      <c r="K9" s="1398"/>
      <c r="L9" s="1398"/>
      <c r="M9" s="1398" t="s">
        <v>2402</v>
      </c>
      <c r="N9" s="1390">
        <f>IFERROR(IF(INDEX(Disaggregation_1B!M$11:M$150,MATCH($C9,Disaggregation_1B!B$11:B$150,0))="","",INDEX(Disaggregation_1B!M$11:M$150,MATCH($C9,Disaggregation_1B!B$11:B$150,0))),"")</f>
        <v>15127</v>
      </c>
      <c r="O9" s="1383">
        <f>IFERROR(IF(INDEX(Disaggregation_1B!N$11:N$150,MATCH($C9,Disaggregation_1B!B$11:B$150,0))="","",INDEX(Disaggregation_1B!N$11:N$150,MATCH($C9,Disaggregation_1B!B$11:B$150,0))),"")</f>
        <v>24150</v>
      </c>
      <c r="P9" s="1402">
        <f>IFERROR(IF(INDEX(Disaggregation_1B!O$11:O$150,MATCH($C9,Disaggregation_1B!B$11:B$150,0))="","",INDEX(Disaggregation_1B!O$11:O$150,MATCH($C9,Disaggregation_1B!B$11:B$150,0))),"")</f>
        <v>62.637681159420289</v>
      </c>
      <c r="Q9" s="1384" t="str">
        <f>IFERROR(IF(INDEX(Disaggregation_1B!P$11:P$150,MATCH($C9,Disaggregation_1B!B$11:B$150,0))="","",INDEX(Disaggregation_1B!P$11:P$150,MATCH($C9,Disaggregation_1B!B$11:B$150,0))),"")</f>
        <v>R&amp;R TB system, yearly management report </v>
      </c>
      <c r="R9" s="1384" t="str">
        <f>IFERROR(IF(INDEX(Disaggregation_1B!Q$11:Q$150,MATCH($C9,Disaggregation_1B!B$11:B$150,0))="","",INDEX(Disaggregation_1B!Q$11:Q$150,MATCH($C9,Disaggregation_1B!B$11:B$150,0))),"")</f>
        <v>Existen 653 casos no documentados (2.7%); por tal motivo, no se puede identificar su sexo.</v>
      </c>
      <c r="S9" s="1369">
        <f>INDEX(Disaggregation_1B!R$11:R$150,MATCH($C9,'Disaggregation1B_Import-Export'!$C$8:$C$228,0))</f>
        <v>0</v>
      </c>
      <c r="T9" s="1390" t="str">
        <f>IFERROR(IF(INDEX(Disaggregation_1B!S$11:S$150,MATCH($C9,Disaggregation_1B!B$11:B$150,0))="","",INDEX(Disaggregation_1B!S$11:S$150,MATCH($C9,Disaggregation_1B!B$11:B$150,0))),"")</f>
        <v/>
      </c>
      <c r="U9" s="1383" t="str">
        <f>IFERROR(IF(INDEX(Disaggregation_1B!T$11:T$150,MATCH($C9,Disaggregation_1B!B$11:B$150,0))="","",INDEX(Disaggregation_1B!T$11:T$150,MATCH($C9,Disaggregation_1B!B$11:B$150,0))),"")</f>
        <v/>
      </c>
      <c r="V9" s="1402" t="str">
        <f>IFERROR(IF(INDEX(Disaggregation_1B!U$11:U$150,MATCH($C9,Disaggregation_1B!B$11:B$150,0))="","",INDEX(Disaggregation_1B!U$11:U$150,MATCH($C9,Disaggregation_1B!B$11:B$150,0))),"")</f>
        <v/>
      </c>
      <c r="W9" s="1384" t="str">
        <f>IFERROR(IF(INDEX(Disaggregation_1B!V$11:V$150,MATCH($C9,Disaggregation_1B!B$11:B$150,0))="","",INDEX(Disaggregation_1B!V$11:V$150,MATCH($C9,Disaggregation_1B!B$11:B$150,0))),"")</f>
        <v/>
      </c>
      <c r="X9" s="1384" t="str">
        <f>IFERROR(IF(INDEX(Disaggregation_1B!W$11:W$150,MATCH($C9,Disaggregation_1B!B$11:B$150,0))="","",INDEX(Disaggregation_1B!W$11:W$150,MATCH($C9,Disaggregation_1B!B$11:B$150,0))),"")</f>
        <v/>
      </c>
      <c r="Y9" s="1369">
        <f>INDEX(Disaggregation_1B!X$11:X$150,MATCH($C9,'Disaggregation1B_Import-Export'!$C$8:$C$228,0))</f>
        <v>0</v>
      </c>
      <c r="Z9" s="1369"/>
      <c r="AA9" s="1369"/>
      <c r="AB9" s="1369"/>
      <c r="AC9" s="1369">
        <f>INDEX(Disaggregation_1B!AB$11:AB$150,MATCH($C9,'Disaggregation1B_Import-Export'!$C$8:$C$228,0))</f>
        <v>0</v>
      </c>
      <c r="AD9" s="1369">
        <f>INDEX(Disaggregation_1B!AC$11:AC$150,MATCH($C9,'Disaggregation1B_Import-Export'!$C$8:$C$228,0))</f>
        <v>0</v>
      </c>
      <c r="AE9" s="1383">
        <v>1</v>
      </c>
      <c r="AF9" s="1369" t="str">
        <f t="shared" si="0"/>
        <v>TCP-1(M): Número de casos notificados de todas las formas de TB (i.e. confirmados bacteriológicamente y con diagnóstico clínico) incluye casos nuevos y recaídas</v>
      </c>
      <c r="AG9" s="1369" t="str">
        <f t="shared" si="1"/>
        <v>Hombres</v>
      </c>
      <c r="AH9" s="1369" t="str">
        <f t="shared" si="2"/>
        <v>Sexo</v>
      </c>
      <c r="AI9" s="1384" t="s">
        <v>2339</v>
      </c>
      <c r="AJ9" s="1384" t="s">
        <v>2338</v>
      </c>
      <c r="AK9" s="1384" t="s">
        <v>2403</v>
      </c>
      <c r="AL9" s="1384" t="s">
        <v>2404</v>
      </c>
      <c r="AM9" s="1384" t="s">
        <v>2405</v>
      </c>
      <c r="AN9" s="1384" t="s">
        <v>2406</v>
      </c>
      <c r="AO9" s="1384" t="s">
        <v>2407</v>
      </c>
      <c r="AP9" s="1384"/>
      <c r="AQ9" s="1384"/>
    </row>
    <row r="10" spans="1:43" s="629" customFormat="1" x14ac:dyDescent="0.2">
      <c r="A10" s="1369" t="s">
        <v>2408</v>
      </c>
      <c r="B10" s="1369">
        <f t="shared" si="3"/>
        <v>2</v>
      </c>
      <c r="C10" s="1376" t="str">
        <f t="shared" si="4"/>
        <v>Coverage2</v>
      </c>
      <c r="D10" s="1398" t="s">
        <v>2336</v>
      </c>
      <c r="E10" s="1398" t="s">
        <v>2337</v>
      </c>
      <c r="F10" s="1398" t="s">
        <v>2409</v>
      </c>
      <c r="G10" s="1398" t="s">
        <v>2400</v>
      </c>
      <c r="H10" s="1401">
        <v>0</v>
      </c>
      <c r="I10" s="1401">
        <v>0</v>
      </c>
      <c r="J10" s="1398" t="s">
        <v>2401</v>
      </c>
      <c r="K10" s="1398"/>
      <c r="L10" s="1398"/>
      <c r="M10" s="1398" t="s">
        <v>2402</v>
      </c>
      <c r="N10" s="1390">
        <f>IFERROR(IF(INDEX(Disaggregation_1B!M$11:M$150,MATCH($C10,Disaggregation_1B!B$11:B$150,0))="","",INDEX(Disaggregation_1B!M$11:M$150,MATCH($C10,Disaggregation_1B!B$11:B$150,0))),"")</f>
        <v>8370</v>
      </c>
      <c r="O10" s="1383">
        <f>IFERROR(IF(INDEX(Disaggregation_1B!N$11:N$150,MATCH($C10,Disaggregation_1B!B$11:B$150,0))="","",INDEX(Disaggregation_1B!N$11:N$150,MATCH($C10,Disaggregation_1B!B$11:B$150,0))),"")</f>
        <v>24150</v>
      </c>
      <c r="P10" s="1402">
        <f>IFERROR(IF(INDEX(Disaggregation_1B!O$11:O$150,MATCH($C10,Disaggregation_1B!B$11:B$150,0))="","",INDEX(Disaggregation_1B!O$11:O$150,MATCH($C10,Disaggregation_1B!B$11:B$150,0))),"")</f>
        <v>34.658385093167702</v>
      </c>
      <c r="Q10" s="1384" t="str">
        <f>IFERROR(IF(INDEX(Disaggregation_1B!P$11:P$150,MATCH($C10,Disaggregation_1B!B$11:B$150,0))="","",INDEX(Disaggregation_1B!P$11:P$150,MATCH($C10,Disaggregation_1B!B$11:B$150,0))),"")</f>
        <v>R&amp;R TB system, yearly management report </v>
      </c>
      <c r="R10" s="1384" t="str">
        <f>IFERROR(IF(INDEX(Disaggregation_1B!Q$11:Q$150,MATCH($C10,Disaggregation_1B!B$11:B$150,0))="","",INDEX(Disaggregation_1B!Q$11:Q$150,MATCH($C10,Disaggregation_1B!B$11:B$150,0))),"")</f>
        <v>Existen 653 casos no documentados (2.7%); por tal motivo, no se puede identificar su sexo.</v>
      </c>
      <c r="S10" s="1369">
        <f>INDEX(Disaggregation_1B!R$11:R$150,MATCH($C10,'Disaggregation1B_Import-Export'!$C$8:$C$228,0))</f>
        <v>0</v>
      </c>
      <c r="T10" s="1390" t="str">
        <f>IFERROR(IF(INDEX(Disaggregation_1B!S$11:S$150,MATCH($C10,Disaggregation_1B!B$11:B$150,0))="","",INDEX(Disaggregation_1B!S$11:S$150,MATCH($C10,Disaggregation_1B!B$11:B$150,0))),"")</f>
        <v/>
      </c>
      <c r="U10" s="1383" t="str">
        <f>IFERROR(IF(INDEX(Disaggregation_1B!T$11:T$150,MATCH($C10,Disaggregation_1B!B$11:B$150,0))="","",INDEX(Disaggregation_1B!T$11:T$150,MATCH($C10,Disaggregation_1B!B$11:B$150,0))),"")</f>
        <v/>
      </c>
      <c r="V10" s="1402" t="str">
        <f>IFERROR(IF(INDEX(Disaggregation_1B!U$11:U$150,MATCH($C10,Disaggregation_1B!B$11:B$150,0))="","",INDEX(Disaggregation_1B!U$11:U$150,MATCH($C10,Disaggregation_1B!B$11:B$150,0))),"")</f>
        <v/>
      </c>
      <c r="W10" s="1384" t="str">
        <f>IFERROR(IF(INDEX(Disaggregation_1B!V$11:V$150,MATCH($C10,Disaggregation_1B!B$11:B$150,0))="","",INDEX(Disaggregation_1B!V$11:V$150,MATCH($C10,Disaggregation_1B!B$11:B$150,0))),"")</f>
        <v/>
      </c>
      <c r="X10" s="1384" t="str">
        <f>IFERROR(IF(INDEX(Disaggregation_1B!W$11:W$150,MATCH($C10,Disaggregation_1B!B$11:B$150,0))="","",INDEX(Disaggregation_1B!W$11:W$150,MATCH($C10,Disaggregation_1B!B$11:B$150,0))),"")</f>
        <v/>
      </c>
      <c r="Y10" s="1369">
        <f>INDEX(Disaggregation_1B!X$11:X$150,MATCH($C10,'Disaggregation1B_Import-Export'!$C$8:$C$228,0))</f>
        <v>0</v>
      </c>
      <c r="Z10" s="1369"/>
      <c r="AA10" s="1369"/>
      <c r="AB10" s="1369"/>
      <c r="AC10" s="1369">
        <f>INDEX(Disaggregation_1B!AB$11:AB$150,MATCH($C10,'Disaggregation1B_Import-Export'!$C$8:$C$228,0))</f>
        <v>0</v>
      </c>
      <c r="AD10" s="1369">
        <f>INDEX(Disaggregation_1B!AC$11:AC$150,MATCH($C10,'Disaggregation1B_Import-Export'!$C$8:$C$228,0))</f>
        <v>0</v>
      </c>
      <c r="AE10" s="1383">
        <v>1</v>
      </c>
      <c r="AF10" s="1369" t="str">
        <f t="shared" si="0"/>
        <v>TCP-1(M): Número de casos notificados de todas las formas de TB (i.e. confirmados bacteriológicamente y con diagnóstico clínico) incluye casos nuevos y recaídas</v>
      </c>
      <c r="AG10" s="1369" t="str">
        <f t="shared" si="1"/>
        <v>Mujeres</v>
      </c>
      <c r="AH10" s="1369" t="str">
        <f t="shared" si="2"/>
        <v>Sexo</v>
      </c>
      <c r="AI10" s="1384" t="s">
        <v>2339</v>
      </c>
      <c r="AJ10" s="1384" t="s">
        <v>2338</v>
      </c>
      <c r="AK10" s="1384" t="s">
        <v>2410</v>
      </c>
      <c r="AL10" s="1384" t="s">
        <v>2411</v>
      </c>
      <c r="AM10" s="1384" t="s">
        <v>2405</v>
      </c>
      <c r="AN10" s="1384" t="s">
        <v>2406</v>
      </c>
      <c r="AO10" s="1384" t="s">
        <v>2407</v>
      </c>
      <c r="AP10" s="1384"/>
      <c r="AQ10" s="1384"/>
    </row>
    <row r="11" spans="1:43" s="629" customFormat="1" x14ac:dyDescent="0.2">
      <c r="A11" s="1369" t="s">
        <v>2412</v>
      </c>
      <c r="B11" s="1369">
        <f t="shared" si="3"/>
        <v>3</v>
      </c>
      <c r="C11" s="1376" t="str">
        <f t="shared" si="4"/>
        <v>Coverage3</v>
      </c>
      <c r="D11" s="1398" t="s">
        <v>2336</v>
      </c>
      <c r="E11" s="1398" t="s">
        <v>2337</v>
      </c>
      <c r="F11" s="1398" t="s">
        <v>2413</v>
      </c>
      <c r="G11" s="1398" t="s">
        <v>2388</v>
      </c>
      <c r="H11" s="1401">
        <v>26305</v>
      </c>
      <c r="I11" s="1401">
        <v>0</v>
      </c>
      <c r="J11" s="1398" t="s">
        <v>2401</v>
      </c>
      <c r="K11" s="1398" t="s">
        <v>2210</v>
      </c>
      <c r="L11" s="1398" t="s">
        <v>2414</v>
      </c>
      <c r="M11" s="1398"/>
      <c r="N11" s="1390">
        <f>IFERROR(IF(INDEX(Disaggregation_1B!M$11:M$150,MATCH($C11,Disaggregation_1B!B$11:B$150,0))="","",INDEX(Disaggregation_1B!M$11:M$150,MATCH($C11,Disaggregation_1B!B$11:B$150,0))),"")</f>
        <v>15283</v>
      </c>
      <c r="O11" s="1383">
        <f>IFERROR(IF(INDEX(Disaggregation_1B!N$11:N$150,MATCH($C11,Disaggregation_1B!B$11:B$150,0))="","",INDEX(Disaggregation_1B!N$11:N$150,MATCH($C11,Disaggregation_1B!B$11:B$150,0))),"")</f>
        <v>24150</v>
      </c>
      <c r="P11" s="1402">
        <f>IFERROR(IF(INDEX(Disaggregation_1B!O$11:O$150,MATCH($C11,Disaggregation_1B!B$11:B$150,0))="","",INDEX(Disaggregation_1B!O$11:O$150,MATCH($C11,Disaggregation_1B!B$11:B$150,0))),"")</f>
        <v>63.283643892339548</v>
      </c>
      <c r="Q11" s="1384" t="str">
        <f>IFERROR(IF(INDEX(Disaggregation_1B!P$11:P$150,MATCH($C11,Disaggregation_1B!B$11:B$150,0))="","",INDEX(Disaggregation_1B!P$11:P$150,MATCH($C11,Disaggregation_1B!B$11:B$150,0))),"")</f>
        <v>R&amp;R TB system, yearly management report </v>
      </c>
      <c r="R11" s="1384" t="str">
        <f>IFERROR(IF(INDEX(Disaggregation_1B!Q$11:Q$150,MATCH($C11,Disaggregation_1B!B$11:B$150,0))="","",INDEX(Disaggregation_1B!Q$11:Q$150,MATCH($C11,Disaggregation_1B!B$11:B$150,0))),"")</f>
        <v>De los 24150 casos notificados de todas las formas de TB  (incluyendo casos nuevos y recaidas), el 63.28% representa los casos confirmados bacteriológicamente.</v>
      </c>
      <c r="S11" s="1369">
        <f>INDEX(Disaggregation_1B!R$11:R$150,MATCH($C11,'Disaggregation1B_Import-Export'!$C$8:$C$228,0))</f>
        <v>0</v>
      </c>
      <c r="T11" s="1390" t="str">
        <f>IFERROR(IF(INDEX(Disaggregation_1B!S$11:S$150,MATCH($C11,Disaggregation_1B!B$11:B$150,0))="","",INDEX(Disaggregation_1B!S$11:S$150,MATCH($C11,Disaggregation_1B!B$11:B$150,0))),"")</f>
        <v/>
      </c>
      <c r="U11" s="1383" t="str">
        <f>IFERROR(IF(INDEX(Disaggregation_1B!T$11:T$150,MATCH($C11,Disaggregation_1B!B$11:B$150,0))="","",INDEX(Disaggregation_1B!T$11:T$150,MATCH($C11,Disaggregation_1B!B$11:B$150,0))),"")</f>
        <v/>
      </c>
      <c r="V11" s="1402" t="str">
        <f>IFERROR(IF(INDEX(Disaggregation_1B!U$11:U$150,MATCH($C11,Disaggregation_1B!B$11:B$150,0))="","",INDEX(Disaggregation_1B!U$11:U$150,MATCH($C11,Disaggregation_1B!B$11:B$150,0))),"")</f>
        <v/>
      </c>
      <c r="W11" s="1384" t="str">
        <f>IFERROR(IF(INDEX(Disaggregation_1B!V$11:V$150,MATCH($C11,Disaggregation_1B!B$11:B$150,0))="","",INDEX(Disaggregation_1B!V$11:V$150,MATCH($C11,Disaggregation_1B!B$11:B$150,0))),"")</f>
        <v/>
      </c>
      <c r="X11" s="1384" t="str">
        <f>IFERROR(IF(INDEX(Disaggregation_1B!W$11:W$150,MATCH($C11,Disaggregation_1B!B$11:B$150,0))="","",INDEX(Disaggregation_1B!W$11:W$150,MATCH($C11,Disaggregation_1B!B$11:B$150,0))),"")</f>
        <v/>
      </c>
      <c r="Y11" s="1369">
        <f>INDEX(Disaggregation_1B!X$11:X$150,MATCH($C11,'Disaggregation1B_Import-Export'!$C$8:$C$228,0))</f>
        <v>0</v>
      </c>
      <c r="Z11" s="1369"/>
      <c r="AA11" s="1369"/>
      <c r="AB11" s="1369"/>
      <c r="AC11" s="1369">
        <f>INDEX(Disaggregation_1B!AB$11:AB$150,MATCH($C11,'Disaggregation1B_Import-Export'!$C$8:$C$228,0))</f>
        <v>0</v>
      </c>
      <c r="AD11" s="1369">
        <f>INDEX(Disaggregation_1B!AC$11:AC$150,MATCH($C11,'Disaggregation1B_Import-Export'!$C$8:$C$228,0))</f>
        <v>0</v>
      </c>
      <c r="AE11" s="1383">
        <v>1</v>
      </c>
      <c r="AF11" s="1369" t="str">
        <f t="shared" si="0"/>
        <v>TCP-1(M): Número de casos notificados de todas las formas de TB (i.e. confirmados bacteriológicamente y con diagnóstico clínico) incluye casos nuevos y recaídas</v>
      </c>
      <c r="AG11" s="1369" t="str">
        <f t="shared" si="1"/>
        <v>Confirmado bacteriológicamente</v>
      </c>
      <c r="AH11" s="1369" t="str">
        <f t="shared" si="2"/>
        <v>Definición de caso</v>
      </c>
      <c r="AI11" s="1384" t="s">
        <v>2339</v>
      </c>
      <c r="AJ11" s="1384" t="s">
        <v>2338</v>
      </c>
      <c r="AK11" s="1384" t="s">
        <v>2415</v>
      </c>
      <c r="AL11" s="1384" t="s">
        <v>2416</v>
      </c>
      <c r="AM11" s="1384" t="s">
        <v>2393</v>
      </c>
      <c r="AN11" s="1384" t="s">
        <v>2394</v>
      </c>
      <c r="AO11" s="1384"/>
      <c r="AP11" s="1384" t="s">
        <v>2417</v>
      </c>
      <c r="AQ11" s="1384"/>
    </row>
    <row r="12" spans="1:43" s="629" customFormat="1" x14ac:dyDescent="0.2">
      <c r="A12" s="1369" t="s">
        <v>2418</v>
      </c>
      <c r="B12" s="1369">
        <f t="shared" si="3"/>
        <v>4</v>
      </c>
      <c r="C12" s="1376" t="str">
        <f t="shared" si="4"/>
        <v>Coverage4</v>
      </c>
      <c r="D12" s="1398" t="s">
        <v>2336</v>
      </c>
      <c r="E12" s="1398" t="s">
        <v>2337</v>
      </c>
      <c r="F12" s="1398" t="s">
        <v>2419</v>
      </c>
      <c r="G12" s="1398" t="s">
        <v>2420</v>
      </c>
      <c r="H12" s="1401">
        <v>0</v>
      </c>
      <c r="I12" s="1401">
        <v>0</v>
      </c>
      <c r="J12" s="1398" t="s">
        <v>2401</v>
      </c>
      <c r="K12" s="1398"/>
      <c r="L12" s="1398"/>
      <c r="M12" s="1398" t="s">
        <v>2402</v>
      </c>
      <c r="N12" s="1390">
        <f>IFERROR(IF(INDEX(Disaggregation_1B!M$11:M$150,MATCH($C12,Disaggregation_1B!B$11:B$150,0))="","",INDEX(Disaggregation_1B!M$11:M$150,MATCH($C12,Disaggregation_1B!B$11:B$150,0))),"")</f>
        <v>916</v>
      </c>
      <c r="O12" s="1383">
        <f>IFERROR(IF(INDEX(Disaggregation_1B!N$11:N$150,MATCH($C12,Disaggregation_1B!B$11:B$150,0))="","",INDEX(Disaggregation_1B!N$11:N$150,MATCH($C12,Disaggregation_1B!B$11:B$150,0))),"")</f>
        <v>24150</v>
      </c>
      <c r="P12" s="1402">
        <f>IFERROR(IF(INDEX(Disaggregation_1B!O$11:O$150,MATCH($C12,Disaggregation_1B!B$11:B$150,0))="","",INDEX(Disaggregation_1B!O$11:O$150,MATCH($C12,Disaggregation_1B!B$11:B$150,0))),"")</f>
        <v>3.7929606625258803</v>
      </c>
      <c r="Q12" s="1384" t="str">
        <f>IFERROR(IF(INDEX(Disaggregation_1B!P$11:P$150,MATCH($C12,Disaggregation_1B!B$11:B$150,0))="","",INDEX(Disaggregation_1B!P$11:P$150,MATCH($C12,Disaggregation_1B!B$11:B$150,0))),"")</f>
        <v>R&amp;R TB system, yearly management report </v>
      </c>
      <c r="R12" s="1384" t="str">
        <f>IFERROR(IF(INDEX(Disaggregation_1B!Q$11:Q$150,MATCH($C12,Disaggregation_1B!B$11:B$150,0))="","",INDEX(Disaggregation_1B!Q$11:Q$150,MATCH($C12,Disaggregation_1B!B$11:B$150,0))),"")</f>
        <v>Existen 653 casos no documentados (2.7%); por tal motivo, no se puede identificar su edad.</v>
      </c>
      <c r="S12" s="1369">
        <f>INDEX(Disaggregation_1B!R$11:R$150,MATCH($C12,'Disaggregation1B_Import-Export'!$C$8:$C$228,0))</f>
        <v>0</v>
      </c>
      <c r="T12" s="1390" t="str">
        <f>IFERROR(IF(INDEX(Disaggregation_1B!S$11:S$150,MATCH($C12,Disaggregation_1B!B$11:B$150,0))="","",INDEX(Disaggregation_1B!S$11:S$150,MATCH($C12,Disaggregation_1B!B$11:B$150,0))),"")</f>
        <v/>
      </c>
      <c r="U12" s="1383" t="str">
        <f>IFERROR(IF(INDEX(Disaggregation_1B!T$11:T$150,MATCH($C12,Disaggregation_1B!B$11:B$150,0))="","",INDEX(Disaggregation_1B!T$11:T$150,MATCH($C12,Disaggregation_1B!B$11:B$150,0))),"")</f>
        <v/>
      </c>
      <c r="V12" s="1402" t="str">
        <f>IFERROR(IF(INDEX(Disaggregation_1B!U$11:U$150,MATCH($C12,Disaggregation_1B!B$11:B$150,0))="","",INDEX(Disaggregation_1B!U$11:U$150,MATCH($C12,Disaggregation_1B!B$11:B$150,0))),"")</f>
        <v/>
      </c>
      <c r="W12" s="1384" t="str">
        <f>IFERROR(IF(INDEX(Disaggregation_1B!V$11:V$150,MATCH($C12,Disaggregation_1B!B$11:B$150,0))="","",INDEX(Disaggregation_1B!V$11:V$150,MATCH($C12,Disaggregation_1B!B$11:B$150,0))),"")</f>
        <v/>
      </c>
      <c r="X12" s="1384" t="str">
        <f>IFERROR(IF(INDEX(Disaggregation_1B!W$11:W$150,MATCH($C12,Disaggregation_1B!B$11:B$150,0))="","",INDEX(Disaggregation_1B!W$11:W$150,MATCH($C12,Disaggregation_1B!B$11:B$150,0))),"")</f>
        <v/>
      </c>
      <c r="Y12" s="1369">
        <f>INDEX(Disaggregation_1B!X$11:X$150,MATCH($C12,'Disaggregation1B_Import-Export'!$C$8:$C$228,0))</f>
        <v>0</v>
      </c>
      <c r="Z12" s="1369"/>
      <c r="AA12" s="1369"/>
      <c r="AB12" s="1369"/>
      <c r="AC12" s="1369">
        <f>INDEX(Disaggregation_1B!AB$11:AB$150,MATCH($C12,'Disaggregation1B_Import-Export'!$C$8:$C$228,0))</f>
        <v>0</v>
      </c>
      <c r="AD12" s="1369">
        <f>INDEX(Disaggregation_1B!AC$11:AC$150,MATCH($C12,'Disaggregation1B_Import-Export'!$C$8:$C$228,0))</f>
        <v>0</v>
      </c>
      <c r="AE12" s="1383">
        <v>1</v>
      </c>
      <c r="AF12" s="1369" t="str">
        <f t="shared" si="0"/>
        <v>TCP-1(M): Número de casos notificados de todas las formas de TB (i.e. confirmados bacteriológicamente y con diagnóstico clínico) incluye casos nuevos y recaídas</v>
      </c>
      <c r="AG12" s="1369" t="str">
        <f t="shared" si="1"/>
        <v>15+</v>
      </c>
      <c r="AH12" s="1369" t="str">
        <f t="shared" si="2"/>
        <v>Edad</v>
      </c>
      <c r="AI12" s="1384" t="s">
        <v>2339</v>
      </c>
      <c r="AJ12" s="1384" t="s">
        <v>2338</v>
      </c>
      <c r="AK12" s="1384" t="s">
        <v>2419</v>
      </c>
      <c r="AL12" s="1384" t="s">
        <v>2421</v>
      </c>
      <c r="AM12" s="1384" t="s">
        <v>2422</v>
      </c>
      <c r="AN12" s="1384" t="s">
        <v>2420</v>
      </c>
      <c r="AO12" s="1384" t="s">
        <v>2407</v>
      </c>
      <c r="AP12" s="1384"/>
      <c r="AQ12" s="1384"/>
    </row>
    <row r="13" spans="1:43" s="629" customFormat="1" x14ac:dyDescent="0.2">
      <c r="A13" s="1369" t="s">
        <v>2423</v>
      </c>
      <c r="B13" s="1369">
        <f t="shared" si="3"/>
        <v>5</v>
      </c>
      <c r="C13" s="1376" t="str">
        <f t="shared" si="4"/>
        <v>Coverage5</v>
      </c>
      <c r="D13" s="1398" t="s">
        <v>2336</v>
      </c>
      <c r="E13" s="1398" t="s">
        <v>2337</v>
      </c>
      <c r="F13" s="1398" t="s">
        <v>2424</v>
      </c>
      <c r="G13" s="1398" t="s">
        <v>2420</v>
      </c>
      <c r="H13" s="1401">
        <v>0</v>
      </c>
      <c r="I13" s="1401">
        <v>0</v>
      </c>
      <c r="J13" s="1398" t="s">
        <v>2401</v>
      </c>
      <c r="K13" s="1398"/>
      <c r="L13" s="1398"/>
      <c r="M13" s="1398" t="s">
        <v>2402</v>
      </c>
      <c r="N13" s="1390">
        <f>IFERROR(IF(INDEX(Disaggregation_1B!M$11:M$150,MATCH($C13,Disaggregation_1B!B$11:B$150,0))="","",INDEX(Disaggregation_1B!M$11:M$150,MATCH($C13,Disaggregation_1B!B$11:B$150,0))),"")</f>
        <v>22581</v>
      </c>
      <c r="O13" s="1383">
        <f>IFERROR(IF(INDEX(Disaggregation_1B!N$11:N$150,MATCH($C13,Disaggregation_1B!B$11:B$150,0))="","",INDEX(Disaggregation_1B!N$11:N$150,MATCH($C13,Disaggregation_1B!B$11:B$150,0))),"")</f>
        <v>24150</v>
      </c>
      <c r="P13" s="1402">
        <f>IFERROR(IF(INDEX(Disaggregation_1B!O$11:O$150,MATCH($C13,Disaggregation_1B!B$11:B$150,0))="","",INDEX(Disaggregation_1B!O$11:O$150,MATCH($C13,Disaggregation_1B!B$11:B$150,0))),"")</f>
        <v>93.503105590062106</v>
      </c>
      <c r="Q13" s="1384" t="str">
        <f>IFERROR(IF(INDEX(Disaggregation_1B!P$11:P$150,MATCH($C13,Disaggregation_1B!B$11:B$150,0))="","",INDEX(Disaggregation_1B!P$11:P$150,MATCH($C13,Disaggregation_1B!B$11:B$150,0))),"")</f>
        <v>R&amp;R TB system, yearly management report </v>
      </c>
      <c r="R13" s="1384" t="str">
        <f>IFERROR(IF(INDEX(Disaggregation_1B!Q$11:Q$150,MATCH($C13,Disaggregation_1B!B$11:B$150,0))="","",INDEX(Disaggregation_1B!Q$11:Q$150,MATCH($C13,Disaggregation_1B!B$11:B$150,0))),"")</f>
        <v>Existen 653 casos no documentados (2.7%); por tal motivo, no se puede identificar su edad.</v>
      </c>
      <c r="S13" s="1369">
        <f>INDEX(Disaggregation_1B!R$11:R$150,MATCH($C13,'Disaggregation1B_Import-Export'!$C$8:$C$228,0))</f>
        <v>0</v>
      </c>
      <c r="T13" s="1390" t="str">
        <f>IFERROR(IF(INDEX(Disaggregation_1B!S$11:S$150,MATCH($C13,Disaggregation_1B!B$11:B$150,0))="","",INDEX(Disaggregation_1B!S$11:S$150,MATCH($C13,Disaggregation_1B!B$11:B$150,0))),"")</f>
        <v/>
      </c>
      <c r="U13" s="1383" t="str">
        <f>IFERROR(IF(INDEX(Disaggregation_1B!T$11:T$150,MATCH($C13,Disaggregation_1B!B$11:B$150,0))="","",INDEX(Disaggregation_1B!T$11:T$150,MATCH($C13,Disaggregation_1B!B$11:B$150,0))),"")</f>
        <v/>
      </c>
      <c r="V13" s="1402" t="str">
        <f>IFERROR(IF(INDEX(Disaggregation_1B!U$11:U$150,MATCH($C13,Disaggregation_1B!B$11:B$150,0))="","",INDEX(Disaggregation_1B!U$11:U$150,MATCH($C13,Disaggregation_1B!B$11:B$150,0))),"")</f>
        <v/>
      </c>
      <c r="W13" s="1384" t="str">
        <f>IFERROR(IF(INDEX(Disaggregation_1B!V$11:V$150,MATCH($C13,Disaggregation_1B!B$11:B$150,0))="","",INDEX(Disaggregation_1B!V$11:V$150,MATCH($C13,Disaggregation_1B!B$11:B$150,0))),"")</f>
        <v/>
      </c>
      <c r="X13" s="1384" t="str">
        <f>IFERROR(IF(INDEX(Disaggregation_1B!W$11:W$150,MATCH($C13,Disaggregation_1B!B$11:B$150,0))="","",INDEX(Disaggregation_1B!W$11:W$150,MATCH($C13,Disaggregation_1B!B$11:B$150,0))),"")</f>
        <v/>
      </c>
      <c r="Y13" s="1369">
        <f>INDEX(Disaggregation_1B!X$11:X$150,MATCH($C13,'Disaggregation1B_Import-Export'!$C$8:$C$228,0))</f>
        <v>0</v>
      </c>
      <c r="Z13" s="1369"/>
      <c r="AA13" s="1369"/>
      <c r="AB13" s="1369"/>
      <c r="AC13" s="1369">
        <f>INDEX(Disaggregation_1B!AB$11:AB$150,MATCH($C13,'Disaggregation1B_Import-Export'!$C$8:$C$228,0))</f>
        <v>0</v>
      </c>
      <c r="AD13" s="1369">
        <f>INDEX(Disaggregation_1B!AC$11:AC$150,MATCH($C13,'Disaggregation1B_Import-Export'!$C$8:$C$228,0))</f>
        <v>0</v>
      </c>
      <c r="AE13" s="1383">
        <v>1</v>
      </c>
      <c r="AF13" s="1369" t="str">
        <f t="shared" si="0"/>
        <v>TCP-1(M): Número de casos notificados de todas las formas de TB (i.e. confirmados bacteriológicamente y con diagnóstico clínico) incluye casos nuevos y recaídas</v>
      </c>
      <c r="AG13" s="1369" t="str">
        <f t="shared" si="1"/>
        <v>&lt;15</v>
      </c>
      <c r="AH13" s="1369" t="str">
        <f t="shared" si="2"/>
        <v>Edad</v>
      </c>
      <c r="AI13" s="1384" t="s">
        <v>2339</v>
      </c>
      <c r="AJ13" s="1384" t="s">
        <v>2338</v>
      </c>
      <c r="AK13" s="1384" t="s">
        <v>2425</v>
      </c>
      <c r="AL13" s="1384" t="s">
        <v>2426</v>
      </c>
      <c r="AM13" s="1384" t="s">
        <v>2422</v>
      </c>
      <c r="AN13" s="1384" t="s">
        <v>2420</v>
      </c>
      <c r="AO13" s="1384" t="s">
        <v>2407</v>
      </c>
      <c r="AP13" s="1384"/>
      <c r="AQ13" s="1384"/>
    </row>
    <row r="14" spans="1:43" s="629" customFormat="1" x14ac:dyDescent="0.2">
      <c r="A14" s="1369" t="s">
        <v>2427</v>
      </c>
      <c r="B14" s="1369">
        <f t="shared" si="3"/>
        <v>6</v>
      </c>
      <c r="C14" s="1376" t="str">
        <f t="shared" si="4"/>
        <v>Coverage6</v>
      </c>
      <c r="D14" s="1398" t="s">
        <v>2336</v>
      </c>
      <c r="E14" s="1398" t="s">
        <v>2337</v>
      </c>
      <c r="F14" s="1398" t="s">
        <v>2428</v>
      </c>
      <c r="G14" s="1398" t="s">
        <v>2429</v>
      </c>
      <c r="H14" s="1401">
        <v>0</v>
      </c>
      <c r="I14" s="1401">
        <v>0</v>
      </c>
      <c r="J14" s="1398" t="s">
        <v>2401</v>
      </c>
      <c r="K14" s="1398"/>
      <c r="L14" s="1398"/>
      <c r="M14" s="1398" t="s">
        <v>2402</v>
      </c>
      <c r="N14" s="1390">
        <f>IFERROR(IF(INDEX(Disaggregation_1B!M$11:M$150,MATCH($C14,Disaggregation_1B!B$11:B$150,0))="","",INDEX(Disaggregation_1B!M$11:M$150,MATCH($C14,Disaggregation_1B!B$11:B$150,0))),"")</f>
        <v>3110</v>
      </c>
      <c r="O14" s="1383">
        <f>IFERROR(IF(INDEX(Disaggregation_1B!N$11:N$150,MATCH($C14,Disaggregation_1B!B$11:B$150,0))="","",INDEX(Disaggregation_1B!N$11:N$150,MATCH($C14,Disaggregation_1B!B$11:B$150,0))),"")</f>
        <v>24150</v>
      </c>
      <c r="P14" s="1402">
        <f>IFERROR(IF(INDEX(Disaggregation_1B!O$11:O$150,MATCH($C14,Disaggregation_1B!B$11:B$150,0))="","",INDEX(Disaggregation_1B!O$11:O$150,MATCH($C14,Disaggregation_1B!B$11:B$150,0))),"")</f>
        <v>12.877846790890269</v>
      </c>
      <c r="Q14" s="1384" t="str">
        <f>IFERROR(IF(INDEX(Disaggregation_1B!P$11:P$150,MATCH($C14,Disaggregation_1B!B$11:B$150,0))="","",INDEX(Disaggregation_1B!P$11:P$150,MATCH($C14,Disaggregation_1B!B$11:B$150,0))),"")</f>
        <v>R&amp;R TB system, yearly management report </v>
      </c>
      <c r="R14" s="1384" t="str">
        <f>IFERROR(IF(INDEX(Disaggregation_1B!Q$11:Q$150,MATCH($C14,Disaggregation_1B!B$11:B$150,0))="","",INDEX(Disaggregation_1B!Q$11:Q$150,MATCH($C14,Disaggregation_1B!B$11:B$150,0))),"")</f>
        <v>De los 24150 casos notificados de todas las formas de TB (incluyendo casos nuevos y recaidas), el 12.88% corresponde a casos que no han sido documentados de VIH.</v>
      </c>
      <c r="S14" s="1369">
        <f>INDEX(Disaggregation_1B!R$11:R$150,MATCH($C14,'Disaggregation1B_Import-Export'!$C$8:$C$228,0))</f>
        <v>0</v>
      </c>
      <c r="T14" s="1390" t="str">
        <f>IFERROR(IF(INDEX(Disaggregation_1B!S$11:S$150,MATCH($C14,Disaggregation_1B!B$11:B$150,0))="","",INDEX(Disaggregation_1B!S$11:S$150,MATCH($C14,Disaggregation_1B!B$11:B$150,0))),"")</f>
        <v/>
      </c>
      <c r="U14" s="1383" t="str">
        <f>IFERROR(IF(INDEX(Disaggregation_1B!T$11:T$150,MATCH($C14,Disaggregation_1B!B$11:B$150,0))="","",INDEX(Disaggregation_1B!T$11:T$150,MATCH($C14,Disaggregation_1B!B$11:B$150,0))),"")</f>
        <v/>
      </c>
      <c r="V14" s="1402" t="str">
        <f>IFERROR(IF(INDEX(Disaggregation_1B!U$11:U$150,MATCH($C14,Disaggregation_1B!B$11:B$150,0))="","",INDEX(Disaggregation_1B!U$11:U$150,MATCH($C14,Disaggregation_1B!B$11:B$150,0))),"")</f>
        <v/>
      </c>
      <c r="W14" s="1384" t="str">
        <f>IFERROR(IF(INDEX(Disaggregation_1B!V$11:V$150,MATCH($C14,Disaggregation_1B!B$11:B$150,0))="","",INDEX(Disaggregation_1B!V$11:V$150,MATCH($C14,Disaggregation_1B!B$11:B$150,0))),"")</f>
        <v/>
      </c>
      <c r="X14" s="1384" t="str">
        <f>IFERROR(IF(INDEX(Disaggregation_1B!W$11:W$150,MATCH($C14,Disaggregation_1B!B$11:B$150,0))="","",INDEX(Disaggregation_1B!W$11:W$150,MATCH($C14,Disaggregation_1B!B$11:B$150,0))),"")</f>
        <v/>
      </c>
      <c r="Y14" s="1369">
        <f>INDEX(Disaggregation_1B!X$11:X$150,MATCH($C14,'Disaggregation1B_Import-Export'!$C$8:$C$228,0))</f>
        <v>0</v>
      </c>
      <c r="Z14" s="1369"/>
      <c r="AA14" s="1369"/>
      <c r="AB14" s="1369"/>
      <c r="AC14" s="1369">
        <f>INDEX(Disaggregation_1B!AB$11:AB$150,MATCH($C14,'Disaggregation1B_Import-Export'!$C$8:$C$228,0))</f>
        <v>0</v>
      </c>
      <c r="AD14" s="1369">
        <f>INDEX(Disaggregation_1B!AC$11:AC$150,MATCH($C14,'Disaggregation1B_Import-Export'!$C$8:$C$228,0))</f>
        <v>0</v>
      </c>
      <c r="AE14" s="1383">
        <v>1</v>
      </c>
      <c r="AF14" s="1369" t="str">
        <f t="shared" si="0"/>
        <v>TCP-1(M): Número de casos notificados de todas las formas de TB (i.e. confirmados bacteriológicamente y con diagnóstico clínico) incluye casos nuevos y recaídas</v>
      </c>
      <c r="AG14" s="1369" t="str">
        <f t="shared" si="1"/>
        <v>No documentado</v>
      </c>
      <c r="AH14" s="1369" t="str">
        <f t="shared" si="2"/>
        <v>Resultado de prueba del VIH</v>
      </c>
      <c r="AI14" s="1384" t="s">
        <v>2339</v>
      </c>
      <c r="AJ14" s="1384" t="s">
        <v>2338</v>
      </c>
      <c r="AK14" s="1384" t="s">
        <v>2430</v>
      </c>
      <c r="AL14" s="1384" t="s">
        <v>2431</v>
      </c>
      <c r="AM14" s="1384" t="s">
        <v>2432</v>
      </c>
      <c r="AN14" s="1384" t="s">
        <v>2433</v>
      </c>
      <c r="AO14" s="1384" t="s">
        <v>2407</v>
      </c>
      <c r="AP14" s="1384"/>
      <c r="AQ14" s="1384"/>
    </row>
    <row r="15" spans="1:43" s="629" customFormat="1" x14ac:dyDescent="0.2">
      <c r="A15" s="1369" t="s">
        <v>2434</v>
      </c>
      <c r="B15" s="1369">
        <f t="shared" si="3"/>
        <v>7</v>
      </c>
      <c r="C15" s="1376" t="str">
        <f t="shared" si="4"/>
        <v>Coverage7</v>
      </c>
      <c r="D15" s="1398" t="s">
        <v>2336</v>
      </c>
      <c r="E15" s="1398" t="s">
        <v>2337</v>
      </c>
      <c r="F15" s="1398" t="s">
        <v>2435</v>
      </c>
      <c r="G15" s="1398" t="s">
        <v>2429</v>
      </c>
      <c r="H15" s="1401">
        <v>0</v>
      </c>
      <c r="I15" s="1401">
        <v>0</v>
      </c>
      <c r="J15" s="1398" t="s">
        <v>2401</v>
      </c>
      <c r="K15" s="1398"/>
      <c r="L15" s="1398"/>
      <c r="M15" s="1398" t="s">
        <v>2402</v>
      </c>
      <c r="N15" s="1390">
        <f>IFERROR(IF(INDEX(Disaggregation_1B!M$11:M$150,MATCH($C15,Disaggregation_1B!B$11:B$150,0))="","",INDEX(Disaggregation_1B!M$11:M$150,MATCH($C15,Disaggregation_1B!B$11:B$150,0))),"")</f>
        <v>19660</v>
      </c>
      <c r="O15" s="1383">
        <f>IFERROR(IF(INDEX(Disaggregation_1B!N$11:N$150,MATCH($C15,Disaggregation_1B!B$11:B$150,0))="","",INDEX(Disaggregation_1B!N$11:N$150,MATCH($C15,Disaggregation_1B!B$11:B$150,0))),"")</f>
        <v>24150</v>
      </c>
      <c r="P15" s="1402">
        <f>IFERROR(IF(INDEX(Disaggregation_1B!O$11:O$150,MATCH($C15,Disaggregation_1B!B$11:B$150,0))="","",INDEX(Disaggregation_1B!O$11:O$150,MATCH($C15,Disaggregation_1B!B$11:B$150,0))),"")</f>
        <v>81.407867494824018</v>
      </c>
      <c r="Q15" s="1384" t="str">
        <f>IFERROR(IF(INDEX(Disaggregation_1B!P$11:P$150,MATCH($C15,Disaggregation_1B!B$11:B$150,0))="","",INDEX(Disaggregation_1B!P$11:P$150,MATCH($C15,Disaggregation_1B!B$11:B$150,0))),"")</f>
        <v>R&amp;R TB system, yearly management report </v>
      </c>
      <c r="R15" s="1384" t="str">
        <f>IFERROR(IF(INDEX(Disaggregation_1B!Q$11:Q$150,MATCH($C15,Disaggregation_1B!B$11:B$150,0))="","",INDEX(Disaggregation_1B!Q$11:Q$150,MATCH($C15,Disaggregation_1B!B$11:B$150,0))),"")</f>
        <v>De los 24150 casos notificados de todas las formas de TB  (incluyendo casos nuevos y recaidas), el 81.41% corresponde a casos cuyo resultado es negativo en la prueba del VIH.</v>
      </c>
      <c r="S15" s="1369">
        <f>INDEX(Disaggregation_1B!R$11:R$150,MATCH($C15,'Disaggregation1B_Import-Export'!$C$8:$C$228,0))</f>
        <v>0</v>
      </c>
      <c r="T15" s="1390" t="str">
        <f>IFERROR(IF(INDEX(Disaggregation_1B!S$11:S$150,MATCH($C15,Disaggregation_1B!B$11:B$150,0))="","",INDEX(Disaggregation_1B!S$11:S$150,MATCH($C15,Disaggregation_1B!B$11:B$150,0))),"")</f>
        <v/>
      </c>
      <c r="U15" s="1383" t="str">
        <f>IFERROR(IF(INDEX(Disaggregation_1B!T$11:T$150,MATCH($C15,Disaggregation_1B!B$11:B$150,0))="","",INDEX(Disaggregation_1B!T$11:T$150,MATCH($C15,Disaggregation_1B!B$11:B$150,0))),"")</f>
        <v/>
      </c>
      <c r="V15" s="1402" t="str">
        <f>IFERROR(IF(INDEX(Disaggregation_1B!U$11:U$150,MATCH($C15,Disaggregation_1B!B$11:B$150,0))="","",INDEX(Disaggregation_1B!U$11:U$150,MATCH($C15,Disaggregation_1B!B$11:B$150,0))),"")</f>
        <v/>
      </c>
      <c r="W15" s="1384" t="str">
        <f>IFERROR(IF(INDEX(Disaggregation_1B!V$11:V$150,MATCH($C15,Disaggregation_1B!B$11:B$150,0))="","",INDEX(Disaggregation_1B!V$11:V$150,MATCH($C15,Disaggregation_1B!B$11:B$150,0))),"")</f>
        <v/>
      </c>
      <c r="X15" s="1384" t="str">
        <f>IFERROR(IF(INDEX(Disaggregation_1B!W$11:W$150,MATCH($C15,Disaggregation_1B!B$11:B$150,0))="","",INDEX(Disaggregation_1B!W$11:W$150,MATCH($C15,Disaggregation_1B!B$11:B$150,0))),"")</f>
        <v/>
      </c>
      <c r="Y15" s="1369">
        <f>INDEX(Disaggregation_1B!X$11:X$150,MATCH($C15,'Disaggregation1B_Import-Export'!$C$8:$C$228,0))</f>
        <v>0</v>
      </c>
      <c r="Z15" s="1369"/>
      <c r="AA15" s="1369"/>
      <c r="AB15" s="1369"/>
      <c r="AC15" s="1369">
        <f>INDEX(Disaggregation_1B!AB$11:AB$150,MATCH($C15,'Disaggregation1B_Import-Export'!$C$8:$C$228,0))</f>
        <v>0</v>
      </c>
      <c r="AD15" s="1369">
        <f>INDEX(Disaggregation_1B!AC$11:AC$150,MATCH($C15,'Disaggregation1B_Import-Export'!$C$8:$C$228,0))</f>
        <v>0</v>
      </c>
      <c r="AE15" s="1383">
        <v>1</v>
      </c>
      <c r="AF15" s="1369" t="str">
        <f t="shared" si="0"/>
        <v>TCP-1(M): Número de casos notificados de todas las formas de TB (i.e. confirmados bacteriológicamente y con diagnóstico clínico) incluye casos nuevos y recaídas</v>
      </c>
      <c r="AG15" s="1369" t="str">
        <f t="shared" si="1"/>
        <v>Negativo</v>
      </c>
      <c r="AH15" s="1369" t="str">
        <f t="shared" si="2"/>
        <v>Resultado de prueba del VIH</v>
      </c>
      <c r="AI15" s="1384" t="s">
        <v>2339</v>
      </c>
      <c r="AJ15" s="1384" t="s">
        <v>2338</v>
      </c>
      <c r="AK15" s="1384" t="s">
        <v>2436</v>
      </c>
      <c r="AL15" s="1384" t="s">
        <v>2437</v>
      </c>
      <c r="AM15" s="1384" t="s">
        <v>2432</v>
      </c>
      <c r="AN15" s="1384" t="s">
        <v>2433</v>
      </c>
      <c r="AO15" s="1384" t="s">
        <v>2407</v>
      </c>
      <c r="AP15" s="1384"/>
      <c r="AQ15" s="1384"/>
    </row>
    <row r="16" spans="1:43" s="629" customFormat="1" x14ac:dyDescent="0.2">
      <c r="A16" s="1369" t="s">
        <v>2438</v>
      </c>
      <c r="B16" s="1369">
        <f t="shared" si="3"/>
        <v>8</v>
      </c>
      <c r="C16" s="1376" t="str">
        <f t="shared" si="4"/>
        <v>Coverage8</v>
      </c>
      <c r="D16" s="1398" t="s">
        <v>2336</v>
      </c>
      <c r="E16" s="1398" t="s">
        <v>2337</v>
      </c>
      <c r="F16" s="1398" t="s">
        <v>2439</v>
      </c>
      <c r="G16" s="1398" t="s">
        <v>2429</v>
      </c>
      <c r="H16" s="1401">
        <v>0</v>
      </c>
      <c r="I16" s="1401">
        <v>0</v>
      </c>
      <c r="J16" s="1398" t="s">
        <v>2401</v>
      </c>
      <c r="K16" s="1398"/>
      <c r="L16" s="1398"/>
      <c r="M16" s="1398" t="s">
        <v>2402</v>
      </c>
      <c r="N16" s="1390">
        <f>IFERROR(IF(INDEX(Disaggregation_1B!M$11:M$150,MATCH($C16,Disaggregation_1B!B$11:B$150,0))="","",INDEX(Disaggregation_1B!M$11:M$150,MATCH($C16,Disaggregation_1B!B$11:B$150,0))),"")</f>
        <v>1380</v>
      </c>
      <c r="O16" s="1383">
        <f>IFERROR(IF(INDEX(Disaggregation_1B!N$11:N$150,MATCH($C16,Disaggregation_1B!B$11:B$150,0))="","",INDEX(Disaggregation_1B!N$11:N$150,MATCH($C16,Disaggregation_1B!B$11:B$150,0))),"")</f>
        <v>24150</v>
      </c>
      <c r="P16" s="1402">
        <f>IFERROR(IF(INDEX(Disaggregation_1B!O$11:O$150,MATCH($C16,Disaggregation_1B!B$11:B$150,0))="","",INDEX(Disaggregation_1B!O$11:O$150,MATCH($C16,Disaggregation_1B!B$11:B$150,0))),"")</f>
        <v>5.7142857142857144</v>
      </c>
      <c r="Q16" s="1384" t="str">
        <f>IFERROR(IF(INDEX(Disaggregation_1B!P$11:P$150,MATCH($C16,Disaggregation_1B!B$11:B$150,0))="","",INDEX(Disaggregation_1B!P$11:P$150,MATCH($C16,Disaggregation_1B!B$11:B$150,0))),"")</f>
        <v>R&amp;R TB system, yearly management report </v>
      </c>
      <c r="R16" s="1384" t="str">
        <f>IFERROR(IF(INDEX(Disaggregation_1B!Q$11:Q$150,MATCH($C16,Disaggregation_1B!B$11:B$150,0))="","",INDEX(Disaggregation_1B!Q$11:Q$150,MATCH($C16,Disaggregation_1B!B$11:B$150,0))),"")</f>
        <v>De los 24150 casos notificados de todas las formas de TB  (incluyendo casos nuevos y recaidas), el 5.71% corresponde a casos cuyo resultado es positivo en la prueba del VIH.</v>
      </c>
      <c r="S16" s="1369">
        <f>INDEX(Disaggregation_1B!R$11:R$150,MATCH($C16,'Disaggregation1B_Import-Export'!$C$8:$C$228,0))</f>
        <v>0</v>
      </c>
      <c r="T16" s="1390" t="str">
        <f>IFERROR(IF(INDEX(Disaggregation_1B!S$11:S$150,MATCH($C16,Disaggregation_1B!B$11:B$150,0))="","",INDEX(Disaggregation_1B!S$11:S$150,MATCH($C16,Disaggregation_1B!B$11:B$150,0))),"")</f>
        <v/>
      </c>
      <c r="U16" s="1383" t="str">
        <f>IFERROR(IF(INDEX(Disaggregation_1B!T$11:T$150,MATCH($C16,Disaggregation_1B!B$11:B$150,0))="","",INDEX(Disaggregation_1B!T$11:T$150,MATCH($C16,Disaggregation_1B!B$11:B$150,0))),"")</f>
        <v/>
      </c>
      <c r="V16" s="1402" t="str">
        <f>IFERROR(IF(INDEX(Disaggregation_1B!U$11:U$150,MATCH($C16,Disaggregation_1B!B$11:B$150,0))="","",INDEX(Disaggregation_1B!U$11:U$150,MATCH($C16,Disaggregation_1B!B$11:B$150,0))),"")</f>
        <v/>
      </c>
      <c r="W16" s="1384" t="str">
        <f>IFERROR(IF(INDEX(Disaggregation_1B!V$11:V$150,MATCH($C16,Disaggregation_1B!B$11:B$150,0))="","",INDEX(Disaggregation_1B!V$11:V$150,MATCH($C16,Disaggregation_1B!B$11:B$150,0))),"")</f>
        <v/>
      </c>
      <c r="X16" s="1384" t="str">
        <f>IFERROR(IF(INDEX(Disaggregation_1B!W$11:W$150,MATCH($C16,Disaggregation_1B!B$11:B$150,0))="","",INDEX(Disaggregation_1B!W$11:W$150,MATCH($C16,Disaggregation_1B!B$11:B$150,0))),"")</f>
        <v/>
      </c>
      <c r="Y16" s="1369">
        <f>INDEX(Disaggregation_1B!X$11:X$150,MATCH($C16,'Disaggregation1B_Import-Export'!$C$8:$C$228,0))</f>
        <v>0</v>
      </c>
      <c r="Z16" s="1369"/>
      <c r="AA16" s="1369"/>
      <c r="AB16" s="1369"/>
      <c r="AC16" s="1369">
        <f>INDEX(Disaggregation_1B!AB$11:AB$150,MATCH($C16,'Disaggregation1B_Import-Export'!$C$8:$C$228,0))</f>
        <v>0</v>
      </c>
      <c r="AD16" s="1369">
        <f>INDEX(Disaggregation_1B!AC$11:AC$150,MATCH($C16,'Disaggregation1B_Import-Export'!$C$8:$C$228,0))</f>
        <v>0</v>
      </c>
      <c r="AE16" s="1383">
        <v>1</v>
      </c>
      <c r="AF16" s="1369" t="str">
        <f t="shared" si="0"/>
        <v>TCP-1(M): Número de casos notificados de todas las formas de TB (i.e. confirmados bacteriológicamente y con diagnóstico clínico) incluye casos nuevos y recaídas</v>
      </c>
      <c r="AG16" s="1369" t="str">
        <f t="shared" si="1"/>
        <v>Positivo</v>
      </c>
      <c r="AH16" s="1369" t="str">
        <f t="shared" si="2"/>
        <v>Resultado de prueba del VIH</v>
      </c>
      <c r="AI16" s="1384" t="s">
        <v>2339</v>
      </c>
      <c r="AJ16" s="1384" t="s">
        <v>2338</v>
      </c>
      <c r="AK16" s="1384" t="s">
        <v>2440</v>
      </c>
      <c r="AL16" s="1384" t="s">
        <v>2441</v>
      </c>
      <c r="AM16" s="1384" t="s">
        <v>2432</v>
      </c>
      <c r="AN16" s="1384" t="s">
        <v>2433</v>
      </c>
      <c r="AO16" s="1384" t="s">
        <v>2407</v>
      </c>
      <c r="AP16" s="1384"/>
      <c r="AQ16" s="1384"/>
    </row>
    <row r="17" spans="1:43" s="629" customFormat="1" x14ac:dyDescent="0.2">
      <c r="A17" s="1369" t="s">
        <v>2442</v>
      </c>
      <c r="B17" s="1369">
        <f t="shared" si="3"/>
        <v>9</v>
      </c>
      <c r="C17" s="1376" t="str">
        <f t="shared" si="4"/>
        <v>Coverage9</v>
      </c>
      <c r="D17" s="1398" t="s">
        <v>2336</v>
      </c>
      <c r="E17" s="1398" t="s">
        <v>2345</v>
      </c>
      <c r="F17" s="1398" t="s">
        <v>2409</v>
      </c>
      <c r="G17" s="1398" t="s">
        <v>2400</v>
      </c>
      <c r="H17" s="1401">
        <v>0</v>
      </c>
      <c r="I17" s="1401">
        <v>0</v>
      </c>
      <c r="J17" s="1398" t="s">
        <v>2401</v>
      </c>
      <c r="K17" s="1398"/>
      <c r="L17" s="1398"/>
      <c r="M17" s="1398" t="s">
        <v>2402</v>
      </c>
      <c r="N17" s="1390">
        <f>IFERROR(IF(INDEX(Disaggregation_1B!M$11:M$150,MATCH($C17,Disaggregation_1B!B$11:B$150,0))="","",INDEX(Disaggregation_1B!M$11:M$150,MATCH($C17,Disaggregation_1B!B$11:B$150,0))),"")</f>
        <v>10289</v>
      </c>
      <c r="O17" s="1383">
        <f>IFERROR(IF(INDEX(Disaggregation_1B!N$11:N$150,MATCH($C17,Disaggregation_1B!B$11:B$150,0))="","",INDEX(Disaggregation_1B!N$11:N$150,MATCH($C17,Disaggregation_1B!B$11:B$150,0))),"")</f>
        <v>29326</v>
      </c>
      <c r="P17" s="1402">
        <f>IFERROR(IF(INDEX(Disaggregation_1B!O$11:O$150,MATCH($C17,Disaggregation_1B!B$11:B$150,0))="","",INDEX(Disaggregation_1B!O$11:O$150,MATCH($C17,Disaggregation_1B!B$11:B$150,0))),"")</f>
        <v>35.084907590534002</v>
      </c>
      <c r="Q17" s="1384" t="str">
        <f>IFERROR(IF(INDEX(Disaggregation_1B!P$11:P$150,MATCH($C17,Disaggregation_1B!B$11:B$150,0))="","",INDEX(Disaggregation_1B!P$11:P$150,MATCH($C17,Disaggregation_1B!B$11:B$150,0))),"")</f>
        <v>R&amp;R TB system, yearly management report </v>
      </c>
      <c r="R17" s="1384" t="str">
        <f>IFERROR(IF(INDEX(Disaggregation_1B!Q$11:Q$150,MATCH($C17,Disaggregation_1B!B$11:B$150,0))="","",INDEX(Disaggregation_1B!Q$11:Q$150,MATCH($C17,Disaggregation_1B!B$11:B$150,0))),"")</f>
        <v>De los 29326 casos notificados de todas las formas de TB, el 35.08% de mujeres han sido tratadas exitosamente (curadas mas tratamiento completado).</v>
      </c>
      <c r="S17" s="1369">
        <f>INDEX(Disaggregation_1B!R$11:R$150,MATCH($C17,'Disaggregation1B_Import-Export'!$C$8:$C$228,0))</f>
        <v>0</v>
      </c>
      <c r="T17" s="1390" t="str">
        <f>IFERROR(IF(INDEX(Disaggregation_1B!S$11:S$150,MATCH($C17,Disaggregation_1B!B$11:B$150,0))="","",INDEX(Disaggregation_1B!S$11:S$150,MATCH($C17,Disaggregation_1B!B$11:B$150,0))),"")</f>
        <v/>
      </c>
      <c r="U17" s="1383" t="str">
        <f>IFERROR(IF(INDEX(Disaggregation_1B!T$11:T$150,MATCH($C17,Disaggregation_1B!B$11:B$150,0))="","",INDEX(Disaggregation_1B!T$11:T$150,MATCH($C17,Disaggregation_1B!B$11:B$150,0))),"")</f>
        <v/>
      </c>
      <c r="V17" s="1402" t="str">
        <f>IFERROR(IF(INDEX(Disaggregation_1B!U$11:U$150,MATCH($C17,Disaggregation_1B!B$11:B$150,0))="","",INDEX(Disaggregation_1B!U$11:U$150,MATCH($C17,Disaggregation_1B!B$11:B$150,0))),"")</f>
        <v/>
      </c>
      <c r="W17" s="1384" t="str">
        <f>IFERROR(IF(INDEX(Disaggregation_1B!V$11:V$150,MATCH($C17,Disaggregation_1B!B$11:B$150,0))="","",INDEX(Disaggregation_1B!V$11:V$150,MATCH($C17,Disaggregation_1B!B$11:B$150,0))),"")</f>
        <v/>
      </c>
      <c r="X17" s="1384" t="str">
        <f>IFERROR(IF(INDEX(Disaggregation_1B!W$11:W$150,MATCH($C17,Disaggregation_1B!B$11:B$150,0))="","",INDEX(Disaggregation_1B!W$11:W$150,MATCH($C17,Disaggregation_1B!B$11:B$150,0))),"")</f>
        <v/>
      </c>
      <c r="Y17" s="1369">
        <f>INDEX(Disaggregation_1B!X$11:X$150,MATCH($C17,'Disaggregation1B_Import-Export'!$C$8:$C$228,0))</f>
        <v>0</v>
      </c>
      <c r="Z17" s="1369"/>
      <c r="AA17" s="1369"/>
      <c r="AB17" s="1369"/>
      <c r="AC17" s="1369">
        <f>INDEX(Disaggregation_1B!AB$11:AB$150,MATCH($C17,'Disaggregation1B_Import-Export'!$C$8:$C$228,0))</f>
        <v>0</v>
      </c>
      <c r="AD17" s="1369">
        <f>INDEX(Disaggregation_1B!AC$11:AC$150,MATCH($C17,'Disaggregation1B_Import-Export'!$C$8:$C$228,0))</f>
        <v>0</v>
      </c>
      <c r="AE17" s="1383">
        <v>2</v>
      </c>
      <c r="AF17"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17" s="1369" t="str">
        <f t="shared" si="1"/>
        <v>Mujeres</v>
      </c>
      <c r="AH17" s="1369" t="str">
        <f t="shared" si="2"/>
        <v>Sexo</v>
      </c>
      <c r="AI17" s="1384" t="s">
        <v>2347</v>
      </c>
      <c r="AJ17" s="1384" t="s">
        <v>2346</v>
      </c>
      <c r="AK17" s="1384" t="s">
        <v>2410</v>
      </c>
      <c r="AL17" s="1384" t="s">
        <v>2411</v>
      </c>
      <c r="AM17" s="1384" t="s">
        <v>2405</v>
      </c>
      <c r="AN17" s="1384" t="s">
        <v>2406</v>
      </c>
      <c r="AO17" s="1384" t="s">
        <v>2407</v>
      </c>
      <c r="AP17" s="1384"/>
      <c r="AQ17" s="1384"/>
    </row>
    <row r="18" spans="1:43" s="629" customFormat="1" x14ac:dyDescent="0.2">
      <c r="A18" s="1369" t="s">
        <v>2443</v>
      </c>
      <c r="B18" s="1369">
        <f t="shared" si="3"/>
        <v>10</v>
      </c>
      <c r="C18" s="1376" t="str">
        <f t="shared" si="4"/>
        <v>Coverage10</v>
      </c>
      <c r="D18" s="1398" t="s">
        <v>2336</v>
      </c>
      <c r="E18" s="1398" t="s">
        <v>2345</v>
      </c>
      <c r="F18" s="1398" t="s">
        <v>2424</v>
      </c>
      <c r="G18" s="1398" t="s">
        <v>2420</v>
      </c>
      <c r="H18" s="1401">
        <v>0</v>
      </c>
      <c r="I18" s="1401">
        <v>0</v>
      </c>
      <c r="J18" s="1398" t="s">
        <v>2401</v>
      </c>
      <c r="K18" s="1398"/>
      <c r="L18" s="1398"/>
      <c r="M18" s="1398" t="s">
        <v>2402</v>
      </c>
      <c r="N18" s="1390">
        <f>IFERROR(IF(INDEX(Disaggregation_1B!M$11:M$150,MATCH($C18,Disaggregation_1B!B$11:B$150,0))="","",INDEX(Disaggregation_1B!M$11:M$150,MATCH($C18,Disaggregation_1B!B$11:B$150,0))),"")</f>
        <v>1248</v>
      </c>
      <c r="O18" s="1383">
        <f>IFERROR(IF(INDEX(Disaggregation_1B!N$11:N$150,MATCH($C18,Disaggregation_1B!B$11:B$150,0))="","",INDEX(Disaggregation_1B!N$11:N$150,MATCH($C18,Disaggregation_1B!B$11:B$150,0))),"")</f>
        <v>29326</v>
      </c>
      <c r="P18" s="1402">
        <f>IFERROR(IF(INDEX(Disaggregation_1B!O$11:O$150,MATCH($C18,Disaggregation_1B!B$11:B$150,0))="","",INDEX(Disaggregation_1B!O$11:O$150,MATCH($C18,Disaggregation_1B!B$11:B$150,0))),"")</f>
        <v>4.2556093568846753</v>
      </c>
      <c r="Q18" s="1384" t="str">
        <f>IFERROR(IF(INDEX(Disaggregation_1B!P$11:P$150,MATCH($C18,Disaggregation_1B!B$11:B$150,0))="","",INDEX(Disaggregation_1B!P$11:P$150,MATCH($C18,Disaggregation_1B!B$11:B$150,0))),"")</f>
        <v>R&amp;R TB system, yearly management report </v>
      </c>
      <c r="R18" s="1384" t="str">
        <f>IFERROR(IF(INDEX(Disaggregation_1B!Q$11:Q$150,MATCH($C18,Disaggregation_1B!B$11:B$150,0))="","",INDEX(Disaggregation_1B!Q$11:Q$150,MATCH($C18,Disaggregation_1B!B$11:B$150,0))),"")</f>
        <v>De los 29326 casos notificados de todas las formas de TB, el 4.26% de personas menores de 15 años han sido tratadas exitosamente (curados mas tratamiento completado).</v>
      </c>
      <c r="S18" s="1369">
        <f>INDEX(Disaggregation_1B!R$11:R$150,MATCH($C18,'Disaggregation1B_Import-Export'!$C$8:$C$228,0))</f>
        <v>0</v>
      </c>
      <c r="T18" s="1390" t="str">
        <f>IFERROR(IF(INDEX(Disaggregation_1B!S$11:S$150,MATCH($C18,Disaggregation_1B!B$11:B$150,0))="","",INDEX(Disaggregation_1B!S$11:S$150,MATCH($C18,Disaggregation_1B!B$11:B$150,0))),"")</f>
        <v/>
      </c>
      <c r="U18" s="1383" t="str">
        <f>IFERROR(IF(INDEX(Disaggregation_1B!T$11:T$150,MATCH($C18,Disaggregation_1B!B$11:B$150,0))="","",INDEX(Disaggregation_1B!T$11:T$150,MATCH($C18,Disaggregation_1B!B$11:B$150,0))),"")</f>
        <v/>
      </c>
      <c r="V18" s="1402" t="str">
        <f>IFERROR(IF(INDEX(Disaggregation_1B!U$11:U$150,MATCH($C18,Disaggregation_1B!B$11:B$150,0))="","",INDEX(Disaggregation_1B!U$11:U$150,MATCH($C18,Disaggregation_1B!B$11:B$150,0))),"")</f>
        <v/>
      </c>
      <c r="W18" s="1384" t="str">
        <f>IFERROR(IF(INDEX(Disaggregation_1B!V$11:V$150,MATCH($C18,Disaggregation_1B!B$11:B$150,0))="","",INDEX(Disaggregation_1B!V$11:V$150,MATCH($C18,Disaggregation_1B!B$11:B$150,0))),"")</f>
        <v/>
      </c>
      <c r="X18" s="1384" t="str">
        <f>IFERROR(IF(INDEX(Disaggregation_1B!W$11:W$150,MATCH($C18,Disaggregation_1B!B$11:B$150,0))="","",INDEX(Disaggregation_1B!W$11:W$150,MATCH($C18,Disaggregation_1B!B$11:B$150,0))),"")</f>
        <v/>
      </c>
      <c r="Y18" s="1369">
        <f>INDEX(Disaggregation_1B!X$11:X$150,MATCH($C18,'Disaggregation1B_Import-Export'!$C$8:$C$228,0))</f>
        <v>0</v>
      </c>
      <c r="Z18" s="1369"/>
      <c r="AA18" s="1369"/>
      <c r="AB18" s="1369"/>
      <c r="AC18" s="1369">
        <f>INDEX(Disaggregation_1B!AB$11:AB$150,MATCH($C18,'Disaggregation1B_Import-Export'!$C$8:$C$228,0))</f>
        <v>0</v>
      </c>
      <c r="AD18" s="1369">
        <f>INDEX(Disaggregation_1B!AC$11:AC$150,MATCH($C18,'Disaggregation1B_Import-Export'!$C$8:$C$228,0))</f>
        <v>0</v>
      </c>
      <c r="AE18" s="1383">
        <v>2</v>
      </c>
      <c r="AF18"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18" s="1369" t="str">
        <f t="shared" si="1"/>
        <v>&lt;15</v>
      </c>
      <c r="AH18" s="1369" t="str">
        <f t="shared" si="2"/>
        <v>Edad</v>
      </c>
      <c r="AI18" s="1384" t="s">
        <v>2347</v>
      </c>
      <c r="AJ18" s="1384" t="s">
        <v>2346</v>
      </c>
      <c r="AK18" s="1384" t="s">
        <v>2425</v>
      </c>
      <c r="AL18" s="1384" t="s">
        <v>2426</v>
      </c>
      <c r="AM18" s="1384" t="s">
        <v>2422</v>
      </c>
      <c r="AN18" s="1384" t="s">
        <v>2420</v>
      </c>
      <c r="AO18" s="1384" t="s">
        <v>2407</v>
      </c>
      <c r="AP18" s="1384"/>
      <c r="AQ18" s="1384"/>
    </row>
    <row r="19" spans="1:43" s="629" customFormat="1" x14ac:dyDescent="0.2">
      <c r="A19" s="1369" t="s">
        <v>2444</v>
      </c>
      <c r="B19" s="1369">
        <f t="shared" si="3"/>
        <v>11</v>
      </c>
      <c r="C19" s="1376" t="str">
        <f t="shared" si="4"/>
        <v>Coverage11</v>
      </c>
      <c r="D19" s="1398" t="s">
        <v>2336</v>
      </c>
      <c r="E19" s="1398" t="s">
        <v>2345</v>
      </c>
      <c r="F19" s="1398" t="s">
        <v>2419</v>
      </c>
      <c r="G19" s="1398" t="s">
        <v>2420</v>
      </c>
      <c r="H19" s="1401">
        <v>0</v>
      </c>
      <c r="I19" s="1401">
        <v>0</v>
      </c>
      <c r="J19" s="1398" t="s">
        <v>2401</v>
      </c>
      <c r="K19" s="1398"/>
      <c r="L19" s="1398"/>
      <c r="M19" s="1398" t="s">
        <v>2402</v>
      </c>
      <c r="N19" s="1390">
        <f>IFERROR(IF(INDEX(Disaggregation_1B!M$11:M$150,MATCH($C19,Disaggregation_1B!B$11:B$150,0))="","",INDEX(Disaggregation_1B!M$11:M$150,MATCH($C19,Disaggregation_1B!B$11:B$150,0))),"")</f>
        <v>28078</v>
      </c>
      <c r="O19" s="1383">
        <f>IFERROR(IF(INDEX(Disaggregation_1B!N$11:N$150,MATCH($C19,Disaggregation_1B!B$11:B$150,0))="","",INDEX(Disaggregation_1B!N$11:N$150,MATCH($C19,Disaggregation_1B!B$11:B$150,0))),"")</f>
        <v>29326</v>
      </c>
      <c r="P19" s="1402">
        <f>IFERROR(IF(INDEX(Disaggregation_1B!O$11:O$150,MATCH($C19,Disaggregation_1B!B$11:B$150,0))="","",INDEX(Disaggregation_1B!O$11:O$150,MATCH($C19,Disaggregation_1B!B$11:B$150,0))),"")</f>
        <v>95.744390643115324</v>
      </c>
      <c r="Q19" s="1384" t="str">
        <f>IFERROR(IF(INDEX(Disaggregation_1B!P$11:P$150,MATCH($C19,Disaggregation_1B!B$11:B$150,0))="","",INDEX(Disaggregation_1B!P$11:P$150,MATCH($C19,Disaggregation_1B!B$11:B$150,0))),"")</f>
        <v>R&amp;R TB system, yearly management report </v>
      </c>
      <c r="R19" s="1384" t="str">
        <f>IFERROR(IF(INDEX(Disaggregation_1B!Q$11:Q$150,MATCH($C19,Disaggregation_1B!B$11:B$150,0))="","",INDEX(Disaggregation_1B!Q$11:Q$150,MATCH($C19,Disaggregation_1B!B$11:B$150,0))),"")</f>
        <v>De los 29326 casos notificados de todas las formas de TB, el 95.74% de personas de 15 años a mas han sido tratadas exitosamente (curados mas tratamiento completado).</v>
      </c>
      <c r="S19" s="1369">
        <f>INDEX(Disaggregation_1B!R$11:R$150,MATCH($C19,'Disaggregation1B_Import-Export'!$C$8:$C$228,0))</f>
        <v>0</v>
      </c>
      <c r="T19" s="1390" t="str">
        <f>IFERROR(IF(INDEX(Disaggregation_1B!S$11:S$150,MATCH($C19,Disaggregation_1B!B$11:B$150,0))="","",INDEX(Disaggregation_1B!S$11:S$150,MATCH($C19,Disaggregation_1B!B$11:B$150,0))),"")</f>
        <v/>
      </c>
      <c r="U19" s="1383" t="str">
        <f>IFERROR(IF(INDEX(Disaggregation_1B!T$11:T$150,MATCH($C19,Disaggregation_1B!B$11:B$150,0))="","",INDEX(Disaggregation_1B!T$11:T$150,MATCH($C19,Disaggregation_1B!B$11:B$150,0))),"")</f>
        <v/>
      </c>
      <c r="V19" s="1402" t="str">
        <f>IFERROR(IF(INDEX(Disaggregation_1B!U$11:U$150,MATCH($C19,Disaggregation_1B!B$11:B$150,0))="","",INDEX(Disaggregation_1B!U$11:U$150,MATCH($C19,Disaggregation_1B!B$11:B$150,0))),"")</f>
        <v/>
      </c>
      <c r="W19" s="1384" t="str">
        <f>IFERROR(IF(INDEX(Disaggregation_1B!V$11:V$150,MATCH($C19,Disaggregation_1B!B$11:B$150,0))="","",INDEX(Disaggregation_1B!V$11:V$150,MATCH($C19,Disaggregation_1B!B$11:B$150,0))),"")</f>
        <v/>
      </c>
      <c r="X19" s="1384" t="str">
        <f>IFERROR(IF(INDEX(Disaggregation_1B!W$11:W$150,MATCH($C19,Disaggregation_1B!B$11:B$150,0))="","",INDEX(Disaggregation_1B!W$11:W$150,MATCH($C19,Disaggregation_1B!B$11:B$150,0))),"")</f>
        <v/>
      </c>
      <c r="Y19" s="1369">
        <f>INDEX(Disaggregation_1B!X$11:X$150,MATCH($C19,'Disaggregation1B_Import-Export'!$C$8:$C$228,0))</f>
        <v>0</v>
      </c>
      <c r="Z19" s="1369"/>
      <c r="AA19" s="1369"/>
      <c r="AB19" s="1369"/>
      <c r="AC19" s="1369">
        <f>INDEX(Disaggregation_1B!AB$11:AB$150,MATCH($C19,'Disaggregation1B_Import-Export'!$C$8:$C$228,0))</f>
        <v>0</v>
      </c>
      <c r="AD19" s="1369">
        <f>INDEX(Disaggregation_1B!AC$11:AC$150,MATCH($C19,'Disaggregation1B_Import-Export'!$C$8:$C$228,0))</f>
        <v>0</v>
      </c>
      <c r="AE19" s="1383">
        <v>2</v>
      </c>
      <c r="AF19"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19" s="1369" t="str">
        <f t="shared" si="1"/>
        <v>15+</v>
      </c>
      <c r="AH19" s="1369" t="str">
        <f t="shared" si="2"/>
        <v>Edad</v>
      </c>
      <c r="AI19" s="1384" t="s">
        <v>2347</v>
      </c>
      <c r="AJ19" s="1384" t="s">
        <v>2346</v>
      </c>
      <c r="AK19" s="1384" t="s">
        <v>2419</v>
      </c>
      <c r="AL19" s="1384" t="s">
        <v>2421</v>
      </c>
      <c r="AM19" s="1384" t="s">
        <v>2422</v>
      </c>
      <c r="AN19" s="1384" t="s">
        <v>2420</v>
      </c>
      <c r="AO19" s="1384" t="s">
        <v>2407</v>
      </c>
      <c r="AP19" s="1384"/>
      <c r="AQ19" s="1384"/>
    </row>
    <row r="20" spans="1:43" s="629" customFormat="1" x14ac:dyDescent="0.2">
      <c r="A20" s="1369" t="s">
        <v>2445</v>
      </c>
      <c r="B20" s="1369">
        <f t="shared" si="3"/>
        <v>12</v>
      </c>
      <c r="C20" s="1376" t="str">
        <f t="shared" si="4"/>
        <v>Coverage12</v>
      </c>
      <c r="D20" s="1398" t="s">
        <v>2336</v>
      </c>
      <c r="E20" s="1398" t="s">
        <v>2345</v>
      </c>
      <c r="F20" s="1398" t="s">
        <v>2399</v>
      </c>
      <c r="G20" s="1398" t="s">
        <v>2400</v>
      </c>
      <c r="H20" s="1401">
        <v>0</v>
      </c>
      <c r="I20" s="1401">
        <v>0</v>
      </c>
      <c r="J20" s="1398" t="s">
        <v>2401</v>
      </c>
      <c r="K20" s="1398"/>
      <c r="L20" s="1398"/>
      <c r="M20" s="1398" t="s">
        <v>2402</v>
      </c>
      <c r="N20" s="1390">
        <f>IFERROR(IF(INDEX(Disaggregation_1B!M$11:M$150,MATCH($C20,Disaggregation_1B!B$11:B$150,0))="","",INDEX(Disaggregation_1B!M$11:M$150,MATCH($C20,Disaggregation_1B!B$11:B$150,0))),"")</f>
        <v>19037</v>
      </c>
      <c r="O20" s="1383">
        <f>IFERROR(IF(INDEX(Disaggregation_1B!N$11:N$150,MATCH($C20,Disaggregation_1B!B$11:B$150,0))="","",INDEX(Disaggregation_1B!N$11:N$150,MATCH($C20,Disaggregation_1B!B$11:B$150,0))),"")</f>
        <v>29326</v>
      </c>
      <c r="P20" s="1402">
        <f>IFERROR(IF(INDEX(Disaggregation_1B!O$11:O$150,MATCH($C20,Disaggregation_1B!B$11:B$150,0))="","",INDEX(Disaggregation_1B!O$11:O$150,MATCH($C20,Disaggregation_1B!B$11:B$150,0))),"")</f>
        <v>64.915092409465998</v>
      </c>
      <c r="Q20" s="1384" t="str">
        <f>IFERROR(IF(INDEX(Disaggregation_1B!P$11:P$150,MATCH($C20,Disaggregation_1B!B$11:B$150,0))="","",INDEX(Disaggregation_1B!P$11:P$150,MATCH($C20,Disaggregation_1B!B$11:B$150,0))),"")</f>
        <v>R&amp;R TB system, yearly management report </v>
      </c>
      <c r="R20" s="1384" t="str">
        <f>IFERROR(IF(INDEX(Disaggregation_1B!Q$11:Q$150,MATCH($C20,Disaggregation_1B!B$11:B$150,0))="","",INDEX(Disaggregation_1B!Q$11:Q$150,MATCH($C20,Disaggregation_1B!B$11:B$150,0))),"")</f>
        <v>De los 29326 casos notificados de todas las formas de TB, el 64.92% de hombres han sido tratadas exitosamente (curados mas tratamiento completado).</v>
      </c>
      <c r="S20" s="1369">
        <f>INDEX(Disaggregation_1B!R$11:R$150,MATCH($C20,'Disaggregation1B_Import-Export'!$C$8:$C$228,0))</f>
        <v>0</v>
      </c>
      <c r="T20" s="1390" t="str">
        <f>IFERROR(IF(INDEX(Disaggregation_1B!S$11:S$150,MATCH($C20,Disaggregation_1B!B$11:B$150,0))="","",INDEX(Disaggregation_1B!S$11:S$150,MATCH($C20,Disaggregation_1B!B$11:B$150,0))),"")</f>
        <v/>
      </c>
      <c r="U20" s="1383" t="str">
        <f>IFERROR(IF(INDEX(Disaggregation_1B!T$11:T$150,MATCH($C20,Disaggregation_1B!B$11:B$150,0))="","",INDEX(Disaggregation_1B!T$11:T$150,MATCH($C20,Disaggregation_1B!B$11:B$150,0))),"")</f>
        <v/>
      </c>
      <c r="V20" s="1402" t="str">
        <f>IFERROR(IF(INDEX(Disaggregation_1B!U$11:U$150,MATCH($C20,Disaggregation_1B!B$11:B$150,0))="","",INDEX(Disaggregation_1B!U$11:U$150,MATCH($C20,Disaggregation_1B!B$11:B$150,0))),"")</f>
        <v/>
      </c>
      <c r="W20" s="1384" t="str">
        <f>IFERROR(IF(INDEX(Disaggregation_1B!V$11:V$150,MATCH($C20,Disaggregation_1B!B$11:B$150,0))="","",INDEX(Disaggregation_1B!V$11:V$150,MATCH($C20,Disaggregation_1B!B$11:B$150,0))),"")</f>
        <v/>
      </c>
      <c r="X20" s="1384" t="str">
        <f>IFERROR(IF(INDEX(Disaggregation_1B!W$11:W$150,MATCH($C20,Disaggregation_1B!B$11:B$150,0))="","",INDEX(Disaggregation_1B!W$11:W$150,MATCH($C20,Disaggregation_1B!B$11:B$150,0))),"")</f>
        <v/>
      </c>
      <c r="Y20" s="1369">
        <f>INDEX(Disaggregation_1B!X$11:X$150,MATCH($C20,'Disaggregation1B_Import-Export'!$C$8:$C$228,0))</f>
        <v>0</v>
      </c>
      <c r="Z20" s="1369"/>
      <c r="AA20" s="1369"/>
      <c r="AB20" s="1369"/>
      <c r="AC20" s="1369">
        <f>INDEX(Disaggregation_1B!AB$11:AB$150,MATCH($C20,'Disaggregation1B_Import-Export'!$C$8:$C$228,0))</f>
        <v>0</v>
      </c>
      <c r="AD20" s="1369">
        <f>INDEX(Disaggregation_1B!AC$11:AC$150,MATCH($C20,'Disaggregation1B_Import-Export'!$C$8:$C$228,0))</f>
        <v>0</v>
      </c>
      <c r="AE20" s="1383">
        <v>2</v>
      </c>
      <c r="AF20"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0" s="1369" t="str">
        <f t="shared" si="1"/>
        <v>Hombres</v>
      </c>
      <c r="AH20" s="1369" t="str">
        <f t="shared" si="2"/>
        <v>Sexo</v>
      </c>
      <c r="AI20" s="1384" t="s">
        <v>2347</v>
      </c>
      <c r="AJ20" s="1384" t="s">
        <v>2346</v>
      </c>
      <c r="AK20" s="1384" t="s">
        <v>2403</v>
      </c>
      <c r="AL20" s="1384" t="s">
        <v>2404</v>
      </c>
      <c r="AM20" s="1384" t="s">
        <v>2405</v>
      </c>
      <c r="AN20" s="1384" t="s">
        <v>2406</v>
      </c>
      <c r="AO20" s="1384" t="s">
        <v>2407</v>
      </c>
      <c r="AP20" s="1384"/>
      <c r="AQ20" s="1384"/>
    </row>
    <row r="21" spans="1:43" s="629" customFormat="1" x14ac:dyDescent="0.2">
      <c r="A21" s="1369" t="s">
        <v>2446</v>
      </c>
      <c r="B21" s="1369">
        <f t="shared" si="3"/>
        <v>13</v>
      </c>
      <c r="C21" s="1376" t="str">
        <f t="shared" si="4"/>
        <v>Coverage13</v>
      </c>
      <c r="D21" s="1398" t="s">
        <v>2336</v>
      </c>
      <c r="E21" s="1398" t="s">
        <v>2345</v>
      </c>
      <c r="F21" s="1398" t="s">
        <v>2428</v>
      </c>
      <c r="G21" s="1398" t="s">
        <v>2429</v>
      </c>
      <c r="H21" s="1401">
        <v>0</v>
      </c>
      <c r="I21" s="1401">
        <v>0</v>
      </c>
      <c r="J21" s="1398" t="s">
        <v>2401</v>
      </c>
      <c r="K21" s="1398"/>
      <c r="L21" s="1398"/>
      <c r="M21" s="1398"/>
      <c r="N21" s="1390">
        <f>IFERROR(IF(INDEX(Disaggregation_1B!M$11:M$150,MATCH($C21,Disaggregation_1B!B$11:B$150,0))="","",INDEX(Disaggregation_1B!M$11:M$150,MATCH($C21,Disaggregation_1B!B$11:B$150,0))),"")</f>
        <v>2023</v>
      </c>
      <c r="O21" s="1383">
        <f>IFERROR(IF(INDEX(Disaggregation_1B!N$11:N$150,MATCH($C21,Disaggregation_1B!B$11:B$150,0))="","",INDEX(Disaggregation_1B!N$11:N$150,MATCH($C21,Disaggregation_1B!B$11:B$150,0))),"")</f>
        <v>29326</v>
      </c>
      <c r="P21" s="1402">
        <f>IFERROR(IF(INDEX(Disaggregation_1B!O$11:O$150,MATCH($C21,Disaggregation_1B!B$11:B$150,0))="","",INDEX(Disaggregation_1B!O$11:O$150,MATCH($C21,Disaggregation_1B!B$11:B$150,0))),"")</f>
        <v>6.8983154879628996</v>
      </c>
      <c r="Q21" s="1384" t="str">
        <f>IFERROR(IF(INDEX(Disaggregation_1B!P$11:P$150,MATCH($C21,Disaggregation_1B!B$11:B$150,0))="","",INDEX(Disaggregation_1B!P$11:P$150,MATCH($C21,Disaggregation_1B!B$11:B$150,0))),"")</f>
        <v>R&amp;R TB system, yearly management report </v>
      </c>
      <c r="R21" s="1384" t="str">
        <f>IFERROR(IF(INDEX(Disaggregation_1B!Q$11:Q$150,MATCH($C21,Disaggregation_1B!B$11:B$150,0))="","",INDEX(Disaggregation_1B!Q$11:Q$150,MATCH($C21,Disaggregation_1B!B$11:B$150,0))),"")</f>
        <v>De los 29326 casos notificados de todas las formas de TB, el 6.89% de casos con Resultado de prueba del VIH "No documentado" han sido tratados exitosamente (curados mas tratamiento completado).</v>
      </c>
      <c r="S21" s="1369">
        <f>INDEX(Disaggregation_1B!R$11:R$150,MATCH($C21,'Disaggregation1B_Import-Export'!$C$8:$C$228,0))</f>
        <v>0</v>
      </c>
      <c r="T21" s="1390" t="str">
        <f>IFERROR(IF(INDEX(Disaggregation_1B!S$11:S$150,MATCH($C21,Disaggregation_1B!B$11:B$150,0))="","",INDEX(Disaggregation_1B!S$11:S$150,MATCH($C21,Disaggregation_1B!B$11:B$150,0))),"")</f>
        <v/>
      </c>
      <c r="U21" s="1383" t="str">
        <f>IFERROR(IF(INDEX(Disaggregation_1B!T$11:T$150,MATCH($C21,Disaggregation_1B!B$11:B$150,0))="","",INDEX(Disaggregation_1B!T$11:T$150,MATCH($C21,Disaggregation_1B!B$11:B$150,0))),"")</f>
        <v/>
      </c>
      <c r="V21" s="1402" t="str">
        <f>IFERROR(IF(INDEX(Disaggregation_1B!U$11:U$150,MATCH($C21,Disaggregation_1B!B$11:B$150,0))="","",INDEX(Disaggregation_1B!U$11:U$150,MATCH($C21,Disaggregation_1B!B$11:B$150,0))),"")</f>
        <v/>
      </c>
      <c r="W21" s="1384" t="str">
        <f>IFERROR(IF(INDEX(Disaggregation_1B!V$11:V$150,MATCH($C21,Disaggregation_1B!B$11:B$150,0))="","",INDEX(Disaggregation_1B!V$11:V$150,MATCH($C21,Disaggregation_1B!B$11:B$150,0))),"")</f>
        <v/>
      </c>
      <c r="X21" s="1384" t="str">
        <f>IFERROR(IF(INDEX(Disaggregation_1B!W$11:W$150,MATCH($C21,Disaggregation_1B!B$11:B$150,0))="","",INDEX(Disaggregation_1B!W$11:W$150,MATCH($C21,Disaggregation_1B!B$11:B$150,0))),"")</f>
        <v/>
      </c>
      <c r="Y21" s="1369">
        <f>INDEX(Disaggregation_1B!X$11:X$150,MATCH($C21,'Disaggregation1B_Import-Export'!$C$8:$C$228,0))</f>
        <v>0</v>
      </c>
      <c r="Z21" s="1369"/>
      <c r="AA21" s="1369"/>
      <c r="AB21" s="1369"/>
      <c r="AC21" s="1369">
        <f>INDEX(Disaggregation_1B!AB$11:AB$150,MATCH($C21,'Disaggregation1B_Import-Export'!$C$8:$C$228,0))</f>
        <v>0</v>
      </c>
      <c r="AD21" s="1369">
        <f>INDEX(Disaggregation_1B!AC$11:AC$150,MATCH($C21,'Disaggregation1B_Import-Export'!$C$8:$C$228,0))</f>
        <v>0</v>
      </c>
      <c r="AE21" s="1383">
        <v>2</v>
      </c>
      <c r="AF21"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1" s="1369" t="str">
        <f t="shared" si="1"/>
        <v>No documentado</v>
      </c>
      <c r="AH21" s="1369" t="str">
        <f t="shared" si="2"/>
        <v>Resultado de prueba del VIH</v>
      </c>
      <c r="AI21" s="1384" t="s">
        <v>2347</v>
      </c>
      <c r="AJ21" s="1384" t="s">
        <v>2346</v>
      </c>
      <c r="AK21" s="1384" t="s">
        <v>2430</v>
      </c>
      <c r="AL21" s="1384" t="s">
        <v>2431</v>
      </c>
      <c r="AM21" s="1384" t="s">
        <v>2432</v>
      </c>
      <c r="AN21" s="1384" t="s">
        <v>2433</v>
      </c>
      <c r="AO21" s="1384"/>
      <c r="AP21" s="1384"/>
      <c r="AQ21" s="1384"/>
    </row>
    <row r="22" spans="1:43" s="629" customFormat="1" x14ac:dyDescent="0.2">
      <c r="A22" s="1369" t="s">
        <v>2447</v>
      </c>
      <c r="B22" s="1369">
        <f t="shared" si="3"/>
        <v>14</v>
      </c>
      <c r="C22" s="1376" t="str">
        <f t="shared" si="4"/>
        <v>Coverage14</v>
      </c>
      <c r="D22" s="1398" t="s">
        <v>2336</v>
      </c>
      <c r="E22" s="1398" t="s">
        <v>2345</v>
      </c>
      <c r="F22" s="1398" t="s">
        <v>2419</v>
      </c>
      <c r="G22" s="1398" t="s">
        <v>2420</v>
      </c>
      <c r="H22" s="1401">
        <v>0</v>
      </c>
      <c r="I22" s="1401">
        <v>0</v>
      </c>
      <c r="J22" s="1398" t="s">
        <v>2401</v>
      </c>
      <c r="K22" s="1398"/>
      <c r="L22" s="1398"/>
      <c r="M22" s="1398"/>
      <c r="N22" s="1390">
        <f>IFERROR(IF(INDEX(Disaggregation_1B!M$11:M$150,MATCH($C22,Disaggregation_1B!B$11:B$150,0))="","",INDEX(Disaggregation_1B!M$11:M$150,MATCH($C22,Disaggregation_1B!B$11:B$150,0))),"")</f>
        <v>28078</v>
      </c>
      <c r="O22" s="1383">
        <f>IFERROR(IF(INDEX(Disaggregation_1B!N$11:N$150,MATCH($C22,Disaggregation_1B!B$11:B$150,0))="","",INDEX(Disaggregation_1B!N$11:N$150,MATCH($C22,Disaggregation_1B!B$11:B$150,0))),"")</f>
        <v>29326</v>
      </c>
      <c r="P22" s="1402">
        <f>IFERROR(IF(INDEX(Disaggregation_1B!O$11:O$150,MATCH($C22,Disaggregation_1B!B$11:B$150,0))="","",INDEX(Disaggregation_1B!O$11:O$150,MATCH($C22,Disaggregation_1B!B$11:B$150,0))),"")</f>
        <v>95.744390643115324</v>
      </c>
      <c r="Q22" s="1384" t="str">
        <f>IFERROR(IF(INDEX(Disaggregation_1B!P$11:P$150,MATCH($C22,Disaggregation_1B!B$11:B$150,0))="","",INDEX(Disaggregation_1B!P$11:P$150,MATCH($C22,Disaggregation_1B!B$11:B$150,0))),"")</f>
        <v>R&amp;R TB system, yearly management report </v>
      </c>
      <c r="R22" s="1384" t="str">
        <f>IFERROR(IF(INDEX(Disaggregation_1B!Q$11:Q$150,MATCH($C22,Disaggregation_1B!B$11:B$150,0))="","",INDEX(Disaggregation_1B!Q$11:Q$150,MATCH($C22,Disaggregation_1B!B$11:B$150,0))),"")</f>
        <v>De los 29326 casos notificados de todas las formas de TB, el 95.74% de personas de 15 años a mas han sido tratadas exitosamente (curados mas tratamiento completado).</v>
      </c>
      <c r="S22" s="1369">
        <f>INDEX(Disaggregation_1B!R$11:R$150,MATCH($C22,'Disaggregation1B_Import-Export'!$C$8:$C$228,0))</f>
        <v>0</v>
      </c>
      <c r="T22" s="1390" t="str">
        <f>IFERROR(IF(INDEX(Disaggregation_1B!S$11:S$150,MATCH($C22,Disaggregation_1B!B$11:B$150,0))="","",INDEX(Disaggregation_1B!S$11:S$150,MATCH($C22,Disaggregation_1B!B$11:B$150,0))),"")</f>
        <v/>
      </c>
      <c r="U22" s="1383" t="str">
        <f>IFERROR(IF(INDEX(Disaggregation_1B!T$11:T$150,MATCH($C22,Disaggregation_1B!B$11:B$150,0))="","",INDEX(Disaggregation_1B!T$11:T$150,MATCH($C22,Disaggregation_1B!B$11:B$150,0))),"")</f>
        <v/>
      </c>
      <c r="V22" s="1402" t="str">
        <f>IFERROR(IF(INDEX(Disaggregation_1B!U$11:U$150,MATCH($C22,Disaggregation_1B!B$11:B$150,0))="","",INDEX(Disaggregation_1B!U$11:U$150,MATCH($C22,Disaggregation_1B!B$11:B$150,0))),"")</f>
        <v/>
      </c>
      <c r="W22" s="1384" t="str">
        <f>IFERROR(IF(INDEX(Disaggregation_1B!V$11:V$150,MATCH($C22,Disaggregation_1B!B$11:B$150,0))="","",INDEX(Disaggregation_1B!V$11:V$150,MATCH($C22,Disaggregation_1B!B$11:B$150,0))),"")</f>
        <v/>
      </c>
      <c r="X22" s="1384" t="str">
        <f>IFERROR(IF(INDEX(Disaggregation_1B!W$11:W$150,MATCH($C22,Disaggregation_1B!B$11:B$150,0))="","",INDEX(Disaggregation_1B!W$11:W$150,MATCH($C22,Disaggregation_1B!B$11:B$150,0))),"")</f>
        <v/>
      </c>
      <c r="Y22" s="1369">
        <f>INDEX(Disaggregation_1B!X$11:X$150,MATCH($C22,'Disaggregation1B_Import-Export'!$C$8:$C$228,0))</f>
        <v>0</v>
      </c>
      <c r="Z22" s="1369"/>
      <c r="AA22" s="1369"/>
      <c r="AB22" s="1369"/>
      <c r="AC22" s="1369">
        <f>INDEX(Disaggregation_1B!AB$11:AB$150,MATCH($C22,'Disaggregation1B_Import-Export'!$C$8:$C$228,0))</f>
        <v>0</v>
      </c>
      <c r="AD22" s="1369">
        <f>INDEX(Disaggregation_1B!AC$11:AC$150,MATCH($C22,'Disaggregation1B_Import-Export'!$C$8:$C$228,0))</f>
        <v>0</v>
      </c>
      <c r="AE22" s="1383">
        <v>2</v>
      </c>
      <c r="AF22"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2" s="1369" t="str">
        <f t="shared" si="1"/>
        <v>15+</v>
      </c>
      <c r="AH22" s="1369" t="str">
        <f t="shared" si="2"/>
        <v>Edad</v>
      </c>
      <c r="AI22" s="1384" t="s">
        <v>2347</v>
      </c>
      <c r="AJ22" s="1384" t="s">
        <v>2346</v>
      </c>
      <c r="AK22" s="1384" t="s">
        <v>2419</v>
      </c>
      <c r="AL22" s="1384" t="s">
        <v>2421</v>
      </c>
      <c r="AM22" s="1384" t="s">
        <v>2422</v>
      </c>
      <c r="AN22" s="1384" t="s">
        <v>2420</v>
      </c>
      <c r="AO22" s="1384"/>
      <c r="AP22" s="1384"/>
      <c r="AQ22" s="1384"/>
    </row>
    <row r="23" spans="1:43" s="629" customFormat="1" x14ac:dyDescent="0.2">
      <c r="A23" s="1369" t="s">
        <v>2448</v>
      </c>
      <c r="B23" s="1369">
        <f t="shared" si="3"/>
        <v>15</v>
      </c>
      <c r="C23" s="1376" t="str">
        <f t="shared" si="4"/>
        <v>Coverage15</v>
      </c>
      <c r="D23" s="1398" t="s">
        <v>2336</v>
      </c>
      <c r="E23" s="1398" t="s">
        <v>2345</v>
      </c>
      <c r="F23" s="1398" t="s">
        <v>2424</v>
      </c>
      <c r="G23" s="1398" t="s">
        <v>2420</v>
      </c>
      <c r="H23" s="1401">
        <v>0</v>
      </c>
      <c r="I23" s="1401">
        <v>0</v>
      </c>
      <c r="J23" s="1398" t="s">
        <v>2401</v>
      </c>
      <c r="K23" s="1398"/>
      <c r="L23" s="1398"/>
      <c r="M23" s="1398"/>
      <c r="N23" s="1390">
        <f>IFERROR(IF(INDEX(Disaggregation_1B!M$11:M$150,MATCH($C23,Disaggregation_1B!B$11:B$150,0))="","",INDEX(Disaggregation_1B!M$11:M$150,MATCH($C23,Disaggregation_1B!B$11:B$150,0))),"")</f>
        <v>1248</v>
      </c>
      <c r="O23" s="1383">
        <f>IFERROR(IF(INDEX(Disaggregation_1B!N$11:N$150,MATCH($C23,Disaggregation_1B!B$11:B$150,0))="","",INDEX(Disaggregation_1B!N$11:N$150,MATCH($C23,Disaggregation_1B!B$11:B$150,0))),"")</f>
        <v>29326</v>
      </c>
      <c r="P23" s="1402">
        <f>IFERROR(IF(INDEX(Disaggregation_1B!O$11:O$150,MATCH($C23,Disaggregation_1B!B$11:B$150,0))="","",INDEX(Disaggregation_1B!O$11:O$150,MATCH($C23,Disaggregation_1B!B$11:B$150,0))),"")</f>
        <v>4.2556093568846753</v>
      </c>
      <c r="Q23" s="1384" t="str">
        <f>IFERROR(IF(INDEX(Disaggregation_1B!P$11:P$150,MATCH($C23,Disaggregation_1B!B$11:B$150,0))="","",INDEX(Disaggregation_1B!P$11:P$150,MATCH($C23,Disaggregation_1B!B$11:B$150,0))),"")</f>
        <v>R&amp;R TB system, yearly management report </v>
      </c>
      <c r="R23" s="1384" t="str">
        <f>IFERROR(IF(INDEX(Disaggregation_1B!Q$11:Q$150,MATCH($C23,Disaggregation_1B!B$11:B$150,0))="","",INDEX(Disaggregation_1B!Q$11:Q$150,MATCH($C23,Disaggregation_1B!B$11:B$150,0))),"")</f>
        <v>De los 29326 casos notificados de todas las formas de TB, el 4.26% de personas menores de 15 años han sido tratadas exitosamente (curados mas tratamiento completado).</v>
      </c>
      <c r="S23" s="1369">
        <f>INDEX(Disaggregation_1B!R$11:R$150,MATCH($C23,'Disaggregation1B_Import-Export'!$C$8:$C$228,0))</f>
        <v>0</v>
      </c>
      <c r="T23" s="1390" t="str">
        <f>IFERROR(IF(INDEX(Disaggregation_1B!S$11:S$150,MATCH($C23,Disaggregation_1B!B$11:B$150,0))="","",INDEX(Disaggregation_1B!S$11:S$150,MATCH($C23,Disaggregation_1B!B$11:B$150,0))),"")</f>
        <v/>
      </c>
      <c r="U23" s="1383" t="str">
        <f>IFERROR(IF(INDEX(Disaggregation_1B!T$11:T$150,MATCH($C23,Disaggregation_1B!B$11:B$150,0))="","",INDEX(Disaggregation_1B!T$11:T$150,MATCH($C23,Disaggregation_1B!B$11:B$150,0))),"")</f>
        <v/>
      </c>
      <c r="V23" s="1402" t="str">
        <f>IFERROR(IF(INDEX(Disaggregation_1B!U$11:U$150,MATCH($C23,Disaggregation_1B!B$11:B$150,0))="","",INDEX(Disaggregation_1B!U$11:U$150,MATCH($C23,Disaggregation_1B!B$11:B$150,0))),"")</f>
        <v/>
      </c>
      <c r="W23" s="1384" t="str">
        <f>IFERROR(IF(INDEX(Disaggregation_1B!V$11:V$150,MATCH($C23,Disaggregation_1B!B$11:B$150,0))="","",INDEX(Disaggregation_1B!V$11:V$150,MATCH($C23,Disaggregation_1B!B$11:B$150,0))),"")</f>
        <v/>
      </c>
      <c r="X23" s="1384" t="str">
        <f>IFERROR(IF(INDEX(Disaggregation_1B!W$11:W$150,MATCH($C23,Disaggregation_1B!B$11:B$150,0))="","",INDEX(Disaggregation_1B!W$11:W$150,MATCH($C23,Disaggregation_1B!B$11:B$150,0))),"")</f>
        <v/>
      </c>
      <c r="Y23" s="1369">
        <f>INDEX(Disaggregation_1B!X$11:X$150,MATCH($C23,'Disaggregation1B_Import-Export'!$C$8:$C$228,0))</f>
        <v>0</v>
      </c>
      <c r="Z23" s="1369"/>
      <c r="AA23" s="1369"/>
      <c r="AB23" s="1369"/>
      <c r="AC23" s="1369">
        <f>INDEX(Disaggregation_1B!AB$11:AB$150,MATCH($C23,'Disaggregation1B_Import-Export'!$C$8:$C$228,0))</f>
        <v>0</v>
      </c>
      <c r="AD23" s="1369">
        <f>INDEX(Disaggregation_1B!AC$11:AC$150,MATCH($C23,'Disaggregation1B_Import-Export'!$C$8:$C$228,0))</f>
        <v>0</v>
      </c>
      <c r="AE23" s="1383">
        <v>2</v>
      </c>
      <c r="AF23"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3" s="1369" t="str">
        <f t="shared" si="1"/>
        <v>&lt;15</v>
      </c>
      <c r="AH23" s="1369" t="str">
        <f t="shared" si="2"/>
        <v>Edad</v>
      </c>
      <c r="AI23" s="1384" t="s">
        <v>2347</v>
      </c>
      <c r="AJ23" s="1384" t="s">
        <v>2346</v>
      </c>
      <c r="AK23" s="1384" t="s">
        <v>2425</v>
      </c>
      <c r="AL23" s="1384" t="s">
        <v>2426</v>
      </c>
      <c r="AM23" s="1384" t="s">
        <v>2422</v>
      </c>
      <c r="AN23" s="1384" t="s">
        <v>2420</v>
      </c>
      <c r="AO23" s="1384"/>
      <c r="AP23" s="1384"/>
      <c r="AQ23" s="1384"/>
    </row>
    <row r="24" spans="1:43" s="629" customFormat="1" x14ac:dyDescent="0.2">
      <c r="A24" s="1369" t="s">
        <v>2449</v>
      </c>
      <c r="B24" s="1369">
        <f t="shared" si="3"/>
        <v>16</v>
      </c>
      <c r="C24" s="1376" t="str">
        <f t="shared" si="4"/>
        <v>Coverage16</v>
      </c>
      <c r="D24" s="1398" t="s">
        <v>2336</v>
      </c>
      <c r="E24" s="1398" t="s">
        <v>2345</v>
      </c>
      <c r="F24" s="1398" t="s">
        <v>2435</v>
      </c>
      <c r="G24" s="1398" t="s">
        <v>2429</v>
      </c>
      <c r="H24" s="1401">
        <v>0</v>
      </c>
      <c r="I24" s="1401">
        <v>0</v>
      </c>
      <c r="J24" s="1398" t="s">
        <v>2401</v>
      </c>
      <c r="K24" s="1398"/>
      <c r="L24" s="1398"/>
      <c r="M24" s="1398" t="s">
        <v>2402</v>
      </c>
      <c r="N24" s="1390">
        <f>IFERROR(IF(INDEX(Disaggregation_1B!M$11:M$150,MATCH($C24,Disaggregation_1B!B$11:B$150,0))="","",INDEX(Disaggregation_1B!M$11:M$150,MATCH($C24,Disaggregation_1B!B$11:B$150,0))),"")</f>
        <v>25595</v>
      </c>
      <c r="O24" s="1383">
        <f>IFERROR(IF(INDEX(Disaggregation_1B!N$11:N$150,MATCH($C24,Disaggregation_1B!B$11:B$150,0))="","",INDEX(Disaggregation_1B!N$11:N$150,MATCH($C24,Disaggregation_1B!B$11:B$150,0))),"")</f>
        <v>29326</v>
      </c>
      <c r="P24" s="1402">
        <f>IFERROR(IF(INDEX(Disaggregation_1B!O$11:O$150,MATCH($C24,Disaggregation_1B!B$11:B$150,0))="","",INDEX(Disaggregation_1B!O$11:O$150,MATCH($C24,Disaggregation_1B!B$11:B$150,0))),"")</f>
        <v>87.277501193480191</v>
      </c>
      <c r="Q24" s="1384" t="str">
        <f>IFERROR(IF(INDEX(Disaggregation_1B!P$11:P$150,MATCH($C24,Disaggregation_1B!B$11:B$150,0))="","",INDEX(Disaggregation_1B!P$11:P$150,MATCH($C24,Disaggregation_1B!B$11:B$150,0))),"")</f>
        <v>R&amp;R TB system, yearly management report </v>
      </c>
      <c r="R24" s="1384" t="str">
        <f>IFERROR(IF(INDEX(Disaggregation_1B!Q$11:Q$150,MATCH($C24,Disaggregation_1B!B$11:B$150,0))="","",INDEX(Disaggregation_1B!Q$11:Q$150,MATCH($C24,Disaggregation_1B!B$11:B$150,0))),"")</f>
        <v>De los 29326 casos notificados de todas las formas de TB, el 87.27% de casos con resultado negativo en su prueba de VIH han sido tratadas exitosamente (curados mas tratamiento completado).</v>
      </c>
      <c r="S24" s="1369">
        <f>INDEX(Disaggregation_1B!R$11:R$150,MATCH($C24,'Disaggregation1B_Import-Export'!$C$8:$C$228,0))</f>
        <v>0</v>
      </c>
      <c r="T24" s="1390" t="str">
        <f>IFERROR(IF(INDEX(Disaggregation_1B!S$11:S$150,MATCH($C24,Disaggregation_1B!B$11:B$150,0))="","",INDEX(Disaggregation_1B!S$11:S$150,MATCH($C24,Disaggregation_1B!B$11:B$150,0))),"")</f>
        <v/>
      </c>
      <c r="U24" s="1383" t="str">
        <f>IFERROR(IF(INDEX(Disaggregation_1B!T$11:T$150,MATCH($C24,Disaggregation_1B!B$11:B$150,0))="","",INDEX(Disaggregation_1B!T$11:T$150,MATCH($C24,Disaggregation_1B!B$11:B$150,0))),"")</f>
        <v/>
      </c>
      <c r="V24" s="1402" t="str">
        <f>IFERROR(IF(INDEX(Disaggregation_1B!U$11:U$150,MATCH($C24,Disaggregation_1B!B$11:B$150,0))="","",INDEX(Disaggregation_1B!U$11:U$150,MATCH($C24,Disaggregation_1B!B$11:B$150,0))),"")</f>
        <v/>
      </c>
      <c r="W24" s="1384" t="str">
        <f>IFERROR(IF(INDEX(Disaggregation_1B!V$11:V$150,MATCH($C24,Disaggregation_1B!B$11:B$150,0))="","",INDEX(Disaggregation_1B!V$11:V$150,MATCH($C24,Disaggregation_1B!B$11:B$150,0))),"")</f>
        <v/>
      </c>
      <c r="X24" s="1384" t="str">
        <f>IFERROR(IF(INDEX(Disaggregation_1B!W$11:W$150,MATCH($C24,Disaggregation_1B!B$11:B$150,0))="","",INDEX(Disaggregation_1B!W$11:W$150,MATCH($C24,Disaggregation_1B!B$11:B$150,0))),"")</f>
        <v/>
      </c>
      <c r="Y24" s="1369">
        <f>INDEX(Disaggregation_1B!X$11:X$150,MATCH($C24,'Disaggregation1B_Import-Export'!$C$8:$C$228,0))</f>
        <v>0</v>
      </c>
      <c r="Z24" s="1369"/>
      <c r="AA24" s="1369"/>
      <c r="AB24" s="1369"/>
      <c r="AC24" s="1369">
        <f>INDEX(Disaggregation_1B!AB$11:AB$150,MATCH($C24,'Disaggregation1B_Import-Export'!$C$8:$C$228,0))</f>
        <v>0</v>
      </c>
      <c r="AD24" s="1369">
        <f>INDEX(Disaggregation_1B!AC$11:AC$150,MATCH($C24,'Disaggregation1B_Import-Export'!$C$8:$C$228,0))</f>
        <v>0</v>
      </c>
      <c r="AE24" s="1383">
        <v>2</v>
      </c>
      <c r="AF24"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4" s="1369" t="str">
        <f t="shared" si="1"/>
        <v>Negativo</v>
      </c>
      <c r="AH24" s="1369" t="str">
        <f t="shared" si="2"/>
        <v>Resultado de prueba del VIH</v>
      </c>
      <c r="AI24" s="1384" t="s">
        <v>2347</v>
      </c>
      <c r="AJ24" s="1384" t="s">
        <v>2346</v>
      </c>
      <c r="AK24" s="1384" t="s">
        <v>2436</v>
      </c>
      <c r="AL24" s="1384" t="s">
        <v>2437</v>
      </c>
      <c r="AM24" s="1384" t="s">
        <v>2432</v>
      </c>
      <c r="AN24" s="1384" t="s">
        <v>2433</v>
      </c>
      <c r="AO24" s="1384" t="s">
        <v>2407</v>
      </c>
      <c r="AP24" s="1384"/>
      <c r="AQ24" s="1384"/>
    </row>
    <row r="25" spans="1:43" s="629" customFormat="1" x14ac:dyDescent="0.2">
      <c r="A25" s="1369" t="s">
        <v>2450</v>
      </c>
      <c r="B25" s="1369">
        <f t="shared" si="3"/>
        <v>17</v>
      </c>
      <c r="C25" s="1376" t="str">
        <f t="shared" si="4"/>
        <v>Coverage17</v>
      </c>
      <c r="D25" s="1398" t="s">
        <v>2336</v>
      </c>
      <c r="E25" s="1398" t="s">
        <v>2345</v>
      </c>
      <c r="F25" s="1398" t="s">
        <v>2439</v>
      </c>
      <c r="G25" s="1398" t="s">
        <v>2429</v>
      </c>
      <c r="H25" s="1401">
        <v>0</v>
      </c>
      <c r="I25" s="1401">
        <v>0</v>
      </c>
      <c r="J25" s="1398" t="s">
        <v>2401</v>
      </c>
      <c r="K25" s="1398"/>
      <c r="L25" s="1398"/>
      <c r="M25" s="1398" t="s">
        <v>2402</v>
      </c>
      <c r="N25" s="1390">
        <f>IFERROR(IF(INDEX(Disaggregation_1B!M$11:M$150,MATCH($C25,Disaggregation_1B!B$11:B$150,0))="","",INDEX(Disaggregation_1B!M$11:M$150,MATCH($C25,Disaggregation_1B!B$11:B$150,0))),"")</f>
        <v>1708</v>
      </c>
      <c r="O25" s="1383">
        <f>IFERROR(IF(INDEX(Disaggregation_1B!N$11:N$150,MATCH($C25,Disaggregation_1B!B$11:B$150,0))="","",INDEX(Disaggregation_1B!N$11:N$150,MATCH($C25,Disaggregation_1B!B$11:B$150,0))),"")</f>
        <v>29326</v>
      </c>
      <c r="P25" s="1402">
        <f>IFERROR(IF(INDEX(Disaggregation_1B!O$11:O$150,MATCH($C25,Disaggregation_1B!B$11:B$150,0))="","",INDEX(Disaggregation_1B!O$11:O$150,MATCH($C25,Disaggregation_1B!B$11:B$150,0))),"")</f>
        <v>5.8241833185569121</v>
      </c>
      <c r="Q25" s="1384" t="str">
        <f>IFERROR(IF(INDEX(Disaggregation_1B!P$11:P$150,MATCH($C25,Disaggregation_1B!B$11:B$150,0))="","",INDEX(Disaggregation_1B!P$11:P$150,MATCH($C25,Disaggregation_1B!B$11:B$150,0))),"")</f>
        <v>R&amp;R TB system, yearly management report </v>
      </c>
      <c r="R25" s="1384" t="str">
        <f>IFERROR(IF(INDEX(Disaggregation_1B!Q$11:Q$150,MATCH($C25,Disaggregation_1B!B$11:B$150,0))="","",INDEX(Disaggregation_1B!Q$11:Q$150,MATCH($C25,Disaggregation_1B!B$11:B$150,0))),"")</f>
        <v>De los 29326 casos notificados de todas las formas de TB, el 5.82% de casos con resultado positivo en su prueba de VIH han sido tratadas exitosamente (curados mas tratamiento completado).</v>
      </c>
      <c r="S25" s="1369">
        <f>INDEX(Disaggregation_1B!R$11:R$150,MATCH($C25,'Disaggregation1B_Import-Export'!$C$8:$C$228,0))</f>
        <v>0</v>
      </c>
      <c r="T25" s="1390" t="str">
        <f>IFERROR(IF(INDEX(Disaggregation_1B!S$11:S$150,MATCH($C25,Disaggregation_1B!B$11:B$150,0))="","",INDEX(Disaggregation_1B!S$11:S$150,MATCH($C25,Disaggregation_1B!B$11:B$150,0))),"")</f>
        <v/>
      </c>
      <c r="U25" s="1383" t="str">
        <f>IFERROR(IF(INDEX(Disaggregation_1B!T$11:T$150,MATCH($C25,Disaggregation_1B!B$11:B$150,0))="","",INDEX(Disaggregation_1B!T$11:T$150,MATCH($C25,Disaggregation_1B!B$11:B$150,0))),"")</f>
        <v/>
      </c>
      <c r="V25" s="1402" t="str">
        <f>IFERROR(IF(INDEX(Disaggregation_1B!U$11:U$150,MATCH($C25,Disaggregation_1B!B$11:B$150,0))="","",INDEX(Disaggregation_1B!U$11:U$150,MATCH($C25,Disaggregation_1B!B$11:B$150,0))),"")</f>
        <v/>
      </c>
      <c r="W25" s="1384" t="str">
        <f>IFERROR(IF(INDEX(Disaggregation_1B!V$11:V$150,MATCH($C25,Disaggregation_1B!B$11:B$150,0))="","",INDEX(Disaggregation_1B!V$11:V$150,MATCH($C25,Disaggregation_1B!B$11:B$150,0))),"")</f>
        <v/>
      </c>
      <c r="X25" s="1384" t="str">
        <f>IFERROR(IF(INDEX(Disaggregation_1B!W$11:W$150,MATCH($C25,Disaggregation_1B!B$11:B$150,0))="","",INDEX(Disaggregation_1B!W$11:W$150,MATCH($C25,Disaggregation_1B!B$11:B$150,0))),"")</f>
        <v/>
      </c>
      <c r="Y25" s="1369">
        <f>INDEX(Disaggregation_1B!X$11:X$150,MATCH($C25,'Disaggregation1B_Import-Export'!$C$8:$C$228,0))</f>
        <v>0</v>
      </c>
      <c r="Z25" s="1369"/>
      <c r="AA25" s="1369"/>
      <c r="AB25" s="1369"/>
      <c r="AC25" s="1369">
        <f>INDEX(Disaggregation_1B!AB$11:AB$150,MATCH($C25,'Disaggregation1B_Import-Export'!$C$8:$C$228,0))</f>
        <v>0</v>
      </c>
      <c r="AD25" s="1369">
        <f>INDEX(Disaggregation_1B!AC$11:AC$150,MATCH($C25,'Disaggregation1B_Import-Export'!$C$8:$C$228,0))</f>
        <v>0</v>
      </c>
      <c r="AE25" s="1383">
        <v>2</v>
      </c>
      <c r="AF25"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5" s="1369" t="str">
        <f t="shared" si="1"/>
        <v>Positivo</v>
      </c>
      <c r="AH25" s="1369" t="str">
        <f t="shared" si="2"/>
        <v>Resultado de prueba del VIH</v>
      </c>
      <c r="AI25" s="1384" t="s">
        <v>2347</v>
      </c>
      <c r="AJ25" s="1384" t="s">
        <v>2346</v>
      </c>
      <c r="AK25" s="1384" t="s">
        <v>2440</v>
      </c>
      <c r="AL25" s="1384" t="s">
        <v>2441</v>
      </c>
      <c r="AM25" s="1384" t="s">
        <v>2432</v>
      </c>
      <c r="AN25" s="1384" t="s">
        <v>2433</v>
      </c>
      <c r="AO25" s="1384" t="s">
        <v>2407</v>
      </c>
      <c r="AP25" s="1384"/>
      <c r="AQ25" s="1384"/>
    </row>
    <row r="26" spans="1:43" s="629" customFormat="1" x14ac:dyDescent="0.2">
      <c r="A26" s="1369" t="s">
        <v>2451</v>
      </c>
      <c r="B26" s="1369">
        <f t="shared" si="3"/>
        <v>18</v>
      </c>
      <c r="C26" s="1376" t="str">
        <f t="shared" si="4"/>
        <v>Coverage18</v>
      </c>
      <c r="D26" s="1398" t="s">
        <v>2336</v>
      </c>
      <c r="E26" s="1398" t="s">
        <v>2345</v>
      </c>
      <c r="F26" s="1398" t="s">
        <v>2428</v>
      </c>
      <c r="G26" s="1398" t="s">
        <v>2429</v>
      </c>
      <c r="H26" s="1401">
        <v>0</v>
      </c>
      <c r="I26" s="1401">
        <v>0</v>
      </c>
      <c r="J26" s="1398" t="s">
        <v>2401</v>
      </c>
      <c r="K26" s="1398"/>
      <c r="L26" s="1398"/>
      <c r="M26" s="1398" t="s">
        <v>2402</v>
      </c>
      <c r="N26" s="1390">
        <f>IFERROR(IF(INDEX(Disaggregation_1B!M$11:M$150,MATCH($C26,Disaggregation_1B!B$11:B$150,0))="","",INDEX(Disaggregation_1B!M$11:M$150,MATCH($C26,Disaggregation_1B!B$11:B$150,0))),"")</f>
        <v>2023</v>
      </c>
      <c r="O26" s="1383">
        <f>IFERROR(IF(INDEX(Disaggregation_1B!N$11:N$150,MATCH($C26,Disaggregation_1B!B$11:B$150,0))="","",INDEX(Disaggregation_1B!N$11:N$150,MATCH($C26,Disaggregation_1B!B$11:B$150,0))),"")</f>
        <v>29326</v>
      </c>
      <c r="P26" s="1402">
        <f>IFERROR(IF(INDEX(Disaggregation_1B!O$11:O$150,MATCH($C26,Disaggregation_1B!B$11:B$150,0))="","",INDEX(Disaggregation_1B!O$11:O$150,MATCH($C26,Disaggregation_1B!B$11:B$150,0))),"")</f>
        <v>6.8983154879628996</v>
      </c>
      <c r="Q26" s="1384" t="str">
        <f>IFERROR(IF(INDEX(Disaggregation_1B!P$11:P$150,MATCH($C26,Disaggregation_1B!B$11:B$150,0))="","",INDEX(Disaggregation_1B!P$11:P$150,MATCH($C26,Disaggregation_1B!B$11:B$150,0))),"")</f>
        <v>R&amp;R TB system, yearly management report </v>
      </c>
      <c r="R26" s="1384" t="str">
        <f>IFERROR(IF(INDEX(Disaggregation_1B!Q$11:Q$150,MATCH($C26,Disaggregation_1B!B$11:B$150,0))="","",INDEX(Disaggregation_1B!Q$11:Q$150,MATCH($C26,Disaggregation_1B!B$11:B$150,0))),"")</f>
        <v>De los 29326 casos notificados de todas las formas de TB, el 6.89% de casos con Resultado de prueba del VIH "No documentado" han sido tratados exitosamente (curados mas tratamiento completado).</v>
      </c>
      <c r="S26" s="1369">
        <f>INDEX(Disaggregation_1B!R$11:R$150,MATCH($C26,'Disaggregation1B_Import-Export'!$C$8:$C$228,0))</f>
        <v>0</v>
      </c>
      <c r="T26" s="1390" t="str">
        <f>IFERROR(IF(INDEX(Disaggregation_1B!S$11:S$150,MATCH($C26,Disaggregation_1B!B$11:B$150,0))="","",INDEX(Disaggregation_1B!S$11:S$150,MATCH($C26,Disaggregation_1B!B$11:B$150,0))),"")</f>
        <v/>
      </c>
      <c r="U26" s="1383" t="str">
        <f>IFERROR(IF(INDEX(Disaggregation_1B!T$11:T$150,MATCH($C26,Disaggregation_1B!B$11:B$150,0))="","",INDEX(Disaggregation_1B!T$11:T$150,MATCH($C26,Disaggregation_1B!B$11:B$150,0))),"")</f>
        <v/>
      </c>
      <c r="V26" s="1402" t="str">
        <f>IFERROR(IF(INDEX(Disaggregation_1B!U$11:U$150,MATCH($C26,Disaggregation_1B!B$11:B$150,0))="","",INDEX(Disaggregation_1B!U$11:U$150,MATCH($C26,Disaggregation_1B!B$11:B$150,0))),"")</f>
        <v/>
      </c>
      <c r="W26" s="1384" t="str">
        <f>IFERROR(IF(INDEX(Disaggregation_1B!V$11:V$150,MATCH($C26,Disaggregation_1B!B$11:B$150,0))="","",INDEX(Disaggregation_1B!V$11:V$150,MATCH($C26,Disaggregation_1B!B$11:B$150,0))),"")</f>
        <v/>
      </c>
      <c r="X26" s="1384" t="str">
        <f>IFERROR(IF(INDEX(Disaggregation_1B!W$11:W$150,MATCH($C26,Disaggregation_1B!B$11:B$150,0))="","",INDEX(Disaggregation_1B!W$11:W$150,MATCH($C26,Disaggregation_1B!B$11:B$150,0))),"")</f>
        <v/>
      </c>
      <c r="Y26" s="1369">
        <f>INDEX(Disaggregation_1B!X$11:X$150,MATCH($C26,'Disaggregation1B_Import-Export'!$C$8:$C$228,0))</f>
        <v>0</v>
      </c>
      <c r="Z26" s="1369"/>
      <c r="AA26" s="1369"/>
      <c r="AB26" s="1369"/>
      <c r="AC26" s="1369">
        <f>INDEX(Disaggregation_1B!AB$11:AB$150,MATCH($C26,'Disaggregation1B_Import-Export'!$C$8:$C$228,0))</f>
        <v>0</v>
      </c>
      <c r="AD26" s="1369">
        <f>INDEX(Disaggregation_1B!AC$11:AC$150,MATCH($C26,'Disaggregation1B_Import-Export'!$C$8:$C$228,0))</f>
        <v>0</v>
      </c>
      <c r="AE26" s="1383">
        <v>2</v>
      </c>
      <c r="AF26" s="1369" t="str">
        <f t="shared" si="0"/>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AG26" s="1369" t="str">
        <f t="shared" si="1"/>
        <v>No documentado</v>
      </c>
      <c r="AH26" s="1369" t="str">
        <f t="shared" si="2"/>
        <v>Resultado de prueba del VIH</v>
      </c>
      <c r="AI26" s="1384" t="s">
        <v>2347</v>
      </c>
      <c r="AJ26" s="1384" t="s">
        <v>2346</v>
      </c>
      <c r="AK26" s="1384" t="s">
        <v>2430</v>
      </c>
      <c r="AL26" s="1384" t="s">
        <v>2431</v>
      </c>
      <c r="AM26" s="1384" t="s">
        <v>2432</v>
      </c>
      <c r="AN26" s="1384" t="s">
        <v>2433</v>
      </c>
      <c r="AO26" s="1384" t="s">
        <v>2407</v>
      </c>
      <c r="AP26" s="1384"/>
      <c r="AQ26" s="1384"/>
    </row>
    <row r="27" spans="1:43" s="629" customFormat="1" x14ac:dyDescent="0.2">
      <c r="A27" s="1369" t="s">
        <v>2452</v>
      </c>
      <c r="B27" s="1369">
        <f t="shared" si="3"/>
        <v>19</v>
      </c>
      <c r="C27" s="1376" t="str">
        <f t="shared" si="4"/>
        <v>Coverage19</v>
      </c>
      <c r="D27" s="1398" t="s">
        <v>2351</v>
      </c>
      <c r="E27" s="1398" t="s">
        <v>2352</v>
      </c>
      <c r="F27" s="1398" t="s">
        <v>2419</v>
      </c>
      <c r="G27" s="1398" t="s">
        <v>2420</v>
      </c>
      <c r="H27" s="1401">
        <v>1312</v>
      </c>
      <c r="I27" s="1401">
        <v>0</v>
      </c>
      <c r="J27" s="1398" t="s">
        <v>2401</v>
      </c>
      <c r="K27" s="1398"/>
      <c r="L27" s="1398" t="s">
        <v>2414</v>
      </c>
      <c r="M27" s="1398"/>
      <c r="N27" s="1390">
        <f>IFERROR(IF(INDEX(Disaggregation_1B!M$11:M$150,MATCH($C27,Disaggregation_1B!B$11:B$150,0))="","",INDEX(Disaggregation_1B!M$11:M$150,MATCH($C27,Disaggregation_1B!B$11:B$150,0))),"")</f>
        <v>1355</v>
      </c>
      <c r="O27" s="1383">
        <f>IFERROR(IF(INDEX(Disaggregation_1B!N$11:N$150,MATCH($C27,Disaggregation_1B!B$11:B$150,0))="","",INDEX(Disaggregation_1B!N$11:N$150,MATCH($C27,Disaggregation_1B!B$11:B$150,0))),"")</f>
        <v>1384</v>
      </c>
      <c r="P27" s="1402">
        <f>IFERROR(IF(INDEX(Disaggregation_1B!O$11:O$150,MATCH($C27,Disaggregation_1B!B$11:B$150,0))="","",INDEX(Disaggregation_1B!O$11:O$150,MATCH($C27,Disaggregation_1B!B$11:B$150,0))),"")</f>
        <v>97.904624277456648</v>
      </c>
      <c r="Q27" s="1384" t="str">
        <f>IFERROR(IF(INDEX(Disaggregation_1B!P$11:P$150,MATCH($C27,Disaggregation_1B!B$11:B$150,0))="","",INDEX(Disaggregation_1B!P$11:P$150,MATCH($C27,Disaggregation_1B!B$11:B$150,0))),"")</f>
        <v>R&amp;R TB system, yearly management report </v>
      </c>
      <c r="R27" s="1384" t="str">
        <f>IFERROR(IF(INDEX(Disaggregation_1B!Q$11:Q$150,MATCH($C27,Disaggregation_1B!B$11:B$150,0))="","",INDEX(Disaggregation_1B!Q$11:Q$150,MATCH($C27,Disaggregation_1B!B$11:B$150,0))),"")</f>
        <v>De los 1384 casos  con RR y/o MDR notificados, el 97.90% corresponde a personas de 15 años a más.</v>
      </c>
      <c r="S27" s="1369">
        <f>INDEX(Disaggregation_1B!R$11:R$150,MATCH($C27,'Disaggregation1B_Import-Export'!$C$8:$C$228,0))</f>
        <v>0</v>
      </c>
      <c r="T27" s="1390" t="str">
        <f>IFERROR(IF(INDEX(Disaggregation_1B!S$11:S$150,MATCH($C27,Disaggregation_1B!B$11:B$150,0))="","",INDEX(Disaggregation_1B!S$11:S$150,MATCH($C27,Disaggregation_1B!B$11:B$150,0))),"")</f>
        <v/>
      </c>
      <c r="U27" s="1383" t="str">
        <f>IFERROR(IF(INDEX(Disaggregation_1B!T$11:T$150,MATCH($C27,Disaggregation_1B!B$11:B$150,0))="","",INDEX(Disaggregation_1B!T$11:T$150,MATCH($C27,Disaggregation_1B!B$11:B$150,0))),"")</f>
        <v/>
      </c>
      <c r="V27" s="1402" t="str">
        <f>IFERROR(IF(INDEX(Disaggregation_1B!U$11:U$150,MATCH($C27,Disaggregation_1B!B$11:B$150,0))="","",INDEX(Disaggregation_1B!U$11:U$150,MATCH($C27,Disaggregation_1B!B$11:B$150,0))),"")</f>
        <v/>
      </c>
      <c r="W27" s="1384" t="str">
        <f>IFERROR(IF(INDEX(Disaggregation_1B!V$11:V$150,MATCH($C27,Disaggregation_1B!B$11:B$150,0))="","",INDEX(Disaggregation_1B!V$11:V$150,MATCH($C27,Disaggregation_1B!B$11:B$150,0))),"")</f>
        <v/>
      </c>
      <c r="X27" s="1384" t="str">
        <f>IFERROR(IF(INDEX(Disaggregation_1B!W$11:W$150,MATCH($C27,Disaggregation_1B!B$11:B$150,0))="","",INDEX(Disaggregation_1B!W$11:W$150,MATCH($C27,Disaggregation_1B!B$11:B$150,0))),"")</f>
        <v/>
      </c>
      <c r="Y27" s="1369">
        <f>INDEX(Disaggregation_1B!X$11:X$150,MATCH($C27,'Disaggregation1B_Import-Export'!$C$8:$C$228,0))</f>
        <v>0</v>
      </c>
      <c r="Z27" s="1369"/>
      <c r="AA27" s="1369"/>
      <c r="AB27" s="1369"/>
      <c r="AC27" s="1369">
        <f>INDEX(Disaggregation_1B!AB$11:AB$150,MATCH($C27,'Disaggregation1B_Import-Export'!$C$8:$C$228,0))</f>
        <v>0</v>
      </c>
      <c r="AD27" s="1369">
        <f>INDEX(Disaggregation_1B!AC$11:AC$150,MATCH($C27,'Disaggregation1B_Import-Export'!$C$8:$C$228,0))</f>
        <v>0</v>
      </c>
      <c r="AE27" s="1383">
        <v>3</v>
      </c>
      <c r="AF27" s="1369" t="str">
        <f t="shared" si="0"/>
        <v>MDR TB-2(M): Número de casos TB-RR y/o TB-MDR notificados</v>
      </c>
      <c r="AG27" s="1369" t="str">
        <f t="shared" si="1"/>
        <v>15+</v>
      </c>
      <c r="AH27" s="1369" t="str">
        <f t="shared" si="2"/>
        <v>Edad</v>
      </c>
      <c r="AI27" s="1384" t="s">
        <v>2354</v>
      </c>
      <c r="AJ27" s="1384" t="s">
        <v>2353</v>
      </c>
      <c r="AK27" s="1384" t="s">
        <v>2419</v>
      </c>
      <c r="AL27" s="1384" t="s">
        <v>2421</v>
      </c>
      <c r="AM27" s="1384" t="s">
        <v>2422</v>
      </c>
      <c r="AN27" s="1384" t="s">
        <v>2420</v>
      </c>
      <c r="AO27" s="1384"/>
      <c r="AP27" s="1384" t="s">
        <v>2417</v>
      </c>
      <c r="AQ27" s="1384"/>
    </row>
    <row r="28" spans="1:43" s="629" customFormat="1" x14ac:dyDescent="0.2">
      <c r="A28" s="1369" t="s">
        <v>2453</v>
      </c>
      <c r="B28" s="1369">
        <f t="shared" si="3"/>
        <v>20</v>
      </c>
      <c r="C28" s="1376" t="str">
        <f t="shared" si="4"/>
        <v>Coverage20</v>
      </c>
      <c r="D28" s="1398" t="s">
        <v>2351</v>
      </c>
      <c r="E28" s="1398" t="s">
        <v>2352</v>
      </c>
      <c r="F28" s="1398" t="s">
        <v>2424</v>
      </c>
      <c r="G28" s="1398" t="s">
        <v>2420</v>
      </c>
      <c r="H28" s="1401">
        <v>23</v>
      </c>
      <c r="I28" s="1401">
        <v>0</v>
      </c>
      <c r="J28" s="1398" t="s">
        <v>2401</v>
      </c>
      <c r="K28" s="1398"/>
      <c r="L28" s="1398" t="s">
        <v>2414</v>
      </c>
      <c r="M28" s="1398"/>
      <c r="N28" s="1390">
        <f>IFERROR(IF(INDEX(Disaggregation_1B!M$11:M$150,MATCH($C28,Disaggregation_1B!B$11:B$150,0))="","",INDEX(Disaggregation_1B!M$11:M$150,MATCH($C28,Disaggregation_1B!B$11:B$150,0))),"")</f>
        <v>29</v>
      </c>
      <c r="O28" s="1383">
        <f>IFERROR(IF(INDEX(Disaggregation_1B!N$11:N$150,MATCH($C28,Disaggregation_1B!B$11:B$150,0))="","",INDEX(Disaggregation_1B!N$11:N$150,MATCH($C28,Disaggregation_1B!B$11:B$150,0))),"")</f>
        <v>1384</v>
      </c>
      <c r="P28" s="1402">
        <f>IFERROR(IF(INDEX(Disaggregation_1B!O$11:O$150,MATCH($C28,Disaggregation_1B!B$11:B$150,0))="","",INDEX(Disaggregation_1B!O$11:O$150,MATCH($C28,Disaggregation_1B!B$11:B$150,0))),"")</f>
        <v>2.0953757225433525</v>
      </c>
      <c r="Q28" s="1384" t="str">
        <f>IFERROR(IF(INDEX(Disaggregation_1B!P$11:P$150,MATCH($C28,Disaggregation_1B!B$11:B$150,0))="","",INDEX(Disaggregation_1B!P$11:P$150,MATCH($C28,Disaggregation_1B!B$11:B$150,0))),"")</f>
        <v>R&amp;R TB system, yearly management report </v>
      </c>
      <c r="R28" s="1384" t="str">
        <f>IFERROR(IF(INDEX(Disaggregation_1B!Q$11:Q$150,MATCH($C28,Disaggregation_1B!B$11:B$150,0))="","",INDEX(Disaggregation_1B!Q$11:Q$150,MATCH($C28,Disaggregation_1B!B$11:B$150,0))),"")</f>
        <v>De los 1384 casos con RR y/o MDR notificados, el 2.10% corresponde a personas de 15 años a más.</v>
      </c>
      <c r="S28" s="1369">
        <f>INDEX(Disaggregation_1B!R$11:R$150,MATCH($C28,'Disaggregation1B_Import-Export'!$C$8:$C$228,0))</f>
        <v>0</v>
      </c>
      <c r="T28" s="1390" t="str">
        <f>IFERROR(IF(INDEX(Disaggregation_1B!S$11:S$150,MATCH($C28,Disaggregation_1B!B$11:B$150,0))="","",INDEX(Disaggregation_1B!S$11:S$150,MATCH($C28,Disaggregation_1B!B$11:B$150,0))),"")</f>
        <v/>
      </c>
      <c r="U28" s="1383" t="str">
        <f>IFERROR(IF(INDEX(Disaggregation_1B!T$11:T$150,MATCH($C28,Disaggregation_1B!B$11:B$150,0))="","",INDEX(Disaggregation_1B!T$11:T$150,MATCH($C28,Disaggregation_1B!B$11:B$150,0))),"")</f>
        <v/>
      </c>
      <c r="V28" s="1402" t="str">
        <f>IFERROR(IF(INDEX(Disaggregation_1B!U$11:U$150,MATCH($C28,Disaggregation_1B!B$11:B$150,0))="","",INDEX(Disaggregation_1B!U$11:U$150,MATCH($C28,Disaggregation_1B!B$11:B$150,0))),"")</f>
        <v/>
      </c>
      <c r="W28" s="1384" t="str">
        <f>IFERROR(IF(INDEX(Disaggregation_1B!V$11:V$150,MATCH($C28,Disaggregation_1B!B$11:B$150,0))="","",INDEX(Disaggregation_1B!V$11:V$150,MATCH($C28,Disaggregation_1B!B$11:B$150,0))),"")</f>
        <v/>
      </c>
      <c r="X28" s="1384" t="str">
        <f>IFERROR(IF(INDEX(Disaggregation_1B!W$11:W$150,MATCH($C28,Disaggregation_1B!B$11:B$150,0))="","",INDEX(Disaggregation_1B!W$11:W$150,MATCH($C28,Disaggregation_1B!B$11:B$150,0))),"")</f>
        <v/>
      </c>
      <c r="Y28" s="1369">
        <f>INDEX(Disaggregation_1B!X$11:X$150,MATCH($C28,'Disaggregation1B_Import-Export'!$C$8:$C$228,0))</f>
        <v>0</v>
      </c>
      <c r="Z28" s="1369"/>
      <c r="AA28" s="1369"/>
      <c r="AB28" s="1369"/>
      <c r="AC28" s="1369">
        <f>INDEX(Disaggregation_1B!AB$11:AB$150,MATCH($C28,'Disaggregation1B_Import-Export'!$C$8:$C$228,0))</f>
        <v>0</v>
      </c>
      <c r="AD28" s="1369">
        <f>INDEX(Disaggregation_1B!AC$11:AC$150,MATCH($C28,'Disaggregation1B_Import-Export'!$C$8:$C$228,0))</f>
        <v>0</v>
      </c>
      <c r="AE28" s="1383">
        <v>3</v>
      </c>
      <c r="AF28" s="1369" t="str">
        <f t="shared" si="0"/>
        <v>MDR TB-2(M): Número de casos TB-RR y/o TB-MDR notificados</v>
      </c>
      <c r="AG28" s="1369" t="str">
        <f t="shared" si="1"/>
        <v>&lt;15</v>
      </c>
      <c r="AH28" s="1369" t="str">
        <f t="shared" si="2"/>
        <v>Edad</v>
      </c>
      <c r="AI28" s="1384" t="s">
        <v>2354</v>
      </c>
      <c r="AJ28" s="1384" t="s">
        <v>2353</v>
      </c>
      <c r="AK28" s="1384" t="s">
        <v>2425</v>
      </c>
      <c r="AL28" s="1384" t="s">
        <v>2426</v>
      </c>
      <c r="AM28" s="1384" t="s">
        <v>2422</v>
      </c>
      <c r="AN28" s="1384" t="s">
        <v>2420</v>
      </c>
      <c r="AO28" s="1384"/>
      <c r="AP28" s="1384" t="s">
        <v>2417</v>
      </c>
      <c r="AQ28" s="1384"/>
    </row>
    <row r="29" spans="1:43" s="629" customFormat="1" x14ac:dyDescent="0.2">
      <c r="A29" s="1369" t="s">
        <v>2454</v>
      </c>
      <c r="B29" s="1369">
        <f t="shared" si="3"/>
        <v>21</v>
      </c>
      <c r="C29" s="1376" t="str">
        <f t="shared" si="4"/>
        <v>Coverage21</v>
      </c>
      <c r="D29" s="1398" t="s">
        <v>2351</v>
      </c>
      <c r="E29" s="1398" t="s">
        <v>2352</v>
      </c>
      <c r="F29" s="1398" t="s">
        <v>2409</v>
      </c>
      <c r="G29" s="1398" t="s">
        <v>2400</v>
      </c>
      <c r="H29" s="1401">
        <v>372</v>
      </c>
      <c r="I29" s="1401">
        <v>0</v>
      </c>
      <c r="J29" s="1398" t="s">
        <v>2401</v>
      </c>
      <c r="K29" s="1398"/>
      <c r="L29" s="1398" t="s">
        <v>2414</v>
      </c>
      <c r="M29" s="1398"/>
      <c r="N29" s="1390">
        <f>IFERROR(IF(INDEX(Disaggregation_1B!M$11:M$150,MATCH($C29,Disaggregation_1B!B$11:B$150,0))="","",INDEX(Disaggregation_1B!M$11:M$150,MATCH($C29,Disaggregation_1B!B$11:B$150,0))),"")</f>
        <v>404</v>
      </c>
      <c r="O29" s="1383">
        <f>IFERROR(IF(INDEX(Disaggregation_1B!N$11:N$150,MATCH($C29,Disaggregation_1B!B$11:B$150,0))="","",INDEX(Disaggregation_1B!N$11:N$150,MATCH($C29,Disaggregation_1B!B$11:B$150,0))),"")</f>
        <v>1384</v>
      </c>
      <c r="P29" s="1402">
        <f>IFERROR(IF(INDEX(Disaggregation_1B!O$11:O$150,MATCH($C29,Disaggregation_1B!B$11:B$150,0))="","",INDEX(Disaggregation_1B!O$11:O$150,MATCH($C29,Disaggregation_1B!B$11:B$150,0))),"")</f>
        <v>29.190751445086704</v>
      </c>
      <c r="Q29" s="1384" t="str">
        <f>IFERROR(IF(INDEX(Disaggregation_1B!P$11:P$150,MATCH($C29,Disaggregation_1B!B$11:B$150,0))="","",INDEX(Disaggregation_1B!P$11:P$150,MATCH($C29,Disaggregation_1B!B$11:B$150,0))),"")</f>
        <v>R&amp;R TB system, yearly management report </v>
      </c>
      <c r="R29" s="1384" t="str">
        <f>IFERROR(IF(INDEX(Disaggregation_1B!Q$11:Q$150,MATCH($C29,Disaggregation_1B!B$11:B$150,0))="","",INDEX(Disaggregation_1B!Q$11:Q$150,MATCH($C29,Disaggregation_1B!B$11:B$150,0))),"")</f>
        <v>De los 1384 casos con RR y/o MDR notificados, el 29.19% corresponde a mujeres afectadas.</v>
      </c>
      <c r="S29" s="1369">
        <f>INDEX(Disaggregation_1B!R$11:R$150,MATCH($C29,'Disaggregation1B_Import-Export'!$C$8:$C$228,0))</f>
        <v>0</v>
      </c>
      <c r="T29" s="1390" t="str">
        <f>IFERROR(IF(INDEX(Disaggregation_1B!S$11:S$150,MATCH($C29,Disaggregation_1B!B$11:B$150,0))="","",INDEX(Disaggregation_1B!S$11:S$150,MATCH($C29,Disaggregation_1B!B$11:B$150,0))),"")</f>
        <v/>
      </c>
      <c r="U29" s="1383" t="str">
        <f>IFERROR(IF(INDEX(Disaggregation_1B!T$11:T$150,MATCH($C29,Disaggregation_1B!B$11:B$150,0))="","",INDEX(Disaggregation_1B!T$11:T$150,MATCH($C29,Disaggregation_1B!B$11:B$150,0))),"")</f>
        <v/>
      </c>
      <c r="V29" s="1402" t="str">
        <f>IFERROR(IF(INDEX(Disaggregation_1B!U$11:U$150,MATCH($C29,Disaggregation_1B!B$11:B$150,0))="","",INDEX(Disaggregation_1B!U$11:U$150,MATCH($C29,Disaggregation_1B!B$11:B$150,0))),"")</f>
        <v/>
      </c>
      <c r="W29" s="1384" t="str">
        <f>IFERROR(IF(INDEX(Disaggregation_1B!V$11:V$150,MATCH($C29,Disaggregation_1B!B$11:B$150,0))="","",INDEX(Disaggregation_1B!V$11:V$150,MATCH($C29,Disaggregation_1B!B$11:B$150,0))),"")</f>
        <v/>
      </c>
      <c r="X29" s="1384" t="str">
        <f>IFERROR(IF(INDEX(Disaggregation_1B!W$11:W$150,MATCH($C29,Disaggregation_1B!B$11:B$150,0))="","",INDEX(Disaggregation_1B!W$11:W$150,MATCH($C29,Disaggregation_1B!B$11:B$150,0))),"")</f>
        <v/>
      </c>
      <c r="Y29" s="1369">
        <f>INDEX(Disaggregation_1B!X$11:X$150,MATCH($C29,'Disaggregation1B_Import-Export'!$C$8:$C$228,0))</f>
        <v>0</v>
      </c>
      <c r="Z29" s="1369"/>
      <c r="AA29" s="1369"/>
      <c r="AB29" s="1369"/>
      <c r="AC29" s="1369">
        <f>INDEX(Disaggregation_1B!AB$11:AB$150,MATCH($C29,'Disaggregation1B_Import-Export'!$C$8:$C$228,0))</f>
        <v>0</v>
      </c>
      <c r="AD29" s="1369">
        <f>INDEX(Disaggregation_1B!AC$11:AC$150,MATCH($C29,'Disaggregation1B_Import-Export'!$C$8:$C$228,0))</f>
        <v>0</v>
      </c>
      <c r="AE29" s="1383">
        <v>3</v>
      </c>
      <c r="AF29" s="1369" t="str">
        <f t="shared" si="0"/>
        <v>MDR TB-2(M): Número de casos TB-RR y/o TB-MDR notificados</v>
      </c>
      <c r="AG29" s="1369" t="str">
        <f t="shared" si="1"/>
        <v>Mujeres</v>
      </c>
      <c r="AH29" s="1369" t="str">
        <f t="shared" si="2"/>
        <v>Sexo</v>
      </c>
      <c r="AI29" s="1384" t="s">
        <v>2354</v>
      </c>
      <c r="AJ29" s="1384" t="s">
        <v>2353</v>
      </c>
      <c r="AK29" s="1384" t="s">
        <v>2410</v>
      </c>
      <c r="AL29" s="1384" t="s">
        <v>2411</v>
      </c>
      <c r="AM29" s="1384" t="s">
        <v>2405</v>
      </c>
      <c r="AN29" s="1384" t="s">
        <v>2406</v>
      </c>
      <c r="AO29" s="1384"/>
      <c r="AP29" s="1384" t="s">
        <v>2417</v>
      </c>
      <c r="AQ29" s="1384"/>
    </row>
    <row r="30" spans="1:43" s="629" customFormat="1" x14ac:dyDescent="0.2">
      <c r="A30" s="1369" t="s">
        <v>2455</v>
      </c>
      <c r="B30" s="1369">
        <f t="shared" si="3"/>
        <v>22</v>
      </c>
      <c r="C30" s="1376" t="str">
        <f t="shared" si="4"/>
        <v>Coverage22</v>
      </c>
      <c r="D30" s="1398" t="s">
        <v>2351</v>
      </c>
      <c r="E30" s="1398" t="s">
        <v>2352</v>
      </c>
      <c r="F30" s="1398" t="s">
        <v>2399</v>
      </c>
      <c r="G30" s="1398" t="s">
        <v>2400</v>
      </c>
      <c r="H30" s="1401">
        <v>963</v>
      </c>
      <c r="I30" s="1401">
        <v>0</v>
      </c>
      <c r="J30" s="1398" t="s">
        <v>2401</v>
      </c>
      <c r="K30" s="1398"/>
      <c r="L30" s="1398" t="s">
        <v>2414</v>
      </c>
      <c r="M30" s="1398"/>
      <c r="N30" s="1390">
        <f>IFERROR(IF(INDEX(Disaggregation_1B!M$11:M$150,MATCH($C30,Disaggregation_1B!B$11:B$150,0))="","",INDEX(Disaggregation_1B!M$11:M$150,MATCH($C30,Disaggregation_1B!B$11:B$150,0))),"")</f>
        <v>980</v>
      </c>
      <c r="O30" s="1383">
        <f>IFERROR(IF(INDEX(Disaggregation_1B!N$11:N$150,MATCH($C30,Disaggregation_1B!B$11:B$150,0))="","",INDEX(Disaggregation_1B!N$11:N$150,MATCH($C30,Disaggregation_1B!B$11:B$150,0))),"")</f>
        <v>1384</v>
      </c>
      <c r="P30" s="1402">
        <f>IFERROR(IF(INDEX(Disaggregation_1B!O$11:O$150,MATCH($C30,Disaggregation_1B!B$11:B$150,0))="","",INDEX(Disaggregation_1B!O$11:O$150,MATCH($C30,Disaggregation_1B!B$11:B$150,0))),"")</f>
        <v>70.809248554913296</v>
      </c>
      <c r="Q30" s="1384" t="str">
        <f>IFERROR(IF(INDEX(Disaggregation_1B!P$11:P$150,MATCH($C30,Disaggregation_1B!B$11:B$150,0))="","",INDEX(Disaggregation_1B!P$11:P$150,MATCH($C30,Disaggregation_1B!B$11:B$150,0))),"")</f>
        <v>R&amp;R TB system, yearly management report </v>
      </c>
      <c r="R30" s="1384" t="str">
        <f>IFERROR(IF(INDEX(Disaggregation_1B!Q$11:Q$150,MATCH($C30,Disaggregation_1B!B$11:B$150,0))="","",INDEX(Disaggregation_1B!Q$11:Q$150,MATCH($C30,Disaggregation_1B!B$11:B$150,0))),"")</f>
        <v>De los 1384 casos con RR y/o MDR notificados, el 70.81% corresponde a hombres afectados.</v>
      </c>
      <c r="S30" s="1369">
        <f>INDEX(Disaggregation_1B!R$11:R$150,MATCH($C30,'Disaggregation1B_Import-Export'!$C$8:$C$228,0))</f>
        <v>0</v>
      </c>
      <c r="T30" s="1390" t="str">
        <f>IFERROR(IF(INDEX(Disaggregation_1B!S$11:S$150,MATCH($C30,Disaggregation_1B!B$11:B$150,0))="","",INDEX(Disaggregation_1B!S$11:S$150,MATCH($C30,Disaggregation_1B!B$11:B$150,0))),"")</f>
        <v/>
      </c>
      <c r="U30" s="1383" t="str">
        <f>IFERROR(IF(INDEX(Disaggregation_1B!T$11:T$150,MATCH($C30,Disaggregation_1B!B$11:B$150,0))="","",INDEX(Disaggregation_1B!T$11:T$150,MATCH($C30,Disaggregation_1B!B$11:B$150,0))),"")</f>
        <v/>
      </c>
      <c r="V30" s="1402" t="str">
        <f>IFERROR(IF(INDEX(Disaggregation_1B!U$11:U$150,MATCH($C30,Disaggregation_1B!B$11:B$150,0))="","",INDEX(Disaggregation_1B!U$11:U$150,MATCH($C30,Disaggregation_1B!B$11:B$150,0))),"")</f>
        <v/>
      </c>
      <c r="W30" s="1384" t="str">
        <f>IFERROR(IF(INDEX(Disaggregation_1B!V$11:V$150,MATCH($C30,Disaggregation_1B!B$11:B$150,0))="","",INDEX(Disaggregation_1B!V$11:V$150,MATCH($C30,Disaggregation_1B!B$11:B$150,0))),"")</f>
        <v/>
      </c>
      <c r="X30" s="1384" t="str">
        <f>IFERROR(IF(INDEX(Disaggregation_1B!W$11:W$150,MATCH($C30,Disaggregation_1B!B$11:B$150,0))="","",INDEX(Disaggregation_1B!W$11:W$150,MATCH($C30,Disaggregation_1B!B$11:B$150,0))),"")</f>
        <v/>
      </c>
      <c r="Y30" s="1369">
        <f>INDEX(Disaggregation_1B!X$11:X$150,MATCH($C30,'Disaggregation1B_Import-Export'!$C$8:$C$228,0))</f>
        <v>0</v>
      </c>
      <c r="Z30" s="1369"/>
      <c r="AA30" s="1369"/>
      <c r="AB30" s="1369"/>
      <c r="AC30" s="1369">
        <f>INDEX(Disaggregation_1B!AB$11:AB$150,MATCH($C30,'Disaggregation1B_Import-Export'!$C$8:$C$228,0))</f>
        <v>0</v>
      </c>
      <c r="AD30" s="1369">
        <f>INDEX(Disaggregation_1B!AC$11:AC$150,MATCH($C30,'Disaggregation1B_Import-Export'!$C$8:$C$228,0))</f>
        <v>0</v>
      </c>
      <c r="AE30" s="1383">
        <v>3</v>
      </c>
      <c r="AF30" s="1369" t="str">
        <f t="shared" si="0"/>
        <v>MDR TB-2(M): Número de casos TB-RR y/o TB-MDR notificados</v>
      </c>
      <c r="AG30" s="1369" t="str">
        <f t="shared" si="1"/>
        <v>Hombres</v>
      </c>
      <c r="AH30" s="1369" t="str">
        <f t="shared" si="2"/>
        <v>Sexo</v>
      </c>
      <c r="AI30" s="1384" t="s">
        <v>2354</v>
      </c>
      <c r="AJ30" s="1384" t="s">
        <v>2353</v>
      </c>
      <c r="AK30" s="1384" t="s">
        <v>2403</v>
      </c>
      <c r="AL30" s="1384" t="s">
        <v>2404</v>
      </c>
      <c r="AM30" s="1384" t="s">
        <v>2405</v>
      </c>
      <c r="AN30" s="1384" t="s">
        <v>2406</v>
      </c>
      <c r="AO30" s="1384"/>
      <c r="AP30" s="1384" t="s">
        <v>2417</v>
      </c>
      <c r="AQ30" s="1384"/>
    </row>
    <row r="31" spans="1:43" s="629" customFormat="1" x14ac:dyDescent="0.2">
      <c r="A31" s="1369" t="s">
        <v>2456</v>
      </c>
      <c r="B31" s="1369">
        <f t="shared" si="3"/>
        <v>23</v>
      </c>
      <c r="C31" s="1376" t="str">
        <f t="shared" si="4"/>
        <v>Coverage23</v>
      </c>
      <c r="D31" s="1398" t="s">
        <v>2351</v>
      </c>
      <c r="E31" s="1398" t="s">
        <v>2359</v>
      </c>
      <c r="F31" s="1398" t="s">
        <v>2409</v>
      </c>
      <c r="G31" s="1398" t="s">
        <v>2400</v>
      </c>
      <c r="H31" s="1401">
        <v>229</v>
      </c>
      <c r="I31" s="1401">
        <v>0</v>
      </c>
      <c r="J31" s="1398" t="s">
        <v>2401</v>
      </c>
      <c r="K31" s="1398"/>
      <c r="L31" s="1398" t="s">
        <v>2414</v>
      </c>
      <c r="M31" s="1398"/>
      <c r="N31" s="1390">
        <f>IFERROR(IF(INDEX(Disaggregation_1B!M$11:M$150,MATCH($C31,Disaggregation_1B!B$11:B$150,0))="","",INDEX(Disaggregation_1B!M$11:M$150,MATCH($C31,Disaggregation_1B!B$11:B$150,0))),"")</f>
        <v>476</v>
      </c>
      <c r="O31" s="1383">
        <f>IFERROR(IF(INDEX(Disaggregation_1B!N$11:N$150,MATCH($C31,Disaggregation_1B!B$11:B$150,0))="","",INDEX(Disaggregation_1B!N$11:N$150,MATCH($C31,Disaggregation_1B!B$11:B$150,0))),"")</f>
        <v>1587</v>
      </c>
      <c r="P31" s="1402">
        <f>IFERROR(IF(INDEX(Disaggregation_1B!O$11:O$150,MATCH($C31,Disaggregation_1B!B$11:B$150,0))="","",INDEX(Disaggregation_1B!O$11:O$150,MATCH($C31,Disaggregation_1B!B$11:B$150,0))),"")</f>
        <v>29.993698802772528</v>
      </c>
      <c r="Q31" s="1384" t="str">
        <f>IFERROR(IF(INDEX(Disaggregation_1B!P$11:P$150,MATCH($C31,Disaggregation_1B!B$11:B$150,0))="","",INDEX(Disaggregation_1B!P$11:P$150,MATCH($C31,Disaggregation_1B!B$11:B$150,0))),"")</f>
        <v>R&amp;R TB system, yearly management report </v>
      </c>
      <c r="R31" s="1384" t="str">
        <f>IFERROR(IF(INDEX(Disaggregation_1B!Q$11:Q$150,MATCH($C31,Disaggregation_1B!B$11:B$150,0))="","",INDEX(Disaggregation_1B!Q$11:Q$150,MATCH($C31,Disaggregation_1B!B$11:B$150,0))),"")</f>
        <v>De los 1587 casos con RR y/o MDR que iniciaron tratamiento con drogas de segunda línea , el 29.99% corresponde a mujeres afectadas.</v>
      </c>
      <c r="S31" s="1369">
        <f>INDEX(Disaggregation_1B!R$11:R$150,MATCH($C31,'Disaggregation1B_Import-Export'!$C$8:$C$228,0))</f>
        <v>0</v>
      </c>
      <c r="T31" s="1390" t="str">
        <f>IFERROR(IF(INDEX(Disaggregation_1B!S$11:S$150,MATCH($C31,Disaggregation_1B!B$11:B$150,0))="","",INDEX(Disaggregation_1B!S$11:S$150,MATCH($C31,Disaggregation_1B!B$11:B$150,0))),"")</f>
        <v/>
      </c>
      <c r="U31" s="1383" t="str">
        <f>IFERROR(IF(INDEX(Disaggregation_1B!T$11:T$150,MATCH($C31,Disaggregation_1B!B$11:B$150,0))="","",INDEX(Disaggregation_1B!T$11:T$150,MATCH($C31,Disaggregation_1B!B$11:B$150,0))),"")</f>
        <v/>
      </c>
      <c r="V31" s="1402" t="str">
        <f>IFERROR(IF(INDEX(Disaggregation_1B!U$11:U$150,MATCH($C31,Disaggregation_1B!B$11:B$150,0))="","",INDEX(Disaggregation_1B!U$11:U$150,MATCH($C31,Disaggregation_1B!B$11:B$150,0))),"")</f>
        <v/>
      </c>
      <c r="W31" s="1384" t="str">
        <f>IFERROR(IF(INDEX(Disaggregation_1B!V$11:V$150,MATCH($C31,Disaggregation_1B!B$11:B$150,0))="","",INDEX(Disaggregation_1B!V$11:V$150,MATCH($C31,Disaggregation_1B!B$11:B$150,0))),"")</f>
        <v/>
      </c>
      <c r="X31" s="1384" t="str">
        <f>IFERROR(IF(INDEX(Disaggregation_1B!W$11:W$150,MATCH($C31,Disaggregation_1B!B$11:B$150,0))="","",INDEX(Disaggregation_1B!W$11:W$150,MATCH($C31,Disaggregation_1B!B$11:B$150,0))),"")</f>
        <v/>
      </c>
      <c r="Y31" s="1369">
        <f>INDEX(Disaggregation_1B!X$11:X$150,MATCH($C31,'Disaggregation1B_Import-Export'!$C$8:$C$228,0))</f>
        <v>0</v>
      </c>
      <c r="Z31" s="1369"/>
      <c r="AA31" s="1369"/>
      <c r="AB31" s="1369"/>
      <c r="AC31" s="1369">
        <f>INDEX(Disaggregation_1B!AB$11:AB$150,MATCH($C31,'Disaggregation1B_Import-Export'!$C$8:$C$228,0))</f>
        <v>0</v>
      </c>
      <c r="AD31" s="1369">
        <f>INDEX(Disaggregation_1B!AC$11:AC$150,MATCH($C31,'Disaggregation1B_Import-Export'!$C$8:$C$228,0))</f>
        <v>0</v>
      </c>
      <c r="AE31" s="1383">
        <v>4</v>
      </c>
      <c r="AF31" s="1369" t="str">
        <f t="shared" si="0"/>
        <v>MDR TB-3(M): Número de casos TB-RR y/o TB-MDR que iniciaron tratamiento con drogas de segunda línea</v>
      </c>
      <c r="AG31" s="1369" t="str">
        <f t="shared" si="1"/>
        <v>Mujeres</v>
      </c>
      <c r="AH31" s="1369" t="str">
        <f t="shared" si="2"/>
        <v>Sexo</v>
      </c>
      <c r="AI31" s="1384" t="s">
        <v>2361</v>
      </c>
      <c r="AJ31" s="1384" t="s">
        <v>2360</v>
      </c>
      <c r="AK31" s="1384" t="s">
        <v>2410</v>
      </c>
      <c r="AL31" s="1384" t="s">
        <v>2411</v>
      </c>
      <c r="AM31" s="1384" t="s">
        <v>2405</v>
      </c>
      <c r="AN31" s="1384" t="s">
        <v>2406</v>
      </c>
      <c r="AO31" s="1384"/>
      <c r="AP31" s="1384" t="s">
        <v>2417</v>
      </c>
      <c r="AQ31" s="1384"/>
    </row>
    <row r="32" spans="1:43" s="629" customFormat="1" x14ac:dyDescent="0.2">
      <c r="A32" s="1369" t="s">
        <v>2457</v>
      </c>
      <c r="B32" s="1369">
        <f t="shared" si="3"/>
        <v>24</v>
      </c>
      <c r="C32" s="1376" t="str">
        <f t="shared" si="4"/>
        <v>Coverage24</v>
      </c>
      <c r="D32" s="1398" t="s">
        <v>2351</v>
      </c>
      <c r="E32" s="1398" t="s">
        <v>2359</v>
      </c>
      <c r="F32" s="1398" t="s">
        <v>2399</v>
      </c>
      <c r="G32" s="1398" t="s">
        <v>2400</v>
      </c>
      <c r="H32" s="1401">
        <v>1061</v>
      </c>
      <c r="I32" s="1401">
        <v>0</v>
      </c>
      <c r="J32" s="1398" t="s">
        <v>2401</v>
      </c>
      <c r="K32" s="1398"/>
      <c r="L32" s="1398" t="s">
        <v>2414</v>
      </c>
      <c r="M32" s="1398"/>
      <c r="N32" s="1390">
        <f>IFERROR(IF(INDEX(Disaggregation_1B!M$11:M$150,MATCH($C32,Disaggregation_1B!B$11:B$150,0))="","",INDEX(Disaggregation_1B!M$11:M$150,MATCH($C32,Disaggregation_1B!B$11:B$150,0))),"")</f>
        <v>1111</v>
      </c>
      <c r="O32" s="1383">
        <f>IFERROR(IF(INDEX(Disaggregation_1B!N$11:N$150,MATCH($C32,Disaggregation_1B!B$11:B$150,0))="","",INDEX(Disaggregation_1B!N$11:N$150,MATCH($C32,Disaggregation_1B!B$11:B$150,0))),"")</f>
        <v>1587</v>
      </c>
      <c r="P32" s="1402">
        <f>IFERROR(IF(INDEX(Disaggregation_1B!O$11:O$150,MATCH($C32,Disaggregation_1B!B$11:B$150,0))="","",INDEX(Disaggregation_1B!O$11:O$150,MATCH($C32,Disaggregation_1B!B$11:B$150,0))),"")</f>
        <v>70.006301197227472</v>
      </c>
      <c r="Q32" s="1384" t="str">
        <f>IFERROR(IF(INDEX(Disaggregation_1B!P$11:P$150,MATCH($C32,Disaggregation_1B!B$11:B$150,0))="","",INDEX(Disaggregation_1B!P$11:P$150,MATCH($C32,Disaggregation_1B!B$11:B$150,0))),"")</f>
        <v>R&amp;R TB system, yearly management report </v>
      </c>
      <c r="R32" s="1384" t="str">
        <f>IFERROR(IF(INDEX(Disaggregation_1B!Q$11:Q$150,MATCH($C32,Disaggregation_1B!B$11:B$150,0))="","",INDEX(Disaggregation_1B!Q$11:Q$150,MATCH($C32,Disaggregation_1B!B$11:B$150,0))),"")</f>
        <v>De los 1587 casos con RR y/o MDR que iniciaron tratamiento con drogas de segunda línea , el 70% corresponde a hombres afectados.</v>
      </c>
      <c r="S32" s="1369">
        <f>INDEX(Disaggregation_1B!R$11:R$150,MATCH($C32,'Disaggregation1B_Import-Export'!$C$8:$C$228,0))</f>
        <v>0</v>
      </c>
      <c r="T32" s="1390" t="str">
        <f>IFERROR(IF(INDEX(Disaggregation_1B!S$11:S$150,MATCH($C32,Disaggregation_1B!B$11:B$150,0))="","",INDEX(Disaggregation_1B!S$11:S$150,MATCH($C32,Disaggregation_1B!B$11:B$150,0))),"")</f>
        <v/>
      </c>
      <c r="U32" s="1383" t="str">
        <f>IFERROR(IF(INDEX(Disaggregation_1B!T$11:T$150,MATCH($C32,Disaggregation_1B!B$11:B$150,0))="","",INDEX(Disaggregation_1B!T$11:T$150,MATCH($C32,Disaggregation_1B!B$11:B$150,0))),"")</f>
        <v/>
      </c>
      <c r="V32" s="1402" t="str">
        <f>IFERROR(IF(INDEX(Disaggregation_1B!U$11:U$150,MATCH($C32,Disaggregation_1B!B$11:B$150,0))="","",INDEX(Disaggregation_1B!U$11:U$150,MATCH($C32,Disaggregation_1B!B$11:B$150,0))),"")</f>
        <v/>
      </c>
      <c r="W32" s="1384" t="str">
        <f>IFERROR(IF(INDEX(Disaggregation_1B!V$11:V$150,MATCH($C32,Disaggregation_1B!B$11:B$150,0))="","",INDEX(Disaggregation_1B!V$11:V$150,MATCH($C32,Disaggregation_1B!B$11:B$150,0))),"")</f>
        <v/>
      </c>
      <c r="X32" s="1384" t="str">
        <f>IFERROR(IF(INDEX(Disaggregation_1B!W$11:W$150,MATCH($C32,Disaggregation_1B!B$11:B$150,0))="","",INDEX(Disaggregation_1B!W$11:W$150,MATCH($C32,Disaggregation_1B!B$11:B$150,0))),"")</f>
        <v/>
      </c>
      <c r="Y32" s="1369">
        <f>INDEX(Disaggregation_1B!X$11:X$150,MATCH($C32,'Disaggregation1B_Import-Export'!$C$8:$C$228,0))</f>
        <v>0</v>
      </c>
      <c r="Z32" s="1369"/>
      <c r="AA32" s="1369"/>
      <c r="AB32" s="1369"/>
      <c r="AC32" s="1369">
        <f>INDEX(Disaggregation_1B!AB$11:AB$150,MATCH($C32,'Disaggregation1B_Import-Export'!$C$8:$C$228,0))</f>
        <v>0</v>
      </c>
      <c r="AD32" s="1369">
        <f>INDEX(Disaggregation_1B!AC$11:AC$150,MATCH($C32,'Disaggregation1B_Import-Export'!$C$8:$C$228,0))</f>
        <v>0</v>
      </c>
      <c r="AE32" s="1383">
        <v>4</v>
      </c>
      <c r="AF32" s="1369" t="str">
        <f t="shared" si="0"/>
        <v>MDR TB-3(M): Número de casos TB-RR y/o TB-MDR que iniciaron tratamiento con drogas de segunda línea</v>
      </c>
      <c r="AG32" s="1369" t="str">
        <f t="shared" si="1"/>
        <v>Hombres</v>
      </c>
      <c r="AH32" s="1369" t="str">
        <f t="shared" si="2"/>
        <v>Sexo</v>
      </c>
      <c r="AI32" s="1384" t="s">
        <v>2361</v>
      </c>
      <c r="AJ32" s="1384" t="s">
        <v>2360</v>
      </c>
      <c r="AK32" s="1384" t="s">
        <v>2403</v>
      </c>
      <c r="AL32" s="1384" t="s">
        <v>2404</v>
      </c>
      <c r="AM32" s="1384" t="s">
        <v>2405</v>
      </c>
      <c r="AN32" s="1384" t="s">
        <v>2406</v>
      </c>
      <c r="AO32" s="1384"/>
      <c r="AP32" s="1384" t="s">
        <v>2417</v>
      </c>
      <c r="AQ32" s="1384"/>
    </row>
    <row r="33" spans="1:43" s="629" customFormat="1" x14ac:dyDescent="0.2">
      <c r="A33" s="1369" t="s">
        <v>2458</v>
      </c>
      <c r="B33" s="1369">
        <f t="shared" si="3"/>
        <v>25</v>
      </c>
      <c r="C33" s="1376" t="str">
        <f t="shared" si="4"/>
        <v>Coverage25</v>
      </c>
      <c r="D33" s="1398" t="s">
        <v>2351</v>
      </c>
      <c r="E33" s="1398" t="s">
        <v>2359</v>
      </c>
      <c r="F33" s="1398" t="s">
        <v>2459</v>
      </c>
      <c r="G33" s="1398" t="s">
        <v>2460</v>
      </c>
      <c r="H33" s="1401">
        <v>0</v>
      </c>
      <c r="I33" s="1401">
        <v>0</v>
      </c>
      <c r="J33" s="1398" t="s">
        <v>2401</v>
      </c>
      <c r="K33" s="1398"/>
      <c r="L33" s="1398"/>
      <c r="M33" s="1398" t="s">
        <v>2402</v>
      </c>
      <c r="N33" s="1390">
        <f>IFERROR(IF(INDEX(Disaggregation_1B!M$11:M$150,MATCH($C33,Disaggregation_1B!B$11:B$150,0))="","",INDEX(Disaggregation_1B!M$11:M$150,MATCH($C33,Disaggregation_1B!B$11:B$150,0))),"")</f>
        <v>0</v>
      </c>
      <c r="O33" s="1383">
        <f>IFERROR(IF(INDEX(Disaggregation_1B!N$11:N$150,MATCH($C33,Disaggregation_1B!B$11:B$150,0))="","",INDEX(Disaggregation_1B!N$11:N$150,MATCH($C33,Disaggregation_1B!B$11:B$150,0))),"")</f>
        <v>1587</v>
      </c>
      <c r="P33" s="1402">
        <f>IFERROR(IF(INDEX(Disaggregation_1B!O$11:O$150,MATCH($C33,Disaggregation_1B!B$11:B$150,0))="","",INDEX(Disaggregation_1B!O$11:O$150,MATCH($C33,Disaggregation_1B!B$11:B$150,0))),"")</f>
        <v>0</v>
      </c>
      <c r="Q33" s="1384" t="str">
        <f>IFERROR(IF(INDEX(Disaggregation_1B!P$11:P$150,MATCH($C33,Disaggregation_1B!B$11:B$150,0))="","",INDEX(Disaggregation_1B!P$11:P$150,MATCH($C33,Disaggregation_1B!B$11:B$150,0))),"")</f>
        <v>R&amp;R TB system, yearly management report </v>
      </c>
      <c r="R33" s="1384" t="str">
        <f>IFERROR(IF(INDEX(Disaggregation_1B!Q$11:Q$150,MATCH($C33,Disaggregation_1B!B$11:B$150,0))="","",INDEX(Disaggregation_1B!Q$11:Q$150,MATCH($C33,Disaggregation_1B!B$11:B$150,0))),"")</f>
        <v xml:space="preserve">Actualmente, la duración del tratamiento está entre 18 a 24 meses considerando el esquema convencional de TB-MDR recomendado por la OMS cuyo tratamiento generalmente tiene una fase intensiva de 08 meses y una duración total de 20 meses. El país está investigando el tratamiento con esquemas más cortos y totalmente orales que mejorarían la calidad de vida de los pacientes ya que sin tratamiento, sin inyectables podría mejorar el cumplimiento con el tratamiento, facilitar la implementación de modelos de atención de base comunitaria y la disminución de la aparición de reacciones adversas. </v>
      </c>
      <c r="S33" s="1369">
        <f>INDEX(Disaggregation_1B!R$11:R$150,MATCH($C33,'Disaggregation1B_Import-Export'!$C$8:$C$228,0))</f>
        <v>0</v>
      </c>
      <c r="T33" s="1390" t="str">
        <f>IFERROR(IF(INDEX(Disaggregation_1B!S$11:S$150,MATCH($C33,Disaggregation_1B!B$11:B$150,0))="","",INDEX(Disaggregation_1B!S$11:S$150,MATCH($C33,Disaggregation_1B!B$11:B$150,0))),"")</f>
        <v/>
      </c>
      <c r="U33" s="1383" t="str">
        <f>IFERROR(IF(INDEX(Disaggregation_1B!T$11:T$150,MATCH($C33,Disaggregation_1B!B$11:B$150,0))="","",INDEX(Disaggregation_1B!T$11:T$150,MATCH($C33,Disaggregation_1B!B$11:B$150,0))),"")</f>
        <v/>
      </c>
      <c r="V33" s="1402" t="str">
        <f>IFERROR(IF(INDEX(Disaggregation_1B!U$11:U$150,MATCH($C33,Disaggregation_1B!B$11:B$150,0))="","",INDEX(Disaggregation_1B!U$11:U$150,MATCH($C33,Disaggregation_1B!B$11:B$150,0))),"")</f>
        <v/>
      </c>
      <c r="W33" s="1384" t="str">
        <f>IFERROR(IF(INDEX(Disaggregation_1B!V$11:V$150,MATCH($C33,Disaggregation_1B!B$11:B$150,0))="","",INDEX(Disaggregation_1B!V$11:V$150,MATCH($C33,Disaggregation_1B!B$11:B$150,0))),"")</f>
        <v/>
      </c>
      <c r="X33" s="1384" t="str">
        <f>IFERROR(IF(INDEX(Disaggregation_1B!W$11:W$150,MATCH($C33,Disaggregation_1B!B$11:B$150,0))="","",INDEX(Disaggregation_1B!W$11:W$150,MATCH($C33,Disaggregation_1B!B$11:B$150,0))),"")</f>
        <v/>
      </c>
      <c r="Y33" s="1369">
        <f>INDEX(Disaggregation_1B!X$11:X$150,MATCH($C33,'Disaggregation1B_Import-Export'!$C$8:$C$228,0))</f>
        <v>0</v>
      </c>
      <c r="Z33" s="1369"/>
      <c r="AA33" s="1369"/>
      <c r="AB33" s="1369"/>
      <c r="AC33" s="1369">
        <f>INDEX(Disaggregation_1B!AB$11:AB$150,MATCH($C33,'Disaggregation1B_Import-Export'!$C$8:$C$228,0))</f>
        <v>0</v>
      </c>
      <c r="AD33" s="1369">
        <f>INDEX(Disaggregation_1B!AC$11:AC$150,MATCH($C33,'Disaggregation1B_Import-Export'!$C$8:$C$228,0))</f>
        <v>0</v>
      </c>
      <c r="AE33" s="1383">
        <v>4</v>
      </c>
      <c r="AF33" s="1369" t="str">
        <f t="shared" si="0"/>
        <v>MDR TB-3(M): Número de casos TB-RR y/o TB-MDR que iniciaron tratamiento con drogas de segunda línea</v>
      </c>
      <c r="AG33" s="1369" t="str">
        <f t="shared" si="1"/>
        <v>Regimenes acortados</v>
      </c>
      <c r="AH33" s="1369" t="str">
        <f t="shared" si="2"/>
        <v>Tipo de tratamiento</v>
      </c>
      <c r="AI33" s="1384" t="s">
        <v>2361</v>
      </c>
      <c r="AJ33" s="1384" t="s">
        <v>2360</v>
      </c>
      <c r="AK33" s="1384" t="s">
        <v>2461</v>
      </c>
      <c r="AL33" s="1384" t="s">
        <v>2462</v>
      </c>
      <c r="AM33" s="1384" t="s">
        <v>2463</v>
      </c>
      <c r="AN33" s="1384" t="s">
        <v>2464</v>
      </c>
      <c r="AO33" s="1384" t="s">
        <v>2407</v>
      </c>
      <c r="AP33" s="1384"/>
      <c r="AQ33" s="1384"/>
    </row>
    <row r="34" spans="1:43" s="629" customFormat="1" x14ac:dyDescent="0.2">
      <c r="A34" s="1369" t="s">
        <v>2465</v>
      </c>
      <c r="B34" s="1369">
        <f t="shared" si="3"/>
        <v>26</v>
      </c>
      <c r="C34" s="1376" t="str">
        <f t="shared" si="4"/>
        <v>Coverage26</v>
      </c>
      <c r="D34" s="1398" t="s">
        <v>2351</v>
      </c>
      <c r="E34" s="1398" t="s">
        <v>2359</v>
      </c>
      <c r="F34" s="1398" t="s">
        <v>2466</v>
      </c>
      <c r="G34" s="1398" t="s">
        <v>2460</v>
      </c>
      <c r="H34" s="1401">
        <v>0</v>
      </c>
      <c r="I34" s="1401">
        <v>0</v>
      </c>
      <c r="J34" s="1398" t="s">
        <v>2401</v>
      </c>
      <c r="K34" s="1398"/>
      <c r="L34" s="1398"/>
      <c r="M34" s="1398" t="s">
        <v>2402</v>
      </c>
      <c r="N34" s="1390">
        <f>IFERROR(IF(INDEX(Disaggregation_1B!M$11:M$150,MATCH($C34,Disaggregation_1B!B$11:B$150,0))="","",INDEX(Disaggregation_1B!M$11:M$150,MATCH($C34,Disaggregation_1B!B$11:B$150,0))),"")</f>
        <v>0</v>
      </c>
      <c r="O34" s="1383">
        <f>IFERROR(IF(INDEX(Disaggregation_1B!N$11:N$150,MATCH($C34,Disaggregation_1B!B$11:B$150,0))="","",INDEX(Disaggregation_1B!N$11:N$150,MATCH($C34,Disaggregation_1B!B$11:B$150,0))),"")</f>
        <v>1587</v>
      </c>
      <c r="P34" s="1402">
        <f>IFERROR(IF(INDEX(Disaggregation_1B!O$11:O$150,MATCH($C34,Disaggregation_1B!B$11:B$150,0))="","",INDEX(Disaggregation_1B!O$11:O$150,MATCH($C34,Disaggregation_1B!B$11:B$150,0))),"")</f>
        <v>0</v>
      </c>
      <c r="Q34" s="1384" t="str">
        <f>IFERROR(IF(INDEX(Disaggregation_1B!P$11:P$150,MATCH($C34,Disaggregation_1B!B$11:B$150,0))="","",INDEX(Disaggregation_1B!P$11:P$150,MATCH($C34,Disaggregation_1B!B$11:B$150,0))),"")</f>
        <v>R&amp;R TB system, yearly management report </v>
      </c>
      <c r="R34" s="1384" t="str">
        <f>IFERROR(IF(INDEX(Disaggregation_1B!Q$11:Q$150,MATCH($C34,Disaggregation_1B!B$11:B$150,0))="","",INDEX(Disaggregation_1B!Q$11:Q$150,MATCH($C34,Disaggregation_1B!B$11:B$150,0))),"")</f>
        <v xml:space="preserve">Actualmente, la duración del tratamiento está entre 18 a 24 meses considerando el esquema convencional de TB-MDR recomendado por la OMS cuyo tratamiento generalmente tiene una fase intensiva de 08 meses y una duración total de 20 meses. El país está investigando el tratamiento con esquemas más cortos y totalmente orales que mejorarían la calidad de vida de los pacientes ya que sin tratamiento, sin inyectables podría mejorar el cumplimiento con el tratamiento, facilitar la implementación de modelos de atención de base comunitaria y la disminución de la aparición de reacciones adversas. </v>
      </c>
      <c r="S34" s="1369">
        <f>INDEX(Disaggregation_1B!R$11:R$150,MATCH($C34,'Disaggregation1B_Import-Export'!$C$8:$C$228,0))</f>
        <v>0</v>
      </c>
      <c r="T34" s="1390" t="str">
        <f>IFERROR(IF(INDEX(Disaggregation_1B!S$11:S$150,MATCH($C34,Disaggregation_1B!B$11:B$150,0))="","",INDEX(Disaggregation_1B!S$11:S$150,MATCH($C34,Disaggregation_1B!B$11:B$150,0))),"")</f>
        <v/>
      </c>
      <c r="U34" s="1383" t="str">
        <f>IFERROR(IF(INDEX(Disaggregation_1B!T$11:T$150,MATCH($C34,Disaggregation_1B!B$11:B$150,0))="","",INDEX(Disaggregation_1B!T$11:T$150,MATCH($C34,Disaggregation_1B!B$11:B$150,0))),"")</f>
        <v/>
      </c>
      <c r="V34" s="1402" t="str">
        <f>IFERROR(IF(INDEX(Disaggregation_1B!U$11:U$150,MATCH($C34,Disaggregation_1B!B$11:B$150,0))="","",INDEX(Disaggregation_1B!U$11:U$150,MATCH($C34,Disaggregation_1B!B$11:B$150,0))),"")</f>
        <v/>
      </c>
      <c r="W34" s="1384" t="str">
        <f>IFERROR(IF(INDEX(Disaggregation_1B!V$11:V$150,MATCH($C34,Disaggregation_1B!B$11:B$150,0))="","",INDEX(Disaggregation_1B!V$11:V$150,MATCH($C34,Disaggregation_1B!B$11:B$150,0))),"")</f>
        <v/>
      </c>
      <c r="X34" s="1384" t="str">
        <f>IFERROR(IF(INDEX(Disaggregation_1B!W$11:W$150,MATCH($C34,Disaggregation_1B!B$11:B$150,0))="","",INDEX(Disaggregation_1B!W$11:W$150,MATCH($C34,Disaggregation_1B!B$11:B$150,0))),"")</f>
        <v/>
      </c>
      <c r="Y34" s="1369">
        <f>INDEX(Disaggregation_1B!X$11:X$150,MATCH($C34,'Disaggregation1B_Import-Export'!$C$8:$C$228,0))</f>
        <v>0</v>
      </c>
      <c r="Z34" s="1369"/>
      <c r="AA34" s="1369"/>
      <c r="AB34" s="1369"/>
      <c r="AC34" s="1369">
        <f>INDEX(Disaggregation_1B!AB$11:AB$150,MATCH($C34,'Disaggregation1B_Import-Export'!$C$8:$C$228,0))</f>
        <v>0</v>
      </c>
      <c r="AD34" s="1369">
        <f>INDEX(Disaggregation_1B!AC$11:AC$150,MATCH($C34,'Disaggregation1B_Import-Export'!$C$8:$C$228,0))</f>
        <v>0</v>
      </c>
      <c r="AE34" s="1383">
        <v>4</v>
      </c>
      <c r="AF34" s="1369" t="str">
        <f t="shared" si="0"/>
        <v>MDR TB-3(M): Número de casos TB-RR y/o TB-MDR que iniciaron tratamiento con drogas de segunda línea</v>
      </c>
      <c r="AG34" s="1369" t="str">
        <f t="shared" si="1"/>
        <v>Nuevas drogas anti tuberculosis</v>
      </c>
      <c r="AH34" s="1369" t="str">
        <f t="shared" si="2"/>
        <v>Tipo de tratamiento</v>
      </c>
      <c r="AI34" s="1384" t="s">
        <v>2361</v>
      </c>
      <c r="AJ34" s="1384" t="s">
        <v>2360</v>
      </c>
      <c r="AK34" s="1384" t="s">
        <v>2467</v>
      </c>
      <c r="AL34" s="1384" t="s">
        <v>2468</v>
      </c>
      <c r="AM34" s="1384" t="s">
        <v>2463</v>
      </c>
      <c r="AN34" s="1384" t="s">
        <v>2464</v>
      </c>
      <c r="AO34" s="1384" t="s">
        <v>2407</v>
      </c>
      <c r="AP34" s="1384"/>
      <c r="AQ34" s="1384"/>
    </row>
    <row r="35" spans="1:43" s="629" customFormat="1" x14ac:dyDescent="0.2">
      <c r="A35" s="1369" t="s">
        <v>2469</v>
      </c>
      <c r="B35" s="1369">
        <f t="shared" si="3"/>
        <v>27</v>
      </c>
      <c r="C35" s="1376" t="str">
        <f t="shared" si="4"/>
        <v>Coverage27</v>
      </c>
      <c r="D35" s="1398" t="s">
        <v>2351</v>
      </c>
      <c r="E35" s="1398" t="s">
        <v>2359</v>
      </c>
      <c r="F35" s="1398" t="s">
        <v>2419</v>
      </c>
      <c r="G35" s="1398" t="s">
        <v>2420</v>
      </c>
      <c r="H35" s="1401">
        <v>1273</v>
      </c>
      <c r="I35" s="1401">
        <v>0</v>
      </c>
      <c r="J35" s="1398" t="s">
        <v>2401</v>
      </c>
      <c r="K35" s="1398"/>
      <c r="L35" s="1398" t="s">
        <v>2414</v>
      </c>
      <c r="M35" s="1398"/>
      <c r="N35" s="1390">
        <f>IFERROR(IF(INDEX(Disaggregation_1B!M$11:M$150,MATCH($C35,Disaggregation_1B!B$11:B$150,0))="","",INDEX(Disaggregation_1B!M$11:M$150,MATCH($C35,Disaggregation_1B!B$11:B$150,0))),"")</f>
        <v>1539</v>
      </c>
      <c r="O35" s="1383">
        <f>IFERROR(IF(INDEX(Disaggregation_1B!N$11:N$150,MATCH($C35,Disaggregation_1B!B$11:B$150,0))="","",INDEX(Disaggregation_1B!N$11:N$150,MATCH($C35,Disaggregation_1B!B$11:B$150,0))),"")</f>
        <v>1587</v>
      </c>
      <c r="P35" s="1402">
        <f>IFERROR(IF(INDEX(Disaggregation_1B!O$11:O$150,MATCH($C35,Disaggregation_1B!B$11:B$150,0))="","",INDEX(Disaggregation_1B!O$11:O$150,MATCH($C35,Disaggregation_1B!B$11:B$150,0))),"")</f>
        <v>96.975425330812854</v>
      </c>
      <c r="Q35" s="1384" t="str">
        <f>IFERROR(IF(INDEX(Disaggregation_1B!P$11:P$150,MATCH($C35,Disaggregation_1B!B$11:B$150,0))="","",INDEX(Disaggregation_1B!P$11:P$150,MATCH($C35,Disaggregation_1B!B$11:B$150,0))),"")</f>
        <v>R&amp;R TB system, yearly management report </v>
      </c>
      <c r="R35" s="1384" t="str">
        <f>IFERROR(IF(INDEX(Disaggregation_1B!Q$11:Q$150,MATCH($C35,Disaggregation_1B!B$11:B$150,0))="","",INDEX(Disaggregation_1B!Q$11:Q$150,MATCH($C35,Disaggregation_1B!B$11:B$150,0))),"")</f>
        <v>De los 1587 casos con RR y/o MDR que iniciaron tratamiento con drogas de segunda línea , el 96.98% corresponde a personas de 15 años a más.</v>
      </c>
      <c r="S35" s="1369">
        <f>INDEX(Disaggregation_1B!R$11:R$150,MATCH($C35,'Disaggregation1B_Import-Export'!$C$8:$C$228,0))</f>
        <v>0</v>
      </c>
      <c r="T35" s="1390" t="str">
        <f>IFERROR(IF(INDEX(Disaggregation_1B!S$11:S$150,MATCH($C35,Disaggregation_1B!B$11:B$150,0))="","",INDEX(Disaggregation_1B!S$11:S$150,MATCH($C35,Disaggregation_1B!B$11:B$150,0))),"")</f>
        <v/>
      </c>
      <c r="U35" s="1383" t="str">
        <f>IFERROR(IF(INDEX(Disaggregation_1B!T$11:T$150,MATCH($C35,Disaggregation_1B!B$11:B$150,0))="","",INDEX(Disaggregation_1B!T$11:T$150,MATCH($C35,Disaggregation_1B!B$11:B$150,0))),"")</f>
        <v/>
      </c>
      <c r="V35" s="1402" t="str">
        <f>IFERROR(IF(INDEX(Disaggregation_1B!U$11:U$150,MATCH($C35,Disaggregation_1B!B$11:B$150,0))="","",INDEX(Disaggregation_1B!U$11:U$150,MATCH($C35,Disaggregation_1B!B$11:B$150,0))),"")</f>
        <v/>
      </c>
      <c r="W35" s="1384" t="str">
        <f>IFERROR(IF(INDEX(Disaggregation_1B!V$11:V$150,MATCH($C35,Disaggregation_1B!B$11:B$150,0))="","",INDEX(Disaggregation_1B!V$11:V$150,MATCH($C35,Disaggregation_1B!B$11:B$150,0))),"")</f>
        <v/>
      </c>
      <c r="X35" s="1384" t="str">
        <f>IFERROR(IF(INDEX(Disaggregation_1B!W$11:W$150,MATCH($C35,Disaggregation_1B!B$11:B$150,0))="","",INDEX(Disaggregation_1B!W$11:W$150,MATCH($C35,Disaggregation_1B!B$11:B$150,0))),"")</f>
        <v/>
      </c>
      <c r="Y35" s="1369">
        <f>INDEX(Disaggregation_1B!X$11:X$150,MATCH($C35,'Disaggregation1B_Import-Export'!$C$8:$C$228,0))</f>
        <v>0</v>
      </c>
      <c r="Z35" s="1369"/>
      <c r="AA35" s="1369"/>
      <c r="AB35" s="1369"/>
      <c r="AC35" s="1369">
        <f>INDEX(Disaggregation_1B!AB$11:AB$150,MATCH($C35,'Disaggregation1B_Import-Export'!$C$8:$C$228,0))</f>
        <v>0</v>
      </c>
      <c r="AD35" s="1369">
        <f>INDEX(Disaggregation_1B!AC$11:AC$150,MATCH($C35,'Disaggregation1B_Import-Export'!$C$8:$C$228,0))</f>
        <v>0</v>
      </c>
      <c r="AE35" s="1383">
        <v>4</v>
      </c>
      <c r="AF35" s="1369" t="str">
        <f t="shared" si="0"/>
        <v>MDR TB-3(M): Número de casos TB-RR y/o TB-MDR que iniciaron tratamiento con drogas de segunda línea</v>
      </c>
      <c r="AG35" s="1369" t="str">
        <f t="shared" si="1"/>
        <v>15+</v>
      </c>
      <c r="AH35" s="1369" t="str">
        <f t="shared" si="2"/>
        <v>Edad</v>
      </c>
      <c r="AI35" s="1384" t="s">
        <v>2361</v>
      </c>
      <c r="AJ35" s="1384" t="s">
        <v>2360</v>
      </c>
      <c r="AK35" s="1384" t="s">
        <v>2419</v>
      </c>
      <c r="AL35" s="1384" t="s">
        <v>2421</v>
      </c>
      <c r="AM35" s="1384" t="s">
        <v>2422</v>
      </c>
      <c r="AN35" s="1384" t="s">
        <v>2420</v>
      </c>
      <c r="AO35" s="1384"/>
      <c r="AP35" s="1384" t="s">
        <v>2417</v>
      </c>
      <c r="AQ35" s="1384"/>
    </row>
    <row r="36" spans="1:43" s="629" customFormat="1" x14ac:dyDescent="0.2">
      <c r="A36" s="1369" t="s">
        <v>2470</v>
      </c>
      <c r="B36" s="1369">
        <f t="shared" si="3"/>
        <v>28</v>
      </c>
      <c r="C36" s="1376" t="str">
        <f t="shared" si="4"/>
        <v>Coverage28</v>
      </c>
      <c r="D36" s="1398" t="s">
        <v>2351</v>
      </c>
      <c r="E36" s="1398" t="s">
        <v>2359</v>
      </c>
      <c r="F36" s="1398" t="s">
        <v>2424</v>
      </c>
      <c r="G36" s="1398" t="s">
        <v>2420</v>
      </c>
      <c r="H36" s="1401">
        <v>17</v>
      </c>
      <c r="I36" s="1401">
        <v>0</v>
      </c>
      <c r="J36" s="1398" t="s">
        <v>2401</v>
      </c>
      <c r="K36" s="1398"/>
      <c r="L36" s="1398" t="s">
        <v>2414</v>
      </c>
      <c r="M36" s="1398"/>
      <c r="N36" s="1390">
        <f>IFERROR(IF(INDEX(Disaggregation_1B!M$11:M$150,MATCH($C36,Disaggregation_1B!B$11:B$150,0))="","",INDEX(Disaggregation_1B!M$11:M$150,MATCH($C36,Disaggregation_1B!B$11:B$150,0))),"")</f>
        <v>48</v>
      </c>
      <c r="O36" s="1383">
        <f>IFERROR(IF(INDEX(Disaggregation_1B!N$11:N$150,MATCH($C36,Disaggregation_1B!B$11:B$150,0))="","",INDEX(Disaggregation_1B!N$11:N$150,MATCH($C36,Disaggregation_1B!B$11:B$150,0))),"")</f>
        <v>1587</v>
      </c>
      <c r="P36" s="1402">
        <f>IFERROR(IF(INDEX(Disaggregation_1B!O$11:O$150,MATCH($C36,Disaggregation_1B!B$11:B$150,0))="","",INDEX(Disaggregation_1B!O$11:O$150,MATCH($C36,Disaggregation_1B!B$11:B$150,0))),"")</f>
        <v>3.0245746691871456</v>
      </c>
      <c r="Q36" s="1384" t="str">
        <f>IFERROR(IF(INDEX(Disaggregation_1B!P$11:P$150,MATCH($C36,Disaggregation_1B!B$11:B$150,0))="","",INDEX(Disaggregation_1B!P$11:P$150,MATCH($C36,Disaggregation_1B!B$11:B$150,0))),"")</f>
        <v>R&amp;R TB system, yearly management report </v>
      </c>
      <c r="R36" s="1384" t="str">
        <f>IFERROR(IF(INDEX(Disaggregation_1B!Q$11:Q$150,MATCH($C36,Disaggregation_1B!B$11:B$150,0))="","",INDEX(Disaggregation_1B!Q$11:Q$150,MATCH($C36,Disaggregation_1B!B$11:B$150,0))),"")</f>
        <v>De los 1587 casos con RR y/o MDR que iniciaron tratamiento con drogas de segunda línea , el 3.02% corresponde a personas menores de 15 años.</v>
      </c>
      <c r="S36" s="1369">
        <f>INDEX(Disaggregation_1B!R$11:R$150,MATCH($C36,'Disaggregation1B_Import-Export'!$C$8:$C$228,0))</f>
        <v>0</v>
      </c>
      <c r="T36" s="1390" t="str">
        <f>IFERROR(IF(INDEX(Disaggregation_1B!S$11:S$150,MATCH($C36,Disaggregation_1B!B$11:B$150,0))="","",INDEX(Disaggregation_1B!S$11:S$150,MATCH($C36,Disaggregation_1B!B$11:B$150,0))),"")</f>
        <v/>
      </c>
      <c r="U36" s="1383" t="str">
        <f>IFERROR(IF(INDEX(Disaggregation_1B!T$11:T$150,MATCH($C36,Disaggregation_1B!B$11:B$150,0))="","",INDEX(Disaggregation_1B!T$11:T$150,MATCH($C36,Disaggregation_1B!B$11:B$150,0))),"")</f>
        <v/>
      </c>
      <c r="V36" s="1402" t="str">
        <f>IFERROR(IF(INDEX(Disaggregation_1B!U$11:U$150,MATCH($C36,Disaggregation_1B!B$11:B$150,0))="","",INDEX(Disaggregation_1B!U$11:U$150,MATCH($C36,Disaggregation_1B!B$11:B$150,0))),"")</f>
        <v/>
      </c>
      <c r="W36" s="1384" t="str">
        <f>IFERROR(IF(INDEX(Disaggregation_1B!V$11:V$150,MATCH($C36,Disaggregation_1B!B$11:B$150,0))="","",INDEX(Disaggregation_1B!V$11:V$150,MATCH($C36,Disaggregation_1B!B$11:B$150,0))),"")</f>
        <v/>
      </c>
      <c r="X36" s="1384" t="str">
        <f>IFERROR(IF(INDEX(Disaggregation_1B!W$11:W$150,MATCH($C36,Disaggregation_1B!B$11:B$150,0))="","",INDEX(Disaggregation_1B!W$11:W$150,MATCH($C36,Disaggregation_1B!B$11:B$150,0))),"")</f>
        <v/>
      </c>
      <c r="Y36" s="1369">
        <f>INDEX(Disaggregation_1B!X$11:X$150,MATCH($C36,'Disaggregation1B_Import-Export'!$C$8:$C$228,0))</f>
        <v>0</v>
      </c>
      <c r="Z36" s="1369"/>
      <c r="AA36" s="1369"/>
      <c r="AB36" s="1369"/>
      <c r="AC36" s="1369">
        <f>INDEX(Disaggregation_1B!AB$11:AB$150,MATCH($C36,'Disaggregation1B_Import-Export'!$C$8:$C$228,0))</f>
        <v>0</v>
      </c>
      <c r="AD36" s="1369">
        <f>INDEX(Disaggregation_1B!AC$11:AC$150,MATCH($C36,'Disaggregation1B_Import-Export'!$C$8:$C$228,0))</f>
        <v>0</v>
      </c>
      <c r="AE36" s="1383">
        <v>4</v>
      </c>
      <c r="AF36" s="1369" t="str">
        <f t="shared" si="0"/>
        <v>MDR TB-3(M): Número de casos TB-RR y/o TB-MDR que iniciaron tratamiento con drogas de segunda línea</v>
      </c>
      <c r="AG36" s="1369" t="str">
        <f t="shared" si="1"/>
        <v>&lt;15</v>
      </c>
      <c r="AH36" s="1369" t="str">
        <f t="shared" si="2"/>
        <v>Edad</v>
      </c>
      <c r="AI36" s="1384" t="s">
        <v>2361</v>
      </c>
      <c r="AJ36" s="1384" t="s">
        <v>2360</v>
      </c>
      <c r="AK36" s="1384" t="s">
        <v>2425</v>
      </c>
      <c r="AL36" s="1384" t="s">
        <v>2426</v>
      </c>
      <c r="AM36" s="1384" t="s">
        <v>2422</v>
      </c>
      <c r="AN36" s="1384" t="s">
        <v>2420</v>
      </c>
      <c r="AO36" s="1384"/>
      <c r="AP36" s="1384" t="s">
        <v>2417</v>
      </c>
      <c r="AQ36" s="1384"/>
    </row>
    <row r="37" spans="1:43" x14ac:dyDescent="0.2">
      <c r="D37" s="67"/>
      <c r="E37" s="68"/>
      <c r="F37" s="68"/>
      <c r="G37" s="68"/>
      <c r="H37" s="68"/>
      <c r="I37" s="68"/>
      <c r="J37" s="68"/>
      <c r="K37" s="68"/>
      <c r="L37" s="68"/>
      <c r="M37" s="68"/>
      <c r="N37" s="38"/>
      <c r="O37" s="38"/>
      <c r="P37" s="38"/>
      <c r="Q37" s="38"/>
      <c r="R37" s="38"/>
      <c r="S37" s="38"/>
      <c r="T37" s="38"/>
      <c r="U37" s="38"/>
      <c r="V37" s="38"/>
      <c r="W37" s="38"/>
      <c r="X37" s="38"/>
      <c r="Y37" s="38"/>
      <c r="Z37" s="38"/>
      <c r="AA37" s="38"/>
      <c r="AB37" s="38"/>
      <c r="AC37" s="63"/>
      <c r="AD37" s="39"/>
    </row>
    <row r="38" spans="1:43" x14ac:dyDescent="0.2">
      <c r="D38" s="67"/>
      <c r="E38" s="68"/>
      <c r="F38" s="68"/>
      <c r="G38" s="68"/>
      <c r="H38" s="68"/>
      <c r="I38" s="68"/>
      <c r="J38" s="68"/>
      <c r="K38" s="68"/>
      <c r="L38" s="68"/>
      <c r="M38" s="68"/>
      <c r="N38" s="38"/>
      <c r="O38" s="38"/>
      <c r="P38" s="38"/>
      <c r="Q38" s="38"/>
      <c r="R38" s="38"/>
      <c r="S38" s="38"/>
      <c r="T38" s="38"/>
      <c r="U38" s="38"/>
      <c r="V38" s="38"/>
      <c r="W38" s="38"/>
      <c r="X38" s="38"/>
      <c r="Y38" s="38"/>
      <c r="Z38" s="38"/>
      <c r="AA38" s="38"/>
      <c r="AB38" s="38"/>
      <c r="AC38" s="63"/>
      <c r="AD38" s="39"/>
    </row>
    <row r="39" spans="1:43" x14ac:dyDescent="0.2">
      <c r="D39" s="67"/>
      <c r="E39" s="68"/>
      <c r="F39" s="68"/>
      <c r="G39" s="68"/>
      <c r="H39" s="68"/>
      <c r="I39" s="68"/>
      <c r="J39" s="68"/>
      <c r="K39" s="68"/>
      <c r="L39" s="68"/>
      <c r="M39" s="68"/>
      <c r="N39" s="38"/>
      <c r="O39" s="38"/>
      <c r="P39" s="38"/>
      <c r="Q39" s="38"/>
      <c r="R39" s="38"/>
      <c r="S39" s="38"/>
      <c r="T39" s="38"/>
      <c r="U39" s="38"/>
      <c r="V39" s="38"/>
      <c r="W39" s="38"/>
      <c r="X39" s="38"/>
      <c r="Y39" s="38"/>
      <c r="Z39" s="38"/>
      <c r="AA39" s="38"/>
      <c r="AB39" s="38"/>
      <c r="AC39" s="63"/>
      <c r="AD39" s="39"/>
    </row>
    <row r="40" spans="1:43" x14ac:dyDescent="0.2">
      <c r="D40" s="67"/>
      <c r="E40" s="68"/>
      <c r="F40" s="68"/>
      <c r="G40" s="68"/>
      <c r="H40" s="68"/>
      <c r="I40" s="68"/>
      <c r="J40" s="68"/>
      <c r="K40" s="68"/>
      <c r="L40" s="68"/>
      <c r="M40" s="68"/>
      <c r="N40" s="38"/>
      <c r="O40" s="38"/>
      <c r="P40" s="38"/>
      <c r="Q40" s="38"/>
      <c r="R40" s="38"/>
      <c r="S40" s="38"/>
      <c r="T40" s="38"/>
      <c r="U40" s="38"/>
      <c r="V40" s="38"/>
      <c r="W40" s="38"/>
      <c r="X40" s="38"/>
      <c r="Y40" s="38"/>
      <c r="Z40" s="38"/>
      <c r="AA40" s="38"/>
      <c r="AB40" s="38"/>
      <c r="AC40" s="63"/>
      <c r="AD40" s="39"/>
    </row>
    <row r="41" spans="1:43" x14ac:dyDescent="0.2">
      <c r="D41" s="67"/>
      <c r="E41" s="68"/>
      <c r="F41" s="68"/>
      <c r="G41" s="68"/>
      <c r="H41" s="68"/>
      <c r="I41" s="68"/>
      <c r="J41" s="68"/>
      <c r="K41" s="68"/>
      <c r="L41" s="68"/>
      <c r="M41" s="68"/>
      <c r="N41" s="38"/>
      <c r="O41" s="38"/>
      <c r="P41" s="38"/>
      <c r="Q41" s="38"/>
      <c r="R41" s="38"/>
      <c r="S41" s="38"/>
      <c r="T41" s="38"/>
      <c r="U41" s="38"/>
      <c r="V41" s="38"/>
      <c r="W41" s="38"/>
      <c r="X41" s="38"/>
      <c r="Y41" s="38"/>
      <c r="Z41" s="38"/>
      <c r="AA41" s="38"/>
      <c r="AB41" s="38"/>
      <c r="AC41" s="63"/>
      <c r="AD41" s="39"/>
    </row>
    <row r="42" spans="1:43" x14ac:dyDescent="0.2">
      <c r="D42" s="67"/>
      <c r="E42" s="68"/>
      <c r="F42" s="68"/>
      <c r="G42" s="68"/>
      <c r="H42" s="68"/>
      <c r="I42" s="68"/>
      <c r="J42" s="68"/>
      <c r="K42" s="68"/>
      <c r="L42" s="68"/>
      <c r="M42" s="68"/>
      <c r="N42" s="38"/>
      <c r="O42" s="38"/>
      <c r="P42" s="38"/>
      <c r="Q42" s="38"/>
      <c r="R42" s="38"/>
      <c r="S42" s="38"/>
      <c r="T42" s="38"/>
      <c r="U42" s="38"/>
      <c r="V42" s="38"/>
      <c r="W42" s="38"/>
      <c r="X42" s="38"/>
      <c r="Y42" s="38"/>
      <c r="Z42" s="38"/>
      <c r="AA42" s="38"/>
      <c r="AB42" s="38"/>
      <c r="AC42" s="63"/>
      <c r="AD42" s="39"/>
    </row>
    <row r="43" spans="1:43" x14ac:dyDescent="0.2">
      <c r="D43" s="67"/>
      <c r="E43" s="68"/>
      <c r="F43" s="68"/>
      <c r="G43" s="68"/>
      <c r="H43" s="68"/>
      <c r="I43" s="68"/>
      <c r="J43" s="68"/>
      <c r="K43" s="68"/>
      <c r="L43" s="68"/>
      <c r="M43" s="68"/>
      <c r="N43" s="38"/>
      <c r="O43" s="38"/>
      <c r="P43" s="38"/>
      <c r="Q43" s="38"/>
      <c r="R43" s="38"/>
      <c r="S43" s="38"/>
      <c r="T43" s="38"/>
      <c r="U43" s="38"/>
      <c r="V43" s="38"/>
      <c r="W43" s="38"/>
      <c r="X43" s="38"/>
      <c r="Y43" s="38"/>
      <c r="Z43" s="38"/>
      <c r="AA43" s="38"/>
      <c r="AB43" s="38"/>
      <c r="AC43" s="63"/>
      <c r="AD43" s="39"/>
    </row>
    <row r="44" spans="1:43" x14ac:dyDescent="0.2">
      <c r="D44" s="67"/>
      <c r="E44" s="68"/>
      <c r="F44" s="68"/>
      <c r="G44" s="68"/>
      <c r="H44" s="68"/>
      <c r="I44" s="68"/>
      <c r="J44" s="68"/>
      <c r="K44" s="68"/>
      <c r="L44" s="68"/>
      <c r="M44" s="68"/>
      <c r="N44" s="38"/>
      <c r="O44" s="38"/>
      <c r="P44" s="38"/>
      <c r="Q44" s="38"/>
      <c r="R44" s="38"/>
      <c r="S44" s="38"/>
      <c r="T44" s="38"/>
      <c r="U44" s="38"/>
      <c r="V44" s="38"/>
      <c r="W44" s="38"/>
      <c r="X44" s="38"/>
      <c r="Y44" s="38"/>
      <c r="Z44" s="38"/>
      <c r="AA44" s="38"/>
      <c r="AB44" s="38"/>
      <c r="AC44" s="63"/>
      <c r="AD44" s="39"/>
    </row>
    <row r="45" spans="1:43" x14ac:dyDescent="0.2">
      <c r="D45" s="67"/>
      <c r="E45" s="68"/>
      <c r="F45" s="68"/>
      <c r="G45" s="68"/>
      <c r="H45" s="68"/>
      <c r="I45" s="68"/>
      <c r="J45" s="68"/>
      <c r="K45" s="68"/>
      <c r="L45" s="68"/>
      <c r="M45" s="68"/>
      <c r="N45" s="38"/>
      <c r="O45" s="38"/>
      <c r="P45" s="38"/>
      <c r="Q45" s="38"/>
      <c r="R45" s="38"/>
      <c r="S45" s="38"/>
      <c r="T45" s="38"/>
      <c r="U45" s="38"/>
      <c r="V45" s="38"/>
      <c r="W45" s="38"/>
      <c r="X45" s="38"/>
      <c r="Y45" s="38"/>
      <c r="Z45" s="38"/>
      <c r="AA45" s="38"/>
      <c r="AB45" s="38"/>
      <c r="AC45" s="63"/>
      <c r="AD45" s="39"/>
    </row>
    <row r="46" spans="1:43" x14ac:dyDescent="0.2">
      <c r="D46" s="67"/>
      <c r="E46" s="68"/>
      <c r="F46" s="68"/>
      <c r="G46" s="68"/>
      <c r="H46" s="68"/>
      <c r="I46" s="68"/>
      <c r="J46" s="68"/>
      <c r="K46" s="68"/>
      <c r="L46" s="68"/>
      <c r="M46" s="68"/>
      <c r="N46" s="38"/>
      <c r="O46" s="38"/>
      <c r="P46" s="38"/>
      <c r="Q46" s="38"/>
      <c r="R46" s="38"/>
      <c r="S46" s="38"/>
      <c r="T46" s="38"/>
      <c r="U46" s="38"/>
      <c r="V46" s="38"/>
      <c r="W46" s="38"/>
      <c r="X46" s="38"/>
      <c r="Y46" s="38"/>
      <c r="Z46" s="38"/>
      <c r="AA46" s="38"/>
      <c r="AB46" s="38"/>
      <c r="AC46" s="63"/>
      <c r="AD46" s="39"/>
    </row>
    <row r="47" spans="1:43" x14ac:dyDescent="0.2">
      <c r="D47" s="67"/>
      <c r="E47" s="68"/>
      <c r="F47" s="68"/>
      <c r="G47" s="68"/>
      <c r="H47" s="68"/>
      <c r="I47" s="68"/>
      <c r="J47" s="68"/>
      <c r="K47" s="68"/>
      <c r="L47" s="68"/>
      <c r="M47" s="68"/>
      <c r="N47" s="38"/>
      <c r="O47" s="38"/>
      <c r="P47" s="38"/>
      <c r="Q47" s="38"/>
      <c r="R47" s="38"/>
      <c r="S47" s="38"/>
      <c r="T47" s="38"/>
      <c r="U47" s="38"/>
      <c r="V47" s="38"/>
      <c r="W47" s="38"/>
      <c r="X47" s="38"/>
      <c r="Y47" s="38"/>
      <c r="Z47" s="38"/>
      <c r="AA47" s="38"/>
      <c r="AB47" s="38"/>
      <c r="AC47" s="63"/>
      <c r="AD47" s="39"/>
    </row>
    <row r="48" spans="1:43" x14ac:dyDescent="0.2">
      <c r="D48" s="67"/>
      <c r="E48" s="68"/>
      <c r="F48" s="68"/>
      <c r="G48" s="68"/>
      <c r="H48" s="68"/>
      <c r="I48" s="68"/>
      <c r="J48" s="68"/>
      <c r="K48" s="68"/>
      <c r="L48" s="68"/>
      <c r="M48" s="68"/>
      <c r="N48" s="38"/>
      <c r="O48" s="38"/>
      <c r="P48" s="38"/>
      <c r="Q48" s="38"/>
      <c r="R48" s="38"/>
      <c r="S48" s="38"/>
      <c r="T48" s="38"/>
      <c r="U48" s="38"/>
      <c r="V48" s="38"/>
      <c r="W48" s="38"/>
      <c r="X48" s="38"/>
      <c r="Y48" s="38"/>
      <c r="Z48" s="38"/>
      <c r="AA48" s="38"/>
      <c r="AB48" s="38"/>
      <c r="AC48" s="63"/>
      <c r="AD48" s="39"/>
    </row>
    <row r="49" spans="4:30" x14ac:dyDescent="0.2">
      <c r="D49" s="67"/>
      <c r="E49" s="68"/>
      <c r="F49" s="68"/>
      <c r="G49" s="68"/>
      <c r="H49" s="68"/>
      <c r="I49" s="68"/>
      <c r="J49" s="68"/>
      <c r="K49" s="68"/>
      <c r="L49" s="68"/>
      <c r="M49" s="68"/>
      <c r="N49" s="38"/>
      <c r="O49" s="38"/>
      <c r="P49" s="38"/>
      <c r="Q49" s="38"/>
      <c r="R49" s="38"/>
      <c r="S49" s="38"/>
      <c r="T49" s="38"/>
      <c r="U49" s="38"/>
      <c r="V49" s="38"/>
      <c r="W49" s="38"/>
      <c r="X49" s="38"/>
      <c r="Y49" s="38"/>
      <c r="Z49" s="38"/>
      <c r="AA49" s="38"/>
      <c r="AB49" s="38"/>
      <c r="AC49" s="63"/>
      <c r="AD49" s="39"/>
    </row>
    <row r="50" spans="4:30" x14ac:dyDescent="0.2">
      <c r="D50" s="67"/>
      <c r="E50" s="68"/>
      <c r="F50" s="68"/>
      <c r="G50" s="68"/>
      <c r="H50" s="68"/>
      <c r="I50" s="68"/>
      <c r="J50" s="68"/>
      <c r="K50" s="68"/>
      <c r="L50" s="68"/>
      <c r="M50" s="68"/>
      <c r="N50" s="38"/>
      <c r="O50" s="38"/>
      <c r="P50" s="38"/>
      <c r="Q50" s="38"/>
      <c r="R50" s="38"/>
      <c r="S50" s="38"/>
      <c r="T50" s="38"/>
      <c r="U50" s="38"/>
      <c r="V50" s="38"/>
      <c r="W50" s="38"/>
      <c r="X50" s="38"/>
      <c r="Y50" s="38"/>
      <c r="Z50" s="38"/>
      <c r="AA50" s="38"/>
      <c r="AB50" s="38"/>
      <c r="AC50" s="63"/>
      <c r="AD50" s="39"/>
    </row>
    <row r="51" spans="4:30" x14ac:dyDescent="0.2">
      <c r="D51" s="67"/>
      <c r="E51" s="68"/>
      <c r="F51" s="68"/>
      <c r="G51" s="68"/>
      <c r="H51" s="68"/>
      <c r="I51" s="68"/>
      <c r="J51" s="68"/>
      <c r="K51" s="68"/>
      <c r="L51" s="68"/>
      <c r="M51" s="68"/>
      <c r="N51" s="38"/>
      <c r="O51" s="38"/>
      <c r="P51" s="38"/>
      <c r="Q51" s="38"/>
      <c r="R51" s="38"/>
      <c r="S51" s="38"/>
      <c r="T51" s="38"/>
      <c r="U51" s="38"/>
      <c r="V51" s="38"/>
      <c r="W51" s="38"/>
      <c r="X51" s="38"/>
      <c r="Y51" s="38"/>
      <c r="Z51" s="38"/>
      <c r="AA51" s="38"/>
      <c r="AB51" s="38"/>
      <c r="AC51" s="63"/>
      <c r="AD51" s="39"/>
    </row>
    <row r="52" spans="4:30" x14ac:dyDescent="0.2">
      <c r="D52" s="67"/>
      <c r="E52" s="68"/>
      <c r="F52" s="68"/>
      <c r="G52" s="68"/>
      <c r="H52" s="68"/>
      <c r="I52" s="68"/>
      <c r="J52" s="68"/>
      <c r="K52" s="68"/>
      <c r="L52" s="68"/>
      <c r="M52" s="68"/>
      <c r="N52" s="38"/>
      <c r="O52" s="38"/>
      <c r="P52" s="38"/>
      <c r="Q52" s="38"/>
      <c r="R52" s="38"/>
      <c r="S52" s="38"/>
      <c r="T52" s="38"/>
      <c r="U52" s="38"/>
      <c r="V52" s="38"/>
      <c r="W52" s="38"/>
      <c r="X52" s="38"/>
      <c r="Y52" s="38"/>
      <c r="Z52" s="38"/>
      <c r="AA52" s="38"/>
      <c r="AB52" s="38"/>
      <c r="AC52" s="63"/>
      <c r="AD52" s="39"/>
    </row>
    <row r="53" spans="4:30" x14ac:dyDescent="0.2">
      <c r="D53" s="67"/>
      <c r="E53" s="68"/>
      <c r="F53" s="68"/>
      <c r="G53" s="68"/>
      <c r="H53" s="68"/>
      <c r="I53" s="68"/>
      <c r="J53" s="68"/>
      <c r="K53" s="68"/>
      <c r="L53" s="68"/>
      <c r="M53" s="68"/>
      <c r="N53" s="38"/>
      <c r="O53" s="38"/>
      <c r="P53" s="38"/>
      <c r="Q53" s="38"/>
      <c r="R53" s="38"/>
      <c r="S53" s="38"/>
      <c r="T53" s="38"/>
      <c r="U53" s="38"/>
      <c r="V53" s="38"/>
      <c r="W53" s="38"/>
      <c r="X53" s="38"/>
      <c r="Y53" s="38"/>
      <c r="Z53" s="38"/>
      <c r="AA53" s="38"/>
      <c r="AB53" s="38"/>
      <c r="AC53" s="63"/>
      <c r="AD53" s="39"/>
    </row>
    <row r="54" spans="4:30" x14ac:dyDescent="0.2">
      <c r="D54" s="67"/>
      <c r="E54" s="68"/>
      <c r="F54" s="68"/>
      <c r="G54" s="68"/>
      <c r="H54" s="68"/>
      <c r="I54" s="68"/>
      <c r="J54" s="68"/>
      <c r="K54" s="68"/>
      <c r="L54" s="68"/>
      <c r="M54" s="68"/>
      <c r="N54" s="38"/>
      <c r="O54" s="38"/>
      <c r="P54" s="38"/>
      <c r="Q54" s="38"/>
      <c r="R54" s="38"/>
      <c r="S54" s="38"/>
      <c r="T54" s="38"/>
      <c r="U54" s="38"/>
      <c r="V54" s="38"/>
      <c r="W54" s="38"/>
      <c r="X54" s="38"/>
      <c r="Y54" s="38"/>
      <c r="Z54" s="38"/>
      <c r="AA54" s="38"/>
      <c r="AB54" s="38"/>
      <c r="AC54" s="63"/>
      <c r="AD54" s="39"/>
    </row>
    <row r="55" spans="4:30" x14ac:dyDescent="0.2">
      <c r="D55" s="67"/>
      <c r="E55" s="68"/>
      <c r="F55" s="68"/>
      <c r="G55" s="68"/>
      <c r="H55" s="68"/>
      <c r="I55" s="68"/>
      <c r="J55" s="68"/>
      <c r="K55" s="68"/>
      <c r="L55" s="68"/>
      <c r="M55" s="68"/>
      <c r="N55" s="38"/>
      <c r="O55" s="38"/>
      <c r="P55" s="38"/>
      <c r="Q55" s="38"/>
      <c r="R55" s="38"/>
      <c r="S55" s="38"/>
      <c r="T55" s="38"/>
      <c r="U55" s="38"/>
      <c r="V55" s="38"/>
      <c r="W55" s="38"/>
      <c r="X55" s="38"/>
      <c r="Y55" s="38"/>
      <c r="Z55" s="38"/>
      <c r="AA55" s="38"/>
      <c r="AB55" s="38"/>
      <c r="AC55" s="63"/>
      <c r="AD55" s="39"/>
    </row>
    <row r="56" spans="4:30" x14ac:dyDescent="0.2">
      <c r="D56" s="67"/>
      <c r="E56" s="68"/>
      <c r="F56" s="68"/>
      <c r="G56" s="68"/>
      <c r="H56" s="68"/>
      <c r="I56" s="68"/>
      <c r="J56" s="68"/>
      <c r="K56" s="68"/>
      <c r="L56" s="68"/>
      <c r="M56" s="68"/>
      <c r="N56" s="38"/>
      <c r="O56" s="38"/>
      <c r="P56" s="38"/>
      <c r="Q56" s="38"/>
      <c r="R56" s="38"/>
      <c r="S56" s="38"/>
      <c r="T56" s="38"/>
      <c r="U56" s="38"/>
      <c r="V56" s="38"/>
      <c r="W56" s="38"/>
      <c r="X56" s="38"/>
      <c r="Y56" s="38"/>
      <c r="Z56" s="38"/>
      <c r="AA56" s="38"/>
      <c r="AB56" s="38"/>
      <c r="AC56" s="63"/>
      <c r="AD56" s="39"/>
    </row>
    <row r="57" spans="4:30" x14ac:dyDescent="0.2">
      <c r="D57" s="67"/>
      <c r="E57" s="68"/>
      <c r="F57" s="68"/>
      <c r="G57" s="68"/>
      <c r="H57" s="68"/>
      <c r="I57" s="68"/>
      <c r="J57" s="68"/>
      <c r="K57" s="68"/>
      <c r="L57" s="68"/>
      <c r="M57" s="68"/>
      <c r="N57" s="38"/>
      <c r="O57" s="38"/>
      <c r="P57" s="38"/>
      <c r="Q57" s="38"/>
      <c r="R57" s="38"/>
      <c r="S57" s="38"/>
      <c r="T57" s="38"/>
      <c r="U57" s="38"/>
      <c r="V57" s="38"/>
      <c r="W57" s="38"/>
      <c r="X57" s="38"/>
      <c r="Y57" s="38"/>
      <c r="Z57" s="38"/>
      <c r="AA57" s="38"/>
      <c r="AB57" s="38"/>
      <c r="AC57" s="63"/>
      <c r="AD57" s="39"/>
    </row>
    <row r="58" spans="4:30" x14ac:dyDescent="0.2">
      <c r="D58" s="67"/>
      <c r="E58" s="68"/>
      <c r="F58" s="68"/>
      <c r="G58" s="68"/>
      <c r="H58" s="68"/>
      <c r="I58" s="68"/>
      <c r="J58" s="68"/>
      <c r="K58" s="68"/>
      <c r="L58" s="68"/>
      <c r="M58" s="68"/>
      <c r="N58" s="38"/>
      <c r="O58" s="38"/>
      <c r="P58" s="38"/>
      <c r="Q58" s="38"/>
      <c r="R58" s="38"/>
      <c r="S58" s="38"/>
      <c r="T58" s="38"/>
      <c r="U58" s="38"/>
      <c r="V58" s="38"/>
      <c r="W58" s="38"/>
      <c r="X58" s="38"/>
      <c r="Y58" s="38"/>
      <c r="Z58" s="38"/>
      <c r="AA58" s="38"/>
      <c r="AB58" s="38"/>
      <c r="AC58" s="63"/>
      <c r="AD58" s="39"/>
    </row>
    <row r="59" spans="4:30" x14ac:dyDescent="0.2">
      <c r="D59" s="67"/>
      <c r="E59" s="68"/>
      <c r="F59" s="68"/>
      <c r="G59" s="68"/>
      <c r="H59" s="68"/>
      <c r="I59" s="68"/>
      <c r="J59" s="68"/>
      <c r="K59" s="68"/>
      <c r="L59" s="68"/>
      <c r="M59" s="68"/>
      <c r="N59" s="38"/>
      <c r="O59" s="38"/>
      <c r="P59" s="38"/>
      <c r="Q59" s="38"/>
      <c r="R59" s="38"/>
      <c r="S59" s="38"/>
      <c r="T59" s="38"/>
      <c r="U59" s="38"/>
      <c r="V59" s="38"/>
      <c r="W59" s="38"/>
      <c r="X59" s="38"/>
      <c r="Y59" s="38"/>
      <c r="Z59" s="38"/>
      <c r="AA59" s="38"/>
      <c r="AB59" s="38"/>
      <c r="AC59" s="63"/>
      <c r="AD59" s="39"/>
    </row>
    <row r="60" spans="4:30" x14ac:dyDescent="0.2">
      <c r="D60" s="67"/>
      <c r="E60" s="68"/>
      <c r="F60" s="68"/>
      <c r="G60" s="68"/>
      <c r="H60" s="68"/>
      <c r="I60" s="68"/>
      <c r="J60" s="68"/>
      <c r="K60" s="68"/>
      <c r="L60" s="68"/>
      <c r="M60" s="68"/>
      <c r="N60" s="38"/>
      <c r="O60" s="38"/>
      <c r="P60" s="38"/>
      <c r="Q60" s="38"/>
      <c r="R60" s="38"/>
      <c r="S60" s="38"/>
      <c r="T60" s="38"/>
      <c r="U60" s="38"/>
      <c r="V60" s="38"/>
      <c r="W60" s="38"/>
      <c r="X60" s="38"/>
      <c r="Y60" s="38"/>
      <c r="Z60" s="38"/>
      <c r="AA60" s="38"/>
      <c r="AB60" s="38"/>
      <c r="AC60" s="63"/>
      <c r="AD60" s="39"/>
    </row>
    <row r="61" spans="4:30" x14ac:dyDescent="0.2">
      <c r="D61" s="67"/>
      <c r="E61" s="68"/>
      <c r="F61" s="68"/>
      <c r="G61" s="68"/>
      <c r="H61" s="68"/>
      <c r="I61" s="68"/>
      <c r="J61" s="68"/>
      <c r="K61" s="68"/>
      <c r="L61" s="68"/>
      <c r="M61" s="68"/>
      <c r="N61" s="38"/>
      <c r="O61" s="38"/>
      <c r="P61" s="38"/>
      <c r="Q61" s="38"/>
      <c r="R61" s="38"/>
      <c r="S61" s="38"/>
      <c r="T61" s="38"/>
      <c r="U61" s="38"/>
      <c r="V61" s="38"/>
      <c r="W61" s="38"/>
      <c r="X61" s="38"/>
      <c r="Y61" s="38"/>
      <c r="Z61" s="38"/>
      <c r="AA61" s="38"/>
      <c r="AB61" s="38"/>
      <c r="AC61" s="63"/>
      <c r="AD61" s="39"/>
    </row>
    <row r="62" spans="4:30" x14ac:dyDescent="0.2">
      <c r="D62" s="67"/>
      <c r="E62" s="68"/>
      <c r="F62" s="68"/>
      <c r="G62" s="68"/>
      <c r="H62" s="68"/>
      <c r="I62" s="68"/>
      <c r="J62" s="68"/>
      <c r="K62" s="68"/>
      <c r="L62" s="68"/>
      <c r="M62" s="68"/>
      <c r="N62" s="38"/>
      <c r="O62" s="38"/>
      <c r="P62" s="38"/>
      <c r="Q62" s="38"/>
      <c r="R62" s="38"/>
      <c r="S62" s="38"/>
      <c r="T62" s="38"/>
      <c r="U62" s="38"/>
      <c r="V62" s="38"/>
      <c r="W62" s="38"/>
      <c r="X62" s="38"/>
      <c r="Y62" s="38"/>
      <c r="Z62" s="38"/>
      <c r="AA62" s="38"/>
      <c r="AB62" s="38"/>
      <c r="AC62" s="63"/>
      <c r="AD62" s="39"/>
    </row>
    <row r="63" spans="4:30" x14ac:dyDescent="0.2">
      <c r="D63" s="67"/>
      <c r="E63" s="68"/>
      <c r="F63" s="68"/>
      <c r="G63" s="68"/>
      <c r="H63" s="68"/>
      <c r="I63" s="68"/>
      <c r="J63" s="68"/>
      <c r="K63" s="68"/>
      <c r="L63" s="68"/>
      <c r="M63" s="68"/>
      <c r="N63" s="38"/>
      <c r="O63" s="38"/>
      <c r="P63" s="38"/>
      <c r="Q63" s="38"/>
      <c r="R63" s="38"/>
      <c r="S63" s="38"/>
      <c r="T63" s="38"/>
      <c r="U63" s="38"/>
      <c r="V63" s="38"/>
      <c r="W63" s="38"/>
      <c r="X63" s="38"/>
      <c r="Y63" s="38"/>
      <c r="Z63" s="38"/>
      <c r="AA63" s="38"/>
      <c r="AB63" s="38"/>
      <c r="AC63" s="63"/>
      <c r="AD63" s="39"/>
    </row>
    <row r="64" spans="4:30" x14ac:dyDescent="0.2">
      <c r="D64" s="67"/>
      <c r="E64" s="68"/>
      <c r="F64" s="68"/>
      <c r="G64" s="68"/>
      <c r="H64" s="68"/>
      <c r="I64" s="68"/>
      <c r="J64" s="68"/>
      <c r="K64" s="68"/>
      <c r="L64" s="68"/>
      <c r="M64" s="68"/>
      <c r="N64" s="38"/>
      <c r="O64" s="38"/>
      <c r="P64" s="38"/>
      <c r="Q64" s="38"/>
      <c r="R64" s="38"/>
      <c r="S64" s="38"/>
      <c r="T64" s="38"/>
      <c r="U64" s="38"/>
      <c r="V64" s="38"/>
      <c r="W64" s="38"/>
      <c r="X64" s="38"/>
      <c r="Y64" s="38"/>
      <c r="Z64" s="38"/>
      <c r="AA64" s="38"/>
      <c r="AB64" s="38"/>
      <c r="AC64" s="63"/>
      <c r="AD64" s="39"/>
    </row>
    <row r="65" spans="4:30" x14ac:dyDescent="0.2">
      <c r="D65" s="67"/>
      <c r="E65" s="68"/>
      <c r="F65" s="68"/>
      <c r="G65" s="68"/>
      <c r="H65" s="68"/>
      <c r="I65" s="68"/>
      <c r="J65" s="68"/>
      <c r="K65" s="68"/>
      <c r="L65" s="68"/>
      <c r="M65" s="68"/>
      <c r="N65" s="38"/>
      <c r="O65" s="38"/>
      <c r="P65" s="38"/>
      <c r="Q65" s="38"/>
      <c r="R65" s="38"/>
      <c r="S65" s="38"/>
      <c r="T65" s="38"/>
      <c r="U65" s="38"/>
      <c r="V65" s="38"/>
      <c r="W65" s="38"/>
      <c r="X65" s="38"/>
      <c r="Y65" s="38"/>
      <c r="Z65" s="38"/>
      <c r="AA65" s="38"/>
      <c r="AB65" s="38"/>
      <c r="AC65" s="63"/>
      <c r="AD65" s="39"/>
    </row>
    <row r="66" spans="4:30" x14ac:dyDescent="0.2">
      <c r="D66" s="67"/>
      <c r="E66" s="68"/>
      <c r="F66" s="68"/>
      <c r="G66" s="68"/>
      <c r="H66" s="68"/>
      <c r="I66" s="68"/>
      <c r="J66" s="68"/>
      <c r="K66" s="68"/>
      <c r="L66" s="68"/>
      <c r="M66" s="68"/>
      <c r="N66" s="38"/>
      <c r="O66" s="38"/>
      <c r="P66" s="38"/>
      <c r="Q66" s="38"/>
      <c r="R66" s="38"/>
      <c r="S66" s="38"/>
      <c r="T66" s="38"/>
      <c r="U66" s="38"/>
      <c r="V66" s="38"/>
      <c r="W66" s="38"/>
      <c r="X66" s="38"/>
      <c r="Y66" s="38"/>
      <c r="Z66" s="38"/>
      <c r="AA66" s="38"/>
      <c r="AB66" s="38"/>
      <c r="AC66" s="63"/>
      <c r="AD66" s="39"/>
    </row>
    <row r="67" spans="4:30" x14ac:dyDescent="0.2">
      <c r="D67" s="67"/>
      <c r="E67" s="68"/>
      <c r="F67" s="68"/>
      <c r="G67" s="68"/>
      <c r="H67" s="68"/>
      <c r="I67" s="68"/>
      <c r="J67" s="68"/>
      <c r="K67" s="68"/>
      <c r="L67" s="68"/>
      <c r="M67" s="68"/>
      <c r="N67" s="38"/>
      <c r="O67" s="38"/>
      <c r="P67" s="38"/>
      <c r="Q67" s="38"/>
      <c r="R67" s="38"/>
      <c r="S67" s="38"/>
      <c r="T67" s="38"/>
      <c r="U67" s="38"/>
      <c r="V67" s="38"/>
      <c r="W67" s="38"/>
      <c r="X67" s="38"/>
      <c r="Y67" s="38"/>
      <c r="Z67" s="38"/>
      <c r="AA67" s="38"/>
      <c r="AB67" s="38"/>
      <c r="AC67" s="63"/>
      <c r="AD67" s="39"/>
    </row>
    <row r="68" spans="4:30" x14ac:dyDescent="0.2">
      <c r="D68" s="67"/>
      <c r="E68" s="68"/>
      <c r="F68" s="68"/>
      <c r="G68" s="68"/>
      <c r="H68" s="68"/>
      <c r="I68" s="68"/>
      <c r="J68" s="68"/>
      <c r="K68" s="68"/>
      <c r="L68" s="68"/>
      <c r="M68" s="68"/>
      <c r="N68" s="38"/>
      <c r="O68" s="38"/>
      <c r="P68" s="38"/>
      <c r="Q68" s="38"/>
      <c r="R68" s="38"/>
      <c r="S68" s="38"/>
      <c r="T68" s="38"/>
      <c r="U68" s="38"/>
      <c r="V68" s="38"/>
      <c r="W68" s="38"/>
      <c r="X68" s="38"/>
      <c r="Y68" s="38"/>
      <c r="Z68" s="38"/>
      <c r="AA68" s="38"/>
      <c r="AB68" s="38"/>
      <c r="AC68" s="63"/>
      <c r="AD68" s="39"/>
    </row>
    <row r="69" spans="4:30" x14ac:dyDescent="0.2">
      <c r="D69" s="67"/>
      <c r="E69" s="68"/>
      <c r="F69" s="68"/>
      <c r="G69" s="68"/>
      <c r="H69" s="68"/>
      <c r="I69" s="68"/>
      <c r="J69" s="68"/>
      <c r="K69" s="68"/>
      <c r="L69" s="68"/>
      <c r="M69" s="68"/>
      <c r="N69" s="38"/>
      <c r="O69" s="38"/>
      <c r="P69" s="38"/>
      <c r="Q69" s="38"/>
      <c r="R69" s="38"/>
      <c r="S69" s="38"/>
      <c r="T69" s="38"/>
      <c r="U69" s="38"/>
      <c r="V69" s="38"/>
      <c r="W69" s="38"/>
      <c r="X69" s="38"/>
      <c r="Y69" s="38"/>
      <c r="Z69" s="38"/>
      <c r="AA69" s="38"/>
      <c r="AB69" s="38"/>
      <c r="AC69" s="63"/>
      <c r="AD69" s="39"/>
    </row>
    <row r="70" spans="4:30" x14ac:dyDescent="0.2">
      <c r="D70" s="67"/>
      <c r="E70" s="68"/>
      <c r="F70" s="68"/>
      <c r="G70" s="68"/>
      <c r="H70" s="68"/>
      <c r="I70" s="68"/>
      <c r="J70" s="68"/>
      <c r="K70" s="68"/>
      <c r="L70" s="68"/>
      <c r="M70" s="68"/>
      <c r="N70" s="38"/>
      <c r="O70" s="38"/>
      <c r="P70" s="38"/>
      <c r="Q70" s="38"/>
      <c r="R70" s="38"/>
      <c r="S70" s="38"/>
      <c r="T70" s="38"/>
      <c r="U70" s="38"/>
      <c r="V70" s="38"/>
      <c r="W70" s="38"/>
      <c r="X70" s="38"/>
      <c r="Y70" s="38"/>
      <c r="Z70" s="38"/>
      <c r="AA70" s="38"/>
      <c r="AB70" s="38"/>
      <c r="AC70" s="63"/>
      <c r="AD70" s="39"/>
    </row>
    <row r="71" spans="4:30" x14ac:dyDescent="0.2">
      <c r="D71" s="67"/>
      <c r="E71" s="68"/>
      <c r="F71" s="68"/>
      <c r="G71" s="68"/>
      <c r="H71" s="68"/>
      <c r="I71" s="68"/>
      <c r="J71" s="68"/>
      <c r="K71" s="68"/>
      <c r="L71" s="68"/>
      <c r="M71" s="68"/>
      <c r="N71" s="38"/>
      <c r="O71" s="38"/>
      <c r="P71" s="38"/>
      <c r="Q71" s="38"/>
      <c r="R71" s="38"/>
      <c r="S71" s="38"/>
      <c r="T71" s="38"/>
      <c r="U71" s="38"/>
      <c r="V71" s="38"/>
      <c r="W71" s="38"/>
      <c r="X71" s="38"/>
      <c r="Y71" s="38"/>
      <c r="Z71" s="38"/>
      <c r="AA71" s="38"/>
      <c r="AB71" s="38"/>
      <c r="AC71" s="63"/>
      <c r="AD71" s="39"/>
    </row>
    <row r="72" spans="4:30" x14ac:dyDescent="0.2">
      <c r="D72" s="67"/>
      <c r="E72" s="68"/>
      <c r="F72" s="68"/>
      <c r="G72" s="68"/>
      <c r="H72" s="68"/>
      <c r="I72" s="68"/>
      <c r="J72" s="68"/>
      <c r="K72" s="68"/>
      <c r="L72" s="68"/>
      <c r="M72" s="68"/>
      <c r="N72" s="38"/>
      <c r="O72" s="38"/>
      <c r="P72" s="38"/>
      <c r="Q72" s="38"/>
      <c r="R72" s="38"/>
      <c r="S72" s="38"/>
      <c r="T72" s="38"/>
      <c r="U72" s="38"/>
      <c r="V72" s="38"/>
      <c r="W72" s="38"/>
      <c r="X72" s="38"/>
      <c r="Y72" s="38"/>
      <c r="Z72" s="38"/>
      <c r="AA72" s="38"/>
      <c r="AB72" s="38"/>
      <c r="AC72" s="63"/>
      <c r="AD72" s="39"/>
    </row>
    <row r="73" spans="4:30" x14ac:dyDescent="0.2">
      <c r="D73" s="67"/>
      <c r="E73" s="68"/>
      <c r="F73" s="68"/>
      <c r="G73" s="68"/>
      <c r="H73" s="68"/>
      <c r="I73" s="68"/>
      <c r="J73" s="68"/>
      <c r="K73" s="68"/>
      <c r="L73" s="68"/>
      <c r="M73" s="68"/>
      <c r="N73" s="38"/>
      <c r="O73" s="38"/>
      <c r="P73" s="38"/>
      <c r="Q73" s="38"/>
      <c r="R73" s="38"/>
      <c r="S73" s="38"/>
      <c r="T73" s="38"/>
      <c r="U73" s="38"/>
      <c r="V73" s="38"/>
      <c r="W73" s="38"/>
      <c r="X73" s="38"/>
      <c r="Y73" s="38"/>
      <c r="Z73" s="38"/>
      <c r="AA73" s="38"/>
      <c r="AB73" s="38"/>
      <c r="AC73" s="63"/>
      <c r="AD73" s="39"/>
    </row>
    <row r="74" spans="4:30" x14ac:dyDescent="0.2">
      <c r="D74" s="67"/>
      <c r="E74" s="68"/>
      <c r="F74" s="68"/>
      <c r="G74" s="68"/>
      <c r="H74" s="68"/>
      <c r="I74" s="68"/>
      <c r="J74" s="68"/>
      <c r="K74" s="68"/>
      <c r="L74" s="68"/>
      <c r="M74" s="68"/>
      <c r="N74" s="38"/>
      <c r="O74" s="38"/>
      <c r="P74" s="38"/>
      <c r="Q74" s="38"/>
      <c r="R74" s="38"/>
      <c r="S74" s="38"/>
      <c r="T74" s="38"/>
      <c r="U74" s="38"/>
      <c r="V74" s="38"/>
      <c r="W74" s="38"/>
      <c r="X74" s="38"/>
      <c r="Y74" s="38"/>
      <c r="Z74" s="38"/>
      <c r="AA74" s="38"/>
      <c r="AB74" s="38"/>
      <c r="AC74" s="63"/>
      <c r="AD74" s="39"/>
    </row>
    <row r="75" spans="4:30" x14ac:dyDescent="0.2">
      <c r="D75" s="67"/>
      <c r="E75" s="68"/>
      <c r="F75" s="68"/>
      <c r="G75" s="68"/>
      <c r="H75" s="68"/>
      <c r="I75" s="68"/>
      <c r="J75" s="68"/>
      <c r="K75" s="68"/>
      <c r="L75" s="68"/>
      <c r="M75" s="68"/>
      <c r="N75" s="38"/>
      <c r="O75" s="38"/>
      <c r="P75" s="38"/>
      <c r="Q75" s="38"/>
      <c r="R75" s="38"/>
      <c r="S75" s="38"/>
      <c r="T75" s="38"/>
      <c r="U75" s="38"/>
      <c r="V75" s="38"/>
      <c r="W75" s="38"/>
      <c r="X75" s="38"/>
      <c r="Y75" s="38"/>
      <c r="Z75" s="38"/>
      <c r="AA75" s="38"/>
      <c r="AB75" s="38"/>
      <c r="AC75" s="63"/>
      <c r="AD75" s="39"/>
    </row>
    <row r="76" spans="4:30" ht="15.75" thickBot="1" x14ac:dyDescent="0.25">
      <c r="D76" s="69"/>
      <c r="E76" s="70"/>
      <c r="F76" s="70"/>
      <c r="G76" s="70"/>
      <c r="H76" s="70"/>
      <c r="I76" s="70"/>
      <c r="J76" s="70"/>
      <c r="K76" s="70"/>
      <c r="L76" s="70"/>
      <c r="M76" s="70"/>
      <c r="N76" s="40"/>
      <c r="O76" s="40"/>
      <c r="P76" s="40"/>
      <c r="Q76" s="40"/>
      <c r="R76" s="40"/>
      <c r="S76" s="40"/>
      <c r="T76" s="40"/>
      <c r="U76" s="40"/>
      <c r="V76" s="40"/>
      <c r="W76" s="40"/>
      <c r="X76" s="40"/>
      <c r="Y76" s="40"/>
      <c r="Z76" s="40"/>
      <c r="AA76" s="40"/>
      <c r="AB76" s="40"/>
      <c r="AC76" s="64"/>
      <c r="AD76" s="41"/>
    </row>
  </sheetData>
  <mergeCells count="30">
    <mergeCell ref="AE6:AE7"/>
    <mergeCell ref="AC6:AC7"/>
    <mergeCell ref="AD6:AD7"/>
    <mergeCell ref="S6:S7"/>
    <mergeCell ref="T6:V6"/>
    <mergeCell ref="W6:W7"/>
    <mergeCell ref="X6:X7"/>
    <mergeCell ref="Y6:Y7"/>
    <mergeCell ref="Z6:AB6"/>
    <mergeCell ref="D2:X2"/>
    <mergeCell ref="D6:D7"/>
    <mergeCell ref="E6:E7"/>
    <mergeCell ref="F6:F7"/>
    <mergeCell ref="G6:G7"/>
    <mergeCell ref="H6:L6"/>
    <mergeCell ref="M6:M7"/>
    <mergeCell ref="N6:P6"/>
    <mergeCell ref="Q6:Q7"/>
    <mergeCell ref="R6:R7"/>
    <mergeCell ref="AF6:AF7"/>
    <mergeCell ref="AG6:AG7"/>
    <mergeCell ref="AH6:AH7"/>
    <mergeCell ref="AI6:AI7"/>
    <mergeCell ref="AJ6:AJ7"/>
    <mergeCell ref="AP6:AP7"/>
    <mergeCell ref="AK6:AK7"/>
    <mergeCell ref="AL6:AL7"/>
    <mergeCell ref="AM6:AM7"/>
    <mergeCell ref="AN6:AN7"/>
    <mergeCell ref="AO6:AO7"/>
  </mergeCells>
  <dataValidations count="12">
    <dataValidation type="custom" allowBlank="1" showInputMessage="1" showErrorMessage="1" errorTitle="X-Author for Excel" error="Id and Lookup fields are not editable." promptTitle="X-Author for Excel" sqref="A8:A36" xr:uid="{00000000-0002-0000-0B00-000000000000}">
      <formula1>""</formula1>
    </dataValidation>
    <dataValidation type="decimal" allowBlank="1" showInputMessage="1" showErrorMessage="1" errorTitle="X-Author for Excel" error="Please enter a valid numeric value. Valid range for Baseline N# is -1E+16 to 1E+16." promptTitle="X-Author for Excel" sqref="H8:H36" xr:uid="{00000000-0002-0000-0B00-000001000000}">
      <formula1>-10000000000000000</formula1>
      <formula2>10000000000000000</formula2>
    </dataValidation>
    <dataValidation type="decimal" allowBlank="1" showInputMessage="1" showErrorMessage="1" errorTitle="X-Author for Excel" error="Please enter a valid numeric value. Valid range for Baseline D# is -1E+18 to 1E+18." promptTitle="X-Author for Excel" sqref="I8:I36" xr:uid="{00000000-0002-0000-0B00-000002000000}">
      <formula1>-1000000000000000000</formula1>
      <formula2>1000000000000000000</formula2>
    </dataValidation>
    <dataValidation type="decimal" allowBlank="1" showInputMessage="1" showErrorMessage="1" errorTitle="X-Author for Excel" error="Please enter a valid numeric value. Valid range for Result N# (PR) is -1E+16 to 1E+16." promptTitle="X-Author for Excel" sqref="N8:N36" xr:uid="{00000000-0002-0000-0B00-000003000000}">
      <formula1>-10000000000000000</formula1>
      <formula2>10000000000000000</formula2>
    </dataValidation>
    <dataValidation type="decimal" allowBlank="1" showInputMessage="1" showErrorMessage="1" errorTitle="X-Author for Excel" error="Please enter a valid numeric value. Valid range for Result D# (PR) is -1E+16 to 1E+16." promptTitle="X-Author for Excel" sqref="O8:O36" xr:uid="{00000000-0002-0000-0B00-000004000000}">
      <formula1>-10000000000000000</formula1>
      <formula2>10000000000000000</formula2>
    </dataValidation>
    <dataValidation type="decimal" allowBlank="1" showInputMessage="1" showErrorMessage="1" errorTitle="X-Author for Excel" error="Please enter a valid numeric value. Valid range for Result % (PR) is -999.9 to 999.9." promptTitle="X-Author for Excel" sqref="P8:P36" xr:uid="{00000000-0002-0000-0B00-000005000000}">
      <formula1>-999.9</formula1>
      <formula2>999.9</formula2>
    </dataValidation>
    <dataValidation type="list" allowBlank="1" showInputMessage="1" showErrorMessage="1" errorTitle="X-Author for Excel" error="Please select a value from the drop-down." promptTitle="X-Author for Excel" sqref="Q8:Q36" xr:uid="{00000000-0002-0000-0B00-000006000000}">
      <formula1>IF(IFERROR(ROWS(INDIRECT(SUBSTITUTE("AIM_Coverage_Disaggregation_Result__c.AIM_Source_PR__c"," ","_"))),-1) &lt; 0, XAuthorInvalidPicklistData,INDIRECT(SUBSTITUTE("AIM_Coverage_Disaggregation_Result__c.AIM_Source_PR__c"," ","_")))</formula1>
    </dataValidation>
    <dataValidation type="decimal" allowBlank="1" showInputMessage="1" showErrorMessage="1" errorTitle="X-Author for Excel" error="Please enter a valid numeric value. Valid range for Result N# (LFA) is -1E+16 to 1E+16." promptTitle="X-Author for Excel" sqref="T8:T36" xr:uid="{00000000-0002-0000-0B00-000007000000}">
      <formula1>-10000000000000000</formula1>
      <formula2>10000000000000000</formula2>
    </dataValidation>
    <dataValidation type="decimal" allowBlank="1" showInputMessage="1" showErrorMessage="1" errorTitle="X-Author for Excel" error="Please enter a valid numeric value. Valid range for Result D# (LFA) is -1E+16 to 1E+16." promptTitle="X-Author for Excel" sqref="U8:U36" xr:uid="{00000000-0002-0000-0B00-000008000000}">
      <formula1>-10000000000000000</formula1>
      <formula2>10000000000000000</formula2>
    </dataValidation>
    <dataValidation type="decimal" allowBlank="1" showInputMessage="1" showErrorMessage="1" errorTitle="X-Author for Excel" error="Please enter a valid numeric value. Valid range for Result % (LFA) is -999.9 to 999.9." promptTitle="X-Author for Excel" sqref="V8:V36" xr:uid="{00000000-0002-0000-0B00-000009000000}">
      <formula1>-999.9</formula1>
      <formula2>999.9</formula2>
    </dataValidation>
    <dataValidation type="list" allowBlank="1" showInputMessage="1" showErrorMessage="1" errorTitle="X-Author for Excel" error="Please select a value from the drop-down." promptTitle="X-Author for Excel" sqref="W8:W36" xr:uid="{00000000-0002-0000-0B00-00000A000000}">
      <formula1>IF(IFERROR(ROWS(INDIRECT(SUBSTITUTE("AIM_Coverage_Disaggregation_Result__c.AIM_LFA_Source__c"," ","_"))),-1) &lt; 0, XAuthorInvalidPicklistData,INDIRECT(SUBSTITUTE("AIM_Coverage_Disaggregation_Result__c.AIM_LFA_Source__c"," ","_")))</formula1>
    </dataValidation>
    <dataValidation type="decimal" allowBlank="1" showInputMessage="1" showErrorMessage="1" errorTitle="X-Author for Excel" error="Please enter a valid numeric value. Valid range for Coverage Indicator Number is -1E+18 to 1E+18." promptTitle="X-Author for Excel" sqref="AE8:AE36" xr:uid="{00000000-0002-0000-0B00-00000B000000}">
      <formula1>-1000000000000000000</formula1>
      <formula2>1000000000000000000</formula2>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tabColor rgb="FF92D050"/>
  </sheetPr>
  <dimension ref="A1:S51"/>
  <sheetViews>
    <sheetView topLeftCell="H8" zoomScale="70" zoomScaleNormal="70" workbookViewId="0">
      <selection activeCell="L12" sqref="L12"/>
    </sheetView>
  </sheetViews>
  <sheetFormatPr baseColWidth="10" defaultColWidth="9.140625" defaultRowHeight="15" x14ac:dyDescent="0.2"/>
  <cols>
    <col min="1" max="1" width="5.85546875" style="1027" hidden="1" customWidth="1"/>
    <col min="2" max="2" width="7" style="1027" hidden="1" customWidth="1"/>
    <col min="3" max="3" width="34.140625" style="36" customWidth="1"/>
    <col min="4" max="4" width="43.85546875" style="36" customWidth="1"/>
    <col min="5" max="5" width="36.85546875" style="36" customWidth="1"/>
    <col min="6" max="6" width="39.7109375" style="36" customWidth="1"/>
    <col min="7" max="7" width="61.85546875" style="36" customWidth="1"/>
    <col min="8" max="8" width="57.140625" style="36" customWidth="1"/>
    <col min="9" max="9" width="23" style="36" customWidth="1"/>
    <col min="10" max="10" width="27.85546875" style="36" customWidth="1"/>
    <col min="11" max="11" width="23.140625" style="36" customWidth="1"/>
    <col min="12" max="12" width="76.5703125" style="36" customWidth="1"/>
    <col min="13" max="13" width="20.42578125" style="36" customWidth="1"/>
    <col min="14" max="14" width="26.140625" style="36" customWidth="1"/>
    <col min="15" max="15" width="60.5703125" style="36" customWidth="1"/>
    <col min="16" max="17" width="19.140625" style="36" customWidth="1"/>
    <col min="18" max="18" width="43.42578125" style="36" customWidth="1"/>
    <col min="19" max="16384" width="9.140625" style="36"/>
  </cols>
  <sheetData>
    <row r="1" spans="1:19" ht="45.75" customHeight="1" thickBot="1" x14ac:dyDescent="0.25">
      <c r="C1" s="50" t="str">
        <f>CoverSheet!A1</f>
        <v>Informe de progreso y solicitud de desembolso</v>
      </c>
      <c r="D1" s="51"/>
      <c r="E1" s="51"/>
      <c r="F1" s="51"/>
      <c r="G1" s="51"/>
      <c r="H1" s="51"/>
      <c r="I1" s="51"/>
      <c r="J1" s="51"/>
      <c r="K1" s="51"/>
      <c r="L1" s="51"/>
      <c r="M1" s="51"/>
      <c r="N1" s="51"/>
      <c r="O1" s="51"/>
      <c r="P1" s="51"/>
      <c r="Q1" s="51"/>
      <c r="R1" s="51"/>
    </row>
    <row r="2" spans="1:19" ht="13.5" customHeight="1" x14ac:dyDescent="0.2">
      <c r="C2" s="47"/>
      <c r="D2" s="46"/>
      <c r="E2" s="46"/>
      <c r="F2" s="46"/>
      <c r="G2" s="46"/>
      <c r="H2" s="46"/>
      <c r="I2" s="46"/>
      <c r="J2" s="46"/>
      <c r="K2" s="46"/>
      <c r="L2" s="46"/>
      <c r="M2" s="46"/>
      <c r="N2" s="46"/>
      <c r="O2" s="46"/>
      <c r="P2" s="46"/>
      <c r="Q2" s="46"/>
      <c r="R2" s="46"/>
      <c r="S2" s="46"/>
    </row>
    <row r="3" spans="1:19" ht="45" customHeight="1" x14ac:dyDescent="0.2">
      <c r="C3" s="53" t="str">
        <f>VLOOKUP(Translations!B31,Translations!B3:H508,4,0)</f>
        <v>Sección 1: Información programática</v>
      </c>
      <c r="D3" s="54"/>
      <c r="E3" s="54"/>
      <c r="F3" s="54"/>
      <c r="G3" s="54"/>
      <c r="H3" s="54"/>
      <c r="I3" s="54"/>
      <c r="J3" s="54"/>
      <c r="K3" s="54"/>
      <c r="L3" s="54"/>
      <c r="M3" s="54"/>
      <c r="N3" s="54"/>
      <c r="O3" s="54"/>
      <c r="P3" s="54"/>
      <c r="Q3" s="54"/>
      <c r="R3" s="54"/>
    </row>
    <row r="4" spans="1:19" x14ac:dyDescent="0.2">
      <c r="C4" s="46"/>
      <c r="D4" s="46"/>
      <c r="E4" s="46"/>
      <c r="F4" s="46"/>
      <c r="G4" s="46"/>
      <c r="H4" s="46"/>
      <c r="I4" s="46"/>
      <c r="J4" s="46"/>
      <c r="K4" s="46"/>
      <c r="L4" s="46"/>
      <c r="M4" s="46"/>
      <c r="N4" s="46"/>
      <c r="O4" s="46"/>
      <c r="P4" s="46"/>
      <c r="Q4" s="46"/>
      <c r="R4" s="46"/>
    </row>
    <row r="5" spans="1:19" ht="90.75" customHeight="1" x14ac:dyDescent="0.2">
      <c r="C5" s="1676" t="s">
        <v>1011</v>
      </c>
      <c r="D5" s="1676"/>
      <c r="E5" s="1676"/>
      <c r="F5" s="1676"/>
      <c r="G5" s="1676"/>
      <c r="H5" s="1676"/>
      <c r="I5" s="1676"/>
      <c r="J5" s="1676"/>
      <c r="K5" s="1676"/>
      <c r="L5" s="1676"/>
      <c r="M5" s="1676"/>
      <c r="N5" s="1676"/>
      <c r="O5" s="1676"/>
      <c r="P5" s="59"/>
      <c r="Q5" s="59"/>
      <c r="R5" s="59"/>
    </row>
    <row r="6" spans="1:19" x14ac:dyDescent="0.2">
      <c r="C6" s="46"/>
      <c r="D6" s="46"/>
      <c r="E6" s="46"/>
      <c r="F6" s="46"/>
      <c r="G6" s="46"/>
      <c r="H6" s="46"/>
      <c r="I6" s="46"/>
      <c r="J6" s="46"/>
      <c r="K6" s="46"/>
      <c r="L6" s="46"/>
      <c r="M6" s="46"/>
      <c r="N6" s="46"/>
      <c r="O6" s="46"/>
      <c r="P6" s="46"/>
      <c r="Q6" s="46"/>
      <c r="R6" s="46"/>
    </row>
    <row r="7" spans="1:19" ht="39" customHeight="1" x14ac:dyDescent="0.2">
      <c r="C7" s="56" t="str">
        <f>VLOOKUP(Translations!B143,Translations!B3:H508,4,0)</f>
        <v>C- Medidas de seguimiento del plan de trabajo</v>
      </c>
      <c r="D7" s="57"/>
      <c r="E7" s="57"/>
      <c r="F7" s="57"/>
      <c r="G7" s="57"/>
      <c r="H7" s="57"/>
      <c r="I7" s="57"/>
      <c r="J7" s="57"/>
      <c r="K7" s="57"/>
      <c r="L7" s="57"/>
      <c r="M7" s="57"/>
      <c r="N7" s="57"/>
      <c r="O7" s="57"/>
      <c r="P7" s="57"/>
      <c r="Q7" s="57"/>
      <c r="R7" s="57"/>
    </row>
    <row r="8" spans="1:19" ht="18.75" customHeight="1" thickBot="1" x14ac:dyDescent="0.25">
      <c r="C8" s="48"/>
      <c r="D8" s="49"/>
      <c r="E8" s="49"/>
      <c r="F8" s="49"/>
      <c r="G8" s="49"/>
      <c r="H8" s="49"/>
      <c r="I8" s="49"/>
      <c r="J8" s="49"/>
      <c r="K8" s="49"/>
      <c r="L8" s="49"/>
      <c r="M8" s="49"/>
      <c r="N8" s="49"/>
      <c r="O8" s="49"/>
      <c r="P8" s="49"/>
      <c r="Q8" s="49"/>
      <c r="R8" s="49"/>
    </row>
    <row r="9" spans="1:19" ht="28.5" customHeight="1" x14ac:dyDescent="0.2">
      <c r="B9" s="1071"/>
      <c r="C9" s="1622" t="str">
        <f>VLOOKUP(Translations!B144,Translations!B3:H508,4,0)</f>
        <v>Módulo</v>
      </c>
      <c r="D9" s="1617" t="str">
        <f>VLOOKUP(Translations!B145,Translations!B3:H508,4,0)</f>
        <v>Intervención</v>
      </c>
      <c r="E9" s="1617" t="str">
        <f>VLOOKUP(Translations!B146,Translations!B3:H508,4,0)</f>
        <v>Intervención personalizado</v>
      </c>
      <c r="F9" s="1651" t="str">
        <f>VLOOKUP(Translations!B147,Translations!B3:H508,4,0)</f>
        <v>Actividad</v>
      </c>
      <c r="G9" s="1655" t="str">
        <f>VLOOKUP(Translations!B148,Translations!B3:H508,4,0)</f>
        <v>Detalles de la actividad: objetivos/metas</v>
      </c>
      <c r="H9" s="1651" t="str">
        <f>VLOOKUP(Translations!B149,Translations!B3:H508,4,0)</f>
        <v>Criterios para la realización</v>
      </c>
      <c r="I9" s="1655" t="str">
        <f>VLOOKUP(Translations!B150,Translations!B3:H508,4,0)</f>
        <v>País (pertinente en las subvenciones multipaís)</v>
      </c>
      <c r="J9" s="1658" t="str">
        <f>VLOOKUP(Translations!B151,Translations!B3:H508,4,0)</f>
        <v>Situación de los progresos</v>
      </c>
      <c r="K9" s="1686" t="str">
        <f>VLOOKUP(Translations!B152,Translations!B3:H508,4,0)</f>
        <v>Calificación</v>
      </c>
      <c r="L9" s="1603" t="str">
        <f>VLOOKUP(Translations!B153,Translations!B3:H508,4,0)</f>
        <v>Causas de la variación con respecto a las actividades y los objetivos del plan de trabajo</v>
      </c>
      <c r="M9" s="1605" t="s">
        <v>502</v>
      </c>
      <c r="N9" s="1605" t="s">
        <v>505</v>
      </c>
      <c r="O9" s="1605" t="s">
        <v>506</v>
      </c>
      <c r="P9" s="1669" t="s">
        <v>507</v>
      </c>
      <c r="Q9" s="1669" t="s">
        <v>508</v>
      </c>
      <c r="R9" s="1607" t="s">
        <v>72</v>
      </c>
    </row>
    <row r="10" spans="1:19" ht="54" customHeight="1" thickBot="1" x14ac:dyDescent="0.25">
      <c r="B10" s="1071"/>
      <c r="C10" s="1677"/>
      <c r="D10" s="1678"/>
      <c r="E10" s="1678"/>
      <c r="F10" s="1679"/>
      <c r="G10" s="1680"/>
      <c r="H10" s="1681"/>
      <c r="I10" s="1682"/>
      <c r="J10" s="1683"/>
      <c r="K10" s="1687"/>
      <c r="L10" s="1688"/>
      <c r="M10" s="1689"/>
      <c r="N10" s="1689"/>
      <c r="O10" s="1689"/>
      <c r="P10" s="1684"/>
      <c r="Q10" s="1684"/>
      <c r="R10" s="1685"/>
    </row>
    <row r="11" spans="1:19" ht="273.75" customHeight="1" thickBot="1" x14ac:dyDescent="0.25">
      <c r="A11" s="1027">
        <f>A10+1</f>
        <v>1</v>
      </c>
      <c r="B11" s="1027" t="str">
        <f>"WPTM"&amp;A11</f>
        <v>WPTM1</v>
      </c>
      <c r="C11" s="779" t="str">
        <f>IFERROR(INDEX('WPTM_1C  Import-Export'!Z$8:Z201,MATCH($B11,'WPTM_1C  Import-Export'!$C$8:$C$201,0)),"")</f>
        <v>Paquete para TB-MR</v>
      </c>
      <c r="D11" s="780" t="str">
        <f>IFERROR(IF(INDEX('WPTM_1C  Import-Export'!E$8:E201,MATCH($B11,'WPTM_1C  Import-Export'!$C$8:$C$201,0))="","",INDEX('WPTM_1C  Import-Export'!E$8:E201,MATCH($B11,'WPTM_1C  Import-Export'!$C$8:$C$201,0))),"")</f>
        <v>Tratamiento: TB-MDR</v>
      </c>
      <c r="E11" s="780" t="str">
        <f>IFERROR(IF(INDEX('WPTM_1C  Import-Export'!F$8:F201,MATCH($B11,'WPTM_1C  Import-Export'!$C$8:$C$201,0))="","",INDEX('WPTM_1C  Import-Export'!F$8:F201,MATCH($B11,'WPTM_1C  Import-Export'!$C$8:$C$201,0))),"")</f>
        <v/>
      </c>
      <c r="F11" s="780" t="str">
        <f>IFERROR(IF(INDEX('WPTM_1C  Import-Export'!AA$8:AA201,MATCH($B11,'WPTM_1C  Import-Export'!$C$8:$C$201,0))="","",INDEX('WPTM_1C  Import-Export'!AA$8:AA201,MATCH($B11,'WPTM_1C  Import-Export'!$C$8:$C$201,0))),"")</f>
        <v>SIGTB y RME fusionados y con interoperabilidad finalizada permitiendo la generación de reportes para la gestión de la Dirección de Prevención y Control Nacional de la TB.</v>
      </c>
      <c r="G11" s="780" t="str">
        <f>IFERROR(IF(INDEX('WPTM_1C  Import-Export'!AB$8:AB201,MATCH($B11,'WPTM_1C  Import-Export'!$C$8:$C$201,0))="","",INDEX('WPTM_1C  Import-Export'!AB$8:AB201,MATCH($B11,'WPTM_1C  Import-Export'!$C$8:$C$201,0))),"")</f>
        <v>Se realizarán 32 talleres de 40 personas en el MINSA (DIRIS, DIRESA y GERESA). Además de 3 talleres para el INPE, FFAA y Policiales y ESSALUD. Además, se realizarán visitas de asistencia técnica en SIGTB a nivel nacional de los EESS y de los 12 Establecimientos Penitenciarios priorizados.</v>
      </c>
      <c r="H11" s="780" t="str">
        <f>IFERROR(IF(INDEX('WPTM_1C  Import-Export'!I$8:I201,MATCH($B11,'WPTM_1C  Import-Export'!$C$8:$C$201,0))="","",INDEX('WPTM_1C  Import-Export'!I$8:I201,MATCH($B11,'WPTM_1C  Import-Export'!$C$8:$C$201,0))),"")</f>
        <v>Iniciado: Las actividades específicas de fusión e interoperabilidad del SIGTB y RME se han iniciado (esto inlcuye entre otra cosas: revision de criterios tecnicos y estandares nacionales, diseno de algoritmos, alineamiento de modulos y sistemas de georeferenciacion)
Avanzado: Fusión e interoperabilidad del SIGTB y RME  ha sido testeada en condiciones reales al menos una vez.
Finalizado: Sistema fusionado se encuentra completamente operativo y se usa de manera rutinaria y permite la generación de reportes combinados para la gestión de la Dirección de Prevención y Control Nacional de la TB.</v>
      </c>
      <c r="I11" s="780"/>
      <c r="J11" s="1076" t="s">
        <v>1008</v>
      </c>
      <c r="K11" s="1094">
        <f>IFERROR(IF(J11="Not Started",0,IF(J11="Started",1,IF(J11="Advancing",2,IF(J11="Completed",3," "))))," ")</f>
        <v>2</v>
      </c>
      <c r="L11" s="1076" t="s">
        <v>4116</v>
      </c>
      <c r="M11" s="1076"/>
      <c r="N11" s="1094" t="str">
        <f>IFERROR(IF(M11="Not Started",0,IF(M11="Started",1,IF(M11="Advancing",2,IF(M11="Completed",3," "))))," ")</f>
        <v xml:space="preserve"> </v>
      </c>
      <c r="O11" s="1076"/>
      <c r="P11" s="1076"/>
      <c r="Q11" s="1094" t="str">
        <f>IFERROR(IF(P11="Not Started",0,IF(P11="Started",1,IF(P11="Advancing",2,IF(P11="Completed",3," "))))," ")</f>
        <v xml:space="preserve"> </v>
      </c>
      <c r="R11" s="1077"/>
    </row>
    <row r="12" spans="1:19" ht="60" customHeight="1" thickBot="1" x14ac:dyDescent="0.25">
      <c r="A12" s="1027">
        <f t="shared" ref="A12:A51" si="0">A11+1</f>
        <v>2</v>
      </c>
      <c r="B12" s="1027" t="str">
        <f t="shared" ref="B12:B51" si="1">"WPTM"&amp;A12</f>
        <v>WPTM2</v>
      </c>
      <c r="C12" s="779" t="str">
        <f>IFERROR(INDEX('WPTM_1C  Import-Export'!Z$8:Z202,MATCH($B12,'WPTM_1C  Import-Export'!$C$8:$C$201,0)),"")</f>
        <v/>
      </c>
      <c r="D12" s="780" t="str">
        <f>IFERROR(IF(INDEX('WPTM_1C  Import-Export'!E$8:E202,MATCH($B12,'WPTM_1C  Import-Export'!$C$8:$C$201,0))="","",INDEX('WPTM_1C  Import-Export'!E$8:E202,MATCH($B12,'WPTM_1C  Import-Export'!$C$8:$C$201,0))),"")</f>
        <v/>
      </c>
      <c r="E12" s="780" t="str">
        <f>IFERROR(IF(INDEX('WPTM_1C  Import-Export'!F$8:F202,MATCH($B12,'WPTM_1C  Import-Export'!$C$8:$C$201,0))="","",INDEX('WPTM_1C  Import-Export'!F$8:F202,MATCH($B12,'WPTM_1C  Import-Export'!$C$8:$C$201,0))),"")</f>
        <v/>
      </c>
      <c r="F12" s="780" t="str">
        <f>IFERROR(IF(INDEX('WPTM_1C  Import-Export'!AA$8:AA202,MATCH($B12,'WPTM_1C  Import-Export'!$C$8:$C$201,0))="","",INDEX('WPTM_1C  Import-Export'!AA$8:AA202,MATCH($B12,'WPTM_1C  Import-Export'!$C$8:$C$201,0))),"")</f>
        <v/>
      </c>
      <c r="G12" s="780" t="str">
        <f>IFERROR(IF(INDEX('WPTM_1C  Import-Export'!AB$8:AB202,MATCH($B12,'WPTM_1C  Import-Export'!$C$8:$C$201,0))="","",INDEX('WPTM_1C  Import-Export'!AB$8:AB202,MATCH($B12,'WPTM_1C  Import-Export'!$C$8:$C$201,0))),"")</f>
        <v/>
      </c>
      <c r="H12" s="780" t="str">
        <f>IFERROR(IF(INDEX('WPTM_1C  Import-Export'!I$8:I202,MATCH($B12,'WPTM_1C  Import-Export'!$C$8:$C$201,0))="","",INDEX('WPTM_1C  Import-Export'!I$8:I202,MATCH($B12,'WPTM_1C  Import-Export'!$C$8:$C$201,0))),"")</f>
        <v/>
      </c>
      <c r="I12" s="780"/>
      <c r="J12" s="1076"/>
      <c r="K12" s="1094" t="str">
        <f t="shared" ref="K12:K51" si="2">IFERROR(IF(J12="Not Started",0,IF(J12="Started",1,IF(J12="Advancing",2,IF(J12="Completed",3," "))))," ")</f>
        <v xml:space="preserve"> </v>
      </c>
      <c r="L12" s="1076"/>
      <c r="M12" s="1076"/>
      <c r="N12" s="1094" t="str">
        <f t="shared" ref="N12:N51" si="3">IFERROR(IF(M12="Not Started",0,IF(M12="Started",1,IF(M12="Advancing",2,IF(M12="Completed",3," "))))," ")</f>
        <v xml:space="preserve"> </v>
      </c>
      <c r="O12" s="1076"/>
      <c r="P12" s="1076"/>
      <c r="Q12" s="1094" t="str">
        <f t="shared" ref="Q12:Q51" si="4">IFERROR(IF(P12="Not Started",0,IF(P12="Started",1,IF(P12="Advancing",2,IF(P12="Completed",3," "))))," ")</f>
        <v xml:space="preserve"> </v>
      </c>
      <c r="R12" s="1077"/>
    </row>
    <row r="13" spans="1:19" ht="60" customHeight="1" thickBot="1" x14ac:dyDescent="0.25">
      <c r="A13" s="1027">
        <f t="shared" si="0"/>
        <v>3</v>
      </c>
      <c r="B13" s="1027" t="str">
        <f t="shared" si="1"/>
        <v>WPTM3</v>
      </c>
      <c r="C13" s="779" t="str">
        <f>IFERROR(INDEX('WPTM_1C  Import-Export'!Z$8:Z203,MATCH($B13,'WPTM_1C  Import-Export'!$C$8:$C$201,0)),"")</f>
        <v/>
      </c>
      <c r="D13" s="780" t="str">
        <f>IFERROR(IF(INDEX('WPTM_1C  Import-Export'!E$8:E203,MATCH($B13,'WPTM_1C  Import-Export'!$C$8:$C$201,0))="","",INDEX('WPTM_1C  Import-Export'!E$8:E203,MATCH($B13,'WPTM_1C  Import-Export'!$C$8:$C$201,0))),"")</f>
        <v/>
      </c>
      <c r="E13" s="780" t="str">
        <f>IFERROR(IF(INDEX('WPTM_1C  Import-Export'!F$8:F203,MATCH($B13,'WPTM_1C  Import-Export'!$C$8:$C$201,0))="","",INDEX('WPTM_1C  Import-Export'!F$8:F203,MATCH($B13,'WPTM_1C  Import-Export'!$C$8:$C$201,0))),"")</f>
        <v/>
      </c>
      <c r="F13" s="780" t="str">
        <f>IFERROR(IF(INDEX('WPTM_1C  Import-Export'!AA$8:AA203,MATCH($B13,'WPTM_1C  Import-Export'!$C$8:$C$201,0))="","",INDEX('WPTM_1C  Import-Export'!AA$8:AA203,MATCH($B13,'WPTM_1C  Import-Export'!$C$8:$C$201,0))),"")</f>
        <v/>
      </c>
      <c r="G13" s="780" t="str">
        <f>IFERROR(IF(INDEX('WPTM_1C  Import-Export'!AB$8:AB203,MATCH($B13,'WPTM_1C  Import-Export'!$C$8:$C$201,0))="","",INDEX('WPTM_1C  Import-Export'!AB$8:AB203,MATCH($B13,'WPTM_1C  Import-Export'!$C$8:$C$201,0))),"")</f>
        <v/>
      </c>
      <c r="H13" s="780" t="str">
        <f>IFERROR(IF(INDEX('WPTM_1C  Import-Export'!I$8:I203,MATCH($B13,'WPTM_1C  Import-Export'!$C$8:$C$201,0))="","",INDEX('WPTM_1C  Import-Export'!I$8:I203,MATCH($B13,'WPTM_1C  Import-Export'!$C$8:$C$201,0))),"")</f>
        <v/>
      </c>
      <c r="I13" s="780"/>
      <c r="J13" s="1076"/>
      <c r="K13" s="1094" t="str">
        <f t="shared" si="2"/>
        <v xml:space="preserve"> </v>
      </c>
      <c r="L13" s="1076"/>
      <c r="M13" s="1076"/>
      <c r="N13" s="1094" t="str">
        <f t="shared" si="3"/>
        <v xml:space="preserve"> </v>
      </c>
      <c r="O13" s="1076"/>
      <c r="P13" s="1076"/>
      <c r="Q13" s="1094" t="str">
        <f t="shared" si="4"/>
        <v xml:space="preserve"> </v>
      </c>
      <c r="R13" s="1077"/>
    </row>
    <row r="14" spans="1:19" ht="60" customHeight="1" thickBot="1" x14ac:dyDescent="0.25">
      <c r="A14" s="1027">
        <f t="shared" si="0"/>
        <v>4</v>
      </c>
      <c r="B14" s="1027" t="str">
        <f t="shared" si="1"/>
        <v>WPTM4</v>
      </c>
      <c r="C14" s="779" t="str">
        <f>IFERROR(INDEX('WPTM_1C  Import-Export'!Z$8:Z204,MATCH($B14,'WPTM_1C  Import-Export'!$C$8:$C$201,0)),"")</f>
        <v/>
      </c>
      <c r="D14" s="780" t="str">
        <f>IFERROR(IF(INDEX('WPTM_1C  Import-Export'!E$8:E204,MATCH($B14,'WPTM_1C  Import-Export'!$C$8:$C$201,0))="","",INDEX('WPTM_1C  Import-Export'!E$8:E204,MATCH($B14,'WPTM_1C  Import-Export'!$C$8:$C$201,0))),"")</f>
        <v/>
      </c>
      <c r="E14" s="780" t="str">
        <f>IFERROR(IF(INDEX('WPTM_1C  Import-Export'!F$8:F204,MATCH($B14,'WPTM_1C  Import-Export'!$C$8:$C$201,0))="","",INDEX('WPTM_1C  Import-Export'!F$8:F204,MATCH($B14,'WPTM_1C  Import-Export'!$C$8:$C$201,0))),"")</f>
        <v/>
      </c>
      <c r="F14" s="780" t="str">
        <f>IFERROR(IF(INDEX('WPTM_1C  Import-Export'!AA$8:AA204,MATCH($B14,'WPTM_1C  Import-Export'!$C$8:$C$201,0))="","",INDEX('WPTM_1C  Import-Export'!AA$8:AA204,MATCH($B14,'WPTM_1C  Import-Export'!$C$8:$C$201,0))),"")</f>
        <v/>
      </c>
      <c r="G14" s="780" t="str">
        <f>IFERROR(IF(INDEX('WPTM_1C  Import-Export'!AB$8:AB204,MATCH($B14,'WPTM_1C  Import-Export'!$C$8:$C$201,0))="","",INDEX('WPTM_1C  Import-Export'!AB$8:AB204,MATCH($B14,'WPTM_1C  Import-Export'!$C$8:$C$201,0))),"")</f>
        <v/>
      </c>
      <c r="H14" s="780" t="str">
        <f>IFERROR(IF(INDEX('WPTM_1C  Import-Export'!I$8:I204,MATCH($B14,'WPTM_1C  Import-Export'!$C$8:$C$201,0))="","",INDEX('WPTM_1C  Import-Export'!I$8:I204,MATCH($B14,'WPTM_1C  Import-Export'!$C$8:$C$201,0))),"")</f>
        <v/>
      </c>
      <c r="I14" s="780"/>
      <c r="J14" s="1076"/>
      <c r="K14" s="1094" t="str">
        <f t="shared" si="2"/>
        <v xml:space="preserve"> </v>
      </c>
      <c r="L14" s="1076"/>
      <c r="M14" s="1076"/>
      <c r="N14" s="1094" t="str">
        <f t="shared" si="3"/>
        <v xml:space="preserve"> </v>
      </c>
      <c r="O14" s="1076"/>
      <c r="P14" s="1076"/>
      <c r="Q14" s="1094" t="str">
        <f t="shared" si="4"/>
        <v xml:space="preserve"> </v>
      </c>
      <c r="R14" s="1077"/>
    </row>
    <row r="15" spans="1:19" ht="60" customHeight="1" thickBot="1" x14ac:dyDescent="0.25">
      <c r="A15" s="1027">
        <f t="shared" si="0"/>
        <v>5</v>
      </c>
      <c r="B15" s="1027" t="str">
        <f t="shared" si="1"/>
        <v>WPTM5</v>
      </c>
      <c r="C15" s="779" t="str">
        <f>IFERROR(INDEX('WPTM_1C  Import-Export'!Z$8:Z205,MATCH($B15,'WPTM_1C  Import-Export'!$C$8:$C$201,0)),"")</f>
        <v/>
      </c>
      <c r="D15" s="780" t="str">
        <f>IFERROR(IF(INDEX('WPTM_1C  Import-Export'!E$8:E205,MATCH($B15,'WPTM_1C  Import-Export'!$C$8:$C$201,0))="","",INDEX('WPTM_1C  Import-Export'!E$8:E205,MATCH($B15,'WPTM_1C  Import-Export'!$C$8:$C$201,0))),"")</f>
        <v/>
      </c>
      <c r="E15" s="780" t="str">
        <f>IFERROR(IF(INDEX('WPTM_1C  Import-Export'!F$8:F205,MATCH($B15,'WPTM_1C  Import-Export'!$C$8:$C$201,0))="","",INDEX('WPTM_1C  Import-Export'!F$8:F205,MATCH($B15,'WPTM_1C  Import-Export'!$C$8:$C$201,0))),"")</f>
        <v/>
      </c>
      <c r="F15" s="780" t="str">
        <f>IFERROR(IF(INDEX('WPTM_1C  Import-Export'!AA$8:AA205,MATCH($B15,'WPTM_1C  Import-Export'!$C$8:$C$201,0))="","",INDEX('WPTM_1C  Import-Export'!AA$8:AA205,MATCH($B15,'WPTM_1C  Import-Export'!$C$8:$C$201,0))),"")</f>
        <v/>
      </c>
      <c r="G15" s="780" t="str">
        <f>IFERROR(IF(INDEX('WPTM_1C  Import-Export'!AB$8:AB205,MATCH($B15,'WPTM_1C  Import-Export'!$C$8:$C$201,0))="","",INDEX('WPTM_1C  Import-Export'!AB$8:AB205,MATCH($B15,'WPTM_1C  Import-Export'!$C$8:$C$201,0))),"")</f>
        <v/>
      </c>
      <c r="H15" s="780" t="str">
        <f>IFERROR(IF(INDEX('WPTM_1C  Import-Export'!I$8:I205,MATCH($B15,'WPTM_1C  Import-Export'!$C$8:$C$201,0))="","",INDEX('WPTM_1C  Import-Export'!I$8:I205,MATCH($B15,'WPTM_1C  Import-Export'!$C$8:$C$201,0))),"")</f>
        <v/>
      </c>
      <c r="I15" s="780"/>
      <c r="J15" s="1076"/>
      <c r="K15" s="1094" t="str">
        <f t="shared" si="2"/>
        <v xml:space="preserve"> </v>
      </c>
      <c r="L15" s="1076"/>
      <c r="M15" s="1076"/>
      <c r="N15" s="1094" t="str">
        <f t="shared" si="3"/>
        <v xml:space="preserve"> </v>
      </c>
      <c r="O15" s="1076"/>
      <c r="P15" s="1076"/>
      <c r="Q15" s="1094" t="str">
        <f t="shared" si="4"/>
        <v xml:space="preserve"> </v>
      </c>
      <c r="R15" s="1077"/>
    </row>
    <row r="16" spans="1:19" ht="60" customHeight="1" thickBot="1" x14ac:dyDescent="0.25">
      <c r="A16" s="1027">
        <f t="shared" si="0"/>
        <v>6</v>
      </c>
      <c r="B16" s="1027" t="str">
        <f t="shared" si="1"/>
        <v>WPTM6</v>
      </c>
      <c r="C16" s="779" t="str">
        <f>IFERROR(INDEX('WPTM_1C  Import-Export'!Z$8:Z206,MATCH($B16,'WPTM_1C  Import-Export'!$C$8:$C$201,0)),"")</f>
        <v/>
      </c>
      <c r="D16" s="780" t="str">
        <f>IFERROR(IF(INDEX('WPTM_1C  Import-Export'!E$8:E206,MATCH($B16,'WPTM_1C  Import-Export'!$C$8:$C$201,0))="","",INDEX('WPTM_1C  Import-Export'!E$8:E206,MATCH($B16,'WPTM_1C  Import-Export'!$C$8:$C$201,0))),"")</f>
        <v/>
      </c>
      <c r="E16" s="780" t="str">
        <f>IFERROR(IF(INDEX('WPTM_1C  Import-Export'!F$8:F206,MATCH($B16,'WPTM_1C  Import-Export'!$C$8:$C$201,0))="","",INDEX('WPTM_1C  Import-Export'!F$8:F206,MATCH($B16,'WPTM_1C  Import-Export'!$C$8:$C$201,0))),"")</f>
        <v/>
      </c>
      <c r="F16" s="780" t="str">
        <f>IFERROR(IF(INDEX('WPTM_1C  Import-Export'!AA$8:AA206,MATCH($B16,'WPTM_1C  Import-Export'!$C$8:$C$201,0))="","",INDEX('WPTM_1C  Import-Export'!AA$8:AA206,MATCH($B16,'WPTM_1C  Import-Export'!$C$8:$C$201,0))),"")</f>
        <v/>
      </c>
      <c r="G16" s="780" t="str">
        <f>IFERROR(IF(INDEX('WPTM_1C  Import-Export'!AB$8:AB206,MATCH($B16,'WPTM_1C  Import-Export'!$C$8:$C$201,0))="","",INDEX('WPTM_1C  Import-Export'!AB$8:AB206,MATCH($B16,'WPTM_1C  Import-Export'!$C$8:$C$201,0))),"")</f>
        <v/>
      </c>
      <c r="H16" s="780" t="str">
        <f>IFERROR(IF(INDEX('WPTM_1C  Import-Export'!I$8:I206,MATCH($B16,'WPTM_1C  Import-Export'!$C$8:$C$201,0))="","",INDEX('WPTM_1C  Import-Export'!I$8:I206,MATCH($B16,'WPTM_1C  Import-Export'!$C$8:$C$201,0))),"")</f>
        <v/>
      </c>
      <c r="I16" s="780"/>
      <c r="J16" s="1076"/>
      <c r="K16" s="1094" t="str">
        <f t="shared" si="2"/>
        <v xml:space="preserve"> </v>
      </c>
      <c r="L16" s="1076"/>
      <c r="M16" s="1076"/>
      <c r="N16" s="1094" t="str">
        <f t="shared" si="3"/>
        <v xml:space="preserve"> </v>
      </c>
      <c r="O16" s="1076"/>
      <c r="P16" s="1076"/>
      <c r="Q16" s="1094" t="str">
        <f t="shared" si="4"/>
        <v xml:space="preserve"> </v>
      </c>
      <c r="R16" s="1077"/>
    </row>
    <row r="17" spans="1:18" ht="60" customHeight="1" thickBot="1" x14ac:dyDescent="0.25">
      <c r="A17" s="1027">
        <f t="shared" si="0"/>
        <v>7</v>
      </c>
      <c r="B17" s="1027" t="str">
        <f t="shared" si="1"/>
        <v>WPTM7</v>
      </c>
      <c r="C17" s="779" t="str">
        <f>IFERROR(INDEX('WPTM_1C  Import-Export'!Z$8:Z207,MATCH($B17,'WPTM_1C  Import-Export'!$C$8:$C$201,0)),"")</f>
        <v/>
      </c>
      <c r="D17" s="780" t="str">
        <f>IFERROR(IF(INDEX('WPTM_1C  Import-Export'!E$8:E207,MATCH($B17,'WPTM_1C  Import-Export'!$C$8:$C$201,0))="","",INDEX('WPTM_1C  Import-Export'!E$8:E207,MATCH($B17,'WPTM_1C  Import-Export'!$C$8:$C$201,0))),"")</f>
        <v/>
      </c>
      <c r="E17" s="780" t="str">
        <f>IFERROR(IF(INDEX('WPTM_1C  Import-Export'!F$8:F207,MATCH($B17,'WPTM_1C  Import-Export'!$C$8:$C$201,0))="","",INDEX('WPTM_1C  Import-Export'!F$8:F207,MATCH($B17,'WPTM_1C  Import-Export'!$C$8:$C$201,0))),"")</f>
        <v/>
      </c>
      <c r="F17" s="780" t="str">
        <f>IFERROR(IF(INDEX('WPTM_1C  Import-Export'!AA$8:AA207,MATCH($B17,'WPTM_1C  Import-Export'!$C$8:$C$201,0))="","",INDEX('WPTM_1C  Import-Export'!AA$8:AA207,MATCH($B17,'WPTM_1C  Import-Export'!$C$8:$C$201,0))),"")</f>
        <v/>
      </c>
      <c r="G17" s="780" t="str">
        <f>IFERROR(IF(INDEX('WPTM_1C  Import-Export'!AB$8:AB207,MATCH($B17,'WPTM_1C  Import-Export'!$C$8:$C$201,0))="","",INDEX('WPTM_1C  Import-Export'!AB$8:AB207,MATCH($B17,'WPTM_1C  Import-Export'!$C$8:$C$201,0))),"")</f>
        <v/>
      </c>
      <c r="H17" s="780" t="str">
        <f>IFERROR(IF(INDEX('WPTM_1C  Import-Export'!I$8:I207,MATCH($B17,'WPTM_1C  Import-Export'!$C$8:$C$201,0))="","",INDEX('WPTM_1C  Import-Export'!I$8:I207,MATCH($B17,'WPTM_1C  Import-Export'!$C$8:$C$201,0))),"")</f>
        <v/>
      </c>
      <c r="I17" s="780"/>
      <c r="J17" s="1076"/>
      <c r="K17" s="1094" t="str">
        <f t="shared" si="2"/>
        <v xml:space="preserve"> </v>
      </c>
      <c r="L17" s="1076"/>
      <c r="M17" s="1076"/>
      <c r="N17" s="1094" t="str">
        <f t="shared" si="3"/>
        <v xml:space="preserve"> </v>
      </c>
      <c r="O17" s="1076"/>
      <c r="P17" s="1076"/>
      <c r="Q17" s="1094" t="str">
        <f t="shared" si="4"/>
        <v xml:space="preserve"> </v>
      </c>
      <c r="R17" s="1077"/>
    </row>
    <row r="18" spans="1:18" ht="60" customHeight="1" thickBot="1" x14ac:dyDescent="0.25">
      <c r="A18" s="1027">
        <f t="shared" si="0"/>
        <v>8</v>
      </c>
      <c r="B18" s="1027" t="str">
        <f t="shared" si="1"/>
        <v>WPTM8</v>
      </c>
      <c r="C18" s="779" t="str">
        <f>IFERROR(INDEX('WPTM_1C  Import-Export'!Z$8:Z208,MATCH($B18,'WPTM_1C  Import-Export'!$C$8:$C$201,0)),"")</f>
        <v/>
      </c>
      <c r="D18" s="780" t="str">
        <f>IFERROR(IF(INDEX('WPTM_1C  Import-Export'!E$8:E208,MATCH($B18,'WPTM_1C  Import-Export'!$C$8:$C$201,0))="","",INDEX('WPTM_1C  Import-Export'!E$8:E208,MATCH($B18,'WPTM_1C  Import-Export'!$C$8:$C$201,0))),"")</f>
        <v/>
      </c>
      <c r="E18" s="780" t="str">
        <f>IFERROR(IF(INDEX('WPTM_1C  Import-Export'!F$8:F208,MATCH($B18,'WPTM_1C  Import-Export'!$C$8:$C$201,0))="","",INDEX('WPTM_1C  Import-Export'!F$8:F208,MATCH($B18,'WPTM_1C  Import-Export'!$C$8:$C$201,0))),"")</f>
        <v/>
      </c>
      <c r="F18" s="780" t="str">
        <f>IFERROR(IF(INDEX('WPTM_1C  Import-Export'!AA$8:AA208,MATCH($B18,'WPTM_1C  Import-Export'!$C$8:$C$201,0))="","",INDEX('WPTM_1C  Import-Export'!AA$8:AA208,MATCH($B18,'WPTM_1C  Import-Export'!$C$8:$C$201,0))),"")</f>
        <v/>
      </c>
      <c r="G18" s="780" t="str">
        <f>IFERROR(IF(INDEX('WPTM_1C  Import-Export'!AB$8:AB208,MATCH($B18,'WPTM_1C  Import-Export'!$C$8:$C$201,0))="","",INDEX('WPTM_1C  Import-Export'!AB$8:AB208,MATCH($B18,'WPTM_1C  Import-Export'!$C$8:$C$201,0))),"")</f>
        <v/>
      </c>
      <c r="H18" s="780" t="str">
        <f>IFERROR(IF(INDEX('WPTM_1C  Import-Export'!I$8:I208,MATCH($B18,'WPTM_1C  Import-Export'!$C$8:$C$201,0))="","",INDEX('WPTM_1C  Import-Export'!I$8:I208,MATCH($B18,'WPTM_1C  Import-Export'!$C$8:$C$201,0))),"")</f>
        <v/>
      </c>
      <c r="I18" s="780"/>
      <c r="J18" s="1076"/>
      <c r="K18" s="1094" t="str">
        <f t="shared" si="2"/>
        <v xml:space="preserve"> </v>
      </c>
      <c r="L18" s="1076"/>
      <c r="M18" s="1076"/>
      <c r="N18" s="1094" t="str">
        <f t="shared" si="3"/>
        <v xml:space="preserve"> </v>
      </c>
      <c r="O18" s="1076"/>
      <c r="P18" s="1076"/>
      <c r="Q18" s="1094" t="str">
        <f t="shared" si="4"/>
        <v xml:space="preserve"> </v>
      </c>
      <c r="R18" s="1077"/>
    </row>
    <row r="19" spans="1:18" ht="60" customHeight="1" thickBot="1" x14ac:dyDescent="0.25">
      <c r="A19" s="1027">
        <f t="shared" si="0"/>
        <v>9</v>
      </c>
      <c r="B19" s="1027" t="str">
        <f t="shared" si="1"/>
        <v>WPTM9</v>
      </c>
      <c r="C19" s="779" t="str">
        <f>IFERROR(INDEX('WPTM_1C  Import-Export'!Z$8:Z209,MATCH($B19,'WPTM_1C  Import-Export'!$C$8:$C$201,0)),"")</f>
        <v/>
      </c>
      <c r="D19" s="780" t="str">
        <f>IFERROR(IF(INDEX('WPTM_1C  Import-Export'!E$8:E209,MATCH($B19,'WPTM_1C  Import-Export'!$C$8:$C$201,0))="","",INDEX('WPTM_1C  Import-Export'!E$8:E209,MATCH($B19,'WPTM_1C  Import-Export'!$C$8:$C$201,0))),"")</f>
        <v/>
      </c>
      <c r="E19" s="780" t="str">
        <f>IFERROR(IF(INDEX('WPTM_1C  Import-Export'!F$8:F209,MATCH($B19,'WPTM_1C  Import-Export'!$C$8:$C$201,0))="","",INDEX('WPTM_1C  Import-Export'!F$8:F209,MATCH($B19,'WPTM_1C  Import-Export'!$C$8:$C$201,0))),"")</f>
        <v/>
      </c>
      <c r="F19" s="780" t="str">
        <f>IFERROR(IF(INDEX('WPTM_1C  Import-Export'!AA$8:AA209,MATCH($B19,'WPTM_1C  Import-Export'!$C$8:$C$201,0))="","",INDEX('WPTM_1C  Import-Export'!AA$8:AA209,MATCH($B19,'WPTM_1C  Import-Export'!$C$8:$C$201,0))),"")</f>
        <v/>
      </c>
      <c r="G19" s="780" t="str">
        <f>IFERROR(IF(INDEX('WPTM_1C  Import-Export'!AB$8:AB209,MATCH($B19,'WPTM_1C  Import-Export'!$C$8:$C$201,0))="","",INDEX('WPTM_1C  Import-Export'!AB$8:AB209,MATCH($B19,'WPTM_1C  Import-Export'!$C$8:$C$201,0))),"")</f>
        <v/>
      </c>
      <c r="H19" s="780" t="str">
        <f>IFERROR(IF(INDEX('WPTM_1C  Import-Export'!I$8:I209,MATCH($B19,'WPTM_1C  Import-Export'!$C$8:$C$201,0))="","",INDEX('WPTM_1C  Import-Export'!I$8:I209,MATCH($B19,'WPTM_1C  Import-Export'!$C$8:$C$201,0))),"")</f>
        <v/>
      </c>
      <c r="I19" s="780"/>
      <c r="J19" s="1076"/>
      <c r="K19" s="1094" t="str">
        <f t="shared" si="2"/>
        <v xml:space="preserve"> </v>
      </c>
      <c r="L19" s="1076"/>
      <c r="M19" s="1076"/>
      <c r="N19" s="1094" t="str">
        <f t="shared" si="3"/>
        <v xml:space="preserve"> </v>
      </c>
      <c r="O19" s="1076"/>
      <c r="P19" s="1076"/>
      <c r="Q19" s="1094" t="str">
        <f t="shared" si="4"/>
        <v xml:space="preserve"> </v>
      </c>
      <c r="R19" s="1077"/>
    </row>
    <row r="20" spans="1:18" ht="60" customHeight="1" thickBot="1" x14ac:dyDescent="0.25">
      <c r="A20" s="1027">
        <f t="shared" si="0"/>
        <v>10</v>
      </c>
      <c r="B20" s="1027" t="str">
        <f t="shared" si="1"/>
        <v>WPTM10</v>
      </c>
      <c r="C20" s="779" t="str">
        <f>IFERROR(INDEX('WPTM_1C  Import-Export'!Z$8:Z210,MATCH($B20,'WPTM_1C  Import-Export'!$C$8:$C$201,0)),"")</f>
        <v/>
      </c>
      <c r="D20" s="780" t="str">
        <f>IFERROR(IF(INDEX('WPTM_1C  Import-Export'!E$8:E210,MATCH($B20,'WPTM_1C  Import-Export'!$C$8:$C$201,0))="","",INDEX('WPTM_1C  Import-Export'!E$8:E210,MATCH($B20,'WPTM_1C  Import-Export'!$C$8:$C$201,0))),"")</f>
        <v/>
      </c>
      <c r="E20" s="780" t="str">
        <f>IFERROR(IF(INDEX('WPTM_1C  Import-Export'!F$8:F210,MATCH($B20,'WPTM_1C  Import-Export'!$C$8:$C$201,0))="","",INDEX('WPTM_1C  Import-Export'!F$8:F210,MATCH($B20,'WPTM_1C  Import-Export'!$C$8:$C$201,0))),"")</f>
        <v/>
      </c>
      <c r="F20" s="780" t="str">
        <f>IFERROR(IF(INDEX('WPTM_1C  Import-Export'!AA$8:AA210,MATCH($B20,'WPTM_1C  Import-Export'!$C$8:$C$201,0))="","",INDEX('WPTM_1C  Import-Export'!AA$8:AA210,MATCH($B20,'WPTM_1C  Import-Export'!$C$8:$C$201,0))),"")</f>
        <v/>
      </c>
      <c r="G20" s="780" t="str">
        <f>IFERROR(IF(INDEX('WPTM_1C  Import-Export'!AB$8:AB210,MATCH($B20,'WPTM_1C  Import-Export'!$C$8:$C$201,0))="","",INDEX('WPTM_1C  Import-Export'!AB$8:AB210,MATCH($B20,'WPTM_1C  Import-Export'!$C$8:$C$201,0))),"")</f>
        <v/>
      </c>
      <c r="H20" s="780" t="str">
        <f>IFERROR(IF(INDEX('WPTM_1C  Import-Export'!I$8:I210,MATCH($B20,'WPTM_1C  Import-Export'!$C$8:$C$201,0))="","",INDEX('WPTM_1C  Import-Export'!I$8:I210,MATCH($B20,'WPTM_1C  Import-Export'!$C$8:$C$201,0))),"")</f>
        <v/>
      </c>
      <c r="I20" s="780"/>
      <c r="J20" s="1076"/>
      <c r="K20" s="1094" t="str">
        <f t="shared" si="2"/>
        <v xml:space="preserve"> </v>
      </c>
      <c r="L20" s="1076"/>
      <c r="M20" s="1076"/>
      <c r="N20" s="1094" t="str">
        <f t="shared" si="3"/>
        <v xml:space="preserve"> </v>
      </c>
      <c r="O20" s="1076"/>
      <c r="P20" s="1076"/>
      <c r="Q20" s="1094" t="str">
        <f t="shared" si="4"/>
        <v xml:space="preserve"> </v>
      </c>
      <c r="R20" s="1077"/>
    </row>
    <row r="21" spans="1:18" ht="60" customHeight="1" thickBot="1" x14ac:dyDescent="0.25">
      <c r="A21" s="1027">
        <f t="shared" si="0"/>
        <v>11</v>
      </c>
      <c r="B21" s="1027" t="str">
        <f t="shared" si="1"/>
        <v>WPTM11</v>
      </c>
      <c r="C21" s="779" t="str">
        <f>IFERROR(INDEX('WPTM_1C  Import-Export'!Z$8:Z211,MATCH($B21,'WPTM_1C  Import-Export'!$C$8:$C$201,0)),"")</f>
        <v/>
      </c>
      <c r="D21" s="780" t="str">
        <f>IFERROR(IF(INDEX('WPTM_1C  Import-Export'!E$8:E211,MATCH($B21,'WPTM_1C  Import-Export'!$C$8:$C$201,0))="","",INDEX('WPTM_1C  Import-Export'!E$8:E211,MATCH($B21,'WPTM_1C  Import-Export'!$C$8:$C$201,0))),"")</f>
        <v/>
      </c>
      <c r="E21" s="780" t="str">
        <f>IFERROR(IF(INDEX('WPTM_1C  Import-Export'!F$8:F211,MATCH($B21,'WPTM_1C  Import-Export'!$C$8:$C$201,0))="","",INDEX('WPTM_1C  Import-Export'!F$8:F211,MATCH($B21,'WPTM_1C  Import-Export'!$C$8:$C$201,0))),"")</f>
        <v/>
      </c>
      <c r="F21" s="780" t="str">
        <f>IFERROR(IF(INDEX('WPTM_1C  Import-Export'!AA$8:AA211,MATCH($B21,'WPTM_1C  Import-Export'!$C$8:$C$201,0))="","",INDEX('WPTM_1C  Import-Export'!AA$8:AA211,MATCH($B21,'WPTM_1C  Import-Export'!$C$8:$C$201,0))),"")</f>
        <v/>
      </c>
      <c r="G21" s="780" t="str">
        <f>IFERROR(IF(INDEX('WPTM_1C  Import-Export'!AB$8:AB211,MATCH($B21,'WPTM_1C  Import-Export'!$C$8:$C$201,0))="","",INDEX('WPTM_1C  Import-Export'!AB$8:AB211,MATCH($B21,'WPTM_1C  Import-Export'!$C$8:$C$201,0))),"")</f>
        <v/>
      </c>
      <c r="H21" s="780" t="str">
        <f>IFERROR(IF(INDEX('WPTM_1C  Import-Export'!I$8:I211,MATCH($B21,'WPTM_1C  Import-Export'!$C$8:$C$201,0))="","",INDEX('WPTM_1C  Import-Export'!I$8:I211,MATCH($B21,'WPTM_1C  Import-Export'!$C$8:$C$201,0))),"")</f>
        <v/>
      </c>
      <c r="I21" s="780"/>
      <c r="J21" s="1076"/>
      <c r="K21" s="1094" t="str">
        <f t="shared" si="2"/>
        <v xml:space="preserve"> </v>
      </c>
      <c r="L21" s="1076"/>
      <c r="M21" s="1076"/>
      <c r="N21" s="1094" t="str">
        <f t="shared" si="3"/>
        <v xml:space="preserve"> </v>
      </c>
      <c r="O21" s="1076"/>
      <c r="P21" s="1076"/>
      <c r="Q21" s="1094" t="str">
        <f t="shared" si="4"/>
        <v xml:space="preserve"> </v>
      </c>
      <c r="R21" s="1077"/>
    </row>
    <row r="22" spans="1:18" ht="60" customHeight="1" thickBot="1" x14ac:dyDescent="0.25">
      <c r="A22" s="1027">
        <f t="shared" si="0"/>
        <v>12</v>
      </c>
      <c r="B22" s="1027" t="str">
        <f t="shared" si="1"/>
        <v>WPTM12</v>
      </c>
      <c r="C22" s="779" t="str">
        <f>IFERROR(INDEX('WPTM_1C  Import-Export'!Z$8:Z212,MATCH($B22,'WPTM_1C  Import-Export'!$C$8:$C$201,0)),"")</f>
        <v/>
      </c>
      <c r="D22" s="780" t="str">
        <f>IFERROR(IF(INDEX('WPTM_1C  Import-Export'!E$8:E212,MATCH($B22,'WPTM_1C  Import-Export'!$C$8:$C$201,0))="","",INDEX('WPTM_1C  Import-Export'!E$8:E212,MATCH($B22,'WPTM_1C  Import-Export'!$C$8:$C$201,0))),"")</f>
        <v/>
      </c>
      <c r="E22" s="780" t="str">
        <f>IFERROR(IF(INDEX('WPTM_1C  Import-Export'!F$8:F212,MATCH($B22,'WPTM_1C  Import-Export'!$C$8:$C$201,0))="","",INDEX('WPTM_1C  Import-Export'!F$8:F212,MATCH($B22,'WPTM_1C  Import-Export'!$C$8:$C$201,0))),"")</f>
        <v/>
      </c>
      <c r="F22" s="780" t="str">
        <f>IFERROR(IF(INDEX('WPTM_1C  Import-Export'!AA$8:AA212,MATCH($B22,'WPTM_1C  Import-Export'!$C$8:$C$201,0))="","",INDEX('WPTM_1C  Import-Export'!AA$8:AA212,MATCH($B22,'WPTM_1C  Import-Export'!$C$8:$C$201,0))),"")</f>
        <v/>
      </c>
      <c r="G22" s="780" t="str">
        <f>IFERROR(IF(INDEX('WPTM_1C  Import-Export'!AB$8:AB212,MATCH($B22,'WPTM_1C  Import-Export'!$C$8:$C$201,0))="","",INDEX('WPTM_1C  Import-Export'!AB$8:AB212,MATCH($B22,'WPTM_1C  Import-Export'!$C$8:$C$201,0))),"")</f>
        <v/>
      </c>
      <c r="H22" s="780" t="str">
        <f>IFERROR(IF(INDEX('WPTM_1C  Import-Export'!I$8:I212,MATCH($B22,'WPTM_1C  Import-Export'!$C$8:$C$201,0))="","",INDEX('WPTM_1C  Import-Export'!I$8:I212,MATCH($B22,'WPTM_1C  Import-Export'!$C$8:$C$201,0))),"")</f>
        <v/>
      </c>
      <c r="I22" s="780"/>
      <c r="J22" s="1076"/>
      <c r="K22" s="1094" t="str">
        <f t="shared" si="2"/>
        <v xml:space="preserve"> </v>
      </c>
      <c r="L22" s="1076"/>
      <c r="M22" s="1076"/>
      <c r="N22" s="1094" t="str">
        <f t="shared" si="3"/>
        <v xml:space="preserve"> </v>
      </c>
      <c r="O22" s="1076"/>
      <c r="P22" s="1076"/>
      <c r="Q22" s="1094" t="str">
        <f t="shared" si="4"/>
        <v xml:space="preserve"> </v>
      </c>
      <c r="R22" s="1077"/>
    </row>
    <row r="23" spans="1:18" ht="60" customHeight="1" thickBot="1" x14ac:dyDescent="0.25">
      <c r="A23" s="1027">
        <f t="shared" si="0"/>
        <v>13</v>
      </c>
      <c r="B23" s="1027" t="str">
        <f t="shared" si="1"/>
        <v>WPTM13</v>
      </c>
      <c r="C23" s="779" t="str">
        <f>IFERROR(INDEX('WPTM_1C  Import-Export'!Z$8:Z213,MATCH($B23,'WPTM_1C  Import-Export'!$C$8:$C$201,0)),"")</f>
        <v/>
      </c>
      <c r="D23" s="780" t="str">
        <f>IFERROR(IF(INDEX('WPTM_1C  Import-Export'!E$8:E213,MATCH($B23,'WPTM_1C  Import-Export'!$C$8:$C$201,0))="","",INDEX('WPTM_1C  Import-Export'!E$8:E213,MATCH($B23,'WPTM_1C  Import-Export'!$C$8:$C$201,0))),"")</f>
        <v/>
      </c>
      <c r="E23" s="780" t="str">
        <f>IFERROR(IF(INDEX('WPTM_1C  Import-Export'!F$8:F213,MATCH($B23,'WPTM_1C  Import-Export'!$C$8:$C$201,0))="","",INDEX('WPTM_1C  Import-Export'!F$8:F213,MATCH($B23,'WPTM_1C  Import-Export'!$C$8:$C$201,0))),"")</f>
        <v/>
      </c>
      <c r="F23" s="780" t="str">
        <f>IFERROR(IF(INDEX('WPTM_1C  Import-Export'!AA$8:AA213,MATCH($B23,'WPTM_1C  Import-Export'!$C$8:$C$201,0))="","",INDEX('WPTM_1C  Import-Export'!AA$8:AA213,MATCH($B23,'WPTM_1C  Import-Export'!$C$8:$C$201,0))),"")</f>
        <v/>
      </c>
      <c r="G23" s="780" t="str">
        <f>IFERROR(IF(INDEX('WPTM_1C  Import-Export'!AB$8:AB213,MATCH($B23,'WPTM_1C  Import-Export'!$C$8:$C$201,0))="","",INDEX('WPTM_1C  Import-Export'!AB$8:AB213,MATCH($B23,'WPTM_1C  Import-Export'!$C$8:$C$201,0))),"")</f>
        <v/>
      </c>
      <c r="H23" s="780" t="str">
        <f>IFERROR(IF(INDEX('WPTM_1C  Import-Export'!I$8:I213,MATCH($B23,'WPTM_1C  Import-Export'!$C$8:$C$201,0))="","",INDEX('WPTM_1C  Import-Export'!I$8:I213,MATCH($B23,'WPTM_1C  Import-Export'!$C$8:$C$201,0))),"")</f>
        <v/>
      </c>
      <c r="I23" s="780"/>
      <c r="J23" s="1076"/>
      <c r="K23" s="1094" t="str">
        <f t="shared" si="2"/>
        <v xml:space="preserve"> </v>
      </c>
      <c r="L23" s="1076"/>
      <c r="M23" s="1076"/>
      <c r="N23" s="1094" t="str">
        <f t="shared" si="3"/>
        <v xml:space="preserve"> </v>
      </c>
      <c r="O23" s="1076"/>
      <c r="P23" s="1076"/>
      <c r="Q23" s="1094" t="str">
        <f t="shared" si="4"/>
        <v xml:space="preserve"> </v>
      </c>
      <c r="R23" s="1077"/>
    </row>
    <row r="24" spans="1:18" ht="60" customHeight="1" thickBot="1" x14ac:dyDescent="0.25">
      <c r="A24" s="1027">
        <f t="shared" si="0"/>
        <v>14</v>
      </c>
      <c r="B24" s="1027" t="str">
        <f t="shared" si="1"/>
        <v>WPTM14</v>
      </c>
      <c r="C24" s="779" t="str">
        <f>IFERROR(INDEX('WPTM_1C  Import-Export'!Z$8:Z214,MATCH($B24,'WPTM_1C  Import-Export'!$C$8:$C$201,0)),"")</f>
        <v/>
      </c>
      <c r="D24" s="780" t="str">
        <f>IFERROR(IF(INDEX('WPTM_1C  Import-Export'!E$8:E214,MATCH($B24,'WPTM_1C  Import-Export'!$C$8:$C$201,0))="","",INDEX('WPTM_1C  Import-Export'!E$8:E214,MATCH($B24,'WPTM_1C  Import-Export'!$C$8:$C$201,0))),"")</f>
        <v/>
      </c>
      <c r="E24" s="780" t="str">
        <f>IFERROR(IF(INDEX('WPTM_1C  Import-Export'!F$8:F214,MATCH($B24,'WPTM_1C  Import-Export'!$C$8:$C$201,0))="","",INDEX('WPTM_1C  Import-Export'!F$8:F214,MATCH($B24,'WPTM_1C  Import-Export'!$C$8:$C$201,0))),"")</f>
        <v/>
      </c>
      <c r="F24" s="780" t="str">
        <f>IFERROR(IF(INDEX('WPTM_1C  Import-Export'!AA$8:AA214,MATCH($B24,'WPTM_1C  Import-Export'!$C$8:$C$201,0))="","",INDEX('WPTM_1C  Import-Export'!AA$8:AA214,MATCH($B24,'WPTM_1C  Import-Export'!$C$8:$C$201,0))),"")</f>
        <v/>
      </c>
      <c r="G24" s="780" t="str">
        <f>IFERROR(IF(INDEX('WPTM_1C  Import-Export'!AB$8:AB214,MATCH($B24,'WPTM_1C  Import-Export'!$C$8:$C$201,0))="","",INDEX('WPTM_1C  Import-Export'!AB$8:AB214,MATCH($B24,'WPTM_1C  Import-Export'!$C$8:$C$201,0))),"")</f>
        <v/>
      </c>
      <c r="H24" s="780" t="str">
        <f>IFERROR(IF(INDEX('WPTM_1C  Import-Export'!I$8:I214,MATCH($B24,'WPTM_1C  Import-Export'!$C$8:$C$201,0))="","",INDEX('WPTM_1C  Import-Export'!I$8:I214,MATCH($B24,'WPTM_1C  Import-Export'!$C$8:$C$201,0))),"")</f>
        <v/>
      </c>
      <c r="I24" s="780"/>
      <c r="J24" s="1076"/>
      <c r="K24" s="1094" t="str">
        <f t="shared" si="2"/>
        <v xml:space="preserve"> </v>
      </c>
      <c r="L24" s="1076"/>
      <c r="M24" s="1076"/>
      <c r="N24" s="1094" t="str">
        <f t="shared" si="3"/>
        <v xml:space="preserve"> </v>
      </c>
      <c r="O24" s="1076"/>
      <c r="P24" s="1076"/>
      <c r="Q24" s="1094" t="str">
        <f t="shared" si="4"/>
        <v xml:space="preserve"> </v>
      </c>
      <c r="R24" s="1077"/>
    </row>
    <row r="25" spans="1:18" ht="60" customHeight="1" thickBot="1" x14ac:dyDescent="0.25">
      <c r="A25" s="1027">
        <f t="shared" si="0"/>
        <v>15</v>
      </c>
      <c r="B25" s="1027" t="str">
        <f t="shared" si="1"/>
        <v>WPTM15</v>
      </c>
      <c r="C25" s="779" t="str">
        <f>IFERROR(INDEX('WPTM_1C  Import-Export'!Z$8:Z215,MATCH($B25,'WPTM_1C  Import-Export'!$C$8:$C$201,0)),"")</f>
        <v/>
      </c>
      <c r="D25" s="780" t="str">
        <f>IFERROR(IF(INDEX('WPTM_1C  Import-Export'!E$8:E215,MATCH($B25,'WPTM_1C  Import-Export'!$C$8:$C$201,0))="","",INDEX('WPTM_1C  Import-Export'!E$8:E215,MATCH($B25,'WPTM_1C  Import-Export'!$C$8:$C$201,0))),"")</f>
        <v/>
      </c>
      <c r="E25" s="780" t="str">
        <f>IFERROR(IF(INDEX('WPTM_1C  Import-Export'!F$8:F215,MATCH($B25,'WPTM_1C  Import-Export'!$C$8:$C$201,0))="","",INDEX('WPTM_1C  Import-Export'!F$8:F215,MATCH($B25,'WPTM_1C  Import-Export'!$C$8:$C$201,0))),"")</f>
        <v/>
      </c>
      <c r="F25" s="780" t="str">
        <f>IFERROR(IF(INDEX('WPTM_1C  Import-Export'!AA$8:AA215,MATCH($B25,'WPTM_1C  Import-Export'!$C$8:$C$201,0))="","",INDEX('WPTM_1C  Import-Export'!AA$8:AA215,MATCH($B25,'WPTM_1C  Import-Export'!$C$8:$C$201,0))),"")</f>
        <v/>
      </c>
      <c r="G25" s="780" t="str">
        <f>IFERROR(IF(INDEX('WPTM_1C  Import-Export'!AB$8:AB215,MATCH($B25,'WPTM_1C  Import-Export'!$C$8:$C$201,0))="","",INDEX('WPTM_1C  Import-Export'!AB$8:AB215,MATCH($B25,'WPTM_1C  Import-Export'!$C$8:$C$201,0))),"")</f>
        <v/>
      </c>
      <c r="H25" s="780" t="str">
        <f>IFERROR(IF(INDEX('WPTM_1C  Import-Export'!I$8:I215,MATCH($B25,'WPTM_1C  Import-Export'!$C$8:$C$201,0))="","",INDEX('WPTM_1C  Import-Export'!I$8:I215,MATCH($B25,'WPTM_1C  Import-Export'!$C$8:$C$201,0))),"")</f>
        <v/>
      </c>
      <c r="I25" s="780"/>
      <c r="J25" s="1076"/>
      <c r="K25" s="1094" t="str">
        <f t="shared" si="2"/>
        <v xml:space="preserve"> </v>
      </c>
      <c r="L25" s="1076"/>
      <c r="M25" s="1076"/>
      <c r="N25" s="1094" t="str">
        <f t="shared" si="3"/>
        <v xml:space="preserve"> </v>
      </c>
      <c r="O25" s="1076"/>
      <c r="P25" s="1076"/>
      <c r="Q25" s="1094" t="str">
        <f t="shared" si="4"/>
        <v xml:space="preserve"> </v>
      </c>
      <c r="R25" s="1077"/>
    </row>
    <row r="26" spans="1:18" ht="60" customHeight="1" thickBot="1" x14ac:dyDescent="0.25">
      <c r="A26" s="1027">
        <f t="shared" si="0"/>
        <v>16</v>
      </c>
      <c r="B26" s="1027" t="str">
        <f t="shared" si="1"/>
        <v>WPTM16</v>
      </c>
      <c r="C26" s="779" t="str">
        <f>IFERROR(INDEX('WPTM_1C  Import-Export'!Z$8:Z216,MATCH($B26,'WPTM_1C  Import-Export'!$C$8:$C$201,0)),"")</f>
        <v/>
      </c>
      <c r="D26" s="780" t="str">
        <f>IFERROR(IF(INDEX('WPTM_1C  Import-Export'!E$8:E216,MATCH($B26,'WPTM_1C  Import-Export'!$C$8:$C$201,0))="","",INDEX('WPTM_1C  Import-Export'!E$8:E216,MATCH($B26,'WPTM_1C  Import-Export'!$C$8:$C$201,0))),"")</f>
        <v/>
      </c>
      <c r="E26" s="780" t="str">
        <f>IFERROR(IF(INDEX('WPTM_1C  Import-Export'!F$8:F216,MATCH($B26,'WPTM_1C  Import-Export'!$C$8:$C$201,0))="","",INDEX('WPTM_1C  Import-Export'!F$8:F216,MATCH($B26,'WPTM_1C  Import-Export'!$C$8:$C$201,0))),"")</f>
        <v/>
      </c>
      <c r="F26" s="780" t="str">
        <f>IFERROR(IF(INDEX('WPTM_1C  Import-Export'!AA$8:AA216,MATCH($B26,'WPTM_1C  Import-Export'!$C$8:$C$201,0))="","",INDEX('WPTM_1C  Import-Export'!AA$8:AA216,MATCH($B26,'WPTM_1C  Import-Export'!$C$8:$C$201,0))),"")</f>
        <v/>
      </c>
      <c r="G26" s="780" t="str">
        <f>IFERROR(IF(INDEX('WPTM_1C  Import-Export'!AB$8:AB216,MATCH($B26,'WPTM_1C  Import-Export'!$C$8:$C$201,0))="","",INDEX('WPTM_1C  Import-Export'!AB$8:AB216,MATCH($B26,'WPTM_1C  Import-Export'!$C$8:$C$201,0))),"")</f>
        <v/>
      </c>
      <c r="H26" s="780" t="str">
        <f>IFERROR(IF(INDEX('WPTM_1C  Import-Export'!I$8:I216,MATCH($B26,'WPTM_1C  Import-Export'!$C$8:$C$201,0))="","",INDEX('WPTM_1C  Import-Export'!I$8:I216,MATCH($B26,'WPTM_1C  Import-Export'!$C$8:$C$201,0))),"")</f>
        <v/>
      </c>
      <c r="I26" s="780"/>
      <c r="J26" s="1076"/>
      <c r="K26" s="1094" t="str">
        <f t="shared" si="2"/>
        <v xml:space="preserve"> </v>
      </c>
      <c r="L26" s="1076"/>
      <c r="M26" s="1076"/>
      <c r="N26" s="1094" t="str">
        <f t="shared" si="3"/>
        <v xml:space="preserve"> </v>
      </c>
      <c r="O26" s="1076"/>
      <c r="P26" s="1076"/>
      <c r="Q26" s="1094" t="str">
        <f t="shared" si="4"/>
        <v xml:space="preserve"> </v>
      </c>
      <c r="R26" s="1077"/>
    </row>
    <row r="27" spans="1:18" ht="60" customHeight="1" thickBot="1" x14ac:dyDescent="0.25">
      <c r="A27" s="1027">
        <f t="shared" si="0"/>
        <v>17</v>
      </c>
      <c r="B27" s="1027" t="str">
        <f t="shared" si="1"/>
        <v>WPTM17</v>
      </c>
      <c r="C27" s="779" t="str">
        <f>IFERROR(INDEX('WPTM_1C  Import-Export'!Z$8:Z217,MATCH($B27,'WPTM_1C  Import-Export'!$C$8:$C$201,0)),"")</f>
        <v/>
      </c>
      <c r="D27" s="780" t="str">
        <f>IFERROR(IF(INDEX('WPTM_1C  Import-Export'!E$8:E217,MATCH($B27,'WPTM_1C  Import-Export'!$C$8:$C$201,0))="","",INDEX('WPTM_1C  Import-Export'!E$8:E217,MATCH($B27,'WPTM_1C  Import-Export'!$C$8:$C$201,0))),"")</f>
        <v/>
      </c>
      <c r="E27" s="780" t="str">
        <f>IFERROR(IF(INDEX('WPTM_1C  Import-Export'!F$8:F217,MATCH($B27,'WPTM_1C  Import-Export'!$C$8:$C$201,0))="","",INDEX('WPTM_1C  Import-Export'!F$8:F217,MATCH($B27,'WPTM_1C  Import-Export'!$C$8:$C$201,0))),"")</f>
        <v/>
      </c>
      <c r="F27" s="780" t="str">
        <f>IFERROR(IF(INDEX('WPTM_1C  Import-Export'!AA$8:AA217,MATCH($B27,'WPTM_1C  Import-Export'!$C$8:$C$201,0))="","",INDEX('WPTM_1C  Import-Export'!AA$8:AA217,MATCH($B27,'WPTM_1C  Import-Export'!$C$8:$C$201,0))),"")</f>
        <v/>
      </c>
      <c r="G27" s="780" t="str">
        <f>IFERROR(IF(INDEX('WPTM_1C  Import-Export'!AB$8:AB217,MATCH($B27,'WPTM_1C  Import-Export'!$C$8:$C$201,0))="","",INDEX('WPTM_1C  Import-Export'!AB$8:AB217,MATCH($B27,'WPTM_1C  Import-Export'!$C$8:$C$201,0))),"")</f>
        <v/>
      </c>
      <c r="H27" s="780" t="str">
        <f>IFERROR(IF(INDEX('WPTM_1C  Import-Export'!I$8:I217,MATCH($B27,'WPTM_1C  Import-Export'!$C$8:$C$201,0))="","",INDEX('WPTM_1C  Import-Export'!I$8:I217,MATCH($B27,'WPTM_1C  Import-Export'!$C$8:$C$201,0))),"")</f>
        <v/>
      </c>
      <c r="I27" s="780"/>
      <c r="J27" s="1076"/>
      <c r="K27" s="1094" t="str">
        <f t="shared" si="2"/>
        <v xml:space="preserve"> </v>
      </c>
      <c r="L27" s="1076"/>
      <c r="M27" s="1076"/>
      <c r="N27" s="1094" t="str">
        <f t="shared" si="3"/>
        <v xml:space="preserve"> </v>
      </c>
      <c r="O27" s="1076"/>
      <c r="P27" s="1076"/>
      <c r="Q27" s="1094" t="str">
        <f t="shared" si="4"/>
        <v xml:space="preserve"> </v>
      </c>
      <c r="R27" s="1077"/>
    </row>
    <row r="28" spans="1:18" ht="60" customHeight="1" thickBot="1" x14ac:dyDescent="0.25">
      <c r="A28" s="1027">
        <f t="shared" si="0"/>
        <v>18</v>
      </c>
      <c r="B28" s="1027" t="str">
        <f t="shared" si="1"/>
        <v>WPTM18</v>
      </c>
      <c r="C28" s="779" t="str">
        <f>IFERROR(INDEX('WPTM_1C  Import-Export'!Z$8:Z218,MATCH($B28,'WPTM_1C  Import-Export'!$C$8:$C$201,0)),"")</f>
        <v/>
      </c>
      <c r="D28" s="780" t="str">
        <f>IFERROR(IF(INDEX('WPTM_1C  Import-Export'!E$8:E218,MATCH($B28,'WPTM_1C  Import-Export'!$C$8:$C$201,0))="","",INDEX('WPTM_1C  Import-Export'!E$8:E218,MATCH($B28,'WPTM_1C  Import-Export'!$C$8:$C$201,0))),"")</f>
        <v/>
      </c>
      <c r="E28" s="780" t="str">
        <f>IFERROR(IF(INDEX('WPTM_1C  Import-Export'!F$8:F218,MATCH($B28,'WPTM_1C  Import-Export'!$C$8:$C$201,0))="","",INDEX('WPTM_1C  Import-Export'!F$8:F218,MATCH($B28,'WPTM_1C  Import-Export'!$C$8:$C$201,0))),"")</f>
        <v/>
      </c>
      <c r="F28" s="780" t="str">
        <f>IFERROR(IF(INDEX('WPTM_1C  Import-Export'!AA$8:AA218,MATCH($B28,'WPTM_1C  Import-Export'!$C$8:$C$201,0))="","",INDEX('WPTM_1C  Import-Export'!AA$8:AA218,MATCH($B28,'WPTM_1C  Import-Export'!$C$8:$C$201,0))),"")</f>
        <v/>
      </c>
      <c r="G28" s="780" t="str">
        <f>IFERROR(IF(INDEX('WPTM_1C  Import-Export'!AB$8:AB218,MATCH($B28,'WPTM_1C  Import-Export'!$C$8:$C$201,0))="","",INDEX('WPTM_1C  Import-Export'!AB$8:AB218,MATCH($B28,'WPTM_1C  Import-Export'!$C$8:$C$201,0))),"")</f>
        <v/>
      </c>
      <c r="H28" s="780" t="str">
        <f>IFERROR(IF(INDEX('WPTM_1C  Import-Export'!I$8:I218,MATCH($B28,'WPTM_1C  Import-Export'!$C$8:$C$201,0))="","",INDEX('WPTM_1C  Import-Export'!I$8:I218,MATCH($B28,'WPTM_1C  Import-Export'!$C$8:$C$201,0))),"")</f>
        <v/>
      </c>
      <c r="I28" s="780"/>
      <c r="J28" s="1076"/>
      <c r="K28" s="1094" t="str">
        <f t="shared" si="2"/>
        <v xml:space="preserve"> </v>
      </c>
      <c r="L28" s="1076"/>
      <c r="M28" s="1076"/>
      <c r="N28" s="1094" t="str">
        <f t="shared" si="3"/>
        <v xml:space="preserve"> </v>
      </c>
      <c r="O28" s="1076"/>
      <c r="P28" s="1076"/>
      <c r="Q28" s="1094" t="str">
        <f t="shared" si="4"/>
        <v xml:space="preserve"> </v>
      </c>
      <c r="R28" s="1077"/>
    </row>
    <row r="29" spans="1:18" ht="60" customHeight="1" thickBot="1" x14ac:dyDescent="0.25">
      <c r="A29" s="1027">
        <f t="shared" si="0"/>
        <v>19</v>
      </c>
      <c r="B29" s="1027" t="str">
        <f t="shared" si="1"/>
        <v>WPTM19</v>
      </c>
      <c r="C29" s="779" t="str">
        <f>IFERROR(INDEX('WPTM_1C  Import-Export'!Z$8:Z219,MATCH($B29,'WPTM_1C  Import-Export'!$C$8:$C$201,0)),"")</f>
        <v/>
      </c>
      <c r="D29" s="780" t="str">
        <f>IFERROR(IF(INDEX('WPTM_1C  Import-Export'!E$8:E219,MATCH($B29,'WPTM_1C  Import-Export'!$C$8:$C$201,0))="","",INDEX('WPTM_1C  Import-Export'!E$8:E219,MATCH($B29,'WPTM_1C  Import-Export'!$C$8:$C$201,0))),"")</f>
        <v/>
      </c>
      <c r="E29" s="780" t="str">
        <f>IFERROR(IF(INDEX('WPTM_1C  Import-Export'!F$8:F219,MATCH($B29,'WPTM_1C  Import-Export'!$C$8:$C$201,0))="","",INDEX('WPTM_1C  Import-Export'!F$8:F219,MATCH($B29,'WPTM_1C  Import-Export'!$C$8:$C$201,0))),"")</f>
        <v/>
      </c>
      <c r="F29" s="780" t="str">
        <f>IFERROR(IF(INDEX('WPTM_1C  Import-Export'!AA$8:AA219,MATCH($B29,'WPTM_1C  Import-Export'!$C$8:$C$201,0))="","",INDEX('WPTM_1C  Import-Export'!AA$8:AA219,MATCH($B29,'WPTM_1C  Import-Export'!$C$8:$C$201,0))),"")</f>
        <v/>
      </c>
      <c r="G29" s="780" t="str">
        <f>IFERROR(IF(INDEX('WPTM_1C  Import-Export'!AB$8:AB219,MATCH($B29,'WPTM_1C  Import-Export'!$C$8:$C$201,0))="","",INDEX('WPTM_1C  Import-Export'!AB$8:AB219,MATCH($B29,'WPTM_1C  Import-Export'!$C$8:$C$201,0))),"")</f>
        <v/>
      </c>
      <c r="H29" s="780" t="str">
        <f>IFERROR(IF(INDEX('WPTM_1C  Import-Export'!I$8:I219,MATCH($B29,'WPTM_1C  Import-Export'!$C$8:$C$201,0))="","",INDEX('WPTM_1C  Import-Export'!I$8:I219,MATCH($B29,'WPTM_1C  Import-Export'!$C$8:$C$201,0))),"")</f>
        <v/>
      </c>
      <c r="I29" s="780"/>
      <c r="J29" s="1076"/>
      <c r="K29" s="1094" t="str">
        <f t="shared" si="2"/>
        <v xml:space="preserve"> </v>
      </c>
      <c r="L29" s="1076"/>
      <c r="M29" s="1076"/>
      <c r="N29" s="1094" t="str">
        <f t="shared" si="3"/>
        <v xml:space="preserve"> </v>
      </c>
      <c r="O29" s="1076"/>
      <c r="P29" s="1076"/>
      <c r="Q29" s="1094" t="str">
        <f t="shared" si="4"/>
        <v xml:space="preserve"> </v>
      </c>
      <c r="R29" s="1077"/>
    </row>
    <row r="30" spans="1:18" ht="60" customHeight="1" thickBot="1" x14ac:dyDescent="0.25">
      <c r="A30" s="1027">
        <f t="shared" si="0"/>
        <v>20</v>
      </c>
      <c r="B30" s="1027" t="str">
        <f t="shared" si="1"/>
        <v>WPTM20</v>
      </c>
      <c r="C30" s="779" t="str">
        <f>IFERROR(INDEX('WPTM_1C  Import-Export'!Z$8:Z220,MATCH($B30,'WPTM_1C  Import-Export'!$C$8:$C$201,0)),"")</f>
        <v/>
      </c>
      <c r="D30" s="780" t="str">
        <f>IFERROR(IF(INDEX('WPTM_1C  Import-Export'!E$8:E220,MATCH($B30,'WPTM_1C  Import-Export'!$C$8:$C$201,0))="","",INDEX('WPTM_1C  Import-Export'!E$8:E220,MATCH($B30,'WPTM_1C  Import-Export'!$C$8:$C$201,0))),"")</f>
        <v/>
      </c>
      <c r="E30" s="780" t="str">
        <f>IFERROR(IF(INDEX('WPTM_1C  Import-Export'!F$8:F220,MATCH($B30,'WPTM_1C  Import-Export'!$C$8:$C$201,0))="","",INDEX('WPTM_1C  Import-Export'!F$8:F220,MATCH($B30,'WPTM_1C  Import-Export'!$C$8:$C$201,0))),"")</f>
        <v/>
      </c>
      <c r="F30" s="780" t="str">
        <f>IFERROR(IF(INDEX('WPTM_1C  Import-Export'!AA$8:AA220,MATCH($B30,'WPTM_1C  Import-Export'!$C$8:$C$201,0))="","",INDEX('WPTM_1C  Import-Export'!AA$8:AA220,MATCH($B30,'WPTM_1C  Import-Export'!$C$8:$C$201,0))),"")</f>
        <v/>
      </c>
      <c r="G30" s="780" t="str">
        <f>IFERROR(IF(INDEX('WPTM_1C  Import-Export'!AB$8:AB220,MATCH($B30,'WPTM_1C  Import-Export'!$C$8:$C$201,0))="","",INDEX('WPTM_1C  Import-Export'!AB$8:AB220,MATCH($B30,'WPTM_1C  Import-Export'!$C$8:$C$201,0))),"")</f>
        <v/>
      </c>
      <c r="H30" s="780" t="str">
        <f>IFERROR(IF(INDEX('WPTM_1C  Import-Export'!I$8:I220,MATCH($B30,'WPTM_1C  Import-Export'!$C$8:$C$201,0))="","",INDEX('WPTM_1C  Import-Export'!I$8:I220,MATCH($B30,'WPTM_1C  Import-Export'!$C$8:$C$201,0))),"")</f>
        <v/>
      </c>
      <c r="I30" s="780"/>
      <c r="J30" s="1076"/>
      <c r="K30" s="1094" t="str">
        <f t="shared" si="2"/>
        <v xml:space="preserve"> </v>
      </c>
      <c r="L30" s="1076"/>
      <c r="M30" s="1076"/>
      <c r="N30" s="1094" t="str">
        <f t="shared" si="3"/>
        <v xml:space="preserve"> </v>
      </c>
      <c r="O30" s="1076"/>
      <c r="P30" s="1076"/>
      <c r="Q30" s="1094" t="str">
        <f t="shared" si="4"/>
        <v xml:space="preserve"> </v>
      </c>
      <c r="R30" s="1077"/>
    </row>
    <row r="31" spans="1:18" ht="60" customHeight="1" thickBot="1" x14ac:dyDescent="0.25">
      <c r="A31" s="1027">
        <f t="shared" si="0"/>
        <v>21</v>
      </c>
      <c r="B31" s="1027" t="str">
        <f t="shared" si="1"/>
        <v>WPTM21</v>
      </c>
      <c r="C31" s="779" t="str">
        <f>IFERROR(INDEX('WPTM_1C  Import-Export'!Z$8:Z221,MATCH($B31,'WPTM_1C  Import-Export'!$C$8:$C$201,0)),"")</f>
        <v/>
      </c>
      <c r="D31" s="780" t="str">
        <f>IFERROR(IF(INDEX('WPTM_1C  Import-Export'!E$8:E221,MATCH($B31,'WPTM_1C  Import-Export'!$C$8:$C$201,0))="","",INDEX('WPTM_1C  Import-Export'!E$8:E221,MATCH($B31,'WPTM_1C  Import-Export'!$C$8:$C$201,0))),"")</f>
        <v/>
      </c>
      <c r="E31" s="780" t="str">
        <f>IFERROR(IF(INDEX('WPTM_1C  Import-Export'!F$8:F221,MATCH($B31,'WPTM_1C  Import-Export'!$C$8:$C$201,0))="","",INDEX('WPTM_1C  Import-Export'!F$8:F221,MATCH($B31,'WPTM_1C  Import-Export'!$C$8:$C$201,0))),"")</f>
        <v/>
      </c>
      <c r="F31" s="780" t="str">
        <f>IFERROR(IF(INDEX('WPTM_1C  Import-Export'!AA$8:AA221,MATCH($B31,'WPTM_1C  Import-Export'!$C$8:$C$201,0))="","",INDEX('WPTM_1C  Import-Export'!AA$8:AA221,MATCH($B31,'WPTM_1C  Import-Export'!$C$8:$C$201,0))),"")</f>
        <v/>
      </c>
      <c r="G31" s="780" t="str">
        <f>IFERROR(IF(INDEX('WPTM_1C  Import-Export'!AB$8:AB221,MATCH($B31,'WPTM_1C  Import-Export'!$C$8:$C$201,0))="","",INDEX('WPTM_1C  Import-Export'!AB$8:AB221,MATCH($B31,'WPTM_1C  Import-Export'!$C$8:$C$201,0))),"")</f>
        <v/>
      </c>
      <c r="H31" s="780" t="str">
        <f>IFERROR(IF(INDEX('WPTM_1C  Import-Export'!I$8:I221,MATCH($B31,'WPTM_1C  Import-Export'!$C$8:$C$201,0))="","",INDEX('WPTM_1C  Import-Export'!I$8:I221,MATCH($B31,'WPTM_1C  Import-Export'!$C$8:$C$201,0))),"")</f>
        <v/>
      </c>
      <c r="I31" s="780"/>
      <c r="J31" s="1076"/>
      <c r="K31" s="1094" t="str">
        <f t="shared" si="2"/>
        <v xml:space="preserve"> </v>
      </c>
      <c r="L31" s="1076"/>
      <c r="M31" s="1076"/>
      <c r="N31" s="1094" t="str">
        <f t="shared" si="3"/>
        <v xml:space="preserve"> </v>
      </c>
      <c r="O31" s="1076"/>
      <c r="P31" s="1076"/>
      <c r="Q31" s="1094" t="str">
        <f t="shared" si="4"/>
        <v xml:space="preserve"> </v>
      </c>
      <c r="R31" s="1077"/>
    </row>
    <row r="32" spans="1:18" ht="60" customHeight="1" thickBot="1" x14ac:dyDescent="0.25">
      <c r="A32" s="1027">
        <f t="shared" si="0"/>
        <v>22</v>
      </c>
      <c r="B32" s="1027" t="str">
        <f t="shared" si="1"/>
        <v>WPTM22</v>
      </c>
      <c r="C32" s="779" t="str">
        <f>IFERROR(INDEX('WPTM_1C  Import-Export'!Z$8:Z222,MATCH($B32,'WPTM_1C  Import-Export'!$C$8:$C$201,0)),"")</f>
        <v/>
      </c>
      <c r="D32" s="780" t="str">
        <f>IFERROR(IF(INDEX('WPTM_1C  Import-Export'!E$8:E222,MATCH($B32,'WPTM_1C  Import-Export'!$C$8:$C$201,0))="","",INDEX('WPTM_1C  Import-Export'!E$8:E222,MATCH($B32,'WPTM_1C  Import-Export'!$C$8:$C$201,0))),"")</f>
        <v/>
      </c>
      <c r="E32" s="780" t="str">
        <f>IFERROR(IF(INDEX('WPTM_1C  Import-Export'!F$8:F222,MATCH($B32,'WPTM_1C  Import-Export'!$C$8:$C$201,0))="","",INDEX('WPTM_1C  Import-Export'!F$8:F222,MATCH($B32,'WPTM_1C  Import-Export'!$C$8:$C$201,0))),"")</f>
        <v/>
      </c>
      <c r="F32" s="780" t="str">
        <f>IFERROR(IF(INDEX('WPTM_1C  Import-Export'!AA$8:AA222,MATCH($B32,'WPTM_1C  Import-Export'!$C$8:$C$201,0))="","",INDEX('WPTM_1C  Import-Export'!AA$8:AA222,MATCH($B32,'WPTM_1C  Import-Export'!$C$8:$C$201,0))),"")</f>
        <v/>
      </c>
      <c r="G32" s="780" t="str">
        <f>IFERROR(IF(INDEX('WPTM_1C  Import-Export'!AB$8:AB222,MATCH($B32,'WPTM_1C  Import-Export'!$C$8:$C$201,0))="","",INDEX('WPTM_1C  Import-Export'!AB$8:AB222,MATCH($B32,'WPTM_1C  Import-Export'!$C$8:$C$201,0))),"")</f>
        <v/>
      </c>
      <c r="H32" s="780" t="str">
        <f>IFERROR(IF(INDEX('WPTM_1C  Import-Export'!I$8:I222,MATCH($B32,'WPTM_1C  Import-Export'!$C$8:$C$201,0))="","",INDEX('WPTM_1C  Import-Export'!I$8:I222,MATCH($B32,'WPTM_1C  Import-Export'!$C$8:$C$201,0))),"")</f>
        <v/>
      </c>
      <c r="I32" s="780"/>
      <c r="J32" s="1076"/>
      <c r="K32" s="1094" t="str">
        <f t="shared" si="2"/>
        <v xml:space="preserve"> </v>
      </c>
      <c r="L32" s="1076"/>
      <c r="M32" s="1076"/>
      <c r="N32" s="1094" t="str">
        <f t="shared" si="3"/>
        <v xml:space="preserve"> </v>
      </c>
      <c r="O32" s="1076"/>
      <c r="P32" s="1076"/>
      <c r="Q32" s="1094" t="str">
        <f t="shared" si="4"/>
        <v xml:space="preserve"> </v>
      </c>
      <c r="R32" s="1077"/>
    </row>
    <row r="33" spans="1:18" ht="60" customHeight="1" thickBot="1" x14ac:dyDescent="0.25">
      <c r="A33" s="1027">
        <f t="shared" si="0"/>
        <v>23</v>
      </c>
      <c r="B33" s="1027" t="str">
        <f t="shared" si="1"/>
        <v>WPTM23</v>
      </c>
      <c r="C33" s="779" t="str">
        <f>IFERROR(INDEX('WPTM_1C  Import-Export'!Z$8:Z223,MATCH($B33,'WPTM_1C  Import-Export'!$C$8:$C$201,0)),"")</f>
        <v/>
      </c>
      <c r="D33" s="780" t="str">
        <f>IFERROR(IF(INDEX('WPTM_1C  Import-Export'!E$8:E223,MATCH($B33,'WPTM_1C  Import-Export'!$C$8:$C$201,0))="","",INDEX('WPTM_1C  Import-Export'!E$8:E223,MATCH($B33,'WPTM_1C  Import-Export'!$C$8:$C$201,0))),"")</f>
        <v/>
      </c>
      <c r="E33" s="780" t="str">
        <f>IFERROR(IF(INDEX('WPTM_1C  Import-Export'!F$8:F223,MATCH($B33,'WPTM_1C  Import-Export'!$C$8:$C$201,0))="","",INDEX('WPTM_1C  Import-Export'!F$8:F223,MATCH($B33,'WPTM_1C  Import-Export'!$C$8:$C$201,0))),"")</f>
        <v/>
      </c>
      <c r="F33" s="780" t="str">
        <f>IFERROR(IF(INDEX('WPTM_1C  Import-Export'!AA$8:AA223,MATCH($B33,'WPTM_1C  Import-Export'!$C$8:$C$201,0))="","",INDEX('WPTM_1C  Import-Export'!AA$8:AA223,MATCH($B33,'WPTM_1C  Import-Export'!$C$8:$C$201,0))),"")</f>
        <v/>
      </c>
      <c r="G33" s="780" t="str">
        <f>IFERROR(IF(INDEX('WPTM_1C  Import-Export'!AB$8:AB223,MATCH($B33,'WPTM_1C  Import-Export'!$C$8:$C$201,0))="","",INDEX('WPTM_1C  Import-Export'!AB$8:AB223,MATCH($B33,'WPTM_1C  Import-Export'!$C$8:$C$201,0))),"")</f>
        <v/>
      </c>
      <c r="H33" s="780" t="str">
        <f>IFERROR(IF(INDEX('WPTM_1C  Import-Export'!I$8:I223,MATCH($B33,'WPTM_1C  Import-Export'!$C$8:$C$201,0))="","",INDEX('WPTM_1C  Import-Export'!I$8:I223,MATCH($B33,'WPTM_1C  Import-Export'!$C$8:$C$201,0))),"")</f>
        <v/>
      </c>
      <c r="I33" s="780"/>
      <c r="J33" s="1076"/>
      <c r="K33" s="1094" t="str">
        <f t="shared" si="2"/>
        <v xml:space="preserve"> </v>
      </c>
      <c r="L33" s="1076"/>
      <c r="M33" s="1076"/>
      <c r="N33" s="1094" t="str">
        <f t="shared" si="3"/>
        <v xml:space="preserve"> </v>
      </c>
      <c r="O33" s="1076"/>
      <c r="P33" s="1076"/>
      <c r="Q33" s="1094" t="str">
        <f t="shared" si="4"/>
        <v xml:space="preserve"> </v>
      </c>
      <c r="R33" s="1077"/>
    </row>
    <row r="34" spans="1:18" ht="60" customHeight="1" thickBot="1" x14ac:dyDescent="0.25">
      <c r="A34" s="1027">
        <f t="shared" si="0"/>
        <v>24</v>
      </c>
      <c r="B34" s="1027" t="str">
        <f t="shared" si="1"/>
        <v>WPTM24</v>
      </c>
      <c r="C34" s="779" t="str">
        <f>IFERROR(INDEX('WPTM_1C  Import-Export'!Z$8:Z224,MATCH($B34,'WPTM_1C  Import-Export'!$C$8:$C$201,0)),"")</f>
        <v/>
      </c>
      <c r="D34" s="780" t="str">
        <f>IFERROR(IF(INDEX('WPTM_1C  Import-Export'!E$8:E224,MATCH($B34,'WPTM_1C  Import-Export'!$C$8:$C$201,0))="","",INDEX('WPTM_1C  Import-Export'!E$8:E224,MATCH($B34,'WPTM_1C  Import-Export'!$C$8:$C$201,0))),"")</f>
        <v/>
      </c>
      <c r="E34" s="780" t="str">
        <f>IFERROR(IF(INDEX('WPTM_1C  Import-Export'!F$8:F224,MATCH($B34,'WPTM_1C  Import-Export'!$C$8:$C$201,0))="","",INDEX('WPTM_1C  Import-Export'!F$8:F224,MATCH($B34,'WPTM_1C  Import-Export'!$C$8:$C$201,0))),"")</f>
        <v/>
      </c>
      <c r="F34" s="780" t="str">
        <f>IFERROR(IF(INDEX('WPTM_1C  Import-Export'!AA$8:AA224,MATCH($B34,'WPTM_1C  Import-Export'!$C$8:$C$201,0))="","",INDEX('WPTM_1C  Import-Export'!AA$8:AA224,MATCH($B34,'WPTM_1C  Import-Export'!$C$8:$C$201,0))),"")</f>
        <v/>
      </c>
      <c r="G34" s="780" t="str">
        <f>IFERROR(IF(INDEX('WPTM_1C  Import-Export'!AB$8:AB224,MATCH($B34,'WPTM_1C  Import-Export'!$C$8:$C$201,0))="","",INDEX('WPTM_1C  Import-Export'!AB$8:AB224,MATCH($B34,'WPTM_1C  Import-Export'!$C$8:$C$201,0))),"")</f>
        <v/>
      </c>
      <c r="H34" s="780" t="str">
        <f>IFERROR(IF(INDEX('WPTM_1C  Import-Export'!I$8:I224,MATCH($B34,'WPTM_1C  Import-Export'!$C$8:$C$201,0))="","",INDEX('WPTM_1C  Import-Export'!I$8:I224,MATCH($B34,'WPTM_1C  Import-Export'!$C$8:$C$201,0))),"")</f>
        <v/>
      </c>
      <c r="I34" s="780"/>
      <c r="J34" s="1076"/>
      <c r="K34" s="1094" t="str">
        <f t="shared" si="2"/>
        <v xml:space="preserve"> </v>
      </c>
      <c r="L34" s="1076"/>
      <c r="M34" s="1076"/>
      <c r="N34" s="1094" t="str">
        <f t="shared" si="3"/>
        <v xml:space="preserve"> </v>
      </c>
      <c r="O34" s="1076"/>
      <c r="P34" s="1076"/>
      <c r="Q34" s="1094" t="str">
        <f t="shared" si="4"/>
        <v xml:space="preserve"> </v>
      </c>
      <c r="R34" s="1077"/>
    </row>
    <row r="35" spans="1:18" ht="60" customHeight="1" thickBot="1" x14ac:dyDescent="0.25">
      <c r="A35" s="1027">
        <f t="shared" si="0"/>
        <v>25</v>
      </c>
      <c r="B35" s="1027" t="str">
        <f t="shared" si="1"/>
        <v>WPTM25</v>
      </c>
      <c r="C35" s="779" t="str">
        <f>IFERROR(INDEX('WPTM_1C  Import-Export'!Z$8:Z225,MATCH($B35,'WPTM_1C  Import-Export'!$C$8:$C$201,0)),"")</f>
        <v/>
      </c>
      <c r="D35" s="780" t="str">
        <f>IFERROR(IF(INDEX('WPTM_1C  Import-Export'!E$8:E225,MATCH($B35,'WPTM_1C  Import-Export'!$C$8:$C$201,0))="","",INDEX('WPTM_1C  Import-Export'!E$8:E225,MATCH($B35,'WPTM_1C  Import-Export'!$C$8:$C$201,0))),"")</f>
        <v/>
      </c>
      <c r="E35" s="780" t="str">
        <f>IFERROR(IF(INDEX('WPTM_1C  Import-Export'!F$8:F225,MATCH($B35,'WPTM_1C  Import-Export'!$C$8:$C$201,0))="","",INDEX('WPTM_1C  Import-Export'!F$8:F225,MATCH($B35,'WPTM_1C  Import-Export'!$C$8:$C$201,0))),"")</f>
        <v/>
      </c>
      <c r="F35" s="780" t="str">
        <f>IFERROR(IF(INDEX('WPTM_1C  Import-Export'!AA$8:AA225,MATCH($B35,'WPTM_1C  Import-Export'!$C$8:$C$201,0))="","",INDEX('WPTM_1C  Import-Export'!AA$8:AA225,MATCH($B35,'WPTM_1C  Import-Export'!$C$8:$C$201,0))),"")</f>
        <v/>
      </c>
      <c r="G35" s="780" t="str">
        <f>IFERROR(IF(INDEX('WPTM_1C  Import-Export'!AB$8:AB225,MATCH($B35,'WPTM_1C  Import-Export'!$C$8:$C$201,0))="","",INDEX('WPTM_1C  Import-Export'!AB$8:AB225,MATCH($B35,'WPTM_1C  Import-Export'!$C$8:$C$201,0))),"")</f>
        <v/>
      </c>
      <c r="H35" s="780" t="str">
        <f>IFERROR(IF(INDEX('WPTM_1C  Import-Export'!I$8:I225,MATCH($B35,'WPTM_1C  Import-Export'!$C$8:$C$201,0))="","",INDEX('WPTM_1C  Import-Export'!I$8:I225,MATCH($B35,'WPTM_1C  Import-Export'!$C$8:$C$201,0))),"")</f>
        <v/>
      </c>
      <c r="I35" s="780"/>
      <c r="J35" s="1076"/>
      <c r="K35" s="1094" t="str">
        <f t="shared" si="2"/>
        <v xml:space="preserve"> </v>
      </c>
      <c r="L35" s="1076"/>
      <c r="M35" s="1076"/>
      <c r="N35" s="1094" t="str">
        <f t="shared" si="3"/>
        <v xml:space="preserve"> </v>
      </c>
      <c r="O35" s="1076"/>
      <c r="P35" s="1076"/>
      <c r="Q35" s="1094" t="str">
        <f t="shared" si="4"/>
        <v xml:space="preserve"> </v>
      </c>
      <c r="R35" s="1077"/>
    </row>
    <row r="36" spans="1:18" ht="60" customHeight="1" thickBot="1" x14ac:dyDescent="0.25">
      <c r="A36" s="1027">
        <f t="shared" si="0"/>
        <v>26</v>
      </c>
      <c r="B36" s="1027" t="str">
        <f t="shared" si="1"/>
        <v>WPTM26</v>
      </c>
      <c r="C36" s="779" t="str">
        <f>IFERROR(INDEX('WPTM_1C  Import-Export'!Z$8:Z226,MATCH($B36,'WPTM_1C  Import-Export'!$C$8:$C$201,0)),"")</f>
        <v/>
      </c>
      <c r="D36" s="780" t="str">
        <f>IFERROR(IF(INDEX('WPTM_1C  Import-Export'!E$8:E226,MATCH($B36,'WPTM_1C  Import-Export'!$C$8:$C$201,0))="","",INDEX('WPTM_1C  Import-Export'!E$8:E226,MATCH($B36,'WPTM_1C  Import-Export'!$C$8:$C$201,0))),"")</f>
        <v/>
      </c>
      <c r="E36" s="780" t="str">
        <f>IFERROR(IF(INDEX('WPTM_1C  Import-Export'!F$8:F226,MATCH($B36,'WPTM_1C  Import-Export'!$C$8:$C$201,0))="","",INDEX('WPTM_1C  Import-Export'!F$8:F226,MATCH($B36,'WPTM_1C  Import-Export'!$C$8:$C$201,0))),"")</f>
        <v/>
      </c>
      <c r="F36" s="780" t="str">
        <f>IFERROR(IF(INDEX('WPTM_1C  Import-Export'!AA$8:AA226,MATCH($B36,'WPTM_1C  Import-Export'!$C$8:$C$201,0))="","",INDEX('WPTM_1C  Import-Export'!AA$8:AA226,MATCH($B36,'WPTM_1C  Import-Export'!$C$8:$C$201,0))),"")</f>
        <v/>
      </c>
      <c r="G36" s="780" t="str">
        <f>IFERROR(IF(INDEX('WPTM_1C  Import-Export'!AB$8:AB226,MATCH($B36,'WPTM_1C  Import-Export'!$C$8:$C$201,0))="","",INDEX('WPTM_1C  Import-Export'!AB$8:AB226,MATCH($B36,'WPTM_1C  Import-Export'!$C$8:$C$201,0))),"")</f>
        <v/>
      </c>
      <c r="H36" s="780" t="str">
        <f>IFERROR(IF(INDEX('WPTM_1C  Import-Export'!I$8:I226,MATCH($B36,'WPTM_1C  Import-Export'!$C$8:$C$201,0))="","",INDEX('WPTM_1C  Import-Export'!I$8:I226,MATCH($B36,'WPTM_1C  Import-Export'!$C$8:$C$201,0))),"")</f>
        <v/>
      </c>
      <c r="I36" s="780"/>
      <c r="J36" s="1076"/>
      <c r="K36" s="1094" t="str">
        <f t="shared" si="2"/>
        <v xml:space="preserve"> </v>
      </c>
      <c r="L36" s="1076"/>
      <c r="M36" s="1076"/>
      <c r="N36" s="1094" t="str">
        <f t="shared" si="3"/>
        <v xml:space="preserve"> </v>
      </c>
      <c r="O36" s="1076"/>
      <c r="P36" s="1076"/>
      <c r="Q36" s="1094" t="str">
        <f t="shared" si="4"/>
        <v xml:space="preserve"> </v>
      </c>
      <c r="R36" s="1077"/>
    </row>
    <row r="37" spans="1:18" ht="60" customHeight="1" thickBot="1" x14ac:dyDescent="0.25">
      <c r="A37" s="1027">
        <f t="shared" si="0"/>
        <v>27</v>
      </c>
      <c r="B37" s="1027" t="str">
        <f t="shared" si="1"/>
        <v>WPTM27</v>
      </c>
      <c r="C37" s="779" t="str">
        <f>IFERROR(INDEX('WPTM_1C  Import-Export'!Z$8:Z227,MATCH($B37,'WPTM_1C  Import-Export'!$C$8:$C$201,0)),"")</f>
        <v/>
      </c>
      <c r="D37" s="780" t="str">
        <f>IFERROR(IF(INDEX('WPTM_1C  Import-Export'!E$8:E227,MATCH($B37,'WPTM_1C  Import-Export'!$C$8:$C$201,0))="","",INDEX('WPTM_1C  Import-Export'!E$8:E227,MATCH($B37,'WPTM_1C  Import-Export'!$C$8:$C$201,0))),"")</f>
        <v/>
      </c>
      <c r="E37" s="780" t="str">
        <f>IFERROR(IF(INDEX('WPTM_1C  Import-Export'!F$8:F227,MATCH($B37,'WPTM_1C  Import-Export'!$C$8:$C$201,0))="","",INDEX('WPTM_1C  Import-Export'!F$8:F227,MATCH($B37,'WPTM_1C  Import-Export'!$C$8:$C$201,0))),"")</f>
        <v/>
      </c>
      <c r="F37" s="780" t="str">
        <f>IFERROR(IF(INDEX('WPTM_1C  Import-Export'!AA$8:AA227,MATCH($B37,'WPTM_1C  Import-Export'!$C$8:$C$201,0))="","",INDEX('WPTM_1C  Import-Export'!AA$8:AA227,MATCH($B37,'WPTM_1C  Import-Export'!$C$8:$C$201,0))),"")</f>
        <v/>
      </c>
      <c r="G37" s="780" t="str">
        <f>IFERROR(IF(INDEX('WPTM_1C  Import-Export'!AB$8:AB227,MATCH($B37,'WPTM_1C  Import-Export'!$C$8:$C$201,0))="","",INDEX('WPTM_1C  Import-Export'!AB$8:AB227,MATCH($B37,'WPTM_1C  Import-Export'!$C$8:$C$201,0))),"")</f>
        <v/>
      </c>
      <c r="H37" s="780" t="str">
        <f>IFERROR(IF(INDEX('WPTM_1C  Import-Export'!I$8:I227,MATCH($B37,'WPTM_1C  Import-Export'!$C$8:$C$201,0))="","",INDEX('WPTM_1C  Import-Export'!I$8:I227,MATCH($B37,'WPTM_1C  Import-Export'!$C$8:$C$201,0))),"")</f>
        <v/>
      </c>
      <c r="I37" s="780"/>
      <c r="J37" s="1076"/>
      <c r="K37" s="1094" t="str">
        <f t="shared" si="2"/>
        <v xml:space="preserve"> </v>
      </c>
      <c r="L37" s="1076"/>
      <c r="M37" s="1076"/>
      <c r="N37" s="1094" t="str">
        <f t="shared" si="3"/>
        <v xml:space="preserve"> </v>
      </c>
      <c r="O37" s="1076"/>
      <c r="P37" s="1076"/>
      <c r="Q37" s="1094" t="str">
        <f t="shared" si="4"/>
        <v xml:space="preserve"> </v>
      </c>
      <c r="R37" s="1077"/>
    </row>
    <row r="38" spans="1:18" ht="60" customHeight="1" thickBot="1" x14ac:dyDescent="0.25">
      <c r="A38" s="1027">
        <f t="shared" si="0"/>
        <v>28</v>
      </c>
      <c r="B38" s="1027" t="str">
        <f t="shared" si="1"/>
        <v>WPTM28</v>
      </c>
      <c r="C38" s="779" t="str">
        <f>IFERROR(INDEX('WPTM_1C  Import-Export'!Z$8:Z228,MATCH($B38,'WPTM_1C  Import-Export'!$C$8:$C$201,0)),"")</f>
        <v/>
      </c>
      <c r="D38" s="780" t="str">
        <f>IFERROR(IF(INDEX('WPTM_1C  Import-Export'!E$8:E228,MATCH($B38,'WPTM_1C  Import-Export'!$C$8:$C$201,0))="","",INDEX('WPTM_1C  Import-Export'!E$8:E228,MATCH($B38,'WPTM_1C  Import-Export'!$C$8:$C$201,0))),"")</f>
        <v/>
      </c>
      <c r="E38" s="780" t="str">
        <f>IFERROR(IF(INDEX('WPTM_1C  Import-Export'!F$8:F228,MATCH($B38,'WPTM_1C  Import-Export'!$C$8:$C$201,0))="","",INDEX('WPTM_1C  Import-Export'!F$8:F228,MATCH($B38,'WPTM_1C  Import-Export'!$C$8:$C$201,0))),"")</f>
        <v/>
      </c>
      <c r="F38" s="780" t="str">
        <f>IFERROR(IF(INDEX('WPTM_1C  Import-Export'!AA$8:AA228,MATCH($B38,'WPTM_1C  Import-Export'!$C$8:$C$201,0))="","",INDEX('WPTM_1C  Import-Export'!AA$8:AA228,MATCH($B38,'WPTM_1C  Import-Export'!$C$8:$C$201,0))),"")</f>
        <v/>
      </c>
      <c r="G38" s="780" t="str">
        <f>IFERROR(IF(INDEX('WPTM_1C  Import-Export'!AB$8:AB228,MATCH($B38,'WPTM_1C  Import-Export'!$C$8:$C$201,0))="","",INDEX('WPTM_1C  Import-Export'!AB$8:AB228,MATCH($B38,'WPTM_1C  Import-Export'!$C$8:$C$201,0))),"")</f>
        <v/>
      </c>
      <c r="H38" s="780" t="str">
        <f>IFERROR(IF(INDEX('WPTM_1C  Import-Export'!I$8:I228,MATCH($B38,'WPTM_1C  Import-Export'!$C$8:$C$201,0))="","",INDEX('WPTM_1C  Import-Export'!I$8:I228,MATCH($B38,'WPTM_1C  Import-Export'!$C$8:$C$201,0))),"")</f>
        <v/>
      </c>
      <c r="I38" s="780"/>
      <c r="J38" s="1076"/>
      <c r="K38" s="1094" t="str">
        <f t="shared" si="2"/>
        <v xml:space="preserve"> </v>
      </c>
      <c r="L38" s="1076"/>
      <c r="M38" s="1076"/>
      <c r="N38" s="1094" t="str">
        <f t="shared" si="3"/>
        <v xml:space="preserve"> </v>
      </c>
      <c r="O38" s="1076"/>
      <c r="P38" s="1076"/>
      <c r="Q38" s="1094" t="str">
        <f t="shared" si="4"/>
        <v xml:space="preserve"> </v>
      </c>
      <c r="R38" s="1077"/>
    </row>
    <row r="39" spans="1:18" ht="60" customHeight="1" thickBot="1" x14ac:dyDescent="0.25">
      <c r="A39" s="1027">
        <f t="shared" si="0"/>
        <v>29</v>
      </c>
      <c r="B39" s="1027" t="str">
        <f t="shared" si="1"/>
        <v>WPTM29</v>
      </c>
      <c r="C39" s="779" t="str">
        <f>IFERROR(INDEX('WPTM_1C  Import-Export'!Z$8:Z229,MATCH($B39,'WPTM_1C  Import-Export'!$C$8:$C$201,0)),"")</f>
        <v/>
      </c>
      <c r="D39" s="780" t="str">
        <f>IFERROR(IF(INDEX('WPTM_1C  Import-Export'!E$8:E229,MATCH($B39,'WPTM_1C  Import-Export'!$C$8:$C$201,0))="","",INDEX('WPTM_1C  Import-Export'!E$8:E229,MATCH($B39,'WPTM_1C  Import-Export'!$C$8:$C$201,0))),"")</f>
        <v/>
      </c>
      <c r="E39" s="780" t="str">
        <f>IFERROR(IF(INDEX('WPTM_1C  Import-Export'!F$8:F229,MATCH($B39,'WPTM_1C  Import-Export'!$C$8:$C$201,0))="","",INDEX('WPTM_1C  Import-Export'!F$8:F229,MATCH($B39,'WPTM_1C  Import-Export'!$C$8:$C$201,0))),"")</f>
        <v/>
      </c>
      <c r="F39" s="780" t="str">
        <f>IFERROR(IF(INDEX('WPTM_1C  Import-Export'!AA$8:AA229,MATCH($B39,'WPTM_1C  Import-Export'!$C$8:$C$201,0))="","",INDEX('WPTM_1C  Import-Export'!AA$8:AA229,MATCH($B39,'WPTM_1C  Import-Export'!$C$8:$C$201,0))),"")</f>
        <v/>
      </c>
      <c r="G39" s="780" t="str">
        <f>IFERROR(IF(INDEX('WPTM_1C  Import-Export'!AB$8:AB229,MATCH($B39,'WPTM_1C  Import-Export'!$C$8:$C$201,0))="","",INDEX('WPTM_1C  Import-Export'!AB$8:AB229,MATCH($B39,'WPTM_1C  Import-Export'!$C$8:$C$201,0))),"")</f>
        <v/>
      </c>
      <c r="H39" s="780" t="str">
        <f>IFERROR(IF(INDEX('WPTM_1C  Import-Export'!I$8:I229,MATCH($B39,'WPTM_1C  Import-Export'!$C$8:$C$201,0))="","",INDEX('WPTM_1C  Import-Export'!I$8:I229,MATCH($B39,'WPTM_1C  Import-Export'!$C$8:$C$201,0))),"")</f>
        <v/>
      </c>
      <c r="I39" s="780"/>
      <c r="J39" s="1076"/>
      <c r="K39" s="1094" t="str">
        <f t="shared" si="2"/>
        <v xml:space="preserve"> </v>
      </c>
      <c r="L39" s="1076"/>
      <c r="M39" s="1076"/>
      <c r="N39" s="1094" t="str">
        <f t="shared" si="3"/>
        <v xml:space="preserve"> </v>
      </c>
      <c r="O39" s="1076"/>
      <c r="P39" s="1076"/>
      <c r="Q39" s="1094" t="str">
        <f t="shared" si="4"/>
        <v xml:space="preserve"> </v>
      </c>
      <c r="R39" s="1077"/>
    </row>
    <row r="40" spans="1:18" ht="60" customHeight="1" thickBot="1" x14ac:dyDescent="0.25">
      <c r="A40" s="1027">
        <f t="shared" si="0"/>
        <v>30</v>
      </c>
      <c r="B40" s="1027" t="str">
        <f t="shared" si="1"/>
        <v>WPTM30</v>
      </c>
      <c r="C40" s="779" t="str">
        <f>IFERROR(INDEX('WPTM_1C  Import-Export'!Z$8:Z230,MATCH($B40,'WPTM_1C  Import-Export'!$C$8:$C$201,0)),"")</f>
        <v/>
      </c>
      <c r="D40" s="780" t="str">
        <f>IFERROR(IF(INDEX('WPTM_1C  Import-Export'!E$8:E230,MATCH($B40,'WPTM_1C  Import-Export'!$C$8:$C$201,0))="","",INDEX('WPTM_1C  Import-Export'!E$8:E230,MATCH($B40,'WPTM_1C  Import-Export'!$C$8:$C$201,0))),"")</f>
        <v/>
      </c>
      <c r="E40" s="780" t="str">
        <f>IFERROR(IF(INDEX('WPTM_1C  Import-Export'!F$8:F230,MATCH($B40,'WPTM_1C  Import-Export'!$C$8:$C$201,0))="","",INDEX('WPTM_1C  Import-Export'!F$8:F230,MATCH($B40,'WPTM_1C  Import-Export'!$C$8:$C$201,0))),"")</f>
        <v/>
      </c>
      <c r="F40" s="780" t="str">
        <f>IFERROR(IF(INDEX('WPTM_1C  Import-Export'!AA$8:AA230,MATCH($B40,'WPTM_1C  Import-Export'!$C$8:$C$201,0))="","",INDEX('WPTM_1C  Import-Export'!AA$8:AA230,MATCH($B40,'WPTM_1C  Import-Export'!$C$8:$C$201,0))),"")</f>
        <v/>
      </c>
      <c r="G40" s="780" t="str">
        <f>IFERROR(IF(INDEX('WPTM_1C  Import-Export'!AB$8:AB230,MATCH($B40,'WPTM_1C  Import-Export'!$C$8:$C$201,0))="","",INDEX('WPTM_1C  Import-Export'!AB$8:AB230,MATCH($B40,'WPTM_1C  Import-Export'!$C$8:$C$201,0))),"")</f>
        <v/>
      </c>
      <c r="H40" s="780" t="str">
        <f>IFERROR(IF(INDEX('WPTM_1C  Import-Export'!I$8:I230,MATCH($B40,'WPTM_1C  Import-Export'!$C$8:$C$201,0))="","",INDEX('WPTM_1C  Import-Export'!I$8:I230,MATCH($B40,'WPTM_1C  Import-Export'!$C$8:$C$201,0))),"")</f>
        <v/>
      </c>
      <c r="I40" s="780"/>
      <c r="J40" s="1076"/>
      <c r="K40" s="1094" t="str">
        <f t="shared" si="2"/>
        <v xml:space="preserve"> </v>
      </c>
      <c r="L40" s="1076"/>
      <c r="M40" s="1076"/>
      <c r="N40" s="1094" t="str">
        <f t="shared" si="3"/>
        <v xml:space="preserve"> </v>
      </c>
      <c r="O40" s="1076"/>
      <c r="P40" s="1076"/>
      <c r="Q40" s="1094" t="str">
        <f t="shared" si="4"/>
        <v xml:space="preserve"> </v>
      </c>
      <c r="R40" s="1077"/>
    </row>
    <row r="41" spans="1:18" ht="60" customHeight="1" thickBot="1" x14ac:dyDescent="0.25">
      <c r="A41" s="1027">
        <f t="shared" si="0"/>
        <v>31</v>
      </c>
      <c r="B41" s="1027" t="str">
        <f t="shared" si="1"/>
        <v>WPTM31</v>
      </c>
      <c r="C41" s="779" t="str">
        <f>IFERROR(INDEX('WPTM_1C  Import-Export'!Z$8:Z231,MATCH($B41,'WPTM_1C  Import-Export'!$C$8:$C$201,0)),"")</f>
        <v/>
      </c>
      <c r="D41" s="780" t="str">
        <f>IFERROR(IF(INDEX('WPTM_1C  Import-Export'!E$8:E231,MATCH($B41,'WPTM_1C  Import-Export'!$C$8:$C$201,0))="","",INDEX('WPTM_1C  Import-Export'!E$8:E231,MATCH($B41,'WPTM_1C  Import-Export'!$C$8:$C$201,0))),"")</f>
        <v/>
      </c>
      <c r="E41" s="780" t="str">
        <f>IFERROR(IF(INDEX('WPTM_1C  Import-Export'!F$8:F231,MATCH($B41,'WPTM_1C  Import-Export'!$C$8:$C$201,0))="","",INDEX('WPTM_1C  Import-Export'!F$8:F231,MATCH($B41,'WPTM_1C  Import-Export'!$C$8:$C$201,0))),"")</f>
        <v/>
      </c>
      <c r="F41" s="780" t="str">
        <f>IFERROR(IF(INDEX('WPTM_1C  Import-Export'!AA$8:AA231,MATCH($B41,'WPTM_1C  Import-Export'!$C$8:$C$201,0))="","",INDEX('WPTM_1C  Import-Export'!AA$8:AA231,MATCH($B41,'WPTM_1C  Import-Export'!$C$8:$C$201,0))),"")</f>
        <v/>
      </c>
      <c r="G41" s="780" t="str">
        <f>IFERROR(IF(INDEX('WPTM_1C  Import-Export'!AB$8:AB231,MATCH($B41,'WPTM_1C  Import-Export'!$C$8:$C$201,0))="","",INDEX('WPTM_1C  Import-Export'!AB$8:AB231,MATCH($B41,'WPTM_1C  Import-Export'!$C$8:$C$201,0))),"")</f>
        <v/>
      </c>
      <c r="H41" s="780" t="str">
        <f>IFERROR(IF(INDEX('WPTM_1C  Import-Export'!I$8:I231,MATCH($B41,'WPTM_1C  Import-Export'!$C$8:$C$201,0))="","",INDEX('WPTM_1C  Import-Export'!I$8:I231,MATCH($B41,'WPTM_1C  Import-Export'!$C$8:$C$201,0))),"")</f>
        <v/>
      </c>
      <c r="I41" s="780"/>
      <c r="J41" s="1076"/>
      <c r="K41" s="1094" t="str">
        <f t="shared" si="2"/>
        <v xml:space="preserve"> </v>
      </c>
      <c r="L41" s="1076"/>
      <c r="M41" s="1076"/>
      <c r="N41" s="1094" t="str">
        <f t="shared" si="3"/>
        <v xml:space="preserve"> </v>
      </c>
      <c r="O41" s="1076"/>
      <c r="P41" s="1076"/>
      <c r="Q41" s="1094" t="str">
        <f t="shared" si="4"/>
        <v xml:space="preserve"> </v>
      </c>
      <c r="R41" s="1077"/>
    </row>
    <row r="42" spans="1:18" ht="60" customHeight="1" thickBot="1" x14ac:dyDescent="0.25">
      <c r="A42" s="1027">
        <f t="shared" si="0"/>
        <v>32</v>
      </c>
      <c r="B42" s="1027" t="str">
        <f t="shared" si="1"/>
        <v>WPTM32</v>
      </c>
      <c r="C42" s="779" t="str">
        <f>IFERROR(INDEX('WPTM_1C  Import-Export'!Z$8:Z232,MATCH($B42,'WPTM_1C  Import-Export'!$C$8:$C$201,0)),"")</f>
        <v/>
      </c>
      <c r="D42" s="780" t="str">
        <f>IFERROR(IF(INDEX('WPTM_1C  Import-Export'!E$8:E232,MATCH($B42,'WPTM_1C  Import-Export'!$C$8:$C$201,0))="","",INDEX('WPTM_1C  Import-Export'!E$8:E232,MATCH($B42,'WPTM_1C  Import-Export'!$C$8:$C$201,0))),"")</f>
        <v/>
      </c>
      <c r="E42" s="780" t="str">
        <f>IFERROR(IF(INDEX('WPTM_1C  Import-Export'!F$8:F232,MATCH($B42,'WPTM_1C  Import-Export'!$C$8:$C$201,0))="","",INDEX('WPTM_1C  Import-Export'!F$8:F232,MATCH($B42,'WPTM_1C  Import-Export'!$C$8:$C$201,0))),"")</f>
        <v/>
      </c>
      <c r="F42" s="780" t="str">
        <f>IFERROR(IF(INDEX('WPTM_1C  Import-Export'!AA$8:AA232,MATCH($B42,'WPTM_1C  Import-Export'!$C$8:$C$201,0))="","",INDEX('WPTM_1C  Import-Export'!AA$8:AA232,MATCH($B42,'WPTM_1C  Import-Export'!$C$8:$C$201,0))),"")</f>
        <v/>
      </c>
      <c r="G42" s="780" t="str">
        <f>IFERROR(IF(INDEX('WPTM_1C  Import-Export'!AB$8:AB232,MATCH($B42,'WPTM_1C  Import-Export'!$C$8:$C$201,0))="","",INDEX('WPTM_1C  Import-Export'!AB$8:AB232,MATCH($B42,'WPTM_1C  Import-Export'!$C$8:$C$201,0))),"")</f>
        <v/>
      </c>
      <c r="H42" s="780" t="str">
        <f>IFERROR(IF(INDEX('WPTM_1C  Import-Export'!I$8:I232,MATCH($B42,'WPTM_1C  Import-Export'!$C$8:$C$201,0))="","",INDEX('WPTM_1C  Import-Export'!I$8:I232,MATCH($B42,'WPTM_1C  Import-Export'!$C$8:$C$201,0))),"")</f>
        <v/>
      </c>
      <c r="I42" s="780"/>
      <c r="J42" s="1076"/>
      <c r="K42" s="1094" t="str">
        <f t="shared" si="2"/>
        <v xml:space="preserve"> </v>
      </c>
      <c r="L42" s="1076"/>
      <c r="M42" s="1076"/>
      <c r="N42" s="1094" t="str">
        <f t="shared" si="3"/>
        <v xml:space="preserve"> </v>
      </c>
      <c r="O42" s="1076"/>
      <c r="P42" s="1076"/>
      <c r="Q42" s="1094" t="str">
        <f t="shared" si="4"/>
        <v xml:space="preserve"> </v>
      </c>
      <c r="R42" s="1077"/>
    </row>
    <row r="43" spans="1:18" ht="60" customHeight="1" thickBot="1" x14ac:dyDescent="0.25">
      <c r="A43" s="1027">
        <f t="shared" si="0"/>
        <v>33</v>
      </c>
      <c r="B43" s="1027" t="str">
        <f t="shared" si="1"/>
        <v>WPTM33</v>
      </c>
      <c r="C43" s="779" t="str">
        <f>IFERROR(INDEX('WPTM_1C  Import-Export'!Z$8:Z233,MATCH($B43,'WPTM_1C  Import-Export'!$C$8:$C$201,0)),"")</f>
        <v/>
      </c>
      <c r="D43" s="780" t="str">
        <f>IFERROR(IF(INDEX('WPTM_1C  Import-Export'!E$8:E233,MATCH($B43,'WPTM_1C  Import-Export'!$C$8:$C$201,0))="","",INDEX('WPTM_1C  Import-Export'!E$8:E233,MATCH($B43,'WPTM_1C  Import-Export'!$C$8:$C$201,0))),"")</f>
        <v/>
      </c>
      <c r="E43" s="780" t="str">
        <f>IFERROR(IF(INDEX('WPTM_1C  Import-Export'!F$8:F233,MATCH($B43,'WPTM_1C  Import-Export'!$C$8:$C$201,0))="","",INDEX('WPTM_1C  Import-Export'!F$8:F233,MATCH($B43,'WPTM_1C  Import-Export'!$C$8:$C$201,0))),"")</f>
        <v/>
      </c>
      <c r="F43" s="780" t="str">
        <f>IFERROR(IF(INDEX('WPTM_1C  Import-Export'!AA$8:AA233,MATCH($B43,'WPTM_1C  Import-Export'!$C$8:$C$201,0))="","",INDEX('WPTM_1C  Import-Export'!AA$8:AA233,MATCH($B43,'WPTM_1C  Import-Export'!$C$8:$C$201,0))),"")</f>
        <v/>
      </c>
      <c r="G43" s="780" t="str">
        <f>IFERROR(IF(INDEX('WPTM_1C  Import-Export'!AB$8:AB233,MATCH($B43,'WPTM_1C  Import-Export'!$C$8:$C$201,0))="","",INDEX('WPTM_1C  Import-Export'!AB$8:AB233,MATCH($B43,'WPTM_1C  Import-Export'!$C$8:$C$201,0))),"")</f>
        <v/>
      </c>
      <c r="H43" s="780" t="str">
        <f>IFERROR(IF(INDEX('WPTM_1C  Import-Export'!I$8:I233,MATCH($B43,'WPTM_1C  Import-Export'!$C$8:$C$201,0))="","",INDEX('WPTM_1C  Import-Export'!I$8:I233,MATCH($B43,'WPTM_1C  Import-Export'!$C$8:$C$201,0))),"")</f>
        <v/>
      </c>
      <c r="I43" s="780"/>
      <c r="J43" s="1076"/>
      <c r="K43" s="1094" t="str">
        <f t="shared" si="2"/>
        <v xml:space="preserve"> </v>
      </c>
      <c r="L43" s="1076"/>
      <c r="M43" s="1076"/>
      <c r="N43" s="1094" t="str">
        <f t="shared" si="3"/>
        <v xml:space="preserve"> </v>
      </c>
      <c r="O43" s="1076"/>
      <c r="P43" s="1076"/>
      <c r="Q43" s="1094" t="str">
        <f t="shared" si="4"/>
        <v xml:space="preserve"> </v>
      </c>
      <c r="R43" s="1077"/>
    </row>
    <row r="44" spans="1:18" ht="60" customHeight="1" thickBot="1" x14ac:dyDescent="0.25">
      <c r="A44" s="1027">
        <f t="shared" si="0"/>
        <v>34</v>
      </c>
      <c r="B44" s="1027" t="str">
        <f t="shared" si="1"/>
        <v>WPTM34</v>
      </c>
      <c r="C44" s="779" t="str">
        <f>IFERROR(INDEX('WPTM_1C  Import-Export'!Z$8:Z234,MATCH($B44,'WPTM_1C  Import-Export'!$C$8:$C$201,0)),"")</f>
        <v/>
      </c>
      <c r="D44" s="780" t="str">
        <f>IFERROR(IF(INDEX('WPTM_1C  Import-Export'!E$8:E234,MATCH($B44,'WPTM_1C  Import-Export'!$C$8:$C$201,0))="","",INDEX('WPTM_1C  Import-Export'!E$8:E234,MATCH($B44,'WPTM_1C  Import-Export'!$C$8:$C$201,0))),"")</f>
        <v/>
      </c>
      <c r="E44" s="780" t="str">
        <f>IFERROR(IF(INDEX('WPTM_1C  Import-Export'!F$8:F234,MATCH($B44,'WPTM_1C  Import-Export'!$C$8:$C$201,0))="","",INDEX('WPTM_1C  Import-Export'!F$8:F234,MATCH($B44,'WPTM_1C  Import-Export'!$C$8:$C$201,0))),"")</f>
        <v/>
      </c>
      <c r="F44" s="780" t="str">
        <f>IFERROR(IF(INDEX('WPTM_1C  Import-Export'!AA$8:AA234,MATCH($B44,'WPTM_1C  Import-Export'!$C$8:$C$201,0))="","",INDEX('WPTM_1C  Import-Export'!AA$8:AA234,MATCH($B44,'WPTM_1C  Import-Export'!$C$8:$C$201,0))),"")</f>
        <v/>
      </c>
      <c r="G44" s="780" t="str">
        <f>IFERROR(IF(INDEX('WPTM_1C  Import-Export'!AB$8:AB234,MATCH($B44,'WPTM_1C  Import-Export'!$C$8:$C$201,0))="","",INDEX('WPTM_1C  Import-Export'!AB$8:AB234,MATCH($B44,'WPTM_1C  Import-Export'!$C$8:$C$201,0))),"")</f>
        <v/>
      </c>
      <c r="H44" s="780" t="str">
        <f>IFERROR(IF(INDEX('WPTM_1C  Import-Export'!I$8:I234,MATCH($B44,'WPTM_1C  Import-Export'!$C$8:$C$201,0))="","",INDEX('WPTM_1C  Import-Export'!I$8:I234,MATCH($B44,'WPTM_1C  Import-Export'!$C$8:$C$201,0))),"")</f>
        <v/>
      </c>
      <c r="I44" s="780"/>
      <c r="J44" s="1076"/>
      <c r="K44" s="1094" t="str">
        <f t="shared" si="2"/>
        <v xml:space="preserve"> </v>
      </c>
      <c r="L44" s="1076"/>
      <c r="M44" s="1076"/>
      <c r="N44" s="1094" t="str">
        <f t="shared" si="3"/>
        <v xml:space="preserve"> </v>
      </c>
      <c r="O44" s="1076"/>
      <c r="P44" s="1076"/>
      <c r="Q44" s="1094" t="str">
        <f t="shared" si="4"/>
        <v xml:space="preserve"> </v>
      </c>
      <c r="R44" s="1077"/>
    </row>
    <row r="45" spans="1:18" ht="60" customHeight="1" thickBot="1" x14ac:dyDescent="0.25">
      <c r="A45" s="1027">
        <f t="shared" si="0"/>
        <v>35</v>
      </c>
      <c r="B45" s="1027" t="str">
        <f t="shared" si="1"/>
        <v>WPTM35</v>
      </c>
      <c r="C45" s="779" t="str">
        <f>IFERROR(INDEX('WPTM_1C  Import-Export'!Z$8:Z235,MATCH($B45,'WPTM_1C  Import-Export'!$C$8:$C$201,0)),"")</f>
        <v/>
      </c>
      <c r="D45" s="780" t="str">
        <f>IFERROR(IF(INDEX('WPTM_1C  Import-Export'!E$8:E235,MATCH($B45,'WPTM_1C  Import-Export'!$C$8:$C$201,0))="","",INDEX('WPTM_1C  Import-Export'!E$8:E235,MATCH($B45,'WPTM_1C  Import-Export'!$C$8:$C$201,0))),"")</f>
        <v/>
      </c>
      <c r="E45" s="780" t="str">
        <f>IFERROR(IF(INDEX('WPTM_1C  Import-Export'!F$8:F235,MATCH($B45,'WPTM_1C  Import-Export'!$C$8:$C$201,0))="","",INDEX('WPTM_1C  Import-Export'!F$8:F235,MATCH($B45,'WPTM_1C  Import-Export'!$C$8:$C$201,0))),"")</f>
        <v/>
      </c>
      <c r="F45" s="780" t="str">
        <f>IFERROR(IF(INDEX('WPTM_1C  Import-Export'!AA$8:AA235,MATCH($B45,'WPTM_1C  Import-Export'!$C$8:$C$201,0))="","",INDEX('WPTM_1C  Import-Export'!AA$8:AA235,MATCH($B45,'WPTM_1C  Import-Export'!$C$8:$C$201,0))),"")</f>
        <v/>
      </c>
      <c r="G45" s="780" t="str">
        <f>IFERROR(IF(INDEX('WPTM_1C  Import-Export'!AB$8:AB235,MATCH($B45,'WPTM_1C  Import-Export'!$C$8:$C$201,0))="","",INDEX('WPTM_1C  Import-Export'!AB$8:AB235,MATCH($B45,'WPTM_1C  Import-Export'!$C$8:$C$201,0))),"")</f>
        <v/>
      </c>
      <c r="H45" s="780" t="str">
        <f>IFERROR(IF(INDEX('WPTM_1C  Import-Export'!I$8:I235,MATCH($B45,'WPTM_1C  Import-Export'!$C$8:$C$201,0))="","",INDEX('WPTM_1C  Import-Export'!I$8:I235,MATCH($B45,'WPTM_1C  Import-Export'!$C$8:$C$201,0))),"")</f>
        <v/>
      </c>
      <c r="I45" s="780"/>
      <c r="J45" s="1076"/>
      <c r="K45" s="1094" t="str">
        <f t="shared" si="2"/>
        <v xml:space="preserve"> </v>
      </c>
      <c r="L45" s="1076"/>
      <c r="M45" s="1076"/>
      <c r="N45" s="1094" t="str">
        <f t="shared" si="3"/>
        <v xml:space="preserve"> </v>
      </c>
      <c r="O45" s="1076"/>
      <c r="P45" s="1076"/>
      <c r="Q45" s="1094" t="str">
        <f t="shared" si="4"/>
        <v xml:space="preserve"> </v>
      </c>
      <c r="R45" s="1077"/>
    </row>
    <row r="46" spans="1:18" ht="60" customHeight="1" thickBot="1" x14ac:dyDescent="0.25">
      <c r="A46" s="1027">
        <f t="shared" si="0"/>
        <v>36</v>
      </c>
      <c r="B46" s="1027" t="str">
        <f t="shared" si="1"/>
        <v>WPTM36</v>
      </c>
      <c r="C46" s="779" t="str">
        <f>IFERROR(INDEX('WPTM_1C  Import-Export'!Z$8:Z236,MATCH($B46,'WPTM_1C  Import-Export'!$C$8:$C$201,0)),"")</f>
        <v/>
      </c>
      <c r="D46" s="780" t="str">
        <f>IFERROR(IF(INDEX('WPTM_1C  Import-Export'!E$8:E236,MATCH($B46,'WPTM_1C  Import-Export'!$C$8:$C$201,0))="","",INDEX('WPTM_1C  Import-Export'!E$8:E236,MATCH($B46,'WPTM_1C  Import-Export'!$C$8:$C$201,0))),"")</f>
        <v/>
      </c>
      <c r="E46" s="780" t="str">
        <f>IFERROR(IF(INDEX('WPTM_1C  Import-Export'!F$8:F236,MATCH($B46,'WPTM_1C  Import-Export'!$C$8:$C$201,0))="","",INDEX('WPTM_1C  Import-Export'!F$8:F236,MATCH($B46,'WPTM_1C  Import-Export'!$C$8:$C$201,0))),"")</f>
        <v/>
      </c>
      <c r="F46" s="780" t="str">
        <f>IFERROR(IF(INDEX('WPTM_1C  Import-Export'!AA$8:AA236,MATCH($B46,'WPTM_1C  Import-Export'!$C$8:$C$201,0))="","",INDEX('WPTM_1C  Import-Export'!AA$8:AA236,MATCH($B46,'WPTM_1C  Import-Export'!$C$8:$C$201,0))),"")</f>
        <v/>
      </c>
      <c r="G46" s="780" t="str">
        <f>IFERROR(IF(INDEX('WPTM_1C  Import-Export'!AB$8:AB236,MATCH($B46,'WPTM_1C  Import-Export'!$C$8:$C$201,0))="","",INDEX('WPTM_1C  Import-Export'!AB$8:AB236,MATCH($B46,'WPTM_1C  Import-Export'!$C$8:$C$201,0))),"")</f>
        <v/>
      </c>
      <c r="H46" s="780" t="str">
        <f>IFERROR(IF(INDEX('WPTM_1C  Import-Export'!I$8:I236,MATCH($B46,'WPTM_1C  Import-Export'!$C$8:$C$201,0))="","",INDEX('WPTM_1C  Import-Export'!I$8:I236,MATCH($B46,'WPTM_1C  Import-Export'!$C$8:$C$201,0))),"")</f>
        <v/>
      </c>
      <c r="I46" s="780"/>
      <c r="J46" s="1076"/>
      <c r="K46" s="1094" t="str">
        <f t="shared" si="2"/>
        <v xml:space="preserve"> </v>
      </c>
      <c r="L46" s="1076"/>
      <c r="M46" s="1076"/>
      <c r="N46" s="1094" t="str">
        <f t="shared" si="3"/>
        <v xml:space="preserve"> </v>
      </c>
      <c r="O46" s="1076"/>
      <c r="P46" s="1076"/>
      <c r="Q46" s="1094" t="str">
        <f t="shared" si="4"/>
        <v xml:space="preserve"> </v>
      </c>
      <c r="R46" s="1077"/>
    </row>
    <row r="47" spans="1:18" ht="60" customHeight="1" thickBot="1" x14ac:dyDescent="0.25">
      <c r="A47" s="1027">
        <f t="shared" si="0"/>
        <v>37</v>
      </c>
      <c r="B47" s="1027" t="str">
        <f t="shared" si="1"/>
        <v>WPTM37</v>
      </c>
      <c r="C47" s="779" t="str">
        <f>IFERROR(INDEX('WPTM_1C  Import-Export'!Z$8:Z237,MATCH($B47,'WPTM_1C  Import-Export'!$C$8:$C$201,0)),"")</f>
        <v/>
      </c>
      <c r="D47" s="780" t="str">
        <f>IFERROR(IF(INDEX('WPTM_1C  Import-Export'!E$8:E237,MATCH($B47,'WPTM_1C  Import-Export'!$C$8:$C$201,0))="","",INDEX('WPTM_1C  Import-Export'!E$8:E237,MATCH($B47,'WPTM_1C  Import-Export'!$C$8:$C$201,0))),"")</f>
        <v/>
      </c>
      <c r="E47" s="780" t="str">
        <f>IFERROR(IF(INDEX('WPTM_1C  Import-Export'!F$8:F237,MATCH($B47,'WPTM_1C  Import-Export'!$C$8:$C$201,0))="","",INDEX('WPTM_1C  Import-Export'!F$8:F237,MATCH($B47,'WPTM_1C  Import-Export'!$C$8:$C$201,0))),"")</f>
        <v/>
      </c>
      <c r="F47" s="780" t="str">
        <f>IFERROR(IF(INDEX('WPTM_1C  Import-Export'!AA$8:AA237,MATCH($B47,'WPTM_1C  Import-Export'!$C$8:$C$201,0))="","",INDEX('WPTM_1C  Import-Export'!AA$8:AA237,MATCH($B47,'WPTM_1C  Import-Export'!$C$8:$C$201,0))),"")</f>
        <v/>
      </c>
      <c r="G47" s="780" t="str">
        <f>IFERROR(IF(INDEX('WPTM_1C  Import-Export'!AB$8:AB237,MATCH($B47,'WPTM_1C  Import-Export'!$C$8:$C$201,0))="","",INDEX('WPTM_1C  Import-Export'!AB$8:AB237,MATCH($B47,'WPTM_1C  Import-Export'!$C$8:$C$201,0))),"")</f>
        <v/>
      </c>
      <c r="H47" s="780" t="str">
        <f>IFERROR(IF(INDEX('WPTM_1C  Import-Export'!I$8:I237,MATCH($B47,'WPTM_1C  Import-Export'!$C$8:$C$201,0))="","",INDEX('WPTM_1C  Import-Export'!I$8:I237,MATCH($B47,'WPTM_1C  Import-Export'!$C$8:$C$201,0))),"")</f>
        <v/>
      </c>
      <c r="I47" s="780"/>
      <c r="J47" s="1076"/>
      <c r="K47" s="1094" t="str">
        <f t="shared" si="2"/>
        <v xml:space="preserve"> </v>
      </c>
      <c r="L47" s="1076"/>
      <c r="M47" s="1076"/>
      <c r="N47" s="1094" t="str">
        <f t="shared" si="3"/>
        <v xml:space="preserve"> </v>
      </c>
      <c r="O47" s="1076"/>
      <c r="P47" s="1076"/>
      <c r="Q47" s="1094" t="str">
        <f t="shared" si="4"/>
        <v xml:space="preserve"> </v>
      </c>
      <c r="R47" s="1077"/>
    </row>
    <row r="48" spans="1:18" ht="60" customHeight="1" thickBot="1" x14ac:dyDescent="0.25">
      <c r="A48" s="1027">
        <f t="shared" si="0"/>
        <v>38</v>
      </c>
      <c r="B48" s="1027" t="str">
        <f t="shared" si="1"/>
        <v>WPTM38</v>
      </c>
      <c r="C48" s="779" t="str">
        <f>IFERROR(INDEX('WPTM_1C  Import-Export'!Z$8:Z238,MATCH($B48,'WPTM_1C  Import-Export'!$C$8:$C$201,0)),"")</f>
        <v/>
      </c>
      <c r="D48" s="780" t="str">
        <f>IFERROR(IF(INDEX('WPTM_1C  Import-Export'!E$8:E238,MATCH($B48,'WPTM_1C  Import-Export'!$C$8:$C$201,0))="","",INDEX('WPTM_1C  Import-Export'!E$8:E238,MATCH($B48,'WPTM_1C  Import-Export'!$C$8:$C$201,0))),"")</f>
        <v/>
      </c>
      <c r="E48" s="780" t="str">
        <f>IFERROR(IF(INDEX('WPTM_1C  Import-Export'!F$8:F238,MATCH($B48,'WPTM_1C  Import-Export'!$C$8:$C$201,0))="","",INDEX('WPTM_1C  Import-Export'!F$8:F238,MATCH($B48,'WPTM_1C  Import-Export'!$C$8:$C$201,0))),"")</f>
        <v/>
      </c>
      <c r="F48" s="780" t="str">
        <f>IFERROR(IF(INDEX('WPTM_1C  Import-Export'!AA$8:AA238,MATCH($B48,'WPTM_1C  Import-Export'!$C$8:$C$201,0))="","",INDEX('WPTM_1C  Import-Export'!AA$8:AA238,MATCH($B48,'WPTM_1C  Import-Export'!$C$8:$C$201,0))),"")</f>
        <v/>
      </c>
      <c r="G48" s="780" t="str">
        <f>IFERROR(IF(INDEX('WPTM_1C  Import-Export'!AB$8:AB238,MATCH($B48,'WPTM_1C  Import-Export'!$C$8:$C$201,0))="","",INDEX('WPTM_1C  Import-Export'!AB$8:AB238,MATCH($B48,'WPTM_1C  Import-Export'!$C$8:$C$201,0))),"")</f>
        <v/>
      </c>
      <c r="H48" s="780" t="str">
        <f>IFERROR(IF(INDEX('WPTM_1C  Import-Export'!I$8:I238,MATCH($B48,'WPTM_1C  Import-Export'!$C$8:$C$201,0))="","",INDEX('WPTM_1C  Import-Export'!I$8:I238,MATCH($B48,'WPTM_1C  Import-Export'!$C$8:$C$201,0))),"")</f>
        <v/>
      </c>
      <c r="I48" s="780"/>
      <c r="J48" s="1076"/>
      <c r="K48" s="1094" t="str">
        <f t="shared" si="2"/>
        <v xml:space="preserve"> </v>
      </c>
      <c r="L48" s="1076"/>
      <c r="M48" s="1076"/>
      <c r="N48" s="1094" t="str">
        <f t="shared" si="3"/>
        <v xml:space="preserve"> </v>
      </c>
      <c r="O48" s="1076"/>
      <c r="P48" s="1076"/>
      <c r="Q48" s="1094" t="str">
        <f t="shared" si="4"/>
        <v xml:space="preserve"> </v>
      </c>
      <c r="R48" s="1077"/>
    </row>
    <row r="49" spans="1:18" ht="60" customHeight="1" thickBot="1" x14ac:dyDescent="0.25">
      <c r="A49" s="1027">
        <f t="shared" si="0"/>
        <v>39</v>
      </c>
      <c r="B49" s="1027" t="str">
        <f t="shared" si="1"/>
        <v>WPTM39</v>
      </c>
      <c r="C49" s="779" t="str">
        <f>IFERROR(INDEX('WPTM_1C  Import-Export'!Z$8:Z239,MATCH($B49,'WPTM_1C  Import-Export'!$C$8:$C$201,0)),"")</f>
        <v/>
      </c>
      <c r="D49" s="780" t="str">
        <f>IFERROR(IF(INDEX('WPTM_1C  Import-Export'!E$8:E239,MATCH($B49,'WPTM_1C  Import-Export'!$C$8:$C$201,0))="","",INDEX('WPTM_1C  Import-Export'!E$8:E239,MATCH($B49,'WPTM_1C  Import-Export'!$C$8:$C$201,0))),"")</f>
        <v/>
      </c>
      <c r="E49" s="780" t="str">
        <f>IFERROR(IF(INDEX('WPTM_1C  Import-Export'!F$8:F239,MATCH($B49,'WPTM_1C  Import-Export'!$C$8:$C$201,0))="","",INDEX('WPTM_1C  Import-Export'!F$8:F239,MATCH($B49,'WPTM_1C  Import-Export'!$C$8:$C$201,0))),"")</f>
        <v/>
      </c>
      <c r="F49" s="780" t="str">
        <f>IFERROR(IF(INDEX('WPTM_1C  Import-Export'!AA$8:AA239,MATCH($B49,'WPTM_1C  Import-Export'!$C$8:$C$201,0))="","",INDEX('WPTM_1C  Import-Export'!AA$8:AA239,MATCH($B49,'WPTM_1C  Import-Export'!$C$8:$C$201,0))),"")</f>
        <v/>
      </c>
      <c r="G49" s="780" t="str">
        <f>IFERROR(IF(INDEX('WPTM_1C  Import-Export'!AB$8:AB239,MATCH($B49,'WPTM_1C  Import-Export'!$C$8:$C$201,0))="","",INDEX('WPTM_1C  Import-Export'!AB$8:AB239,MATCH($B49,'WPTM_1C  Import-Export'!$C$8:$C$201,0))),"")</f>
        <v/>
      </c>
      <c r="H49" s="780" t="str">
        <f>IFERROR(IF(INDEX('WPTM_1C  Import-Export'!I$8:I239,MATCH($B49,'WPTM_1C  Import-Export'!$C$8:$C$201,0))="","",INDEX('WPTM_1C  Import-Export'!I$8:I239,MATCH($B49,'WPTM_1C  Import-Export'!$C$8:$C$201,0))),"")</f>
        <v/>
      </c>
      <c r="I49" s="780"/>
      <c r="J49" s="1076"/>
      <c r="K49" s="1094" t="str">
        <f t="shared" si="2"/>
        <v xml:space="preserve"> </v>
      </c>
      <c r="L49" s="1076"/>
      <c r="M49" s="1076"/>
      <c r="N49" s="1094" t="str">
        <f t="shared" si="3"/>
        <v xml:space="preserve"> </v>
      </c>
      <c r="O49" s="1076"/>
      <c r="P49" s="1076"/>
      <c r="Q49" s="1094" t="str">
        <f t="shared" si="4"/>
        <v xml:space="preserve"> </v>
      </c>
      <c r="R49" s="1077"/>
    </row>
    <row r="50" spans="1:18" ht="60" customHeight="1" thickBot="1" x14ac:dyDescent="0.25">
      <c r="A50" s="1027">
        <f t="shared" si="0"/>
        <v>40</v>
      </c>
      <c r="B50" s="1027" t="str">
        <f t="shared" si="1"/>
        <v>WPTM40</v>
      </c>
      <c r="C50" s="779" t="str">
        <f>IFERROR(INDEX('WPTM_1C  Import-Export'!Z$8:Z240,MATCH($B50,'WPTM_1C  Import-Export'!$C$8:$C$201,0)),"")</f>
        <v/>
      </c>
      <c r="D50" s="780" t="str">
        <f>IFERROR(IF(INDEX('WPTM_1C  Import-Export'!E$8:E240,MATCH($B50,'WPTM_1C  Import-Export'!$C$8:$C$201,0))="","",INDEX('WPTM_1C  Import-Export'!E$8:E240,MATCH($B50,'WPTM_1C  Import-Export'!$C$8:$C$201,0))),"")</f>
        <v/>
      </c>
      <c r="E50" s="780" t="str">
        <f>IFERROR(IF(INDEX('WPTM_1C  Import-Export'!F$8:F240,MATCH($B50,'WPTM_1C  Import-Export'!$C$8:$C$201,0))="","",INDEX('WPTM_1C  Import-Export'!F$8:F240,MATCH($B50,'WPTM_1C  Import-Export'!$C$8:$C$201,0))),"")</f>
        <v/>
      </c>
      <c r="F50" s="780" t="str">
        <f>IFERROR(IF(INDEX('WPTM_1C  Import-Export'!AA$8:AA240,MATCH($B50,'WPTM_1C  Import-Export'!$C$8:$C$201,0))="","",INDEX('WPTM_1C  Import-Export'!AA$8:AA240,MATCH($B50,'WPTM_1C  Import-Export'!$C$8:$C$201,0))),"")</f>
        <v/>
      </c>
      <c r="G50" s="780" t="str">
        <f>IFERROR(IF(INDEX('WPTM_1C  Import-Export'!AB$8:AB240,MATCH($B50,'WPTM_1C  Import-Export'!$C$8:$C$201,0))="","",INDEX('WPTM_1C  Import-Export'!AB$8:AB240,MATCH($B50,'WPTM_1C  Import-Export'!$C$8:$C$201,0))),"")</f>
        <v/>
      </c>
      <c r="H50" s="780" t="str">
        <f>IFERROR(IF(INDEX('WPTM_1C  Import-Export'!I$8:I240,MATCH($B50,'WPTM_1C  Import-Export'!$C$8:$C$201,0))="","",INDEX('WPTM_1C  Import-Export'!I$8:I240,MATCH($B50,'WPTM_1C  Import-Export'!$C$8:$C$201,0))),"")</f>
        <v/>
      </c>
      <c r="I50" s="780"/>
      <c r="J50" s="1076"/>
      <c r="K50" s="1094" t="str">
        <f t="shared" si="2"/>
        <v xml:space="preserve"> </v>
      </c>
      <c r="L50" s="1076"/>
      <c r="M50" s="1076"/>
      <c r="N50" s="1094" t="str">
        <f t="shared" si="3"/>
        <v xml:space="preserve"> </v>
      </c>
      <c r="O50" s="1076"/>
      <c r="P50" s="1076"/>
      <c r="Q50" s="1094" t="str">
        <f t="shared" si="4"/>
        <v xml:space="preserve"> </v>
      </c>
      <c r="R50" s="1077"/>
    </row>
    <row r="51" spans="1:18" ht="60" customHeight="1" x14ac:dyDescent="0.2">
      <c r="A51" s="1027">
        <f t="shared" si="0"/>
        <v>41</v>
      </c>
      <c r="B51" s="1027" t="str">
        <f t="shared" si="1"/>
        <v>WPTM41</v>
      </c>
      <c r="C51" s="779" t="str">
        <f>IFERROR(INDEX('WPTM_1C  Import-Export'!Z$8:Z241,MATCH($B51,'WPTM_1C  Import-Export'!$C$8:$C$201,0)),"")</f>
        <v/>
      </c>
      <c r="D51" s="780" t="str">
        <f>IFERROR(IF(INDEX('WPTM_1C  Import-Export'!E$8:E241,MATCH($B51,'WPTM_1C  Import-Export'!$C$8:$C$201,0))="","",INDEX('WPTM_1C  Import-Export'!E$8:E241,MATCH($B51,'WPTM_1C  Import-Export'!$C$8:$C$201,0))),"")</f>
        <v/>
      </c>
      <c r="E51" s="780" t="str">
        <f>IFERROR(IF(INDEX('WPTM_1C  Import-Export'!F$8:F241,MATCH($B51,'WPTM_1C  Import-Export'!$C$8:$C$201,0))="","",INDEX('WPTM_1C  Import-Export'!F$8:F241,MATCH($B51,'WPTM_1C  Import-Export'!$C$8:$C$201,0))),"")</f>
        <v/>
      </c>
      <c r="F51" s="780" t="str">
        <f>IFERROR(IF(INDEX('WPTM_1C  Import-Export'!AA$8:AA241,MATCH($B51,'WPTM_1C  Import-Export'!$C$8:$C$201,0))="","",INDEX('WPTM_1C  Import-Export'!AA$8:AA241,MATCH($B51,'WPTM_1C  Import-Export'!$C$8:$C$201,0))),"")</f>
        <v/>
      </c>
      <c r="G51" s="780" t="str">
        <f>IFERROR(IF(INDEX('WPTM_1C  Import-Export'!AB$8:AB241,MATCH($B51,'WPTM_1C  Import-Export'!$C$8:$C$201,0))="","",INDEX('WPTM_1C  Import-Export'!AB$8:AB241,MATCH($B51,'WPTM_1C  Import-Export'!$C$8:$C$201,0))),"")</f>
        <v/>
      </c>
      <c r="H51" s="780" t="str">
        <f>IFERROR(IF(INDEX('WPTM_1C  Import-Export'!I$8:I241,MATCH($B51,'WPTM_1C  Import-Export'!$C$8:$C$201,0))="","",INDEX('WPTM_1C  Import-Export'!I$8:I241,MATCH($B51,'WPTM_1C  Import-Export'!$C$8:$C$201,0))),"")</f>
        <v/>
      </c>
      <c r="I51" s="780"/>
      <c r="J51" s="1076"/>
      <c r="K51" s="1094" t="str">
        <f t="shared" si="2"/>
        <v xml:space="preserve"> </v>
      </c>
      <c r="L51" s="1076"/>
      <c r="M51" s="1076"/>
      <c r="N51" s="1094" t="str">
        <f t="shared" si="3"/>
        <v xml:space="preserve"> </v>
      </c>
      <c r="O51" s="1076"/>
      <c r="P51" s="1076"/>
      <c r="Q51" s="1094" t="str">
        <f t="shared" si="4"/>
        <v xml:space="preserve"> </v>
      </c>
      <c r="R51" s="1077"/>
    </row>
  </sheetData>
  <sheetProtection algorithmName="SHA-512" hashValue="QMO8nU7BaoUy/N5N/EUsLmYuNp5VDgLrWJgJKSmkYxCg2FRHrHOQc6QT1lIy6KmSK/ZJfO/HmD/XErOPVnzRoQ==" saltValue="CG04+iBKeoAIZFAYh3eSLw==" spinCount="100000" sheet="1" formatColumns="0" formatRows="0" autoFilter="0"/>
  <mergeCells count="17">
    <mergeCell ref="Q9:Q10"/>
    <mergeCell ref="R9:R10"/>
    <mergeCell ref="K9:K10"/>
    <mergeCell ref="L9:L10"/>
    <mergeCell ref="M9:M10"/>
    <mergeCell ref="N9:N10"/>
    <mergeCell ref="O9:O10"/>
    <mergeCell ref="P9:P10"/>
    <mergeCell ref="C5:O5"/>
    <mergeCell ref="C9:C10"/>
    <mergeCell ref="D9:D10"/>
    <mergeCell ref="E9:E10"/>
    <mergeCell ref="F9:F10"/>
    <mergeCell ref="G9:G10"/>
    <mergeCell ref="H9:H10"/>
    <mergeCell ref="I9:I10"/>
    <mergeCell ref="J9:J10"/>
  </mergeCells>
  <dataValidations count="1">
    <dataValidation type="list" allowBlank="1" showInputMessage="1" showErrorMessage="1" sqref="M11:M51 P11:P51 J11:J51" xr:uid="{00000000-0002-0000-0C00-000000000000}">
      <formula1>WPTM_Progress</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tabColor theme="0"/>
  </sheetPr>
  <dimension ref="A1:AJ49"/>
  <sheetViews>
    <sheetView zoomScale="60" zoomScaleNormal="60" workbookViewId="0">
      <pane xSplit="5" ySplit="7" topLeftCell="X8" activePane="bottomRight" state="frozen"/>
      <selection activeCell="H35" sqref="H35"/>
      <selection pane="topRight" activeCell="H35" sqref="H35"/>
      <selection pane="bottomLeft" activeCell="H35" sqref="H35"/>
      <selection pane="bottomRight" activeCell="AB8" sqref="AB8"/>
    </sheetView>
  </sheetViews>
  <sheetFormatPr baseColWidth="10" defaultColWidth="9.140625" defaultRowHeight="15" x14ac:dyDescent="0.2"/>
  <cols>
    <col min="1" max="2" width="9.140625" style="36"/>
    <col min="3" max="3" width="16.42578125" style="46" customWidth="1"/>
    <col min="4" max="4" width="34.140625" style="36" customWidth="1"/>
    <col min="5" max="6" width="43.85546875" style="36" customWidth="1"/>
    <col min="7" max="9" width="36.85546875" style="36" customWidth="1"/>
    <col min="10" max="10" width="19.85546875" style="36" customWidth="1"/>
    <col min="11" max="11" width="29.42578125" style="36" customWidth="1"/>
    <col min="12" max="12" width="18.140625" style="36" customWidth="1"/>
    <col min="13" max="13" width="18" style="36" customWidth="1"/>
    <col min="14" max="14" width="19.5703125" style="36" customWidth="1"/>
    <col min="15" max="15" width="27.85546875" style="36" customWidth="1"/>
    <col min="16" max="16" width="19.140625" style="36" customWidth="1"/>
    <col min="17" max="17" width="42.140625" style="36" customWidth="1"/>
    <col min="18" max="18" width="20.42578125" style="36" customWidth="1"/>
    <col min="19" max="19" width="26.140625" style="36" customWidth="1"/>
    <col min="20" max="20" width="60.5703125" style="36" customWidth="1"/>
    <col min="21" max="22" width="19.140625" style="36" customWidth="1"/>
    <col min="23" max="23" width="43.42578125" style="36" customWidth="1"/>
    <col min="24" max="24" width="45.42578125" style="36" bestFit="1" customWidth="1"/>
    <col min="25" max="28" width="9.140625" style="36"/>
    <col min="29" max="29" width="23.85546875" style="36" bestFit="1" customWidth="1"/>
    <col min="30" max="30" width="24" style="36" bestFit="1" customWidth="1"/>
    <col min="31" max="31" width="22.5703125" style="36" bestFit="1" customWidth="1"/>
    <col min="32" max="32" width="22.85546875" style="36" bestFit="1" customWidth="1"/>
    <col min="33" max="33" width="23" style="36" bestFit="1" customWidth="1"/>
    <col min="34" max="34" width="25.140625" style="36" bestFit="1" customWidth="1"/>
    <col min="35" max="35" width="47" style="36" bestFit="1" customWidth="1"/>
    <col min="36" max="36" width="39.85546875" style="36" bestFit="1" customWidth="1"/>
    <col min="37" max="16384" width="9.140625" style="36"/>
  </cols>
  <sheetData>
    <row r="1" spans="1:36" x14ac:dyDescent="0.2">
      <c r="D1" s="46"/>
      <c r="E1" s="46"/>
      <c r="F1" s="46"/>
      <c r="G1" s="46"/>
      <c r="H1" s="46"/>
      <c r="I1" s="46"/>
      <c r="J1" s="46"/>
      <c r="K1" s="46"/>
      <c r="L1" s="46"/>
      <c r="M1" s="46"/>
      <c r="N1" s="46"/>
      <c r="O1" s="46"/>
      <c r="P1" s="46"/>
      <c r="Q1" s="46"/>
      <c r="R1" s="46"/>
      <c r="S1" s="46"/>
      <c r="T1" s="46"/>
      <c r="U1" s="46"/>
      <c r="V1" s="46"/>
      <c r="W1" s="46"/>
    </row>
    <row r="2" spans="1:36" ht="90.75" customHeight="1" x14ac:dyDescent="0.2">
      <c r="D2" s="1690" t="s">
        <v>509</v>
      </c>
      <c r="E2" s="1672"/>
      <c r="F2" s="1672"/>
      <c r="G2" s="1672"/>
      <c r="H2" s="1672"/>
      <c r="I2" s="1672"/>
      <c r="J2" s="1672"/>
      <c r="K2" s="1672"/>
      <c r="L2" s="1672"/>
      <c r="M2" s="1672"/>
      <c r="N2" s="1672"/>
      <c r="O2" s="1672"/>
      <c r="P2" s="1672"/>
      <c r="Q2" s="1672"/>
      <c r="R2" s="1672"/>
      <c r="S2" s="1672"/>
      <c r="T2" s="1672"/>
      <c r="U2" s="59"/>
      <c r="V2" s="59"/>
      <c r="W2" s="59"/>
    </row>
    <row r="3" spans="1:36" x14ac:dyDescent="0.2">
      <c r="D3" s="46"/>
      <c r="E3" s="46"/>
      <c r="F3" s="46"/>
      <c r="G3" s="46"/>
      <c r="H3" s="46"/>
      <c r="I3" s="46"/>
      <c r="J3" s="46"/>
      <c r="K3" s="46"/>
      <c r="L3" s="46"/>
      <c r="M3" s="46"/>
      <c r="N3" s="46"/>
      <c r="O3" s="46"/>
      <c r="P3" s="46"/>
      <c r="Q3" s="46"/>
      <c r="R3" s="46"/>
      <c r="S3" s="46"/>
      <c r="T3" s="46"/>
      <c r="U3" s="46"/>
      <c r="V3" s="46"/>
      <c r="W3" s="46"/>
    </row>
    <row r="4" spans="1:36" ht="39" customHeight="1" x14ac:dyDescent="0.2">
      <c r="D4" s="56" t="s">
        <v>496</v>
      </c>
      <c r="E4" s="57"/>
      <c r="F4" s="57"/>
      <c r="G4" s="57"/>
      <c r="H4" s="57"/>
      <c r="I4" s="57"/>
      <c r="J4" s="57"/>
      <c r="K4" s="57"/>
      <c r="L4" s="57"/>
      <c r="M4" s="57"/>
      <c r="N4" s="57"/>
      <c r="O4" s="57"/>
      <c r="P4" s="57"/>
      <c r="Q4" s="57"/>
      <c r="R4" s="57"/>
      <c r="S4" s="57"/>
      <c r="T4" s="57"/>
      <c r="U4" s="57"/>
      <c r="V4" s="57"/>
      <c r="W4" s="57"/>
    </row>
    <row r="5" spans="1:36" ht="18.75" customHeight="1" thickBot="1" x14ac:dyDescent="0.25">
      <c r="D5" s="48"/>
      <c r="E5" s="49"/>
      <c r="F5" s="49"/>
      <c r="G5" s="49"/>
      <c r="H5" s="49"/>
      <c r="I5" s="49"/>
      <c r="J5" s="49"/>
      <c r="K5" s="49"/>
      <c r="L5" s="49"/>
      <c r="M5" s="49"/>
      <c r="N5" s="49"/>
      <c r="O5" s="49"/>
      <c r="P5" s="49"/>
      <c r="Q5" s="49"/>
      <c r="R5" s="49"/>
      <c r="S5" s="49"/>
      <c r="T5" s="49"/>
      <c r="U5" s="49"/>
      <c r="V5" s="49"/>
      <c r="W5" s="49"/>
    </row>
    <row r="6" spans="1:36" ht="28.5" customHeight="1" x14ac:dyDescent="0.2">
      <c r="C6" s="66"/>
      <c r="D6" s="1622" t="s">
        <v>63</v>
      </c>
      <c r="E6" s="1617" t="s">
        <v>510</v>
      </c>
      <c r="F6" s="1617" t="s">
        <v>511</v>
      </c>
      <c r="G6" s="1617" t="s">
        <v>512</v>
      </c>
      <c r="H6" s="1617" t="s">
        <v>513</v>
      </c>
      <c r="I6" s="1617" t="s">
        <v>1141</v>
      </c>
      <c r="J6" s="1651" t="s">
        <v>498</v>
      </c>
      <c r="K6" s="1655" t="s">
        <v>499</v>
      </c>
      <c r="L6" s="1679" t="s">
        <v>500</v>
      </c>
      <c r="M6" s="1691" t="s">
        <v>501</v>
      </c>
      <c r="N6" s="1691" t="s">
        <v>42</v>
      </c>
      <c r="O6" s="1658" t="s">
        <v>502</v>
      </c>
      <c r="P6" s="1686" t="s">
        <v>503</v>
      </c>
      <c r="Q6" s="1603" t="s">
        <v>504</v>
      </c>
      <c r="R6" s="1605" t="s">
        <v>502</v>
      </c>
      <c r="S6" s="1605" t="s">
        <v>505</v>
      </c>
      <c r="T6" s="1605" t="s">
        <v>506</v>
      </c>
      <c r="U6" s="1669" t="s">
        <v>507</v>
      </c>
      <c r="V6" s="1669" t="s">
        <v>508</v>
      </c>
      <c r="W6" s="1607" t="s">
        <v>72</v>
      </c>
      <c r="X6" s="1622" t="s">
        <v>525</v>
      </c>
      <c r="Y6" s="1622" t="s">
        <v>1137</v>
      </c>
      <c r="Z6" s="1622" t="s">
        <v>1138</v>
      </c>
      <c r="AA6" s="1622" t="s">
        <v>1139</v>
      </c>
      <c r="AB6" s="1622" t="s">
        <v>1142</v>
      </c>
      <c r="AC6" s="1622" t="s">
        <v>549</v>
      </c>
      <c r="AD6" s="1622" t="s">
        <v>551</v>
      </c>
      <c r="AE6" s="1622" t="s">
        <v>555</v>
      </c>
      <c r="AF6" s="1622" t="s">
        <v>557</v>
      </c>
      <c r="AG6" s="1622" t="s">
        <v>547</v>
      </c>
      <c r="AH6" s="1622" t="s">
        <v>559</v>
      </c>
      <c r="AI6" s="1622" t="s">
        <v>561</v>
      </c>
      <c r="AJ6" s="1622" t="s">
        <v>563</v>
      </c>
    </row>
    <row r="7" spans="1:36" ht="24" customHeight="1" x14ac:dyDescent="0.2">
      <c r="A7" s="1369" t="s">
        <v>203</v>
      </c>
      <c r="B7" s="1369">
        <v>-1</v>
      </c>
      <c r="C7" s="1368"/>
      <c r="D7" s="1666"/>
      <c r="E7" s="1666"/>
      <c r="F7" s="1666"/>
      <c r="G7" s="1666"/>
      <c r="H7" s="1666"/>
      <c r="I7" s="1666"/>
      <c r="J7" s="1666"/>
      <c r="K7" s="1666"/>
      <c r="L7" s="1666"/>
      <c r="M7" s="1666"/>
      <c r="N7" s="1666"/>
      <c r="O7" s="1668"/>
      <c r="P7" s="1668"/>
      <c r="Q7" s="1668"/>
      <c r="R7" s="1667"/>
      <c r="S7" s="1667"/>
      <c r="T7" s="1667"/>
      <c r="U7" s="1670"/>
      <c r="V7" s="1670"/>
      <c r="W7" s="1670"/>
      <c r="X7" s="1666" t="s">
        <v>525</v>
      </c>
      <c r="Y7" s="1666"/>
      <c r="Z7" s="1666"/>
      <c r="AA7" s="1666"/>
      <c r="AB7" s="1666"/>
      <c r="AC7" s="1666" t="s">
        <v>549</v>
      </c>
      <c r="AD7" s="1666" t="s">
        <v>551</v>
      </c>
      <c r="AE7" s="1666" t="s">
        <v>555</v>
      </c>
      <c r="AF7" s="1666" t="s">
        <v>557</v>
      </c>
      <c r="AG7" s="1666" t="s">
        <v>547</v>
      </c>
      <c r="AH7" s="1666" t="s">
        <v>559</v>
      </c>
      <c r="AI7" s="1666" t="s">
        <v>561</v>
      </c>
      <c r="AJ7" s="1666" t="s">
        <v>563</v>
      </c>
    </row>
    <row r="8" spans="1:36" hidden="1" x14ac:dyDescent="0.2">
      <c r="A8" s="1369" t="s">
        <v>201</v>
      </c>
      <c r="B8" s="1369">
        <f>B7+1</f>
        <v>0</v>
      </c>
      <c r="C8" s="1376" t="str">
        <f>"WPTM"&amp;B8</f>
        <v>WPTM0</v>
      </c>
      <c r="D8" s="1398" t="s">
        <v>307</v>
      </c>
      <c r="E8" s="1397" t="str">
        <f>IF(LangOffset=0,CONCATENATE(Y8),IF(LangOffset=1,CONCATENATE(AF8),IF(LangOffset=2,AE8)))</f>
        <v>[Intervention ES]</v>
      </c>
      <c r="F8" s="1398" t="str">
        <f>IF(LangOffset=0,CONCATENATE(G8),IF(LangOffset=1,CONCATENATE(H8),IF(LangOffset=2,H8)))</f>
        <v>[Custom Intervention - Local]</v>
      </c>
      <c r="G8" s="1398" t="s">
        <v>523</v>
      </c>
      <c r="H8" s="1398" t="s">
        <v>1140</v>
      </c>
      <c r="I8" s="1397" t="str">
        <f>IF(LangOffset=0,CONCATENATE(L8),IF(LangOffset=1,CONCATENATE(AJ8),IF(LangOffset=2,AJ8)))</f>
        <v>[Criterion for Completion Local]</v>
      </c>
      <c r="J8" s="1398" t="s">
        <v>520</v>
      </c>
      <c r="K8" s="1398" t="s">
        <v>522</v>
      </c>
      <c r="L8" s="1398" t="s">
        <v>521</v>
      </c>
      <c r="M8" s="1398" t="s">
        <v>519</v>
      </c>
      <c r="N8" s="1398" t="s">
        <v>514</v>
      </c>
      <c r="O8" s="1384" t="str">
        <f>IFERROR(IF(INDEX(WPTM_1C!J$11:J$200,MATCH($C8,WPTM_1C!$B$11:$B$200,0))="","",INDEX(WPTM_1C!J$11:J$200,MATCH($C8,WPTM_1C!$B$11:$B$200,0))),"")</f>
        <v/>
      </c>
      <c r="P8" s="1403" t="str">
        <f>IFERROR(IF(INDEX(WPTM_1C!K$11:K$200,MATCH($C8,WPTM_1C!$B$11:$B$200,0))="","",INDEX(WPTM_1C!K$11:K$200,MATCH($C8,WPTM_1C!$B$11:$B$200,0))),"")</f>
        <v/>
      </c>
      <c r="Q8" s="1384" t="str">
        <f>IFERROR(IF(INDEX(WPTM_1C!L$11:L$200,MATCH($C8,WPTM_1C!$B$11:$B$200,0))="","",INDEX(WPTM_1C!L$11:L$200,MATCH($C8,WPTM_1C!$B$11:$B$200,0))),"")</f>
        <v/>
      </c>
      <c r="R8" s="1384" t="str">
        <f>IFERROR(IF(INDEX(WPTM_1C!M$11:M$200,MATCH($C8,WPTM_1C!$B$11:$B$200,0))="","",INDEX(WPTM_1C!M$11:M$200,MATCH($C8,WPTM_1C!$B$11:$B$200,0))),"")</f>
        <v/>
      </c>
      <c r="S8" s="1403" t="str">
        <f>IFERROR(INDEX(WPTM_1C!N$11:N$200,MATCH($C8,WPTM_1C!$B$11:$B$200,0)),"")</f>
        <v/>
      </c>
      <c r="T8" s="1384" t="str">
        <f>IFERROR(IF(INDEX(WPTM_1C!O$11:O$200,MATCH($C8,WPTM_1C!$B$11:$B$200,0))="","",INDEX(WPTM_1C!O$11:O$200,MATCH($C8,WPTM_1C!$B$11:$B$200,0))),"")</f>
        <v/>
      </c>
      <c r="U8" s="1369" t="str">
        <f>IFERROR(INDEX(WPTM_1C!P$11:P$200,MATCH($C8,WPTM_1C!$B$11:$B$200,0)),"")</f>
        <v/>
      </c>
      <c r="V8" s="1369" t="str">
        <f>IFERROR(INDEX(WPTM_1C!Q$11:Q$200,MATCH($C8,WPTM_1C!$B$11:$B$200,0)),"")</f>
        <v/>
      </c>
      <c r="W8" s="1369" t="str">
        <f>IFERROR(INDEX(WPTM_1C!R$11:R$200,MATCH($C8,WPTM_1C!$B$11:$B$200,0)),"")</f>
        <v/>
      </c>
      <c r="X8" s="1383" t="s">
        <v>524</v>
      </c>
      <c r="Y8" s="1384" t="s">
        <v>306</v>
      </c>
      <c r="Z8" s="1369" t="str">
        <f>IF(LangOffset=0,CONCATENATE(D8),IF(LangOffset=1,CONCATENATE(AD8),IF(LangOffset=2,AC8)))</f>
        <v>[Module Name ES]</v>
      </c>
      <c r="AA8" s="1369" t="str">
        <f>IF(LangOffset=0,CONCATENATE(J8),IF(LangOffset=1,CONCATENATE(AH8),IF(LangOffset=2,AH8)))</f>
        <v>[Key Activity Local]</v>
      </c>
      <c r="AB8" s="1369" t="str">
        <f>IF(LangOffset=0,CONCATENATE(K8),IF(LangOffset=1,CONCATENATE(AI8),IF(LangOffset=2,AI8)))</f>
        <v>[Milestone / Target Description Local]</v>
      </c>
      <c r="AC8" s="1384" t="s">
        <v>548</v>
      </c>
      <c r="AD8" s="1384" t="s">
        <v>550</v>
      </c>
      <c r="AE8" s="1384" t="s">
        <v>554</v>
      </c>
      <c r="AF8" s="1384" t="s">
        <v>556</v>
      </c>
      <c r="AG8" s="1384" t="s">
        <v>540</v>
      </c>
      <c r="AH8" s="1384" t="s">
        <v>558</v>
      </c>
      <c r="AI8" s="1384" t="s">
        <v>560</v>
      </c>
      <c r="AJ8" s="1384" t="s">
        <v>562</v>
      </c>
    </row>
    <row r="9" spans="1:36" s="629" customFormat="1" ht="409.5" x14ac:dyDescent="0.2">
      <c r="A9" s="1369" t="s">
        <v>2471</v>
      </c>
      <c r="B9" s="1369">
        <f>B8+1</f>
        <v>1</v>
      </c>
      <c r="C9" s="1376" t="str">
        <f>"WPTM"&amp;B9</f>
        <v>WPTM1</v>
      </c>
      <c r="D9" s="1398" t="s">
        <v>2351</v>
      </c>
      <c r="E9" s="1397" t="str">
        <f>IF(LangOffset=0,CONCATENATE(Y9),IF(LangOffset=1,CONCATENATE(AF9),IF(LangOffset=2,AE9)))</f>
        <v>Tratamiento: TB-MDR</v>
      </c>
      <c r="F9" s="1398"/>
      <c r="G9" s="1398"/>
      <c r="H9" s="1398"/>
      <c r="I9" s="1397" t="str">
        <f>IF(LangOffset=0,CONCATENATE(L9),IF(LangOffset=1,CONCATENATE(AJ9),IF(LangOffset=2,AJ9)))</f>
        <v>Iniciado: Las actividades específicas de fusión e interoperabilidad del SIGTB y RME se han iniciado (esto inlcuye entre otra cosas: revision de criterios tecnicos y estandares nacionales, diseno de algoritmos, alineamiento de modulos y sistemas de georeferenciacion)
Avanzado: Fusión e interoperabilidad del SIGTB y RME  ha sido testeada en condiciones reales al menos una vez.
Finalizado: Sistema fusionado se encuentra completamente operativo y se usa de manera rutinaria y permite la generación de reportes combinados para la gestión de la Dirección de Prevención y Control Nacional de la TB.</v>
      </c>
      <c r="J9" s="1398" t="s">
        <v>2472</v>
      </c>
      <c r="K9" s="1398" t="s">
        <v>2473</v>
      </c>
      <c r="L9" s="1400" t="s">
        <v>2474</v>
      </c>
      <c r="M9" s="1398"/>
      <c r="N9" s="1400" t="s">
        <v>2475</v>
      </c>
      <c r="O9" s="1384" t="str">
        <f>IFERROR(IF(INDEX(WPTM_1C!J$11:J$200,MATCH($C9,WPTM_1C!$B$11:$B$200,0))="","",INDEX(WPTM_1C!J$11:J$200,MATCH($C9,WPTM_1C!$B$11:$B$200,0))),"")</f>
        <v>Advancing</v>
      </c>
      <c r="P9" s="1403">
        <f>IFERROR(IF(INDEX(WPTM_1C!K$11:K$200,MATCH($C9,WPTM_1C!$B$11:$B$200,0))="","",INDEX(WPTM_1C!K$11:K$200,MATCH($C9,WPTM_1C!$B$11:$B$200,0))),"")</f>
        <v>2</v>
      </c>
      <c r="Q9" s="1384" t="str">
        <f>IFERROR(IF(INDEX(WPTM_1C!L$11:L$200,MATCH($C9,WPTM_1C!$B$11:$B$200,0))="","",INDEX(WPTM_1C!L$11:L$200,MATCH($C9,WPTM_1C!$B$11:$B$200,0))),"")</f>
        <v xml:space="preserve">
Este plan de trabajo corresponde a la actualización del Sistema de Información Gerencial de Tuberculosis (SIG TB). Para el periodo julio 2019 - diciembre 2020 se han realizado 35 talleres con la participación de las DIRIS, DIRESAS, GERESAS que son entidades del MINSA; los sectores como el INPE, FFAA y policiales y EESS, que brindan atención a las personas afectadas por tuberculosis.
Debido a las restricciones por la emergencia sanitaria determinada por el COVID 19, los talleres correspondientes para el año 2020 son realizados de manera virtual.
Las asistencias técnicas en SIGTB, a nivel nacional y en los 12 EP priorizados, por igual motivo, se han realizado de manera remota. Se anexan informes resumen de los talleres de capacitación del SIGTB realizados e informe del avance de la actualización del SIGTB en la carpeta Requerimiento 61 PER-T-SES Requerimiento PUDR- WPTM avance planes de trabajo</v>
      </c>
      <c r="R9" s="1384" t="str">
        <f>IFERROR(IF(INDEX(WPTM_1C!M$11:M$200,MATCH($C9,WPTM_1C!$B$11:$B$200,0))="","",INDEX(WPTM_1C!M$11:M$200,MATCH($C9,WPTM_1C!$B$11:$B$200,0))),"")</f>
        <v/>
      </c>
      <c r="S9" s="1403" t="str">
        <f>IFERROR(INDEX(WPTM_1C!N$11:N$200,MATCH($C9,WPTM_1C!$B$11:$B$200,0)),"")</f>
        <v xml:space="preserve"> </v>
      </c>
      <c r="T9" s="1384" t="str">
        <f>IFERROR(IF(INDEX(WPTM_1C!O$11:O$200,MATCH($C9,WPTM_1C!$B$11:$B$200,0))="","",INDEX(WPTM_1C!O$11:O$200,MATCH($C9,WPTM_1C!$B$11:$B$200,0))),"")</f>
        <v/>
      </c>
      <c r="U9" s="1369">
        <f>IFERROR(INDEX(WPTM_1C!P$11:P$200,MATCH($C9,WPTM_1C!$B$11:$B$200,0)),"")</f>
        <v>0</v>
      </c>
      <c r="V9" s="1369" t="str">
        <f>IFERROR(INDEX(WPTM_1C!Q$11:Q$200,MATCH($C9,WPTM_1C!$B$11:$B$200,0)),"")</f>
        <v xml:space="preserve"> </v>
      </c>
      <c r="W9" s="1369">
        <f>IFERROR(INDEX(WPTM_1C!R$11:R$200,MATCH($C9,WPTM_1C!$B$11:$B$200,0)),"")</f>
        <v>0</v>
      </c>
      <c r="X9" s="1383">
        <v>1</v>
      </c>
      <c r="Y9" s="1384" t="s">
        <v>2476</v>
      </c>
      <c r="Z9" s="1369" t="str">
        <f>IF(LangOffset=0,CONCATENATE(D9),IF(LangOffset=1,CONCATENATE(AD9),IF(LangOffset=2,AC9)))</f>
        <v>Paquete para TB-MR</v>
      </c>
      <c r="AA9" s="1369" t="str">
        <f>IF(LangOffset=0,CONCATENATE(J9),IF(LangOffset=1,CONCATENATE(AH9),IF(LangOffset=2,AH9)))</f>
        <v>SIGTB y RME fusionados y con interoperabilidad finalizada permitiendo la generación de reportes para la gestión de la Dirección de Prevención y Control Nacional de la TB.</v>
      </c>
      <c r="AB9" s="1369" t="str">
        <f>IF(LangOffset=0,CONCATENATE(K9),IF(LangOffset=1,CONCATENATE(AI9),IF(LangOffset=2,AI9)))</f>
        <v>Se realizarán 32 talleres de 40 personas en el MINSA (DIRIS, DIRESA y GERESA). Además de 3 talleres para el INPE, FFAA y Policiales y ESSALUD. Además, se realizarán visitas de asistencia técnica en SIGTB a nivel nacional de los EESS y de los 12 Establecimientos Penitenciarios priorizados.</v>
      </c>
      <c r="AC9" s="1384" t="s">
        <v>2356</v>
      </c>
      <c r="AD9" s="1384" t="s">
        <v>2357</v>
      </c>
      <c r="AE9" s="1384" t="s">
        <v>2477</v>
      </c>
      <c r="AF9" s="1384" t="s">
        <v>2478</v>
      </c>
      <c r="AG9" s="1386" t="s">
        <v>2479</v>
      </c>
      <c r="AH9" s="1384" t="s">
        <v>2480</v>
      </c>
      <c r="AI9" s="1384" t="s">
        <v>2481</v>
      </c>
      <c r="AJ9" s="1386" t="s">
        <v>2482</v>
      </c>
    </row>
    <row r="10" spans="1:36" x14ac:dyDescent="0.2">
      <c r="D10" s="67"/>
      <c r="E10" s="68"/>
      <c r="F10" s="68"/>
      <c r="G10" s="68"/>
      <c r="H10" s="68"/>
      <c r="I10" s="68"/>
      <c r="J10" s="68"/>
      <c r="K10" s="68"/>
      <c r="L10" s="68"/>
      <c r="M10" s="68"/>
      <c r="N10" s="68"/>
      <c r="O10" s="38"/>
      <c r="P10" s="38"/>
      <c r="Q10" s="38"/>
      <c r="R10" s="38"/>
      <c r="S10" s="38"/>
      <c r="T10" s="38"/>
      <c r="U10" s="38"/>
      <c r="V10" s="63"/>
      <c r="W10" s="63"/>
    </row>
    <row r="11" spans="1:36" x14ac:dyDescent="0.2">
      <c r="D11" s="67"/>
      <c r="E11" s="68"/>
      <c r="F11" s="68"/>
      <c r="G11" s="68"/>
      <c r="H11" s="68"/>
      <c r="I11" s="68"/>
      <c r="J11" s="68"/>
      <c r="K11" s="68"/>
      <c r="L11" s="68"/>
      <c r="M11" s="68"/>
      <c r="N11" s="68"/>
      <c r="O11" s="38"/>
      <c r="P11" s="38"/>
      <c r="Q11" s="38"/>
      <c r="R11" s="38"/>
      <c r="S11" s="38"/>
      <c r="T11" s="38"/>
      <c r="U11" s="38"/>
      <c r="V11" s="63"/>
      <c r="W11" s="63"/>
    </row>
    <row r="12" spans="1:36" x14ac:dyDescent="0.2">
      <c r="D12" s="67" t="s">
        <v>458</v>
      </c>
      <c r="E12" s="68"/>
      <c r="F12" s="68"/>
      <c r="G12" s="68"/>
      <c r="H12" s="68"/>
      <c r="I12" s="68"/>
      <c r="J12" s="68"/>
      <c r="K12" s="68"/>
      <c r="L12" s="68"/>
      <c r="M12" s="68"/>
      <c r="N12" s="68"/>
      <c r="O12" s="38"/>
      <c r="P12" s="38"/>
      <c r="Q12" s="38"/>
      <c r="R12" s="38"/>
      <c r="S12" s="38"/>
      <c r="T12" s="38"/>
      <c r="U12" s="38"/>
      <c r="V12" s="63"/>
      <c r="W12" s="63"/>
    </row>
    <row r="13" spans="1:36" x14ac:dyDescent="0.2">
      <c r="D13" s="67"/>
      <c r="E13" s="68"/>
      <c r="F13" s="68"/>
      <c r="G13" s="68"/>
      <c r="H13" s="68"/>
      <c r="I13" s="68"/>
      <c r="J13" s="68"/>
      <c r="K13" s="68"/>
      <c r="L13" s="68"/>
      <c r="M13" s="68"/>
      <c r="N13" s="68"/>
      <c r="O13" s="38"/>
      <c r="P13" s="38"/>
      <c r="Q13" s="38"/>
      <c r="R13" s="38"/>
      <c r="S13" s="38"/>
      <c r="T13" s="38"/>
      <c r="U13" s="38"/>
      <c r="V13" s="63"/>
      <c r="W13" s="63"/>
    </row>
    <row r="14" spans="1:36" x14ac:dyDescent="0.2">
      <c r="D14" s="67"/>
      <c r="E14" s="68"/>
      <c r="F14" s="68"/>
      <c r="G14" s="68"/>
      <c r="H14" s="68"/>
      <c r="I14" s="68"/>
      <c r="J14" s="68"/>
      <c r="K14" s="68"/>
      <c r="L14" s="68"/>
      <c r="M14" s="68"/>
      <c r="N14" s="68"/>
      <c r="O14" s="38"/>
      <c r="P14" s="38"/>
      <c r="Q14" s="38"/>
      <c r="R14" s="38"/>
      <c r="S14" s="38"/>
      <c r="T14" s="38"/>
      <c r="U14" s="38"/>
      <c r="V14" s="63"/>
      <c r="W14" s="63"/>
    </row>
    <row r="15" spans="1:36" x14ac:dyDescent="0.2">
      <c r="D15" s="67"/>
      <c r="E15" s="68"/>
      <c r="F15" s="68"/>
      <c r="G15" s="68"/>
      <c r="H15" s="68"/>
      <c r="I15" s="68"/>
      <c r="J15" s="68"/>
      <c r="K15" s="68"/>
      <c r="L15" s="68"/>
      <c r="M15" s="68"/>
      <c r="N15" s="68"/>
      <c r="O15" s="38"/>
      <c r="P15" s="38"/>
      <c r="Q15" s="38"/>
      <c r="R15" s="38"/>
      <c r="S15" s="38"/>
      <c r="T15" s="38"/>
      <c r="U15" s="38"/>
      <c r="V15" s="63"/>
      <c r="W15" s="63"/>
      <c r="Y15" s="629"/>
    </row>
    <row r="16" spans="1:36" x14ac:dyDescent="0.2">
      <c r="D16" s="67"/>
      <c r="E16" s="68"/>
      <c r="F16" s="68"/>
      <c r="G16" s="68"/>
      <c r="H16" s="68"/>
      <c r="I16" s="68"/>
      <c r="J16" s="68"/>
      <c r="K16" s="68"/>
      <c r="L16" s="68"/>
      <c r="M16" s="68"/>
      <c r="N16" s="68"/>
      <c r="O16" s="38"/>
      <c r="P16" s="38"/>
      <c r="Q16" s="38"/>
      <c r="R16" s="38"/>
      <c r="S16" s="38"/>
      <c r="T16" s="38"/>
      <c r="U16" s="38"/>
      <c r="V16" s="63"/>
      <c r="W16" s="63"/>
    </row>
    <row r="17" spans="4:23" x14ac:dyDescent="0.2">
      <c r="D17" s="67"/>
      <c r="E17" s="68"/>
      <c r="F17" s="68"/>
      <c r="G17" s="68"/>
      <c r="H17" s="68"/>
      <c r="I17" s="68"/>
      <c r="J17" s="68"/>
      <c r="K17" s="68"/>
      <c r="L17" s="68"/>
      <c r="M17" s="68"/>
      <c r="N17" s="68"/>
      <c r="O17" s="38"/>
      <c r="P17" s="38"/>
      <c r="Q17" s="38"/>
      <c r="R17" s="38"/>
      <c r="S17" s="38"/>
      <c r="T17" s="38"/>
      <c r="U17" s="38"/>
      <c r="V17" s="63"/>
      <c r="W17" s="63"/>
    </row>
    <row r="18" spans="4:23" x14ac:dyDescent="0.2">
      <c r="D18" s="67"/>
      <c r="E18" s="68"/>
      <c r="F18" s="68"/>
      <c r="G18" s="68"/>
      <c r="H18" s="68"/>
      <c r="I18" s="68"/>
      <c r="J18" s="68"/>
      <c r="K18" s="68"/>
      <c r="L18" s="68"/>
      <c r="M18" s="68"/>
      <c r="N18" s="68"/>
      <c r="O18" s="38"/>
      <c r="P18" s="38"/>
      <c r="Q18" s="38"/>
      <c r="R18" s="38"/>
      <c r="S18" s="38"/>
      <c r="T18" s="38"/>
      <c r="U18" s="38"/>
      <c r="V18" s="63"/>
      <c r="W18" s="63"/>
    </row>
    <row r="19" spans="4:23" x14ac:dyDescent="0.2">
      <c r="D19" s="67"/>
      <c r="E19" s="68"/>
      <c r="F19" s="68"/>
      <c r="G19" s="68"/>
      <c r="H19" s="68"/>
      <c r="I19" s="68"/>
      <c r="J19" s="68"/>
      <c r="K19" s="68"/>
      <c r="L19" s="68"/>
      <c r="M19" s="68"/>
      <c r="N19" s="68"/>
      <c r="O19" s="38"/>
      <c r="P19" s="38"/>
      <c r="Q19" s="38"/>
      <c r="R19" s="38"/>
      <c r="S19" s="38"/>
      <c r="T19" s="38"/>
      <c r="U19" s="38"/>
      <c r="V19" s="63"/>
      <c r="W19" s="63"/>
    </row>
    <row r="20" spans="4:23" x14ac:dyDescent="0.2">
      <c r="D20" s="67"/>
      <c r="E20" s="68"/>
      <c r="F20" s="68"/>
      <c r="G20" s="68"/>
      <c r="H20" s="68"/>
      <c r="I20" s="68"/>
      <c r="J20" s="68"/>
      <c r="K20" s="68"/>
      <c r="L20" s="68"/>
      <c r="M20" s="68"/>
      <c r="N20" s="68"/>
      <c r="O20" s="38"/>
      <c r="P20" s="38"/>
      <c r="Q20" s="38"/>
      <c r="R20" s="38"/>
      <c r="S20" s="38"/>
      <c r="T20" s="38"/>
      <c r="U20" s="38"/>
      <c r="V20" s="63"/>
      <c r="W20" s="63"/>
    </row>
    <row r="21" spans="4:23" x14ac:dyDescent="0.2">
      <c r="D21" s="67"/>
      <c r="E21" s="68"/>
      <c r="F21" s="68"/>
      <c r="G21" s="68"/>
      <c r="H21" s="68"/>
      <c r="I21" s="68"/>
      <c r="J21" s="68"/>
      <c r="K21" s="68"/>
      <c r="L21" s="68"/>
      <c r="M21" s="68"/>
      <c r="N21" s="68"/>
      <c r="O21" s="38"/>
      <c r="P21" s="38"/>
      <c r="Q21" s="38"/>
      <c r="R21" s="38"/>
      <c r="S21" s="38"/>
      <c r="T21" s="38"/>
      <c r="U21" s="38"/>
      <c r="V21" s="63"/>
      <c r="W21" s="63"/>
    </row>
    <row r="22" spans="4:23" x14ac:dyDescent="0.2">
      <c r="D22" s="67"/>
      <c r="E22" s="68"/>
      <c r="F22" s="68"/>
      <c r="G22" s="68"/>
      <c r="H22" s="68"/>
      <c r="I22" s="68"/>
      <c r="J22" s="68"/>
      <c r="K22" s="68"/>
      <c r="L22" s="68"/>
      <c r="M22" s="68"/>
      <c r="N22" s="68"/>
      <c r="O22" s="38"/>
      <c r="P22" s="38"/>
      <c r="Q22" s="38"/>
      <c r="R22" s="38"/>
      <c r="S22" s="38"/>
      <c r="T22" s="38"/>
      <c r="U22" s="38"/>
      <c r="V22" s="63"/>
      <c r="W22" s="63"/>
    </row>
    <row r="23" spans="4:23" x14ac:dyDescent="0.2">
      <c r="D23" s="67"/>
      <c r="E23" s="68"/>
      <c r="F23" s="68"/>
      <c r="G23" s="68"/>
      <c r="H23" s="68"/>
      <c r="I23" s="68"/>
      <c r="J23" s="68"/>
      <c r="K23" s="68"/>
      <c r="L23" s="68"/>
      <c r="M23" s="68"/>
      <c r="N23" s="68"/>
      <c r="O23" s="38"/>
      <c r="P23" s="38"/>
      <c r="Q23" s="38"/>
      <c r="R23" s="38"/>
      <c r="S23" s="38"/>
      <c r="T23" s="38"/>
      <c r="U23" s="38"/>
      <c r="V23" s="63"/>
      <c r="W23" s="63"/>
    </row>
    <row r="24" spans="4:23" x14ac:dyDescent="0.2">
      <c r="D24" s="67"/>
      <c r="E24" s="68"/>
      <c r="F24" s="68"/>
      <c r="G24" s="68"/>
      <c r="H24" s="68"/>
      <c r="I24" s="68"/>
      <c r="J24" s="68"/>
      <c r="K24" s="68"/>
      <c r="L24" s="68"/>
      <c r="M24" s="68"/>
      <c r="N24" s="68"/>
      <c r="O24" s="38"/>
      <c r="P24" s="38"/>
      <c r="Q24" s="38"/>
      <c r="R24" s="38"/>
      <c r="S24" s="38"/>
      <c r="T24" s="38"/>
      <c r="U24" s="38"/>
      <c r="V24" s="63"/>
      <c r="W24" s="63"/>
    </row>
    <row r="25" spans="4:23" x14ac:dyDescent="0.2">
      <c r="D25" s="67"/>
      <c r="E25" s="68"/>
      <c r="F25" s="68"/>
      <c r="G25" s="68"/>
      <c r="H25" s="68"/>
      <c r="I25" s="68"/>
      <c r="J25" s="68"/>
      <c r="K25" s="68"/>
      <c r="L25" s="68"/>
      <c r="M25" s="68"/>
      <c r="N25" s="68"/>
      <c r="O25" s="38"/>
      <c r="P25" s="38"/>
      <c r="Q25" s="38"/>
      <c r="R25" s="38"/>
      <c r="S25" s="38"/>
      <c r="T25" s="38"/>
      <c r="U25" s="38"/>
      <c r="V25" s="63"/>
      <c r="W25" s="63"/>
    </row>
    <row r="26" spans="4:23" x14ac:dyDescent="0.2">
      <c r="D26" s="67"/>
      <c r="E26" s="68"/>
      <c r="F26" s="68"/>
      <c r="G26" s="68"/>
      <c r="H26" s="68"/>
      <c r="I26" s="68"/>
      <c r="J26" s="68"/>
      <c r="K26" s="68"/>
      <c r="L26" s="68"/>
      <c r="M26" s="68"/>
      <c r="N26" s="68"/>
      <c r="O26" s="38"/>
      <c r="P26" s="38"/>
      <c r="Q26" s="38"/>
      <c r="R26" s="38"/>
      <c r="S26" s="38"/>
      <c r="T26" s="38"/>
      <c r="U26" s="38"/>
      <c r="V26" s="63"/>
      <c r="W26" s="63"/>
    </row>
    <row r="27" spans="4:23" x14ac:dyDescent="0.2">
      <c r="D27" s="67"/>
      <c r="E27" s="68"/>
      <c r="F27" s="68"/>
      <c r="G27" s="68"/>
      <c r="H27" s="68"/>
      <c r="I27" s="68"/>
      <c r="J27" s="68"/>
      <c r="K27" s="68"/>
      <c r="L27" s="68"/>
      <c r="M27" s="68"/>
      <c r="N27" s="68"/>
      <c r="O27" s="38"/>
      <c r="P27" s="38"/>
      <c r="Q27" s="38"/>
      <c r="R27" s="38"/>
      <c r="S27" s="38"/>
      <c r="T27" s="38"/>
      <c r="U27" s="38"/>
      <c r="V27" s="63"/>
      <c r="W27" s="63"/>
    </row>
    <row r="28" spans="4:23" x14ac:dyDescent="0.2">
      <c r="D28" s="67"/>
      <c r="E28" s="68"/>
      <c r="F28" s="68"/>
      <c r="G28" s="68"/>
      <c r="H28" s="68"/>
      <c r="I28" s="68"/>
      <c r="J28" s="68"/>
      <c r="K28" s="68"/>
      <c r="L28" s="68"/>
      <c r="M28" s="68"/>
      <c r="N28" s="68"/>
      <c r="O28" s="38"/>
      <c r="P28" s="38"/>
      <c r="Q28" s="38"/>
      <c r="R28" s="38"/>
      <c r="S28" s="38"/>
      <c r="T28" s="38"/>
      <c r="U28" s="38"/>
      <c r="V28" s="63"/>
      <c r="W28" s="63"/>
    </row>
    <row r="29" spans="4:23" x14ac:dyDescent="0.2">
      <c r="D29" s="67"/>
      <c r="E29" s="68"/>
      <c r="F29" s="68"/>
      <c r="G29" s="68"/>
      <c r="H29" s="68"/>
      <c r="I29" s="68"/>
      <c r="J29" s="68"/>
      <c r="K29" s="68"/>
      <c r="L29" s="68"/>
      <c r="M29" s="68"/>
      <c r="N29" s="68"/>
      <c r="O29" s="38"/>
      <c r="P29" s="38"/>
      <c r="Q29" s="38"/>
      <c r="R29" s="38"/>
      <c r="S29" s="38"/>
      <c r="T29" s="38"/>
      <c r="U29" s="38"/>
      <c r="V29" s="63"/>
      <c r="W29" s="63"/>
    </row>
    <row r="30" spans="4:23" x14ac:dyDescent="0.2">
      <c r="D30" s="67"/>
      <c r="E30" s="68"/>
      <c r="F30" s="68"/>
      <c r="G30" s="68"/>
      <c r="H30" s="68"/>
      <c r="I30" s="68"/>
      <c r="J30" s="68"/>
      <c r="K30" s="68"/>
      <c r="L30" s="68"/>
      <c r="M30" s="68"/>
      <c r="N30" s="68"/>
      <c r="O30" s="38"/>
      <c r="P30" s="38"/>
      <c r="Q30" s="38"/>
      <c r="R30" s="38"/>
      <c r="S30" s="38"/>
      <c r="T30" s="38"/>
      <c r="U30" s="38"/>
      <c r="V30" s="63"/>
      <c r="W30" s="63"/>
    </row>
    <row r="31" spans="4:23" x14ac:dyDescent="0.2">
      <c r="D31" s="67"/>
      <c r="E31" s="68"/>
      <c r="F31" s="68"/>
      <c r="G31" s="68"/>
      <c r="H31" s="68"/>
      <c r="I31" s="68"/>
      <c r="J31" s="68"/>
      <c r="K31" s="68"/>
      <c r="L31" s="68"/>
      <c r="M31" s="68"/>
      <c r="N31" s="68"/>
      <c r="O31" s="38"/>
      <c r="P31" s="38"/>
      <c r="Q31" s="38"/>
      <c r="R31" s="38"/>
      <c r="S31" s="38"/>
      <c r="T31" s="38"/>
      <c r="U31" s="38"/>
      <c r="V31" s="63"/>
      <c r="W31" s="63"/>
    </row>
    <row r="32" spans="4:23" x14ac:dyDescent="0.2">
      <c r="D32" s="67"/>
      <c r="E32" s="68"/>
      <c r="F32" s="68"/>
      <c r="G32" s="68"/>
      <c r="H32" s="68"/>
      <c r="I32" s="68"/>
      <c r="J32" s="68"/>
      <c r="K32" s="68"/>
      <c r="L32" s="68"/>
      <c r="M32" s="68"/>
      <c r="N32" s="68"/>
      <c r="O32" s="38"/>
      <c r="P32" s="38"/>
      <c r="Q32" s="38"/>
      <c r="R32" s="38"/>
      <c r="S32" s="38"/>
      <c r="T32" s="38"/>
      <c r="U32" s="38"/>
      <c r="V32" s="63"/>
      <c r="W32" s="63"/>
    </row>
    <row r="33" spans="4:23" x14ac:dyDescent="0.2">
      <c r="D33" s="67"/>
      <c r="E33" s="68"/>
      <c r="F33" s="68"/>
      <c r="G33" s="68"/>
      <c r="H33" s="68"/>
      <c r="I33" s="68"/>
      <c r="J33" s="68"/>
      <c r="K33" s="68"/>
      <c r="L33" s="68"/>
      <c r="M33" s="68"/>
      <c r="N33" s="68"/>
      <c r="O33" s="38"/>
      <c r="P33" s="38"/>
      <c r="Q33" s="38"/>
      <c r="R33" s="38"/>
      <c r="S33" s="38"/>
      <c r="T33" s="38"/>
      <c r="U33" s="38"/>
      <c r="V33" s="63"/>
      <c r="W33" s="63"/>
    </row>
    <row r="34" spans="4:23" x14ac:dyDescent="0.2">
      <c r="D34" s="67"/>
      <c r="E34" s="68"/>
      <c r="F34" s="68"/>
      <c r="G34" s="68"/>
      <c r="H34" s="68"/>
      <c r="I34" s="68"/>
      <c r="J34" s="68"/>
      <c r="K34" s="68"/>
      <c r="L34" s="68"/>
      <c r="M34" s="68"/>
      <c r="N34" s="68"/>
      <c r="O34" s="38"/>
      <c r="P34" s="38"/>
      <c r="Q34" s="38"/>
      <c r="R34" s="38"/>
      <c r="S34" s="38"/>
      <c r="T34" s="38"/>
      <c r="U34" s="38"/>
      <c r="V34" s="63"/>
      <c r="W34" s="63"/>
    </row>
    <row r="35" spans="4:23" x14ac:dyDescent="0.2">
      <c r="D35" s="67"/>
      <c r="E35" s="68"/>
      <c r="F35" s="68"/>
      <c r="G35" s="68"/>
      <c r="H35" s="68"/>
      <c r="I35" s="68"/>
      <c r="J35" s="68"/>
      <c r="K35" s="68"/>
      <c r="L35" s="68"/>
      <c r="M35" s="68"/>
      <c r="N35" s="68"/>
      <c r="O35" s="38"/>
      <c r="P35" s="38"/>
      <c r="Q35" s="38"/>
      <c r="R35" s="38"/>
      <c r="S35" s="38"/>
      <c r="T35" s="38"/>
      <c r="U35" s="38"/>
      <c r="V35" s="63"/>
      <c r="W35" s="63"/>
    </row>
    <row r="36" spans="4:23" x14ac:dyDescent="0.2">
      <c r="D36" s="67"/>
      <c r="E36" s="68"/>
      <c r="F36" s="68"/>
      <c r="G36" s="68"/>
      <c r="H36" s="68"/>
      <c r="I36" s="68"/>
      <c r="J36" s="68"/>
      <c r="K36" s="68"/>
      <c r="L36" s="68"/>
      <c r="M36" s="68"/>
      <c r="N36" s="68"/>
      <c r="O36" s="38"/>
      <c r="P36" s="38"/>
      <c r="Q36" s="38"/>
      <c r="R36" s="38"/>
      <c r="S36" s="38"/>
      <c r="T36" s="38"/>
      <c r="U36" s="38"/>
      <c r="V36" s="63"/>
      <c r="W36" s="63"/>
    </row>
    <row r="37" spans="4:23" x14ac:dyDescent="0.2">
      <c r="D37" s="67"/>
      <c r="E37" s="68"/>
      <c r="F37" s="68"/>
      <c r="G37" s="68"/>
      <c r="H37" s="68"/>
      <c r="I37" s="68"/>
      <c r="J37" s="68"/>
      <c r="K37" s="68"/>
      <c r="L37" s="68"/>
      <c r="M37" s="68"/>
      <c r="N37" s="68"/>
      <c r="O37" s="38"/>
      <c r="P37" s="38"/>
      <c r="Q37" s="38"/>
      <c r="R37" s="38"/>
      <c r="S37" s="38"/>
      <c r="T37" s="38"/>
      <c r="U37" s="38"/>
      <c r="V37" s="63"/>
      <c r="W37" s="63"/>
    </row>
    <row r="38" spans="4:23" x14ac:dyDescent="0.2">
      <c r="D38" s="67"/>
      <c r="E38" s="68"/>
      <c r="F38" s="68"/>
      <c r="G38" s="68"/>
      <c r="H38" s="68"/>
      <c r="I38" s="68"/>
      <c r="J38" s="68"/>
      <c r="K38" s="68"/>
      <c r="L38" s="68"/>
      <c r="M38" s="68"/>
      <c r="N38" s="68"/>
      <c r="O38" s="38"/>
      <c r="P38" s="38"/>
      <c r="Q38" s="38"/>
      <c r="R38" s="38"/>
      <c r="S38" s="38"/>
      <c r="T38" s="38"/>
      <c r="U38" s="38"/>
      <c r="V38" s="63"/>
      <c r="W38" s="63"/>
    </row>
    <row r="39" spans="4:23" x14ac:dyDescent="0.2">
      <c r="D39" s="67"/>
      <c r="E39" s="68"/>
      <c r="F39" s="68"/>
      <c r="G39" s="68"/>
      <c r="H39" s="68"/>
      <c r="I39" s="68"/>
      <c r="J39" s="68"/>
      <c r="K39" s="68"/>
      <c r="L39" s="68"/>
      <c r="M39" s="68"/>
      <c r="N39" s="68"/>
      <c r="O39" s="38"/>
      <c r="P39" s="38"/>
      <c r="Q39" s="38"/>
      <c r="R39" s="38"/>
      <c r="S39" s="38"/>
      <c r="T39" s="38"/>
      <c r="U39" s="38"/>
      <c r="V39" s="63"/>
      <c r="W39" s="63"/>
    </row>
    <row r="40" spans="4:23" x14ac:dyDescent="0.2">
      <c r="D40" s="67"/>
      <c r="E40" s="68"/>
      <c r="F40" s="68"/>
      <c r="G40" s="68"/>
      <c r="H40" s="68"/>
      <c r="I40" s="68"/>
      <c r="J40" s="68"/>
      <c r="K40" s="68"/>
      <c r="L40" s="68"/>
      <c r="M40" s="68"/>
      <c r="N40" s="68"/>
      <c r="O40" s="38"/>
      <c r="P40" s="38"/>
      <c r="Q40" s="38"/>
      <c r="R40" s="38"/>
      <c r="S40" s="38"/>
      <c r="T40" s="38"/>
      <c r="U40" s="38"/>
      <c r="V40" s="63"/>
      <c r="W40" s="63"/>
    </row>
    <row r="41" spans="4:23" x14ac:dyDescent="0.2">
      <c r="D41" s="67"/>
      <c r="E41" s="68"/>
      <c r="F41" s="68"/>
      <c r="G41" s="68"/>
      <c r="H41" s="68"/>
      <c r="I41" s="68"/>
      <c r="J41" s="68"/>
      <c r="K41" s="68"/>
      <c r="L41" s="68"/>
      <c r="M41" s="68"/>
      <c r="N41" s="68"/>
      <c r="O41" s="38"/>
      <c r="P41" s="38"/>
      <c r="Q41" s="38"/>
      <c r="R41" s="38"/>
      <c r="S41" s="38"/>
      <c r="T41" s="38"/>
      <c r="U41" s="38"/>
      <c r="V41" s="63"/>
      <c r="W41" s="63"/>
    </row>
    <row r="42" spans="4:23" x14ac:dyDescent="0.2">
      <c r="D42" s="67"/>
      <c r="E42" s="68"/>
      <c r="F42" s="68"/>
      <c r="G42" s="68"/>
      <c r="H42" s="68"/>
      <c r="I42" s="68"/>
      <c r="J42" s="68"/>
      <c r="K42" s="68"/>
      <c r="L42" s="68"/>
      <c r="M42" s="68"/>
      <c r="N42" s="68"/>
      <c r="O42" s="38"/>
      <c r="P42" s="38"/>
      <c r="Q42" s="38"/>
      <c r="R42" s="38"/>
      <c r="S42" s="38"/>
      <c r="T42" s="38"/>
      <c r="U42" s="38"/>
      <c r="V42" s="63"/>
      <c r="W42" s="63"/>
    </row>
    <row r="43" spans="4:23" x14ac:dyDescent="0.2">
      <c r="D43" s="67"/>
      <c r="E43" s="68"/>
      <c r="F43" s="68"/>
      <c r="G43" s="68"/>
      <c r="H43" s="68"/>
      <c r="I43" s="68"/>
      <c r="J43" s="68"/>
      <c r="K43" s="68"/>
      <c r="L43" s="68"/>
      <c r="M43" s="68"/>
      <c r="N43" s="68"/>
      <c r="O43" s="38"/>
      <c r="P43" s="38"/>
      <c r="Q43" s="38"/>
      <c r="R43" s="38"/>
      <c r="S43" s="38"/>
      <c r="T43" s="38"/>
      <c r="U43" s="38"/>
      <c r="V43" s="63"/>
      <c r="W43" s="63"/>
    </row>
    <row r="44" spans="4:23" x14ac:dyDescent="0.2">
      <c r="D44" s="67"/>
      <c r="E44" s="68"/>
      <c r="F44" s="68"/>
      <c r="G44" s="68"/>
      <c r="H44" s="68"/>
      <c r="I44" s="68"/>
      <c r="J44" s="68"/>
      <c r="K44" s="68"/>
      <c r="L44" s="68"/>
      <c r="M44" s="68"/>
      <c r="N44" s="68"/>
      <c r="O44" s="38"/>
      <c r="P44" s="38"/>
      <c r="Q44" s="38"/>
      <c r="R44" s="38"/>
      <c r="S44" s="38"/>
      <c r="T44" s="38"/>
      <c r="U44" s="38"/>
      <c r="V44" s="63"/>
      <c r="W44" s="63"/>
    </row>
    <row r="45" spans="4:23" x14ac:dyDescent="0.2">
      <c r="D45" s="67"/>
      <c r="E45" s="68"/>
      <c r="F45" s="68"/>
      <c r="G45" s="68"/>
      <c r="H45" s="68"/>
      <c r="I45" s="68"/>
      <c r="J45" s="68"/>
      <c r="K45" s="68"/>
      <c r="L45" s="68"/>
      <c r="M45" s="68"/>
      <c r="N45" s="68"/>
      <c r="O45" s="38"/>
      <c r="P45" s="38"/>
      <c r="Q45" s="38"/>
      <c r="R45" s="38"/>
      <c r="S45" s="38"/>
      <c r="T45" s="38"/>
      <c r="U45" s="38"/>
      <c r="V45" s="63"/>
      <c r="W45" s="63"/>
    </row>
    <row r="46" spans="4:23" x14ac:dyDescent="0.2">
      <c r="D46" s="67"/>
      <c r="E46" s="68"/>
      <c r="F46" s="68"/>
      <c r="G46" s="68"/>
      <c r="H46" s="68"/>
      <c r="I46" s="68"/>
      <c r="J46" s="68"/>
      <c r="K46" s="68"/>
      <c r="L46" s="68"/>
      <c r="M46" s="68"/>
      <c r="N46" s="68"/>
      <c r="O46" s="38"/>
      <c r="P46" s="38"/>
      <c r="Q46" s="38"/>
      <c r="R46" s="38"/>
      <c r="S46" s="38"/>
      <c r="T46" s="38"/>
      <c r="U46" s="38"/>
      <c r="V46" s="63"/>
      <c r="W46" s="63"/>
    </row>
    <row r="47" spans="4:23" x14ac:dyDescent="0.2">
      <c r="D47" s="67"/>
      <c r="E47" s="68"/>
      <c r="F47" s="68"/>
      <c r="G47" s="68"/>
      <c r="H47" s="68"/>
      <c r="I47" s="68"/>
      <c r="J47" s="68"/>
      <c r="K47" s="68"/>
      <c r="L47" s="68"/>
      <c r="M47" s="68"/>
      <c r="N47" s="68"/>
      <c r="O47" s="38"/>
      <c r="P47" s="38"/>
      <c r="Q47" s="38"/>
      <c r="R47" s="38"/>
      <c r="S47" s="38"/>
      <c r="T47" s="38"/>
      <c r="U47" s="38"/>
      <c r="V47" s="63"/>
      <c r="W47" s="63"/>
    </row>
    <row r="48" spans="4:23" x14ac:dyDescent="0.2">
      <c r="D48" s="67"/>
      <c r="E48" s="68"/>
      <c r="F48" s="68"/>
      <c r="G48" s="68"/>
      <c r="H48" s="68"/>
      <c r="I48" s="68"/>
      <c r="J48" s="68"/>
      <c r="K48" s="68"/>
      <c r="L48" s="68"/>
      <c r="M48" s="68"/>
      <c r="N48" s="68"/>
      <c r="O48" s="38"/>
      <c r="P48" s="38"/>
      <c r="Q48" s="38"/>
      <c r="R48" s="38"/>
      <c r="S48" s="38"/>
      <c r="T48" s="38"/>
      <c r="U48" s="38"/>
      <c r="V48" s="63"/>
      <c r="W48" s="63"/>
    </row>
    <row r="49" spans="4:23" ht="15.75" thickBot="1" x14ac:dyDescent="0.25">
      <c r="D49" s="69"/>
      <c r="E49" s="70"/>
      <c r="F49" s="70"/>
      <c r="G49" s="70"/>
      <c r="H49" s="70"/>
      <c r="I49" s="70"/>
      <c r="J49" s="70"/>
      <c r="K49" s="70"/>
      <c r="L49" s="70"/>
      <c r="M49" s="70"/>
      <c r="N49" s="70"/>
      <c r="O49" s="40"/>
      <c r="P49" s="40"/>
      <c r="Q49" s="40"/>
      <c r="R49" s="40"/>
      <c r="S49" s="40"/>
      <c r="T49" s="40"/>
      <c r="U49" s="40"/>
      <c r="V49" s="64"/>
      <c r="W49" s="64"/>
    </row>
  </sheetData>
  <mergeCells count="34">
    <mergeCell ref="X6:X7"/>
    <mergeCell ref="S6:S7"/>
    <mergeCell ref="T6:T7"/>
    <mergeCell ref="U6:U7"/>
    <mergeCell ref="V6:V7"/>
    <mergeCell ref="W6:W7"/>
    <mergeCell ref="R6:R7"/>
    <mergeCell ref="D2:T2"/>
    <mergeCell ref="D6:D7"/>
    <mergeCell ref="E6:E7"/>
    <mergeCell ref="F6:F7"/>
    <mergeCell ref="G6:G7"/>
    <mergeCell ref="H6:H7"/>
    <mergeCell ref="I6:I7"/>
    <mergeCell ref="J6:J7"/>
    <mergeCell ref="K6:K7"/>
    <mergeCell ref="L6:L7"/>
    <mergeCell ref="M6:M7"/>
    <mergeCell ref="N6:N7"/>
    <mergeCell ref="O6:O7"/>
    <mergeCell ref="P6:P7"/>
    <mergeCell ref="Q6:Q7"/>
    <mergeCell ref="Y6:Y7"/>
    <mergeCell ref="Z6:Z7"/>
    <mergeCell ref="AA6:AA7"/>
    <mergeCell ref="AB6:AB7"/>
    <mergeCell ref="AC6:AC7"/>
    <mergeCell ref="AI6:AI7"/>
    <mergeCell ref="AJ6:AJ7"/>
    <mergeCell ref="AD6:AD7"/>
    <mergeCell ref="AE6:AE7"/>
    <mergeCell ref="AF6:AF7"/>
    <mergeCell ref="AG6:AG7"/>
    <mergeCell ref="AH6:AH7"/>
  </mergeCells>
  <dataValidations count="6">
    <dataValidation type="custom" allowBlank="1" showInputMessage="1" showErrorMessage="1" errorTitle="X-Author for Excel" error="Id and Lookup fields are not editable." promptTitle="X-Author for Excel" sqref="A8:A9" xr:uid="{00000000-0002-0000-0D00-000000000000}">
      <formula1>""</formula1>
    </dataValidation>
    <dataValidation type="list" allowBlank="1" showInputMessage="1" showErrorMessage="1" errorTitle="X-Author for Excel" error="Please select a value from the drop-down." promptTitle="X-Author for Excel" sqref="O8:O9" xr:uid="{00000000-0002-0000-0D00-000001000000}">
      <formula1>IF(IFERROR(ROWS(INDIRECT(SUBSTITUTE("AIM_WPTM_Results__c.AIM_Progress_Status_PR__c"," ","_"))),-1) &lt; 0, XAuthorInvalidPicklistData,INDIRECT(SUBSTITUTE("AIM_WPTM_Results__c.AIM_Progress_Status_PR__c"," ","_")))</formula1>
    </dataValidation>
    <dataValidation type="decimal" allowBlank="1" showInputMessage="1" showErrorMessage="1" errorTitle="X-Author for Excel" error="Please enter a valid numeric value. Valid range for Score  (PR) is -1E+18 to 1E+18." promptTitle="X-Author for Excel" sqref="P8:P9" xr:uid="{00000000-0002-0000-0D00-000002000000}">
      <formula1>-1000000000000000000</formula1>
      <formula2>1000000000000000000</formula2>
    </dataValidation>
    <dataValidation type="list" allowBlank="1" showInputMessage="1" showErrorMessage="1" errorTitle="X-Author for Excel" error="Please select a value from the drop-down." promptTitle="X-Author for Excel" sqref="R8:R9" xr:uid="{00000000-0002-0000-0D00-000003000000}">
      <formula1>IF(IFERROR(ROWS(INDIRECT(SUBSTITUTE("AIM_WPTM_Results__c.AIM_Progress_Status_LFA__c"," ","_"))),-1) &lt; 0, XAuthorInvalidPicklistData,INDIRECT(SUBSTITUTE("AIM_WPTM_Results__c.AIM_Progress_Status_LFA__c"," ","_")))</formula1>
    </dataValidation>
    <dataValidation type="decimal" allowBlank="1" showInputMessage="1" showErrorMessage="1" errorTitle="X-Author for Excel" error="Please enter a valid numeric value. Valid range for Score (LFA) is -1E+18 to 1E+18." promptTitle="X-Author for Excel" sqref="S8:S9" xr:uid="{00000000-0002-0000-0D00-000004000000}">
      <formula1>-1000000000000000000</formula1>
      <formula2>1000000000000000000</formula2>
    </dataValidation>
    <dataValidation type="decimal" allowBlank="1" showInputMessage="1" showErrorMessage="1" errorTitle="X-Author for Excel" error="Please enter a valid numeric value. Valid range for Key Activity Milestone Number is -1E+18 to 1E+18." promptTitle="X-Author for Excel" sqref="X8:X9" xr:uid="{00000000-0002-0000-0D00-000005000000}">
      <formula1>-1000000000000000000</formula1>
      <formula2>1000000000000000000</formula2>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FF00"/>
  </sheetPr>
  <dimension ref="A1:M54"/>
  <sheetViews>
    <sheetView showGridLines="0" topLeftCell="B24" zoomScale="86" zoomScaleNormal="86" zoomScaleSheetLayoutView="55" workbookViewId="0">
      <selection activeCell="C22" sqref="C22:D22"/>
    </sheetView>
  </sheetViews>
  <sheetFormatPr baseColWidth="10" defaultColWidth="9.140625" defaultRowHeight="12.75" x14ac:dyDescent="0.2"/>
  <cols>
    <col min="1" max="1" width="7.85546875" style="98" customWidth="1"/>
    <col min="2" max="2" width="65.42578125" style="99" customWidth="1"/>
    <col min="3" max="3" width="29.5703125" style="98" customWidth="1"/>
    <col min="4" max="4" width="26" style="98" customWidth="1"/>
    <col min="5" max="5" width="52.28515625" style="98" customWidth="1"/>
    <col min="6" max="6" width="26" style="98" customWidth="1"/>
    <col min="7" max="7" width="24.42578125" style="98" customWidth="1"/>
    <col min="8" max="8" width="25.140625" style="98" customWidth="1"/>
    <col min="9" max="9" width="36.140625" style="98" customWidth="1"/>
    <col min="10" max="10" width="23.140625" style="98" customWidth="1"/>
    <col min="11" max="11" width="30.140625" style="98" customWidth="1"/>
    <col min="12" max="12" width="0.140625" style="98" customWidth="1"/>
    <col min="13" max="16384" width="9.140625" style="97"/>
  </cols>
  <sheetData>
    <row r="1" spans="1:13" ht="44.25" customHeight="1" thickBot="1" x14ac:dyDescent="0.25">
      <c r="A1" s="1692" t="str">
        <f>CoverSheet!A1</f>
        <v>Informe de progreso y solicitud de desembolso</v>
      </c>
      <c r="B1" s="1693"/>
      <c r="C1" s="1693"/>
      <c r="D1" s="1693"/>
      <c r="E1" s="1693"/>
      <c r="F1" s="1693"/>
      <c r="G1" s="1693"/>
      <c r="H1" s="1693"/>
      <c r="I1" s="1693"/>
      <c r="J1" s="1693"/>
      <c r="K1" s="1694"/>
      <c r="L1" s="50"/>
    </row>
    <row r="2" spans="1:13" s="784" customFormat="1" ht="33.75" customHeight="1" x14ac:dyDescent="0.2">
      <c r="A2" s="1710" t="str">
        <f>VLOOKUP(Translations!B158,Translations!B3:H617,4,0)</f>
        <v>Sección 2: Información financiera</v>
      </c>
      <c r="B2" s="1711"/>
      <c r="C2" s="1714" t="str">
        <f>CoverSheet!F12</f>
        <v>Periodo de avances financieros</v>
      </c>
      <c r="D2" s="1714"/>
      <c r="E2" s="814" t="str">
        <f>CoverSheet!I12</f>
        <v>Fecha de inicio:</v>
      </c>
      <c r="F2" s="815">
        <f>CoverSheet!J12</f>
        <v>43831</v>
      </c>
      <c r="G2" s="814" t="str">
        <f>CoverSheet!K12</f>
        <v>Fecha final:</v>
      </c>
      <c r="H2" s="816">
        <f>CoverSheet!L12</f>
        <v>44196</v>
      </c>
      <c r="I2" s="1695"/>
      <c r="J2" s="1696"/>
      <c r="K2" s="1697"/>
      <c r="L2" s="283"/>
    </row>
    <row r="3" spans="1:13" s="784" customFormat="1" ht="47.25" customHeight="1" thickBot="1" x14ac:dyDescent="0.25">
      <c r="A3" s="1712"/>
      <c r="B3" s="1713"/>
      <c r="C3" s="1715" t="str">
        <f>VLOOKUP(Translations!B29,Translations!B3:H508,4,0)</f>
        <v>Período acumulativo de avances financieros</v>
      </c>
      <c r="D3" s="1715"/>
      <c r="E3" s="817" t="str">
        <f>CoverSheet!I12</f>
        <v>Fecha de inicio:</v>
      </c>
      <c r="F3" s="818">
        <f>CoverSheet!D13</f>
        <v>43647</v>
      </c>
      <c r="G3" s="817" t="str">
        <f>CoverSheet!K12</f>
        <v>Fecha final:</v>
      </c>
      <c r="H3" s="819">
        <f>CoverSheet!L12</f>
        <v>44196</v>
      </c>
      <c r="I3" s="1698"/>
      <c r="J3" s="1699"/>
      <c r="K3" s="1700"/>
      <c r="L3" s="283"/>
    </row>
    <row r="4" spans="1:13" ht="29.25" customHeight="1" thickBot="1" x14ac:dyDescent="0.25">
      <c r="B4" s="1716" t="str">
        <f>VLOOKUP(Translations!B651,Translations!B3:H893,4,0)</f>
        <v xml:space="preserve">A. El estado de conciliación de efectivo del Receptor Principal en la moneda de la subvención </v>
      </c>
      <c r="C4" s="1717"/>
      <c r="D4" s="1717"/>
      <c r="E4" s="1717"/>
      <c r="F4" s="1717"/>
      <c r="G4" s="1717"/>
      <c r="H4" s="1717"/>
      <c r="I4" s="1717"/>
      <c r="J4" s="1717"/>
      <c r="K4" s="1717"/>
      <c r="L4" s="1718"/>
      <c r="M4" s="240"/>
    </row>
    <row r="5" spans="1:13" ht="29.25" customHeight="1" x14ac:dyDescent="0.2">
      <c r="A5" s="100"/>
      <c r="B5" s="239"/>
      <c r="C5" s="1701" t="str">
        <f>VLOOKUP(Translations!B9,Translations!B3:H508,4,0)</f>
        <v>Receptor principal:</v>
      </c>
      <c r="D5" s="1702"/>
      <c r="E5" s="1703"/>
      <c r="F5" s="1704" t="s">
        <v>119</v>
      </c>
      <c r="G5" s="1705"/>
      <c r="H5" s="1705"/>
      <c r="I5" s="1706"/>
      <c r="J5" s="1707" t="s">
        <v>118</v>
      </c>
      <c r="K5" s="1708"/>
      <c r="L5" s="1709"/>
    </row>
    <row r="6" spans="1:13" ht="76.5" customHeight="1" x14ac:dyDescent="0.2">
      <c r="A6" s="238" t="s">
        <v>195</v>
      </c>
      <c r="B6" s="237" t="s">
        <v>194</v>
      </c>
      <c r="C6" s="136" t="str">
        <f>VLOOKUP(Translations!B573,Translations!B3:H893,4,0)</f>
        <v>Acumulativo para periodos previos</v>
      </c>
      <c r="D6" s="136" t="str">
        <f>VLOOKUP(Translations!B518,Translations!B3:H893,4,0)</f>
        <v>Periodo actual de presentación de informes</v>
      </c>
      <c r="E6" s="135" t="str">
        <f>VLOOKUP(Translations!B519,Translations!B3:H893,4,0)</f>
        <v>Comentarios</v>
      </c>
      <c r="F6" s="236" t="s">
        <v>137</v>
      </c>
      <c r="G6" s="235" t="s">
        <v>136</v>
      </c>
      <c r="H6" s="234" t="s">
        <v>109</v>
      </c>
      <c r="I6" s="233" t="s">
        <v>42</v>
      </c>
      <c r="J6" s="781" t="s">
        <v>108</v>
      </c>
      <c r="K6" s="782" t="s">
        <v>107</v>
      </c>
      <c r="L6" s="783" t="s">
        <v>42</v>
      </c>
    </row>
    <row r="7" spans="1:13" ht="57" customHeight="1" thickBot="1" x14ac:dyDescent="0.25">
      <c r="A7" s="112" t="s">
        <v>193</v>
      </c>
      <c r="B7" s="223" t="str">
        <f>VLOOKUP(Translations!B590,Translations!B3:H893,4,0)</f>
        <v>Saldo de caja: inicio del periodo</v>
      </c>
      <c r="C7" s="128">
        <v>0</v>
      </c>
      <c r="D7" s="1547">
        <f>2647762+201547+565484</f>
        <v>3414793</v>
      </c>
      <c r="E7" s="1558" t="s">
        <v>4344</v>
      </c>
      <c r="F7" s="232"/>
      <c r="G7" s="231">
        <v>0</v>
      </c>
      <c r="H7" s="220">
        <f>D7+G7</f>
        <v>3414793</v>
      </c>
      <c r="I7" s="230"/>
      <c r="J7" s="208">
        <v>0</v>
      </c>
      <c r="K7" s="144">
        <f>H7+J7</f>
        <v>3414793</v>
      </c>
      <c r="L7" s="143"/>
    </row>
    <row r="8" spans="1:13" ht="39.75" customHeight="1" x14ac:dyDescent="0.2">
      <c r="A8" s="229"/>
      <c r="B8" s="218" t="str">
        <f>VLOOKUP(Translations!B527,Translations!B3:H893,4,0)</f>
        <v>2. Ingresos de la subvención</v>
      </c>
      <c r="C8" s="228"/>
      <c r="D8" s="199"/>
      <c r="E8" s="199"/>
      <c r="F8" s="199"/>
      <c r="G8" s="199"/>
      <c r="H8" s="199"/>
      <c r="I8" s="227"/>
      <c r="J8" s="199"/>
      <c r="K8" s="198"/>
      <c r="L8" s="226"/>
    </row>
    <row r="9" spans="1:13" ht="39.75" customHeight="1" x14ac:dyDescent="0.2">
      <c r="A9" s="225"/>
      <c r="B9" s="154" t="str">
        <f>VLOOKUP(Translations!B591,Translations!B3:H893,4,0)</f>
        <v xml:space="preserve">Más: </v>
      </c>
      <c r="C9" s="216"/>
      <c r="D9" s="216"/>
      <c r="E9" s="216"/>
      <c r="F9" s="216"/>
      <c r="G9" s="216"/>
      <c r="H9" s="216"/>
      <c r="I9" s="217"/>
      <c r="J9" s="216"/>
      <c r="K9" s="216"/>
      <c r="L9" s="215"/>
    </row>
    <row r="10" spans="1:13" ht="95.1" customHeight="1" x14ac:dyDescent="0.2">
      <c r="A10" s="112" t="s">
        <v>189</v>
      </c>
      <c r="B10" s="125" t="str">
        <f>VLOOKUP(Translations!B528,Translations!B3:H893,4,0)</f>
        <v>Desembolsos destinados al Receptor Principal</v>
      </c>
      <c r="C10" s="211">
        <v>3118835.07</v>
      </c>
      <c r="D10" s="224">
        <v>3013418.24</v>
      </c>
      <c r="E10" s="124" t="s">
        <v>4345</v>
      </c>
      <c r="F10" s="208">
        <v>0</v>
      </c>
      <c r="G10" s="152">
        <v>0</v>
      </c>
      <c r="H10" s="114">
        <f>D10+G10</f>
        <v>3013418.24</v>
      </c>
      <c r="I10" s="121"/>
      <c r="J10" s="208">
        <v>0</v>
      </c>
      <c r="K10" s="114">
        <f>H10+J10</f>
        <v>3013418.24</v>
      </c>
      <c r="L10" s="149"/>
    </row>
    <row r="11" spans="1:13" ht="156" customHeight="1" x14ac:dyDescent="0.2">
      <c r="A11" s="112" t="s">
        <v>188</v>
      </c>
      <c r="B11" s="125" t="str">
        <f>VLOOKUP(Translations!B529,Translations!B3:H893,4,0)</f>
        <v>Desembolsos a terceros realizados por el Fondo Mundial en nombre del Receptor Principal</v>
      </c>
      <c r="C11" s="211">
        <v>0</v>
      </c>
      <c r="D11" s="224">
        <f>64398.02+50000+4412.37+143851.47</f>
        <v>262661.86</v>
      </c>
      <c r="E11" s="1557" t="s">
        <v>4180</v>
      </c>
      <c r="F11" s="208">
        <v>0</v>
      </c>
      <c r="G11" s="152">
        <v>0</v>
      </c>
      <c r="H11" s="114">
        <f>D11+G11</f>
        <v>262661.86</v>
      </c>
      <c r="I11" s="121"/>
      <c r="J11" s="210">
        <v>0</v>
      </c>
      <c r="K11" s="114">
        <f>H11+J11</f>
        <v>262661.86</v>
      </c>
      <c r="L11" s="149"/>
    </row>
    <row r="12" spans="1:13" ht="39.75" customHeight="1" x14ac:dyDescent="0.2">
      <c r="A12" s="112" t="s">
        <v>187</v>
      </c>
      <c r="B12" s="120" t="str">
        <f>VLOOKUP(Translations!B592,Translations!B3:H893,4,0)</f>
        <v>Intereses recibidos en cuentas bancarias</v>
      </c>
      <c r="C12" s="209">
        <v>0</v>
      </c>
      <c r="D12" s="224">
        <v>0</v>
      </c>
      <c r="E12" s="124"/>
      <c r="F12" s="208">
        <v>0</v>
      </c>
      <c r="G12" s="152">
        <v>0</v>
      </c>
      <c r="H12" s="114">
        <f>D12+G12</f>
        <v>0</v>
      </c>
      <c r="I12" s="121"/>
      <c r="J12" s="208">
        <v>0</v>
      </c>
      <c r="K12" s="114">
        <f>H12+J12</f>
        <v>0</v>
      </c>
      <c r="L12" s="149"/>
    </row>
    <row r="13" spans="1:13" ht="39.75" customHeight="1" x14ac:dyDescent="0.2">
      <c r="A13" s="112" t="s">
        <v>185</v>
      </c>
      <c r="B13" s="125" t="str">
        <f>VLOOKUP(Translations!B593,Translations!B3:H893,4,0)</f>
        <v>Beneficios derivados de actividades generadoras de ingresos (si corresponde)</v>
      </c>
      <c r="C13" s="211">
        <v>0</v>
      </c>
      <c r="D13" s="224">
        <v>0</v>
      </c>
      <c r="E13" s="124"/>
      <c r="F13" s="208">
        <v>0</v>
      </c>
      <c r="G13" s="152">
        <v>0</v>
      </c>
      <c r="H13" s="114">
        <f>D13+G13</f>
        <v>0</v>
      </c>
      <c r="I13" s="121"/>
      <c r="J13" s="208">
        <v>0</v>
      </c>
      <c r="K13" s="114">
        <f>H13+J13</f>
        <v>0</v>
      </c>
      <c r="L13" s="149"/>
    </row>
    <row r="14" spans="1:13" ht="75" customHeight="1" x14ac:dyDescent="0.2">
      <c r="A14" s="112" t="s">
        <v>183</v>
      </c>
      <c r="B14" s="125" t="str">
        <f>VLOOKUP(Translations!B530,Translations!B3:H893,4,0)</f>
        <v>Otros ingresos, si corresponde (por ejemplo, devoluciones tributarias de IVA o de otros impuestos, ingresos derivados de la enajenación de activos, etc.)</v>
      </c>
      <c r="C14" s="211">
        <v>0</v>
      </c>
      <c r="D14" s="224">
        <v>0</v>
      </c>
      <c r="E14" s="118"/>
      <c r="F14" s="210">
        <v>0</v>
      </c>
      <c r="G14" s="152">
        <v>0</v>
      </c>
      <c r="H14" s="114">
        <f>D14+G14</f>
        <v>0</v>
      </c>
      <c r="I14" s="121"/>
      <c r="J14" s="208">
        <v>0</v>
      </c>
      <c r="K14" s="114">
        <f>H14+J14</f>
        <v>0</v>
      </c>
      <c r="L14" s="149"/>
    </row>
    <row r="15" spans="1:13" ht="39.75" customHeight="1" thickBot="1" x14ac:dyDescent="0.25">
      <c r="A15" s="112" t="s">
        <v>181</v>
      </c>
      <c r="B15" s="223" t="str">
        <f>VLOOKUP(Translations!B553,Translations!B3:H893,4,0)</f>
        <v>Ingresos totales de la subvención</v>
      </c>
      <c r="C15" s="180">
        <f>SUM(C10:C14)</f>
        <v>3118835.07</v>
      </c>
      <c r="D15" s="179">
        <f>SUM(D10:D14)</f>
        <v>3276080.1</v>
      </c>
      <c r="E15" s="222"/>
      <c r="F15" s="221">
        <f>SUM(F10:F14)</f>
        <v>0</v>
      </c>
      <c r="G15" s="104">
        <f>SUM(G10:G14)</f>
        <v>0</v>
      </c>
      <c r="H15" s="179">
        <f>SUM(H10:H14)</f>
        <v>3276080.1</v>
      </c>
      <c r="I15" s="159"/>
      <c r="J15" s="202">
        <f>SUM(J10:J14)</f>
        <v>0</v>
      </c>
      <c r="K15" s="220">
        <f>SUM(K10:K14)</f>
        <v>3276080.1</v>
      </c>
      <c r="L15" s="219"/>
    </row>
    <row r="16" spans="1:13" ht="39.75" customHeight="1" x14ac:dyDescent="0.2">
      <c r="A16" s="177"/>
      <c r="B16" s="218" t="str">
        <f>VLOOKUP(Translations!B594,Translations!B3:H893,4,0)</f>
        <v>3. Compromisos financieros</v>
      </c>
      <c r="C16" s="198"/>
      <c r="D16" s="198"/>
      <c r="E16" s="199"/>
      <c r="F16" s="199"/>
      <c r="G16" s="198"/>
      <c r="H16" s="198"/>
      <c r="I16" s="200"/>
      <c r="J16" s="199"/>
      <c r="K16" s="199"/>
      <c r="L16" s="197"/>
    </row>
    <row r="17" spans="1:12" ht="39.75" customHeight="1" x14ac:dyDescent="0.2">
      <c r="A17" s="112"/>
      <c r="B17" s="154" t="str">
        <f>VLOOKUP(Translations!B595,Translations!B3:H893,4,0)</f>
        <v>Menos:</v>
      </c>
      <c r="C17" s="216"/>
      <c r="D17" s="216"/>
      <c r="E17" s="216"/>
      <c r="F17" s="216"/>
      <c r="G17" s="216"/>
      <c r="H17" s="216"/>
      <c r="I17" s="217"/>
      <c r="J17" s="216"/>
      <c r="K17" s="216"/>
      <c r="L17" s="215"/>
    </row>
    <row r="18" spans="1:12" ht="164.45" customHeight="1" x14ac:dyDescent="0.2">
      <c r="A18" s="112" t="s">
        <v>178</v>
      </c>
      <c r="B18" s="120" t="str">
        <f>VLOOKUP(Translations!B596,Translations!B3:H893,4,0)</f>
        <v>Gastos del RP (incluidos pagos y otros pagos anticipados)</v>
      </c>
      <c r="C18" s="211">
        <f>456970.03+1041.24</f>
        <v>458011.27</v>
      </c>
      <c r="D18" s="1548">
        <f>2018003-D19-D21-D42+43185</f>
        <v>1681804.7240062011</v>
      </c>
      <c r="E18" s="118" t="s">
        <v>4346</v>
      </c>
      <c r="F18" s="152">
        <v>0</v>
      </c>
      <c r="G18" s="152">
        <v>0</v>
      </c>
      <c r="H18" s="114">
        <f>D18+G18</f>
        <v>1681804.7240062011</v>
      </c>
      <c r="I18" s="214"/>
      <c r="J18" s="152">
        <v>0</v>
      </c>
      <c r="K18" s="114">
        <f>H18+J18</f>
        <v>1681804.7240062011</v>
      </c>
      <c r="L18" s="213"/>
    </row>
    <row r="19" spans="1:12" ht="190.5" customHeight="1" x14ac:dyDescent="0.2">
      <c r="A19" s="112" t="s">
        <v>176</v>
      </c>
      <c r="B19" s="125" t="str">
        <f>VLOOKUP(Translations!B597,Translations!B3:H893,4,0)</f>
        <v>Desembolsos a terceros realizados por el Fondo Mundial en nombre del RP</v>
      </c>
      <c r="C19" s="212">
        <f>C11</f>
        <v>0</v>
      </c>
      <c r="D19" s="114">
        <f>D11</f>
        <v>262661.86</v>
      </c>
      <c r="E19" s="1557" t="s">
        <v>4180</v>
      </c>
      <c r="F19" s="122">
        <f>F11</f>
        <v>0</v>
      </c>
      <c r="G19" s="152">
        <f>G11</f>
        <v>0</v>
      </c>
      <c r="H19" s="114">
        <f>D19+G19</f>
        <v>262661.86</v>
      </c>
      <c r="I19" s="121"/>
      <c r="J19" s="122">
        <f>J11</f>
        <v>0</v>
      </c>
      <c r="K19" s="114">
        <f>H19+J19</f>
        <v>262661.86</v>
      </c>
      <c r="L19" s="149"/>
    </row>
    <row r="20" spans="1:12" ht="39.75" customHeight="1" x14ac:dyDescent="0.2">
      <c r="A20" s="112" t="s">
        <v>174</v>
      </c>
      <c r="B20" s="125" t="str">
        <f>VLOOKUP(Translations!B598,Translations!B3:H893,4,0)</f>
        <v>Desembolsos del RP a los SR</v>
      </c>
      <c r="C20" s="211">
        <v>0</v>
      </c>
      <c r="D20" s="152">
        <v>0</v>
      </c>
      <c r="E20" s="118"/>
      <c r="F20" s="210">
        <v>0</v>
      </c>
      <c r="G20" s="152">
        <v>0</v>
      </c>
      <c r="H20" s="114">
        <f>D20+G20</f>
        <v>0</v>
      </c>
      <c r="I20" s="121"/>
      <c r="J20" s="119">
        <v>0</v>
      </c>
      <c r="K20" s="114">
        <f>H20+J20</f>
        <v>0</v>
      </c>
      <c r="L20" s="121"/>
    </row>
    <row r="21" spans="1:12" ht="92.45" customHeight="1" x14ac:dyDescent="0.2">
      <c r="A21" s="112" t="s">
        <v>172</v>
      </c>
      <c r="B21" s="120" t="str">
        <f>VLOOKUP(Translations!B599,Translations!B3:H893,4,0)</f>
        <v>Cargos bancarios sobre pagos y desembolsos</v>
      </c>
      <c r="C21" s="209">
        <v>1032.3499999999999</v>
      </c>
      <c r="D21" s="1549">
        <v>1453.6600000000008</v>
      </c>
      <c r="E21" s="124" t="s">
        <v>4178</v>
      </c>
      <c r="F21" s="208">
        <v>0</v>
      </c>
      <c r="G21" s="152">
        <v>0</v>
      </c>
      <c r="H21" s="114">
        <f>D21+G21</f>
        <v>1453.6600000000008</v>
      </c>
      <c r="I21" s="121"/>
      <c r="J21" s="119">
        <v>0</v>
      </c>
      <c r="K21" s="114">
        <f>H21+J21</f>
        <v>1453.6600000000008</v>
      </c>
      <c r="L21" s="149"/>
    </row>
    <row r="22" spans="1:12" ht="39.75" customHeight="1" thickBot="1" x14ac:dyDescent="0.25">
      <c r="A22" s="112" t="s">
        <v>170</v>
      </c>
      <c r="B22" s="207" t="str">
        <f>VLOOKUP(Translations!B600,Translations!B3:H893,4,0)</f>
        <v>Salidas totales de efectivo de la subvención</v>
      </c>
      <c r="C22" s="206">
        <f>SUM(C18:C21)</f>
        <v>459043.62</v>
      </c>
      <c r="D22" s="205">
        <f>SUM(D18:D21)</f>
        <v>1945920.2440062009</v>
      </c>
      <c r="E22" s="204"/>
      <c r="F22" s="203">
        <f>SUM(F18:F21)</f>
        <v>0</v>
      </c>
      <c r="G22" s="104">
        <f>SUM(G18:G21)</f>
        <v>0</v>
      </c>
      <c r="H22" s="104">
        <f>SUM(H18:H21)</f>
        <v>1945920.2440062009</v>
      </c>
      <c r="I22" s="103"/>
      <c r="J22" s="202">
        <f>SUM(J18:J21)</f>
        <v>0</v>
      </c>
      <c r="K22" s="144">
        <f>SUM(K18:K21)</f>
        <v>1945920.2440062009</v>
      </c>
      <c r="L22" s="143"/>
    </row>
    <row r="23" spans="1:12" ht="39.75" customHeight="1" x14ac:dyDescent="0.2">
      <c r="A23" s="177"/>
      <c r="B23" s="201" t="str">
        <f>VLOOKUP(Translations!B601,Translations!B3:H893,4,0)</f>
        <v>4. Ajustes de conciliación</v>
      </c>
      <c r="C23" s="199"/>
      <c r="D23" s="199"/>
      <c r="E23" s="199"/>
      <c r="F23" s="199"/>
      <c r="G23" s="198"/>
      <c r="H23" s="198"/>
      <c r="I23" s="200"/>
      <c r="J23" s="199"/>
      <c r="K23" s="198"/>
      <c r="L23" s="197"/>
    </row>
    <row r="24" spans="1:12" ht="89.1" customHeight="1" x14ac:dyDescent="0.2">
      <c r="A24" s="112" t="s">
        <v>167</v>
      </c>
      <c r="B24" s="125" t="str">
        <f>VLOOKUP(Translations!B562,Translations!B3:H893,4,0)</f>
        <v>Otros ajustes de conciliación (incluidos periodos anteriores</v>
      </c>
      <c r="C24" s="195">
        <v>174.16038589086526</v>
      </c>
      <c r="D24" s="129">
        <f>82.92+94.4+224.72-235.12+62.36+36.01+376.72</f>
        <v>642.01</v>
      </c>
      <c r="E24" s="1557" t="s">
        <v>4349</v>
      </c>
      <c r="F24" s="195">
        <v>0</v>
      </c>
      <c r="G24" s="115">
        <v>0</v>
      </c>
      <c r="H24" s="114">
        <f>D24+G24</f>
        <v>642.01</v>
      </c>
      <c r="I24" s="121"/>
      <c r="J24" s="119">
        <v>0</v>
      </c>
      <c r="K24" s="114">
        <f>H24+J24</f>
        <v>642.01</v>
      </c>
      <c r="L24" s="149"/>
    </row>
    <row r="25" spans="1:12" ht="39.75" customHeight="1" x14ac:dyDescent="0.2">
      <c r="A25" s="112" t="s">
        <v>165</v>
      </c>
      <c r="B25" s="120" t="str">
        <f>VLOOKUP(Translations!B602,Translations!B3:H893,4,0)</f>
        <v>Ganancias y pérdidas netas
derivadas de la conversión de saldos</v>
      </c>
      <c r="C25" s="119">
        <v>-12454.92</v>
      </c>
      <c r="D25" s="129">
        <f>-80314</f>
        <v>-80314</v>
      </c>
      <c r="E25" s="118" t="s">
        <v>4123</v>
      </c>
      <c r="F25" s="119">
        <v>0</v>
      </c>
      <c r="G25" s="115">
        <v>0</v>
      </c>
      <c r="H25" s="114">
        <f>D25+G25</f>
        <v>-80314</v>
      </c>
      <c r="I25" s="121"/>
      <c r="J25" s="119">
        <v>0</v>
      </c>
      <c r="K25" s="114">
        <f>H25+J25</f>
        <v>-80314</v>
      </c>
      <c r="L25" s="149"/>
    </row>
    <row r="26" spans="1:12" ht="39.75" customHeight="1" x14ac:dyDescent="0.2">
      <c r="A26" s="112" t="s">
        <v>163</v>
      </c>
      <c r="B26" s="120" t="str">
        <f>VLOOKUP(Translations!B563,Translations!B3:H893,4,0)</f>
        <v>Transacciones no elegibles de periodos anteriores cuya justificación ha sido aprobada por el Fondo Mundial</v>
      </c>
      <c r="C26" s="119">
        <v>0</v>
      </c>
      <c r="D26" s="129"/>
      <c r="E26" s="124"/>
      <c r="F26" s="195">
        <v>0</v>
      </c>
      <c r="G26" s="115">
        <v>0</v>
      </c>
      <c r="H26" s="114">
        <f>D26+G26</f>
        <v>0</v>
      </c>
      <c r="I26" s="121"/>
      <c r="J26" s="119">
        <v>0</v>
      </c>
      <c r="K26" s="114">
        <f>H26+J26</f>
        <v>0</v>
      </c>
      <c r="L26" s="149"/>
    </row>
    <row r="27" spans="1:12" ht="39.75" customHeight="1" x14ac:dyDescent="0.2">
      <c r="A27" s="112" t="s">
        <v>162</v>
      </c>
      <c r="B27" s="120" t="str">
        <f>VLOOKUP(Translations!B564,Translations!B3:H893,4,0)</f>
        <v>Reembolso de transacciones no elegibles de periodos anteriores</v>
      </c>
      <c r="C27" s="119">
        <v>0</v>
      </c>
      <c r="D27" s="129">
        <v>0</v>
      </c>
      <c r="E27" s="124"/>
      <c r="F27" s="195">
        <v>0</v>
      </c>
      <c r="G27" s="115">
        <v>0</v>
      </c>
      <c r="H27" s="114">
        <f>D27+G27</f>
        <v>0</v>
      </c>
      <c r="I27" s="121"/>
      <c r="J27" s="194">
        <v>0</v>
      </c>
      <c r="K27" s="106">
        <f>H27+J27</f>
        <v>0</v>
      </c>
      <c r="L27" s="196"/>
    </row>
    <row r="28" spans="1:12" ht="39.75" customHeight="1" thickBot="1" x14ac:dyDescent="0.25">
      <c r="A28" s="112" t="s">
        <v>160</v>
      </c>
      <c r="B28" s="120" t="str">
        <f>VLOOKUP(Translations!B567,Translations!B3:H893,4,0)</f>
        <v>Pago anticipado para el siguiente periodo de ejecución</v>
      </c>
      <c r="C28" s="119">
        <v>790.13240712775598</v>
      </c>
      <c r="D28" s="1550">
        <v>3247.52</v>
      </c>
      <c r="E28" s="124" t="s">
        <v>4348</v>
      </c>
      <c r="F28" s="195">
        <v>0</v>
      </c>
      <c r="G28" s="115">
        <v>0</v>
      </c>
      <c r="H28" s="114">
        <f>D28+G28</f>
        <v>3247.52</v>
      </c>
      <c r="I28" s="121"/>
      <c r="J28" s="194">
        <v>0</v>
      </c>
      <c r="K28" s="106">
        <f>H28+J28</f>
        <v>3247.52</v>
      </c>
      <c r="L28" s="193"/>
    </row>
    <row r="29" spans="1:12" ht="39.75" customHeight="1" x14ac:dyDescent="0.2">
      <c r="A29" s="177"/>
      <c r="B29" s="1719" t="str">
        <f>VLOOKUP(Translations!B603,Translations!B3:H893,4,0)</f>
        <v>'5. Saldos de caja totales: final del periodo del informe</v>
      </c>
      <c r="C29" s="1720"/>
      <c r="D29" s="1720"/>
      <c r="E29" s="1720"/>
      <c r="F29" s="1720"/>
      <c r="G29" s="1720"/>
      <c r="H29" s="1720"/>
      <c r="I29" s="1720"/>
      <c r="J29" s="1720"/>
      <c r="K29" s="1720"/>
      <c r="L29" s="1721"/>
    </row>
    <row r="30" spans="1:12" ht="63" customHeight="1" x14ac:dyDescent="0.2">
      <c r="A30" s="112" t="s">
        <v>158</v>
      </c>
      <c r="B30" s="154" t="str">
        <f>VLOOKUP(Translations!B604,Translations!B3:H893,4,0)</f>
        <v>Saldo de caja del RP</v>
      </c>
      <c r="C30" s="128">
        <v>0</v>
      </c>
      <c r="D30" s="1560">
        <f>(D7+D15-D22)+D24+D25+D27-D28</f>
        <v>4662033.3459937992</v>
      </c>
      <c r="E30" s="1558" t="s">
        <v>4347</v>
      </c>
      <c r="F30" s="192"/>
      <c r="G30" s="187">
        <f>G7+(G15-G22)+G25+G24-G26-G28</f>
        <v>0</v>
      </c>
      <c r="H30" s="187">
        <f>(H7+H15-H22)+H24+H25-H26-H28</f>
        <v>4662033.3459937992</v>
      </c>
      <c r="I30" s="188"/>
      <c r="J30" s="187">
        <f>J7+(J15-J22)+J25+J24-J26-J28</f>
        <v>0</v>
      </c>
      <c r="K30" s="187">
        <f>K7+K15-K22+K25+K24-K26-K28</f>
        <v>4662033.3459937992</v>
      </c>
      <c r="L30" s="191"/>
    </row>
    <row r="31" spans="1:12" ht="39.75" customHeight="1" x14ac:dyDescent="0.2">
      <c r="A31" s="112" t="s">
        <v>156</v>
      </c>
      <c r="B31" s="154" t="str">
        <f>VLOOKUP(Translations!B605,Translations!B3:H893,4,0)</f>
        <v>Saldo de caja del SR</v>
      </c>
      <c r="C31" s="128">
        <v>0</v>
      </c>
      <c r="D31" s="187">
        <f>'SR_Cash Reconciliation_2E'!J109</f>
        <v>0</v>
      </c>
      <c r="E31" s="190"/>
      <c r="F31" s="189"/>
      <c r="G31" s="187">
        <f>'SR_Cash Reconciliation_2E'!N109</f>
        <v>0</v>
      </c>
      <c r="H31" s="187">
        <f>'SR_Cash Reconciliation_2E'!O109</f>
        <v>0</v>
      </c>
      <c r="I31" s="188"/>
      <c r="J31" s="117">
        <v>0</v>
      </c>
      <c r="K31" s="187">
        <f>+H31+J31</f>
        <v>0</v>
      </c>
      <c r="L31" s="186"/>
    </row>
    <row r="32" spans="1:12" ht="39.75" customHeight="1" thickBot="1" x14ac:dyDescent="0.25">
      <c r="A32" s="112" t="s">
        <v>154</v>
      </c>
      <c r="B32" s="185" t="str">
        <f>VLOOKUP(Translations!B606,Translations!B3:H893,4,0)</f>
        <v>Saldo de caja total</v>
      </c>
      <c r="C32" s="184">
        <f>C30+C31</f>
        <v>0</v>
      </c>
      <c r="D32" s="179">
        <f>D30+D31</f>
        <v>4662033.3459937992</v>
      </c>
      <c r="E32" s="183"/>
      <c r="F32" s="182">
        <f>F30+F31</f>
        <v>0</v>
      </c>
      <c r="G32" s="179">
        <f>G30+G31</f>
        <v>0</v>
      </c>
      <c r="H32" s="179">
        <f>H30+H31</f>
        <v>4662033.3459937992</v>
      </c>
      <c r="I32" s="181"/>
      <c r="J32" s="180">
        <f>J30+J31</f>
        <v>0</v>
      </c>
      <c r="K32" s="179">
        <f>K30+K31</f>
        <v>4662033.3459937992</v>
      </c>
      <c r="L32" s="178"/>
    </row>
    <row r="33" spans="1:12" ht="15.75" thickBot="1" x14ac:dyDescent="0.25">
      <c r="A33" s="177"/>
      <c r="B33" s="142"/>
      <c r="C33" s="141"/>
      <c r="D33" s="141"/>
      <c r="E33" s="140"/>
      <c r="F33" s="141"/>
      <c r="G33" s="141"/>
      <c r="H33" s="141"/>
      <c r="I33" s="140"/>
      <c r="J33" s="141"/>
      <c r="K33" s="141"/>
      <c r="L33" s="140"/>
    </row>
    <row r="34" spans="1:12" ht="43.5" customHeight="1" thickBot="1" x14ac:dyDescent="0.25">
      <c r="A34" s="112"/>
      <c r="B34" s="1722" t="str">
        <f>VLOOKUP(Translations!B607,Translations!B3:H893,4,0)</f>
        <v>'B. Estado del saldo bancario y efectivo en tránsito del RP denominados en la moneda de la subvención</v>
      </c>
      <c r="C34" s="1723"/>
      <c r="D34" s="1723"/>
      <c r="E34" s="1723"/>
      <c r="F34" s="1723"/>
      <c r="G34" s="1723"/>
      <c r="H34" s="1723"/>
      <c r="I34" s="1723"/>
      <c r="J34" s="1723"/>
      <c r="K34" s="1723"/>
      <c r="L34" s="1724"/>
    </row>
    <row r="35" spans="1:12" ht="36.75" customHeight="1" x14ac:dyDescent="0.2">
      <c r="A35" s="112"/>
      <c r="B35" s="1725"/>
      <c r="C35" s="1701" t="str">
        <f>C5</f>
        <v>Receptor principal:</v>
      </c>
      <c r="D35" s="1702"/>
      <c r="E35" s="1703"/>
      <c r="F35" s="1704" t="s">
        <v>119</v>
      </c>
      <c r="G35" s="1705"/>
      <c r="H35" s="1705"/>
      <c r="I35" s="1706"/>
      <c r="J35" s="1727" t="s">
        <v>118</v>
      </c>
      <c r="K35" s="1728"/>
      <c r="L35" s="1729"/>
    </row>
    <row r="36" spans="1:12" ht="50.25" customHeight="1" thickBot="1" x14ac:dyDescent="0.25">
      <c r="A36" s="112"/>
      <c r="B36" s="1726"/>
      <c r="C36" s="136"/>
      <c r="D36" s="136" t="str">
        <f>D6</f>
        <v>Periodo actual de presentación de informes</v>
      </c>
      <c r="E36" s="135" t="str">
        <f>E6</f>
        <v>Comentarios</v>
      </c>
      <c r="F36" s="176"/>
      <c r="G36" s="175" t="s">
        <v>136</v>
      </c>
      <c r="H36" s="174" t="s">
        <v>109</v>
      </c>
      <c r="I36" s="173" t="s">
        <v>42</v>
      </c>
      <c r="J36" s="789" t="s">
        <v>135</v>
      </c>
      <c r="K36" s="782" t="s">
        <v>107</v>
      </c>
      <c r="L36" s="783" t="s">
        <v>42</v>
      </c>
    </row>
    <row r="37" spans="1:12" ht="45.6" customHeight="1" x14ac:dyDescent="0.2">
      <c r="A37" s="112" t="s">
        <v>151</v>
      </c>
      <c r="B37" s="172" t="str">
        <f>VLOOKUP(Translations!B608,Translations!B3:H893,4,0)</f>
        <v xml:space="preserve"> Saldo de caja del RP conforme a los extractos bancarios (a título informativo):</v>
      </c>
      <c r="C37" s="105"/>
      <c r="D37" s="129">
        <f>4657707.17+20625.37</f>
        <v>4678332.54</v>
      </c>
      <c r="E37" s="1559" t="s">
        <v>4213</v>
      </c>
      <c r="F37" s="171"/>
      <c r="G37" s="115">
        <v>0</v>
      </c>
      <c r="H37" s="114">
        <f>D37+G37</f>
        <v>4678332.54</v>
      </c>
      <c r="I37" s="121"/>
      <c r="J37" s="168">
        <v>0</v>
      </c>
      <c r="K37" s="114">
        <f>H37+J37</f>
        <v>4678332.54</v>
      </c>
      <c r="L37" s="121"/>
    </row>
    <row r="38" spans="1:12" ht="36" customHeight="1" x14ac:dyDescent="0.2">
      <c r="A38" s="112" t="s">
        <v>149</v>
      </c>
      <c r="B38" s="170" t="str">
        <f>VLOOKUP(Translations!B609,Translations!B3:H893,4,0)</f>
        <v>Efectivo en tránsito durante el periodo del informe</v>
      </c>
      <c r="C38" s="105"/>
      <c r="D38" s="129">
        <v>0</v>
      </c>
      <c r="E38" s="118"/>
      <c r="F38" s="169"/>
      <c r="G38" s="115">
        <v>0</v>
      </c>
      <c r="H38" s="114">
        <f>D38+G38</f>
        <v>0</v>
      </c>
      <c r="I38" s="121"/>
      <c r="J38" s="168">
        <v>0</v>
      </c>
      <c r="K38" s="114">
        <f>H38+J38</f>
        <v>0</v>
      </c>
      <c r="L38" s="121"/>
    </row>
    <row r="39" spans="1:12" ht="36" customHeight="1" thickBot="1" x14ac:dyDescent="0.25">
      <c r="A39" s="112" t="s">
        <v>147</v>
      </c>
      <c r="B39" s="167" t="str">
        <f>VLOOKUP(Translations!B610,Translations!B3:H893,4,0)</f>
        <v>Efectivo en tránsito tras el periodo del informe en curso</v>
      </c>
      <c r="C39" s="166"/>
      <c r="D39" s="163">
        <v>0</v>
      </c>
      <c r="E39" s="165"/>
      <c r="F39" s="164"/>
      <c r="G39" s="163">
        <v>0</v>
      </c>
      <c r="H39" s="162">
        <f>D39+G39</f>
        <v>0</v>
      </c>
      <c r="I39" s="159"/>
      <c r="J39" s="161">
        <v>0</v>
      </c>
      <c r="K39" s="160">
        <f>H39+J39</f>
        <v>0</v>
      </c>
      <c r="L39" s="159"/>
    </row>
    <row r="40" spans="1:12" ht="15.75" thickBot="1" x14ac:dyDescent="0.25">
      <c r="A40" s="138"/>
      <c r="B40" s="142"/>
      <c r="C40" s="141"/>
      <c r="D40" s="141"/>
      <c r="E40" s="140"/>
      <c r="F40" s="141"/>
      <c r="G40" s="141"/>
      <c r="H40" s="141"/>
      <c r="I40" s="158"/>
      <c r="J40" s="141"/>
      <c r="K40" s="141"/>
      <c r="L40" s="140"/>
    </row>
    <row r="41" spans="1:12" ht="43.5" customHeight="1" thickBot="1" x14ac:dyDescent="0.25">
      <c r="A41" s="112"/>
      <c r="B41" s="1730" t="str">
        <f>VLOOKUP(Translations!B613,Translations!B3:H893,4,0)</f>
        <v>C. Compromisos financieros del receptor principal y obligaciones financieras</v>
      </c>
      <c r="C41" s="1723"/>
      <c r="D41" s="1723"/>
      <c r="E41" s="1723"/>
      <c r="F41" s="1723"/>
      <c r="G41" s="1723"/>
      <c r="H41" s="1723"/>
      <c r="I41" s="1723"/>
      <c r="J41" s="1723"/>
      <c r="K41" s="1723"/>
      <c r="L41" s="1724"/>
    </row>
    <row r="42" spans="1:12" ht="41.45" customHeight="1" x14ac:dyDescent="0.2">
      <c r="A42" s="112" t="s">
        <v>144</v>
      </c>
      <c r="B42" s="154" t="str">
        <f>VLOOKUP(Translations!B612,Translations!B3:H893,4,0)</f>
        <v>Compromisos financieros</v>
      </c>
      <c r="C42" s="128">
        <v>0</v>
      </c>
      <c r="D42" s="1551">
        <f>+Commitments_Obligations!F56</f>
        <v>115267.75599379904</v>
      </c>
      <c r="E42" s="153" t="s">
        <v>4179</v>
      </c>
      <c r="F42" s="128">
        <v>0</v>
      </c>
      <c r="G42" s="157">
        <v>0</v>
      </c>
      <c r="H42" s="156">
        <f>D42+G42</f>
        <v>115267.75599379904</v>
      </c>
      <c r="I42" s="116"/>
      <c r="J42" s="119">
        <v>0</v>
      </c>
      <c r="K42" s="155">
        <f>H42+J42</f>
        <v>115267.75599379904</v>
      </c>
      <c r="L42" s="149"/>
    </row>
    <row r="43" spans="1:12" ht="45.6" customHeight="1" x14ac:dyDescent="0.2">
      <c r="A43" s="112" t="s">
        <v>143</v>
      </c>
      <c r="B43" s="154" t="str">
        <f>VLOOKUP(Translations!B614,Translations!B3:H893,4,0)</f>
        <v>Obligaciones financieras</v>
      </c>
      <c r="C43" s="128">
        <v>0</v>
      </c>
      <c r="D43" s="1552">
        <v>330229.91273068427</v>
      </c>
      <c r="E43" s="153" t="s">
        <v>4124</v>
      </c>
      <c r="F43" s="128">
        <v>0</v>
      </c>
      <c r="G43" s="152">
        <v>0</v>
      </c>
      <c r="H43" s="151">
        <f>D43+G43</f>
        <v>330229.91273068427</v>
      </c>
      <c r="I43" s="116"/>
      <c r="J43" s="119">
        <v>0</v>
      </c>
      <c r="K43" s="150">
        <f>H43+J43</f>
        <v>330229.91273068427</v>
      </c>
      <c r="L43" s="149"/>
    </row>
    <row r="44" spans="1:12" ht="33.6" customHeight="1" thickBot="1" x14ac:dyDescent="0.25">
      <c r="A44" s="138" t="s">
        <v>142</v>
      </c>
      <c r="B44" s="111" t="str">
        <f>VLOOKUP(Translations!B615,Translations!B3:H893,4,0)</f>
        <v>Compromisos y obligaciones totales</v>
      </c>
      <c r="C44" s="128">
        <f>SUM(C42:C43)</f>
        <v>0</v>
      </c>
      <c r="D44" s="148">
        <f>SUM(D42:D43)</f>
        <v>445497.66872448334</v>
      </c>
      <c r="E44" s="147"/>
      <c r="F44" s="128">
        <f>SUM(F42:F43)</f>
        <v>0</v>
      </c>
      <c r="G44" s="104">
        <f>SUM(G42:G43)</f>
        <v>0</v>
      </c>
      <c r="H44" s="146">
        <f>SUM(H42:H43)</f>
        <v>445497.66872448334</v>
      </c>
      <c r="I44" s="145"/>
      <c r="J44" s="104">
        <f>SUM(J42:J43)</f>
        <v>0</v>
      </c>
      <c r="K44" s="144">
        <f>SUM(K42:K43)</f>
        <v>445497.66872448334</v>
      </c>
      <c r="L44" s="143"/>
    </row>
    <row r="45" spans="1:12" ht="15.75" thickBot="1" x14ac:dyDescent="0.25">
      <c r="A45" s="138"/>
      <c r="B45" s="142"/>
      <c r="C45" s="141"/>
      <c r="D45" s="141"/>
      <c r="E45" s="140"/>
      <c r="F45" s="141"/>
      <c r="G45" s="141"/>
      <c r="H45" s="141"/>
      <c r="I45" s="140"/>
      <c r="J45" s="141"/>
      <c r="K45" s="141"/>
      <c r="L45" s="140"/>
    </row>
    <row r="46" spans="1:12" ht="42" customHeight="1" thickBot="1" x14ac:dyDescent="0.25">
      <c r="A46" s="138"/>
      <c r="B46" s="1731" t="str">
        <f>VLOOKUP(Translations!B611,Translations!B3:H893,4,0)</f>
        <v>D. Transacciones no elegibles del RP denominadas en la moneda de la subvención</v>
      </c>
      <c r="C46" s="1723"/>
      <c r="D46" s="1723"/>
      <c r="E46" s="1723"/>
      <c r="F46" s="1723"/>
      <c r="G46" s="1723"/>
      <c r="H46" s="1723"/>
      <c r="I46" s="1723"/>
      <c r="J46" s="1723"/>
      <c r="K46" s="1723"/>
      <c r="L46" s="1724"/>
    </row>
    <row r="47" spans="1:12" ht="33" customHeight="1" x14ac:dyDescent="0.2">
      <c r="A47" s="138"/>
      <c r="B47" s="139"/>
      <c r="C47" s="1701" t="str">
        <f>C5</f>
        <v>Receptor principal:</v>
      </c>
      <c r="D47" s="1702"/>
      <c r="E47" s="1703"/>
      <c r="F47" s="1732" t="s">
        <v>119</v>
      </c>
      <c r="G47" s="1733"/>
      <c r="H47" s="1733"/>
      <c r="I47" s="1734"/>
      <c r="J47" s="1727" t="s">
        <v>118</v>
      </c>
      <c r="K47" s="1728"/>
      <c r="L47" s="1729"/>
    </row>
    <row r="48" spans="1:12" ht="120.75" thickBot="1" x14ac:dyDescent="0.25">
      <c r="A48" s="138"/>
      <c r="B48" s="137"/>
      <c r="C48" s="136" t="str">
        <f>C6</f>
        <v>Acumulativo para periodos previos</v>
      </c>
      <c r="D48" s="136" t="str">
        <f>D36</f>
        <v>Periodo actual de presentación de informes</v>
      </c>
      <c r="E48" s="135" t="str">
        <f>E6</f>
        <v>Comentarios</v>
      </c>
      <c r="F48" s="134" t="s">
        <v>137</v>
      </c>
      <c r="G48" s="133" t="s">
        <v>136</v>
      </c>
      <c r="H48" s="132" t="s">
        <v>109</v>
      </c>
      <c r="I48" s="131" t="s">
        <v>42</v>
      </c>
      <c r="J48" s="786" t="s">
        <v>135</v>
      </c>
      <c r="K48" s="787" t="s">
        <v>107</v>
      </c>
      <c r="L48" s="788" t="s">
        <v>42</v>
      </c>
    </row>
    <row r="49" spans="1:12" ht="36" customHeight="1" x14ac:dyDescent="0.2">
      <c r="A49" s="112" t="s">
        <v>134</v>
      </c>
      <c r="B49" s="130" t="str">
        <f>VLOOKUP(Translations!B583,Translations!B3:H893,4,0)</f>
        <v>Transacciones no elegibles validadas para el periodo del informe</v>
      </c>
      <c r="C49" s="105">
        <v>0</v>
      </c>
      <c r="D49" s="129">
        <v>0</v>
      </c>
      <c r="E49" s="118"/>
      <c r="F49" s="128"/>
      <c r="G49" s="115">
        <v>0</v>
      </c>
      <c r="H49" s="114">
        <f>D49+G49</f>
        <v>0</v>
      </c>
      <c r="I49" s="116"/>
      <c r="J49" s="127">
        <v>0</v>
      </c>
      <c r="K49" s="114">
        <f>H49+J49</f>
        <v>0</v>
      </c>
      <c r="L49" s="121"/>
    </row>
    <row r="50" spans="1:12" ht="36" customHeight="1" x14ac:dyDescent="0.2">
      <c r="A50" s="112" t="s">
        <v>132</v>
      </c>
      <c r="B50" s="120" t="str">
        <f>VLOOKUP(Translations!B584,Translations!B3:H893,4,0)</f>
        <v>Transacciones no elegibles de periodos anteriores cuya justificación ha sido aprobada por el Fondo Mundial</v>
      </c>
      <c r="C50" s="122">
        <f>C26</f>
        <v>0</v>
      </c>
      <c r="D50" s="114">
        <f>D26</f>
        <v>0</v>
      </c>
      <c r="E50" s="124"/>
      <c r="F50" s="126">
        <f>F26</f>
        <v>0</v>
      </c>
      <c r="G50" s="114">
        <f>G26</f>
        <v>0</v>
      </c>
      <c r="H50" s="114">
        <f>D50+G50</f>
        <v>0</v>
      </c>
      <c r="I50" s="116"/>
      <c r="J50" s="114">
        <f>J26</f>
        <v>0</v>
      </c>
      <c r="K50" s="114">
        <f>H50+J50</f>
        <v>0</v>
      </c>
      <c r="L50" s="121"/>
    </row>
    <row r="51" spans="1:12" ht="36" customHeight="1" x14ac:dyDescent="0.2">
      <c r="A51" s="112" t="s">
        <v>130</v>
      </c>
      <c r="B51" s="125" t="str">
        <f>VLOOKUP(Translations!B585,Translations!B3:H893,4,0)</f>
        <v>Reembolso de transacciones no elegibles de periodos anteriores</v>
      </c>
      <c r="C51" s="123">
        <f>C27</f>
        <v>0</v>
      </c>
      <c r="D51" s="114">
        <f>D27</f>
        <v>0</v>
      </c>
      <c r="E51" s="124"/>
      <c r="F51" s="123">
        <f>F27</f>
        <v>0</v>
      </c>
      <c r="G51" s="114">
        <f>G27</f>
        <v>0</v>
      </c>
      <c r="H51" s="114">
        <f>D51+G51</f>
        <v>0</v>
      </c>
      <c r="I51" s="116"/>
      <c r="J51" s="122">
        <f>J27</f>
        <v>0</v>
      </c>
      <c r="K51" s="114">
        <f>H51+J51</f>
        <v>0</v>
      </c>
      <c r="L51" s="121"/>
    </row>
    <row r="52" spans="1:12" ht="36" customHeight="1" x14ac:dyDescent="0.2">
      <c r="A52" s="112" t="s">
        <v>128</v>
      </c>
      <c r="B52" s="120" t="str">
        <f>VLOOKUP(Translations!B586,Translations!B3:H893,4,0)</f>
        <v>Transacciones no elegibles acumulativas del periodo de ejecución</v>
      </c>
      <c r="C52" s="119">
        <v>0</v>
      </c>
      <c r="D52" s="114">
        <f>D49+C52</f>
        <v>0</v>
      </c>
      <c r="E52" s="118"/>
      <c r="F52" s="117">
        <v>0</v>
      </c>
      <c r="G52" s="117">
        <f>H49</f>
        <v>0</v>
      </c>
      <c r="H52" s="114">
        <f>F52+G52</f>
        <v>0</v>
      </c>
      <c r="I52" s="116"/>
      <c r="J52" s="115">
        <v>0</v>
      </c>
      <c r="K52" s="114">
        <f>H52+J52</f>
        <v>0</v>
      </c>
      <c r="L52" s="113"/>
    </row>
    <row r="53" spans="1:12" ht="36" customHeight="1" thickBot="1" x14ac:dyDescent="0.25">
      <c r="A53" s="112" t="s">
        <v>126</v>
      </c>
      <c r="B53" s="111" t="str">
        <f>VLOOKUP(Translations!B587,Translations!B3:H893,4,0)</f>
        <v>Transacciones no elegibles pendientes de justificar y/o reembolsar</v>
      </c>
      <c r="C53" s="110">
        <f>C52-C50-C51</f>
        <v>0</v>
      </c>
      <c r="D53" s="109">
        <f>C53+D49-D50-D51</f>
        <v>0</v>
      </c>
      <c r="E53" s="108"/>
      <c r="F53" s="107">
        <f>F52-F50-F51</f>
        <v>0</v>
      </c>
      <c r="G53" s="105"/>
      <c r="H53" s="106">
        <f>H52-F50-F51-H50-H51</f>
        <v>0</v>
      </c>
      <c r="I53" s="103"/>
      <c r="J53" s="105">
        <v>0</v>
      </c>
      <c r="K53" s="104">
        <f>K52-F50-F51-K50-K51</f>
        <v>0</v>
      </c>
      <c r="L53" s="103"/>
    </row>
    <row r="54" spans="1:12" ht="15" x14ac:dyDescent="0.2">
      <c r="B54" s="102"/>
      <c r="C54" s="100"/>
      <c r="D54" s="100"/>
      <c r="E54" s="100"/>
      <c r="F54" s="100"/>
      <c r="G54" s="100"/>
      <c r="H54" s="101"/>
      <c r="I54" s="100"/>
      <c r="J54" s="100"/>
      <c r="K54" s="100"/>
      <c r="L54" s="100"/>
    </row>
  </sheetData>
  <sheetProtection password="BF22" sheet="1" formatCells="0" formatColumns="0" formatRows="0"/>
  <mergeCells count="20">
    <mergeCell ref="B41:L41"/>
    <mergeCell ref="B46:L46"/>
    <mergeCell ref="C47:E47"/>
    <mergeCell ref="F47:I47"/>
    <mergeCell ref="J47:L47"/>
    <mergeCell ref="B29:L29"/>
    <mergeCell ref="B34:L34"/>
    <mergeCell ref="B35:B36"/>
    <mergeCell ref="C35:E35"/>
    <mergeCell ref="F35:I35"/>
    <mergeCell ref="J35:L35"/>
    <mergeCell ref="A1:K1"/>
    <mergeCell ref="I2:K3"/>
    <mergeCell ref="C5:E5"/>
    <mergeCell ref="F5:I5"/>
    <mergeCell ref="J5:L5"/>
    <mergeCell ref="A2:B3"/>
    <mergeCell ref="C2:D2"/>
    <mergeCell ref="C3:D3"/>
    <mergeCell ref="B4:L4"/>
  </mergeCells>
  <printOptions horizontalCentered="1" verticalCentered="1"/>
  <pageMargins left="0.23622047244094491" right="0.23622047244094491" top="0.74803149606299213" bottom="0.74803149606299213" header="0.31496062992125984" footer="0.31496062992125984"/>
  <pageSetup paperSize="8" scale="76" orientation="landscape" r:id="rId1"/>
  <headerFooter>
    <oddFooter>&amp;L&amp;A&amp;R&amp;P</oddFooter>
  </headerFooter>
  <colBreaks count="1" manualBreakCount="1">
    <brk id="9" max="64" man="1"/>
  </colBreaks>
  <extLst>
    <ext xmlns:x14="http://schemas.microsoft.com/office/spreadsheetml/2009/9/main" uri="{78C0D931-6437-407d-A8EE-F0AAD7539E65}">
      <x14:conditionalFormattings>
        <x14:conditionalFormatting xmlns:xm="http://schemas.microsoft.com/office/excel/2006/main">
          <x14:cfRule type="expression" priority="1" id="{E2CC4FBB-D9A7-40BF-BDD4-D69C3F93053F}">
            <xm:f>CoverSheet!$D$14="EUR"</xm:f>
            <x14:dxf>
              <numFmt numFmtId="190" formatCode="[$EUR]\ #,##0.00;[Red]\-[$EUR]\ #,##0.00"/>
            </x14:dxf>
          </x14:cfRule>
          <xm:sqref>C7:D7 F7:H7 J7:K7 F10:H15 J10:K15 C18:D22 F18:H22 J18:K22 F24:H28 J24:K28 C30:D32 F30:H32 J30:K32 C37:D39 F37:H39 J37:K39 C42:D44 F42:H44 J42:K44 C49:D53 F49:H53 J49:K53 C10:D15 C24:D28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FFFF00"/>
  </sheetPr>
  <dimension ref="A2:P116"/>
  <sheetViews>
    <sheetView zoomScale="70" zoomScaleNormal="70" workbookViewId="0">
      <selection activeCell="G8" sqref="G8"/>
    </sheetView>
  </sheetViews>
  <sheetFormatPr baseColWidth="10" defaultColWidth="9.140625" defaultRowHeight="12.75" x14ac:dyDescent="0.2"/>
  <cols>
    <col min="1" max="1" width="9" style="74" customWidth="1"/>
    <col min="2" max="16" width="27.140625" style="74" customWidth="1"/>
    <col min="17" max="16384" width="9.140625" style="74"/>
  </cols>
  <sheetData>
    <row r="2" spans="1:16" ht="30" x14ac:dyDescent="0.2">
      <c r="A2" s="96" t="str">
        <f>VLOOKUP(Translations!B618,Translations!B3:H893,4,0)</f>
        <v xml:space="preserve">Compromisos financieros </v>
      </c>
    </row>
    <row r="3" spans="1:16" ht="13.5" thickBot="1" x14ac:dyDescent="0.25"/>
    <row r="4" spans="1:16" ht="15.75" thickBot="1" x14ac:dyDescent="0.25">
      <c r="B4" s="1738" t="str">
        <f>VLOOKUP(Translations!B9,Translations!B3:H893,4,0)</f>
        <v>Receptor principal:</v>
      </c>
      <c r="C4" s="1739"/>
      <c r="D4" s="1739"/>
      <c r="E4" s="1739"/>
      <c r="F4" s="1739"/>
      <c r="G4" s="1739"/>
      <c r="H4" s="1739"/>
      <c r="I4" s="1739"/>
      <c r="J4" s="1740"/>
      <c r="K4" s="1741" t="s">
        <v>119</v>
      </c>
      <c r="L4" s="1742"/>
      <c r="M4" s="1743"/>
      <c r="N4" s="1735" t="s">
        <v>118</v>
      </c>
      <c r="O4" s="1736"/>
      <c r="P4" s="1737"/>
    </row>
    <row r="5" spans="1:16" ht="63" customHeight="1" x14ac:dyDescent="0.2">
      <c r="A5" s="95" t="s">
        <v>117</v>
      </c>
      <c r="B5" s="94" t="str">
        <f>VLOOKUP(Translations!B622,Translations!B3:H893,4,0)</f>
        <v>Módulos</v>
      </c>
      <c r="C5" s="94" t="str">
        <f>VLOOKUP(Translations!B623,Translations!B3:H893,4,0)</f>
        <v>Intervenciones</v>
      </c>
      <c r="D5" s="94" t="str">
        <f>VLOOKUP(Translations!B624,Translations!B3:H893,4,0)</f>
        <v>Descripcion de la actividad</v>
      </c>
      <c r="E5" s="94" t="str">
        <f>VLOOKUP(Translations!B625,Translations!B3:H893,4,0)</f>
        <v>Entrada de costos</v>
      </c>
      <c r="F5" s="94" t="str">
        <f>VLOOKUP(Translations!B626,Translations!B3:H893,4,0)</f>
        <v>Monto en moneda de la Subvencion</v>
      </c>
      <c r="G5" s="94" t="str">
        <f>VLOOKUP(Translations!B627,Translations!B3:H893,4,0)</f>
        <v>Fecha de entrega</v>
      </c>
      <c r="H5" s="94" t="str">
        <f>VLOOKUP(Translations!B631,Translations!B3:H893,4,0)</f>
        <v>Fecha de pago prevista</v>
      </c>
      <c r="I5" s="94" t="str">
        <f>VLOOKUP(Translations!B628,Translations!B3:H893,4,0)</f>
        <v>Fecha de pago efectiva</v>
      </c>
      <c r="J5" s="94" t="str">
        <f>VLOOKUP(Translations!B629,Translations!B3:H893,4,0)</f>
        <v>Comentarios</v>
      </c>
      <c r="K5" s="93" t="s">
        <v>110</v>
      </c>
      <c r="L5" s="93" t="s">
        <v>109</v>
      </c>
      <c r="M5" s="92" t="s">
        <v>42</v>
      </c>
      <c r="N5" s="91" t="s">
        <v>108</v>
      </c>
      <c r="O5" s="90" t="s">
        <v>107</v>
      </c>
      <c r="P5" s="89" t="s">
        <v>42</v>
      </c>
    </row>
    <row r="6" spans="1:16" ht="15" x14ac:dyDescent="0.25">
      <c r="A6" s="87">
        <v>1</v>
      </c>
      <c r="B6" s="1553" t="s">
        <v>4292</v>
      </c>
      <c r="C6" s="1553" t="s">
        <v>4292</v>
      </c>
      <c r="D6" s="1553" t="s">
        <v>4340</v>
      </c>
      <c r="E6" s="1554"/>
      <c r="F6" s="1556">
        <v>115267.75599379904</v>
      </c>
      <c r="G6" s="85"/>
      <c r="H6" s="84"/>
      <c r="I6" s="84"/>
      <c r="J6" s="79"/>
      <c r="K6" s="83"/>
      <c r="L6" s="82">
        <f t="shared" ref="L6:L37" si="0">F6+K6</f>
        <v>115267.75599379904</v>
      </c>
      <c r="M6" s="79"/>
      <c r="N6" s="88"/>
      <c r="O6" s="80">
        <f t="shared" ref="O6:O37" si="1">L6+N6</f>
        <v>115267.75599379904</v>
      </c>
      <c r="P6" s="79"/>
    </row>
    <row r="7" spans="1:16" ht="15" x14ac:dyDescent="0.25">
      <c r="A7" s="87">
        <v>2</v>
      </c>
      <c r="B7" s="1553"/>
      <c r="C7" s="1553"/>
      <c r="D7" s="1553"/>
      <c r="E7" s="1554"/>
      <c r="F7" s="1556"/>
      <c r="G7" s="85"/>
      <c r="H7" s="84"/>
      <c r="I7" s="84"/>
      <c r="J7" s="79"/>
      <c r="K7" s="83"/>
      <c r="L7" s="82">
        <f t="shared" si="0"/>
        <v>0</v>
      </c>
      <c r="M7" s="79"/>
      <c r="N7" s="81"/>
      <c r="O7" s="80">
        <f t="shared" si="1"/>
        <v>0</v>
      </c>
      <c r="P7" s="79"/>
    </row>
    <row r="8" spans="1:16" ht="15" x14ac:dyDescent="0.25">
      <c r="A8" s="87">
        <v>3</v>
      </c>
      <c r="B8" s="1553"/>
      <c r="C8" s="1553"/>
      <c r="D8" s="1553"/>
      <c r="E8" s="1563"/>
      <c r="F8" s="1556"/>
      <c r="G8" s="85"/>
      <c r="H8" s="84"/>
      <c r="I8" s="84"/>
      <c r="J8" s="79"/>
      <c r="K8" s="83"/>
      <c r="L8" s="82">
        <f t="shared" si="0"/>
        <v>0</v>
      </c>
      <c r="M8" s="79"/>
      <c r="N8" s="81"/>
      <c r="O8" s="80">
        <f t="shared" si="1"/>
        <v>0</v>
      </c>
      <c r="P8" s="79"/>
    </row>
    <row r="9" spans="1:16" ht="15" x14ac:dyDescent="0.25">
      <c r="A9" s="87">
        <v>4</v>
      </c>
      <c r="B9" s="1553"/>
      <c r="C9" s="1553"/>
      <c r="D9" s="1553"/>
      <c r="E9" s="1554"/>
      <c r="F9" s="1556"/>
      <c r="G9" s="85"/>
      <c r="H9" s="84"/>
      <c r="I9" s="84"/>
      <c r="J9" s="79"/>
      <c r="K9" s="83"/>
      <c r="L9" s="82">
        <f t="shared" si="0"/>
        <v>0</v>
      </c>
      <c r="M9" s="79"/>
      <c r="N9" s="81"/>
      <c r="O9" s="80">
        <f t="shared" si="1"/>
        <v>0</v>
      </c>
      <c r="P9" s="79"/>
    </row>
    <row r="10" spans="1:16" ht="15" x14ac:dyDescent="0.25">
      <c r="A10" s="87">
        <v>5</v>
      </c>
      <c r="B10" s="1553"/>
      <c r="C10" s="1553"/>
      <c r="D10" s="1553"/>
      <c r="E10" s="1554"/>
      <c r="F10" s="1556"/>
      <c r="G10" s="85"/>
      <c r="H10" s="84"/>
      <c r="I10" s="84"/>
      <c r="J10" s="79"/>
      <c r="K10" s="83"/>
      <c r="L10" s="82">
        <f t="shared" si="0"/>
        <v>0</v>
      </c>
      <c r="M10" s="79"/>
      <c r="N10" s="81"/>
      <c r="O10" s="80">
        <f t="shared" si="1"/>
        <v>0</v>
      </c>
      <c r="P10" s="79"/>
    </row>
    <row r="11" spans="1:16" ht="15" x14ac:dyDescent="0.25">
      <c r="A11" s="87">
        <v>6</v>
      </c>
      <c r="B11" s="1553"/>
      <c r="C11" s="1553"/>
      <c r="D11" s="1553"/>
      <c r="E11" s="1563"/>
      <c r="F11" s="1556"/>
      <c r="G11" s="85"/>
      <c r="H11" s="84"/>
      <c r="I11" s="84"/>
      <c r="J11" s="79"/>
      <c r="K11" s="83"/>
      <c r="L11" s="82">
        <f t="shared" si="0"/>
        <v>0</v>
      </c>
      <c r="M11" s="79"/>
      <c r="N11" s="81"/>
      <c r="O11" s="80">
        <f t="shared" si="1"/>
        <v>0</v>
      </c>
      <c r="P11" s="79"/>
    </row>
    <row r="12" spans="1:16" ht="15" x14ac:dyDescent="0.25">
      <c r="A12" s="87">
        <v>7</v>
      </c>
      <c r="B12" s="1553"/>
      <c r="C12" s="1553"/>
      <c r="D12" s="1553"/>
      <c r="E12" s="1563"/>
      <c r="F12" s="1556"/>
      <c r="G12" s="85"/>
      <c r="H12" s="84"/>
      <c r="I12" s="84"/>
      <c r="J12" s="79"/>
      <c r="K12" s="83"/>
      <c r="L12" s="82">
        <f t="shared" si="0"/>
        <v>0</v>
      </c>
      <c r="M12" s="79"/>
      <c r="N12" s="81"/>
      <c r="O12" s="80">
        <f t="shared" si="1"/>
        <v>0</v>
      </c>
      <c r="P12" s="79"/>
    </row>
    <row r="13" spans="1:16" ht="15" x14ac:dyDescent="0.25">
      <c r="A13" s="87">
        <v>8</v>
      </c>
      <c r="B13" s="1553"/>
      <c r="C13" s="1553"/>
      <c r="D13" s="1553"/>
      <c r="E13" s="1554"/>
      <c r="F13" s="1556"/>
      <c r="G13" s="85"/>
      <c r="H13" s="84"/>
      <c r="I13" s="84"/>
      <c r="J13" s="79"/>
      <c r="K13" s="83"/>
      <c r="L13" s="82">
        <f t="shared" si="0"/>
        <v>0</v>
      </c>
      <c r="M13" s="79"/>
      <c r="N13" s="81"/>
      <c r="O13" s="80">
        <f t="shared" si="1"/>
        <v>0</v>
      </c>
      <c r="P13" s="79"/>
    </row>
    <row r="14" spans="1:16" ht="15" x14ac:dyDescent="0.25">
      <c r="A14" s="87">
        <v>9</v>
      </c>
      <c r="B14" s="1553"/>
      <c r="C14" s="1553"/>
      <c r="D14" s="1553"/>
      <c r="E14" s="1554"/>
      <c r="F14" s="1556"/>
      <c r="G14" s="85"/>
      <c r="H14" s="84"/>
      <c r="I14" s="84"/>
      <c r="J14" s="79"/>
      <c r="K14" s="83"/>
      <c r="L14" s="82">
        <f t="shared" si="0"/>
        <v>0</v>
      </c>
      <c r="M14" s="79"/>
      <c r="N14" s="81"/>
      <c r="O14" s="80">
        <f t="shared" si="1"/>
        <v>0</v>
      </c>
      <c r="P14" s="79"/>
    </row>
    <row r="15" spans="1:16" ht="15" x14ac:dyDescent="0.25">
      <c r="A15" s="87">
        <v>10</v>
      </c>
      <c r="B15" s="1553"/>
      <c r="C15" s="1553"/>
      <c r="D15" s="1553"/>
      <c r="E15" s="1554"/>
      <c r="F15" s="1556"/>
      <c r="G15" s="85"/>
      <c r="H15" s="84"/>
      <c r="I15" s="84"/>
      <c r="J15" s="79"/>
      <c r="K15" s="83"/>
      <c r="L15" s="82">
        <f t="shared" si="0"/>
        <v>0</v>
      </c>
      <c r="M15" s="79"/>
      <c r="N15" s="81"/>
      <c r="O15" s="80">
        <f t="shared" si="1"/>
        <v>0</v>
      </c>
      <c r="P15" s="79"/>
    </row>
    <row r="16" spans="1:16" ht="15" x14ac:dyDescent="0.25">
      <c r="A16" s="87">
        <v>11</v>
      </c>
      <c r="B16" s="1553"/>
      <c r="C16" s="1553"/>
      <c r="D16" s="1553"/>
      <c r="E16" s="1554"/>
      <c r="F16" s="1556"/>
      <c r="G16" s="85"/>
      <c r="H16" s="84"/>
      <c r="I16" s="84"/>
      <c r="J16" s="79"/>
      <c r="K16" s="83"/>
      <c r="L16" s="82">
        <f t="shared" si="0"/>
        <v>0</v>
      </c>
      <c r="M16" s="79"/>
      <c r="N16" s="81"/>
      <c r="O16" s="80">
        <f t="shared" si="1"/>
        <v>0</v>
      </c>
      <c r="P16" s="79"/>
    </row>
    <row r="17" spans="1:16" ht="15" x14ac:dyDescent="0.25">
      <c r="A17" s="87">
        <v>12</v>
      </c>
      <c r="B17" s="1553"/>
      <c r="C17" s="1553"/>
      <c r="D17" s="1553"/>
      <c r="E17" s="1554"/>
      <c r="F17" s="1556"/>
      <c r="G17" s="85"/>
      <c r="H17" s="84"/>
      <c r="I17" s="84"/>
      <c r="J17" s="79"/>
      <c r="K17" s="83"/>
      <c r="L17" s="82">
        <f t="shared" si="0"/>
        <v>0</v>
      </c>
      <c r="M17" s="79"/>
      <c r="N17" s="81"/>
      <c r="O17" s="80">
        <f t="shared" si="1"/>
        <v>0</v>
      </c>
      <c r="P17" s="79"/>
    </row>
    <row r="18" spans="1:16" ht="15" x14ac:dyDescent="0.25">
      <c r="A18" s="87">
        <v>13</v>
      </c>
      <c r="B18" s="1553"/>
      <c r="C18" s="1553"/>
      <c r="D18" s="1553"/>
      <c r="E18" s="1554"/>
      <c r="F18" s="1556"/>
      <c r="G18" s="85"/>
      <c r="H18" s="84"/>
      <c r="I18" s="84"/>
      <c r="J18" s="79"/>
      <c r="K18" s="83"/>
      <c r="L18" s="82">
        <f t="shared" si="0"/>
        <v>0</v>
      </c>
      <c r="M18" s="79"/>
      <c r="N18" s="81"/>
      <c r="O18" s="80">
        <f t="shared" si="1"/>
        <v>0</v>
      </c>
      <c r="P18" s="79"/>
    </row>
    <row r="19" spans="1:16" ht="15" x14ac:dyDescent="0.25">
      <c r="A19" s="87">
        <v>14</v>
      </c>
      <c r="B19" s="1553"/>
      <c r="C19" s="1553"/>
      <c r="D19" s="1553"/>
      <c r="E19" s="1554"/>
      <c r="F19" s="1556"/>
      <c r="G19" s="85"/>
      <c r="H19" s="84"/>
      <c r="I19" s="84"/>
      <c r="J19" s="79"/>
      <c r="K19" s="83"/>
      <c r="L19" s="82">
        <f t="shared" si="0"/>
        <v>0</v>
      </c>
      <c r="M19" s="79"/>
      <c r="N19" s="81"/>
      <c r="O19" s="80">
        <f t="shared" si="1"/>
        <v>0</v>
      </c>
      <c r="P19" s="79"/>
    </row>
    <row r="20" spans="1:16" ht="15" x14ac:dyDescent="0.25">
      <c r="A20" s="87">
        <v>15</v>
      </c>
      <c r="B20" s="1553"/>
      <c r="C20" s="1553"/>
      <c r="D20" s="1553"/>
      <c r="E20" s="1554"/>
      <c r="F20" s="1556"/>
      <c r="G20" s="85"/>
      <c r="H20" s="84"/>
      <c r="I20" s="84"/>
      <c r="J20" s="79"/>
      <c r="K20" s="83"/>
      <c r="L20" s="82">
        <f t="shared" si="0"/>
        <v>0</v>
      </c>
      <c r="M20" s="79"/>
      <c r="N20" s="81"/>
      <c r="O20" s="80">
        <f t="shared" si="1"/>
        <v>0</v>
      </c>
      <c r="P20" s="79"/>
    </row>
    <row r="21" spans="1:16" ht="15" x14ac:dyDescent="0.25">
      <c r="A21" s="87">
        <v>16</v>
      </c>
      <c r="B21" s="1553"/>
      <c r="C21" s="1553"/>
      <c r="D21" s="1553"/>
      <c r="E21" s="1554"/>
      <c r="F21" s="1556"/>
      <c r="G21" s="85"/>
      <c r="H21" s="84"/>
      <c r="I21" s="84"/>
      <c r="J21" s="79"/>
      <c r="K21" s="83"/>
      <c r="L21" s="82">
        <f t="shared" si="0"/>
        <v>0</v>
      </c>
      <c r="M21" s="79"/>
      <c r="N21" s="81"/>
      <c r="O21" s="80">
        <f t="shared" si="1"/>
        <v>0</v>
      </c>
      <c r="P21" s="79"/>
    </row>
    <row r="22" spans="1:16" ht="15" x14ac:dyDescent="0.25">
      <c r="A22" s="87">
        <v>17</v>
      </c>
      <c r="B22" s="1553"/>
      <c r="C22" s="1553"/>
      <c r="D22" s="1553"/>
      <c r="E22" s="1554"/>
      <c r="F22" s="1556"/>
      <c r="G22" s="85"/>
      <c r="H22" s="84"/>
      <c r="I22" s="84"/>
      <c r="J22" s="79"/>
      <c r="K22" s="83"/>
      <c r="L22" s="82">
        <f t="shared" si="0"/>
        <v>0</v>
      </c>
      <c r="M22" s="79"/>
      <c r="N22" s="81"/>
      <c r="O22" s="80">
        <f t="shared" si="1"/>
        <v>0</v>
      </c>
      <c r="P22" s="79"/>
    </row>
    <row r="23" spans="1:16" ht="15" x14ac:dyDescent="0.25">
      <c r="A23" s="87">
        <v>18</v>
      </c>
      <c r="B23" s="1553"/>
      <c r="C23" s="1553"/>
      <c r="D23" s="1553"/>
      <c r="E23" s="1554"/>
      <c r="F23" s="1556"/>
      <c r="G23" s="85"/>
      <c r="H23" s="84"/>
      <c r="I23" s="84"/>
      <c r="J23" s="79"/>
      <c r="K23" s="83"/>
      <c r="L23" s="82">
        <f t="shared" si="0"/>
        <v>0</v>
      </c>
      <c r="M23" s="79"/>
      <c r="N23" s="81"/>
      <c r="O23" s="80">
        <f t="shared" si="1"/>
        <v>0</v>
      </c>
      <c r="P23" s="79"/>
    </row>
    <row r="24" spans="1:16" ht="15" x14ac:dyDescent="0.25">
      <c r="A24" s="87">
        <v>19</v>
      </c>
      <c r="B24" s="1553"/>
      <c r="C24" s="1553"/>
      <c r="D24" s="1553"/>
      <c r="E24" s="1554"/>
      <c r="F24" s="1556"/>
      <c r="G24" s="85"/>
      <c r="H24" s="84"/>
      <c r="I24" s="84"/>
      <c r="J24" s="79"/>
      <c r="K24" s="83"/>
      <c r="L24" s="82">
        <f t="shared" si="0"/>
        <v>0</v>
      </c>
      <c r="M24" s="79"/>
      <c r="N24" s="81"/>
      <c r="O24" s="80">
        <f t="shared" si="1"/>
        <v>0</v>
      </c>
      <c r="P24" s="79"/>
    </row>
    <row r="25" spans="1:16" ht="15" x14ac:dyDescent="0.25">
      <c r="A25" s="87">
        <v>20</v>
      </c>
      <c r="B25" s="1553"/>
      <c r="C25" s="1553"/>
      <c r="D25" s="1553"/>
      <c r="E25" s="86"/>
      <c r="F25" s="83"/>
      <c r="G25" s="85"/>
      <c r="H25" s="84"/>
      <c r="I25" s="84"/>
      <c r="J25" s="79"/>
      <c r="K25" s="83"/>
      <c r="L25" s="82">
        <f t="shared" si="0"/>
        <v>0</v>
      </c>
      <c r="M25" s="79"/>
      <c r="N25" s="81"/>
      <c r="O25" s="80">
        <f t="shared" si="1"/>
        <v>0</v>
      </c>
      <c r="P25" s="79"/>
    </row>
    <row r="26" spans="1:16" ht="15" hidden="1" x14ac:dyDescent="0.25">
      <c r="A26" s="87">
        <v>21</v>
      </c>
      <c r="B26" s="85"/>
      <c r="C26" s="85"/>
      <c r="D26" s="85"/>
      <c r="E26" s="86"/>
      <c r="F26" s="83"/>
      <c r="G26" s="85"/>
      <c r="H26" s="84"/>
      <c r="I26" s="84"/>
      <c r="J26" s="79"/>
      <c r="K26" s="83"/>
      <c r="L26" s="82">
        <f t="shared" si="0"/>
        <v>0</v>
      </c>
      <c r="M26" s="79"/>
      <c r="N26" s="81"/>
      <c r="O26" s="80">
        <f t="shared" si="1"/>
        <v>0</v>
      </c>
      <c r="P26" s="79"/>
    </row>
    <row r="27" spans="1:16" ht="15" hidden="1" x14ac:dyDescent="0.25">
      <c r="A27" s="87">
        <v>22</v>
      </c>
      <c r="B27" s="85"/>
      <c r="C27" s="85"/>
      <c r="D27" s="85"/>
      <c r="E27" s="86"/>
      <c r="F27" s="83"/>
      <c r="G27" s="85"/>
      <c r="H27" s="84"/>
      <c r="I27" s="84"/>
      <c r="J27" s="79"/>
      <c r="K27" s="83"/>
      <c r="L27" s="82">
        <f t="shared" si="0"/>
        <v>0</v>
      </c>
      <c r="M27" s="79"/>
      <c r="N27" s="81"/>
      <c r="O27" s="80">
        <f t="shared" si="1"/>
        <v>0</v>
      </c>
      <c r="P27" s="79"/>
    </row>
    <row r="28" spans="1:16" ht="15" hidden="1" x14ac:dyDescent="0.25">
      <c r="A28" s="87">
        <v>23</v>
      </c>
      <c r="B28" s="85"/>
      <c r="C28" s="85"/>
      <c r="D28" s="85"/>
      <c r="E28" s="86"/>
      <c r="F28" s="83"/>
      <c r="G28" s="85"/>
      <c r="H28" s="84"/>
      <c r="I28" s="84"/>
      <c r="J28" s="79"/>
      <c r="K28" s="83"/>
      <c r="L28" s="82">
        <f t="shared" si="0"/>
        <v>0</v>
      </c>
      <c r="M28" s="79"/>
      <c r="N28" s="81"/>
      <c r="O28" s="80">
        <f t="shared" si="1"/>
        <v>0</v>
      </c>
      <c r="P28" s="79"/>
    </row>
    <row r="29" spans="1:16" ht="15" hidden="1" x14ac:dyDescent="0.25">
      <c r="A29" s="87">
        <v>24</v>
      </c>
      <c r="B29" s="85"/>
      <c r="C29" s="85"/>
      <c r="D29" s="85"/>
      <c r="E29" s="86"/>
      <c r="F29" s="83"/>
      <c r="G29" s="85"/>
      <c r="H29" s="84"/>
      <c r="I29" s="84"/>
      <c r="J29" s="79"/>
      <c r="K29" s="83"/>
      <c r="L29" s="82">
        <f t="shared" si="0"/>
        <v>0</v>
      </c>
      <c r="M29" s="79"/>
      <c r="N29" s="81"/>
      <c r="O29" s="80">
        <f t="shared" si="1"/>
        <v>0</v>
      </c>
      <c r="P29" s="79"/>
    </row>
    <row r="30" spans="1:16" ht="15" hidden="1" x14ac:dyDescent="0.25">
      <c r="A30" s="87">
        <v>25</v>
      </c>
      <c r="B30" s="85"/>
      <c r="C30" s="85"/>
      <c r="D30" s="85"/>
      <c r="E30" s="86"/>
      <c r="F30" s="83"/>
      <c r="G30" s="85"/>
      <c r="H30" s="84"/>
      <c r="I30" s="84"/>
      <c r="J30" s="79"/>
      <c r="K30" s="83"/>
      <c r="L30" s="82">
        <f t="shared" si="0"/>
        <v>0</v>
      </c>
      <c r="M30" s="79"/>
      <c r="N30" s="81"/>
      <c r="O30" s="80">
        <f t="shared" si="1"/>
        <v>0</v>
      </c>
      <c r="P30" s="79"/>
    </row>
    <row r="31" spans="1:16" ht="15" hidden="1" x14ac:dyDescent="0.25">
      <c r="A31" s="87">
        <v>26</v>
      </c>
      <c r="B31" s="85"/>
      <c r="C31" s="85"/>
      <c r="D31" s="85"/>
      <c r="E31" s="86"/>
      <c r="F31" s="83"/>
      <c r="G31" s="85"/>
      <c r="H31" s="84"/>
      <c r="I31" s="84"/>
      <c r="J31" s="79"/>
      <c r="K31" s="83"/>
      <c r="L31" s="82">
        <f t="shared" si="0"/>
        <v>0</v>
      </c>
      <c r="M31" s="79"/>
      <c r="N31" s="81"/>
      <c r="O31" s="80">
        <f t="shared" si="1"/>
        <v>0</v>
      </c>
      <c r="P31" s="79"/>
    </row>
    <row r="32" spans="1:16" ht="15" hidden="1" x14ac:dyDescent="0.25">
      <c r="A32" s="87">
        <v>27</v>
      </c>
      <c r="B32" s="85"/>
      <c r="C32" s="85"/>
      <c r="D32" s="85"/>
      <c r="E32" s="86"/>
      <c r="F32" s="83"/>
      <c r="G32" s="85"/>
      <c r="H32" s="84"/>
      <c r="I32" s="84"/>
      <c r="J32" s="79"/>
      <c r="K32" s="83"/>
      <c r="L32" s="82">
        <f t="shared" si="0"/>
        <v>0</v>
      </c>
      <c r="M32" s="79"/>
      <c r="N32" s="81"/>
      <c r="O32" s="80">
        <f t="shared" si="1"/>
        <v>0</v>
      </c>
      <c r="P32" s="79"/>
    </row>
    <row r="33" spans="1:16" ht="15" hidden="1" x14ac:dyDescent="0.25">
      <c r="A33" s="87">
        <v>28</v>
      </c>
      <c r="B33" s="85"/>
      <c r="C33" s="85"/>
      <c r="D33" s="85"/>
      <c r="E33" s="86"/>
      <c r="F33" s="83"/>
      <c r="G33" s="85"/>
      <c r="H33" s="84"/>
      <c r="I33" s="84"/>
      <c r="J33" s="79"/>
      <c r="K33" s="83"/>
      <c r="L33" s="82">
        <f t="shared" si="0"/>
        <v>0</v>
      </c>
      <c r="M33" s="79"/>
      <c r="N33" s="81"/>
      <c r="O33" s="80">
        <f t="shared" si="1"/>
        <v>0</v>
      </c>
      <c r="P33" s="79"/>
    </row>
    <row r="34" spans="1:16" ht="15" hidden="1" x14ac:dyDescent="0.25">
      <c r="A34" s="87">
        <v>29</v>
      </c>
      <c r="B34" s="85"/>
      <c r="C34" s="85"/>
      <c r="D34" s="85"/>
      <c r="E34" s="86"/>
      <c r="F34" s="83"/>
      <c r="G34" s="85"/>
      <c r="H34" s="84"/>
      <c r="I34" s="84"/>
      <c r="J34" s="79"/>
      <c r="K34" s="83"/>
      <c r="L34" s="82">
        <f t="shared" si="0"/>
        <v>0</v>
      </c>
      <c r="M34" s="79"/>
      <c r="N34" s="81"/>
      <c r="O34" s="80">
        <f t="shared" si="1"/>
        <v>0</v>
      </c>
      <c r="P34" s="79"/>
    </row>
    <row r="35" spans="1:16" ht="15" hidden="1" x14ac:dyDescent="0.25">
      <c r="A35" s="87">
        <v>30</v>
      </c>
      <c r="B35" s="85"/>
      <c r="C35" s="85"/>
      <c r="D35" s="85"/>
      <c r="E35" s="86"/>
      <c r="F35" s="83"/>
      <c r="G35" s="85"/>
      <c r="H35" s="84"/>
      <c r="I35" s="84"/>
      <c r="J35" s="79"/>
      <c r="K35" s="83"/>
      <c r="L35" s="82">
        <f t="shared" si="0"/>
        <v>0</v>
      </c>
      <c r="M35" s="79"/>
      <c r="N35" s="81"/>
      <c r="O35" s="80">
        <f t="shared" si="1"/>
        <v>0</v>
      </c>
      <c r="P35" s="79"/>
    </row>
    <row r="36" spans="1:16" ht="15" hidden="1" x14ac:dyDescent="0.25">
      <c r="A36" s="87">
        <v>31</v>
      </c>
      <c r="B36" s="85"/>
      <c r="C36" s="85"/>
      <c r="D36" s="85"/>
      <c r="E36" s="86"/>
      <c r="F36" s="83"/>
      <c r="G36" s="85"/>
      <c r="H36" s="84"/>
      <c r="I36" s="84"/>
      <c r="J36" s="79"/>
      <c r="K36" s="83"/>
      <c r="L36" s="82">
        <f t="shared" si="0"/>
        <v>0</v>
      </c>
      <c r="M36" s="79"/>
      <c r="N36" s="81"/>
      <c r="O36" s="80">
        <f t="shared" si="1"/>
        <v>0</v>
      </c>
      <c r="P36" s="79"/>
    </row>
    <row r="37" spans="1:16" ht="15" hidden="1" x14ac:dyDescent="0.25">
      <c r="A37" s="87">
        <v>32</v>
      </c>
      <c r="B37" s="85"/>
      <c r="C37" s="85"/>
      <c r="D37" s="85"/>
      <c r="E37" s="86"/>
      <c r="F37" s="83"/>
      <c r="G37" s="85"/>
      <c r="H37" s="84"/>
      <c r="I37" s="84"/>
      <c r="J37" s="79"/>
      <c r="K37" s="83"/>
      <c r="L37" s="82">
        <f t="shared" si="0"/>
        <v>0</v>
      </c>
      <c r="M37" s="79"/>
      <c r="N37" s="81"/>
      <c r="O37" s="80">
        <f t="shared" si="1"/>
        <v>0</v>
      </c>
      <c r="P37" s="79"/>
    </row>
    <row r="38" spans="1:16" ht="15" hidden="1" x14ac:dyDescent="0.25">
      <c r="A38" s="87">
        <v>33</v>
      </c>
      <c r="B38" s="85"/>
      <c r="C38" s="85"/>
      <c r="D38" s="85"/>
      <c r="E38" s="86"/>
      <c r="F38" s="83"/>
      <c r="G38" s="85"/>
      <c r="H38" s="84"/>
      <c r="I38" s="84"/>
      <c r="J38" s="79"/>
      <c r="K38" s="83"/>
      <c r="L38" s="82">
        <f t="shared" ref="L38:L55" si="2">F38+K38</f>
        <v>0</v>
      </c>
      <c r="M38" s="79"/>
      <c r="N38" s="81"/>
      <c r="O38" s="80">
        <f t="shared" ref="O38:O55" si="3">L38+N38</f>
        <v>0</v>
      </c>
      <c r="P38" s="79"/>
    </row>
    <row r="39" spans="1:16" ht="15" hidden="1" x14ac:dyDescent="0.25">
      <c r="A39" s="87">
        <v>34</v>
      </c>
      <c r="B39" s="85"/>
      <c r="C39" s="85"/>
      <c r="D39" s="85"/>
      <c r="E39" s="86"/>
      <c r="F39" s="83"/>
      <c r="G39" s="85"/>
      <c r="H39" s="84"/>
      <c r="I39" s="84"/>
      <c r="J39" s="79"/>
      <c r="K39" s="83"/>
      <c r="L39" s="82">
        <f t="shared" si="2"/>
        <v>0</v>
      </c>
      <c r="M39" s="79"/>
      <c r="N39" s="81"/>
      <c r="O39" s="80">
        <f t="shared" si="3"/>
        <v>0</v>
      </c>
      <c r="P39" s="79"/>
    </row>
    <row r="40" spans="1:16" ht="15" hidden="1" x14ac:dyDescent="0.25">
      <c r="A40" s="87">
        <v>35</v>
      </c>
      <c r="B40" s="85"/>
      <c r="C40" s="85"/>
      <c r="D40" s="85"/>
      <c r="E40" s="86"/>
      <c r="F40" s="83"/>
      <c r="G40" s="85"/>
      <c r="H40" s="84"/>
      <c r="I40" s="84"/>
      <c r="J40" s="79"/>
      <c r="K40" s="83"/>
      <c r="L40" s="82">
        <f t="shared" si="2"/>
        <v>0</v>
      </c>
      <c r="M40" s="79"/>
      <c r="N40" s="81"/>
      <c r="O40" s="80">
        <f t="shared" si="3"/>
        <v>0</v>
      </c>
      <c r="P40" s="79"/>
    </row>
    <row r="41" spans="1:16" ht="15" hidden="1" x14ac:dyDescent="0.25">
      <c r="A41" s="87">
        <v>36</v>
      </c>
      <c r="B41" s="85"/>
      <c r="C41" s="85"/>
      <c r="D41" s="85"/>
      <c r="E41" s="86"/>
      <c r="F41" s="83"/>
      <c r="G41" s="85"/>
      <c r="H41" s="84"/>
      <c r="I41" s="84"/>
      <c r="J41" s="79"/>
      <c r="K41" s="83"/>
      <c r="L41" s="82">
        <f t="shared" si="2"/>
        <v>0</v>
      </c>
      <c r="M41" s="79"/>
      <c r="N41" s="81"/>
      <c r="O41" s="80">
        <f t="shared" si="3"/>
        <v>0</v>
      </c>
      <c r="P41" s="79"/>
    </row>
    <row r="42" spans="1:16" ht="15" hidden="1" x14ac:dyDescent="0.25">
      <c r="A42" s="87">
        <v>37</v>
      </c>
      <c r="B42" s="85"/>
      <c r="C42" s="85"/>
      <c r="D42" s="85"/>
      <c r="E42" s="86"/>
      <c r="F42" s="83"/>
      <c r="G42" s="85"/>
      <c r="H42" s="84"/>
      <c r="I42" s="84"/>
      <c r="J42" s="79"/>
      <c r="K42" s="83"/>
      <c r="L42" s="82">
        <f t="shared" si="2"/>
        <v>0</v>
      </c>
      <c r="M42" s="79"/>
      <c r="N42" s="81"/>
      <c r="O42" s="80">
        <f t="shared" si="3"/>
        <v>0</v>
      </c>
      <c r="P42" s="79"/>
    </row>
    <row r="43" spans="1:16" ht="15" hidden="1" x14ac:dyDescent="0.25">
      <c r="A43" s="87">
        <v>38</v>
      </c>
      <c r="B43" s="85"/>
      <c r="C43" s="85"/>
      <c r="D43" s="85"/>
      <c r="E43" s="86"/>
      <c r="F43" s="83"/>
      <c r="G43" s="85"/>
      <c r="H43" s="84"/>
      <c r="I43" s="84"/>
      <c r="J43" s="79"/>
      <c r="K43" s="83"/>
      <c r="L43" s="82">
        <f t="shared" si="2"/>
        <v>0</v>
      </c>
      <c r="M43" s="79"/>
      <c r="N43" s="81"/>
      <c r="O43" s="80">
        <f t="shared" si="3"/>
        <v>0</v>
      </c>
      <c r="P43" s="79"/>
    </row>
    <row r="44" spans="1:16" ht="15" hidden="1" x14ac:dyDescent="0.25">
      <c r="A44" s="87">
        <v>39</v>
      </c>
      <c r="B44" s="85"/>
      <c r="C44" s="85"/>
      <c r="D44" s="85"/>
      <c r="E44" s="86"/>
      <c r="F44" s="83"/>
      <c r="G44" s="85"/>
      <c r="H44" s="84"/>
      <c r="I44" s="84"/>
      <c r="J44" s="79"/>
      <c r="K44" s="83"/>
      <c r="L44" s="82">
        <f t="shared" si="2"/>
        <v>0</v>
      </c>
      <c r="M44" s="79"/>
      <c r="N44" s="81"/>
      <c r="O44" s="80">
        <f t="shared" si="3"/>
        <v>0</v>
      </c>
      <c r="P44" s="79"/>
    </row>
    <row r="45" spans="1:16" ht="15" hidden="1" x14ac:dyDescent="0.25">
      <c r="A45" s="87">
        <v>40</v>
      </c>
      <c r="B45" s="85"/>
      <c r="C45" s="85"/>
      <c r="D45" s="85"/>
      <c r="E45" s="86"/>
      <c r="F45" s="83"/>
      <c r="G45" s="85"/>
      <c r="H45" s="84"/>
      <c r="I45" s="84"/>
      <c r="J45" s="79"/>
      <c r="K45" s="83"/>
      <c r="L45" s="82">
        <f t="shared" si="2"/>
        <v>0</v>
      </c>
      <c r="M45" s="79"/>
      <c r="N45" s="81"/>
      <c r="O45" s="80">
        <f t="shared" si="3"/>
        <v>0</v>
      </c>
      <c r="P45" s="79"/>
    </row>
    <row r="46" spans="1:16" ht="15" hidden="1" x14ac:dyDescent="0.25">
      <c r="A46" s="87">
        <v>41</v>
      </c>
      <c r="B46" s="85"/>
      <c r="C46" s="85"/>
      <c r="D46" s="85"/>
      <c r="E46" s="86"/>
      <c r="F46" s="83"/>
      <c r="G46" s="85"/>
      <c r="H46" s="84"/>
      <c r="I46" s="84"/>
      <c r="J46" s="79"/>
      <c r="K46" s="83"/>
      <c r="L46" s="82">
        <f t="shared" si="2"/>
        <v>0</v>
      </c>
      <c r="M46" s="79"/>
      <c r="N46" s="81"/>
      <c r="O46" s="80">
        <f t="shared" si="3"/>
        <v>0</v>
      </c>
      <c r="P46" s="79"/>
    </row>
    <row r="47" spans="1:16" ht="15" hidden="1" x14ac:dyDescent="0.25">
      <c r="A47" s="87">
        <v>42</v>
      </c>
      <c r="B47" s="85"/>
      <c r="C47" s="85"/>
      <c r="D47" s="85"/>
      <c r="E47" s="86"/>
      <c r="F47" s="83"/>
      <c r="G47" s="85"/>
      <c r="H47" s="84"/>
      <c r="I47" s="84"/>
      <c r="J47" s="79"/>
      <c r="K47" s="83"/>
      <c r="L47" s="82">
        <f t="shared" si="2"/>
        <v>0</v>
      </c>
      <c r="M47" s="79"/>
      <c r="N47" s="81"/>
      <c r="O47" s="80">
        <f t="shared" si="3"/>
        <v>0</v>
      </c>
      <c r="P47" s="79"/>
    </row>
    <row r="48" spans="1:16" ht="15" hidden="1" x14ac:dyDescent="0.25">
      <c r="A48" s="87">
        <v>43</v>
      </c>
      <c r="B48" s="85"/>
      <c r="C48" s="85"/>
      <c r="D48" s="85"/>
      <c r="E48" s="86"/>
      <c r="F48" s="83"/>
      <c r="G48" s="85"/>
      <c r="H48" s="84"/>
      <c r="I48" s="84"/>
      <c r="J48" s="79"/>
      <c r="K48" s="83"/>
      <c r="L48" s="82">
        <f t="shared" si="2"/>
        <v>0</v>
      </c>
      <c r="M48" s="79"/>
      <c r="N48" s="81"/>
      <c r="O48" s="80">
        <f t="shared" si="3"/>
        <v>0</v>
      </c>
      <c r="P48" s="79"/>
    </row>
    <row r="49" spans="1:16" ht="15" hidden="1" x14ac:dyDescent="0.25">
      <c r="A49" s="87">
        <v>44</v>
      </c>
      <c r="B49" s="85"/>
      <c r="C49" s="85"/>
      <c r="D49" s="85"/>
      <c r="E49" s="86"/>
      <c r="F49" s="83"/>
      <c r="G49" s="85"/>
      <c r="H49" s="84"/>
      <c r="I49" s="84"/>
      <c r="J49" s="79"/>
      <c r="K49" s="83"/>
      <c r="L49" s="82">
        <f t="shared" si="2"/>
        <v>0</v>
      </c>
      <c r="M49" s="79"/>
      <c r="N49" s="81"/>
      <c r="O49" s="80">
        <f t="shared" si="3"/>
        <v>0</v>
      </c>
      <c r="P49" s="79"/>
    </row>
    <row r="50" spans="1:16" ht="15" hidden="1" x14ac:dyDescent="0.25">
      <c r="A50" s="87">
        <v>45</v>
      </c>
      <c r="B50" s="85"/>
      <c r="C50" s="85"/>
      <c r="D50" s="85"/>
      <c r="E50" s="86"/>
      <c r="F50" s="83"/>
      <c r="G50" s="85"/>
      <c r="H50" s="84"/>
      <c r="I50" s="84"/>
      <c r="J50" s="79"/>
      <c r="K50" s="83"/>
      <c r="L50" s="82">
        <f t="shared" si="2"/>
        <v>0</v>
      </c>
      <c r="M50" s="79"/>
      <c r="N50" s="81"/>
      <c r="O50" s="80">
        <f t="shared" si="3"/>
        <v>0</v>
      </c>
      <c r="P50" s="79"/>
    </row>
    <row r="51" spans="1:16" ht="15" hidden="1" x14ac:dyDescent="0.25">
      <c r="A51" s="87">
        <v>46</v>
      </c>
      <c r="B51" s="85"/>
      <c r="C51" s="85"/>
      <c r="D51" s="85"/>
      <c r="E51" s="86"/>
      <c r="F51" s="83"/>
      <c r="G51" s="85"/>
      <c r="H51" s="84"/>
      <c r="I51" s="84"/>
      <c r="J51" s="79"/>
      <c r="K51" s="83"/>
      <c r="L51" s="82">
        <f t="shared" si="2"/>
        <v>0</v>
      </c>
      <c r="M51" s="79"/>
      <c r="N51" s="81"/>
      <c r="O51" s="80">
        <f t="shared" si="3"/>
        <v>0</v>
      </c>
      <c r="P51" s="79"/>
    </row>
    <row r="52" spans="1:16" ht="15" hidden="1" x14ac:dyDescent="0.25">
      <c r="A52" s="87">
        <v>47</v>
      </c>
      <c r="B52" s="85"/>
      <c r="C52" s="85"/>
      <c r="D52" s="85"/>
      <c r="E52" s="86"/>
      <c r="F52" s="83"/>
      <c r="G52" s="85"/>
      <c r="H52" s="84"/>
      <c r="I52" s="84"/>
      <c r="J52" s="79"/>
      <c r="K52" s="83"/>
      <c r="L52" s="82">
        <f t="shared" si="2"/>
        <v>0</v>
      </c>
      <c r="M52" s="79"/>
      <c r="N52" s="81"/>
      <c r="O52" s="80">
        <f t="shared" si="3"/>
        <v>0</v>
      </c>
      <c r="P52" s="79"/>
    </row>
    <row r="53" spans="1:16" ht="15" hidden="1" x14ac:dyDescent="0.25">
      <c r="A53" s="87">
        <v>48</v>
      </c>
      <c r="B53" s="85"/>
      <c r="C53" s="85"/>
      <c r="D53" s="85"/>
      <c r="E53" s="86"/>
      <c r="F53" s="83"/>
      <c r="G53" s="85"/>
      <c r="H53" s="84"/>
      <c r="I53" s="84"/>
      <c r="J53" s="79"/>
      <c r="K53" s="83"/>
      <c r="L53" s="82">
        <f t="shared" si="2"/>
        <v>0</v>
      </c>
      <c r="M53" s="79"/>
      <c r="N53" s="81"/>
      <c r="O53" s="80">
        <f t="shared" si="3"/>
        <v>0</v>
      </c>
      <c r="P53" s="79"/>
    </row>
    <row r="54" spans="1:16" ht="15" hidden="1" x14ac:dyDescent="0.25">
      <c r="A54" s="87">
        <v>49</v>
      </c>
      <c r="B54" s="85"/>
      <c r="C54" s="85"/>
      <c r="D54" s="85"/>
      <c r="E54" s="86"/>
      <c r="F54" s="83"/>
      <c r="G54" s="85"/>
      <c r="H54" s="84"/>
      <c r="I54" s="84"/>
      <c r="J54" s="79"/>
      <c r="K54" s="83"/>
      <c r="L54" s="82">
        <f t="shared" si="2"/>
        <v>0</v>
      </c>
      <c r="M54" s="79"/>
      <c r="N54" s="81"/>
      <c r="O54" s="80">
        <f t="shared" si="3"/>
        <v>0</v>
      </c>
      <c r="P54" s="79"/>
    </row>
    <row r="55" spans="1:16" ht="15" hidden="1" x14ac:dyDescent="0.25">
      <c r="A55" s="87">
        <v>50</v>
      </c>
      <c r="B55" s="85"/>
      <c r="C55" s="85"/>
      <c r="D55" s="85"/>
      <c r="E55" s="86"/>
      <c r="F55" s="83"/>
      <c r="G55" s="85"/>
      <c r="H55" s="84"/>
      <c r="I55" s="84"/>
      <c r="J55" s="79"/>
      <c r="K55" s="83"/>
      <c r="L55" s="82">
        <f t="shared" si="2"/>
        <v>0</v>
      </c>
      <c r="M55" s="79"/>
      <c r="N55" s="81"/>
      <c r="O55" s="80">
        <f t="shared" si="3"/>
        <v>0</v>
      </c>
      <c r="P55" s="79"/>
    </row>
    <row r="56" spans="1:16" ht="15.75" thickBot="1" x14ac:dyDescent="0.25">
      <c r="B56" s="78" t="s">
        <v>106</v>
      </c>
      <c r="C56" s="78"/>
      <c r="D56" s="78"/>
      <c r="E56" s="78"/>
      <c r="F56" s="77">
        <f>SUM(F6:F55)</f>
        <v>115267.75599379904</v>
      </c>
      <c r="G56" s="78"/>
      <c r="H56" s="78"/>
      <c r="I56" s="78"/>
      <c r="J56" s="78"/>
      <c r="K56" s="77">
        <f>SUM(K6:K55)</f>
        <v>0</v>
      </c>
      <c r="L56" s="77">
        <f>SUM(L6:L55)</f>
        <v>115267.75599379904</v>
      </c>
      <c r="N56" s="77">
        <f>SUM(N6:N55)</f>
        <v>0</v>
      </c>
      <c r="O56" s="77">
        <f>SUM(O6:O55)</f>
        <v>115267.75599379904</v>
      </c>
    </row>
    <row r="58" spans="1:16" ht="44.25" customHeight="1" x14ac:dyDescent="0.2">
      <c r="F58" s="75" t="str">
        <f>IF(AND(ROUND(F56,0)=ROUND('PR Cash Reconciliation_2A,B,C,D'!D42,0)),"OK","WARNING -Financial Commitments not matching")</f>
        <v>OK</v>
      </c>
      <c r="L58" s="75" t="str">
        <f>IF(AND(ROUND(L56,0)=ROUND('PR Cash Reconciliation_2A,B,C,D'!H42,0)),"OK","WARNING -Financial Commitments not matching")</f>
        <v>OK</v>
      </c>
    </row>
    <row r="60" spans="1:16" ht="30" x14ac:dyDescent="0.2">
      <c r="A60" s="96" t="str">
        <f>VLOOKUP(Translations!B614,Translations!B3:H893,4,0)</f>
        <v>Obligaciones financieras</v>
      </c>
    </row>
    <row r="61" spans="1:16" ht="13.5" thickBot="1" x14ac:dyDescent="0.25"/>
    <row r="62" spans="1:16" ht="15.75" thickBot="1" x14ac:dyDescent="0.25">
      <c r="B62" s="1738" t="str">
        <f>VLOOKUP(Translations!B9,Translations!B3:H893,4,0)</f>
        <v>Receptor principal:</v>
      </c>
      <c r="C62" s="1739"/>
      <c r="D62" s="1739"/>
      <c r="E62" s="1739"/>
      <c r="F62" s="1739"/>
      <c r="G62" s="1739"/>
      <c r="H62" s="1739"/>
      <c r="I62" s="1739"/>
      <c r="J62" s="1740"/>
      <c r="K62" s="1741" t="s">
        <v>119</v>
      </c>
      <c r="L62" s="1742"/>
      <c r="M62" s="1743"/>
      <c r="N62" s="1735" t="s">
        <v>118</v>
      </c>
      <c r="O62" s="1736"/>
      <c r="P62" s="1737"/>
    </row>
    <row r="63" spans="1:16" ht="60" customHeight="1" x14ac:dyDescent="0.2">
      <c r="A63" s="95" t="s">
        <v>117</v>
      </c>
      <c r="B63" s="94" t="str">
        <f t="shared" ref="B63:H63" si="4">B5</f>
        <v>Módulos</v>
      </c>
      <c r="C63" s="94" t="str">
        <f t="shared" si="4"/>
        <v>Intervenciones</v>
      </c>
      <c r="D63" s="94" t="str">
        <f t="shared" si="4"/>
        <v>Descripcion de la actividad</v>
      </c>
      <c r="E63" s="94" t="str">
        <f t="shared" si="4"/>
        <v>Entrada de costos</v>
      </c>
      <c r="F63" s="94" t="str">
        <f t="shared" si="4"/>
        <v>Monto en moneda de la Subvencion</v>
      </c>
      <c r="G63" s="94" t="str">
        <f t="shared" si="4"/>
        <v>Fecha de entrega</v>
      </c>
      <c r="H63" s="94" t="str">
        <f t="shared" si="4"/>
        <v>Fecha de pago prevista</v>
      </c>
      <c r="I63" s="1746" t="str">
        <f>J5</f>
        <v>Comentarios</v>
      </c>
      <c r="J63" s="1747"/>
      <c r="K63" s="93" t="s">
        <v>110</v>
      </c>
      <c r="L63" s="93" t="s">
        <v>109</v>
      </c>
      <c r="M63" s="92" t="s">
        <v>42</v>
      </c>
      <c r="N63" s="91" t="s">
        <v>108</v>
      </c>
      <c r="O63" s="90" t="s">
        <v>107</v>
      </c>
      <c r="P63" s="89" t="s">
        <v>42</v>
      </c>
    </row>
    <row r="64" spans="1:16" ht="142.5" x14ac:dyDescent="0.25">
      <c r="A64" s="87">
        <v>1</v>
      </c>
      <c r="B64" s="1553" t="s">
        <v>2356</v>
      </c>
      <c r="C64" s="1553" t="s">
        <v>2477</v>
      </c>
      <c r="D64" s="1553" t="s">
        <v>4139</v>
      </c>
      <c r="E64" s="1554">
        <v>38690.000480000002</v>
      </c>
      <c r="F64" s="83">
        <v>10676.048697571745</v>
      </c>
      <c r="G64" s="1561">
        <v>44092</v>
      </c>
      <c r="H64" s="1562">
        <v>44286</v>
      </c>
      <c r="I64" s="1744"/>
      <c r="J64" s="1745"/>
      <c r="K64" s="83"/>
      <c r="L64" s="82">
        <f t="shared" ref="L64:L95" si="5">F64+K64</f>
        <v>10676.048697571745</v>
      </c>
      <c r="M64" s="79"/>
      <c r="N64" s="88"/>
      <c r="O64" s="80">
        <f t="shared" ref="O64:O95" si="6">L64+N64</f>
        <v>10676.048697571745</v>
      </c>
      <c r="P64" s="79"/>
    </row>
    <row r="65" spans="1:16" ht="156.75" x14ac:dyDescent="0.25">
      <c r="A65" s="87">
        <v>2</v>
      </c>
      <c r="B65" s="1553" t="s">
        <v>2356</v>
      </c>
      <c r="C65" s="1553" t="s">
        <v>2477</v>
      </c>
      <c r="D65" s="1553" t="s">
        <v>4140</v>
      </c>
      <c r="E65" s="1554">
        <v>52200</v>
      </c>
      <c r="F65" s="83">
        <v>14403.973509933774</v>
      </c>
      <c r="G65" s="1561">
        <v>44371</v>
      </c>
      <c r="H65" s="1562">
        <v>44377</v>
      </c>
      <c r="I65" s="1744"/>
      <c r="J65" s="1745"/>
      <c r="K65" s="83"/>
      <c r="L65" s="82">
        <f t="shared" si="5"/>
        <v>14403.973509933774</v>
      </c>
      <c r="M65" s="79"/>
      <c r="N65" s="81"/>
      <c r="O65" s="80">
        <f t="shared" si="6"/>
        <v>14403.973509933774</v>
      </c>
      <c r="P65" s="79"/>
    </row>
    <row r="66" spans="1:16" ht="128.25" x14ac:dyDescent="0.25">
      <c r="A66" s="87">
        <v>3</v>
      </c>
      <c r="B66" s="1553" t="s">
        <v>2356</v>
      </c>
      <c r="C66" s="1553" t="s">
        <v>2477</v>
      </c>
      <c r="D66" s="1553" t="s">
        <v>4141</v>
      </c>
      <c r="E66" s="1554">
        <v>30000</v>
      </c>
      <c r="F66" s="83">
        <v>8278.1456953642373</v>
      </c>
      <c r="G66" s="1561">
        <v>44371</v>
      </c>
      <c r="H66" s="1562">
        <v>44377</v>
      </c>
      <c r="I66" s="1744"/>
      <c r="J66" s="1745"/>
      <c r="K66" s="83"/>
      <c r="L66" s="82">
        <f t="shared" si="5"/>
        <v>8278.1456953642373</v>
      </c>
      <c r="M66" s="79"/>
      <c r="N66" s="81"/>
      <c r="O66" s="80">
        <f t="shared" si="6"/>
        <v>8278.1456953642373</v>
      </c>
      <c r="P66" s="79"/>
    </row>
    <row r="67" spans="1:16" ht="28.5" x14ac:dyDescent="0.25">
      <c r="A67" s="87">
        <v>4</v>
      </c>
      <c r="B67" s="1553" t="s">
        <v>2356</v>
      </c>
      <c r="C67" s="1553" t="s">
        <v>2477</v>
      </c>
      <c r="D67" s="1553" t="s">
        <v>4142</v>
      </c>
      <c r="E67" s="1554">
        <v>18000</v>
      </c>
      <c r="F67" s="83">
        <v>4966.8874172185433</v>
      </c>
      <c r="G67" s="1561">
        <v>44186</v>
      </c>
      <c r="H67" s="1562">
        <v>44227</v>
      </c>
      <c r="I67" s="1744"/>
      <c r="J67" s="1745"/>
      <c r="K67" s="83"/>
      <c r="L67" s="82">
        <f t="shared" si="5"/>
        <v>4966.8874172185433</v>
      </c>
      <c r="M67" s="79"/>
      <c r="N67" s="81"/>
      <c r="O67" s="80">
        <f t="shared" si="6"/>
        <v>4966.8874172185433</v>
      </c>
      <c r="P67" s="79"/>
    </row>
    <row r="68" spans="1:16" ht="28.5" x14ac:dyDescent="0.25">
      <c r="A68" s="87">
        <v>5</v>
      </c>
      <c r="B68" s="1553" t="s">
        <v>2356</v>
      </c>
      <c r="C68" s="1553" t="s">
        <v>2477</v>
      </c>
      <c r="D68" s="1553" t="s">
        <v>4142</v>
      </c>
      <c r="E68" s="1554">
        <v>24000</v>
      </c>
      <c r="F68" s="83">
        <v>6622.5165562913908</v>
      </c>
      <c r="G68" s="1561">
        <v>44371</v>
      </c>
      <c r="H68" s="1562">
        <v>44377</v>
      </c>
      <c r="I68" s="1744"/>
      <c r="J68" s="1745"/>
      <c r="K68" s="83"/>
      <c r="L68" s="82">
        <f t="shared" si="5"/>
        <v>6622.5165562913908</v>
      </c>
      <c r="M68" s="79"/>
      <c r="N68" s="81"/>
      <c r="O68" s="80">
        <f t="shared" si="6"/>
        <v>6622.5165562913908</v>
      </c>
      <c r="P68" s="79"/>
    </row>
    <row r="69" spans="1:16" ht="28.5" x14ac:dyDescent="0.25">
      <c r="A69" s="87">
        <v>6</v>
      </c>
      <c r="B69" s="1553" t="s">
        <v>2356</v>
      </c>
      <c r="C69" s="1553" t="s">
        <v>2477</v>
      </c>
      <c r="D69" s="1553" t="s">
        <v>4142</v>
      </c>
      <c r="E69" s="1554">
        <v>18000</v>
      </c>
      <c r="F69" s="83">
        <v>4966.8874172185433</v>
      </c>
      <c r="G69" s="1561">
        <v>44371</v>
      </c>
      <c r="H69" s="1562">
        <v>44377</v>
      </c>
      <c r="I69" s="1744"/>
      <c r="J69" s="1745"/>
      <c r="K69" s="83"/>
      <c r="L69" s="82">
        <f t="shared" si="5"/>
        <v>4966.8874172185433</v>
      </c>
      <c r="M69" s="79"/>
      <c r="N69" s="81"/>
      <c r="O69" s="80">
        <f t="shared" si="6"/>
        <v>4966.8874172185433</v>
      </c>
      <c r="P69" s="79"/>
    </row>
    <row r="70" spans="1:16" ht="28.5" x14ac:dyDescent="0.25">
      <c r="A70" s="87">
        <v>7</v>
      </c>
      <c r="B70" s="1553" t="s">
        <v>2356</v>
      </c>
      <c r="C70" s="1553" t="s">
        <v>2477</v>
      </c>
      <c r="D70" s="1553" t="s">
        <v>4142</v>
      </c>
      <c r="E70" s="1554">
        <v>24000</v>
      </c>
      <c r="F70" s="83">
        <v>6622.5165562913908</v>
      </c>
      <c r="G70" s="1561">
        <v>44371</v>
      </c>
      <c r="H70" s="1562">
        <v>44377</v>
      </c>
      <c r="I70" s="1744"/>
      <c r="J70" s="1745"/>
      <c r="K70" s="83"/>
      <c r="L70" s="82">
        <f t="shared" si="5"/>
        <v>6622.5165562913908</v>
      </c>
      <c r="M70" s="79"/>
      <c r="N70" s="81"/>
      <c r="O70" s="80">
        <f t="shared" si="6"/>
        <v>6622.5165562913908</v>
      </c>
      <c r="P70" s="79"/>
    </row>
    <row r="71" spans="1:16" ht="28.5" x14ac:dyDescent="0.25">
      <c r="A71" s="87">
        <v>8</v>
      </c>
      <c r="B71" s="1553" t="s">
        <v>2356</v>
      </c>
      <c r="C71" s="1553" t="s">
        <v>2477</v>
      </c>
      <c r="D71" s="1553" t="s">
        <v>4142</v>
      </c>
      <c r="E71" s="1554">
        <v>24000</v>
      </c>
      <c r="F71" s="83">
        <v>6622.5165562913908</v>
      </c>
      <c r="G71" s="1561">
        <v>44371</v>
      </c>
      <c r="H71" s="1562">
        <v>44377</v>
      </c>
      <c r="I71" s="1744"/>
      <c r="J71" s="1745"/>
      <c r="K71" s="83"/>
      <c r="L71" s="82">
        <f t="shared" si="5"/>
        <v>6622.5165562913908</v>
      </c>
      <c r="M71" s="79"/>
      <c r="N71" s="81"/>
      <c r="O71" s="80">
        <f t="shared" si="6"/>
        <v>6622.5165562913908</v>
      </c>
      <c r="P71" s="79"/>
    </row>
    <row r="72" spans="1:16" ht="85.5" x14ac:dyDescent="0.25">
      <c r="A72" s="87">
        <v>9</v>
      </c>
      <c r="B72" s="1553" t="s">
        <v>2356</v>
      </c>
      <c r="C72" s="1553" t="s">
        <v>2477</v>
      </c>
      <c r="D72" s="1553" t="s">
        <v>4143</v>
      </c>
      <c r="E72" s="1554">
        <v>30000</v>
      </c>
      <c r="F72" s="83">
        <v>8278.1456953642373</v>
      </c>
      <c r="G72" s="1561">
        <v>44371</v>
      </c>
      <c r="H72" s="1562">
        <v>44377</v>
      </c>
      <c r="I72" s="1744"/>
      <c r="J72" s="1745"/>
      <c r="K72" s="83"/>
      <c r="L72" s="82">
        <f t="shared" si="5"/>
        <v>8278.1456953642373</v>
      </c>
      <c r="M72" s="79"/>
      <c r="N72" s="81"/>
      <c r="O72" s="80">
        <f t="shared" si="6"/>
        <v>8278.1456953642373</v>
      </c>
      <c r="P72" s="79"/>
    </row>
    <row r="73" spans="1:16" ht="128.25" x14ac:dyDescent="0.25">
      <c r="A73" s="87">
        <v>10</v>
      </c>
      <c r="B73" s="1553" t="s">
        <v>2356</v>
      </c>
      <c r="C73" s="1553" t="s">
        <v>2477</v>
      </c>
      <c r="D73" s="1553" t="s">
        <v>4144</v>
      </c>
      <c r="E73" s="1554">
        <v>30000</v>
      </c>
      <c r="F73" s="83">
        <v>8278.1456953642373</v>
      </c>
      <c r="G73" s="1561">
        <v>44371</v>
      </c>
      <c r="H73" s="1562">
        <v>44377</v>
      </c>
      <c r="I73" s="1744"/>
      <c r="J73" s="1745"/>
      <c r="K73" s="83"/>
      <c r="L73" s="82">
        <f t="shared" si="5"/>
        <v>8278.1456953642373</v>
      </c>
      <c r="M73" s="79"/>
      <c r="N73" s="81"/>
      <c r="O73" s="80">
        <f t="shared" si="6"/>
        <v>8278.1456953642373</v>
      </c>
      <c r="P73" s="79"/>
    </row>
    <row r="74" spans="1:16" ht="28.5" x14ac:dyDescent="0.25">
      <c r="A74" s="87">
        <v>11</v>
      </c>
      <c r="B74" s="1553" t="s">
        <v>2356</v>
      </c>
      <c r="C74" s="1553" t="s">
        <v>2477</v>
      </c>
      <c r="D74" s="1553" t="s">
        <v>4145</v>
      </c>
      <c r="E74" s="1554">
        <v>24000</v>
      </c>
      <c r="F74" s="83">
        <v>6622.5165562913908</v>
      </c>
      <c r="G74" s="1561">
        <v>44371</v>
      </c>
      <c r="H74" s="1562">
        <v>44377</v>
      </c>
      <c r="I74" s="1744"/>
      <c r="J74" s="1745"/>
      <c r="K74" s="83"/>
      <c r="L74" s="82">
        <f t="shared" si="5"/>
        <v>6622.5165562913908</v>
      </c>
      <c r="M74" s="79"/>
      <c r="N74" s="81"/>
      <c r="O74" s="80">
        <f t="shared" si="6"/>
        <v>6622.5165562913908</v>
      </c>
      <c r="P74" s="79"/>
    </row>
    <row r="75" spans="1:16" ht="128.25" x14ac:dyDescent="0.25">
      <c r="A75" s="87">
        <v>12</v>
      </c>
      <c r="B75" s="1553" t="s">
        <v>2356</v>
      </c>
      <c r="C75" s="1553" t="s">
        <v>2477</v>
      </c>
      <c r="D75" s="1553" t="s">
        <v>4146</v>
      </c>
      <c r="E75" s="1554">
        <v>58834.8</v>
      </c>
      <c r="F75" s="83">
        <v>16234.768211920529</v>
      </c>
      <c r="G75" s="1561">
        <v>43950</v>
      </c>
      <c r="H75" s="1562">
        <v>43950</v>
      </c>
      <c r="I75" s="1744"/>
      <c r="J75" s="1745"/>
      <c r="K75" s="83"/>
      <c r="L75" s="82">
        <f t="shared" si="5"/>
        <v>16234.768211920529</v>
      </c>
      <c r="M75" s="79"/>
      <c r="N75" s="81"/>
      <c r="O75" s="80">
        <f t="shared" si="6"/>
        <v>16234.768211920529</v>
      </c>
      <c r="P75" s="79"/>
    </row>
    <row r="76" spans="1:16" ht="142.5" x14ac:dyDescent="0.25">
      <c r="A76" s="87">
        <v>13</v>
      </c>
      <c r="B76" s="1553" t="s">
        <v>2356</v>
      </c>
      <c r="C76" s="1553" t="s">
        <v>2477</v>
      </c>
      <c r="D76" s="1553" t="s">
        <v>4147</v>
      </c>
      <c r="E76" s="1554">
        <v>52649.995200000005</v>
      </c>
      <c r="F76" s="83">
        <v>14528.144370860928</v>
      </c>
      <c r="G76" s="1561">
        <v>44211</v>
      </c>
      <c r="H76" s="1562">
        <v>44211</v>
      </c>
      <c r="I76" s="1744"/>
      <c r="J76" s="1745"/>
      <c r="K76" s="83"/>
      <c r="L76" s="82">
        <f t="shared" si="5"/>
        <v>14528.144370860928</v>
      </c>
      <c r="M76" s="79"/>
      <c r="N76" s="81"/>
      <c r="O76" s="80">
        <f t="shared" si="6"/>
        <v>14528.144370860928</v>
      </c>
      <c r="P76" s="79"/>
    </row>
    <row r="77" spans="1:16" ht="142.5" x14ac:dyDescent="0.25">
      <c r="A77" s="87">
        <v>14</v>
      </c>
      <c r="B77" s="1553" t="s">
        <v>2356</v>
      </c>
      <c r="C77" s="1553" t="s">
        <v>2477</v>
      </c>
      <c r="D77" s="1553" t="s">
        <v>4139</v>
      </c>
      <c r="E77" s="1554">
        <v>58035.000719999996</v>
      </c>
      <c r="F77" s="83">
        <v>16014.073046357615</v>
      </c>
      <c r="G77" s="1561">
        <v>44286</v>
      </c>
      <c r="H77" s="1562">
        <v>44286</v>
      </c>
      <c r="I77" s="1744"/>
      <c r="J77" s="1745"/>
      <c r="K77" s="83"/>
      <c r="L77" s="82">
        <f t="shared" si="5"/>
        <v>16014.073046357615</v>
      </c>
      <c r="M77" s="79"/>
      <c r="N77" s="81"/>
      <c r="O77" s="80">
        <f t="shared" si="6"/>
        <v>16014.073046357615</v>
      </c>
      <c r="P77" s="79"/>
    </row>
    <row r="78" spans="1:16" ht="270.75" x14ac:dyDescent="0.25">
      <c r="A78" s="87">
        <v>15</v>
      </c>
      <c r="B78" s="1553" t="s">
        <v>2356</v>
      </c>
      <c r="C78" s="1553" t="s">
        <v>2477</v>
      </c>
      <c r="D78" s="1553" t="s">
        <v>4148</v>
      </c>
      <c r="E78" s="1554">
        <v>7699.9956000000002</v>
      </c>
      <c r="F78" s="83">
        <v>2124.7228476821192</v>
      </c>
      <c r="G78" s="1561">
        <v>44188</v>
      </c>
      <c r="H78" s="1562">
        <v>44227</v>
      </c>
      <c r="I78" s="1744"/>
      <c r="J78" s="1745"/>
      <c r="K78" s="83"/>
      <c r="L78" s="82">
        <f t="shared" si="5"/>
        <v>2124.7228476821192</v>
      </c>
      <c r="M78" s="79"/>
      <c r="N78" s="81"/>
      <c r="O78" s="80">
        <f t="shared" si="6"/>
        <v>2124.7228476821192</v>
      </c>
      <c r="P78" s="79"/>
    </row>
    <row r="79" spans="1:16" ht="327.75" x14ac:dyDescent="0.25">
      <c r="A79" s="87">
        <v>16</v>
      </c>
      <c r="B79" s="1553" t="s">
        <v>2356</v>
      </c>
      <c r="C79" s="1553" t="s">
        <v>2477</v>
      </c>
      <c r="D79" s="1553" t="s">
        <v>4149</v>
      </c>
      <c r="E79" s="1554">
        <v>7200</v>
      </c>
      <c r="F79" s="83">
        <v>1986.7549668874171</v>
      </c>
      <c r="G79" s="1561">
        <v>44247</v>
      </c>
      <c r="H79" s="1562">
        <v>44247</v>
      </c>
      <c r="I79" s="1744"/>
      <c r="J79" s="1745"/>
      <c r="K79" s="83"/>
      <c r="L79" s="82">
        <f t="shared" si="5"/>
        <v>1986.7549668874171</v>
      </c>
      <c r="M79" s="79"/>
      <c r="N79" s="81"/>
      <c r="O79" s="80">
        <f t="shared" si="6"/>
        <v>1986.7549668874171</v>
      </c>
      <c r="P79" s="79"/>
    </row>
    <row r="80" spans="1:16" ht="57" x14ac:dyDescent="0.25">
      <c r="A80" s="87">
        <v>17</v>
      </c>
      <c r="B80" s="1553" t="s">
        <v>2356</v>
      </c>
      <c r="C80" s="1553" t="s">
        <v>2477</v>
      </c>
      <c r="D80" s="1553" t="s">
        <v>4150</v>
      </c>
      <c r="E80" s="1554">
        <v>5000</v>
      </c>
      <c r="F80" s="83">
        <v>1379.690949227373</v>
      </c>
      <c r="G80" s="1561">
        <v>44287</v>
      </c>
      <c r="H80" s="1562">
        <v>44288</v>
      </c>
      <c r="I80" s="1744"/>
      <c r="J80" s="1745"/>
      <c r="K80" s="83"/>
      <c r="L80" s="82">
        <f t="shared" si="5"/>
        <v>1379.690949227373</v>
      </c>
      <c r="M80" s="79"/>
      <c r="N80" s="81"/>
      <c r="O80" s="80">
        <f t="shared" si="6"/>
        <v>1379.690949227373</v>
      </c>
      <c r="P80" s="79"/>
    </row>
    <row r="81" spans="1:16" ht="185.25" x14ac:dyDescent="0.25">
      <c r="A81" s="87">
        <v>18</v>
      </c>
      <c r="B81" s="1553" t="s">
        <v>2356</v>
      </c>
      <c r="C81" s="1553" t="s">
        <v>2477</v>
      </c>
      <c r="D81" s="1553" t="s">
        <v>4151</v>
      </c>
      <c r="E81" s="1554">
        <v>22071</v>
      </c>
      <c r="F81" s="1556">
        <v>22071</v>
      </c>
      <c r="G81" s="1561">
        <v>44247</v>
      </c>
      <c r="H81" s="1562">
        <v>44247</v>
      </c>
      <c r="I81" s="1744"/>
      <c r="J81" s="1745"/>
      <c r="K81" s="83"/>
      <c r="L81" s="82">
        <f t="shared" si="5"/>
        <v>22071</v>
      </c>
      <c r="M81" s="79"/>
      <c r="N81" s="81"/>
      <c r="O81" s="80">
        <f t="shared" si="6"/>
        <v>22071</v>
      </c>
      <c r="P81" s="79"/>
    </row>
    <row r="82" spans="1:16" ht="71.25" x14ac:dyDescent="0.25">
      <c r="A82" s="87">
        <v>19</v>
      </c>
      <c r="B82" s="1553" t="s">
        <v>2356</v>
      </c>
      <c r="C82" s="1553" t="s">
        <v>2477</v>
      </c>
      <c r="D82" s="1553" t="s">
        <v>4152</v>
      </c>
      <c r="E82" s="1554">
        <v>15360.0954</v>
      </c>
      <c r="F82" s="83">
        <v>4238.4369205298017</v>
      </c>
      <c r="G82" s="1561">
        <v>44027</v>
      </c>
      <c r="H82" s="1562">
        <v>44227</v>
      </c>
      <c r="I82" s="1744"/>
      <c r="J82" s="1745"/>
      <c r="K82" s="83"/>
      <c r="L82" s="82">
        <f t="shared" si="5"/>
        <v>4238.4369205298017</v>
      </c>
      <c r="M82" s="79"/>
      <c r="N82" s="81"/>
      <c r="O82" s="80">
        <f t="shared" si="6"/>
        <v>4238.4369205298017</v>
      </c>
      <c r="P82" s="79"/>
    </row>
    <row r="83" spans="1:16" ht="42.75" x14ac:dyDescent="0.25">
      <c r="A83" s="87">
        <v>20</v>
      </c>
      <c r="B83" s="1553" t="s">
        <v>2356</v>
      </c>
      <c r="C83" s="1553" t="s">
        <v>4129</v>
      </c>
      <c r="D83" s="1553" t="s">
        <v>4153</v>
      </c>
      <c r="E83" s="1554">
        <v>142.839</v>
      </c>
      <c r="F83" s="1556">
        <v>142.839</v>
      </c>
      <c r="G83" s="1561">
        <v>44227</v>
      </c>
      <c r="H83" s="1562">
        <v>44227</v>
      </c>
      <c r="I83" s="1744"/>
      <c r="J83" s="1745"/>
      <c r="K83" s="83"/>
      <c r="L83" s="82">
        <f t="shared" si="5"/>
        <v>142.839</v>
      </c>
      <c r="M83" s="79"/>
      <c r="N83" s="81"/>
      <c r="O83" s="80">
        <f t="shared" si="6"/>
        <v>142.839</v>
      </c>
      <c r="P83" s="79"/>
    </row>
    <row r="84" spans="1:16" ht="156.75" x14ac:dyDescent="0.25">
      <c r="A84" s="87">
        <v>21</v>
      </c>
      <c r="B84" s="1553" t="s">
        <v>2356</v>
      </c>
      <c r="C84" s="1553" t="s">
        <v>4130</v>
      </c>
      <c r="D84" s="1553" t="s">
        <v>4154</v>
      </c>
      <c r="E84" s="1554">
        <v>39000</v>
      </c>
      <c r="F84" s="83">
        <v>10761.58940397351</v>
      </c>
      <c r="G84" s="1561">
        <v>44371</v>
      </c>
      <c r="H84" s="1562">
        <v>44377</v>
      </c>
      <c r="I84" s="1744"/>
      <c r="J84" s="1745"/>
      <c r="K84" s="83"/>
      <c r="L84" s="82">
        <f t="shared" si="5"/>
        <v>10761.58940397351</v>
      </c>
      <c r="M84" s="79"/>
      <c r="N84" s="81"/>
      <c r="O84" s="80">
        <f t="shared" si="6"/>
        <v>10761.58940397351</v>
      </c>
      <c r="P84" s="79"/>
    </row>
    <row r="85" spans="1:16" ht="99.75" x14ac:dyDescent="0.25">
      <c r="A85" s="87">
        <v>22</v>
      </c>
      <c r="B85" s="1553" t="s">
        <v>4125</v>
      </c>
      <c r="C85" s="1553" t="s">
        <v>4131</v>
      </c>
      <c r="D85" s="1553" t="s">
        <v>4155</v>
      </c>
      <c r="E85" s="1554">
        <v>6000</v>
      </c>
      <c r="F85" s="83">
        <v>1655.6291390728477</v>
      </c>
      <c r="G85" s="1561">
        <v>44253</v>
      </c>
      <c r="H85" s="1562">
        <v>44253</v>
      </c>
      <c r="I85" s="1744"/>
      <c r="J85" s="1745"/>
      <c r="K85" s="83"/>
      <c r="L85" s="82">
        <f t="shared" si="5"/>
        <v>1655.6291390728477</v>
      </c>
      <c r="M85" s="79"/>
      <c r="N85" s="81"/>
      <c r="O85" s="80">
        <f t="shared" si="6"/>
        <v>1655.6291390728477</v>
      </c>
      <c r="P85" s="79"/>
    </row>
    <row r="86" spans="1:16" ht="42.75" x14ac:dyDescent="0.25">
      <c r="A86" s="87">
        <v>23</v>
      </c>
      <c r="B86" s="1553" t="s">
        <v>2356</v>
      </c>
      <c r="C86" s="1553" t="s">
        <v>4129</v>
      </c>
      <c r="D86" s="1553" t="s">
        <v>4156</v>
      </c>
      <c r="E86" s="1554">
        <v>3950</v>
      </c>
      <c r="F86" s="83">
        <v>1089.9558498896247</v>
      </c>
      <c r="G86" s="1561">
        <v>44227</v>
      </c>
      <c r="H86" s="1562">
        <v>44227</v>
      </c>
      <c r="I86" s="1744"/>
      <c r="J86" s="1745"/>
      <c r="K86" s="83"/>
      <c r="L86" s="82">
        <f t="shared" si="5"/>
        <v>1089.9558498896247</v>
      </c>
      <c r="M86" s="79"/>
      <c r="N86" s="81"/>
      <c r="O86" s="80">
        <f t="shared" si="6"/>
        <v>1089.9558498896247</v>
      </c>
      <c r="P86" s="79"/>
    </row>
    <row r="87" spans="1:16" ht="42.75" x14ac:dyDescent="0.25">
      <c r="A87" s="87">
        <v>24</v>
      </c>
      <c r="B87" s="1553" t="s">
        <v>2356</v>
      </c>
      <c r="C87" s="1553" t="s">
        <v>4129</v>
      </c>
      <c r="D87" s="1553" t="s">
        <v>4157</v>
      </c>
      <c r="E87" s="1554">
        <v>9000</v>
      </c>
      <c r="F87" s="83">
        <v>2483.4437086092717</v>
      </c>
      <c r="G87" s="1561">
        <v>44238</v>
      </c>
      <c r="H87" s="1562">
        <v>44238</v>
      </c>
      <c r="I87" s="1744"/>
      <c r="J87" s="1745"/>
      <c r="K87" s="83"/>
      <c r="L87" s="82">
        <f t="shared" si="5"/>
        <v>2483.4437086092717</v>
      </c>
      <c r="M87" s="79"/>
      <c r="N87" s="81"/>
      <c r="O87" s="80">
        <f t="shared" si="6"/>
        <v>2483.4437086092717</v>
      </c>
      <c r="P87" s="79"/>
    </row>
    <row r="88" spans="1:16" ht="57" x14ac:dyDescent="0.25">
      <c r="A88" s="87">
        <v>25</v>
      </c>
      <c r="B88" s="1553" t="s">
        <v>2356</v>
      </c>
      <c r="C88" s="1553" t="s">
        <v>4129</v>
      </c>
      <c r="D88" s="1553" t="s">
        <v>4158</v>
      </c>
      <c r="E88" s="1554">
        <v>15000</v>
      </c>
      <c r="F88" s="83">
        <v>4139.0728476821187</v>
      </c>
      <c r="G88" s="1561">
        <v>44210</v>
      </c>
      <c r="H88" s="1562">
        <v>44210</v>
      </c>
      <c r="I88" s="1744"/>
      <c r="J88" s="1745"/>
      <c r="K88" s="83"/>
      <c r="L88" s="82">
        <f t="shared" si="5"/>
        <v>4139.0728476821187</v>
      </c>
      <c r="M88" s="79"/>
      <c r="N88" s="81"/>
      <c r="O88" s="80">
        <f t="shared" si="6"/>
        <v>4139.0728476821187</v>
      </c>
      <c r="P88" s="79"/>
    </row>
    <row r="89" spans="1:16" ht="42.75" x14ac:dyDescent="0.25">
      <c r="A89" s="87">
        <v>26</v>
      </c>
      <c r="B89" s="1553" t="s">
        <v>2356</v>
      </c>
      <c r="C89" s="1553" t="s">
        <v>4129</v>
      </c>
      <c r="D89" s="1553" t="s">
        <v>4159</v>
      </c>
      <c r="E89" s="1554">
        <v>46900</v>
      </c>
      <c r="F89" s="83">
        <v>12941.501103752758</v>
      </c>
      <c r="G89" s="1561">
        <v>44259</v>
      </c>
      <c r="H89" s="1562">
        <v>44259</v>
      </c>
      <c r="I89" s="1744"/>
      <c r="J89" s="1745"/>
      <c r="K89" s="83"/>
      <c r="L89" s="82">
        <f t="shared" si="5"/>
        <v>12941.501103752758</v>
      </c>
      <c r="M89" s="79"/>
      <c r="N89" s="81"/>
      <c r="O89" s="80">
        <f t="shared" si="6"/>
        <v>12941.501103752758</v>
      </c>
      <c r="P89" s="79"/>
    </row>
    <row r="90" spans="1:16" ht="128.25" x14ac:dyDescent="0.25">
      <c r="A90" s="87">
        <v>27</v>
      </c>
      <c r="B90" s="1553" t="s">
        <v>2341</v>
      </c>
      <c r="C90" s="1553" t="s">
        <v>4132</v>
      </c>
      <c r="D90" s="1553" t="s">
        <v>4160</v>
      </c>
      <c r="E90" s="1554">
        <v>17500</v>
      </c>
      <c r="F90" s="83">
        <v>4828.9183222958054</v>
      </c>
      <c r="G90" s="1561">
        <v>44279</v>
      </c>
      <c r="H90" s="1562">
        <v>44279</v>
      </c>
      <c r="I90" s="1744"/>
      <c r="J90" s="1745"/>
      <c r="K90" s="83"/>
      <c r="L90" s="82">
        <f t="shared" si="5"/>
        <v>4828.9183222958054</v>
      </c>
      <c r="M90" s="79"/>
      <c r="N90" s="81"/>
      <c r="O90" s="80">
        <f t="shared" si="6"/>
        <v>4828.9183222958054</v>
      </c>
      <c r="P90" s="79"/>
    </row>
    <row r="91" spans="1:16" ht="57" x14ac:dyDescent="0.25">
      <c r="A91" s="87">
        <v>28</v>
      </c>
      <c r="B91" s="1553" t="s">
        <v>2341</v>
      </c>
      <c r="C91" s="1553" t="s">
        <v>4132</v>
      </c>
      <c r="D91" s="1553" t="s">
        <v>4161</v>
      </c>
      <c r="E91" s="1554">
        <v>3000</v>
      </c>
      <c r="F91" s="83">
        <v>827.81456953642385</v>
      </c>
      <c r="G91" s="1561">
        <v>44207</v>
      </c>
      <c r="H91" s="1562">
        <v>44207</v>
      </c>
      <c r="I91" s="1744"/>
      <c r="J91" s="1745"/>
      <c r="K91" s="83"/>
      <c r="L91" s="82">
        <f t="shared" si="5"/>
        <v>827.81456953642385</v>
      </c>
      <c r="M91" s="79"/>
      <c r="N91" s="81"/>
      <c r="O91" s="80">
        <f t="shared" si="6"/>
        <v>827.81456953642385</v>
      </c>
      <c r="P91" s="79"/>
    </row>
    <row r="92" spans="1:16" ht="42.75" x14ac:dyDescent="0.25">
      <c r="A92" s="87">
        <v>29</v>
      </c>
      <c r="B92" s="1553" t="s">
        <v>2341</v>
      </c>
      <c r="C92" s="1553" t="s">
        <v>4132</v>
      </c>
      <c r="D92" s="1553" t="s">
        <v>4162</v>
      </c>
      <c r="E92" s="1554">
        <v>3000</v>
      </c>
      <c r="F92" s="83">
        <v>827.81456953642385</v>
      </c>
      <c r="G92" s="1561">
        <v>44247</v>
      </c>
      <c r="H92" s="1562">
        <v>44247</v>
      </c>
      <c r="I92" s="1744"/>
      <c r="J92" s="1745"/>
      <c r="K92" s="83"/>
      <c r="L92" s="82">
        <f t="shared" si="5"/>
        <v>827.81456953642385</v>
      </c>
      <c r="M92" s="79"/>
      <c r="N92" s="81"/>
      <c r="O92" s="80">
        <f t="shared" si="6"/>
        <v>827.81456953642385</v>
      </c>
      <c r="P92" s="79"/>
    </row>
    <row r="93" spans="1:16" ht="28.5" x14ac:dyDescent="0.25">
      <c r="A93" s="87">
        <v>30</v>
      </c>
      <c r="B93" s="1553" t="s">
        <v>2341</v>
      </c>
      <c r="C93" s="1553" t="s">
        <v>4133</v>
      </c>
      <c r="D93" s="1553" t="s">
        <v>4163</v>
      </c>
      <c r="E93" s="1554">
        <v>212.39999999999998</v>
      </c>
      <c r="F93" s="83">
        <v>58.609271523178798</v>
      </c>
      <c r="G93" s="1561">
        <v>44227</v>
      </c>
      <c r="H93" s="1562">
        <v>44227</v>
      </c>
      <c r="I93" s="1744"/>
      <c r="J93" s="1745"/>
      <c r="K93" s="83"/>
      <c r="L93" s="82">
        <f t="shared" si="5"/>
        <v>58.609271523178798</v>
      </c>
      <c r="M93" s="79"/>
      <c r="N93" s="81"/>
      <c r="O93" s="80">
        <f t="shared" si="6"/>
        <v>58.609271523178798</v>
      </c>
      <c r="P93" s="79"/>
    </row>
    <row r="94" spans="1:16" ht="99.75" x14ac:dyDescent="0.25">
      <c r="A94" s="87">
        <v>31</v>
      </c>
      <c r="B94" s="1553" t="s">
        <v>2341</v>
      </c>
      <c r="C94" s="1553" t="s">
        <v>4134</v>
      </c>
      <c r="D94" s="1553" t="s">
        <v>4164</v>
      </c>
      <c r="E94" s="1554">
        <v>97914.066600000006</v>
      </c>
      <c r="F94" s="83">
        <v>27018.230298013244</v>
      </c>
      <c r="G94" s="1561"/>
      <c r="H94" s="1562"/>
      <c r="I94" s="1744"/>
      <c r="J94" s="1745"/>
      <c r="K94" s="83"/>
      <c r="L94" s="82">
        <f t="shared" si="5"/>
        <v>27018.230298013244</v>
      </c>
      <c r="M94" s="79"/>
      <c r="N94" s="81"/>
      <c r="O94" s="80">
        <f t="shared" si="6"/>
        <v>27018.230298013244</v>
      </c>
      <c r="P94" s="79"/>
    </row>
    <row r="95" spans="1:16" ht="128.25" x14ac:dyDescent="0.25">
      <c r="A95" s="87">
        <v>32</v>
      </c>
      <c r="B95" s="1553" t="s">
        <v>2341</v>
      </c>
      <c r="C95" s="1553" t="s">
        <v>4134</v>
      </c>
      <c r="D95" s="1553" t="s">
        <v>4160</v>
      </c>
      <c r="E95" s="1554">
        <v>10500</v>
      </c>
      <c r="F95" s="83">
        <v>2897.3509933774835</v>
      </c>
      <c r="G95" s="1561">
        <v>44279</v>
      </c>
      <c r="H95" s="1562">
        <v>44279</v>
      </c>
      <c r="I95" s="1744"/>
      <c r="J95" s="1745"/>
      <c r="K95" s="83"/>
      <c r="L95" s="82">
        <f t="shared" si="5"/>
        <v>2897.3509933774835</v>
      </c>
      <c r="M95" s="79"/>
      <c r="N95" s="81"/>
      <c r="O95" s="80">
        <f t="shared" si="6"/>
        <v>2897.3509933774835</v>
      </c>
      <c r="P95" s="79"/>
    </row>
    <row r="96" spans="1:16" ht="57" x14ac:dyDescent="0.25">
      <c r="A96" s="87">
        <v>33</v>
      </c>
      <c r="B96" s="1553" t="s">
        <v>2341</v>
      </c>
      <c r="C96" s="1553" t="s">
        <v>4134</v>
      </c>
      <c r="D96" s="1553" t="s">
        <v>4165</v>
      </c>
      <c r="E96" s="1554">
        <v>7800</v>
      </c>
      <c r="F96" s="83">
        <v>2152.317880794702</v>
      </c>
      <c r="G96" s="1561">
        <v>44253</v>
      </c>
      <c r="H96" s="1562">
        <v>44253</v>
      </c>
      <c r="I96" s="1744"/>
      <c r="J96" s="1745"/>
      <c r="K96" s="83"/>
      <c r="L96" s="82">
        <f t="shared" ref="L96:L113" si="7">F96+K96</f>
        <v>2152.317880794702</v>
      </c>
      <c r="M96" s="79"/>
      <c r="N96" s="81"/>
      <c r="O96" s="80">
        <f t="shared" ref="O96:O113" si="8">L96+N96</f>
        <v>2152.317880794702</v>
      </c>
      <c r="P96" s="79"/>
    </row>
    <row r="97" spans="1:16" ht="57" x14ac:dyDescent="0.25">
      <c r="A97" s="87">
        <v>34</v>
      </c>
      <c r="B97" s="1553" t="s">
        <v>4125</v>
      </c>
      <c r="C97" s="1553" t="s">
        <v>4131</v>
      </c>
      <c r="D97" s="1553" t="s">
        <v>4166</v>
      </c>
      <c r="E97" s="1554">
        <v>15000</v>
      </c>
      <c r="F97" s="83">
        <v>4139.0728476821187</v>
      </c>
      <c r="G97" s="1561">
        <v>44277</v>
      </c>
      <c r="H97" s="1562">
        <v>44277</v>
      </c>
      <c r="I97" s="1744"/>
      <c r="J97" s="1745"/>
      <c r="K97" s="83"/>
      <c r="L97" s="82">
        <f t="shared" si="7"/>
        <v>4139.0728476821187</v>
      </c>
      <c r="M97" s="79"/>
      <c r="N97" s="81"/>
      <c r="O97" s="80">
        <f t="shared" si="8"/>
        <v>4139.0728476821187</v>
      </c>
      <c r="P97" s="79"/>
    </row>
    <row r="98" spans="1:16" ht="85.5" x14ac:dyDescent="0.25">
      <c r="A98" s="87">
        <v>35</v>
      </c>
      <c r="B98" s="1553" t="s">
        <v>4126</v>
      </c>
      <c r="C98" s="1553" t="s">
        <v>4135</v>
      </c>
      <c r="D98" s="1553" t="s">
        <v>4167</v>
      </c>
      <c r="E98" s="1554">
        <v>18000</v>
      </c>
      <c r="F98" s="83">
        <v>4966.8874172185433</v>
      </c>
      <c r="G98" s="1561">
        <v>44371</v>
      </c>
      <c r="H98" s="1562">
        <v>44371</v>
      </c>
      <c r="I98" s="1744"/>
      <c r="J98" s="1745"/>
      <c r="K98" s="83"/>
      <c r="L98" s="82">
        <f t="shared" si="7"/>
        <v>4966.8874172185433</v>
      </c>
      <c r="M98" s="79"/>
      <c r="N98" s="81"/>
      <c r="O98" s="80">
        <f t="shared" si="8"/>
        <v>4966.8874172185433</v>
      </c>
      <c r="P98" s="79"/>
    </row>
    <row r="99" spans="1:16" ht="57" x14ac:dyDescent="0.25">
      <c r="A99" s="87">
        <v>36</v>
      </c>
      <c r="B99" s="1553" t="s">
        <v>4126</v>
      </c>
      <c r="C99" s="1553" t="s">
        <v>4135</v>
      </c>
      <c r="D99" s="1553" t="s">
        <v>4168</v>
      </c>
      <c r="E99" s="1554">
        <v>18000</v>
      </c>
      <c r="F99" s="83">
        <v>4966.8874172185433</v>
      </c>
      <c r="G99" s="1561">
        <v>44371</v>
      </c>
      <c r="H99" s="1562">
        <v>44371</v>
      </c>
      <c r="I99" s="1744"/>
      <c r="J99" s="1745"/>
      <c r="K99" s="83"/>
      <c r="L99" s="82">
        <f t="shared" si="7"/>
        <v>4966.8874172185433</v>
      </c>
      <c r="M99" s="79"/>
      <c r="N99" s="81"/>
      <c r="O99" s="80">
        <f t="shared" si="8"/>
        <v>4966.8874172185433</v>
      </c>
      <c r="P99" s="79"/>
    </row>
    <row r="100" spans="1:16" ht="128.25" x14ac:dyDescent="0.25">
      <c r="A100" s="87">
        <v>37</v>
      </c>
      <c r="B100" s="1553" t="s">
        <v>4126</v>
      </c>
      <c r="C100" s="1553" t="s">
        <v>4135</v>
      </c>
      <c r="D100" s="1553" t="s">
        <v>4169</v>
      </c>
      <c r="E100" s="1554">
        <v>18000</v>
      </c>
      <c r="F100" s="83">
        <v>4966.8874172185433</v>
      </c>
      <c r="G100" s="1561">
        <v>44264</v>
      </c>
      <c r="H100" s="1562">
        <v>44264</v>
      </c>
      <c r="I100" s="1744"/>
      <c r="J100" s="1745"/>
      <c r="K100" s="83"/>
      <c r="L100" s="82">
        <f t="shared" si="7"/>
        <v>4966.8874172185433</v>
      </c>
      <c r="M100" s="79"/>
      <c r="N100" s="81"/>
      <c r="O100" s="80">
        <f t="shared" si="8"/>
        <v>4966.8874172185433</v>
      </c>
      <c r="P100" s="79"/>
    </row>
    <row r="101" spans="1:16" ht="142.5" x14ac:dyDescent="0.25">
      <c r="A101" s="87">
        <v>38</v>
      </c>
      <c r="B101" s="1553" t="s">
        <v>4126</v>
      </c>
      <c r="C101" s="1553" t="s">
        <v>4135</v>
      </c>
      <c r="D101" s="1553" t="s">
        <v>4170</v>
      </c>
      <c r="E101" s="1554">
        <v>43500</v>
      </c>
      <c r="F101" s="83">
        <v>12003.311258278145</v>
      </c>
      <c r="G101" s="1561">
        <v>44371</v>
      </c>
      <c r="H101" s="1562">
        <v>44371</v>
      </c>
      <c r="I101" s="1744"/>
      <c r="J101" s="1745"/>
      <c r="K101" s="83"/>
      <c r="L101" s="82">
        <f t="shared" si="7"/>
        <v>12003.311258278145</v>
      </c>
      <c r="M101" s="79"/>
      <c r="N101" s="81"/>
      <c r="O101" s="80">
        <f t="shared" si="8"/>
        <v>12003.311258278145</v>
      </c>
      <c r="P101" s="79"/>
    </row>
    <row r="102" spans="1:16" ht="142.5" x14ac:dyDescent="0.25">
      <c r="A102" s="87">
        <v>39</v>
      </c>
      <c r="B102" s="1553" t="s">
        <v>4126</v>
      </c>
      <c r="C102" s="1553" t="s">
        <v>4135</v>
      </c>
      <c r="D102" s="1553" t="s">
        <v>4170</v>
      </c>
      <c r="E102" s="1554">
        <v>65250</v>
      </c>
      <c r="F102" s="83">
        <v>18004.966887417217</v>
      </c>
      <c r="G102" s="1561">
        <v>44371</v>
      </c>
      <c r="H102" s="1562">
        <v>44371</v>
      </c>
      <c r="I102" s="1744"/>
      <c r="J102" s="1745"/>
      <c r="K102" s="83"/>
      <c r="L102" s="82">
        <f t="shared" si="7"/>
        <v>18004.966887417217</v>
      </c>
      <c r="M102" s="79"/>
      <c r="N102" s="81"/>
      <c r="O102" s="80">
        <f t="shared" si="8"/>
        <v>18004.966887417217</v>
      </c>
      <c r="P102" s="79"/>
    </row>
    <row r="103" spans="1:16" ht="128.25" x14ac:dyDescent="0.25">
      <c r="A103" s="87">
        <v>40</v>
      </c>
      <c r="B103" s="1553" t="s">
        <v>4126</v>
      </c>
      <c r="C103" s="1553" t="s">
        <v>4135</v>
      </c>
      <c r="D103" s="1553" t="s">
        <v>4171</v>
      </c>
      <c r="E103" s="1554">
        <v>9000</v>
      </c>
      <c r="F103" s="83">
        <v>2483.4437086092717</v>
      </c>
      <c r="G103" s="1561">
        <v>44277</v>
      </c>
      <c r="H103" s="1562">
        <v>44286</v>
      </c>
      <c r="I103" s="1744"/>
      <c r="J103" s="1745"/>
      <c r="K103" s="83"/>
      <c r="L103" s="82">
        <f t="shared" si="7"/>
        <v>2483.4437086092717</v>
      </c>
      <c r="M103" s="79"/>
      <c r="N103" s="81"/>
      <c r="O103" s="80">
        <f t="shared" si="8"/>
        <v>2483.4437086092717</v>
      </c>
      <c r="P103" s="79"/>
    </row>
    <row r="104" spans="1:16" ht="128.25" x14ac:dyDescent="0.25">
      <c r="A104" s="87">
        <v>41</v>
      </c>
      <c r="B104" s="1553" t="s">
        <v>4126</v>
      </c>
      <c r="C104" s="1553" t="s">
        <v>4135</v>
      </c>
      <c r="D104" s="1553" t="s">
        <v>4171</v>
      </c>
      <c r="E104" s="1554">
        <v>9000</v>
      </c>
      <c r="F104" s="83">
        <v>2483.4437086092717</v>
      </c>
      <c r="G104" s="1561">
        <v>44277</v>
      </c>
      <c r="H104" s="1562">
        <v>44286</v>
      </c>
      <c r="I104" s="1744"/>
      <c r="J104" s="1745"/>
      <c r="K104" s="83"/>
      <c r="L104" s="82">
        <f t="shared" si="7"/>
        <v>2483.4437086092717</v>
      </c>
      <c r="M104" s="79"/>
      <c r="N104" s="81"/>
      <c r="O104" s="80">
        <f t="shared" si="8"/>
        <v>2483.4437086092717</v>
      </c>
      <c r="P104" s="79"/>
    </row>
    <row r="105" spans="1:16" ht="128.25" x14ac:dyDescent="0.25">
      <c r="A105" s="87">
        <v>42</v>
      </c>
      <c r="B105" s="1553" t="s">
        <v>4126</v>
      </c>
      <c r="C105" s="1553" t="s">
        <v>4135</v>
      </c>
      <c r="D105" s="1553" t="s">
        <v>4171</v>
      </c>
      <c r="E105" s="1554">
        <v>9000</v>
      </c>
      <c r="F105" s="83">
        <v>2483.4437086092717</v>
      </c>
      <c r="G105" s="1561">
        <v>44277</v>
      </c>
      <c r="H105" s="1562">
        <v>44286</v>
      </c>
      <c r="I105" s="1744"/>
      <c r="J105" s="1745"/>
      <c r="K105" s="83"/>
      <c r="L105" s="82">
        <f t="shared" si="7"/>
        <v>2483.4437086092717</v>
      </c>
      <c r="M105" s="79"/>
      <c r="N105" s="81"/>
      <c r="O105" s="80">
        <f t="shared" si="8"/>
        <v>2483.4437086092717</v>
      </c>
      <c r="P105" s="79"/>
    </row>
    <row r="106" spans="1:16" ht="85.5" x14ac:dyDescent="0.25">
      <c r="A106" s="87">
        <v>43</v>
      </c>
      <c r="B106" s="1553" t="s">
        <v>4126</v>
      </c>
      <c r="C106" s="1553" t="s">
        <v>4135</v>
      </c>
      <c r="D106" s="1553" t="s">
        <v>4172</v>
      </c>
      <c r="E106" s="1554">
        <v>16000</v>
      </c>
      <c r="F106" s="83">
        <v>4415.0110375275935</v>
      </c>
      <c r="G106" s="1561">
        <v>44305</v>
      </c>
      <c r="H106" s="1562">
        <v>44305</v>
      </c>
      <c r="I106" s="1744"/>
      <c r="J106" s="1745"/>
      <c r="K106" s="83"/>
      <c r="L106" s="82">
        <f t="shared" si="7"/>
        <v>4415.0110375275935</v>
      </c>
      <c r="M106" s="79"/>
      <c r="N106" s="81"/>
      <c r="O106" s="80">
        <f t="shared" si="8"/>
        <v>4415.0110375275935</v>
      </c>
      <c r="P106" s="79"/>
    </row>
    <row r="107" spans="1:16" ht="128.25" x14ac:dyDescent="0.25">
      <c r="A107" s="87">
        <v>44</v>
      </c>
      <c r="B107" s="1553" t="s">
        <v>4126</v>
      </c>
      <c r="C107" s="1553" t="s">
        <v>4135</v>
      </c>
      <c r="D107" s="1553" t="s">
        <v>4173</v>
      </c>
      <c r="E107" s="1554">
        <v>30000</v>
      </c>
      <c r="F107" s="83">
        <v>8278.1456953642373</v>
      </c>
      <c r="G107" s="1561">
        <v>44371</v>
      </c>
      <c r="H107" s="1562">
        <v>44377</v>
      </c>
      <c r="I107" s="1744"/>
      <c r="J107" s="1745"/>
      <c r="K107" s="83"/>
      <c r="L107" s="82">
        <f t="shared" si="7"/>
        <v>8278.1456953642373</v>
      </c>
      <c r="M107" s="79"/>
      <c r="N107" s="81"/>
      <c r="O107" s="80">
        <f t="shared" si="8"/>
        <v>8278.1456953642373</v>
      </c>
      <c r="P107" s="79"/>
    </row>
    <row r="108" spans="1:16" ht="57" x14ac:dyDescent="0.25">
      <c r="A108" s="87">
        <v>45</v>
      </c>
      <c r="B108" s="1553" t="s">
        <v>4127</v>
      </c>
      <c r="C108" s="1553" t="s">
        <v>4136</v>
      </c>
      <c r="D108" s="1553" t="s">
        <v>4174</v>
      </c>
      <c r="E108" s="1554">
        <v>2577.12</v>
      </c>
      <c r="F108" s="83">
        <v>711.12582781456945</v>
      </c>
      <c r="G108" s="1561">
        <v>44550</v>
      </c>
      <c r="H108" s="1562">
        <v>44227</v>
      </c>
      <c r="I108" s="1744"/>
      <c r="J108" s="1745"/>
      <c r="K108" s="83"/>
      <c r="L108" s="82">
        <f t="shared" si="7"/>
        <v>711.12582781456945</v>
      </c>
      <c r="M108" s="79"/>
      <c r="N108" s="81"/>
      <c r="O108" s="80">
        <f t="shared" si="8"/>
        <v>711.12582781456945</v>
      </c>
      <c r="P108" s="79"/>
    </row>
    <row r="109" spans="1:16" ht="142.5" x14ac:dyDescent="0.25">
      <c r="A109" s="87">
        <v>46</v>
      </c>
      <c r="B109" s="1553" t="s">
        <v>4128</v>
      </c>
      <c r="C109" s="1553" t="s">
        <v>4137</v>
      </c>
      <c r="D109" s="1553" t="s">
        <v>4175</v>
      </c>
      <c r="E109" s="1554">
        <v>8000</v>
      </c>
      <c r="F109" s="83">
        <v>2207.5055187637968</v>
      </c>
      <c r="G109" s="1561">
        <v>44250</v>
      </c>
      <c r="H109" s="1562">
        <v>44255</v>
      </c>
      <c r="I109" s="1744"/>
      <c r="J109" s="1745"/>
      <c r="K109" s="83"/>
      <c r="L109" s="82">
        <f t="shared" si="7"/>
        <v>2207.5055187637968</v>
      </c>
      <c r="M109" s="79"/>
      <c r="N109" s="81"/>
      <c r="O109" s="80">
        <f t="shared" si="8"/>
        <v>2207.5055187637968</v>
      </c>
      <c r="P109" s="79"/>
    </row>
    <row r="110" spans="1:16" ht="142.5" x14ac:dyDescent="0.25">
      <c r="A110" s="87">
        <v>47</v>
      </c>
      <c r="B110" s="1553" t="s">
        <v>4128</v>
      </c>
      <c r="C110" s="1553" t="s">
        <v>4137</v>
      </c>
      <c r="D110" s="1553" t="s">
        <v>4175</v>
      </c>
      <c r="E110" s="1554">
        <v>8000</v>
      </c>
      <c r="F110" s="83">
        <v>2207.5055187637968</v>
      </c>
      <c r="G110" s="1561">
        <v>44250</v>
      </c>
      <c r="H110" s="1562">
        <v>44255</v>
      </c>
      <c r="I110" s="1744"/>
      <c r="J110" s="1745"/>
      <c r="K110" s="83"/>
      <c r="L110" s="82">
        <f t="shared" si="7"/>
        <v>2207.5055187637968</v>
      </c>
      <c r="M110" s="79"/>
      <c r="N110" s="81"/>
      <c r="O110" s="80">
        <f t="shared" si="8"/>
        <v>2207.5055187637968</v>
      </c>
      <c r="P110" s="79"/>
    </row>
    <row r="111" spans="1:16" ht="71.25" x14ac:dyDescent="0.25">
      <c r="A111" s="87">
        <v>48</v>
      </c>
      <c r="B111" s="1553" t="s">
        <v>4128</v>
      </c>
      <c r="C111" s="1553" t="s">
        <v>4138</v>
      </c>
      <c r="D111" s="1553" t="s">
        <v>4176</v>
      </c>
      <c r="E111" s="1554">
        <v>1976.5</v>
      </c>
      <c r="F111" s="83">
        <v>545.39183222958059</v>
      </c>
      <c r="G111" s="1561">
        <v>44227</v>
      </c>
      <c r="H111" s="1562">
        <v>44227</v>
      </c>
      <c r="I111" s="1744"/>
      <c r="J111" s="1745"/>
      <c r="K111" s="83"/>
      <c r="L111" s="82">
        <f t="shared" si="7"/>
        <v>545.39183222958059</v>
      </c>
      <c r="M111" s="79"/>
      <c r="N111" s="81"/>
      <c r="O111" s="80">
        <f t="shared" si="8"/>
        <v>545.39183222958059</v>
      </c>
      <c r="P111" s="79"/>
    </row>
    <row r="112" spans="1:16" ht="71.25" x14ac:dyDescent="0.25">
      <c r="A112" s="87">
        <v>49</v>
      </c>
      <c r="B112" s="1553" t="s">
        <v>4128</v>
      </c>
      <c r="C112" s="1553" t="s">
        <v>4138</v>
      </c>
      <c r="D112" s="1553" t="s">
        <v>4177</v>
      </c>
      <c r="E112" s="1555">
        <v>67500.277199999982</v>
      </c>
      <c r="F112" s="83">
        <v>18625.904304635755</v>
      </c>
      <c r="G112" s="1561">
        <v>44255</v>
      </c>
      <c r="H112" s="1562">
        <v>44255</v>
      </c>
      <c r="I112" s="1744"/>
      <c r="J112" s="1745"/>
      <c r="K112" s="83"/>
      <c r="L112" s="82">
        <f t="shared" si="7"/>
        <v>18625.904304635755</v>
      </c>
      <c r="M112" s="79"/>
      <c r="N112" s="81"/>
      <c r="O112" s="80">
        <f t="shared" si="8"/>
        <v>18625.904304635755</v>
      </c>
      <c r="P112" s="79"/>
    </row>
    <row r="113" spans="1:16" ht="15" x14ac:dyDescent="0.25">
      <c r="A113" s="87">
        <v>50</v>
      </c>
      <c r="B113" s="85"/>
      <c r="C113" s="85"/>
      <c r="D113" s="85"/>
      <c r="E113" s="86"/>
      <c r="F113" s="83"/>
      <c r="G113" s="85"/>
      <c r="H113" s="84"/>
      <c r="I113" s="1744"/>
      <c r="J113" s="1745"/>
      <c r="K113" s="83"/>
      <c r="L113" s="82">
        <f t="shared" si="7"/>
        <v>0</v>
      </c>
      <c r="M113" s="79"/>
      <c r="N113" s="81"/>
      <c r="O113" s="80">
        <f t="shared" si="8"/>
        <v>0</v>
      </c>
      <c r="P113" s="79"/>
    </row>
    <row r="114" spans="1:16" ht="17.25" customHeight="1" thickBot="1" x14ac:dyDescent="0.25">
      <c r="B114" s="78" t="s">
        <v>106</v>
      </c>
      <c r="C114" s="78"/>
      <c r="D114" s="78"/>
      <c r="E114" s="78"/>
      <c r="F114" s="77">
        <f>SUM(F64:F113)</f>
        <v>330229.91273068415</v>
      </c>
      <c r="G114" s="78"/>
      <c r="H114" s="78"/>
      <c r="I114" s="1748"/>
      <c r="J114" s="1749"/>
      <c r="K114" s="77">
        <f>SUM(K64:K113)</f>
        <v>0</v>
      </c>
      <c r="L114" s="77">
        <f>SUM(L64:L113)</f>
        <v>330229.91273068415</v>
      </c>
      <c r="N114" s="77">
        <f>SUM(N64:N113)</f>
        <v>0</v>
      </c>
      <c r="O114" s="77">
        <f>SUM(O64:O113)</f>
        <v>330229.91273068415</v>
      </c>
    </row>
    <row r="116" spans="1:16" ht="14.25" x14ac:dyDescent="0.2">
      <c r="F116" s="76" t="str">
        <f>IF(AND(ROUND(F114,0)=ROUND('PR Cash Reconciliation_2A,B,C,D'!D43,0)),"OK","WARNING -Financial Obligations not matching")</f>
        <v>OK</v>
      </c>
      <c r="L116" s="75" t="str">
        <f>IF(AND(ROUND(L114,0)=ROUND('PR Cash Reconciliation_2A,B,C,D'!H43,0)),"OK","WARNING -Financial Obligations not matching")</f>
        <v>OK</v>
      </c>
    </row>
  </sheetData>
  <sheetProtection algorithmName="SHA-512" hashValue="LcN0/jw9KF3EUpj8voqfId0DhU0+8LyTJd8IdjZIEh4TTIJDRleJPQlModBBRSL5yv89OPddmCCy2e8z4wJXlQ==" saltValue="pZTybe+A1UDc0jXv8a5kdg==" spinCount="100000" sheet="1" formatCells="0" formatColumns="0" formatRows="0"/>
  <mergeCells count="58">
    <mergeCell ref="I102:J102"/>
    <mergeCell ref="I103:J103"/>
    <mergeCell ref="I111:J111"/>
    <mergeCell ref="I104:J104"/>
    <mergeCell ref="I112:J112"/>
    <mergeCell ref="I113:J113"/>
    <mergeCell ref="I114:J114"/>
    <mergeCell ref="I105:J105"/>
    <mergeCell ref="I106:J106"/>
    <mergeCell ref="I107:J107"/>
    <mergeCell ref="I108:J108"/>
    <mergeCell ref="I109:J109"/>
    <mergeCell ref="I110:J110"/>
    <mergeCell ref="I98:J98"/>
    <mergeCell ref="I99:J99"/>
    <mergeCell ref="I100:J100"/>
    <mergeCell ref="I101:J101"/>
    <mergeCell ref="I86:J86"/>
    <mergeCell ref="I87:J87"/>
    <mergeCell ref="I88:J88"/>
    <mergeCell ref="I89:J89"/>
    <mergeCell ref="I90:J90"/>
    <mergeCell ref="I91:J91"/>
    <mergeCell ref="I93:J93"/>
    <mergeCell ref="I94:J94"/>
    <mergeCell ref="I95:J95"/>
    <mergeCell ref="I96:J96"/>
    <mergeCell ref="I97:J97"/>
    <mergeCell ref="I92:J92"/>
    <mergeCell ref="I81:J81"/>
    <mergeCell ref="I82:J82"/>
    <mergeCell ref="I83:J83"/>
    <mergeCell ref="I84:J84"/>
    <mergeCell ref="I85:J85"/>
    <mergeCell ref="I67:J67"/>
    <mergeCell ref="I80:J80"/>
    <mergeCell ref="I69:J69"/>
    <mergeCell ref="I70:J70"/>
    <mergeCell ref="I71:J71"/>
    <mergeCell ref="I72:J72"/>
    <mergeCell ref="I73:J73"/>
    <mergeCell ref="I74:J74"/>
    <mergeCell ref="I75:J75"/>
    <mergeCell ref="I68:J68"/>
    <mergeCell ref="I76:J76"/>
    <mergeCell ref="I77:J77"/>
    <mergeCell ref="I78:J78"/>
    <mergeCell ref="I79:J79"/>
    <mergeCell ref="N4:P4"/>
    <mergeCell ref="B62:J62"/>
    <mergeCell ref="K62:M62"/>
    <mergeCell ref="N62:P62"/>
    <mergeCell ref="I66:J66"/>
    <mergeCell ref="I63:J63"/>
    <mergeCell ref="I64:J64"/>
    <mergeCell ref="I65:J65"/>
    <mergeCell ref="B4:J4"/>
    <mergeCell ref="K4:M4"/>
  </mergeCells>
  <conditionalFormatting sqref="L116">
    <cfRule type="expression" dxfId="152" priority="5">
      <formula>L116="WARNING -Financial Obligations not matching"</formula>
    </cfRule>
  </conditionalFormatting>
  <conditionalFormatting sqref="F116">
    <cfRule type="expression" dxfId="151" priority="4">
      <formula>F116="WARNING -Financial Obligations not matching"</formula>
    </cfRule>
  </conditionalFormatting>
  <conditionalFormatting sqref="L58">
    <cfRule type="expression" dxfId="150" priority="3">
      <formula>L58="WARNING -Financial Commitments not matching"</formula>
    </cfRule>
  </conditionalFormatting>
  <conditionalFormatting sqref="F58">
    <cfRule type="expression" dxfId="149" priority="2">
      <formula>F58="WARNING -Financial Commitments not matching"</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AFC253BA-1EFF-4A5C-BD10-30DC63DCFF88}">
            <xm:f>CoverSheet!$D$14="EUR"</xm:f>
            <x14:dxf>
              <numFmt numFmtId="190" formatCode="[$EUR]\ #,##0.00;[Red]\-[$EUR]\ #,##0.00"/>
            </x14:dxf>
          </x14:cfRule>
          <xm:sqref>F64:F114 K64:L114 N64:O114 N6:O56 K6:L56 F6:F56</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8">
    <tabColor theme="0"/>
  </sheetPr>
  <dimension ref="A3:I40"/>
  <sheetViews>
    <sheetView workbookViewId="0">
      <selection activeCell="I26" sqref="I26"/>
    </sheetView>
  </sheetViews>
  <sheetFormatPr baseColWidth="10" defaultColWidth="9.140625" defaultRowHeight="15" x14ac:dyDescent="0.25"/>
  <cols>
    <col min="1" max="1" width="10.140625" bestFit="1" customWidth="1"/>
    <col min="2" max="2" width="12.85546875" bestFit="1" customWidth="1"/>
    <col min="3" max="3" width="20.42578125" customWidth="1"/>
    <col min="4" max="4" width="17" customWidth="1"/>
    <col min="5" max="5" width="15.85546875" customWidth="1"/>
    <col min="6" max="6" width="18.85546875" customWidth="1"/>
    <col min="7" max="7" width="20.42578125" customWidth="1"/>
    <col min="8" max="8" width="12.140625" bestFit="1" customWidth="1"/>
  </cols>
  <sheetData>
    <row r="3" spans="1:9" x14ac:dyDescent="0.25">
      <c r="A3" s="1365" t="s">
        <v>203</v>
      </c>
      <c r="B3" s="1365" t="s">
        <v>408</v>
      </c>
      <c r="C3" s="1365" t="s">
        <v>409</v>
      </c>
      <c r="D3" s="1365" t="s">
        <v>410</v>
      </c>
      <c r="E3" s="1365" t="s">
        <v>411</v>
      </c>
      <c r="F3" s="1365" t="s">
        <v>412</v>
      </c>
      <c r="G3" s="1365" t="s">
        <v>413</v>
      </c>
      <c r="H3" s="1365" t="s">
        <v>414</v>
      </c>
      <c r="I3" s="1365" t="s">
        <v>1871</v>
      </c>
    </row>
    <row r="4" spans="1:9" hidden="1" x14ac:dyDescent="0.25">
      <c r="A4" s="1365" t="s">
        <v>201</v>
      </c>
      <c r="B4" s="1366" t="s">
        <v>407</v>
      </c>
      <c r="C4" s="1367" t="str">
        <f>IFERROR(INDEX('PR Cash Reconciliation_2A,B,C,D'!$C$7:$C$55,MATCH(B4,'PR Cash Reconciliation_2A,B,C,D'!$A$7:$A$55,0)),"")</f>
        <v/>
      </c>
      <c r="D4" s="1367" t="str">
        <f>IFERROR(INDEX('PR Cash Reconciliation_2A,B,C,D'!$D$7:$D$55,MATCH(B4,'PR Cash Reconciliation_2A,B,C,D'!$A$7:$A$55,0)),"")</f>
        <v/>
      </c>
      <c r="E4" s="1366" t="str">
        <f>IFERROR(IF(INDEX('PR Cash Reconciliation_2A,B,C,D'!$E$7:$E$55,MATCH(B4,'PR Cash Reconciliation_2A,B,C,D'!$A$7:$A$55,0))=0,"",INDEX('PR Cash Reconciliation_2A,B,C,D'!$E$7:$E$55,MATCH(B4,'PR Cash Reconciliation_2A,B,C,D'!$A$7:$A$55,0))),"")</f>
        <v/>
      </c>
      <c r="F4" s="1367" t="str">
        <f>IFERROR(INDEX('PR Cash Reconciliation_2A,B,C,D'!$F$7:$F$55,MATCH(B4,'PR Cash Reconciliation_2A,B,C,D'!$A$7:$A$55,0)),"")</f>
        <v/>
      </c>
      <c r="G4" s="1367" t="str">
        <f>IFERROR(INDEX('PR Cash Reconciliation_2A,B,C,D'!$G$7:$G$55,MATCH(B4,'PR Cash Reconciliation_2A,B,C,D'!$A$7:$A$55,0)),"")</f>
        <v/>
      </c>
      <c r="H4" s="1366" t="str">
        <f>IFERROR(IF(INDEX('PR Cash Reconciliation_2A,B,C,D'!$I$7:$I$55,MATCH(B4,'PR Cash Reconciliation_2A,B,C,D'!$A$7:$A$55,0))=0,"",INDEX('PR Cash Reconciliation_2A,B,C,D'!$I$7:$I$55,MATCH(B4,'PR Cash Reconciliation_2A,B,C,D'!$A$7:$A$55,0))),"")</f>
        <v/>
      </c>
      <c r="I4" s="1367" t="str">
        <f>IFERROR(INDEX('PR Cash Reconciliation_2A,B,C,D'!$H$7:$H$55,MATCH(B4,'PR Cash Reconciliation_2A,B,C,D'!$A$7:$A$55,0)),"")</f>
        <v/>
      </c>
    </row>
    <row r="5" spans="1:9" s="1267" customFormat="1" x14ac:dyDescent="0.25">
      <c r="A5" s="1365" t="s">
        <v>2294</v>
      </c>
      <c r="B5" s="1366" t="s">
        <v>193</v>
      </c>
      <c r="C5" s="1367">
        <f>IFERROR(INDEX('PR Cash Reconciliation_2A,B,C,D'!$C$7:$C$55,MATCH(B5,'PR Cash Reconciliation_2A,B,C,D'!$A$7:$A$55,0)),"")</f>
        <v>0</v>
      </c>
      <c r="D5" s="1367">
        <f>IFERROR(INDEX('PR Cash Reconciliation_2A,B,C,D'!$D$7:$D$55,MATCH(B5,'PR Cash Reconciliation_2A,B,C,D'!$A$7:$A$55,0)),"")</f>
        <v>3414793</v>
      </c>
      <c r="E5" s="1366" t="str">
        <f>IFERROR(IF(INDEX('PR Cash Reconciliation_2A,B,C,D'!$E$7:$E$55,MATCH(B5,'PR Cash Reconciliation_2A,B,C,D'!$A$7:$A$55,0))=0,"",INDEX('PR Cash Reconciliation_2A,B,C,D'!$E$7:$E$55,MATCH(B5,'PR Cash Reconciliation_2A,B,C,D'!$A$7:$A$55,0))),"")</f>
        <v>Saldo en Banco $ 2,737,421.99 y en Banco Soles es S/.-297,148.13  que a 3.311 (T.C. Cierre) es $ -89,745.73 más saldo de cierre subvención anterior $767,031</v>
      </c>
      <c r="F5" s="1367">
        <f>IFERROR(INDEX('PR Cash Reconciliation_2A,B,C,D'!$F$7:$F$55,MATCH(B5,'PR Cash Reconciliation_2A,B,C,D'!$A$7:$A$55,0)),"")</f>
        <v>0</v>
      </c>
      <c r="G5" s="1367">
        <f>IFERROR(INDEX('PR Cash Reconciliation_2A,B,C,D'!$G$7:$G$55,MATCH(B5,'PR Cash Reconciliation_2A,B,C,D'!$A$7:$A$55,0)),"")</f>
        <v>0</v>
      </c>
      <c r="H5" s="1366" t="str">
        <f>IFERROR(IF(INDEX('PR Cash Reconciliation_2A,B,C,D'!$I$7:$I$55,MATCH(B5,'PR Cash Reconciliation_2A,B,C,D'!$A$7:$A$55,0))=0,"",INDEX('PR Cash Reconciliation_2A,B,C,D'!$I$7:$I$55,MATCH(B5,'PR Cash Reconciliation_2A,B,C,D'!$A$7:$A$55,0))),"")</f>
        <v/>
      </c>
      <c r="I5" s="1367">
        <f>IFERROR(INDEX('PR Cash Reconciliation_2A,B,C,D'!$H$7:$H$55,MATCH(B5,'PR Cash Reconciliation_2A,B,C,D'!$A$7:$A$55,0)),"")</f>
        <v>3414793</v>
      </c>
    </row>
    <row r="6" spans="1:9" s="1267" customFormat="1" x14ac:dyDescent="0.25">
      <c r="A6" s="1365" t="s">
        <v>2295</v>
      </c>
      <c r="B6" s="1366" t="s">
        <v>189</v>
      </c>
      <c r="C6" s="1367">
        <f>IFERROR(INDEX('PR Cash Reconciliation_2A,B,C,D'!$C$7:$C$55,MATCH(B6,'PR Cash Reconciliation_2A,B,C,D'!$A$7:$A$55,0)),"")</f>
        <v>3118835.07</v>
      </c>
      <c r="D6" s="1367">
        <f>IFERROR(INDEX('PR Cash Reconciliation_2A,B,C,D'!$D$7:$D$55,MATCH(B6,'PR Cash Reconciliation_2A,B,C,D'!$A$7:$A$55,0)),"")</f>
        <v>3013418.24</v>
      </c>
      <c r="E6" s="1366" t="str">
        <f>IFERROR(IF(INDEX('PR Cash Reconciliation_2A,B,C,D'!$E$7:$E$55,MATCH(B6,'PR Cash Reconciliation_2A,B,C,D'!$A$7:$A$55,0))=0,"",INDEX('PR Cash Reconciliation_2A,B,C,D'!$E$7:$E$55,MATCH(B6,'PR Cash Reconciliation_2A,B,C,D'!$A$7:$A$55,0))),"")</f>
        <v>Desembolsos recibidos: 
1er $ 730,037.31 el 23/03/2020
2do. $ 2,283,380.93 el 23/12/2020</v>
      </c>
      <c r="F6" s="1367">
        <f>IFERROR(INDEX('PR Cash Reconciliation_2A,B,C,D'!$F$7:$F$55,MATCH(B6,'PR Cash Reconciliation_2A,B,C,D'!$A$7:$A$55,0)),"")</f>
        <v>0</v>
      </c>
      <c r="G6" s="1367">
        <f>IFERROR(INDEX('PR Cash Reconciliation_2A,B,C,D'!$G$7:$G$55,MATCH(B6,'PR Cash Reconciliation_2A,B,C,D'!$A$7:$A$55,0)),"")</f>
        <v>0</v>
      </c>
      <c r="H6" s="1366" t="str">
        <f>IFERROR(IF(INDEX('PR Cash Reconciliation_2A,B,C,D'!$I$7:$I$55,MATCH(B6,'PR Cash Reconciliation_2A,B,C,D'!$A$7:$A$55,0))=0,"",INDEX('PR Cash Reconciliation_2A,B,C,D'!$I$7:$I$55,MATCH(B6,'PR Cash Reconciliation_2A,B,C,D'!$A$7:$A$55,0))),"")</f>
        <v/>
      </c>
      <c r="I6" s="1367">
        <f>IFERROR(INDEX('PR Cash Reconciliation_2A,B,C,D'!$H$7:$H$55,MATCH(B6,'PR Cash Reconciliation_2A,B,C,D'!$A$7:$A$55,0)),"")</f>
        <v>3013418.24</v>
      </c>
    </row>
    <row r="7" spans="1:9" s="1267" customFormat="1" x14ac:dyDescent="0.25">
      <c r="A7" s="1365" t="s">
        <v>2296</v>
      </c>
      <c r="B7" s="1366" t="s">
        <v>188</v>
      </c>
      <c r="C7" s="1367">
        <f>IFERROR(INDEX('PR Cash Reconciliation_2A,B,C,D'!$C$7:$C$55,MATCH(B7,'PR Cash Reconciliation_2A,B,C,D'!$A$7:$A$55,0)),"")</f>
        <v>0</v>
      </c>
      <c r="D7" s="1367">
        <f>IFERROR(INDEX('PR Cash Reconciliation_2A,B,C,D'!$D$7:$D$55,MATCH(B7,'PR Cash Reconciliation_2A,B,C,D'!$A$7:$A$55,0)),"")</f>
        <v>262661.86</v>
      </c>
      <c r="E7" s="1366" t="str">
        <f>IFERROR(IF(INDEX('PR Cash Reconciliation_2A,B,C,D'!$E$7:$E$55,MATCH(B7,'PR Cash Reconciliation_2A,B,C,D'!$A$7:$A$55,0))=0,"",INDEX('PR Cash Reconciliation_2A,B,C,D'!$E$7:$E$55,MATCH(B7,'PR Cash Reconciliation_2A,B,C,D'!$A$7:$A$55,0))),"")</f>
        <v>28/09/2020 Wambo: Cartuchos/kitxpress SARS-COV-19  10test y gastos de importación por $ 64,398.02,
16/12/2020 Desembolso Comite Luz Verde
18/12/2020 Wambo: Cartuchos/kitxpress SARS-COV-19  10test y gastos de importación por $ 4,412.37
23/12/2020 900 Kit Standard Q COVID19 AG Test/Antígenos por $ 143,851.47 (notificación de compromiso de pago del FM)
23/12/2020 900 Kit Standard Q COVID19 AG Test/Antígenos por $ 143,851.47</v>
      </c>
      <c r="F7" s="1367">
        <f>IFERROR(INDEX('PR Cash Reconciliation_2A,B,C,D'!$F$7:$F$55,MATCH(B7,'PR Cash Reconciliation_2A,B,C,D'!$A$7:$A$55,0)),"")</f>
        <v>0</v>
      </c>
      <c r="G7" s="1367">
        <f>IFERROR(INDEX('PR Cash Reconciliation_2A,B,C,D'!$G$7:$G$55,MATCH(B7,'PR Cash Reconciliation_2A,B,C,D'!$A$7:$A$55,0)),"")</f>
        <v>0</v>
      </c>
      <c r="H7" s="1366" t="str">
        <f>IFERROR(IF(INDEX('PR Cash Reconciliation_2A,B,C,D'!$I$7:$I$55,MATCH(B7,'PR Cash Reconciliation_2A,B,C,D'!$A$7:$A$55,0))=0,"",INDEX('PR Cash Reconciliation_2A,B,C,D'!$I$7:$I$55,MATCH(B7,'PR Cash Reconciliation_2A,B,C,D'!$A$7:$A$55,0))),"")</f>
        <v/>
      </c>
      <c r="I7" s="1367">
        <f>IFERROR(INDEX('PR Cash Reconciliation_2A,B,C,D'!$H$7:$H$55,MATCH(B7,'PR Cash Reconciliation_2A,B,C,D'!$A$7:$A$55,0)),"")</f>
        <v>262661.86</v>
      </c>
    </row>
    <row r="8" spans="1:9" s="1267" customFormat="1" x14ac:dyDescent="0.25">
      <c r="A8" s="1365" t="s">
        <v>2297</v>
      </c>
      <c r="B8" s="1366" t="s">
        <v>187</v>
      </c>
      <c r="C8" s="1367">
        <f>IFERROR(INDEX('PR Cash Reconciliation_2A,B,C,D'!$C$7:$C$55,MATCH(B8,'PR Cash Reconciliation_2A,B,C,D'!$A$7:$A$55,0)),"")</f>
        <v>0</v>
      </c>
      <c r="D8" s="1367">
        <f>IFERROR(INDEX('PR Cash Reconciliation_2A,B,C,D'!$D$7:$D$55,MATCH(B8,'PR Cash Reconciliation_2A,B,C,D'!$A$7:$A$55,0)),"")</f>
        <v>0</v>
      </c>
      <c r="E8" s="1366" t="str">
        <f>IFERROR(IF(INDEX('PR Cash Reconciliation_2A,B,C,D'!$E$7:$E$55,MATCH(B8,'PR Cash Reconciliation_2A,B,C,D'!$A$7:$A$55,0))=0,"",INDEX('PR Cash Reconciliation_2A,B,C,D'!$E$7:$E$55,MATCH(B8,'PR Cash Reconciliation_2A,B,C,D'!$A$7:$A$55,0))),"")</f>
        <v/>
      </c>
      <c r="F8" s="1367">
        <f>IFERROR(INDEX('PR Cash Reconciliation_2A,B,C,D'!$F$7:$F$55,MATCH(B8,'PR Cash Reconciliation_2A,B,C,D'!$A$7:$A$55,0)),"")</f>
        <v>0</v>
      </c>
      <c r="G8" s="1367">
        <f>IFERROR(INDEX('PR Cash Reconciliation_2A,B,C,D'!$G$7:$G$55,MATCH(B8,'PR Cash Reconciliation_2A,B,C,D'!$A$7:$A$55,0)),"")</f>
        <v>0</v>
      </c>
      <c r="H8" s="1366" t="str">
        <f>IFERROR(IF(INDEX('PR Cash Reconciliation_2A,B,C,D'!$I$7:$I$55,MATCH(B8,'PR Cash Reconciliation_2A,B,C,D'!$A$7:$A$55,0))=0,"",INDEX('PR Cash Reconciliation_2A,B,C,D'!$I$7:$I$55,MATCH(B8,'PR Cash Reconciliation_2A,B,C,D'!$A$7:$A$55,0))),"")</f>
        <v/>
      </c>
      <c r="I8" s="1367">
        <f>IFERROR(INDEX('PR Cash Reconciliation_2A,B,C,D'!$H$7:$H$55,MATCH(B8,'PR Cash Reconciliation_2A,B,C,D'!$A$7:$A$55,0)),"")</f>
        <v>0</v>
      </c>
    </row>
    <row r="9" spans="1:9" s="1267" customFormat="1" x14ac:dyDescent="0.25">
      <c r="A9" s="1365" t="s">
        <v>2298</v>
      </c>
      <c r="B9" s="1366" t="s">
        <v>185</v>
      </c>
      <c r="C9" s="1367">
        <f>IFERROR(INDEX('PR Cash Reconciliation_2A,B,C,D'!$C$7:$C$55,MATCH(B9,'PR Cash Reconciliation_2A,B,C,D'!$A$7:$A$55,0)),"")</f>
        <v>0</v>
      </c>
      <c r="D9" s="1367">
        <f>IFERROR(INDEX('PR Cash Reconciliation_2A,B,C,D'!$D$7:$D$55,MATCH(B9,'PR Cash Reconciliation_2A,B,C,D'!$A$7:$A$55,0)),"")</f>
        <v>0</v>
      </c>
      <c r="E9" s="1366" t="str">
        <f>IFERROR(IF(INDEX('PR Cash Reconciliation_2A,B,C,D'!$E$7:$E$55,MATCH(B9,'PR Cash Reconciliation_2A,B,C,D'!$A$7:$A$55,0))=0,"",INDEX('PR Cash Reconciliation_2A,B,C,D'!$E$7:$E$55,MATCH(B9,'PR Cash Reconciliation_2A,B,C,D'!$A$7:$A$55,0))),"")</f>
        <v/>
      </c>
      <c r="F9" s="1367">
        <f>IFERROR(INDEX('PR Cash Reconciliation_2A,B,C,D'!$F$7:$F$55,MATCH(B9,'PR Cash Reconciliation_2A,B,C,D'!$A$7:$A$55,0)),"")</f>
        <v>0</v>
      </c>
      <c r="G9" s="1367">
        <f>IFERROR(INDEX('PR Cash Reconciliation_2A,B,C,D'!$G$7:$G$55,MATCH(B9,'PR Cash Reconciliation_2A,B,C,D'!$A$7:$A$55,0)),"")</f>
        <v>0</v>
      </c>
      <c r="H9" s="1366" t="str">
        <f>IFERROR(IF(INDEX('PR Cash Reconciliation_2A,B,C,D'!$I$7:$I$55,MATCH(B9,'PR Cash Reconciliation_2A,B,C,D'!$A$7:$A$55,0))=0,"",INDEX('PR Cash Reconciliation_2A,B,C,D'!$I$7:$I$55,MATCH(B9,'PR Cash Reconciliation_2A,B,C,D'!$A$7:$A$55,0))),"")</f>
        <v/>
      </c>
      <c r="I9" s="1367">
        <f>IFERROR(INDEX('PR Cash Reconciliation_2A,B,C,D'!$H$7:$H$55,MATCH(B9,'PR Cash Reconciliation_2A,B,C,D'!$A$7:$A$55,0)),"")</f>
        <v>0</v>
      </c>
    </row>
    <row r="10" spans="1:9" s="1267" customFormat="1" x14ac:dyDescent="0.25">
      <c r="A10" s="1365" t="s">
        <v>2299</v>
      </c>
      <c r="B10" s="1366" t="s">
        <v>183</v>
      </c>
      <c r="C10" s="1367">
        <f>IFERROR(INDEX('PR Cash Reconciliation_2A,B,C,D'!$C$7:$C$55,MATCH(B10,'PR Cash Reconciliation_2A,B,C,D'!$A$7:$A$55,0)),"")</f>
        <v>0</v>
      </c>
      <c r="D10" s="1367">
        <f>IFERROR(INDEX('PR Cash Reconciliation_2A,B,C,D'!$D$7:$D$55,MATCH(B10,'PR Cash Reconciliation_2A,B,C,D'!$A$7:$A$55,0)),"")</f>
        <v>0</v>
      </c>
      <c r="E10" s="1366" t="str">
        <f>IFERROR(IF(INDEX('PR Cash Reconciliation_2A,B,C,D'!$E$7:$E$55,MATCH(B10,'PR Cash Reconciliation_2A,B,C,D'!$A$7:$A$55,0))=0,"",INDEX('PR Cash Reconciliation_2A,B,C,D'!$E$7:$E$55,MATCH(B10,'PR Cash Reconciliation_2A,B,C,D'!$A$7:$A$55,0))),"")</f>
        <v/>
      </c>
      <c r="F10" s="1367">
        <f>IFERROR(INDEX('PR Cash Reconciliation_2A,B,C,D'!$F$7:$F$55,MATCH(B10,'PR Cash Reconciliation_2A,B,C,D'!$A$7:$A$55,0)),"")</f>
        <v>0</v>
      </c>
      <c r="G10" s="1367">
        <f>IFERROR(INDEX('PR Cash Reconciliation_2A,B,C,D'!$G$7:$G$55,MATCH(B10,'PR Cash Reconciliation_2A,B,C,D'!$A$7:$A$55,0)),"")</f>
        <v>0</v>
      </c>
      <c r="H10" s="1366" t="str">
        <f>IFERROR(IF(INDEX('PR Cash Reconciliation_2A,B,C,D'!$I$7:$I$55,MATCH(B10,'PR Cash Reconciliation_2A,B,C,D'!$A$7:$A$55,0))=0,"",INDEX('PR Cash Reconciliation_2A,B,C,D'!$I$7:$I$55,MATCH(B10,'PR Cash Reconciliation_2A,B,C,D'!$A$7:$A$55,0))),"")</f>
        <v/>
      </c>
      <c r="I10" s="1367">
        <f>IFERROR(INDEX('PR Cash Reconciliation_2A,B,C,D'!$H$7:$H$55,MATCH(B10,'PR Cash Reconciliation_2A,B,C,D'!$A$7:$A$55,0)),"")</f>
        <v>0</v>
      </c>
    </row>
    <row r="11" spans="1:9" s="1267" customFormat="1" x14ac:dyDescent="0.25">
      <c r="A11" s="1365" t="s">
        <v>2300</v>
      </c>
      <c r="B11" s="1366" t="s">
        <v>181</v>
      </c>
      <c r="C11" s="1367">
        <f>IFERROR(INDEX('PR Cash Reconciliation_2A,B,C,D'!$C$7:$C$55,MATCH(B11,'PR Cash Reconciliation_2A,B,C,D'!$A$7:$A$55,0)),"")</f>
        <v>3118835.07</v>
      </c>
      <c r="D11" s="1367">
        <f>IFERROR(INDEX('PR Cash Reconciliation_2A,B,C,D'!$D$7:$D$55,MATCH(B11,'PR Cash Reconciliation_2A,B,C,D'!$A$7:$A$55,0)),"")</f>
        <v>3276080.1</v>
      </c>
      <c r="E11" s="1366" t="str">
        <f>IFERROR(IF(INDEX('PR Cash Reconciliation_2A,B,C,D'!$E$7:$E$55,MATCH(B11,'PR Cash Reconciliation_2A,B,C,D'!$A$7:$A$55,0))=0,"",INDEX('PR Cash Reconciliation_2A,B,C,D'!$E$7:$E$55,MATCH(B11,'PR Cash Reconciliation_2A,B,C,D'!$A$7:$A$55,0))),"")</f>
        <v/>
      </c>
      <c r="F11" s="1367">
        <f>IFERROR(INDEX('PR Cash Reconciliation_2A,B,C,D'!$F$7:$F$55,MATCH(B11,'PR Cash Reconciliation_2A,B,C,D'!$A$7:$A$55,0)),"")</f>
        <v>0</v>
      </c>
      <c r="G11" s="1367">
        <f>IFERROR(INDEX('PR Cash Reconciliation_2A,B,C,D'!$G$7:$G$55,MATCH(B11,'PR Cash Reconciliation_2A,B,C,D'!$A$7:$A$55,0)),"")</f>
        <v>0</v>
      </c>
      <c r="H11" s="1366" t="str">
        <f>IFERROR(IF(INDEX('PR Cash Reconciliation_2A,B,C,D'!$I$7:$I$55,MATCH(B11,'PR Cash Reconciliation_2A,B,C,D'!$A$7:$A$55,0))=0,"",INDEX('PR Cash Reconciliation_2A,B,C,D'!$I$7:$I$55,MATCH(B11,'PR Cash Reconciliation_2A,B,C,D'!$A$7:$A$55,0))),"")</f>
        <v/>
      </c>
      <c r="I11" s="1367">
        <f>IFERROR(INDEX('PR Cash Reconciliation_2A,B,C,D'!$H$7:$H$55,MATCH(B11,'PR Cash Reconciliation_2A,B,C,D'!$A$7:$A$55,0)),"")</f>
        <v>3276080.1</v>
      </c>
    </row>
    <row r="12" spans="1:9" s="1267" customFormat="1" x14ac:dyDescent="0.25">
      <c r="A12" s="1365" t="s">
        <v>2301</v>
      </c>
      <c r="B12" s="1366" t="s">
        <v>178</v>
      </c>
      <c r="C12" s="1367">
        <f>IFERROR(INDEX('PR Cash Reconciliation_2A,B,C,D'!$C$7:$C$55,MATCH(B12,'PR Cash Reconciliation_2A,B,C,D'!$A$7:$A$55,0)),"")</f>
        <v>458011.27</v>
      </c>
      <c r="D12" s="1367">
        <f>IFERROR(INDEX('PR Cash Reconciliation_2A,B,C,D'!$D$7:$D$55,MATCH(B12,'PR Cash Reconciliation_2A,B,C,D'!$A$7:$A$55,0)),"")</f>
        <v>1681804.7240062011</v>
      </c>
      <c r="E12" s="1366" t="str">
        <f>IFERROR(IF(INDEX('PR Cash Reconciliation_2A,B,C,D'!$E$7:$E$55,MATCH(B12,'PR Cash Reconciliation_2A,B,C,D'!$A$7:$A$55,0))=0,"",INDEX('PR Cash Reconciliation_2A,B,C,D'!$E$7:$E$55,MATCH(B12,'PR Cash Reconciliation_2A,B,C,D'!$A$7:$A$55,0))),"")</f>
        <v>Gastos ejecutados por el periodo de Enero- Diciembre 2020, menos pago a tercero realizado por el FM, menos gastos bancarios, menos compromisos de pago al cierre del 2020, más los compromisos del 2019 pagados en el periodo 2020 $43,185, más anticipos</v>
      </c>
      <c r="F12" s="1367">
        <f>IFERROR(INDEX('PR Cash Reconciliation_2A,B,C,D'!$F$7:$F$55,MATCH(B12,'PR Cash Reconciliation_2A,B,C,D'!$A$7:$A$55,0)),"")</f>
        <v>0</v>
      </c>
      <c r="G12" s="1367">
        <f>IFERROR(INDEX('PR Cash Reconciliation_2A,B,C,D'!$G$7:$G$55,MATCH(B12,'PR Cash Reconciliation_2A,B,C,D'!$A$7:$A$55,0)),"")</f>
        <v>0</v>
      </c>
      <c r="H12" s="1366" t="str">
        <f>IFERROR(IF(INDEX('PR Cash Reconciliation_2A,B,C,D'!$I$7:$I$55,MATCH(B12,'PR Cash Reconciliation_2A,B,C,D'!$A$7:$A$55,0))=0,"",INDEX('PR Cash Reconciliation_2A,B,C,D'!$I$7:$I$55,MATCH(B12,'PR Cash Reconciliation_2A,B,C,D'!$A$7:$A$55,0))),"")</f>
        <v/>
      </c>
      <c r="I12" s="1367">
        <f>IFERROR(INDEX('PR Cash Reconciliation_2A,B,C,D'!$H$7:$H$55,MATCH(B12,'PR Cash Reconciliation_2A,B,C,D'!$A$7:$A$55,0)),"")</f>
        <v>1681804.7240062011</v>
      </c>
    </row>
    <row r="13" spans="1:9" s="1267" customFormat="1" x14ac:dyDescent="0.25">
      <c r="A13" s="1365" t="s">
        <v>2302</v>
      </c>
      <c r="B13" s="1366" t="s">
        <v>176</v>
      </c>
      <c r="C13" s="1367">
        <f>IFERROR(INDEX('PR Cash Reconciliation_2A,B,C,D'!$C$7:$C$55,MATCH(B13,'PR Cash Reconciliation_2A,B,C,D'!$A$7:$A$55,0)),"")</f>
        <v>0</v>
      </c>
      <c r="D13" s="1367">
        <f>IFERROR(INDEX('PR Cash Reconciliation_2A,B,C,D'!$D$7:$D$55,MATCH(B13,'PR Cash Reconciliation_2A,B,C,D'!$A$7:$A$55,0)),"")</f>
        <v>262661.86</v>
      </c>
      <c r="E13" s="1366" t="str">
        <f>IFERROR(IF(INDEX('PR Cash Reconciliation_2A,B,C,D'!$E$7:$E$55,MATCH(B13,'PR Cash Reconciliation_2A,B,C,D'!$A$7:$A$55,0))=0,"",INDEX('PR Cash Reconciliation_2A,B,C,D'!$E$7:$E$55,MATCH(B13,'PR Cash Reconciliation_2A,B,C,D'!$A$7:$A$55,0))),"")</f>
        <v>28/09/2020 Wambo: Cartuchos/kitxpress SARS-COV-19  10test y gastos de importación por $ 64,398.02,
16/12/2020 Desembolso Comite Luz Verde
18/12/2020 Wambo: Cartuchos/kitxpress SARS-COV-19  10test y gastos de importación por $ 4,412.37
23/12/2020 900 Kit Standard Q COVID19 AG Test/Antígenos por $ 143,851.47 (notificación de compromiso de pago del FM)
23/12/2020 900 Kit Standard Q COVID19 AG Test/Antígenos por $ 143,851.47</v>
      </c>
      <c r="F13" s="1367">
        <f>IFERROR(INDEX('PR Cash Reconciliation_2A,B,C,D'!$F$7:$F$55,MATCH(B13,'PR Cash Reconciliation_2A,B,C,D'!$A$7:$A$55,0)),"")</f>
        <v>0</v>
      </c>
      <c r="G13" s="1367">
        <f>IFERROR(INDEX('PR Cash Reconciliation_2A,B,C,D'!$G$7:$G$55,MATCH(B13,'PR Cash Reconciliation_2A,B,C,D'!$A$7:$A$55,0)),"")</f>
        <v>0</v>
      </c>
      <c r="H13" s="1366" t="str">
        <f>IFERROR(IF(INDEX('PR Cash Reconciliation_2A,B,C,D'!$I$7:$I$55,MATCH(B13,'PR Cash Reconciliation_2A,B,C,D'!$A$7:$A$55,0))=0,"",INDEX('PR Cash Reconciliation_2A,B,C,D'!$I$7:$I$55,MATCH(B13,'PR Cash Reconciliation_2A,B,C,D'!$A$7:$A$55,0))),"")</f>
        <v/>
      </c>
      <c r="I13" s="1367">
        <f>IFERROR(INDEX('PR Cash Reconciliation_2A,B,C,D'!$H$7:$H$55,MATCH(B13,'PR Cash Reconciliation_2A,B,C,D'!$A$7:$A$55,0)),"")</f>
        <v>262661.86</v>
      </c>
    </row>
    <row r="14" spans="1:9" s="1267" customFormat="1" x14ac:dyDescent="0.25">
      <c r="A14" s="1365" t="s">
        <v>2303</v>
      </c>
      <c r="B14" s="1366" t="s">
        <v>174</v>
      </c>
      <c r="C14" s="1367">
        <f>IFERROR(INDEX('PR Cash Reconciliation_2A,B,C,D'!$C$7:$C$55,MATCH(B14,'PR Cash Reconciliation_2A,B,C,D'!$A$7:$A$55,0)),"")</f>
        <v>0</v>
      </c>
      <c r="D14" s="1367">
        <f>IFERROR(INDEX('PR Cash Reconciliation_2A,B,C,D'!$D$7:$D$55,MATCH(B14,'PR Cash Reconciliation_2A,B,C,D'!$A$7:$A$55,0)),"")</f>
        <v>0</v>
      </c>
      <c r="E14" s="1366" t="str">
        <f>IFERROR(IF(INDEX('PR Cash Reconciliation_2A,B,C,D'!$E$7:$E$55,MATCH(B14,'PR Cash Reconciliation_2A,B,C,D'!$A$7:$A$55,0))=0,"",INDEX('PR Cash Reconciliation_2A,B,C,D'!$E$7:$E$55,MATCH(B14,'PR Cash Reconciliation_2A,B,C,D'!$A$7:$A$55,0))),"")</f>
        <v/>
      </c>
      <c r="F14" s="1367">
        <f>IFERROR(INDEX('PR Cash Reconciliation_2A,B,C,D'!$F$7:$F$55,MATCH(B14,'PR Cash Reconciliation_2A,B,C,D'!$A$7:$A$55,0)),"")</f>
        <v>0</v>
      </c>
      <c r="G14" s="1367">
        <f>IFERROR(INDEX('PR Cash Reconciliation_2A,B,C,D'!$G$7:$G$55,MATCH(B14,'PR Cash Reconciliation_2A,B,C,D'!$A$7:$A$55,0)),"")</f>
        <v>0</v>
      </c>
      <c r="H14" s="1366" t="str">
        <f>IFERROR(IF(INDEX('PR Cash Reconciliation_2A,B,C,D'!$I$7:$I$55,MATCH(B14,'PR Cash Reconciliation_2A,B,C,D'!$A$7:$A$55,0))=0,"",INDEX('PR Cash Reconciliation_2A,B,C,D'!$I$7:$I$55,MATCH(B14,'PR Cash Reconciliation_2A,B,C,D'!$A$7:$A$55,0))),"")</f>
        <v/>
      </c>
      <c r="I14" s="1367">
        <f>IFERROR(INDEX('PR Cash Reconciliation_2A,B,C,D'!$H$7:$H$55,MATCH(B14,'PR Cash Reconciliation_2A,B,C,D'!$A$7:$A$55,0)),"")</f>
        <v>0</v>
      </c>
    </row>
    <row r="15" spans="1:9" s="1267" customFormat="1" x14ac:dyDescent="0.25">
      <c r="A15" s="1365" t="s">
        <v>2304</v>
      </c>
      <c r="B15" s="1366" t="s">
        <v>172</v>
      </c>
      <c r="C15" s="1367">
        <f>IFERROR(INDEX('PR Cash Reconciliation_2A,B,C,D'!$C$7:$C$55,MATCH(B15,'PR Cash Reconciliation_2A,B,C,D'!$A$7:$A$55,0)),"")</f>
        <v>1032.3499999999999</v>
      </c>
      <c r="D15" s="1367">
        <f>IFERROR(INDEX('PR Cash Reconciliation_2A,B,C,D'!$D$7:$D$55,MATCH(B15,'PR Cash Reconciliation_2A,B,C,D'!$A$7:$A$55,0)),"")</f>
        <v>1453.6600000000008</v>
      </c>
      <c r="E15" s="1366" t="str">
        <f>IFERROR(IF(INDEX('PR Cash Reconciliation_2A,B,C,D'!$E$7:$E$55,MATCH(B15,'PR Cash Reconciliation_2A,B,C,D'!$A$7:$A$55,0))=0,"",INDEX('PR Cash Reconciliation_2A,B,C,D'!$E$7:$E$55,MATCH(B15,'PR Cash Reconciliation_2A,B,C,D'!$A$7:$A$55,0))),"")</f>
        <v>Portes Bancarios producto de los desembolsos recibidos del FM $ 343.79; Portes bancarios cuenta dolares $ 89.01 y portes bancarios cuenta soles S/.1,520.28 en dolares $455.08 Los portes bancarios forman parte del presupuesto.</v>
      </c>
      <c r="F15" s="1367">
        <f>IFERROR(INDEX('PR Cash Reconciliation_2A,B,C,D'!$F$7:$F$55,MATCH(B15,'PR Cash Reconciliation_2A,B,C,D'!$A$7:$A$55,0)),"")</f>
        <v>0</v>
      </c>
      <c r="G15" s="1367">
        <f>IFERROR(INDEX('PR Cash Reconciliation_2A,B,C,D'!$G$7:$G$55,MATCH(B15,'PR Cash Reconciliation_2A,B,C,D'!$A$7:$A$55,0)),"")</f>
        <v>0</v>
      </c>
      <c r="H15" s="1366" t="str">
        <f>IFERROR(IF(INDEX('PR Cash Reconciliation_2A,B,C,D'!$I$7:$I$55,MATCH(B15,'PR Cash Reconciliation_2A,B,C,D'!$A$7:$A$55,0))=0,"",INDEX('PR Cash Reconciliation_2A,B,C,D'!$I$7:$I$55,MATCH(B15,'PR Cash Reconciliation_2A,B,C,D'!$A$7:$A$55,0))),"")</f>
        <v/>
      </c>
      <c r="I15" s="1367">
        <f>IFERROR(INDEX('PR Cash Reconciliation_2A,B,C,D'!$H$7:$H$55,MATCH(B15,'PR Cash Reconciliation_2A,B,C,D'!$A$7:$A$55,0)),"")</f>
        <v>1453.6600000000008</v>
      </c>
    </row>
    <row r="16" spans="1:9" s="1267" customFormat="1" x14ac:dyDescent="0.25">
      <c r="A16" s="1365" t="s">
        <v>2305</v>
      </c>
      <c r="B16" s="1366" t="s">
        <v>170</v>
      </c>
      <c r="C16" s="1367">
        <f>IFERROR(INDEX('PR Cash Reconciliation_2A,B,C,D'!$C$7:$C$55,MATCH(B16,'PR Cash Reconciliation_2A,B,C,D'!$A$7:$A$55,0)),"")</f>
        <v>459043.62</v>
      </c>
      <c r="D16" s="1367">
        <f>IFERROR(INDEX('PR Cash Reconciliation_2A,B,C,D'!$D$7:$D$55,MATCH(B16,'PR Cash Reconciliation_2A,B,C,D'!$A$7:$A$55,0)),"")</f>
        <v>1945920.2440062009</v>
      </c>
      <c r="E16" s="1366" t="str">
        <f>IFERROR(IF(INDEX('PR Cash Reconciliation_2A,B,C,D'!$E$7:$E$55,MATCH(B16,'PR Cash Reconciliation_2A,B,C,D'!$A$7:$A$55,0))=0,"",INDEX('PR Cash Reconciliation_2A,B,C,D'!$E$7:$E$55,MATCH(B16,'PR Cash Reconciliation_2A,B,C,D'!$A$7:$A$55,0))),"")</f>
        <v/>
      </c>
      <c r="F16" s="1367">
        <f>IFERROR(INDEX('PR Cash Reconciliation_2A,B,C,D'!$F$7:$F$55,MATCH(B16,'PR Cash Reconciliation_2A,B,C,D'!$A$7:$A$55,0)),"")</f>
        <v>0</v>
      </c>
      <c r="G16" s="1367">
        <f>IFERROR(INDEX('PR Cash Reconciliation_2A,B,C,D'!$G$7:$G$55,MATCH(B16,'PR Cash Reconciliation_2A,B,C,D'!$A$7:$A$55,0)),"")</f>
        <v>0</v>
      </c>
      <c r="H16" s="1366" t="str">
        <f>IFERROR(IF(INDEX('PR Cash Reconciliation_2A,B,C,D'!$I$7:$I$55,MATCH(B16,'PR Cash Reconciliation_2A,B,C,D'!$A$7:$A$55,0))=0,"",INDEX('PR Cash Reconciliation_2A,B,C,D'!$I$7:$I$55,MATCH(B16,'PR Cash Reconciliation_2A,B,C,D'!$A$7:$A$55,0))),"")</f>
        <v/>
      </c>
      <c r="I16" s="1367">
        <f>IFERROR(INDEX('PR Cash Reconciliation_2A,B,C,D'!$H$7:$H$55,MATCH(B16,'PR Cash Reconciliation_2A,B,C,D'!$A$7:$A$55,0)),"")</f>
        <v>1945920.2440062009</v>
      </c>
    </row>
    <row r="17" spans="1:9" s="1267" customFormat="1" x14ac:dyDescent="0.25">
      <c r="A17" s="1365" t="s">
        <v>2306</v>
      </c>
      <c r="B17" s="1366" t="s">
        <v>167</v>
      </c>
      <c r="C17" s="1367">
        <f>IFERROR(INDEX('PR Cash Reconciliation_2A,B,C,D'!$C$7:$C$55,MATCH(B17,'PR Cash Reconciliation_2A,B,C,D'!$A$7:$A$55,0)),"")</f>
        <v>174.16038589086526</v>
      </c>
      <c r="D17" s="1367">
        <f>IFERROR(INDEX('PR Cash Reconciliation_2A,B,C,D'!$D$7:$D$55,MATCH(B17,'PR Cash Reconciliation_2A,B,C,D'!$A$7:$A$55,0)),"")</f>
        <v>642.01</v>
      </c>
      <c r="E17" s="1366" t="str">
        <f>IFERROR(IF(INDEX('PR Cash Reconciliation_2A,B,C,D'!$E$7:$E$55,MATCH(B17,'PR Cash Reconciliation_2A,B,C,D'!$A$7:$A$55,0))=0,"",INDEX('PR Cash Reconciliation_2A,B,C,D'!$E$7:$E$55,MATCH(B17,'PR Cash Reconciliation_2A,B,C,D'!$A$7:$A$55,0))),"")</f>
        <v>Deposito no identificado S/.300 t.c.3.618 $82.92, devolución de entregas del 2019 $94.40 y S/.764.29 ($224.72), devolución de deposito no identificado a SES S/.810 ($235.12); depositos en la cuenta por pagar S/.226 ($62.36)+130.50 ($36.01) ingresados en Diciembre más cta por cobrar</v>
      </c>
      <c r="F17" s="1367">
        <f>IFERROR(INDEX('PR Cash Reconciliation_2A,B,C,D'!$F$7:$F$55,MATCH(B17,'PR Cash Reconciliation_2A,B,C,D'!$A$7:$A$55,0)),"")</f>
        <v>0</v>
      </c>
      <c r="G17" s="1367">
        <f>IFERROR(INDEX('PR Cash Reconciliation_2A,B,C,D'!$G$7:$G$55,MATCH(B17,'PR Cash Reconciliation_2A,B,C,D'!$A$7:$A$55,0)),"")</f>
        <v>0</v>
      </c>
      <c r="H17" s="1366" t="str">
        <f>IFERROR(IF(INDEX('PR Cash Reconciliation_2A,B,C,D'!$I$7:$I$55,MATCH(B17,'PR Cash Reconciliation_2A,B,C,D'!$A$7:$A$55,0))=0,"",INDEX('PR Cash Reconciliation_2A,B,C,D'!$I$7:$I$55,MATCH(B17,'PR Cash Reconciliation_2A,B,C,D'!$A$7:$A$55,0))),"")</f>
        <v/>
      </c>
      <c r="I17" s="1367">
        <f>IFERROR(INDEX('PR Cash Reconciliation_2A,B,C,D'!$H$7:$H$55,MATCH(B17,'PR Cash Reconciliation_2A,B,C,D'!$A$7:$A$55,0)),"")</f>
        <v>642.01</v>
      </c>
    </row>
    <row r="18" spans="1:9" s="1267" customFormat="1" x14ac:dyDescent="0.25">
      <c r="A18" s="1365" t="s">
        <v>2307</v>
      </c>
      <c r="B18" s="1366" t="s">
        <v>165</v>
      </c>
      <c r="C18" s="1367">
        <f>IFERROR(INDEX('PR Cash Reconciliation_2A,B,C,D'!$C$7:$C$55,MATCH(B18,'PR Cash Reconciliation_2A,B,C,D'!$A$7:$A$55,0)),"")</f>
        <v>-12454.92</v>
      </c>
      <c r="D18" s="1367">
        <f>IFERROR(INDEX('PR Cash Reconciliation_2A,B,C,D'!$D$7:$D$55,MATCH(B18,'PR Cash Reconciliation_2A,B,C,D'!$A$7:$A$55,0)),"")</f>
        <v>-80314</v>
      </c>
      <c r="E18" s="1366" t="str">
        <f>IFERROR(IF(INDEX('PR Cash Reconciliation_2A,B,C,D'!$E$7:$E$55,MATCH(B18,'PR Cash Reconciliation_2A,B,C,D'!$A$7:$A$55,0))=0,"",INDEX('PR Cash Reconciliation_2A,B,C,D'!$E$7:$E$55,MATCH(B18,'PR Cash Reconciliation_2A,B,C,D'!$A$7:$A$55,0))),"")</f>
        <v>Ajuste de tipo de cambio</v>
      </c>
      <c r="F18" s="1367">
        <f>IFERROR(INDEX('PR Cash Reconciliation_2A,B,C,D'!$F$7:$F$55,MATCH(B18,'PR Cash Reconciliation_2A,B,C,D'!$A$7:$A$55,0)),"")</f>
        <v>0</v>
      </c>
      <c r="G18" s="1367">
        <f>IFERROR(INDEX('PR Cash Reconciliation_2A,B,C,D'!$G$7:$G$55,MATCH(B18,'PR Cash Reconciliation_2A,B,C,D'!$A$7:$A$55,0)),"")</f>
        <v>0</v>
      </c>
      <c r="H18" s="1366" t="str">
        <f>IFERROR(IF(INDEX('PR Cash Reconciliation_2A,B,C,D'!$I$7:$I$55,MATCH(B18,'PR Cash Reconciliation_2A,B,C,D'!$A$7:$A$55,0))=0,"",INDEX('PR Cash Reconciliation_2A,B,C,D'!$I$7:$I$55,MATCH(B18,'PR Cash Reconciliation_2A,B,C,D'!$A$7:$A$55,0))),"")</f>
        <v/>
      </c>
      <c r="I18" s="1367">
        <f>IFERROR(INDEX('PR Cash Reconciliation_2A,B,C,D'!$H$7:$H$55,MATCH(B18,'PR Cash Reconciliation_2A,B,C,D'!$A$7:$A$55,0)),"")</f>
        <v>-80314</v>
      </c>
    </row>
    <row r="19" spans="1:9" s="1267" customFormat="1" x14ac:dyDescent="0.25">
      <c r="A19" s="1365" t="s">
        <v>2308</v>
      </c>
      <c r="B19" s="1366" t="s">
        <v>163</v>
      </c>
      <c r="C19" s="1367">
        <f>IFERROR(INDEX('PR Cash Reconciliation_2A,B,C,D'!$C$7:$C$55,MATCH(B19,'PR Cash Reconciliation_2A,B,C,D'!$A$7:$A$55,0)),"")</f>
        <v>0</v>
      </c>
      <c r="D19" s="1367">
        <f>IFERROR(INDEX('PR Cash Reconciliation_2A,B,C,D'!$D$7:$D$55,MATCH(B19,'PR Cash Reconciliation_2A,B,C,D'!$A$7:$A$55,0)),"")</f>
        <v>0</v>
      </c>
      <c r="E19" s="1366" t="str">
        <f>IFERROR(IF(INDEX('PR Cash Reconciliation_2A,B,C,D'!$E$7:$E$55,MATCH(B19,'PR Cash Reconciliation_2A,B,C,D'!$A$7:$A$55,0))=0,"",INDEX('PR Cash Reconciliation_2A,B,C,D'!$E$7:$E$55,MATCH(B19,'PR Cash Reconciliation_2A,B,C,D'!$A$7:$A$55,0))),"")</f>
        <v/>
      </c>
      <c r="F19" s="1367">
        <f>IFERROR(INDEX('PR Cash Reconciliation_2A,B,C,D'!$F$7:$F$55,MATCH(B19,'PR Cash Reconciliation_2A,B,C,D'!$A$7:$A$55,0)),"")</f>
        <v>0</v>
      </c>
      <c r="G19" s="1367">
        <f>IFERROR(INDEX('PR Cash Reconciliation_2A,B,C,D'!$G$7:$G$55,MATCH(B19,'PR Cash Reconciliation_2A,B,C,D'!$A$7:$A$55,0)),"")</f>
        <v>0</v>
      </c>
      <c r="H19" s="1366" t="str">
        <f>IFERROR(IF(INDEX('PR Cash Reconciliation_2A,B,C,D'!$I$7:$I$55,MATCH(B19,'PR Cash Reconciliation_2A,B,C,D'!$A$7:$A$55,0))=0,"",INDEX('PR Cash Reconciliation_2A,B,C,D'!$I$7:$I$55,MATCH(B19,'PR Cash Reconciliation_2A,B,C,D'!$A$7:$A$55,0))),"")</f>
        <v/>
      </c>
      <c r="I19" s="1367">
        <f>IFERROR(INDEX('PR Cash Reconciliation_2A,B,C,D'!$H$7:$H$55,MATCH(B19,'PR Cash Reconciliation_2A,B,C,D'!$A$7:$A$55,0)),"")</f>
        <v>0</v>
      </c>
    </row>
    <row r="20" spans="1:9" s="1267" customFormat="1" x14ac:dyDescent="0.25">
      <c r="A20" s="1365" t="s">
        <v>2309</v>
      </c>
      <c r="B20" s="1366" t="s">
        <v>162</v>
      </c>
      <c r="C20" s="1367">
        <f>IFERROR(INDEX('PR Cash Reconciliation_2A,B,C,D'!$C$7:$C$55,MATCH(B20,'PR Cash Reconciliation_2A,B,C,D'!$A$7:$A$55,0)),"")</f>
        <v>0</v>
      </c>
      <c r="D20" s="1367">
        <f>IFERROR(INDEX('PR Cash Reconciliation_2A,B,C,D'!$D$7:$D$55,MATCH(B20,'PR Cash Reconciliation_2A,B,C,D'!$A$7:$A$55,0)),"")</f>
        <v>0</v>
      </c>
      <c r="E20" s="1366" t="str">
        <f>IFERROR(IF(INDEX('PR Cash Reconciliation_2A,B,C,D'!$E$7:$E$55,MATCH(B20,'PR Cash Reconciliation_2A,B,C,D'!$A$7:$A$55,0))=0,"",INDEX('PR Cash Reconciliation_2A,B,C,D'!$E$7:$E$55,MATCH(B20,'PR Cash Reconciliation_2A,B,C,D'!$A$7:$A$55,0))),"")</f>
        <v/>
      </c>
      <c r="F20" s="1367">
        <f>IFERROR(INDEX('PR Cash Reconciliation_2A,B,C,D'!$F$7:$F$55,MATCH(B20,'PR Cash Reconciliation_2A,B,C,D'!$A$7:$A$55,0)),"")</f>
        <v>0</v>
      </c>
      <c r="G20" s="1367">
        <f>IFERROR(INDEX('PR Cash Reconciliation_2A,B,C,D'!$G$7:$G$55,MATCH(B20,'PR Cash Reconciliation_2A,B,C,D'!$A$7:$A$55,0)),"")</f>
        <v>0</v>
      </c>
      <c r="H20" s="1366" t="str">
        <f>IFERROR(IF(INDEX('PR Cash Reconciliation_2A,B,C,D'!$I$7:$I$55,MATCH(B20,'PR Cash Reconciliation_2A,B,C,D'!$A$7:$A$55,0))=0,"",INDEX('PR Cash Reconciliation_2A,B,C,D'!$I$7:$I$55,MATCH(B20,'PR Cash Reconciliation_2A,B,C,D'!$A$7:$A$55,0))),"")</f>
        <v/>
      </c>
      <c r="I20" s="1367">
        <f>IFERROR(INDEX('PR Cash Reconciliation_2A,B,C,D'!$H$7:$H$55,MATCH(B20,'PR Cash Reconciliation_2A,B,C,D'!$A$7:$A$55,0)),"")</f>
        <v>0</v>
      </c>
    </row>
    <row r="21" spans="1:9" s="1267" customFormat="1" x14ac:dyDescent="0.25">
      <c r="A21" s="1365" t="s">
        <v>2310</v>
      </c>
      <c r="B21" s="1366" t="s">
        <v>160</v>
      </c>
      <c r="C21" s="1367">
        <f>IFERROR(INDEX('PR Cash Reconciliation_2A,B,C,D'!$C$7:$C$55,MATCH(B21,'PR Cash Reconciliation_2A,B,C,D'!$A$7:$A$55,0)),"")</f>
        <v>790.13240712775598</v>
      </c>
      <c r="D21" s="1367">
        <f>IFERROR(INDEX('PR Cash Reconciliation_2A,B,C,D'!$D$7:$D$55,MATCH(B21,'PR Cash Reconciliation_2A,B,C,D'!$A$7:$A$55,0)),"")</f>
        <v>3247.52</v>
      </c>
      <c r="E21" s="1366" t="str">
        <f>IFERROR(IF(INDEX('PR Cash Reconciliation_2A,B,C,D'!$E$7:$E$55,MATCH(B21,'PR Cash Reconciliation_2A,B,C,D'!$A$7:$A$55,0))=0,"",INDEX('PR Cash Reconciliation_2A,B,C,D'!$E$7:$E$55,MATCH(B21,'PR Cash Reconciliation_2A,B,C,D'!$A$7:$A$55,0))),"")</f>
        <v>Entrega a rendir para actividades y anticipos S/.11,749.54 ($3,247.52)</v>
      </c>
      <c r="F21" s="1367">
        <f>IFERROR(INDEX('PR Cash Reconciliation_2A,B,C,D'!$F$7:$F$55,MATCH(B21,'PR Cash Reconciliation_2A,B,C,D'!$A$7:$A$55,0)),"")</f>
        <v>0</v>
      </c>
      <c r="G21" s="1367">
        <f>IFERROR(INDEX('PR Cash Reconciliation_2A,B,C,D'!$G$7:$G$55,MATCH(B21,'PR Cash Reconciliation_2A,B,C,D'!$A$7:$A$55,0)),"")</f>
        <v>0</v>
      </c>
      <c r="H21" s="1366" t="str">
        <f>IFERROR(IF(INDEX('PR Cash Reconciliation_2A,B,C,D'!$I$7:$I$55,MATCH(B21,'PR Cash Reconciliation_2A,B,C,D'!$A$7:$A$55,0))=0,"",INDEX('PR Cash Reconciliation_2A,B,C,D'!$I$7:$I$55,MATCH(B21,'PR Cash Reconciliation_2A,B,C,D'!$A$7:$A$55,0))),"")</f>
        <v/>
      </c>
      <c r="I21" s="1367">
        <f>IFERROR(INDEX('PR Cash Reconciliation_2A,B,C,D'!$H$7:$H$55,MATCH(B21,'PR Cash Reconciliation_2A,B,C,D'!$A$7:$A$55,0)),"")</f>
        <v>3247.52</v>
      </c>
    </row>
    <row r="22" spans="1:9" s="1267" customFormat="1" x14ac:dyDescent="0.25">
      <c r="A22" s="1365" t="s">
        <v>2311</v>
      </c>
      <c r="B22" s="1366" t="s">
        <v>158</v>
      </c>
      <c r="C22" s="1367">
        <f>IFERROR(INDEX('PR Cash Reconciliation_2A,B,C,D'!$C$7:$C$55,MATCH(B22,'PR Cash Reconciliation_2A,B,C,D'!$A$7:$A$55,0)),"")</f>
        <v>0</v>
      </c>
      <c r="D22" s="1367">
        <f>IFERROR(INDEX('PR Cash Reconciliation_2A,B,C,D'!$D$7:$D$55,MATCH(B22,'PR Cash Reconciliation_2A,B,C,D'!$A$7:$A$55,0)),"")</f>
        <v>4662033.3459937992</v>
      </c>
      <c r="E22" s="1366" t="str">
        <f>IFERROR(IF(INDEX('PR Cash Reconciliation_2A,B,C,D'!$E$7:$E$55,MATCH(B22,'PR Cash Reconciliation_2A,B,C,D'!$A$7:$A$55,0))=0,"",INDEX('PR Cash Reconciliation_2A,B,C,D'!$E$7:$E$55,MATCH(B22,'PR Cash Reconciliation_2A,B,C,D'!$A$7:$A$55,0))),"")</f>
        <v>Saldo en Banco $ 4,655,962.24 y en Banco Soles es  en S/.21,965.29 Equivalente a US$ 6,071.11 (t.c. cierre SBS 3.618) = 4,662,033.35</v>
      </c>
      <c r="F22" s="1367">
        <f>IFERROR(INDEX('PR Cash Reconciliation_2A,B,C,D'!$F$7:$F$55,MATCH(B22,'PR Cash Reconciliation_2A,B,C,D'!$A$7:$A$55,0)),"")</f>
        <v>0</v>
      </c>
      <c r="G22" s="1367">
        <f>IFERROR(INDEX('PR Cash Reconciliation_2A,B,C,D'!$G$7:$G$55,MATCH(B22,'PR Cash Reconciliation_2A,B,C,D'!$A$7:$A$55,0)),"")</f>
        <v>0</v>
      </c>
      <c r="H22" s="1366" t="str">
        <f>IFERROR(IF(INDEX('PR Cash Reconciliation_2A,B,C,D'!$I$7:$I$55,MATCH(B22,'PR Cash Reconciliation_2A,B,C,D'!$A$7:$A$55,0))=0,"",INDEX('PR Cash Reconciliation_2A,B,C,D'!$I$7:$I$55,MATCH(B22,'PR Cash Reconciliation_2A,B,C,D'!$A$7:$A$55,0))),"")</f>
        <v/>
      </c>
      <c r="I22" s="1367">
        <f>IFERROR(INDEX('PR Cash Reconciliation_2A,B,C,D'!$H$7:$H$55,MATCH(B22,'PR Cash Reconciliation_2A,B,C,D'!$A$7:$A$55,0)),"")</f>
        <v>4662033.3459937992</v>
      </c>
    </row>
    <row r="23" spans="1:9" s="1267" customFormat="1" x14ac:dyDescent="0.25">
      <c r="A23" s="1365" t="s">
        <v>2312</v>
      </c>
      <c r="B23" s="1366" t="s">
        <v>156</v>
      </c>
      <c r="C23" s="1367">
        <f>IFERROR(INDEX('PR Cash Reconciliation_2A,B,C,D'!$C$7:$C$55,MATCH(B23,'PR Cash Reconciliation_2A,B,C,D'!$A$7:$A$55,0)),"")</f>
        <v>0</v>
      </c>
      <c r="D23" s="1367">
        <f>IFERROR(INDEX('PR Cash Reconciliation_2A,B,C,D'!$D$7:$D$55,MATCH(B23,'PR Cash Reconciliation_2A,B,C,D'!$A$7:$A$55,0)),"")</f>
        <v>0</v>
      </c>
      <c r="E23" s="1366" t="str">
        <f>IFERROR(IF(INDEX('PR Cash Reconciliation_2A,B,C,D'!$E$7:$E$55,MATCH(B23,'PR Cash Reconciliation_2A,B,C,D'!$A$7:$A$55,0))=0,"",INDEX('PR Cash Reconciliation_2A,B,C,D'!$E$7:$E$55,MATCH(B23,'PR Cash Reconciliation_2A,B,C,D'!$A$7:$A$55,0))),"")</f>
        <v/>
      </c>
      <c r="F23" s="1367">
        <f>IFERROR(INDEX('PR Cash Reconciliation_2A,B,C,D'!$F$7:$F$55,MATCH(B23,'PR Cash Reconciliation_2A,B,C,D'!$A$7:$A$55,0)),"")</f>
        <v>0</v>
      </c>
      <c r="G23" s="1367">
        <f>IFERROR(INDEX('PR Cash Reconciliation_2A,B,C,D'!$G$7:$G$55,MATCH(B23,'PR Cash Reconciliation_2A,B,C,D'!$A$7:$A$55,0)),"")</f>
        <v>0</v>
      </c>
      <c r="H23" s="1366" t="str">
        <f>IFERROR(IF(INDEX('PR Cash Reconciliation_2A,B,C,D'!$I$7:$I$55,MATCH(B23,'PR Cash Reconciliation_2A,B,C,D'!$A$7:$A$55,0))=0,"",INDEX('PR Cash Reconciliation_2A,B,C,D'!$I$7:$I$55,MATCH(B23,'PR Cash Reconciliation_2A,B,C,D'!$A$7:$A$55,0))),"")</f>
        <v/>
      </c>
      <c r="I23" s="1367">
        <f>IFERROR(INDEX('PR Cash Reconciliation_2A,B,C,D'!$H$7:$H$55,MATCH(B23,'PR Cash Reconciliation_2A,B,C,D'!$A$7:$A$55,0)),"")</f>
        <v>0</v>
      </c>
    </row>
    <row r="24" spans="1:9" s="1267" customFormat="1" x14ac:dyDescent="0.25">
      <c r="A24" s="1365" t="s">
        <v>2313</v>
      </c>
      <c r="B24" s="1366" t="s">
        <v>154</v>
      </c>
      <c r="C24" s="1367">
        <f>IFERROR(INDEX('PR Cash Reconciliation_2A,B,C,D'!$C$7:$C$55,MATCH(B24,'PR Cash Reconciliation_2A,B,C,D'!$A$7:$A$55,0)),"")</f>
        <v>0</v>
      </c>
      <c r="D24" s="1367">
        <f>IFERROR(INDEX('PR Cash Reconciliation_2A,B,C,D'!$D$7:$D$55,MATCH(B24,'PR Cash Reconciliation_2A,B,C,D'!$A$7:$A$55,0)),"")</f>
        <v>4662033.3459937992</v>
      </c>
      <c r="E24" s="1366" t="str">
        <f>IFERROR(IF(INDEX('PR Cash Reconciliation_2A,B,C,D'!$E$7:$E$55,MATCH(B24,'PR Cash Reconciliation_2A,B,C,D'!$A$7:$A$55,0))=0,"",INDEX('PR Cash Reconciliation_2A,B,C,D'!$E$7:$E$55,MATCH(B24,'PR Cash Reconciliation_2A,B,C,D'!$A$7:$A$55,0))),"")</f>
        <v/>
      </c>
      <c r="F24" s="1367">
        <f>IFERROR(INDEX('PR Cash Reconciliation_2A,B,C,D'!$F$7:$F$55,MATCH(B24,'PR Cash Reconciliation_2A,B,C,D'!$A$7:$A$55,0)),"")</f>
        <v>0</v>
      </c>
      <c r="G24" s="1367">
        <f>IFERROR(INDEX('PR Cash Reconciliation_2A,B,C,D'!$G$7:$G$55,MATCH(B24,'PR Cash Reconciliation_2A,B,C,D'!$A$7:$A$55,0)),"")</f>
        <v>0</v>
      </c>
      <c r="H24" s="1366" t="str">
        <f>IFERROR(IF(INDEX('PR Cash Reconciliation_2A,B,C,D'!$I$7:$I$55,MATCH(B24,'PR Cash Reconciliation_2A,B,C,D'!$A$7:$A$55,0))=0,"",INDEX('PR Cash Reconciliation_2A,B,C,D'!$I$7:$I$55,MATCH(B24,'PR Cash Reconciliation_2A,B,C,D'!$A$7:$A$55,0))),"")</f>
        <v/>
      </c>
      <c r="I24" s="1367">
        <f>IFERROR(INDEX('PR Cash Reconciliation_2A,B,C,D'!$H$7:$H$55,MATCH(B24,'PR Cash Reconciliation_2A,B,C,D'!$A$7:$A$55,0)),"")</f>
        <v>4662033.3459937992</v>
      </c>
    </row>
    <row r="25" spans="1:9" s="1267" customFormat="1" x14ac:dyDescent="0.25">
      <c r="A25" s="1365" t="s">
        <v>2314</v>
      </c>
      <c r="B25" s="1366" t="s">
        <v>151</v>
      </c>
      <c r="C25" s="1367">
        <f>IFERROR(INDEX('PR Cash Reconciliation_2A,B,C,D'!$C$7:$C$55,MATCH(B25,'PR Cash Reconciliation_2A,B,C,D'!$A$7:$A$55,0)),"")</f>
        <v>0</v>
      </c>
      <c r="D25" s="1367">
        <f>IFERROR(INDEX('PR Cash Reconciliation_2A,B,C,D'!$D$7:$D$55,MATCH(B25,'PR Cash Reconciliation_2A,B,C,D'!$A$7:$A$55,0)),"")</f>
        <v>4678332.54</v>
      </c>
      <c r="E25" s="1366" t="str">
        <f>IFERROR(IF(INDEX('PR Cash Reconciliation_2A,B,C,D'!$E$7:$E$55,MATCH(B25,'PR Cash Reconciliation_2A,B,C,D'!$A$7:$A$55,0))=0,"",INDEX('PR Cash Reconciliation_2A,B,C,D'!$E$7:$E$55,MATCH(B25,'PR Cash Reconciliation_2A,B,C,D'!$A$7:$A$55,0))),"")</f>
        <v>Saldo extracto bancario $ 4,657,707.17 y en S/.74622.59 Equivalente a US$ 20,625.37</v>
      </c>
      <c r="F25" s="1367">
        <f>IFERROR(INDEX('PR Cash Reconciliation_2A,B,C,D'!$F$7:$F$55,MATCH(B25,'PR Cash Reconciliation_2A,B,C,D'!$A$7:$A$55,0)),"")</f>
        <v>0</v>
      </c>
      <c r="G25" s="1367">
        <f>IFERROR(INDEX('PR Cash Reconciliation_2A,B,C,D'!$G$7:$G$55,MATCH(B25,'PR Cash Reconciliation_2A,B,C,D'!$A$7:$A$55,0)),"")</f>
        <v>0</v>
      </c>
      <c r="H25" s="1366" t="str">
        <f>IFERROR(IF(INDEX('PR Cash Reconciliation_2A,B,C,D'!$I$7:$I$55,MATCH(B25,'PR Cash Reconciliation_2A,B,C,D'!$A$7:$A$55,0))=0,"",INDEX('PR Cash Reconciliation_2A,B,C,D'!$I$7:$I$55,MATCH(B25,'PR Cash Reconciliation_2A,B,C,D'!$A$7:$A$55,0))),"")</f>
        <v/>
      </c>
      <c r="I25" s="1367">
        <f>IFERROR(INDEX('PR Cash Reconciliation_2A,B,C,D'!$H$7:$H$55,MATCH(B25,'PR Cash Reconciliation_2A,B,C,D'!$A$7:$A$55,0)),"")</f>
        <v>4678332.54</v>
      </c>
    </row>
    <row r="26" spans="1:9" s="1267" customFormat="1" x14ac:dyDescent="0.25">
      <c r="A26" s="1365" t="s">
        <v>2315</v>
      </c>
      <c r="B26" s="1366" t="s">
        <v>149</v>
      </c>
      <c r="C26" s="1367">
        <f>IFERROR(INDEX('PR Cash Reconciliation_2A,B,C,D'!$C$7:$C$55,MATCH(B26,'PR Cash Reconciliation_2A,B,C,D'!$A$7:$A$55,0)),"")</f>
        <v>0</v>
      </c>
      <c r="D26" s="1367">
        <f>IFERROR(INDEX('PR Cash Reconciliation_2A,B,C,D'!$D$7:$D$55,MATCH(B26,'PR Cash Reconciliation_2A,B,C,D'!$A$7:$A$55,0)),"")</f>
        <v>0</v>
      </c>
      <c r="E26" s="1366" t="str">
        <f>IFERROR(IF(INDEX('PR Cash Reconciliation_2A,B,C,D'!$E$7:$E$55,MATCH(B26,'PR Cash Reconciliation_2A,B,C,D'!$A$7:$A$55,0))=0,"",INDEX('PR Cash Reconciliation_2A,B,C,D'!$E$7:$E$55,MATCH(B26,'PR Cash Reconciliation_2A,B,C,D'!$A$7:$A$55,0))),"")</f>
        <v/>
      </c>
      <c r="F26" s="1367">
        <f>IFERROR(INDEX('PR Cash Reconciliation_2A,B,C,D'!$F$7:$F$55,MATCH(B26,'PR Cash Reconciliation_2A,B,C,D'!$A$7:$A$55,0)),"")</f>
        <v>0</v>
      </c>
      <c r="G26" s="1367">
        <f>IFERROR(INDEX('PR Cash Reconciliation_2A,B,C,D'!$G$7:$G$55,MATCH(B26,'PR Cash Reconciliation_2A,B,C,D'!$A$7:$A$55,0)),"")</f>
        <v>0</v>
      </c>
      <c r="H26" s="1366" t="str">
        <f>IFERROR(IF(INDEX('PR Cash Reconciliation_2A,B,C,D'!$I$7:$I$55,MATCH(B26,'PR Cash Reconciliation_2A,B,C,D'!$A$7:$A$55,0))=0,"",INDEX('PR Cash Reconciliation_2A,B,C,D'!$I$7:$I$55,MATCH(B26,'PR Cash Reconciliation_2A,B,C,D'!$A$7:$A$55,0))),"")</f>
        <v/>
      </c>
      <c r="I26" s="1367">
        <f>IFERROR(INDEX('PR Cash Reconciliation_2A,B,C,D'!$H$7:$H$55,MATCH(B26,'PR Cash Reconciliation_2A,B,C,D'!$A$7:$A$55,0)),"")</f>
        <v>0</v>
      </c>
    </row>
    <row r="27" spans="1:9" s="1267" customFormat="1" x14ac:dyDescent="0.25">
      <c r="A27" s="1365" t="s">
        <v>2316</v>
      </c>
      <c r="B27" s="1366" t="s">
        <v>147</v>
      </c>
      <c r="C27" s="1367">
        <f>IFERROR(INDEX('PR Cash Reconciliation_2A,B,C,D'!$C$7:$C$55,MATCH(B27,'PR Cash Reconciliation_2A,B,C,D'!$A$7:$A$55,0)),"")</f>
        <v>0</v>
      </c>
      <c r="D27" s="1367">
        <f>IFERROR(INDEX('PR Cash Reconciliation_2A,B,C,D'!$D$7:$D$55,MATCH(B27,'PR Cash Reconciliation_2A,B,C,D'!$A$7:$A$55,0)),"")</f>
        <v>0</v>
      </c>
      <c r="E27" s="1366" t="str">
        <f>IFERROR(IF(INDEX('PR Cash Reconciliation_2A,B,C,D'!$E$7:$E$55,MATCH(B27,'PR Cash Reconciliation_2A,B,C,D'!$A$7:$A$55,0))=0,"",INDEX('PR Cash Reconciliation_2A,B,C,D'!$E$7:$E$55,MATCH(B27,'PR Cash Reconciliation_2A,B,C,D'!$A$7:$A$55,0))),"")</f>
        <v/>
      </c>
      <c r="F27" s="1367">
        <f>IFERROR(INDEX('PR Cash Reconciliation_2A,B,C,D'!$F$7:$F$55,MATCH(B27,'PR Cash Reconciliation_2A,B,C,D'!$A$7:$A$55,0)),"")</f>
        <v>0</v>
      </c>
      <c r="G27" s="1367">
        <f>IFERROR(INDEX('PR Cash Reconciliation_2A,B,C,D'!$G$7:$G$55,MATCH(B27,'PR Cash Reconciliation_2A,B,C,D'!$A$7:$A$55,0)),"")</f>
        <v>0</v>
      </c>
      <c r="H27" s="1366" t="str">
        <f>IFERROR(IF(INDEX('PR Cash Reconciliation_2A,B,C,D'!$I$7:$I$55,MATCH(B27,'PR Cash Reconciliation_2A,B,C,D'!$A$7:$A$55,0))=0,"",INDEX('PR Cash Reconciliation_2A,B,C,D'!$I$7:$I$55,MATCH(B27,'PR Cash Reconciliation_2A,B,C,D'!$A$7:$A$55,0))),"")</f>
        <v/>
      </c>
      <c r="I27" s="1367">
        <f>IFERROR(INDEX('PR Cash Reconciliation_2A,B,C,D'!$H$7:$H$55,MATCH(B27,'PR Cash Reconciliation_2A,B,C,D'!$A$7:$A$55,0)),"")</f>
        <v>0</v>
      </c>
    </row>
    <row r="28" spans="1:9" s="1267" customFormat="1" x14ac:dyDescent="0.25">
      <c r="A28" s="1365" t="s">
        <v>2317</v>
      </c>
      <c r="B28" s="1366" t="s">
        <v>144</v>
      </c>
      <c r="C28" s="1367">
        <f>IFERROR(INDEX('PR Cash Reconciliation_2A,B,C,D'!$C$7:$C$55,MATCH(B28,'PR Cash Reconciliation_2A,B,C,D'!$A$7:$A$55,0)),"")</f>
        <v>0</v>
      </c>
      <c r="D28" s="1367">
        <f>IFERROR(INDEX('PR Cash Reconciliation_2A,B,C,D'!$D$7:$D$55,MATCH(B28,'PR Cash Reconciliation_2A,B,C,D'!$A$7:$A$55,0)),"")</f>
        <v>115267.75599379904</v>
      </c>
      <c r="E28" s="1366" t="str">
        <f>IFERROR(IF(INDEX('PR Cash Reconciliation_2A,B,C,D'!$E$7:$E$55,MATCH(B28,'PR Cash Reconciliation_2A,B,C,D'!$A$7:$A$55,0))=0,"",INDEX('PR Cash Reconciliation_2A,B,C,D'!$E$7:$E$55,MATCH(B28,'PR Cash Reconciliation_2A,B,C,D'!$A$7:$A$55,0))),"")</f>
        <v xml:space="preserve">Corresponde a los bienes y servicos ya brindados durante el periodo pero no se desembolsaron aun o no han sido cancelados. </v>
      </c>
      <c r="F28" s="1367">
        <f>IFERROR(INDEX('PR Cash Reconciliation_2A,B,C,D'!$F$7:$F$55,MATCH(B28,'PR Cash Reconciliation_2A,B,C,D'!$A$7:$A$55,0)),"")</f>
        <v>0</v>
      </c>
      <c r="G28" s="1367">
        <f>IFERROR(INDEX('PR Cash Reconciliation_2A,B,C,D'!$G$7:$G$55,MATCH(B28,'PR Cash Reconciliation_2A,B,C,D'!$A$7:$A$55,0)),"")</f>
        <v>0</v>
      </c>
      <c r="H28" s="1366" t="str">
        <f>IFERROR(IF(INDEX('PR Cash Reconciliation_2A,B,C,D'!$I$7:$I$55,MATCH(B28,'PR Cash Reconciliation_2A,B,C,D'!$A$7:$A$55,0))=0,"",INDEX('PR Cash Reconciliation_2A,B,C,D'!$I$7:$I$55,MATCH(B28,'PR Cash Reconciliation_2A,B,C,D'!$A$7:$A$55,0))),"")</f>
        <v/>
      </c>
      <c r="I28" s="1367">
        <f>IFERROR(INDEX('PR Cash Reconciliation_2A,B,C,D'!$H$7:$H$55,MATCH(B28,'PR Cash Reconciliation_2A,B,C,D'!$A$7:$A$55,0)),"")</f>
        <v>115267.75599379904</v>
      </c>
    </row>
    <row r="29" spans="1:9" s="1267" customFormat="1" x14ac:dyDescent="0.25">
      <c r="A29" s="1365" t="s">
        <v>2318</v>
      </c>
      <c r="B29" s="1366" t="s">
        <v>143</v>
      </c>
      <c r="C29" s="1367">
        <f>IFERROR(INDEX('PR Cash Reconciliation_2A,B,C,D'!$C$7:$C$55,MATCH(B29,'PR Cash Reconciliation_2A,B,C,D'!$A$7:$A$55,0)),"")</f>
        <v>0</v>
      </c>
      <c r="D29" s="1367">
        <f>IFERROR(INDEX('PR Cash Reconciliation_2A,B,C,D'!$D$7:$D$55,MATCH(B29,'PR Cash Reconciliation_2A,B,C,D'!$A$7:$A$55,0)),"")</f>
        <v>330229.91273068427</v>
      </c>
      <c r="E29" s="1366" t="str">
        <f>IFERROR(IF(INDEX('PR Cash Reconciliation_2A,B,C,D'!$E$7:$E$55,MATCH(B29,'PR Cash Reconciliation_2A,B,C,D'!$A$7:$A$55,0))=0,"",INDEX('PR Cash Reconciliation_2A,B,C,D'!$E$7:$E$55,MATCH(B29,'PR Cash Reconciliation_2A,B,C,D'!$A$7:$A$55,0))),"")</f>
        <v>Corresponde a los contratos ya firmados con los proveedores pero cuyos servicios y bienes se ejecutaran luego del periodo del cierre.</v>
      </c>
      <c r="F29" s="1367">
        <f>IFERROR(INDEX('PR Cash Reconciliation_2A,B,C,D'!$F$7:$F$55,MATCH(B29,'PR Cash Reconciliation_2A,B,C,D'!$A$7:$A$55,0)),"")</f>
        <v>0</v>
      </c>
      <c r="G29" s="1367">
        <f>IFERROR(INDEX('PR Cash Reconciliation_2A,B,C,D'!$G$7:$G$55,MATCH(B29,'PR Cash Reconciliation_2A,B,C,D'!$A$7:$A$55,0)),"")</f>
        <v>0</v>
      </c>
      <c r="H29" s="1366" t="str">
        <f>IFERROR(IF(INDEX('PR Cash Reconciliation_2A,B,C,D'!$I$7:$I$55,MATCH(B29,'PR Cash Reconciliation_2A,B,C,D'!$A$7:$A$55,0))=0,"",INDEX('PR Cash Reconciliation_2A,B,C,D'!$I$7:$I$55,MATCH(B29,'PR Cash Reconciliation_2A,B,C,D'!$A$7:$A$55,0))),"")</f>
        <v/>
      </c>
      <c r="I29" s="1367">
        <f>IFERROR(INDEX('PR Cash Reconciliation_2A,B,C,D'!$H$7:$H$55,MATCH(B29,'PR Cash Reconciliation_2A,B,C,D'!$A$7:$A$55,0)),"")</f>
        <v>330229.91273068427</v>
      </c>
    </row>
    <row r="30" spans="1:9" s="1267" customFormat="1" x14ac:dyDescent="0.25">
      <c r="A30" s="1365" t="s">
        <v>2319</v>
      </c>
      <c r="B30" s="1366" t="s">
        <v>2320</v>
      </c>
      <c r="C30" s="1367" t="str">
        <f>IFERROR(INDEX('PR Cash Reconciliation_2A,B,C,D'!$C$7:$C$55,MATCH(B30,'PR Cash Reconciliation_2A,B,C,D'!$A$7:$A$55,0)),"")</f>
        <v/>
      </c>
      <c r="D30" s="1367" t="str">
        <f>IFERROR(INDEX('PR Cash Reconciliation_2A,B,C,D'!$D$7:$D$55,MATCH(B30,'PR Cash Reconciliation_2A,B,C,D'!$A$7:$A$55,0)),"")</f>
        <v/>
      </c>
      <c r="E30" s="1366" t="str">
        <f>IFERROR(IF(INDEX('PR Cash Reconciliation_2A,B,C,D'!$E$7:$E$55,MATCH(B30,'PR Cash Reconciliation_2A,B,C,D'!$A$7:$A$55,0))=0,"",INDEX('PR Cash Reconciliation_2A,B,C,D'!$E$7:$E$55,MATCH(B30,'PR Cash Reconciliation_2A,B,C,D'!$A$7:$A$55,0))),"")</f>
        <v/>
      </c>
      <c r="F30" s="1367" t="str">
        <f>IFERROR(INDEX('PR Cash Reconciliation_2A,B,C,D'!$F$7:$F$55,MATCH(B30,'PR Cash Reconciliation_2A,B,C,D'!$A$7:$A$55,0)),"")</f>
        <v/>
      </c>
      <c r="G30" s="1367" t="str">
        <f>IFERROR(INDEX('PR Cash Reconciliation_2A,B,C,D'!$G$7:$G$55,MATCH(B30,'PR Cash Reconciliation_2A,B,C,D'!$A$7:$A$55,0)),"")</f>
        <v/>
      </c>
      <c r="H30" s="1366" t="str">
        <f>IFERROR(IF(INDEX('PR Cash Reconciliation_2A,B,C,D'!$I$7:$I$55,MATCH(B30,'PR Cash Reconciliation_2A,B,C,D'!$A$7:$A$55,0))=0,"",INDEX('PR Cash Reconciliation_2A,B,C,D'!$I$7:$I$55,MATCH(B30,'PR Cash Reconciliation_2A,B,C,D'!$A$7:$A$55,0))),"")</f>
        <v/>
      </c>
      <c r="I30" s="1367" t="str">
        <f>IFERROR(INDEX('PR Cash Reconciliation_2A,B,C,D'!$H$7:$H$55,MATCH(B30,'PR Cash Reconciliation_2A,B,C,D'!$A$7:$A$55,0)),"")</f>
        <v/>
      </c>
    </row>
    <row r="31" spans="1:9" s="1267" customFormat="1" x14ac:dyDescent="0.25">
      <c r="A31" s="1365" t="s">
        <v>2321</v>
      </c>
      <c r="B31" s="1366" t="s">
        <v>142</v>
      </c>
      <c r="C31" s="1367">
        <f>IFERROR(INDEX('PR Cash Reconciliation_2A,B,C,D'!$C$7:$C$55,MATCH(B31,'PR Cash Reconciliation_2A,B,C,D'!$A$7:$A$55,0)),"")</f>
        <v>0</v>
      </c>
      <c r="D31" s="1367">
        <f>IFERROR(INDEX('PR Cash Reconciliation_2A,B,C,D'!$D$7:$D$55,MATCH(B31,'PR Cash Reconciliation_2A,B,C,D'!$A$7:$A$55,0)),"")</f>
        <v>445497.66872448334</v>
      </c>
      <c r="E31" s="1366" t="str">
        <f>IFERROR(IF(INDEX('PR Cash Reconciliation_2A,B,C,D'!$E$7:$E$55,MATCH(B31,'PR Cash Reconciliation_2A,B,C,D'!$A$7:$A$55,0))=0,"",INDEX('PR Cash Reconciliation_2A,B,C,D'!$E$7:$E$55,MATCH(B31,'PR Cash Reconciliation_2A,B,C,D'!$A$7:$A$55,0))),"")</f>
        <v/>
      </c>
      <c r="F31" s="1367">
        <f>IFERROR(INDEX('PR Cash Reconciliation_2A,B,C,D'!$F$7:$F$55,MATCH(B31,'PR Cash Reconciliation_2A,B,C,D'!$A$7:$A$55,0)),"")</f>
        <v>0</v>
      </c>
      <c r="G31" s="1367">
        <f>IFERROR(INDEX('PR Cash Reconciliation_2A,B,C,D'!$G$7:$G$55,MATCH(B31,'PR Cash Reconciliation_2A,B,C,D'!$A$7:$A$55,0)),"")</f>
        <v>0</v>
      </c>
      <c r="H31" s="1366" t="str">
        <f>IFERROR(IF(INDEX('PR Cash Reconciliation_2A,B,C,D'!$I$7:$I$55,MATCH(B31,'PR Cash Reconciliation_2A,B,C,D'!$A$7:$A$55,0))=0,"",INDEX('PR Cash Reconciliation_2A,B,C,D'!$I$7:$I$55,MATCH(B31,'PR Cash Reconciliation_2A,B,C,D'!$A$7:$A$55,0))),"")</f>
        <v/>
      </c>
      <c r="I31" s="1367">
        <f>IFERROR(INDEX('PR Cash Reconciliation_2A,B,C,D'!$H$7:$H$55,MATCH(B31,'PR Cash Reconciliation_2A,B,C,D'!$A$7:$A$55,0)),"")</f>
        <v>445497.66872448334</v>
      </c>
    </row>
    <row r="32" spans="1:9" s="1267" customFormat="1" x14ac:dyDescent="0.25">
      <c r="A32" s="1365" t="s">
        <v>2322</v>
      </c>
      <c r="B32" s="1366" t="s">
        <v>134</v>
      </c>
      <c r="C32" s="1367">
        <f>IFERROR(INDEX('PR Cash Reconciliation_2A,B,C,D'!$C$7:$C$55,MATCH(B32,'PR Cash Reconciliation_2A,B,C,D'!$A$7:$A$55,0)),"")</f>
        <v>0</v>
      </c>
      <c r="D32" s="1367">
        <f>IFERROR(INDEX('PR Cash Reconciliation_2A,B,C,D'!$D$7:$D$55,MATCH(B32,'PR Cash Reconciliation_2A,B,C,D'!$A$7:$A$55,0)),"")</f>
        <v>0</v>
      </c>
      <c r="E32" s="1366" t="str">
        <f>IFERROR(IF(INDEX('PR Cash Reconciliation_2A,B,C,D'!$E$7:$E$55,MATCH(B32,'PR Cash Reconciliation_2A,B,C,D'!$A$7:$A$55,0))=0,"",INDEX('PR Cash Reconciliation_2A,B,C,D'!$E$7:$E$55,MATCH(B32,'PR Cash Reconciliation_2A,B,C,D'!$A$7:$A$55,0))),"")</f>
        <v/>
      </c>
      <c r="F32" s="1367">
        <f>IFERROR(INDEX('PR Cash Reconciliation_2A,B,C,D'!$F$7:$F$55,MATCH(B32,'PR Cash Reconciliation_2A,B,C,D'!$A$7:$A$55,0)),"")</f>
        <v>0</v>
      </c>
      <c r="G32" s="1367">
        <f>IFERROR(INDEX('PR Cash Reconciliation_2A,B,C,D'!$G$7:$G$55,MATCH(B32,'PR Cash Reconciliation_2A,B,C,D'!$A$7:$A$55,0)),"")</f>
        <v>0</v>
      </c>
      <c r="H32" s="1366" t="str">
        <f>IFERROR(IF(INDEX('PR Cash Reconciliation_2A,B,C,D'!$I$7:$I$55,MATCH(B32,'PR Cash Reconciliation_2A,B,C,D'!$A$7:$A$55,0))=0,"",INDEX('PR Cash Reconciliation_2A,B,C,D'!$I$7:$I$55,MATCH(B32,'PR Cash Reconciliation_2A,B,C,D'!$A$7:$A$55,0))),"")</f>
        <v/>
      </c>
      <c r="I32" s="1367">
        <f>IFERROR(INDEX('PR Cash Reconciliation_2A,B,C,D'!$H$7:$H$55,MATCH(B32,'PR Cash Reconciliation_2A,B,C,D'!$A$7:$A$55,0)),"")</f>
        <v>0</v>
      </c>
    </row>
    <row r="33" spans="1:9" s="1267" customFormat="1" x14ac:dyDescent="0.25">
      <c r="A33" s="1365" t="s">
        <v>2323</v>
      </c>
      <c r="B33" s="1366" t="s">
        <v>132</v>
      </c>
      <c r="C33" s="1367">
        <f>IFERROR(INDEX('PR Cash Reconciliation_2A,B,C,D'!$C$7:$C$55,MATCH(B33,'PR Cash Reconciliation_2A,B,C,D'!$A$7:$A$55,0)),"")</f>
        <v>0</v>
      </c>
      <c r="D33" s="1367">
        <f>IFERROR(INDEX('PR Cash Reconciliation_2A,B,C,D'!$D$7:$D$55,MATCH(B33,'PR Cash Reconciliation_2A,B,C,D'!$A$7:$A$55,0)),"")</f>
        <v>0</v>
      </c>
      <c r="E33" s="1366" t="str">
        <f>IFERROR(IF(INDEX('PR Cash Reconciliation_2A,B,C,D'!$E$7:$E$55,MATCH(B33,'PR Cash Reconciliation_2A,B,C,D'!$A$7:$A$55,0))=0,"",INDEX('PR Cash Reconciliation_2A,B,C,D'!$E$7:$E$55,MATCH(B33,'PR Cash Reconciliation_2A,B,C,D'!$A$7:$A$55,0))),"")</f>
        <v/>
      </c>
      <c r="F33" s="1367">
        <f>IFERROR(INDEX('PR Cash Reconciliation_2A,B,C,D'!$F$7:$F$55,MATCH(B33,'PR Cash Reconciliation_2A,B,C,D'!$A$7:$A$55,0)),"")</f>
        <v>0</v>
      </c>
      <c r="G33" s="1367">
        <f>IFERROR(INDEX('PR Cash Reconciliation_2A,B,C,D'!$G$7:$G$55,MATCH(B33,'PR Cash Reconciliation_2A,B,C,D'!$A$7:$A$55,0)),"")</f>
        <v>0</v>
      </c>
      <c r="H33" s="1366" t="str">
        <f>IFERROR(IF(INDEX('PR Cash Reconciliation_2A,B,C,D'!$I$7:$I$55,MATCH(B33,'PR Cash Reconciliation_2A,B,C,D'!$A$7:$A$55,0))=0,"",INDEX('PR Cash Reconciliation_2A,B,C,D'!$I$7:$I$55,MATCH(B33,'PR Cash Reconciliation_2A,B,C,D'!$A$7:$A$55,0))),"")</f>
        <v/>
      </c>
      <c r="I33" s="1367">
        <f>IFERROR(INDEX('PR Cash Reconciliation_2A,B,C,D'!$H$7:$H$55,MATCH(B33,'PR Cash Reconciliation_2A,B,C,D'!$A$7:$A$55,0)),"")</f>
        <v>0</v>
      </c>
    </row>
    <row r="34" spans="1:9" s="1267" customFormat="1" x14ac:dyDescent="0.25">
      <c r="A34" s="1365" t="s">
        <v>2324</v>
      </c>
      <c r="B34" s="1366" t="s">
        <v>130</v>
      </c>
      <c r="C34" s="1367">
        <f>IFERROR(INDEX('PR Cash Reconciliation_2A,B,C,D'!$C$7:$C$55,MATCH(B34,'PR Cash Reconciliation_2A,B,C,D'!$A$7:$A$55,0)),"")</f>
        <v>0</v>
      </c>
      <c r="D34" s="1367">
        <f>IFERROR(INDEX('PR Cash Reconciliation_2A,B,C,D'!$D$7:$D$55,MATCH(B34,'PR Cash Reconciliation_2A,B,C,D'!$A$7:$A$55,0)),"")</f>
        <v>0</v>
      </c>
      <c r="E34" s="1366" t="str">
        <f>IFERROR(IF(INDEX('PR Cash Reconciliation_2A,B,C,D'!$E$7:$E$55,MATCH(B34,'PR Cash Reconciliation_2A,B,C,D'!$A$7:$A$55,0))=0,"",INDEX('PR Cash Reconciliation_2A,B,C,D'!$E$7:$E$55,MATCH(B34,'PR Cash Reconciliation_2A,B,C,D'!$A$7:$A$55,0))),"")</f>
        <v/>
      </c>
      <c r="F34" s="1367">
        <f>IFERROR(INDEX('PR Cash Reconciliation_2A,B,C,D'!$F$7:$F$55,MATCH(B34,'PR Cash Reconciliation_2A,B,C,D'!$A$7:$A$55,0)),"")</f>
        <v>0</v>
      </c>
      <c r="G34" s="1367">
        <f>IFERROR(INDEX('PR Cash Reconciliation_2A,B,C,D'!$G$7:$G$55,MATCH(B34,'PR Cash Reconciliation_2A,B,C,D'!$A$7:$A$55,0)),"")</f>
        <v>0</v>
      </c>
      <c r="H34" s="1366" t="str">
        <f>IFERROR(IF(INDEX('PR Cash Reconciliation_2A,B,C,D'!$I$7:$I$55,MATCH(B34,'PR Cash Reconciliation_2A,B,C,D'!$A$7:$A$55,0))=0,"",INDEX('PR Cash Reconciliation_2A,B,C,D'!$I$7:$I$55,MATCH(B34,'PR Cash Reconciliation_2A,B,C,D'!$A$7:$A$55,0))),"")</f>
        <v/>
      </c>
      <c r="I34" s="1367">
        <f>IFERROR(INDEX('PR Cash Reconciliation_2A,B,C,D'!$H$7:$H$55,MATCH(B34,'PR Cash Reconciliation_2A,B,C,D'!$A$7:$A$55,0)),"")</f>
        <v>0</v>
      </c>
    </row>
    <row r="35" spans="1:9" s="1267" customFormat="1" x14ac:dyDescent="0.25">
      <c r="A35" s="1365" t="s">
        <v>2325</v>
      </c>
      <c r="B35" s="1366" t="s">
        <v>128</v>
      </c>
      <c r="C35" s="1367">
        <f>IFERROR(INDEX('PR Cash Reconciliation_2A,B,C,D'!$C$7:$C$55,MATCH(B35,'PR Cash Reconciliation_2A,B,C,D'!$A$7:$A$55,0)),"")</f>
        <v>0</v>
      </c>
      <c r="D35" s="1367">
        <f>IFERROR(INDEX('PR Cash Reconciliation_2A,B,C,D'!$D$7:$D$55,MATCH(B35,'PR Cash Reconciliation_2A,B,C,D'!$A$7:$A$55,0)),"")</f>
        <v>0</v>
      </c>
      <c r="E35" s="1366" t="str">
        <f>IFERROR(IF(INDEX('PR Cash Reconciliation_2A,B,C,D'!$E$7:$E$55,MATCH(B35,'PR Cash Reconciliation_2A,B,C,D'!$A$7:$A$55,0))=0,"",INDEX('PR Cash Reconciliation_2A,B,C,D'!$E$7:$E$55,MATCH(B35,'PR Cash Reconciliation_2A,B,C,D'!$A$7:$A$55,0))),"")</f>
        <v/>
      </c>
      <c r="F35" s="1367">
        <f>IFERROR(INDEX('PR Cash Reconciliation_2A,B,C,D'!$F$7:$F$55,MATCH(B35,'PR Cash Reconciliation_2A,B,C,D'!$A$7:$A$55,0)),"")</f>
        <v>0</v>
      </c>
      <c r="G35" s="1367">
        <f>IFERROR(INDEX('PR Cash Reconciliation_2A,B,C,D'!$G$7:$G$55,MATCH(B35,'PR Cash Reconciliation_2A,B,C,D'!$A$7:$A$55,0)),"")</f>
        <v>0</v>
      </c>
      <c r="H35" s="1366" t="str">
        <f>IFERROR(IF(INDEX('PR Cash Reconciliation_2A,B,C,D'!$I$7:$I$55,MATCH(B35,'PR Cash Reconciliation_2A,B,C,D'!$A$7:$A$55,0))=0,"",INDEX('PR Cash Reconciliation_2A,B,C,D'!$I$7:$I$55,MATCH(B35,'PR Cash Reconciliation_2A,B,C,D'!$A$7:$A$55,0))),"")</f>
        <v/>
      </c>
      <c r="I35" s="1367">
        <f>IFERROR(INDEX('PR Cash Reconciliation_2A,B,C,D'!$H$7:$H$55,MATCH(B35,'PR Cash Reconciliation_2A,B,C,D'!$A$7:$A$55,0)),"")</f>
        <v>0</v>
      </c>
    </row>
    <row r="36" spans="1:9" s="1267" customFormat="1" x14ac:dyDescent="0.25">
      <c r="A36" s="1365" t="s">
        <v>2326</v>
      </c>
      <c r="B36" s="1366" t="s">
        <v>126</v>
      </c>
      <c r="C36" s="1367">
        <f>IFERROR(INDEX('PR Cash Reconciliation_2A,B,C,D'!$C$7:$C$55,MATCH(B36,'PR Cash Reconciliation_2A,B,C,D'!$A$7:$A$55,0)),"")</f>
        <v>0</v>
      </c>
      <c r="D36" s="1367">
        <f>IFERROR(INDEX('PR Cash Reconciliation_2A,B,C,D'!$D$7:$D$55,MATCH(B36,'PR Cash Reconciliation_2A,B,C,D'!$A$7:$A$55,0)),"")</f>
        <v>0</v>
      </c>
      <c r="E36" s="1366" t="str">
        <f>IFERROR(IF(INDEX('PR Cash Reconciliation_2A,B,C,D'!$E$7:$E$55,MATCH(B36,'PR Cash Reconciliation_2A,B,C,D'!$A$7:$A$55,0))=0,"",INDEX('PR Cash Reconciliation_2A,B,C,D'!$E$7:$E$55,MATCH(B36,'PR Cash Reconciliation_2A,B,C,D'!$A$7:$A$55,0))),"")</f>
        <v/>
      </c>
      <c r="F36" s="1367">
        <f>IFERROR(INDEX('PR Cash Reconciliation_2A,B,C,D'!$F$7:$F$55,MATCH(B36,'PR Cash Reconciliation_2A,B,C,D'!$A$7:$A$55,0)),"")</f>
        <v>0</v>
      </c>
      <c r="G36" s="1367">
        <f>IFERROR(INDEX('PR Cash Reconciliation_2A,B,C,D'!$G$7:$G$55,MATCH(B36,'PR Cash Reconciliation_2A,B,C,D'!$A$7:$A$55,0)),"")</f>
        <v>0</v>
      </c>
      <c r="H36" s="1366" t="str">
        <f>IFERROR(IF(INDEX('PR Cash Reconciliation_2A,B,C,D'!$I$7:$I$55,MATCH(B36,'PR Cash Reconciliation_2A,B,C,D'!$A$7:$A$55,0))=0,"",INDEX('PR Cash Reconciliation_2A,B,C,D'!$I$7:$I$55,MATCH(B36,'PR Cash Reconciliation_2A,B,C,D'!$A$7:$A$55,0))),"")</f>
        <v/>
      </c>
      <c r="I36" s="1367">
        <f>IFERROR(INDEX('PR Cash Reconciliation_2A,B,C,D'!$H$7:$H$55,MATCH(B36,'PR Cash Reconciliation_2A,B,C,D'!$A$7:$A$55,0)),"")</f>
        <v>0</v>
      </c>
    </row>
    <row r="37" spans="1:9" s="1267" customFormat="1" x14ac:dyDescent="0.25">
      <c r="A37" s="1365" t="s">
        <v>2327</v>
      </c>
      <c r="B37" s="1366" t="s">
        <v>2328</v>
      </c>
      <c r="C37" s="1367" t="str">
        <f>IFERROR(INDEX('PR Cash Reconciliation_2A,B,C,D'!$C$7:$C$55,MATCH(B37,'PR Cash Reconciliation_2A,B,C,D'!$A$7:$A$55,0)),"")</f>
        <v/>
      </c>
      <c r="D37" s="1367" t="str">
        <f>IFERROR(INDEX('PR Cash Reconciliation_2A,B,C,D'!$D$7:$D$55,MATCH(B37,'PR Cash Reconciliation_2A,B,C,D'!$A$7:$A$55,0)),"")</f>
        <v/>
      </c>
      <c r="E37" s="1366" t="str">
        <f>IFERROR(IF(INDEX('PR Cash Reconciliation_2A,B,C,D'!$E$7:$E$55,MATCH(B37,'PR Cash Reconciliation_2A,B,C,D'!$A$7:$A$55,0))=0,"",INDEX('PR Cash Reconciliation_2A,B,C,D'!$E$7:$E$55,MATCH(B37,'PR Cash Reconciliation_2A,B,C,D'!$A$7:$A$55,0))),"")</f>
        <v/>
      </c>
      <c r="F37" s="1367" t="str">
        <f>IFERROR(INDEX('PR Cash Reconciliation_2A,B,C,D'!$F$7:$F$55,MATCH(B37,'PR Cash Reconciliation_2A,B,C,D'!$A$7:$A$55,0)),"")</f>
        <v/>
      </c>
      <c r="G37" s="1367" t="str">
        <f>IFERROR(INDEX('PR Cash Reconciliation_2A,B,C,D'!$G$7:$G$55,MATCH(B37,'PR Cash Reconciliation_2A,B,C,D'!$A$7:$A$55,0)),"")</f>
        <v/>
      </c>
      <c r="H37" s="1366" t="str">
        <f>IFERROR(IF(INDEX('PR Cash Reconciliation_2A,B,C,D'!$I$7:$I$55,MATCH(B37,'PR Cash Reconciliation_2A,B,C,D'!$A$7:$A$55,0))=0,"",INDEX('PR Cash Reconciliation_2A,B,C,D'!$I$7:$I$55,MATCH(B37,'PR Cash Reconciliation_2A,B,C,D'!$A$7:$A$55,0))),"")</f>
        <v/>
      </c>
      <c r="I37" s="1367" t="str">
        <f>IFERROR(INDEX('PR Cash Reconciliation_2A,B,C,D'!$H$7:$H$55,MATCH(B37,'PR Cash Reconciliation_2A,B,C,D'!$A$7:$A$55,0)),"")</f>
        <v/>
      </c>
    </row>
    <row r="38" spans="1:9" s="1267" customFormat="1" x14ac:dyDescent="0.25">
      <c r="A38" s="1365" t="s">
        <v>2329</v>
      </c>
      <c r="B38" s="1366" t="s">
        <v>2330</v>
      </c>
      <c r="C38" s="1367" t="str">
        <f>IFERROR(INDEX('PR Cash Reconciliation_2A,B,C,D'!$C$7:$C$55,MATCH(B38,'PR Cash Reconciliation_2A,B,C,D'!$A$7:$A$55,0)),"")</f>
        <v/>
      </c>
      <c r="D38" s="1367" t="str">
        <f>IFERROR(INDEX('PR Cash Reconciliation_2A,B,C,D'!$D$7:$D$55,MATCH(B38,'PR Cash Reconciliation_2A,B,C,D'!$A$7:$A$55,0)),"")</f>
        <v/>
      </c>
      <c r="E38" s="1366" t="str">
        <f>IFERROR(IF(INDEX('PR Cash Reconciliation_2A,B,C,D'!$E$7:$E$55,MATCH(B38,'PR Cash Reconciliation_2A,B,C,D'!$A$7:$A$55,0))=0,"",INDEX('PR Cash Reconciliation_2A,B,C,D'!$E$7:$E$55,MATCH(B38,'PR Cash Reconciliation_2A,B,C,D'!$A$7:$A$55,0))),"")</f>
        <v/>
      </c>
      <c r="F38" s="1367" t="str">
        <f>IFERROR(INDEX('PR Cash Reconciliation_2A,B,C,D'!$F$7:$F$55,MATCH(B38,'PR Cash Reconciliation_2A,B,C,D'!$A$7:$A$55,0)),"")</f>
        <v/>
      </c>
      <c r="G38" s="1367" t="str">
        <f>IFERROR(INDEX('PR Cash Reconciliation_2A,B,C,D'!$G$7:$G$55,MATCH(B38,'PR Cash Reconciliation_2A,B,C,D'!$A$7:$A$55,0)),"")</f>
        <v/>
      </c>
      <c r="H38" s="1366" t="str">
        <f>IFERROR(IF(INDEX('PR Cash Reconciliation_2A,B,C,D'!$I$7:$I$55,MATCH(B38,'PR Cash Reconciliation_2A,B,C,D'!$A$7:$A$55,0))=0,"",INDEX('PR Cash Reconciliation_2A,B,C,D'!$I$7:$I$55,MATCH(B38,'PR Cash Reconciliation_2A,B,C,D'!$A$7:$A$55,0))),"")</f>
        <v/>
      </c>
      <c r="I38" s="1367" t="str">
        <f>IFERROR(INDEX('PR Cash Reconciliation_2A,B,C,D'!$H$7:$H$55,MATCH(B38,'PR Cash Reconciliation_2A,B,C,D'!$A$7:$A$55,0)),"")</f>
        <v/>
      </c>
    </row>
    <row r="39" spans="1:9" s="1267" customFormat="1" x14ac:dyDescent="0.25">
      <c r="A39" s="1365" t="s">
        <v>2331</v>
      </c>
      <c r="B39" s="1366" t="s">
        <v>2332</v>
      </c>
      <c r="C39" s="1367" t="str">
        <f>IFERROR(INDEX('PR Cash Reconciliation_2A,B,C,D'!$C$7:$C$55,MATCH(B39,'PR Cash Reconciliation_2A,B,C,D'!$A$7:$A$55,0)),"")</f>
        <v/>
      </c>
      <c r="D39" s="1367" t="str">
        <f>IFERROR(INDEX('PR Cash Reconciliation_2A,B,C,D'!$D$7:$D$55,MATCH(B39,'PR Cash Reconciliation_2A,B,C,D'!$A$7:$A$55,0)),"")</f>
        <v/>
      </c>
      <c r="E39" s="1366" t="str">
        <f>IFERROR(IF(INDEX('PR Cash Reconciliation_2A,B,C,D'!$E$7:$E$55,MATCH(B39,'PR Cash Reconciliation_2A,B,C,D'!$A$7:$A$55,0))=0,"",INDEX('PR Cash Reconciliation_2A,B,C,D'!$E$7:$E$55,MATCH(B39,'PR Cash Reconciliation_2A,B,C,D'!$A$7:$A$55,0))),"")</f>
        <v/>
      </c>
      <c r="F39" s="1367" t="str">
        <f>IFERROR(INDEX('PR Cash Reconciliation_2A,B,C,D'!$F$7:$F$55,MATCH(B39,'PR Cash Reconciliation_2A,B,C,D'!$A$7:$A$55,0)),"")</f>
        <v/>
      </c>
      <c r="G39" s="1367" t="str">
        <f>IFERROR(INDEX('PR Cash Reconciliation_2A,B,C,D'!$G$7:$G$55,MATCH(B39,'PR Cash Reconciliation_2A,B,C,D'!$A$7:$A$55,0)),"")</f>
        <v/>
      </c>
      <c r="H39" s="1366" t="str">
        <f>IFERROR(IF(INDEX('PR Cash Reconciliation_2A,B,C,D'!$I$7:$I$55,MATCH(B39,'PR Cash Reconciliation_2A,B,C,D'!$A$7:$A$55,0))=0,"",INDEX('PR Cash Reconciliation_2A,B,C,D'!$I$7:$I$55,MATCH(B39,'PR Cash Reconciliation_2A,B,C,D'!$A$7:$A$55,0))),"")</f>
        <v/>
      </c>
      <c r="I39" s="1367" t="str">
        <f>IFERROR(INDEX('PR Cash Reconciliation_2A,B,C,D'!$H$7:$H$55,MATCH(B39,'PR Cash Reconciliation_2A,B,C,D'!$A$7:$A$55,0)),"")</f>
        <v/>
      </c>
    </row>
    <row r="40" spans="1:9" s="1267" customFormat="1" x14ac:dyDescent="0.25">
      <c r="A40" s="1365" t="s">
        <v>2333</v>
      </c>
      <c r="B40" s="1366" t="s">
        <v>2334</v>
      </c>
      <c r="C40" s="1367" t="str">
        <f>IFERROR(INDEX('PR Cash Reconciliation_2A,B,C,D'!$C$7:$C$55,MATCH(B40,'PR Cash Reconciliation_2A,B,C,D'!$A$7:$A$55,0)),"")</f>
        <v/>
      </c>
      <c r="D40" s="1367" t="str">
        <f>IFERROR(INDEX('PR Cash Reconciliation_2A,B,C,D'!$D$7:$D$55,MATCH(B40,'PR Cash Reconciliation_2A,B,C,D'!$A$7:$A$55,0)),"")</f>
        <v/>
      </c>
      <c r="E40" s="1366" t="str">
        <f>IFERROR(IF(INDEX('PR Cash Reconciliation_2A,B,C,D'!$E$7:$E$55,MATCH(B40,'PR Cash Reconciliation_2A,B,C,D'!$A$7:$A$55,0))=0,"",INDEX('PR Cash Reconciliation_2A,B,C,D'!$E$7:$E$55,MATCH(B40,'PR Cash Reconciliation_2A,B,C,D'!$A$7:$A$55,0))),"")</f>
        <v/>
      </c>
      <c r="F40" s="1367" t="str">
        <f>IFERROR(INDEX('PR Cash Reconciliation_2A,B,C,D'!$F$7:$F$55,MATCH(B40,'PR Cash Reconciliation_2A,B,C,D'!$A$7:$A$55,0)),"")</f>
        <v/>
      </c>
      <c r="G40" s="1367" t="str">
        <f>IFERROR(INDEX('PR Cash Reconciliation_2A,B,C,D'!$G$7:$G$55,MATCH(B40,'PR Cash Reconciliation_2A,B,C,D'!$A$7:$A$55,0)),"")</f>
        <v/>
      </c>
      <c r="H40" s="1366" t="str">
        <f>IFERROR(IF(INDEX('PR Cash Reconciliation_2A,B,C,D'!$I$7:$I$55,MATCH(B40,'PR Cash Reconciliation_2A,B,C,D'!$A$7:$A$55,0))=0,"",INDEX('PR Cash Reconciliation_2A,B,C,D'!$I$7:$I$55,MATCH(B40,'PR Cash Reconciliation_2A,B,C,D'!$A$7:$A$55,0))),"")</f>
        <v/>
      </c>
      <c r="I40" s="1367" t="str">
        <f>IFERROR(INDEX('PR Cash Reconciliation_2A,B,C,D'!$H$7:$H$55,MATCH(B40,'PR Cash Reconciliation_2A,B,C,D'!$A$7:$A$55,0)),"")</f>
        <v/>
      </c>
    </row>
  </sheetData>
  <dataValidations count="6">
    <dataValidation type="custom" allowBlank="1" showInputMessage="1" showErrorMessage="1" errorTitle="X-Author for Excel" error="Id and Lookup fields are not editable." promptTitle="X-Author for Excel" sqref="A4:A40" xr:uid="{00000000-0002-0000-1000-000000000000}">
      <formula1>""</formula1>
    </dataValidation>
    <dataValidation type="decimal" allowBlank="1" showInputMessage="1" showErrorMessage="1" errorTitle="X-Author for Excel" error="Please enter a valid numeric value. Valid range for PR Cumulative is -9999999999.99 to 9999999999.99." promptTitle="X-Author for Excel" sqref="C4:C40" xr:uid="{00000000-0002-0000-1000-000001000000}">
      <formula1>-9999999999.99</formula1>
      <formula2>9999999999.99</formula2>
    </dataValidation>
    <dataValidation type="decimal" allowBlank="1" showInputMessage="1" showErrorMessage="1" errorTitle="X-Author for Excel" error="Please enter a valid numeric value. Valid range for PR Current is -9999999999.99 to 9999999999.99." promptTitle="X-Author for Excel" sqref="D4:D40" xr:uid="{00000000-0002-0000-1000-000002000000}">
      <formula1>-9999999999.99</formula1>
      <formula2>9999999999.99</formula2>
    </dataValidation>
    <dataValidation type="decimal" allowBlank="1" showInputMessage="1" showErrorMessage="1" errorTitle="X-Author for Excel" error="Please enter a valid numeric value. Valid range for LFA Cumulative is -9999999999.99 to 9999999999.99." promptTitle="X-Author for Excel" sqref="F4:F40" xr:uid="{00000000-0002-0000-1000-000003000000}">
      <formula1>-9999999999.99</formula1>
      <formula2>9999999999.99</formula2>
    </dataValidation>
    <dataValidation type="decimal" allowBlank="1" showInputMessage="1" showErrorMessage="1" errorTitle="X-Author for Excel" error="Please enter a valid numeric value. Valid range for LFA Current Adjust is -9999999999.99 to 9999999999.99." promptTitle="X-Author for Excel" sqref="G4:G40" xr:uid="{00000000-0002-0000-1000-000004000000}">
      <formula1>-9999999999.99</formula1>
      <formula2>9999999999.99</formula2>
    </dataValidation>
    <dataValidation type="decimal" allowBlank="1" showInputMessage="1" showErrorMessage="1" errorTitle="X-Author for Excel" error="Please enter a valid numeric value. Valid range for LFA Verified Current is -9999999999.99 to 9999999999.99." promptTitle="X-Author for Excel" sqref="I4:I40" xr:uid="{00000000-0002-0000-1000-000005000000}">
      <formula1>-9999999999.99</formula1>
      <formula2>9999999999.99</formula2>
    </dataValidation>
  </dataValidation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S112"/>
  <sheetViews>
    <sheetView showGridLines="0" topLeftCell="C1" zoomScale="70" zoomScaleNormal="70" zoomScaleSheetLayoutView="55" workbookViewId="0">
      <selection activeCell="C2" sqref="C2:D3"/>
    </sheetView>
  </sheetViews>
  <sheetFormatPr baseColWidth="10" defaultColWidth="9.140625" defaultRowHeight="12.75" x14ac:dyDescent="0.2"/>
  <cols>
    <col min="1" max="1" width="11.42578125" style="997" hidden="1" customWidth="1"/>
    <col min="2" max="2" width="32.140625" style="997" hidden="1" customWidth="1"/>
    <col min="3" max="3" width="46.5703125" style="98" customWidth="1"/>
    <col min="4" max="4" width="27" style="98" customWidth="1"/>
    <col min="5" max="5" width="24.140625" style="98" customWidth="1"/>
    <col min="6" max="6" width="21" style="98" customWidth="1"/>
    <col min="7" max="7" width="21.42578125" style="98" customWidth="1"/>
    <col min="8" max="10" width="22" style="98" customWidth="1"/>
    <col min="11" max="11" width="24.85546875" style="98" customWidth="1"/>
    <col min="12" max="12" width="20.140625" style="98" customWidth="1"/>
    <col min="13" max="13" width="38.42578125" style="98" customWidth="1"/>
    <col min="14" max="14" width="20.140625" style="98" customWidth="1"/>
    <col min="15" max="15" width="21.140625" style="98" customWidth="1"/>
    <col min="16" max="16" width="44.85546875" style="98" customWidth="1"/>
    <col min="17" max="17" width="23.42578125" style="98" customWidth="1"/>
    <col min="18" max="18" width="16.42578125" style="98" customWidth="1"/>
    <col min="19" max="19" width="35.140625" style="98" customWidth="1"/>
    <col min="20" max="16384" width="9.140625" style="97"/>
  </cols>
  <sheetData>
    <row r="1" spans="1:19" ht="51.75" customHeight="1" thickBot="1" x14ac:dyDescent="0.25">
      <c r="C1" s="1762" t="str">
        <f>CoverSheet!A1</f>
        <v>Informe de progreso y solicitud de desembolso</v>
      </c>
      <c r="D1" s="1762"/>
      <c r="E1" s="1762"/>
      <c r="F1" s="1762"/>
      <c r="G1" s="1762"/>
      <c r="H1" s="1762"/>
      <c r="I1" s="1762"/>
      <c r="J1" s="1762"/>
      <c r="K1" s="1762"/>
      <c r="L1" s="1762"/>
      <c r="M1" s="1762"/>
      <c r="N1" s="1762"/>
      <c r="O1" s="1762"/>
      <c r="P1" s="1762"/>
      <c r="Q1" s="1762"/>
      <c r="R1" s="1762"/>
      <c r="S1" s="1762"/>
    </row>
    <row r="2" spans="1:19" s="784" customFormat="1" ht="36.75" customHeight="1" thickBot="1" x14ac:dyDescent="0.25">
      <c r="A2" s="997"/>
      <c r="B2" s="997"/>
      <c r="C2" s="1710" t="str">
        <f>VLOOKUP(Translations!B158,Translations!B3:H508,4,0)</f>
        <v>Sección 2: Información financiera</v>
      </c>
      <c r="D2" s="1711"/>
      <c r="E2" s="1763" t="str">
        <f>CoverSheet!F12</f>
        <v>Periodo de avances financieros</v>
      </c>
      <c r="F2" s="1764"/>
      <c r="G2" s="815">
        <f>CoverSheet!J12</f>
        <v>43831</v>
      </c>
      <c r="H2" s="785" t="str">
        <f>CoverSheet!K12</f>
        <v>Fecha final:</v>
      </c>
      <c r="I2" s="815">
        <f>CoverSheet!L12</f>
        <v>44196</v>
      </c>
      <c r="J2" s="1756"/>
      <c r="K2" s="1757"/>
      <c r="L2" s="1757"/>
      <c r="M2" s="1757"/>
      <c r="N2" s="1757"/>
      <c r="O2" s="1757"/>
      <c r="P2" s="1757"/>
      <c r="Q2" s="1757"/>
      <c r="R2" s="1757"/>
      <c r="S2" s="1758"/>
    </row>
    <row r="3" spans="1:19" s="784" customFormat="1" ht="34.5" customHeight="1" thickBot="1" x14ac:dyDescent="0.25">
      <c r="A3" s="997"/>
      <c r="B3" s="997"/>
      <c r="C3" s="1712"/>
      <c r="D3" s="1713"/>
      <c r="E3" s="1763" t="s">
        <v>197</v>
      </c>
      <c r="F3" s="1764"/>
      <c r="G3" s="818">
        <f>CoverSheet!D13</f>
        <v>43647</v>
      </c>
      <c r="H3" s="785" t="str">
        <f>CoverSheet!K12</f>
        <v>Fecha final:</v>
      </c>
      <c r="I3" s="820">
        <f>CoverSheet!L12</f>
        <v>44196</v>
      </c>
      <c r="J3" s="1759"/>
      <c r="K3" s="1760"/>
      <c r="L3" s="1760"/>
      <c r="M3" s="1760"/>
      <c r="N3" s="1760"/>
      <c r="O3" s="1760"/>
      <c r="P3" s="1760"/>
      <c r="Q3" s="1760"/>
      <c r="R3" s="1760"/>
      <c r="S3" s="1761"/>
    </row>
    <row r="4" spans="1:19" s="246" customFormat="1" ht="18" customHeight="1" thickBot="1" x14ac:dyDescent="0.25">
      <c r="A4" s="997"/>
      <c r="B4" s="997"/>
      <c r="C4" s="248"/>
      <c r="D4" s="248"/>
      <c r="E4" s="248"/>
      <c r="F4" s="248"/>
      <c r="G4" s="248"/>
      <c r="H4" s="248"/>
      <c r="I4" s="248"/>
      <c r="J4" s="248"/>
      <c r="K4" s="248"/>
      <c r="L4" s="248"/>
      <c r="M4" s="248"/>
      <c r="N4" s="248"/>
      <c r="O4" s="248"/>
      <c r="P4" s="247"/>
      <c r="Q4" s="247"/>
      <c r="R4" s="247"/>
      <c r="S4" s="247"/>
    </row>
    <row r="5" spans="1:19" ht="39.75" customHeight="1" thickBot="1" x14ac:dyDescent="0.25">
      <c r="C5" s="1765" t="str">
        <f>VLOOKUP(Translations!B165,Translations!B3:H508,4,0)</f>
        <v>Variación total del presupuesto del Receptor Principal y análisis de absorción del financiamiento</v>
      </c>
      <c r="D5" s="1766"/>
      <c r="E5" s="1766"/>
      <c r="F5" s="1766"/>
      <c r="G5" s="1766"/>
      <c r="H5" s="1766"/>
      <c r="I5" s="1766"/>
      <c r="J5" s="1766"/>
      <c r="K5" s="1766"/>
      <c r="L5" s="1766"/>
      <c r="M5" s="1766"/>
      <c r="N5" s="1766"/>
      <c r="O5" s="1766"/>
      <c r="P5" s="1766"/>
      <c r="Q5" s="1766"/>
      <c r="R5" s="1766"/>
      <c r="S5" s="1767"/>
    </row>
    <row r="6" spans="1:19" ht="21" thickBot="1" x14ac:dyDescent="0.25">
      <c r="C6" s="790"/>
      <c r="D6" s="791"/>
      <c r="E6" s="791"/>
      <c r="F6" s="791"/>
      <c r="G6" s="791"/>
      <c r="H6" s="791"/>
      <c r="I6" s="791"/>
      <c r="J6" s="791"/>
      <c r="K6" s="791"/>
      <c r="L6" s="791"/>
      <c r="M6" s="245"/>
      <c r="N6" s="245"/>
      <c r="O6" s="245"/>
      <c r="P6" s="245"/>
      <c r="Q6" s="245"/>
      <c r="R6" s="245"/>
      <c r="S6" s="792"/>
    </row>
    <row r="7" spans="1:19" ht="33.75" customHeight="1" thickBot="1" x14ac:dyDescent="0.25">
      <c r="C7" s="1750" t="s">
        <v>120</v>
      </c>
      <c r="D7" s="1751"/>
      <c r="E7" s="1751"/>
      <c r="F7" s="1751"/>
      <c r="G7" s="1751"/>
      <c r="H7" s="1751"/>
      <c r="I7" s="1751"/>
      <c r="J7" s="1751"/>
      <c r="K7" s="1751"/>
      <c r="L7" s="1751"/>
      <c r="M7" s="1751"/>
      <c r="N7" s="1752" t="s">
        <v>215</v>
      </c>
      <c r="O7" s="1752"/>
      <c r="P7" s="1752"/>
      <c r="Q7" s="1753" t="s">
        <v>118</v>
      </c>
      <c r="R7" s="1754"/>
      <c r="S7" s="1755"/>
    </row>
    <row r="8" spans="1:19" ht="129.75" customHeight="1" x14ac:dyDescent="0.2">
      <c r="C8" s="804" t="str">
        <f>VLOOKUP(Translations!B167,Translations!B3:H508,4,0)</f>
        <v>(1) 
Nombre del SR</v>
      </c>
      <c r="D8" s="793" t="str">
        <f>VLOOKUP(Translations!B168,Translations!B3:H508,4,0)</f>
        <v>(2) 
 Gastos acumulativos del SR en periodos anteriores a nivel del RP</v>
      </c>
      <c r="E8" s="793" t="str">
        <f>VLOOKUP(Translations!B169,Translations!B3:H508,4,0)</f>
        <v>(3) 
Anticipos pendientes al SR a nivel del RP</v>
      </c>
      <c r="F8" s="793" t="str">
        <f>VLOOKUP(Translations!B170,Translations!B3:H508,4,0)</f>
        <v>(4) 
Desembolsos realizados por el RP</v>
      </c>
      <c r="G8" s="793" t="str">
        <f>VLOOKUP(Translations!B171,Translations!B3:H508,4,0)</f>
        <v>(5) 
Otros ingresos*</v>
      </c>
      <c r="H8" s="793" t="str">
        <f>VLOOKUP(Translations!B172,Translations!B3:H508,4,0)</f>
        <v>(6) 
Gastos validados por el RP</v>
      </c>
      <c r="I8" s="794" t="str">
        <f>VLOOKUP(Translations!B173,Translations!B3:H508,4,0)</f>
        <v>(7)
Reembolsos recibidos por los subreceptores</v>
      </c>
      <c r="J8" s="794" t="str">
        <f>VLOOKUP(Translations!B174,Translations!B3:H508,4,0)</f>
        <v>(8) 
Saldo de cierre del SR a nivel del RP</v>
      </c>
      <c r="K8" s="794" t="str">
        <f>VLOOKUP(Translations!B175,Translations!B3:H508,4,0)</f>
        <v>(9) 
Saldo de caja real del SR (si corresponde)</v>
      </c>
      <c r="L8" s="794" t="str">
        <f>VLOOKUP(Translations!B176,Translations!B3:H508,4,0)</f>
        <v xml:space="preserve"> (10)
Variaciones en los saldos del SR</v>
      </c>
      <c r="M8" s="793" t="str">
        <f>VLOOKUP(Translations!B177,Translations!B3:H508,4,0)</f>
        <v>Comentarios</v>
      </c>
      <c r="N8" s="795" t="s">
        <v>110</v>
      </c>
      <c r="O8" s="796" t="s">
        <v>109</v>
      </c>
      <c r="P8" s="795" t="s">
        <v>42</v>
      </c>
      <c r="Q8" s="797" t="s">
        <v>204</v>
      </c>
      <c r="R8" s="798" t="s">
        <v>107</v>
      </c>
      <c r="S8" s="805" t="s">
        <v>42</v>
      </c>
    </row>
    <row r="9" spans="1:19" ht="29.25" customHeight="1" x14ac:dyDescent="0.2">
      <c r="A9" s="998">
        <f>A8+1</f>
        <v>1</v>
      </c>
      <c r="B9" s="998" t="str">
        <f>"ID"&amp;A9</f>
        <v>ID1</v>
      </c>
      <c r="C9" s="806"/>
      <c r="D9" s="645"/>
      <c r="E9" s="645"/>
      <c r="F9" s="645"/>
      <c r="G9" s="645"/>
      <c r="H9" s="645"/>
      <c r="I9" s="645"/>
      <c r="J9" s="799">
        <f>IFERROR(+E9+F9+G9-H9-I9,"")</f>
        <v>0</v>
      </c>
      <c r="K9" s="645"/>
      <c r="L9" s="799">
        <f>IFERROR(+K9-J9,"")</f>
        <v>0</v>
      </c>
      <c r="M9" s="800"/>
      <c r="N9" s="801"/>
      <c r="O9" s="802">
        <f>IFERROR(J9+N9,"")</f>
        <v>0</v>
      </c>
      <c r="P9" s="803"/>
      <c r="Q9" s="152"/>
      <c r="R9" s="114">
        <f>O9+Q9</f>
        <v>0</v>
      </c>
      <c r="S9" s="807"/>
    </row>
    <row r="10" spans="1:19" ht="29.25" customHeight="1" x14ac:dyDescent="0.2">
      <c r="A10" s="998">
        <f t="shared" ref="A10:A73" si="0">A9+1</f>
        <v>2</v>
      </c>
      <c r="B10" s="998" t="str">
        <f t="shared" ref="B10:B73" si="1">"ID"&amp;A10</f>
        <v>ID2</v>
      </c>
      <c r="C10" s="806"/>
      <c r="D10" s="645"/>
      <c r="E10" s="645"/>
      <c r="F10" s="645"/>
      <c r="G10" s="645"/>
      <c r="H10" s="645"/>
      <c r="I10" s="645"/>
      <c r="J10" s="799">
        <f t="shared" ref="J10:J73" si="2">IFERROR(+E10+F10+G10-H10-I10,"")</f>
        <v>0</v>
      </c>
      <c r="K10" s="645"/>
      <c r="L10" s="799">
        <f t="shared" ref="L10:L73" si="3">IFERROR(+K10-J10,"")</f>
        <v>0</v>
      </c>
      <c r="M10" s="800"/>
      <c r="N10" s="801"/>
      <c r="O10" s="802">
        <f t="shared" ref="O10:O73" si="4">IFERROR(J10+N10,"")</f>
        <v>0</v>
      </c>
      <c r="P10" s="803"/>
      <c r="Q10" s="152"/>
      <c r="R10" s="114">
        <f t="shared" ref="R10:R73" si="5">O10+Q10</f>
        <v>0</v>
      </c>
      <c r="S10" s="807"/>
    </row>
    <row r="11" spans="1:19" ht="29.25" customHeight="1" x14ac:dyDescent="0.2">
      <c r="A11" s="998">
        <f t="shared" si="0"/>
        <v>3</v>
      </c>
      <c r="B11" s="998" t="str">
        <f t="shared" si="1"/>
        <v>ID3</v>
      </c>
      <c r="C11" s="806"/>
      <c r="D11" s="645"/>
      <c r="E11" s="645"/>
      <c r="F11" s="645"/>
      <c r="G11" s="645"/>
      <c r="H11" s="645"/>
      <c r="I11" s="645"/>
      <c r="J11" s="799">
        <f t="shared" si="2"/>
        <v>0</v>
      </c>
      <c r="K11" s="645"/>
      <c r="L11" s="799">
        <f t="shared" si="3"/>
        <v>0</v>
      </c>
      <c r="M11" s="800"/>
      <c r="N11" s="801"/>
      <c r="O11" s="802">
        <f t="shared" si="4"/>
        <v>0</v>
      </c>
      <c r="P11" s="803"/>
      <c r="Q11" s="152"/>
      <c r="R11" s="114">
        <f t="shared" si="5"/>
        <v>0</v>
      </c>
      <c r="S11" s="807"/>
    </row>
    <row r="12" spans="1:19" ht="29.25" customHeight="1" x14ac:dyDescent="0.2">
      <c r="A12" s="998">
        <f t="shared" si="0"/>
        <v>4</v>
      </c>
      <c r="B12" s="998" t="str">
        <f t="shared" si="1"/>
        <v>ID4</v>
      </c>
      <c r="C12" s="806"/>
      <c r="D12" s="645"/>
      <c r="E12" s="645"/>
      <c r="F12" s="645"/>
      <c r="G12" s="645"/>
      <c r="H12" s="645"/>
      <c r="I12" s="645"/>
      <c r="J12" s="799">
        <f t="shared" si="2"/>
        <v>0</v>
      </c>
      <c r="K12" s="645"/>
      <c r="L12" s="799">
        <f t="shared" si="3"/>
        <v>0</v>
      </c>
      <c r="M12" s="800"/>
      <c r="N12" s="801"/>
      <c r="O12" s="802">
        <f t="shared" si="4"/>
        <v>0</v>
      </c>
      <c r="P12" s="803"/>
      <c r="Q12" s="152"/>
      <c r="R12" s="114">
        <f t="shared" si="5"/>
        <v>0</v>
      </c>
      <c r="S12" s="807"/>
    </row>
    <row r="13" spans="1:19" ht="29.25" customHeight="1" x14ac:dyDescent="0.2">
      <c r="A13" s="998">
        <f t="shared" si="0"/>
        <v>5</v>
      </c>
      <c r="B13" s="998" t="str">
        <f t="shared" si="1"/>
        <v>ID5</v>
      </c>
      <c r="C13" s="806"/>
      <c r="D13" s="645"/>
      <c r="E13" s="645"/>
      <c r="F13" s="645"/>
      <c r="G13" s="645"/>
      <c r="H13" s="645"/>
      <c r="I13" s="645"/>
      <c r="J13" s="799">
        <f t="shared" si="2"/>
        <v>0</v>
      </c>
      <c r="K13" s="645"/>
      <c r="L13" s="799">
        <f t="shared" si="3"/>
        <v>0</v>
      </c>
      <c r="M13" s="800"/>
      <c r="N13" s="801"/>
      <c r="O13" s="802">
        <f t="shared" si="4"/>
        <v>0</v>
      </c>
      <c r="P13" s="803"/>
      <c r="Q13" s="152"/>
      <c r="R13" s="114">
        <f t="shared" si="5"/>
        <v>0</v>
      </c>
      <c r="S13" s="807"/>
    </row>
    <row r="14" spans="1:19" ht="29.25" customHeight="1" x14ac:dyDescent="0.2">
      <c r="A14" s="998">
        <f t="shared" si="0"/>
        <v>6</v>
      </c>
      <c r="B14" s="998" t="str">
        <f t="shared" si="1"/>
        <v>ID6</v>
      </c>
      <c r="C14" s="806"/>
      <c r="D14" s="645"/>
      <c r="E14" s="645"/>
      <c r="F14" s="645"/>
      <c r="G14" s="645"/>
      <c r="H14" s="645"/>
      <c r="I14" s="645"/>
      <c r="J14" s="799">
        <f t="shared" si="2"/>
        <v>0</v>
      </c>
      <c r="K14" s="645"/>
      <c r="L14" s="799">
        <f t="shared" si="3"/>
        <v>0</v>
      </c>
      <c r="M14" s="800"/>
      <c r="N14" s="801"/>
      <c r="O14" s="802">
        <f t="shared" si="4"/>
        <v>0</v>
      </c>
      <c r="P14" s="803"/>
      <c r="Q14" s="152"/>
      <c r="R14" s="114">
        <f t="shared" si="5"/>
        <v>0</v>
      </c>
      <c r="S14" s="807"/>
    </row>
    <row r="15" spans="1:19" ht="29.25" customHeight="1" x14ac:dyDescent="0.2">
      <c r="A15" s="998">
        <f t="shared" si="0"/>
        <v>7</v>
      </c>
      <c r="B15" s="998" t="str">
        <f t="shared" si="1"/>
        <v>ID7</v>
      </c>
      <c r="C15" s="806"/>
      <c r="D15" s="645"/>
      <c r="E15" s="645"/>
      <c r="F15" s="645"/>
      <c r="G15" s="645"/>
      <c r="H15" s="645"/>
      <c r="I15" s="645"/>
      <c r="J15" s="799">
        <f t="shared" si="2"/>
        <v>0</v>
      </c>
      <c r="K15" s="645"/>
      <c r="L15" s="799">
        <f t="shared" si="3"/>
        <v>0</v>
      </c>
      <c r="M15" s="800"/>
      <c r="N15" s="801"/>
      <c r="O15" s="802">
        <f t="shared" si="4"/>
        <v>0</v>
      </c>
      <c r="P15" s="803"/>
      <c r="Q15" s="152"/>
      <c r="R15" s="114">
        <f t="shared" si="5"/>
        <v>0</v>
      </c>
      <c r="S15" s="807"/>
    </row>
    <row r="16" spans="1:19" ht="29.25" customHeight="1" x14ac:dyDescent="0.2">
      <c r="A16" s="998">
        <f t="shared" si="0"/>
        <v>8</v>
      </c>
      <c r="B16" s="998" t="str">
        <f t="shared" si="1"/>
        <v>ID8</v>
      </c>
      <c r="C16" s="806"/>
      <c r="D16" s="645"/>
      <c r="E16" s="645"/>
      <c r="F16" s="645"/>
      <c r="G16" s="645"/>
      <c r="H16" s="645"/>
      <c r="I16" s="645"/>
      <c r="J16" s="799">
        <f t="shared" si="2"/>
        <v>0</v>
      </c>
      <c r="K16" s="645"/>
      <c r="L16" s="799">
        <f t="shared" si="3"/>
        <v>0</v>
      </c>
      <c r="M16" s="800"/>
      <c r="N16" s="801"/>
      <c r="O16" s="802">
        <f t="shared" si="4"/>
        <v>0</v>
      </c>
      <c r="P16" s="803"/>
      <c r="Q16" s="152"/>
      <c r="R16" s="114">
        <f t="shared" si="5"/>
        <v>0</v>
      </c>
      <c r="S16" s="807"/>
    </row>
    <row r="17" spans="1:19" ht="29.25" customHeight="1" x14ac:dyDescent="0.2">
      <c r="A17" s="998">
        <f t="shared" si="0"/>
        <v>9</v>
      </c>
      <c r="B17" s="998" t="str">
        <f t="shared" si="1"/>
        <v>ID9</v>
      </c>
      <c r="C17" s="806"/>
      <c r="D17" s="645"/>
      <c r="E17" s="645"/>
      <c r="F17" s="645"/>
      <c r="G17" s="645"/>
      <c r="H17" s="645"/>
      <c r="I17" s="645"/>
      <c r="J17" s="799">
        <f t="shared" si="2"/>
        <v>0</v>
      </c>
      <c r="K17" s="645"/>
      <c r="L17" s="799">
        <f t="shared" si="3"/>
        <v>0</v>
      </c>
      <c r="M17" s="800"/>
      <c r="N17" s="801"/>
      <c r="O17" s="802">
        <f t="shared" si="4"/>
        <v>0</v>
      </c>
      <c r="P17" s="803"/>
      <c r="Q17" s="152"/>
      <c r="R17" s="114">
        <f t="shared" si="5"/>
        <v>0</v>
      </c>
      <c r="S17" s="807"/>
    </row>
    <row r="18" spans="1:19" ht="29.25" customHeight="1" x14ac:dyDescent="0.2">
      <c r="A18" s="998">
        <f t="shared" si="0"/>
        <v>10</v>
      </c>
      <c r="B18" s="998" t="str">
        <f t="shared" si="1"/>
        <v>ID10</v>
      </c>
      <c r="C18" s="806"/>
      <c r="D18" s="645"/>
      <c r="E18" s="645"/>
      <c r="F18" s="645"/>
      <c r="G18" s="645"/>
      <c r="H18" s="645"/>
      <c r="I18" s="645"/>
      <c r="J18" s="799">
        <f t="shared" si="2"/>
        <v>0</v>
      </c>
      <c r="K18" s="645"/>
      <c r="L18" s="799">
        <f t="shared" si="3"/>
        <v>0</v>
      </c>
      <c r="M18" s="800"/>
      <c r="N18" s="801"/>
      <c r="O18" s="802">
        <f t="shared" si="4"/>
        <v>0</v>
      </c>
      <c r="P18" s="803"/>
      <c r="Q18" s="152"/>
      <c r="R18" s="114">
        <f t="shared" si="5"/>
        <v>0</v>
      </c>
      <c r="S18" s="807"/>
    </row>
    <row r="19" spans="1:19" ht="29.25" customHeight="1" x14ac:dyDescent="0.2">
      <c r="A19" s="998">
        <f t="shared" si="0"/>
        <v>11</v>
      </c>
      <c r="B19" s="998" t="str">
        <f t="shared" si="1"/>
        <v>ID11</v>
      </c>
      <c r="C19" s="806"/>
      <c r="D19" s="645"/>
      <c r="E19" s="645"/>
      <c r="F19" s="645"/>
      <c r="G19" s="645"/>
      <c r="H19" s="645"/>
      <c r="I19" s="645"/>
      <c r="J19" s="799">
        <f t="shared" si="2"/>
        <v>0</v>
      </c>
      <c r="K19" s="645"/>
      <c r="L19" s="799">
        <f t="shared" si="3"/>
        <v>0</v>
      </c>
      <c r="M19" s="800"/>
      <c r="N19" s="801"/>
      <c r="O19" s="802">
        <f t="shared" si="4"/>
        <v>0</v>
      </c>
      <c r="P19" s="803"/>
      <c r="Q19" s="152"/>
      <c r="R19" s="114">
        <f t="shared" si="5"/>
        <v>0</v>
      </c>
      <c r="S19" s="807"/>
    </row>
    <row r="20" spans="1:19" ht="29.25" customHeight="1" x14ac:dyDescent="0.2">
      <c r="A20" s="998">
        <f t="shared" si="0"/>
        <v>12</v>
      </c>
      <c r="B20" s="998" t="str">
        <f t="shared" si="1"/>
        <v>ID12</v>
      </c>
      <c r="C20" s="806"/>
      <c r="D20" s="645"/>
      <c r="E20" s="645"/>
      <c r="F20" s="645"/>
      <c r="G20" s="645"/>
      <c r="H20" s="645"/>
      <c r="I20" s="645"/>
      <c r="J20" s="799">
        <f t="shared" si="2"/>
        <v>0</v>
      </c>
      <c r="K20" s="645"/>
      <c r="L20" s="799">
        <f t="shared" si="3"/>
        <v>0</v>
      </c>
      <c r="M20" s="800"/>
      <c r="N20" s="801"/>
      <c r="O20" s="802">
        <f t="shared" si="4"/>
        <v>0</v>
      </c>
      <c r="P20" s="803"/>
      <c r="Q20" s="152"/>
      <c r="R20" s="114">
        <f t="shared" si="5"/>
        <v>0</v>
      </c>
      <c r="S20" s="807"/>
    </row>
    <row r="21" spans="1:19" ht="29.25" customHeight="1" x14ac:dyDescent="0.2">
      <c r="A21" s="998">
        <f t="shared" si="0"/>
        <v>13</v>
      </c>
      <c r="B21" s="998" t="str">
        <f t="shared" si="1"/>
        <v>ID13</v>
      </c>
      <c r="C21" s="806"/>
      <c r="D21" s="645"/>
      <c r="E21" s="645"/>
      <c r="F21" s="645"/>
      <c r="G21" s="645"/>
      <c r="H21" s="645"/>
      <c r="I21" s="645"/>
      <c r="J21" s="799">
        <f t="shared" si="2"/>
        <v>0</v>
      </c>
      <c r="K21" s="645"/>
      <c r="L21" s="799">
        <f t="shared" si="3"/>
        <v>0</v>
      </c>
      <c r="M21" s="800"/>
      <c r="N21" s="801"/>
      <c r="O21" s="802">
        <f t="shared" si="4"/>
        <v>0</v>
      </c>
      <c r="P21" s="803"/>
      <c r="Q21" s="152"/>
      <c r="R21" s="114">
        <f t="shared" si="5"/>
        <v>0</v>
      </c>
      <c r="S21" s="807"/>
    </row>
    <row r="22" spans="1:19" ht="29.25" customHeight="1" x14ac:dyDescent="0.2">
      <c r="A22" s="998">
        <f t="shared" si="0"/>
        <v>14</v>
      </c>
      <c r="B22" s="998" t="str">
        <f t="shared" si="1"/>
        <v>ID14</v>
      </c>
      <c r="C22" s="806"/>
      <c r="D22" s="645"/>
      <c r="E22" s="645"/>
      <c r="F22" s="645"/>
      <c r="G22" s="645"/>
      <c r="H22" s="645"/>
      <c r="I22" s="645"/>
      <c r="J22" s="799">
        <f t="shared" si="2"/>
        <v>0</v>
      </c>
      <c r="K22" s="645"/>
      <c r="L22" s="799">
        <f t="shared" si="3"/>
        <v>0</v>
      </c>
      <c r="M22" s="800"/>
      <c r="N22" s="801"/>
      <c r="O22" s="802">
        <f t="shared" si="4"/>
        <v>0</v>
      </c>
      <c r="P22" s="803"/>
      <c r="Q22" s="152"/>
      <c r="R22" s="114">
        <f t="shared" si="5"/>
        <v>0</v>
      </c>
      <c r="S22" s="807"/>
    </row>
    <row r="23" spans="1:19" ht="29.25" customHeight="1" x14ac:dyDescent="0.2">
      <c r="A23" s="998">
        <f t="shared" si="0"/>
        <v>15</v>
      </c>
      <c r="B23" s="998" t="str">
        <f t="shared" si="1"/>
        <v>ID15</v>
      </c>
      <c r="C23" s="806"/>
      <c r="D23" s="645"/>
      <c r="E23" s="645"/>
      <c r="F23" s="645"/>
      <c r="G23" s="645"/>
      <c r="H23" s="645"/>
      <c r="I23" s="645"/>
      <c r="J23" s="799">
        <f t="shared" si="2"/>
        <v>0</v>
      </c>
      <c r="K23" s="645"/>
      <c r="L23" s="799">
        <f t="shared" si="3"/>
        <v>0</v>
      </c>
      <c r="M23" s="800"/>
      <c r="N23" s="801"/>
      <c r="O23" s="802">
        <f t="shared" si="4"/>
        <v>0</v>
      </c>
      <c r="P23" s="803"/>
      <c r="Q23" s="152"/>
      <c r="R23" s="114">
        <f t="shared" si="5"/>
        <v>0</v>
      </c>
      <c r="S23" s="807"/>
    </row>
    <row r="24" spans="1:19" ht="29.25" customHeight="1" x14ac:dyDescent="0.2">
      <c r="A24" s="998">
        <f t="shared" si="0"/>
        <v>16</v>
      </c>
      <c r="B24" s="998" t="str">
        <f t="shared" si="1"/>
        <v>ID16</v>
      </c>
      <c r="C24" s="806"/>
      <c r="D24" s="645"/>
      <c r="E24" s="645"/>
      <c r="F24" s="645"/>
      <c r="G24" s="645"/>
      <c r="H24" s="645"/>
      <c r="I24" s="645"/>
      <c r="J24" s="799">
        <f t="shared" si="2"/>
        <v>0</v>
      </c>
      <c r="K24" s="645"/>
      <c r="L24" s="799">
        <f t="shared" si="3"/>
        <v>0</v>
      </c>
      <c r="M24" s="800"/>
      <c r="N24" s="801"/>
      <c r="O24" s="802">
        <f t="shared" si="4"/>
        <v>0</v>
      </c>
      <c r="P24" s="803"/>
      <c r="Q24" s="152"/>
      <c r="R24" s="114">
        <f t="shared" si="5"/>
        <v>0</v>
      </c>
      <c r="S24" s="807"/>
    </row>
    <row r="25" spans="1:19" ht="29.25" customHeight="1" x14ac:dyDescent="0.2">
      <c r="A25" s="998">
        <f t="shared" si="0"/>
        <v>17</v>
      </c>
      <c r="B25" s="998" t="str">
        <f t="shared" si="1"/>
        <v>ID17</v>
      </c>
      <c r="C25" s="806"/>
      <c r="D25" s="645"/>
      <c r="E25" s="645"/>
      <c r="F25" s="645"/>
      <c r="G25" s="645"/>
      <c r="H25" s="645"/>
      <c r="I25" s="645"/>
      <c r="J25" s="799">
        <f t="shared" si="2"/>
        <v>0</v>
      </c>
      <c r="K25" s="645"/>
      <c r="L25" s="799">
        <f t="shared" si="3"/>
        <v>0</v>
      </c>
      <c r="M25" s="800"/>
      <c r="N25" s="801"/>
      <c r="O25" s="802">
        <f t="shared" si="4"/>
        <v>0</v>
      </c>
      <c r="P25" s="803"/>
      <c r="Q25" s="152"/>
      <c r="R25" s="114">
        <f t="shared" si="5"/>
        <v>0</v>
      </c>
      <c r="S25" s="807"/>
    </row>
    <row r="26" spans="1:19" ht="29.25" customHeight="1" x14ac:dyDescent="0.2">
      <c r="A26" s="998">
        <f t="shared" si="0"/>
        <v>18</v>
      </c>
      <c r="B26" s="998" t="str">
        <f t="shared" si="1"/>
        <v>ID18</v>
      </c>
      <c r="C26" s="806"/>
      <c r="D26" s="645"/>
      <c r="E26" s="645"/>
      <c r="F26" s="645"/>
      <c r="G26" s="645"/>
      <c r="H26" s="645"/>
      <c r="I26" s="645"/>
      <c r="J26" s="799">
        <f t="shared" si="2"/>
        <v>0</v>
      </c>
      <c r="K26" s="645"/>
      <c r="L26" s="799">
        <f t="shared" si="3"/>
        <v>0</v>
      </c>
      <c r="M26" s="800"/>
      <c r="N26" s="801"/>
      <c r="O26" s="802">
        <f t="shared" si="4"/>
        <v>0</v>
      </c>
      <c r="P26" s="803"/>
      <c r="Q26" s="152"/>
      <c r="R26" s="114">
        <f t="shared" si="5"/>
        <v>0</v>
      </c>
      <c r="S26" s="807"/>
    </row>
    <row r="27" spans="1:19" ht="29.25" customHeight="1" x14ac:dyDescent="0.2">
      <c r="A27" s="998">
        <f t="shared" si="0"/>
        <v>19</v>
      </c>
      <c r="B27" s="998" t="str">
        <f t="shared" si="1"/>
        <v>ID19</v>
      </c>
      <c r="C27" s="806"/>
      <c r="D27" s="645"/>
      <c r="E27" s="645"/>
      <c r="F27" s="645"/>
      <c r="G27" s="645"/>
      <c r="H27" s="645"/>
      <c r="I27" s="645"/>
      <c r="J27" s="799">
        <f t="shared" si="2"/>
        <v>0</v>
      </c>
      <c r="K27" s="645"/>
      <c r="L27" s="799">
        <f t="shared" si="3"/>
        <v>0</v>
      </c>
      <c r="M27" s="800"/>
      <c r="N27" s="801"/>
      <c r="O27" s="802">
        <f t="shared" si="4"/>
        <v>0</v>
      </c>
      <c r="P27" s="803"/>
      <c r="Q27" s="152"/>
      <c r="R27" s="114">
        <f t="shared" si="5"/>
        <v>0</v>
      </c>
      <c r="S27" s="807"/>
    </row>
    <row r="28" spans="1:19" ht="29.25" customHeight="1" x14ac:dyDescent="0.2">
      <c r="A28" s="998">
        <f t="shared" si="0"/>
        <v>20</v>
      </c>
      <c r="B28" s="998" t="str">
        <f t="shared" si="1"/>
        <v>ID20</v>
      </c>
      <c r="C28" s="806"/>
      <c r="D28" s="645"/>
      <c r="E28" s="645"/>
      <c r="F28" s="645"/>
      <c r="G28" s="645"/>
      <c r="H28" s="645"/>
      <c r="I28" s="645"/>
      <c r="J28" s="799">
        <f t="shared" si="2"/>
        <v>0</v>
      </c>
      <c r="K28" s="645"/>
      <c r="L28" s="799">
        <f t="shared" si="3"/>
        <v>0</v>
      </c>
      <c r="M28" s="800"/>
      <c r="N28" s="801"/>
      <c r="O28" s="802">
        <f t="shared" si="4"/>
        <v>0</v>
      </c>
      <c r="P28" s="803"/>
      <c r="Q28" s="152"/>
      <c r="R28" s="114">
        <f t="shared" si="5"/>
        <v>0</v>
      </c>
      <c r="S28" s="807"/>
    </row>
    <row r="29" spans="1:19" ht="29.25" customHeight="1" x14ac:dyDescent="0.2">
      <c r="A29" s="998">
        <f t="shared" si="0"/>
        <v>21</v>
      </c>
      <c r="B29" s="998" t="str">
        <f t="shared" si="1"/>
        <v>ID21</v>
      </c>
      <c r="C29" s="806"/>
      <c r="D29" s="645"/>
      <c r="E29" s="645"/>
      <c r="F29" s="645"/>
      <c r="G29" s="645"/>
      <c r="H29" s="645"/>
      <c r="I29" s="645"/>
      <c r="J29" s="799">
        <f t="shared" si="2"/>
        <v>0</v>
      </c>
      <c r="K29" s="645"/>
      <c r="L29" s="799">
        <f t="shared" si="3"/>
        <v>0</v>
      </c>
      <c r="M29" s="800"/>
      <c r="N29" s="801"/>
      <c r="O29" s="802">
        <f t="shared" si="4"/>
        <v>0</v>
      </c>
      <c r="P29" s="803"/>
      <c r="Q29" s="152"/>
      <c r="R29" s="114">
        <f t="shared" si="5"/>
        <v>0</v>
      </c>
      <c r="S29" s="807"/>
    </row>
    <row r="30" spans="1:19" ht="29.25" customHeight="1" x14ac:dyDescent="0.2">
      <c r="A30" s="998">
        <f t="shared" si="0"/>
        <v>22</v>
      </c>
      <c r="B30" s="998" t="str">
        <f t="shared" si="1"/>
        <v>ID22</v>
      </c>
      <c r="C30" s="806"/>
      <c r="D30" s="645"/>
      <c r="E30" s="645"/>
      <c r="F30" s="645"/>
      <c r="G30" s="645"/>
      <c r="H30" s="645"/>
      <c r="I30" s="645"/>
      <c r="J30" s="799">
        <f t="shared" si="2"/>
        <v>0</v>
      </c>
      <c r="K30" s="645"/>
      <c r="L30" s="799">
        <f t="shared" si="3"/>
        <v>0</v>
      </c>
      <c r="M30" s="800"/>
      <c r="N30" s="801"/>
      <c r="O30" s="802">
        <f t="shared" si="4"/>
        <v>0</v>
      </c>
      <c r="P30" s="803"/>
      <c r="Q30" s="152"/>
      <c r="R30" s="114">
        <f t="shared" si="5"/>
        <v>0</v>
      </c>
      <c r="S30" s="807"/>
    </row>
    <row r="31" spans="1:19" ht="29.25" customHeight="1" x14ac:dyDescent="0.2">
      <c r="A31" s="998">
        <f t="shared" si="0"/>
        <v>23</v>
      </c>
      <c r="B31" s="998" t="str">
        <f t="shared" si="1"/>
        <v>ID23</v>
      </c>
      <c r="C31" s="806"/>
      <c r="D31" s="645"/>
      <c r="E31" s="645"/>
      <c r="F31" s="645"/>
      <c r="G31" s="645"/>
      <c r="H31" s="645"/>
      <c r="I31" s="645"/>
      <c r="J31" s="799">
        <f t="shared" si="2"/>
        <v>0</v>
      </c>
      <c r="K31" s="645"/>
      <c r="L31" s="799">
        <f t="shared" si="3"/>
        <v>0</v>
      </c>
      <c r="M31" s="800"/>
      <c r="N31" s="801"/>
      <c r="O31" s="802">
        <f t="shared" si="4"/>
        <v>0</v>
      </c>
      <c r="P31" s="803"/>
      <c r="Q31" s="152"/>
      <c r="R31" s="114">
        <f t="shared" si="5"/>
        <v>0</v>
      </c>
      <c r="S31" s="807"/>
    </row>
    <row r="32" spans="1:19" ht="29.25" customHeight="1" x14ac:dyDescent="0.2">
      <c r="A32" s="998">
        <f t="shared" si="0"/>
        <v>24</v>
      </c>
      <c r="B32" s="998" t="str">
        <f t="shared" si="1"/>
        <v>ID24</v>
      </c>
      <c r="C32" s="806"/>
      <c r="D32" s="645"/>
      <c r="E32" s="645"/>
      <c r="F32" s="645"/>
      <c r="G32" s="645"/>
      <c r="H32" s="645"/>
      <c r="I32" s="645"/>
      <c r="J32" s="799">
        <f t="shared" si="2"/>
        <v>0</v>
      </c>
      <c r="K32" s="645"/>
      <c r="L32" s="799">
        <f t="shared" si="3"/>
        <v>0</v>
      </c>
      <c r="M32" s="800"/>
      <c r="N32" s="801"/>
      <c r="O32" s="802">
        <f t="shared" si="4"/>
        <v>0</v>
      </c>
      <c r="P32" s="803"/>
      <c r="Q32" s="152"/>
      <c r="R32" s="114">
        <f t="shared" si="5"/>
        <v>0</v>
      </c>
      <c r="S32" s="807"/>
    </row>
    <row r="33" spans="1:19" ht="29.25" customHeight="1" x14ac:dyDescent="0.2">
      <c r="A33" s="998">
        <f t="shared" si="0"/>
        <v>25</v>
      </c>
      <c r="B33" s="998" t="str">
        <f t="shared" si="1"/>
        <v>ID25</v>
      </c>
      <c r="C33" s="806"/>
      <c r="D33" s="645"/>
      <c r="E33" s="645"/>
      <c r="F33" s="645"/>
      <c r="G33" s="645"/>
      <c r="H33" s="645"/>
      <c r="I33" s="645"/>
      <c r="J33" s="799">
        <f t="shared" si="2"/>
        <v>0</v>
      </c>
      <c r="K33" s="645"/>
      <c r="L33" s="799">
        <f t="shared" si="3"/>
        <v>0</v>
      </c>
      <c r="M33" s="800"/>
      <c r="N33" s="801"/>
      <c r="O33" s="802">
        <f t="shared" si="4"/>
        <v>0</v>
      </c>
      <c r="P33" s="803"/>
      <c r="Q33" s="152"/>
      <c r="R33" s="114">
        <f t="shared" si="5"/>
        <v>0</v>
      </c>
      <c r="S33" s="807"/>
    </row>
    <row r="34" spans="1:19" ht="29.25" customHeight="1" x14ac:dyDescent="0.2">
      <c r="A34" s="998">
        <f t="shared" si="0"/>
        <v>26</v>
      </c>
      <c r="B34" s="998" t="str">
        <f t="shared" si="1"/>
        <v>ID26</v>
      </c>
      <c r="C34" s="806"/>
      <c r="D34" s="645"/>
      <c r="E34" s="645"/>
      <c r="F34" s="645"/>
      <c r="G34" s="645"/>
      <c r="H34" s="645"/>
      <c r="I34" s="645"/>
      <c r="J34" s="799">
        <f t="shared" si="2"/>
        <v>0</v>
      </c>
      <c r="K34" s="645"/>
      <c r="L34" s="799">
        <f t="shared" si="3"/>
        <v>0</v>
      </c>
      <c r="M34" s="800"/>
      <c r="N34" s="801"/>
      <c r="O34" s="802">
        <f t="shared" si="4"/>
        <v>0</v>
      </c>
      <c r="P34" s="803"/>
      <c r="Q34" s="152"/>
      <c r="R34" s="114">
        <f t="shared" si="5"/>
        <v>0</v>
      </c>
      <c r="S34" s="807"/>
    </row>
    <row r="35" spans="1:19" ht="29.25" customHeight="1" x14ac:dyDescent="0.2">
      <c r="A35" s="998">
        <f t="shared" si="0"/>
        <v>27</v>
      </c>
      <c r="B35" s="998" t="str">
        <f t="shared" si="1"/>
        <v>ID27</v>
      </c>
      <c r="C35" s="806"/>
      <c r="D35" s="645"/>
      <c r="E35" s="645"/>
      <c r="F35" s="645"/>
      <c r="G35" s="645"/>
      <c r="H35" s="645"/>
      <c r="I35" s="645"/>
      <c r="J35" s="799">
        <f t="shared" si="2"/>
        <v>0</v>
      </c>
      <c r="K35" s="645"/>
      <c r="L35" s="799">
        <f t="shared" si="3"/>
        <v>0</v>
      </c>
      <c r="M35" s="800"/>
      <c r="N35" s="801"/>
      <c r="O35" s="802">
        <f t="shared" si="4"/>
        <v>0</v>
      </c>
      <c r="P35" s="803"/>
      <c r="Q35" s="152"/>
      <c r="R35" s="114">
        <f t="shared" si="5"/>
        <v>0</v>
      </c>
      <c r="S35" s="807"/>
    </row>
    <row r="36" spans="1:19" ht="29.25" customHeight="1" x14ac:dyDescent="0.2">
      <c r="A36" s="998">
        <f t="shared" si="0"/>
        <v>28</v>
      </c>
      <c r="B36" s="998" t="str">
        <f t="shared" si="1"/>
        <v>ID28</v>
      </c>
      <c r="C36" s="806"/>
      <c r="D36" s="645"/>
      <c r="E36" s="645"/>
      <c r="F36" s="645"/>
      <c r="G36" s="645"/>
      <c r="H36" s="645"/>
      <c r="I36" s="645"/>
      <c r="J36" s="799">
        <f t="shared" si="2"/>
        <v>0</v>
      </c>
      <c r="K36" s="645"/>
      <c r="L36" s="799">
        <f t="shared" si="3"/>
        <v>0</v>
      </c>
      <c r="M36" s="800"/>
      <c r="N36" s="801"/>
      <c r="O36" s="802">
        <f t="shared" si="4"/>
        <v>0</v>
      </c>
      <c r="P36" s="803"/>
      <c r="Q36" s="152"/>
      <c r="R36" s="114">
        <f t="shared" si="5"/>
        <v>0</v>
      </c>
      <c r="S36" s="807"/>
    </row>
    <row r="37" spans="1:19" ht="29.25" customHeight="1" x14ac:dyDescent="0.2">
      <c r="A37" s="998">
        <f t="shared" si="0"/>
        <v>29</v>
      </c>
      <c r="B37" s="998" t="str">
        <f t="shared" si="1"/>
        <v>ID29</v>
      </c>
      <c r="C37" s="806"/>
      <c r="D37" s="645"/>
      <c r="E37" s="645"/>
      <c r="F37" s="645"/>
      <c r="G37" s="645"/>
      <c r="H37" s="645"/>
      <c r="I37" s="645"/>
      <c r="J37" s="799">
        <f t="shared" si="2"/>
        <v>0</v>
      </c>
      <c r="K37" s="645"/>
      <c r="L37" s="799">
        <f t="shared" si="3"/>
        <v>0</v>
      </c>
      <c r="M37" s="800"/>
      <c r="N37" s="801"/>
      <c r="O37" s="802">
        <f t="shared" si="4"/>
        <v>0</v>
      </c>
      <c r="P37" s="803"/>
      <c r="Q37" s="152"/>
      <c r="R37" s="114">
        <f t="shared" si="5"/>
        <v>0</v>
      </c>
      <c r="S37" s="807"/>
    </row>
    <row r="38" spans="1:19" ht="29.25" customHeight="1" x14ac:dyDescent="0.2">
      <c r="A38" s="998">
        <f t="shared" si="0"/>
        <v>30</v>
      </c>
      <c r="B38" s="998" t="str">
        <f t="shared" si="1"/>
        <v>ID30</v>
      </c>
      <c r="C38" s="806"/>
      <c r="D38" s="645"/>
      <c r="E38" s="645"/>
      <c r="F38" s="645"/>
      <c r="G38" s="645"/>
      <c r="H38" s="645"/>
      <c r="I38" s="645"/>
      <c r="J38" s="799">
        <f t="shared" si="2"/>
        <v>0</v>
      </c>
      <c r="K38" s="645"/>
      <c r="L38" s="799">
        <f t="shared" si="3"/>
        <v>0</v>
      </c>
      <c r="M38" s="800"/>
      <c r="N38" s="801"/>
      <c r="O38" s="802">
        <f t="shared" si="4"/>
        <v>0</v>
      </c>
      <c r="P38" s="803"/>
      <c r="Q38" s="152"/>
      <c r="R38" s="114">
        <f t="shared" si="5"/>
        <v>0</v>
      </c>
      <c r="S38" s="807"/>
    </row>
    <row r="39" spans="1:19" ht="29.25" customHeight="1" x14ac:dyDescent="0.2">
      <c r="A39" s="998">
        <f t="shared" si="0"/>
        <v>31</v>
      </c>
      <c r="B39" s="998" t="str">
        <f t="shared" si="1"/>
        <v>ID31</v>
      </c>
      <c r="C39" s="806"/>
      <c r="D39" s="645"/>
      <c r="E39" s="645"/>
      <c r="F39" s="645"/>
      <c r="G39" s="645"/>
      <c r="H39" s="645"/>
      <c r="I39" s="645"/>
      <c r="J39" s="799">
        <f t="shared" si="2"/>
        <v>0</v>
      </c>
      <c r="K39" s="645"/>
      <c r="L39" s="799">
        <f t="shared" si="3"/>
        <v>0</v>
      </c>
      <c r="M39" s="800"/>
      <c r="N39" s="801"/>
      <c r="O39" s="802">
        <f t="shared" si="4"/>
        <v>0</v>
      </c>
      <c r="P39" s="803"/>
      <c r="Q39" s="152"/>
      <c r="R39" s="114">
        <f t="shared" si="5"/>
        <v>0</v>
      </c>
      <c r="S39" s="807"/>
    </row>
    <row r="40" spans="1:19" ht="29.25" customHeight="1" x14ac:dyDescent="0.2">
      <c r="A40" s="998">
        <f t="shared" si="0"/>
        <v>32</v>
      </c>
      <c r="B40" s="998" t="str">
        <f t="shared" si="1"/>
        <v>ID32</v>
      </c>
      <c r="C40" s="806"/>
      <c r="D40" s="645"/>
      <c r="E40" s="645"/>
      <c r="F40" s="645"/>
      <c r="G40" s="645"/>
      <c r="H40" s="645"/>
      <c r="I40" s="645"/>
      <c r="J40" s="799">
        <f t="shared" si="2"/>
        <v>0</v>
      </c>
      <c r="K40" s="645"/>
      <c r="L40" s="799">
        <f t="shared" si="3"/>
        <v>0</v>
      </c>
      <c r="M40" s="800"/>
      <c r="N40" s="801"/>
      <c r="O40" s="802">
        <f t="shared" si="4"/>
        <v>0</v>
      </c>
      <c r="P40" s="803"/>
      <c r="Q40" s="152"/>
      <c r="R40" s="114">
        <f t="shared" si="5"/>
        <v>0</v>
      </c>
      <c r="S40" s="807"/>
    </row>
    <row r="41" spans="1:19" ht="29.25" customHeight="1" x14ac:dyDescent="0.2">
      <c r="A41" s="998">
        <f t="shared" si="0"/>
        <v>33</v>
      </c>
      <c r="B41" s="998" t="str">
        <f t="shared" si="1"/>
        <v>ID33</v>
      </c>
      <c r="C41" s="806"/>
      <c r="D41" s="645"/>
      <c r="E41" s="645"/>
      <c r="F41" s="645"/>
      <c r="G41" s="645"/>
      <c r="H41" s="645"/>
      <c r="I41" s="645"/>
      <c r="J41" s="799">
        <f t="shared" si="2"/>
        <v>0</v>
      </c>
      <c r="K41" s="645"/>
      <c r="L41" s="799">
        <f t="shared" si="3"/>
        <v>0</v>
      </c>
      <c r="M41" s="800"/>
      <c r="N41" s="801"/>
      <c r="O41" s="802">
        <f t="shared" si="4"/>
        <v>0</v>
      </c>
      <c r="P41" s="803"/>
      <c r="Q41" s="152"/>
      <c r="R41" s="114">
        <f t="shared" si="5"/>
        <v>0</v>
      </c>
      <c r="S41" s="807"/>
    </row>
    <row r="42" spans="1:19" ht="29.25" customHeight="1" x14ac:dyDescent="0.2">
      <c r="A42" s="998">
        <f t="shared" si="0"/>
        <v>34</v>
      </c>
      <c r="B42" s="998" t="str">
        <f t="shared" si="1"/>
        <v>ID34</v>
      </c>
      <c r="C42" s="806"/>
      <c r="D42" s="645"/>
      <c r="E42" s="645"/>
      <c r="F42" s="645"/>
      <c r="G42" s="645"/>
      <c r="H42" s="645"/>
      <c r="I42" s="645"/>
      <c r="J42" s="799">
        <f t="shared" si="2"/>
        <v>0</v>
      </c>
      <c r="K42" s="645"/>
      <c r="L42" s="799">
        <f t="shared" si="3"/>
        <v>0</v>
      </c>
      <c r="M42" s="800"/>
      <c r="N42" s="801"/>
      <c r="O42" s="802">
        <f t="shared" si="4"/>
        <v>0</v>
      </c>
      <c r="P42" s="803"/>
      <c r="Q42" s="152"/>
      <c r="R42" s="114">
        <f t="shared" si="5"/>
        <v>0</v>
      </c>
      <c r="S42" s="807"/>
    </row>
    <row r="43" spans="1:19" ht="29.25" customHeight="1" x14ac:dyDescent="0.2">
      <c r="A43" s="998">
        <f t="shared" si="0"/>
        <v>35</v>
      </c>
      <c r="B43" s="998" t="str">
        <f t="shared" si="1"/>
        <v>ID35</v>
      </c>
      <c r="C43" s="806"/>
      <c r="D43" s="645"/>
      <c r="E43" s="645"/>
      <c r="F43" s="645"/>
      <c r="G43" s="645"/>
      <c r="H43" s="645"/>
      <c r="I43" s="645"/>
      <c r="J43" s="799">
        <f t="shared" si="2"/>
        <v>0</v>
      </c>
      <c r="K43" s="645"/>
      <c r="L43" s="799">
        <f t="shared" si="3"/>
        <v>0</v>
      </c>
      <c r="M43" s="800"/>
      <c r="N43" s="801"/>
      <c r="O43" s="802">
        <f t="shared" si="4"/>
        <v>0</v>
      </c>
      <c r="P43" s="803"/>
      <c r="Q43" s="152"/>
      <c r="R43" s="114">
        <f t="shared" si="5"/>
        <v>0</v>
      </c>
      <c r="S43" s="807"/>
    </row>
    <row r="44" spans="1:19" ht="29.25" customHeight="1" x14ac:dyDescent="0.2">
      <c r="A44" s="998">
        <f t="shared" si="0"/>
        <v>36</v>
      </c>
      <c r="B44" s="998" t="str">
        <f t="shared" si="1"/>
        <v>ID36</v>
      </c>
      <c r="C44" s="806"/>
      <c r="D44" s="645"/>
      <c r="E44" s="645"/>
      <c r="F44" s="645"/>
      <c r="G44" s="645"/>
      <c r="H44" s="645"/>
      <c r="I44" s="645"/>
      <c r="J44" s="799">
        <f t="shared" si="2"/>
        <v>0</v>
      </c>
      <c r="K44" s="645"/>
      <c r="L44" s="799">
        <f t="shared" si="3"/>
        <v>0</v>
      </c>
      <c r="M44" s="800"/>
      <c r="N44" s="801"/>
      <c r="O44" s="802">
        <f t="shared" si="4"/>
        <v>0</v>
      </c>
      <c r="P44" s="803"/>
      <c r="Q44" s="152"/>
      <c r="R44" s="114">
        <f t="shared" si="5"/>
        <v>0</v>
      </c>
      <c r="S44" s="807"/>
    </row>
    <row r="45" spans="1:19" ht="29.25" customHeight="1" x14ac:dyDescent="0.2">
      <c r="A45" s="998">
        <f t="shared" si="0"/>
        <v>37</v>
      </c>
      <c r="B45" s="998" t="str">
        <f t="shared" si="1"/>
        <v>ID37</v>
      </c>
      <c r="C45" s="806"/>
      <c r="D45" s="645"/>
      <c r="E45" s="645"/>
      <c r="F45" s="645"/>
      <c r="G45" s="645"/>
      <c r="H45" s="645"/>
      <c r="I45" s="645"/>
      <c r="J45" s="799">
        <f t="shared" si="2"/>
        <v>0</v>
      </c>
      <c r="K45" s="645"/>
      <c r="L45" s="799">
        <f t="shared" si="3"/>
        <v>0</v>
      </c>
      <c r="M45" s="800"/>
      <c r="N45" s="801"/>
      <c r="O45" s="802">
        <f t="shared" si="4"/>
        <v>0</v>
      </c>
      <c r="P45" s="803"/>
      <c r="Q45" s="152"/>
      <c r="R45" s="114">
        <f t="shared" si="5"/>
        <v>0</v>
      </c>
      <c r="S45" s="807"/>
    </row>
    <row r="46" spans="1:19" ht="29.25" customHeight="1" x14ac:dyDescent="0.2">
      <c r="A46" s="998">
        <f t="shared" si="0"/>
        <v>38</v>
      </c>
      <c r="B46" s="998" t="str">
        <f t="shared" si="1"/>
        <v>ID38</v>
      </c>
      <c r="C46" s="806"/>
      <c r="D46" s="645"/>
      <c r="E46" s="645"/>
      <c r="F46" s="645"/>
      <c r="G46" s="645"/>
      <c r="H46" s="645"/>
      <c r="I46" s="645"/>
      <c r="J46" s="799">
        <f t="shared" si="2"/>
        <v>0</v>
      </c>
      <c r="K46" s="645"/>
      <c r="L46" s="799">
        <f t="shared" si="3"/>
        <v>0</v>
      </c>
      <c r="M46" s="800"/>
      <c r="N46" s="801"/>
      <c r="O46" s="802">
        <f t="shared" si="4"/>
        <v>0</v>
      </c>
      <c r="P46" s="803"/>
      <c r="Q46" s="152"/>
      <c r="R46" s="114">
        <f t="shared" si="5"/>
        <v>0</v>
      </c>
      <c r="S46" s="807"/>
    </row>
    <row r="47" spans="1:19" ht="29.25" customHeight="1" x14ac:dyDescent="0.2">
      <c r="A47" s="998">
        <f t="shared" si="0"/>
        <v>39</v>
      </c>
      <c r="B47" s="998" t="str">
        <f t="shared" si="1"/>
        <v>ID39</v>
      </c>
      <c r="C47" s="806"/>
      <c r="D47" s="645"/>
      <c r="E47" s="645"/>
      <c r="F47" s="645"/>
      <c r="G47" s="645"/>
      <c r="H47" s="645"/>
      <c r="I47" s="645"/>
      <c r="J47" s="799">
        <f t="shared" si="2"/>
        <v>0</v>
      </c>
      <c r="K47" s="645"/>
      <c r="L47" s="799">
        <f t="shared" si="3"/>
        <v>0</v>
      </c>
      <c r="M47" s="800"/>
      <c r="N47" s="801"/>
      <c r="O47" s="802">
        <f t="shared" si="4"/>
        <v>0</v>
      </c>
      <c r="P47" s="803"/>
      <c r="Q47" s="152"/>
      <c r="R47" s="114">
        <f t="shared" si="5"/>
        <v>0</v>
      </c>
      <c r="S47" s="807"/>
    </row>
    <row r="48" spans="1:19" ht="29.25" customHeight="1" x14ac:dyDescent="0.2">
      <c r="A48" s="998">
        <f t="shared" si="0"/>
        <v>40</v>
      </c>
      <c r="B48" s="998" t="str">
        <f t="shared" si="1"/>
        <v>ID40</v>
      </c>
      <c r="C48" s="806"/>
      <c r="D48" s="645"/>
      <c r="E48" s="645"/>
      <c r="F48" s="645"/>
      <c r="G48" s="645"/>
      <c r="H48" s="645"/>
      <c r="I48" s="645"/>
      <c r="J48" s="799">
        <f t="shared" si="2"/>
        <v>0</v>
      </c>
      <c r="K48" s="645"/>
      <c r="L48" s="799">
        <f t="shared" si="3"/>
        <v>0</v>
      </c>
      <c r="M48" s="800"/>
      <c r="N48" s="801"/>
      <c r="O48" s="802">
        <f t="shared" si="4"/>
        <v>0</v>
      </c>
      <c r="P48" s="803"/>
      <c r="Q48" s="152"/>
      <c r="R48" s="114">
        <f t="shared" si="5"/>
        <v>0</v>
      </c>
      <c r="S48" s="807"/>
    </row>
    <row r="49" spans="1:19" ht="29.25" customHeight="1" x14ac:dyDescent="0.2">
      <c r="A49" s="998">
        <f t="shared" si="0"/>
        <v>41</v>
      </c>
      <c r="B49" s="998" t="str">
        <f t="shared" si="1"/>
        <v>ID41</v>
      </c>
      <c r="C49" s="806"/>
      <c r="D49" s="645"/>
      <c r="E49" s="645"/>
      <c r="F49" s="645"/>
      <c r="G49" s="645"/>
      <c r="H49" s="645"/>
      <c r="I49" s="645"/>
      <c r="J49" s="799">
        <f t="shared" si="2"/>
        <v>0</v>
      </c>
      <c r="K49" s="645"/>
      <c r="L49" s="799">
        <f t="shared" si="3"/>
        <v>0</v>
      </c>
      <c r="M49" s="800"/>
      <c r="N49" s="801"/>
      <c r="O49" s="802">
        <f t="shared" si="4"/>
        <v>0</v>
      </c>
      <c r="P49" s="803"/>
      <c r="Q49" s="152"/>
      <c r="R49" s="114">
        <f t="shared" si="5"/>
        <v>0</v>
      </c>
      <c r="S49" s="807"/>
    </row>
    <row r="50" spans="1:19" ht="29.25" customHeight="1" x14ac:dyDescent="0.2">
      <c r="A50" s="998">
        <f t="shared" si="0"/>
        <v>42</v>
      </c>
      <c r="B50" s="998" t="str">
        <f t="shared" si="1"/>
        <v>ID42</v>
      </c>
      <c r="C50" s="806"/>
      <c r="D50" s="645"/>
      <c r="E50" s="645"/>
      <c r="F50" s="645"/>
      <c r="G50" s="645"/>
      <c r="H50" s="645"/>
      <c r="I50" s="645"/>
      <c r="J50" s="799">
        <f t="shared" si="2"/>
        <v>0</v>
      </c>
      <c r="K50" s="645"/>
      <c r="L50" s="799">
        <f t="shared" si="3"/>
        <v>0</v>
      </c>
      <c r="M50" s="800"/>
      <c r="N50" s="801"/>
      <c r="O50" s="802">
        <f t="shared" si="4"/>
        <v>0</v>
      </c>
      <c r="P50" s="803"/>
      <c r="Q50" s="152"/>
      <c r="R50" s="114">
        <f t="shared" si="5"/>
        <v>0</v>
      </c>
      <c r="S50" s="807"/>
    </row>
    <row r="51" spans="1:19" ht="29.25" customHeight="1" x14ac:dyDescent="0.2">
      <c r="A51" s="998">
        <f t="shared" si="0"/>
        <v>43</v>
      </c>
      <c r="B51" s="998" t="str">
        <f t="shared" si="1"/>
        <v>ID43</v>
      </c>
      <c r="C51" s="806"/>
      <c r="D51" s="645"/>
      <c r="E51" s="645"/>
      <c r="F51" s="645"/>
      <c r="G51" s="645"/>
      <c r="H51" s="645"/>
      <c r="I51" s="645"/>
      <c r="J51" s="799">
        <f t="shared" si="2"/>
        <v>0</v>
      </c>
      <c r="K51" s="645"/>
      <c r="L51" s="799">
        <f t="shared" si="3"/>
        <v>0</v>
      </c>
      <c r="M51" s="800"/>
      <c r="N51" s="801"/>
      <c r="O51" s="802">
        <f t="shared" si="4"/>
        <v>0</v>
      </c>
      <c r="P51" s="803"/>
      <c r="Q51" s="152"/>
      <c r="R51" s="114">
        <f t="shared" si="5"/>
        <v>0</v>
      </c>
      <c r="S51" s="807"/>
    </row>
    <row r="52" spans="1:19" ht="29.25" customHeight="1" x14ac:dyDescent="0.2">
      <c r="A52" s="998">
        <f t="shared" si="0"/>
        <v>44</v>
      </c>
      <c r="B52" s="998" t="str">
        <f t="shared" si="1"/>
        <v>ID44</v>
      </c>
      <c r="C52" s="806"/>
      <c r="D52" s="645"/>
      <c r="E52" s="645"/>
      <c r="F52" s="645"/>
      <c r="G52" s="645"/>
      <c r="H52" s="645"/>
      <c r="I52" s="645"/>
      <c r="J52" s="799">
        <f t="shared" si="2"/>
        <v>0</v>
      </c>
      <c r="K52" s="645"/>
      <c r="L52" s="799">
        <f t="shared" si="3"/>
        <v>0</v>
      </c>
      <c r="M52" s="800"/>
      <c r="N52" s="801"/>
      <c r="O52" s="802">
        <f t="shared" si="4"/>
        <v>0</v>
      </c>
      <c r="P52" s="803"/>
      <c r="Q52" s="152"/>
      <c r="R52" s="114">
        <f t="shared" si="5"/>
        <v>0</v>
      </c>
      <c r="S52" s="807"/>
    </row>
    <row r="53" spans="1:19" ht="29.25" customHeight="1" x14ac:dyDescent="0.2">
      <c r="A53" s="998">
        <f t="shared" si="0"/>
        <v>45</v>
      </c>
      <c r="B53" s="998" t="str">
        <f t="shared" si="1"/>
        <v>ID45</v>
      </c>
      <c r="C53" s="806"/>
      <c r="D53" s="645"/>
      <c r="E53" s="645"/>
      <c r="F53" s="645"/>
      <c r="G53" s="645"/>
      <c r="H53" s="645"/>
      <c r="I53" s="645"/>
      <c r="J53" s="799">
        <f t="shared" si="2"/>
        <v>0</v>
      </c>
      <c r="K53" s="645"/>
      <c r="L53" s="799">
        <f t="shared" si="3"/>
        <v>0</v>
      </c>
      <c r="M53" s="800"/>
      <c r="N53" s="801"/>
      <c r="O53" s="802">
        <f t="shared" si="4"/>
        <v>0</v>
      </c>
      <c r="P53" s="803"/>
      <c r="Q53" s="152"/>
      <c r="R53" s="114">
        <f t="shared" si="5"/>
        <v>0</v>
      </c>
      <c r="S53" s="807"/>
    </row>
    <row r="54" spans="1:19" ht="29.25" customHeight="1" x14ac:dyDescent="0.2">
      <c r="A54" s="998">
        <f t="shared" si="0"/>
        <v>46</v>
      </c>
      <c r="B54" s="998" t="str">
        <f t="shared" si="1"/>
        <v>ID46</v>
      </c>
      <c r="C54" s="806"/>
      <c r="D54" s="645"/>
      <c r="E54" s="645"/>
      <c r="F54" s="645"/>
      <c r="G54" s="645"/>
      <c r="H54" s="645"/>
      <c r="I54" s="645"/>
      <c r="J54" s="799">
        <f t="shared" si="2"/>
        <v>0</v>
      </c>
      <c r="K54" s="645"/>
      <c r="L54" s="799">
        <f t="shared" si="3"/>
        <v>0</v>
      </c>
      <c r="M54" s="800"/>
      <c r="N54" s="801"/>
      <c r="O54" s="802">
        <f t="shared" si="4"/>
        <v>0</v>
      </c>
      <c r="P54" s="803"/>
      <c r="Q54" s="152"/>
      <c r="R54" s="114">
        <f t="shared" si="5"/>
        <v>0</v>
      </c>
      <c r="S54" s="807"/>
    </row>
    <row r="55" spans="1:19" ht="29.25" customHeight="1" x14ac:dyDescent="0.2">
      <c r="A55" s="998">
        <f t="shared" si="0"/>
        <v>47</v>
      </c>
      <c r="B55" s="998" t="str">
        <f t="shared" si="1"/>
        <v>ID47</v>
      </c>
      <c r="C55" s="806"/>
      <c r="D55" s="645"/>
      <c r="E55" s="645"/>
      <c r="F55" s="645"/>
      <c r="G55" s="645"/>
      <c r="H55" s="645"/>
      <c r="I55" s="645"/>
      <c r="J55" s="799">
        <f t="shared" si="2"/>
        <v>0</v>
      </c>
      <c r="K55" s="645"/>
      <c r="L55" s="799">
        <f t="shared" si="3"/>
        <v>0</v>
      </c>
      <c r="M55" s="800"/>
      <c r="N55" s="801"/>
      <c r="O55" s="802">
        <f t="shared" si="4"/>
        <v>0</v>
      </c>
      <c r="P55" s="803"/>
      <c r="Q55" s="152"/>
      <c r="R55" s="114">
        <f t="shared" si="5"/>
        <v>0</v>
      </c>
      <c r="S55" s="807"/>
    </row>
    <row r="56" spans="1:19" ht="29.25" customHeight="1" x14ac:dyDescent="0.2">
      <c r="A56" s="998">
        <f t="shared" si="0"/>
        <v>48</v>
      </c>
      <c r="B56" s="998" t="str">
        <f t="shared" si="1"/>
        <v>ID48</v>
      </c>
      <c r="C56" s="806"/>
      <c r="D56" s="645"/>
      <c r="E56" s="645"/>
      <c r="F56" s="645"/>
      <c r="G56" s="645"/>
      <c r="H56" s="645"/>
      <c r="I56" s="645"/>
      <c r="J56" s="799">
        <f t="shared" si="2"/>
        <v>0</v>
      </c>
      <c r="K56" s="645"/>
      <c r="L56" s="799">
        <f t="shared" si="3"/>
        <v>0</v>
      </c>
      <c r="M56" s="800"/>
      <c r="N56" s="801"/>
      <c r="O56" s="802">
        <f t="shared" si="4"/>
        <v>0</v>
      </c>
      <c r="P56" s="803"/>
      <c r="Q56" s="152"/>
      <c r="R56" s="114">
        <f t="shared" si="5"/>
        <v>0</v>
      </c>
      <c r="S56" s="807"/>
    </row>
    <row r="57" spans="1:19" ht="29.25" customHeight="1" x14ac:dyDescent="0.2">
      <c r="A57" s="998">
        <f t="shared" si="0"/>
        <v>49</v>
      </c>
      <c r="B57" s="998" t="str">
        <f t="shared" si="1"/>
        <v>ID49</v>
      </c>
      <c r="C57" s="806"/>
      <c r="D57" s="645"/>
      <c r="E57" s="645"/>
      <c r="F57" s="645"/>
      <c r="G57" s="645"/>
      <c r="H57" s="645"/>
      <c r="I57" s="645"/>
      <c r="J57" s="799">
        <f t="shared" si="2"/>
        <v>0</v>
      </c>
      <c r="K57" s="645"/>
      <c r="L57" s="799">
        <f t="shared" si="3"/>
        <v>0</v>
      </c>
      <c r="M57" s="800"/>
      <c r="N57" s="801"/>
      <c r="O57" s="802">
        <f t="shared" si="4"/>
        <v>0</v>
      </c>
      <c r="P57" s="803"/>
      <c r="Q57" s="152"/>
      <c r="R57" s="114">
        <f t="shared" si="5"/>
        <v>0</v>
      </c>
      <c r="S57" s="807"/>
    </row>
    <row r="58" spans="1:19" ht="29.25" customHeight="1" x14ac:dyDescent="0.2">
      <c r="A58" s="998">
        <f t="shared" si="0"/>
        <v>50</v>
      </c>
      <c r="B58" s="998" t="str">
        <f t="shared" si="1"/>
        <v>ID50</v>
      </c>
      <c r="C58" s="806"/>
      <c r="D58" s="645"/>
      <c r="E58" s="645"/>
      <c r="F58" s="645"/>
      <c r="G58" s="645"/>
      <c r="H58" s="645"/>
      <c r="I58" s="645"/>
      <c r="J58" s="799">
        <f t="shared" si="2"/>
        <v>0</v>
      </c>
      <c r="K58" s="645"/>
      <c r="L58" s="799">
        <f t="shared" si="3"/>
        <v>0</v>
      </c>
      <c r="M58" s="800"/>
      <c r="N58" s="801"/>
      <c r="O58" s="802">
        <f t="shared" si="4"/>
        <v>0</v>
      </c>
      <c r="P58" s="803"/>
      <c r="Q58" s="152"/>
      <c r="R58" s="114">
        <f t="shared" si="5"/>
        <v>0</v>
      </c>
      <c r="S58" s="807"/>
    </row>
    <row r="59" spans="1:19" ht="29.25" customHeight="1" x14ac:dyDescent="0.2">
      <c r="A59" s="998">
        <f t="shared" si="0"/>
        <v>51</v>
      </c>
      <c r="B59" s="998" t="str">
        <f t="shared" si="1"/>
        <v>ID51</v>
      </c>
      <c r="C59" s="806"/>
      <c r="D59" s="645"/>
      <c r="E59" s="645"/>
      <c r="F59" s="645"/>
      <c r="G59" s="645"/>
      <c r="H59" s="645"/>
      <c r="I59" s="645"/>
      <c r="J59" s="799">
        <f t="shared" si="2"/>
        <v>0</v>
      </c>
      <c r="K59" s="645"/>
      <c r="L59" s="799">
        <f t="shared" si="3"/>
        <v>0</v>
      </c>
      <c r="M59" s="800"/>
      <c r="N59" s="801"/>
      <c r="O59" s="802">
        <f t="shared" si="4"/>
        <v>0</v>
      </c>
      <c r="P59" s="803"/>
      <c r="Q59" s="152"/>
      <c r="R59" s="114">
        <f t="shared" si="5"/>
        <v>0</v>
      </c>
      <c r="S59" s="807"/>
    </row>
    <row r="60" spans="1:19" ht="29.25" customHeight="1" x14ac:dyDescent="0.2">
      <c r="A60" s="998">
        <f t="shared" si="0"/>
        <v>52</v>
      </c>
      <c r="B60" s="998" t="str">
        <f t="shared" si="1"/>
        <v>ID52</v>
      </c>
      <c r="C60" s="806"/>
      <c r="D60" s="645"/>
      <c r="E60" s="645"/>
      <c r="F60" s="645"/>
      <c r="G60" s="645"/>
      <c r="H60" s="645"/>
      <c r="I60" s="645"/>
      <c r="J60" s="799">
        <f t="shared" si="2"/>
        <v>0</v>
      </c>
      <c r="K60" s="645"/>
      <c r="L60" s="799">
        <f t="shared" si="3"/>
        <v>0</v>
      </c>
      <c r="M60" s="800"/>
      <c r="N60" s="801"/>
      <c r="O60" s="802">
        <f t="shared" si="4"/>
        <v>0</v>
      </c>
      <c r="P60" s="803"/>
      <c r="Q60" s="152"/>
      <c r="R60" s="114">
        <f t="shared" si="5"/>
        <v>0</v>
      </c>
      <c r="S60" s="807"/>
    </row>
    <row r="61" spans="1:19" ht="29.25" customHeight="1" x14ac:dyDescent="0.2">
      <c r="A61" s="998">
        <f t="shared" si="0"/>
        <v>53</v>
      </c>
      <c r="B61" s="998" t="str">
        <f t="shared" si="1"/>
        <v>ID53</v>
      </c>
      <c r="C61" s="806"/>
      <c r="D61" s="645"/>
      <c r="E61" s="645"/>
      <c r="F61" s="645"/>
      <c r="G61" s="645"/>
      <c r="H61" s="645"/>
      <c r="I61" s="645"/>
      <c r="J61" s="799">
        <f t="shared" si="2"/>
        <v>0</v>
      </c>
      <c r="K61" s="645"/>
      <c r="L61" s="799">
        <f t="shared" si="3"/>
        <v>0</v>
      </c>
      <c r="M61" s="800"/>
      <c r="N61" s="801"/>
      <c r="O61" s="802">
        <f t="shared" si="4"/>
        <v>0</v>
      </c>
      <c r="P61" s="803"/>
      <c r="Q61" s="152"/>
      <c r="R61" s="114">
        <f t="shared" si="5"/>
        <v>0</v>
      </c>
      <c r="S61" s="807"/>
    </row>
    <row r="62" spans="1:19" ht="29.25" customHeight="1" x14ac:dyDescent="0.2">
      <c r="A62" s="998">
        <f t="shared" si="0"/>
        <v>54</v>
      </c>
      <c r="B62" s="998" t="str">
        <f t="shared" si="1"/>
        <v>ID54</v>
      </c>
      <c r="C62" s="806"/>
      <c r="D62" s="645"/>
      <c r="E62" s="645"/>
      <c r="F62" s="645"/>
      <c r="G62" s="645"/>
      <c r="H62" s="645"/>
      <c r="I62" s="645"/>
      <c r="J62" s="799">
        <f t="shared" si="2"/>
        <v>0</v>
      </c>
      <c r="K62" s="645"/>
      <c r="L62" s="799">
        <f t="shared" si="3"/>
        <v>0</v>
      </c>
      <c r="M62" s="800"/>
      <c r="N62" s="801"/>
      <c r="O62" s="802">
        <f t="shared" si="4"/>
        <v>0</v>
      </c>
      <c r="P62" s="803"/>
      <c r="Q62" s="152"/>
      <c r="R62" s="114">
        <f t="shared" si="5"/>
        <v>0</v>
      </c>
      <c r="S62" s="807"/>
    </row>
    <row r="63" spans="1:19" ht="29.25" customHeight="1" x14ac:dyDescent="0.2">
      <c r="A63" s="998">
        <f t="shared" si="0"/>
        <v>55</v>
      </c>
      <c r="B63" s="998" t="str">
        <f t="shared" si="1"/>
        <v>ID55</v>
      </c>
      <c r="C63" s="806"/>
      <c r="D63" s="645"/>
      <c r="E63" s="645"/>
      <c r="F63" s="645"/>
      <c r="G63" s="645"/>
      <c r="H63" s="645"/>
      <c r="I63" s="645"/>
      <c r="J63" s="799">
        <f t="shared" si="2"/>
        <v>0</v>
      </c>
      <c r="K63" s="645"/>
      <c r="L63" s="799">
        <f t="shared" si="3"/>
        <v>0</v>
      </c>
      <c r="M63" s="800"/>
      <c r="N63" s="801"/>
      <c r="O63" s="802">
        <f t="shared" si="4"/>
        <v>0</v>
      </c>
      <c r="P63" s="803"/>
      <c r="Q63" s="152"/>
      <c r="R63" s="114">
        <f t="shared" si="5"/>
        <v>0</v>
      </c>
      <c r="S63" s="807"/>
    </row>
    <row r="64" spans="1:19" ht="29.25" customHeight="1" x14ac:dyDescent="0.2">
      <c r="A64" s="998">
        <f t="shared" si="0"/>
        <v>56</v>
      </c>
      <c r="B64" s="998" t="str">
        <f t="shared" si="1"/>
        <v>ID56</v>
      </c>
      <c r="C64" s="806"/>
      <c r="D64" s="645"/>
      <c r="E64" s="645"/>
      <c r="F64" s="645"/>
      <c r="G64" s="645"/>
      <c r="H64" s="645"/>
      <c r="I64" s="645"/>
      <c r="J64" s="799">
        <f t="shared" si="2"/>
        <v>0</v>
      </c>
      <c r="K64" s="645"/>
      <c r="L64" s="799">
        <f t="shared" si="3"/>
        <v>0</v>
      </c>
      <c r="M64" s="800"/>
      <c r="N64" s="801"/>
      <c r="O64" s="802">
        <f t="shared" si="4"/>
        <v>0</v>
      </c>
      <c r="P64" s="803"/>
      <c r="Q64" s="152"/>
      <c r="R64" s="114">
        <f t="shared" si="5"/>
        <v>0</v>
      </c>
      <c r="S64" s="807"/>
    </row>
    <row r="65" spans="1:19" ht="29.25" customHeight="1" x14ac:dyDescent="0.2">
      <c r="A65" s="998">
        <f t="shared" si="0"/>
        <v>57</v>
      </c>
      <c r="B65" s="998" t="str">
        <f t="shared" si="1"/>
        <v>ID57</v>
      </c>
      <c r="C65" s="806"/>
      <c r="D65" s="645"/>
      <c r="E65" s="645"/>
      <c r="F65" s="645"/>
      <c r="G65" s="645"/>
      <c r="H65" s="645"/>
      <c r="I65" s="645"/>
      <c r="J65" s="799">
        <f t="shared" si="2"/>
        <v>0</v>
      </c>
      <c r="K65" s="645"/>
      <c r="L65" s="799">
        <f t="shared" si="3"/>
        <v>0</v>
      </c>
      <c r="M65" s="800"/>
      <c r="N65" s="801"/>
      <c r="O65" s="802">
        <f t="shared" si="4"/>
        <v>0</v>
      </c>
      <c r="P65" s="803"/>
      <c r="Q65" s="152"/>
      <c r="R65" s="114">
        <f t="shared" si="5"/>
        <v>0</v>
      </c>
      <c r="S65" s="807"/>
    </row>
    <row r="66" spans="1:19" ht="29.25" customHeight="1" x14ac:dyDescent="0.2">
      <c r="A66" s="998">
        <f t="shared" si="0"/>
        <v>58</v>
      </c>
      <c r="B66" s="998" t="str">
        <f t="shared" si="1"/>
        <v>ID58</v>
      </c>
      <c r="C66" s="806"/>
      <c r="D66" s="645"/>
      <c r="E66" s="645"/>
      <c r="F66" s="645"/>
      <c r="G66" s="645"/>
      <c r="H66" s="645"/>
      <c r="I66" s="645"/>
      <c r="J66" s="799">
        <f t="shared" si="2"/>
        <v>0</v>
      </c>
      <c r="K66" s="645"/>
      <c r="L66" s="799">
        <f t="shared" si="3"/>
        <v>0</v>
      </c>
      <c r="M66" s="800"/>
      <c r="N66" s="801"/>
      <c r="O66" s="802">
        <f t="shared" si="4"/>
        <v>0</v>
      </c>
      <c r="P66" s="803"/>
      <c r="Q66" s="152"/>
      <c r="R66" s="114">
        <f t="shared" si="5"/>
        <v>0</v>
      </c>
      <c r="S66" s="807"/>
    </row>
    <row r="67" spans="1:19" ht="29.25" customHeight="1" x14ac:dyDescent="0.2">
      <c r="A67" s="998">
        <f t="shared" si="0"/>
        <v>59</v>
      </c>
      <c r="B67" s="998" t="str">
        <f t="shared" si="1"/>
        <v>ID59</v>
      </c>
      <c r="C67" s="806"/>
      <c r="D67" s="645"/>
      <c r="E67" s="645"/>
      <c r="F67" s="645"/>
      <c r="G67" s="645"/>
      <c r="H67" s="645"/>
      <c r="I67" s="645"/>
      <c r="J67" s="799">
        <f t="shared" si="2"/>
        <v>0</v>
      </c>
      <c r="K67" s="645"/>
      <c r="L67" s="799">
        <f t="shared" si="3"/>
        <v>0</v>
      </c>
      <c r="M67" s="800"/>
      <c r="N67" s="801"/>
      <c r="O67" s="802">
        <f t="shared" si="4"/>
        <v>0</v>
      </c>
      <c r="P67" s="803"/>
      <c r="Q67" s="152"/>
      <c r="R67" s="114">
        <f t="shared" si="5"/>
        <v>0</v>
      </c>
      <c r="S67" s="807"/>
    </row>
    <row r="68" spans="1:19" ht="29.25" customHeight="1" x14ac:dyDescent="0.2">
      <c r="A68" s="998">
        <f t="shared" si="0"/>
        <v>60</v>
      </c>
      <c r="B68" s="998" t="str">
        <f t="shared" si="1"/>
        <v>ID60</v>
      </c>
      <c r="C68" s="806"/>
      <c r="D68" s="645"/>
      <c r="E68" s="645"/>
      <c r="F68" s="645"/>
      <c r="G68" s="645"/>
      <c r="H68" s="645"/>
      <c r="I68" s="645"/>
      <c r="J68" s="799">
        <f t="shared" si="2"/>
        <v>0</v>
      </c>
      <c r="K68" s="645"/>
      <c r="L68" s="799">
        <f t="shared" si="3"/>
        <v>0</v>
      </c>
      <c r="M68" s="800"/>
      <c r="N68" s="801"/>
      <c r="O68" s="802">
        <f t="shared" si="4"/>
        <v>0</v>
      </c>
      <c r="P68" s="803"/>
      <c r="Q68" s="152"/>
      <c r="R68" s="114">
        <f t="shared" si="5"/>
        <v>0</v>
      </c>
      <c r="S68" s="807"/>
    </row>
    <row r="69" spans="1:19" ht="29.25" customHeight="1" x14ac:dyDescent="0.2">
      <c r="A69" s="998">
        <f t="shared" si="0"/>
        <v>61</v>
      </c>
      <c r="B69" s="998" t="str">
        <f t="shared" si="1"/>
        <v>ID61</v>
      </c>
      <c r="C69" s="806"/>
      <c r="D69" s="645"/>
      <c r="E69" s="645"/>
      <c r="F69" s="645"/>
      <c r="G69" s="645"/>
      <c r="H69" s="645"/>
      <c r="I69" s="645"/>
      <c r="J69" s="799">
        <f t="shared" si="2"/>
        <v>0</v>
      </c>
      <c r="K69" s="645"/>
      <c r="L69" s="799">
        <f t="shared" si="3"/>
        <v>0</v>
      </c>
      <c r="M69" s="800"/>
      <c r="N69" s="801"/>
      <c r="O69" s="802">
        <f t="shared" si="4"/>
        <v>0</v>
      </c>
      <c r="P69" s="803"/>
      <c r="Q69" s="152"/>
      <c r="R69" s="114">
        <f t="shared" si="5"/>
        <v>0</v>
      </c>
      <c r="S69" s="807"/>
    </row>
    <row r="70" spans="1:19" ht="29.25" customHeight="1" x14ac:dyDescent="0.2">
      <c r="A70" s="998">
        <f t="shared" si="0"/>
        <v>62</v>
      </c>
      <c r="B70" s="998" t="str">
        <f t="shared" si="1"/>
        <v>ID62</v>
      </c>
      <c r="C70" s="806"/>
      <c r="D70" s="645"/>
      <c r="E70" s="645"/>
      <c r="F70" s="645"/>
      <c r="G70" s="645"/>
      <c r="H70" s="645"/>
      <c r="I70" s="645"/>
      <c r="J70" s="799">
        <f t="shared" si="2"/>
        <v>0</v>
      </c>
      <c r="K70" s="645"/>
      <c r="L70" s="799">
        <f t="shared" si="3"/>
        <v>0</v>
      </c>
      <c r="M70" s="800"/>
      <c r="N70" s="801"/>
      <c r="O70" s="802">
        <f t="shared" si="4"/>
        <v>0</v>
      </c>
      <c r="P70" s="803"/>
      <c r="Q70" s="152"/>
      <c r="R70" s="114">
        <f t="shared" si="5"/>
        <v>0</v>
      </c>
      <c r="S70" s="807"/>
    </row>
    <row r="71" spans="1:19" ht="29.25" customHeight="1" x14ac:dyDescent="0.2">
      <c r="A71" s="998">
        <f t="shared" si="0"/>
        <v>63</v>
      </c>
      <c r="B71" s="998" t="str">
        <f t="shared" si="1"/>
        <v>ID63</v>
      </c>
      <c r="C71" s="806"/>
      <c r="D71" s="645"/>
      <c r="E71" s="645"/>
      <c r="F71" s="645"/>
      <c r="G71" s="645"/>
      <c r="H71" s="645"/>
      <c r="I71" s="645"/>
      <c r="J71" s="799">
        <f t="shared" si="2"/>
        <v>0</v>
      </c>
      <c r="K71" s="645"/>
      <c r="L71" s="799">
        <f t="shared" si="3"/>
        <v>0</v>
      </c>
      <c r="M71" s="800"/>
      <c r="N71" s="801"/>
      <c r="O71" s="802">
        <f t="shared" si="4"/>
        <v>0</v>
      </c>
      <c r="P71" s="803"/>
      <c r="Q71" s="152"/>
      <c r="R71" s="114">
        <f t="shared" si="5"/>
        <v>0</v>
      </c>
      <c r="S71" s="807"/>
    </row>
    <row r="72" spans="1:19" ht="29.25" customHeight="1" x14ac:dyDescent="0.2">
      <c r="A72" s="998">
        <f t="shared" si="0"/>
        <v>64</v>
      </c>
      <c r="B72" s="998" t="str">
        <f t="shared" si="1"/>
        <v>ID64</v>
      </c>
      <c r="C72" s="806"/>
      <c r="D72" s="645"/>
      <c r="E72" s="645"/>
      <c r="F72" s="645"/>
      <c r="G72" s="645"/>
      <c r="H72" s="645"/>
      <c r="I72" s="645"/>
      <c r="J72" s="799">
        <f t="shared" si="2"/>
        <v>0</v>
      </c>
      <c r="K72" s="645"/>
      <c r="L72" s="799">
        <f t="shared" si="3"/>
        <v>0</v>
      </c>
      <c r="M72" s="800"/>
      <c r="N72" s="801"/>
      <c r="O72" s="802">
        <f t="shared" si="4"/>
        <v>0</v>
      </c>
      <c r="P72" s="803"/>
      <c r="Q72" s="152"/>
      <c r="R72" s="114">
        <f t="shared" si="5"/>
        <v>0</v>
      </c>
      <c r="S72" s="807"/>
    </row>
    <row r="73" spans="1:19" ht="29.25" customHeight="1" x14ac:dyDescent="0.2">
      <c r="A73" s="998">
        <f t="shared" si="0"/>
        <v>65</v>
      </c>
      <c r="B73" s="998" t="str">
        <f t="shared" si="1"/>
        <v>ID65</v>
      </c>
      <c r="C73" s="806"/>
      <c r="D73" s="645"/>
      <c r="E73" s="645"/>
      <c r="F73" s="645"/>
      <c r="G73" s="645"/>
      <c r="H73" s="645"/>
      <c r="I73" s="645"/>
      <c r="J73" s="799">
        <f t="shared" si="2"/>
        <v>0</v>
      </c>
      <c r="K73" s="645"/>
      <c r="L73" s="799">
        <f t="shared" si="3"/>
        <v>0</v>
      </c>
      <c r="M73" s="800"/>
      <c r="N73" s="801"/>
      <c r="O73" s="802">
        <f t="shared" si="4"/>
        <v>0</v>
      </c>
      <c r="P73" s="803"/>
      <c r="Q73" s="152"/>
      <c r="R73" s="114">
        <f t="shared" si="5"/>
        <v>0</v>
      </c>
      <c r="S73" s="807"/>
    </row>
    <row r="74" spans="1:19" ht="29.25" customHeight="1" x14ac:dyDescent="0.2">
      <c r="A74" s="998">
        <f t="shared" ref="A74:A104" si="6">A73+1</f>
        <v>66</v>
      </c>
      <c r="B74" s="998" t="str">
        <f t="shared" ref="B74:B108" si="7">"ID"&amp;A74</f>
        <v>ID66</v>
      </c>
      <c r="C74" s="806"/>
      <c r="D74" s="645"/>
      <c r="E74" s="645"/>
      <c r="F74" s="645"/>
      <c r="G74" s="645"/>
      <c r="H74" s="645"/>
      <c r="I74" s="645"/>
      <c r="J74" s="799">
        <f t="shared" ref="J74:J108" si="8">IFERROR(+E74+F74+G74-H74-I74,"")</f>
        <v>0</v>
      </c>
      <c r="K74" s="645"/>
      <c r="L74" s="799">
        <f t="shared" ref="L74:L108" si="9">IFERROR(+K74-J74,"")</f>
        <v>0</v>
      </c>
      <c r="M74" s="800"/>
      <c r="N74" s="801"/>
      <c r="O74" s="802">
        <f t="shared" ref="O74:O108" si="10">IFERROR(J74+N74,"")</f>
        <v>0</v>
      </c>
      <c r="P74" s="803"/>
      <c r="Q74" s="152"/>
      <c r="R74" s="114">
        <f t="shared" ref="R74:R108" si="11">O74+Q74</f>
        <v>0</v>
      </c>
      <c r="S74" s="807"/>
    </row>
    <row r="75" spans="1:19" ht="29.25" customHeight="1" x14ac:dyDescent="0.2">
      <c r="A75" s="998">
        <f t="shared" si="6"/>
        <v>67</v>
      </c>
      <c r="B75" s="998" t="str">
        <f t="shared" si="7"/>
        <v>ID67</v>
      </c>
      <c r="C75" s="806"/>
      <c r="D75" s="645"/>
      <c r="E75" s="645"/>
      <c r="F75" s="645"/>
      <c r="G75" s="645"/>
      <c r="H75" s="645"/>
      <c r="I75" s="645"/>
      <c r="J75" s="799">
        <f t="shared" si="8"/>
        <v>0</v>
      </c>
      <c r="K75" s="645"/>
      <c r="L75" s="799">
        <f t="shared" si="9"/>
        <v>0</v>
      </c>
      <c r="M75" s="800"/>
      <c r="N75" s="801"/>
      <c r="O75" s="802">
        <f t="shared" si="10"/>
        <v>0</v>
      </c>
      <c r="P75" s="803"/>
      <c r="Q75" s="152"/>
      <c r="R75" s="114">
        <f t="shared" si="11"/>
        <v>0</v>
      </c>
      <c r="S75" s="807"/>
    </row>
    <row r="76" spans="1:19" ht="29.25" customHeight="1" x14ac:dyDescent="0.2">
      <c r="A76" s="998">
        <f t="shared" si="6"/>
        <v>68</v>
      </c>
      <c r="B76" s="998" t="str">
        <f t="shared" si="7"/>
        <v>ID68</v>
      </c>
      <c r="C76" s="806"/>
      <c r="D76" s="645"/>
      <c r="E76" s="645"/>
      <c r="F76" s="645"/>
      <c r="G76" s="645"/>
      <c r="H76" s="645"/>
      <c r="I76" s="645"/>
      <c r="J76" s="799">
        <f t="shared" si="8"/>
        <v>0</v>
      </c>
      <c r="K76" s="645"/>
      <c r="L76" s="799">
        <f t="shared" si="9"/>
        <v>0</v>
      </c>
      <c r="M76" s="800"/>
      <c r="N76" s="801"/>
      <c r="O76" s="802">
        <f t="shared" si="10"/>
        <v>0</v>
      </c>
      <c r="P76" s="803"/>
      <c r="Q76" s="152"/>
      <c r="R76" s="114">
        <f t="shared" si="11"/>
        <v>0</v>
      </c>
      <c r="S76" s="807"/>
    </row>
    <row r="77" spans="1:19" ht="29.25" customHeight="1" x14ac:dyDescent="0.2">
      <c r="A77" s="998">
        <f t="shared" si="6"/>
        <v>69</v>
      </c>
      <c r="B77" s="998" t="str">
        <f t="shared" si="7"/>
        <v>ID69</v>
      </c>
      <c r="C77" s="806"/>
      <c r="D77" s="645"/>
      <c r="E77" s="645"/>
      <c r="F77" s="645"/>
      <c r="G77" s="645"/>
      <c r="H77" s="645"/>
      <c r="I77" s="645"/>
      <c r="J77" s="799">
        <f t="shared" si="8"/>
        <v>0</v>
      </c>
      <c r="K77" s="645"/>
      <c r="L77" s="799">
        <f t="shared" si="9"/>
        <v>0</v>
      </c>
      <c r="M77" s="800"/>
      <c r="N77" s="801"/>
      <c r="O77" s="802">
        <f t="shared" si="10"/>
        <v>0</v>
      </c>
      <c r="P77" s="803"/>
      <c r="Q77" s="152"/>
      <c r="R77" s="114">
        <f t="shared" si="11"/>
        <v>0</v>
      </c>
      <c r="S77" s="807"/>
    </row>
    <row r="78" spans="1:19" ht="29.25" customHeight="1" x14ac:dyDescent="0.2">
      <c r="A78" s="998">
        <f t="shared" si="6"/>
        <v>70</v>
      </c>
      <c r="B78" s="998" t="str">
        <f t="shared" si="7"/>
        <v>ID70</v>
      </c>
      <c r="C78" s="806"/>
      <c r="D78" s="645"/>
      <c r="E78" s="645"/>
      <c r="F78" s="645"/>
      <c r="G78" s="645"/>
      <c r="H78" s="645"/>
      <c r="I78" s="645"/>
      <c r="J78" s="799">
        <f t="shared" si="8"/>
        <v>0</v>
      </c>
      <c r="K78" s="645"/>
      <c r="L78" s="799">
        <f t="shared" si="9"/>
        <v>0</v>
      </c>
      <c r="M78" s="800"/>
      <c r="N78" s="801"/>
      <c r="O78" s="802">
        <f t="shared" si="10"/>
        <v>0</v>
      </c>
      <c r="P78" s="803"/>
      <c r="Q78" s="152"/>
      <c r="R78" s="114">
        <f t="shared" si="11"/>
        <v>0</v>
      </c>
      <c r="S78" s="807"/>
    </row>
    <row r="79" spans="1:19" ht="29.25" customHeight="1" x14ac:dyDescent="0.2">
      <c r="A79" s="998">
        <f t="shared" si="6"/>
        <v>71</v>
      </c>
      <c r="B79" s="998" t="str">
        <f t="shared" si="7"/>
        <v>ID71</v>
      </c>
      <c r="C79" s="806"/>
      <c r="D79" s="645"/>
      <c r="E79" s="645"/>
      <c r="F79" s="645"/>
      <c r="G79" s="645"/>
      <c r="H79" s="645"/>
      <c r="I79" s="645"/>
      <c r="J79" s="799">
        <f t="shared" si="8"/>
        <v>0</v>
      </c>
      <c r="K79" s="645"/>
      <c r="L79" s="799">
        <f t="shared" si="9"/>
        <v>0</v>
      </c>
      <c r="M79" s="800"/>
      <c r="N79" s="801"/>
      <c r="O79" s="802">
        <f t="shared" si="10"/>
        <v>0</v>
      </c>
      <c r="P79" s="803"/>
      <c r="Q79" s="152"/>
      <c r="R79" s="114">
        <f t="shared" si="11"/>
        <v>0</v>
      </c>
      <c r="S79" s="807"/>
    </row>
    <row r="80" spans="1:19" ht="29.25" customHeight="1" x14ac:dyDescent="0.2">
      <c r="A80" s="998">
        <f t="shared" si="6"/>
        <v>72</v>
      </c>
      <c r="B80" s="998" t="str">
        <f t="shared" si="7"/>
        <v>ID72</v>
      </c>
      <c r="C80" s="806"/>
      <c r="D80" s="645"/>
      <c r="E80" s="645"/>
      <c r="F80" s="645"/>
      <c r="G80" s="645"/>
      <c r="H80" s="645"/>
      <c r="I80" s="645"/>
      <c r="J80" s="799">
        <f t="shared" si="8"/>
        <v>0</v>
      </c>
      <c r="K80" s="645"/>
      <c r="L80" s="799">
        <f t="shared" si="9"/>
        <v>0</v>
      </c>
      <c r="M80" s="800"/>
      <c r="N80" s="801"/>
      <c r="O80" s="802">
        <f t="shared" si="10"/>
        <v>0</v>
      </c>
      <c r="P80" s="803"/>
      <c r="Q80" s="152"/>
      <c r="R80" s="114">
        <f t="shared" si="11"/>
        <v>0</v>
      </c>
      <c r="S80" s="807"/>
    </row>
    <row r="81" spans="1:19" ht="29.25" customHeight="1" x14ac:dyDescent="0.2">
      <c r="A81" s="998">
        <f t="shared" si="6"/>
        <v>73</v>
      </c>
      <c r="B81" s="998" t="str">
        <f t="shared" si="7"/>
        <v>ID73</v>
      </c>
      <c r="C81" s="806"/>
      <c r="D81" s="645"/>
      <c r="E81" s="645"/>
      <c r="F81" s="645"/>
      <c r="G81" s="645"/>
      <c r="H81" s="645"/>
      <c r="I81" s="645"/>
      <c r="J81" s="799">
        <f t="shared" si="8"/>
        <v>0</v>
      </c>
      <c r="K81" s="645"/>
      <c r="L81" s="799">
        <f t="shared" si="9"/>
        <v>0</v>
      </c>
      <c r="M81" s="800"/>
      <c r="N81" s="801"/>
      <c r="O81" s="802">
        <f t="shared" si="10"/>
        <v>0</v>
      </c>
      <c r="P81" s="803"/>
      <c r="Q81" s="152"/>
      <c r="R81" s="114">
        <f t="shared" si="11"/>
        <v>0</v>
      </c>
      <c r="S81" s="807"/>
    </row>
    <row r="82" spans="1:19" ht="29.25" customHeight="1" x14ac:dyDescent="0.2">
      <c r="A82" s="998">
        <f t="shared" si="6"/>
        <v>74</v>
      </c>
      <c r="B82" s="998" t="str">
        <f t="shared" si="7"/>
        <v>ID74</v>
      </c>
      <c r="C82" s="806"/>
      <c r="D82" s="645"/>
      <c r="E82" s="645"/>
      <c r="F82" s="645"/>
      <c r="G82" s="645"/>
      <c r="H82" s="645"/>
      <c r="I82" s="645"/>
      <c r="J82" s="799">
        <f t="shared" si="8"/>
        <v>0</v>
      </c>
      <c r="K82" s="645"/>
      <c r="L82" s="799">
        <f t="shared" si="9"/>
        <v>0</v>
      </c>
      <c r="M82" s="800"/>
      <c r="N82" s="801"/>
      <c r="O82" s="802">
        <f t="shared" si="10"/>
        <v>0</v>
      </c>
      <c r="P82" s="803"/>
      <c r="Q82" s="152"/>
      <c r="R82" s="114">
        <f t="shared" si="11"/>
        <v>0</v>
      </c>
      <c r="S82" s="807"/>
    </row>
    <row r="83" spans="1:19" ht="29.25" customHeight="1" x14ac:dyDescent="0.2">
      <c r="A83" s="998">
        <f t="shared" si="6"/>
        <v>75</v>
      </c>
      <c r="B83" s="998" t="str">
        <f t="shared" si="7"/>
        <v>ID75</v>
      </c>
      <c r="C83" s="806"/>
      <c r="D83" s="645"/>
      <c r="E83" s="645"/>
      <c r="F83" s="645"/>
      <c r="G83" s="645"/>
      <c r="H83" s="645"/>
      <c r="I83" s="645"/>
      <c r="J83" s="799">
        <f t="shared" si="8"/>
        <v>0</v>
      </c>
      <c r="K83" s="645"/>
      <c r="L83" s="799">
        <f t="shared" si="9"/>
        <v>0</v>
      </c>
      <c r="M83" s="800"/>
      <c r="N83" s="801"/>
      <c r="O83" s="802">
        <f t="shared" si="10"/>
        <v>0</v>
      </c>
      <c r="P83" s="803"/>
      <c r="Q83" s="152"/>
      <c r="R83" s="114">
        <f t="shared" si="11"/>
        <v>0</v>
      </c>
      <c r="S83" s="807"/>
    </row>
    <row r="84" spans="1:19" ht="29.25" customHeight="1" x14ac:dyDescent="0.2">
      <c r="A84" s="998">
        <f t="shared" si="6"/>
        <v>76</v>
      </c>
      <c r="B84" s="998" t="str">
        <f t="shared" si="7"/>
        <v>ID76</v>
      </c>
      <c r="C84" s="806"/>
      <c r="D84" s="645"/>
      <c r="E84" s="645"/>
      <c r="F84" s="645"/>
      <c r="G84" s="645"/>
      <c r="H84" s="645"/>
      <c r="I84" s="645"/>
      <c r="J84" s="799">
        <f t="shared" si="8"/>
        <v>0</v>
      </c>
      <c r="K84" s="645"/>
      <c r="L84" s="799">
        <f t="shared" si="9"/>
        <v>0</v>
      </c>
      <c r="M84" s="800"/>
      <c r="N84" s="801"/>
      <c r="O84" s="802">
        <f t="shared" si="10"/>
        <v>0</v>
      </c>
      <c r="P84" s="803"/>
      <c r="Q84" s="152"/>
      <c r="R84" s="114">
        <f t="shared" si="11"/>
        <v>0</v>
      </c>
      <c r="S84" s="807"/>
    </row>
    <row r="85" spans="1:19" ht="29.25" customHeight="1" x14ac:dyDescent="0.2">
      <c r="A85" s="998">
        <f t="shared" si="6"/>
        <v>77</v>
      </c>
      <c r="B85" s="998" t="str">
        <f t="shared" si="7"/>
        <v>ID77</v>
      </c>
      <c r="C85" s="806"/>
      <c r="D85" s="645"/>
      <c r="E85" s="645"/>
      <c r="F85" s="645"/>
      <c r="G85" s="645"/>
      <c r="H85" s="645"/>
      <c r="I85" s="645"/>
      <c r="J85" s="799">
        <f t="shared" si="8"/>
        <v>0</v>
      </c>
      <c r="K85" s="645"/>
      <c r="L85" s="799">
        <f t="shared" si="9"/>
        <v>0</v>
      </c>
      <c r="M85" s="800"/>
      <c r="N85" s="801"/>
      <c r="O85" s="802">
        <f t="shared" si="10"/>
        <v>0</v>
      </c>
      <c r="P85" s="803"/>
      <c r="Q85" s="152"/>
      <c r="R85" s="114">
        <f t="shared" si="11"/>
        <v>0</v>
      </c>
      <c r="S85" s="807"/>
    </row>
    <row r="86" spans="1:19" ht="29.25" customHeight="1" x14ac:dyDescent="0.2">
      <c r="A86" s="998">
        <f t="shared" si="6"/>
        <v>78</v>
      </c>
      <c r="B86" s="998" t="str">
        <f t="shared" si="7"/>
        <v>ID78</v>
      </c>
      <c r="C86" s="806"/>
      <c r="D86" s="645"/>
      <c r="E86" s="645"/>
      <c r="F86" s="645"/>
      <c r="G86" s="645"/>
      <c r="H86" s="645"/>
      <c r="I86" s="645"/>
      <c r="J86" s="799">
        <f t="shared" si="8"/>
        <v>0</v>
      </c>
      <c r="K86" s="645"/>
      <c r="L86" s="799">
        <f t="shared" si="9"/>
        <v>0</v>
      </c>
      <c r="M86" s="800"/>
      <c r="N86" s="801"/>
      <c r="O86" s="802">
        <f t="shared" si="10"/>
        <v>0</v>
      </c>
      <c r="P86" s="803"/>
      <c r="Q86" s="152"/>
      <c r="R86" s="114">
        <f t="shared" si="11"/>
        <v>0</v>
      </c>
      <c r="S86" s="807"/>
    </row>
    <row r="87" spans="1:19" ht="29.25" customHeight="1" x14ac:dyDescent="0.2">
      <c r="A87" s="998">
        <f t="shared" si="6"/>
        <v>79</v>
      </c>
      <c r="B87" s="998" t="str">
        <f t="shared" si="7"/>
        <v>ID79</v>
      </c>
      <c r="C87" s="806"/>
      <c r="D87" s="645"/>
      <c r="E87" s="645"/>
      <c r="F87" s="645"/>
      <c r="G87" s="645"/>
      <c r="H87" s="645"/>
      <c r="I87" s="645"/>
      <c r="J87" s="799">
        <f t="shared" si="8"/>
        <v>0</v>
      </c>
      <c r="K87" s="645"/>
      <c r="L87" s="799">
        <f t="shared" si="9"/>
        <v>0</v>
      </c>
      <c r="M87" s="800"/>
      <c r="N87" s="801"/>
      <c r="O87" s="802">
        <f t="shared" si="10"/>
        <v>0</v>
      </c>
      <c r="P87" s="803"/>
      <c r="Q87" s="152"/>
      <c r="R87" s="114">
        <f t="shared" si="11"/>
        <v>0</v>
      </c>
      <c r="S87" s="807"/>
    </row>
    <row r="88" spans="1:19" ht="29.25" customHeight="1" x14ac:dyDescent="0.2">
      <c r="A88" s="998">
        <f t="shared" si="6"/>
        <v>80</v>
      </c>
      <c r="B88" s="998" t="str">
        <f t="shared" si="7"/>
        <v>ID80</v>
      </c>
      <c r="C88" s="806"/>
      <c r="D88" s="645"/>
      <c r="E88" s="645"/>
      <c r="F88" s="645"/>
      <c r="G88" s="645"/>
      <c r="H88" s="645"/>
      <c r="I88" s="645"/>
      <c r="J88" s="799">
        <f t="shared" si="8"/>
        <v>0</v>
      </c>
      <c r="K88" s="645"/>
      <c r="L88" s="799">
        <f t="shared" si="9"/>
        <v>0</v>
      </c>
      <c r="M88" s="800"/>
      <c r="N88" s="801"/>
      <c r="O88" s="802">
        <f t="shared" si="10"/>
        <v>0</v>
      </c>
      <c r="P88" s="803"/>
      <c r="Q88" s="152"/>
      <c r="R88" s="114">
        <f t="shared" si="11"/>
        <v>0</v>
      </c>
      <c r="S88" s="807"/>
    </row>
    <row r="89" spans="1:19" ht="29.25" customHeight="1" x14ac:dyDescent="0.2">
      <c r="A89" s="998">
        <f t="shared" si="6"/>
        <v>81</v>
      </c>
      <c r="B89" s="998" t="str">
        <f t="shared" si="7"/>
        <v>ID81</v>
      </c>
      <c r="C89" s="806"/>
      <c r="D89" s="645"/>
      <c r="E89" s="645"/>
      <c r="F89" s="645"/>
      <c r="G89" s="645"/>
      <c r="H89" s="645"/>
      <c r="I89" s="645"/>
      <c r="J89" s="799">
        <f t="shared" si="8"/>
        <v>0</v>
      </c>
      <c r="K89" s="645"/>
      <c r="L89" s="799">
        <f t="shared" si="9"/>
        <v>0</v>
      </c>
      <c r="M89" s="800"/>
      <c r="N89" s="801"/>
      <c r="O89" s="802">
        <f t="shared" si="10"/>
        <v>0</v>
      </c>
      <c r="P89" s="803"/>
      <c r="Q89" s="152"/>
      <c r="R89" s="114">
        <f t="shared" si="11"/>
        <v>0</v>
      </c>
      <c r="S89" s="807"/>
    </row>
    <row r="90" spans="1:19" ht="29.25" customHeight="1" x14ac:dyDescent="0.2">
      <c r="A90" s="998">
        <f t="shared" si="6"/>
        <v>82</v>
      </c>
      <c r="B90" s="998" t="str">
        <f t="shared" si="7"/>
        <v>ID82</v>
      </c>
      <c r="C90" s="806"/>
      <c r="D90" s="645"/>
      <c r="E90" s="645"/>
      <c r="F90" s="645"/>
      <c r="G90" s="645"/>
      <c r="H90" s="645"/>
      <c r="I90" s="645"/>
      <c r="J90" s="799">
        <f t="shared" si="8"/>
        <v>0</v>
      </c>
      <c r="K90" s="645"/>
      <c r="L90" s="799">
        <f t="shared" si="9"/>
        <v>0</v>
      </c>
      <c r="M90" s="800"/>
      <c r="N90" s="801"/>
      <c r="O90" s="802">
        <f t="shared" si="10"/>
        <v>0</v>
      </c>
      <c r="P90" s="803"/>
      <c r="Q90" s="152"/>
      <c r="R90" s="114">
        <f t="shared" si="11"/>
        <v>0</v>
      </c>
      <c r="S90" s="807"/>
    </row>
    <row r="91" spans="1:19" ht="29.25" customHeight="1" x14ac:dyDescent="0.2">
      <c r="A91" s="998">
        <f t="shared" si="6"/>
        <v>83</v>
      </c>
      <c r="B91" s="998" t="str">
        <f t="shared" si="7"/>
        <v>ID83</v>
      </c>
      <c r="C91" s="806"/>
      <c r="D91" s="645"/>
      <c r="E91" s="645"/>
      <c r="F91" s="645"/>
      <c r="G91" s="645"/>
      <c r="H91" s="645"/>
      <c r="I91" s="645"/>
      <c r="J91" s="799">
        <f t="shared" si="8"/>
        <v>0</v>
      </c>
      <c r="K91" s="645"/>
      <c r="L91" s="799">
        <f t="shared" si="9"/>
        <v>0</v>
      </c>
      <c r="M91" s="800"/>
      <c r="N91" s="801"/>
      <c r="O91" s="802">
        <f t="shared" si="10"/>
        <v>0</v>
      </c>
      <c r="P91" s="803"/>
      <c r="Q91" s="152"/>
      <c r="R91" s="114">
        <f t="shared" si="11"/>
        <v>0</v>
      </c>
      <c r="S91" s="807"/>
    </row>
    <row r="92" spans="1:19" ht="29.25" customHeight="1" x14ac:dyDescent="0.2">
      <c r="A92" s="998">
        <f t="shared" si="6"/>
        <v>84</v>
      </c>
      <c r="B92" s="998" t="str">
        <f t="shared" si="7"/>
        <v>ID84</v>
      </c>
      <c r="C92" s="806"/>
      <c r="D92" s="645"/>
      <c r="E92" s="645"/>
      <c r="F92" s="645"/>
      <c r="G92" s="645"/>
      <c r="H92" s="645"/>
      <c r="I92" s="645"/>
      <c r="J92" s="799">
        <f t="shared" si="8"/>
        <v>0</v>
      </c>
      <c r="K92" s="645"/>
      <c r="L92" s="799">
        <f t="shared" si="9"/>
        <v>0</v>
      </c>
      <c r="M92" s="800"/>
      <c r="N92" s="801"/>
      <c r="O92" s="802">
        <f t="shared" si="10"/>
        <v>0</v>
      </c>
      <c r="P92" s="803"/>
      <c r="Q92" s="152"/>
      <c r="R92" s="114">
        <f t="shared" si="11"/>
        <v>0</v>
      </c>
      <c r="S92" s="807"/>
    </row>
    <row r="93" spans="1:19" ht="29.25" customHeight="1" x14ac:dyDescent="0.2">
      <c r="A93" s="998">
        <f t="shared" si="6"/>
        <v>85</v>
      </c>
      <c r="B93" s="998" t="str">
        <f t="shared" si="7"/>
        <v>ID85</v>
      </c>
      <c r="C93" s="806"/>
      <c r="D93" s="645"/>
      <c r="E93" s="645"/>
      <c r="F93" s="645"/>
      <c r="G93" s="645"/>
      <c r="H93" s="645"/>
      <c r="I93" s="645"/>
      <c r="J93" s="799">
        <f t="shared" si="8"/>
        <v>0</v>
      </c>
      <c r="K93" s="645"/>
      <c r="L93" s="799">
        <f t="shared" si="9"/>
        <v>0</v>
      </c>
      <c r="M93" s="800"/>
      <c r="N93" s="801"/>
      <c r="O93" s="802">
        <f t="shared" si="10"/>
        <v>0</v>
      </c>
      <c r="P93" s="803"/>
      <c r="Q93" s="152"/>
      <c r="R93" s="114">
        <f t="shared" si="11"/>
        <v>0</v>
      </c>
      <c r="S93" s="807"/>
    </row>
    <row r="94" spans="1:19" ht="29.25" customHeight="1" x14ac:dyDescent="0.2">
      <c r="A94" s="998">
        <f t="shared" si="6"/>
        <v>86</v>
      </c>
      <c r="B94" s="998" t="str">
        <f t="shared" si="7"/>
        <v>ID86</v>
      </c>
      <c r="C94" s="806"/>
      <c r="D94" s="645"/>
      <c r="E94" s="645"/>
      <c r="F94" s="645"/>
      <c r="G94" s="645"/>
      <c r="H94" s="645"/>
      <c r="I94" s="645"/>
      <c r="J94" s="799">
        <f t="shared" si="8"/>
        <v>0</v>
      </c>
      <c r="K94" s="645"/>
      <c r="L94" s="799">
        <f t="shared" si="9"/>
        <v>0</v>
      </c>
      <c r="M94" s="800"/>
      <c r="N94" s="801"/>
      <c r="O94" s="802">
        <f t="shared" si="10"/>
        <v>0</v>
      </c>
      <c r="P94" s="803"/>
      <c r="Q94" s="152"/>
      <c r="R94" s="114">
        <f t="shared" si="11"/>
        <v>0</v>
      </c>
      <c r="S94" s="807"/>
    </row>
    <row r="95" spans="1:19" ht="29.25" customHeight="1" x14ac:dyDescent="0.2">
      <c r="A95" s="998">
        <f t="shared" si="6"/>
        <v>87</v>
      </c>
      <c r="B95" s="998" t="str">
        <f t="shared" si="7"/>
        <v>ID87</v>
      </c>
      <c r="C95" s="806"/>
      <c r="D95" s="645"/>
      <c r="E95" s="645"/>
      <c r="F95" s="645"/>
      <c r="G95" s="645"/>
      <c r="H95" s="645"/>
      <c r="I95" s="645"/>
      <c r="J95" s="799">
        <f t="shared" si="8"/>
        <v>0</v>
      </c>
      <c r="K95" s="645"/>
      <c r="L95" s="799">
        <f t="shared" si="9"/>
        <v>0</v>
      </c>
      <c r="M95" s="800"/>
      <c r="N95" s="801"/>
      <c r="O95" s="802">
        <f t="shared" si="10"/>
        <v>0</v>
      </c>
      <c r="P95" s="803"/>
      <c r="Q95" s="152"/>
      <c r="R95" s="114">
        <f t="shared" si="11"/>
        <v>0</v>
      </c>
      <c r="S95" s="807"/>
    </row>
    <row r="96" spans="1:19" ht="29.25" customHeight="1" x14ac:dyDescent="0.2">
      <c r="A96" s="998">
        <f t="shared" si="6"/>
        <v>88</v>
      </c>
      <c r="B96" s="998" t="str">
        <f t="shared" si="7"/>
        <v>ID88</v>
      </c>
      <c r="C96" s="806"/>
      <c r="D96" s="645"/>
      <c r="E96" s="645"/>
      <c r="F96" s="645"/>
      <c r="G96" s="645"/>
      <c r="H96" s="645"/>
      <c r="I96" s="645"/>
      <c r="J96" s="799">
        <f t="shared" si="8"/>
        <v>0</v>
      </c>
      <c r="K96" s="645"/>
      <c r="L96" s="799">
        <f t="shared" si="9"/>
        <v>0</v>
      </c>
      <c r="M96" s="800"/>
      <c r="N96" s="801"/>
      <c r="O96" s="802">
        <f t="shared" si="10"/>
        <v>0</v>
      </c>
      <c r="P96" s="803"/>
      <c r="Q96" s="152"/>
      <c r="R96" s="114">
        <f t="shared" si="11"/>
        <v>0</v>
      </c>
      <c r="S96" s="807"/>
    </row>
    <row r="97" spans="1:19" ht="29.25" customHeight="1" x14ac:dyDescent="0.2">
      <c r="A97" s="998">
        <f t="shared" si="6"/>
        <v>89</v>
      </c>
      <c r="B97" s="998" t="str">
        <f t="shared" si="7"/>
        <v>ID89</v>
      </c>
      <c r="C97" s="806"/>
      <c r="D97" s="645"/>
      <c r="E97" s="645"/>
      <c r="F97" s="645"/>
      <c r="G97" s="645"/>
      <c r="H97" s="645"/>
      <c r="I97" s="645"/>
      <c r="J97" s="799">
        <f t="shared" si="8"/>
        <v>0</v>
      </c>
      <c r="K97" s="645"/>
      <c r="L97" s="799">
        <f t="shared" si="9"/>
        <v>0</v>
      </c>
      <c r="M97" s="800"/>
      <c r="N97" s="801"/>
      <c r="O97" s="802">
        <f t="shared" si="10"/>
        <v>0</v>
      </c>
      <c r="P97" s="803"/>
      <c r="Q97" s="152"/>
      <c r="R97" s="114">
        <f t="shared" si="11"/>
        <v>0</v>
      </c>
      <c r="S97" s="807"/>
    </row>
    <row r="98" spans="1:19" ht="29.25" customHeight="1" x14ac:dyDescent="0.2">
      <c r="A98" s="998">
        <f t="shared" si="6"/>
        <v>90</v>
      </c>
      <c r="B98" s="998" t="str">
        <f t="shared" si="7"/>
        <v>ID90</v>
      </c>
      <c r="C98" s="806"/>
      <c r="D98" s="645"/>
      <c r="E98" s="645"/>
      <c r="F98" s="645"/>
      <c r="G98" s="645"/>
      <c r="H98" s="645"/>
      <c r="I98" s="645"/>
      <c r="J98" s="799">
        <f t="shared" si="8"/>
        <v>0</v>
      </c>
      <c r="K98" s="645"/>
      <c r="L98" s="799">
        <f t="shared" si="9"/>
        <v>0</v>
      </c>
      <c r="M98" s="800"/>
      <c r="N98" s="801"/>
      <c r="O98" s="802">
        <f t="shared" si="10"/>
        <v>0</v>
      </c>
      <c r="P98" s="803"/>
      <c r="Q98" s="152"/>
      <c r="R98" s="114">
        <f t="shared" si="11"/>
        <v>0</v>
      </c>
      <c r="S98" s="807"/>
    </row>
    <row r="99" spans="1:19" ht="29.25" customHeight="1" x14ac:dyDescent="0.2">
      <c r="A99" s="998">
        <f t="shared" si="6"/>
        <v>91</v>
      </c>
      <c r="B99" s="998" t="str">
        <f t="shared" si="7"/>
        <v>ID91</v>
      </c>
      <c r="C99" s="806"/>
      <c r="D99" s="645"/>
      <c r="E99" s="645"/>
      <c r="F99" s="645"/>
      <c r="G99" s="645"/>
      <c r="H99" s="645"/>
      <c r="I99" s="645"/>
      <c r="J99" s="799">
        <f t="shared" si="8"/>
        <v>0</v>
      </c>
      <c r="K99" s="645"/>
      <c r="L99" s="799">
        <f t="shared" si="9"/>
        <v>0</v>
      </c>
      <c r="M99" s="800"/>
      <c r="N99" s="801"/>
      <c r="O99" s="802">
        <f t="shared" si="10"/>
        <v>0</v>
      </c>
      <c r="P99" s="803"/>
      <c r="Q99" s="152"/>
      <c r="R99" s="114">
        <f t="shared" si="11"/>
        <v>0</v>
      </c>
      <c r="S99" s="807"/>
    </row>
    <row r="100" spans="1:19" ht="29.25" customHeight="1" x14ac:dyDescent="0.2">
      <c r="A100" s="998">
        <f t="shared" si="6"/>
        <v>92</v>
      </c>
      <c r="B100" s="998" t="str">
        <f t="shared" si="7"/>
        <v>ID92</v>
      </c>
      <c r="C100" s="806"/>
      <c r="D100" s="645"/>
      <c r="E100" s="645"/>
      <c r="F100" s="645"/>
      <c r="G100" s="645"/>
      <c r="H100" s="645"/>
      <c r="I100" s="645"/>
      <c r="J100" s="799">
        <f t="shared" si="8"/>
        <v>0</v>
      </c>
      <c r="K100" s="645"/>
      <c r="L100" s="799">
        <f t="shared" si="9"/>
        <v>0</v>
      </c>
      <c r="M100" s="800"/>
      <c r="N100" s="801"/>
      <c r="O100" s="802">
        <f t="shared" si="10"/>
        <v>0</v>
      </c>
      <c r="P100" s="803"/>
      <c r="Q100" s="152"/>
      <c r="R100" s="114">
        <f t="shared" si="11"/>
        <v>0</v>
      </c>
      <c r="S100" s="807"/>
    </row>
    <row r="101" spans="1:19" ht="29.25" customHeight="1" x14ac:dyDescent="0.2">
      <c r="A101" s="998">
        <f t="shared" si="6"/>
        <v>93</v>
      </c>
      <c r="B101" s="998" t="str">
        <f t="shared" si="7"/>
        <v>ID93</v>
      </c>
      <c r="C101" s="806"/>
      <c r="D101" s="645"/>
      <c r="E101" s="645"/>
      <c r="F101" s="645"/>
      <c r="G101" s="645"/>
      <c r="H101" s="645"/>
      <c r="I101" s="645"/>
      <c r="J101" s="799">
        <f t="shared" si="8"/>
        <v>0</v>
      </c>
      <c r="K101" s="645"/>
      <c r="L101" s="799">
        <f t="shared" si="9"/>
        <v>0</v>
      </c>
      <c r="M101" s="800"/>
      <c r="N101" s="801"/>
      <c r="O101" s="802">
        <f t="shared" si="10"/>
        <v>0</v>
      </c>
      <c r="P101" s="803"/>
      <c r="Q101" s="152"/>
      <c r="R101" s="114">
        <f t="shared" si="11"/>
        <v>0</v>
      </c>
      <c r="S101" s="807"/>
    </row>
    <row r="102" spans="1:19" ht="29.25" customHeight="1" x14ac:dyDescent="0.2">
      <c r="A102" s="998">
        <f t="shared" si="6"/>
        <v>94</v>
      </c>
      <c r="B102" s="998" t="str">
        <f t="shared" si="7"/>
        <v>ID94</v>
      </c>
      <c r="C102" s="806"/>
      <c r="D102" s="645"/>
      <c r="E102" s="645"/>
      <c r="F102" s="645"/>
      <c r="G102" s="645"/>
      <c r="H102" s="645"/>
      <c r="I102" s="645"/>
      <c r="J102" s="799">
        <f t="shared" si="8"/>
        <v>0</v>
      </c>
      <c r="K102" s="645"/>
      <c r="L102" s="799">
        <f t="shared" si="9"/>
        <v>0</v>
      </c>
      <c r="M102" s="800"/>
      <c r="N102" s="801"/>
      <c r="O102" s="802">
        <f t="shared" si="10"/>
        <v>0</v>
      </c>
      <c r="P102" s="803"/>
      <c r="Q102" s="152"/>
      <c r="R102" s="114">
        <f t="shared" si="11"/>
        <v>0</v>
      </c>
      <c r="S102" s="807"/>
    </row>
    <row r="103" spans="1:19" ht="29.25" customHeight="1" x14ac:dyDescent="0.2">
      <c r="A103" s="998">
        <f t="shared" si="6"/>
        <v>95</v>
      </c>
      <c r="B103" s="998" t="str">
        <f t="shared" si="7"/>
        <v>ID95</v>
      </c>
      <c r="C103" s="806"/>
      <c r="D103" s="645"/>
      <c r="E103" s="645"/>
      <c r="F103" s="645"/>
      <c r="G103" s="645"/>
      <c r="H103" s="645"/>
      <c r="I103" s="645"/>
      <c r="J103" s="799">
        <f t="shared" si="8"/>
        <v>0</v>
      </c>
      <c r="K103" s="645"/>
      <c r="L103" s="799">
        <f t="shared" si="9"/>
        <v>0</v>
      </c>
      <c r="M103" s="800"/>
      <c r="N103" s="801"/>
      <c r="O103" s="802">
        <f t="shared" si="10"/>
        <v>0</v>
      </c>
      <c r="P103" s="803"/>
      <c r="Q103" s="152"/>
      <c r="R103" s="114">
        <f t="shared" si="11"/>
        <v>0</v>
      </c>
      <c r="S103" s="807"/>
    </row>
    <row r="104" spans="1:19" ht="29.25" customHeight="1" x14ac:dyDescent="0.2">
      <c r="A104" s="998">
        <f t="shared" si="6"/>
        <v>96</v>
      </c>
      <c r="B104" s="998" t="str">
        <f t="shared" si="7"/>
        <v>ID96</v>
      </c>
      <c r="C104" s="806"/>
      <c r="D104" s="645"/>
      <c r="E104" s="645"/>
      <c r="F104" s="645"/>
      <c r="G104" s="645"/>
      <c r="H104" s="645"/>
      <c r="I104" s="645"/>
      <c r="J104" s="799">
        <f t="shared" si="8"/>
        <v>0</v>
      </c>
      <c r="K104" s="645"/>
      <c r="L104" s="799">
        <f t="shared" si="9"/>
        <v>0</v>
      </c>
      <c r="M104" s="800"/>
      <c r="N104" s="801"/>
      <c r="O104" s="802">
        <f t="shared" si="10"/>
        <v>0</v>
      </c>
      <c r="P104" s="803"/>
      <c r="Q104" s="152"/>
      <c r="R104" s="114">
        <f t="shared" si="11"/>
        <v>0</v>
      </c>
      <c r="S104" s="807"/>
    </row>
    <row r="105" spans="1:19" ht="29.25" customHeight="1" x14ac:dyDescent="0.2">
      <c r="A105" s="998">
        <f t="shared" ref="A105:A108" si="12">A104+1</f>
        <v>97</v>
      </c>
      <c r="B105" s="998" t="str">
        <f t="shared" si="7"/>
        <v>ID97</v>
      </c>
      <c r="C105" s="806"/>
      <c r="D105" s="645"/>
      <c r="E105" s="645"/>
      <c r="F105" s="645"/>
      <c r="G105" s="645"/>
      <c r="H105" s="645"/>
      <c r="I105" s="645"/>
      <c r="J105" s="799">
        <f t="shared" si="8"/>
        <v>0</v>
      </c>
      <c r="K105" s="645"/>
      <c r="L105" s="799">
        <f t="shared" si="9"/>
        <v>0</v>
      </c>
      <c r="M105" s="800"/>
      <c r="N105" s="801"/>
      <c r="O105" s="802">
        <f t="shared" si="10"/>
        <v>0</v>
      </c>
      <c r="P105" s="803"/>
      <c r="Q105" s="152"/>
      <c r="R105" s="114">
        <f t="shared" si="11"/>
        <v>0</v>
      </c>
      <c r="S105" s="807"/>
    </row>
    <row r="106" spans="1:19" ht="29.25" customHeight="1" x14ac:dyDescent="0.2">
      <c r="A106" s="998">
        <f t="shared" si="12"/>
        <v>98</v>
      </c>
      <c r="B106" s="998" t="str">
        <f t="shared" si="7"/>
        <v>ID98</v>
      </c>
      <c r="C106" s="806"/>
      <c r="D106" s="645"/>
      <c r="E106" s="645"/>
      <c r="F106" s="645"/>
      <c r="G106" s="645"/>
      <c r="H106" s="645"/>
      <c r="I106" s="645"/>
      <c r="J106" s="799">
        <f t="shared" si="8"/>
        <v>0</v>
      </c>
      <c r="K106" s="645"/>
      <c r="L106" s="799">
        <f t="shared" si="9"/>
        <v>0</v>
      </c>
      <c r="M106" s="800"/>
      <c r="N106" s="801"/>
      <c r="O106" s="802">
        <f t="shared" si="10"/>
        <v>0</v>
      </c>
      <c r="P106" s="803"/>
      <c r="Q106" s="152"/>
      <c r="R106" s="114">
        <f t="shared" si="11"/>
        <v>0</v>
      </c>
      <c r="S106" s="807"/>
    </row>
    <row r="107" spans="1:19" ht="29.25" customHeight="1" x14ac:dyDescent="0.2">
      <c r="A107" s="998">
        <f t="shared" si="12"/>
        <v>99</v>
      </c>
      <c r="B107" s="998" t="str">
        <f t="shared" si="7"/>
        <v>ID99</v>
      </c>
      <c r="C107" s="806"/>
      <c r="D107" s="645"/>
      <c r="E107" s="645"/>
      <c r="F107" s="645"/>
      <c r="G107" s="645"/>
      <c r="H107" s="645"/>
      <c r="I107" s="645"/>
      <c r="J107" s="799">
        <f t="shared" si="8"/>
        <v>0</v>
      </c>
      <c r="K107" s="645"/>
      <c r="L107" s="799">
        <f t="shared" si="9"/>
        <v>0</v>
      </c>
      <c r="M107" s="800"/>
      <c r="N107" s="801"/>
      <c r="O107" s="802">
        <f t="shared" si="10"/>
        <v>0</v>
      </c>
      <c r="P107" s="803"/>
      <c r="Q107" s="152"/>
      <c r="R107" s="114">
        <f t="shared" si="11"/>
        <v>0</v>
      </c>
      <c r="S107" s="807"/>
    </row>
    <row r="108" spans="1:19" ht="29.25" customHeight="1" x14ac:dyDescent="0.2">
      <c r="A108" s="998">
        <f t="shared" si="12"/>
        <v>100</v>
      </c>
      <c r="B108" s="998" t="str">
        <f t="shared" si="7"/>
        <v>ID100</v>
      </c>
      <c r="C108" s="806"/>
      <c r="D108" s="645"/>
      <c r="E108" s="645"/>
      <c r="F108" s="645"/>
      <c r="G108" s="645"/>
      <c r="H108" s="645"/>
      <c r="I108" s="645"/>
      <c r="J108" s="799">
        <f t="shared" si="8"/>
        <v>0</v>
      </c>
      <c r="K108" s="645"/>
      <c r="L108" s="799">
        <f t="shared" si="9"/>
        <v>0</v>
      </c>
      <c r="M108" s="800"/>
      <c r="N108" s="801"/>
      <c r="O108" s="802">
        <f t="shared" si="10"/>
        <v>0</v>
      </c>
      <c r="P108" s="803"/>
      <c r="Q108" s="152"/>
      <c r="R108" s="114">
        <f t="shared" si="11"/>
        <v>0</v>
      </c>
      <c r="S108" s="807"/>
    </row>
    <row r="109" spans="1:19" ht="46.5" customHeight="1" thickBot="1" x14ac:dyDescent="0.25">
      <c r="C109" s="808" t="str">
        <f>VLOOKUP(Translations!B182,Translations!B3:H893,4,0)</f>
        <v>Total para el periodo del informe</v>
      </c>
      <c r="D109" s="809">
        <f t="shared" ref="D109:L109" si="13">SUM(D9:D108)</f>
        <v>0</v>
      </c>
      <c r="E109" s="809">
        <f t="shared" si="13"/>
        <v>0</v>
      </c>
      <c r="F109" s="809">
        <f t="shared" si="13"/>
        <v>0</v>
      </c>
      <c r="G109" s="809">
        <f t="shared" si="13"/>
        <v>0</v>
      </c>
      <c r="H109" s="809">
        <f t="shared" si="13"/>
        <v>0</v>
      </c>
      <c r="I109" s="809">
        <f t="shared" si="13"/>
        <v>0</v>
      </c>
      <c r="J109" s="809">
        <f t="shared" si="13"/>
        <v>0</v>
      </c>
      <c r="K109" s="809">
        <f t="shared" si="13"/>
        <v>0</v>
      </c>
      <c r="L109" s="809">
        <f t="shared" si="13"/>
        <v>0</v>
      </c>
      <c r="M109" s="810"/>
      <c r="N109" s="811">
        <f>SUM(N9:N108)</f>
        <v>0</v>
      </c>
      <c r="O109" s="811">
        <f>J109+N109</f>
        <v>0</v>
      </c>
      <c r="P109" s="812"/>
      <c r="Q109" s="109">
        <f>SUM(Q9:Q108)</f>
        <v>0</v>
      </c>
      <c r="R109" s="109">
        <f>O109+Q109</f>
        <v>0</v>
      </c>
      <c r="S109" s="813"/>
    </row>
    <row r="110" spans="1:19" ht="18.75" customHeight="1" x14ac:dyDescent="0.2">
      <c r="C110" s="100"/>
      <c r="D110" s="100"/>
      <c r="E110" s="241"/>
      <c r="F110" s="241"/>
      <c r="G110" s="241"/>
      <c r="H110" s="241"/>
      <c r="I110" s="241"/>
      <c r="J110" s="241"/>
      <c r="K110" s="241"/>
      <c r="L110" s="241"/>
      <c r="M110" s="100"/>
      <c r="N110" s="100"/>
      <c r="O110" s="100"/>
      <c r="P110" s="100"/>
      <c r="Q110" s="100"/>
      <c r="R110" s="100"/>
      <c r="S110" s="100"/>
    </row>
    <row r="111" spans="1:19" ht="46.5" customHeight="1" x14ac:dyDescent="0.2">
      <c r="C111" s="242" t="s">
        <v>199</v>
      </c>
      <c r="D111" s="242"/>
      <c r="E111" s="241"/>
      <c r="F111" s="241"/>
      <c r="G111" s="241"/>
      <c r="H111" s="241"/>
      <c r="I111" s="241"/>
      <c r="J111" s="241"/>
      <c r="K111" s="241"/>
      <c r="L111" s="241"/>
      <c r="M111" s="100"/>
      <c r="N111" s="100"/>
      <c r="O111" s="100"/>
      <c r="P111" s="100"/>
      <c r="Q111" s="100"/>
      <c r="R111" s="100"/>
      <c r="S111" s="100"/>
    </row>
    <row r="112" spans="1:19" ht="15" x14ac:dyDescent="0.2">
      <c r="C112" s="100"/>
      <c r="D112" s="100"/>
      <c r="E112" s="241"/>
      <c r="F112" s="241"/>
      <c r="G112" s="241"/>
      <c r="H112" s="241"/>
      <c r="I112" s="241"/>
      <c r="J112" s="241"/>
      <c r="K112" s="241"/>
      <c r="L112" s="241"/>
      <c r="M112" s="100"/>
      <c r="N112" s="100"/>
      <c r="O112" s="100"/>
      <c r="P112" s="100"/>
      <c r="Q112" s="100"/>
      <c r="R112" s="100"/>
      <c r="S112" s="100"/>
    </row>
  </sheetData>
  <sheetProtection algorithmName="SHA-512" hashValue="lLcPEg7ieO5N4//XwN1z4mLgdGr4T1IgCEax9ApPHP2Vg0tTyaS2Vh+eK4o35ms61UPk5y7N9jLQjT6rbUtKEg==" saltValue="VHAuiZPvXpZ9zsxVE41aKA==" spinCount="100000" sheet="1" formatColumns="0" formatRows="0" sort="0" autoFilter="0"/>
  <mergeCells count="9">
    <mergeCell ref="C7:M7"/>
    <mergeCell ref="N7:P7"/>
    <mergeCell ref="Q7:S7"/>
    <mergeCell ref="J2:S3"/>
    <mergeCell ref="C1:S1"/>
    <mergeCell ref="C2:D3"/>
    <mergeCell ref="E2:F2"/>
    <mergeCell ref="E3:F3"/>
    <mergeCell ref="C5:S5"/>
  </mergeCells>
  <printOptions horizontalCentered="1" verticalCentered="1"/>
  <pageMargins left="0.11811023622047245" right="0.11811023622047245" top="0.35433070866141736" bottom="0.15748031496062992" header="0.31496062992125984" footer="0.31496062992125984"/>
  <pageSetup paperSize="8" scale="57"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3ED2A19F-F63F-4F1F-B7BC-B1D3C3ACD6FB}">
            <xm:f>CoverSheet!$D$14="EUR"</xm:f>
            <x14:dxf>
              <numFmt numFmtId="190" formatCode="[$EUR]\ #,##0.00;[Red]\-[$EUR]\ #,##0.00"/>
            </x14:dxf>
          </x14:cfRule>
          <xm:sqref>D9:L109 N9:O109 Q9:R109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9">
    <tabColor theme="0"/>
  </sheetPr>
  <dimension ref="A1:N105"/>
  <sheetViews>
    <sheetView workbookViewId="0">
      <selection activeCell="A4" sqref="A4"/>
    </sheetView>
  </sheetViews>
  <sheetFormatPr baseColWidth="10" defaultColWidth="9.140625" defaultRowHeight="15" x14ac:dyDescent="0.25"/>
  <cols>
    <col min="1" max="1" width="18.42578125" style="1516" customWidth="1"/>
    <col min="2" max="2" width="18.140625" style="1516" bestFit="1" customWidth="1"/>
    <col min="3" max="4" width="10.140625" style="1516" customWidth="1"/>
    <col min="5" max="5" width="9.85546875" style="1516" bestFit="1" customWidth="1"/>
    <col min="6" max="6" width="32" style="1516" bestFit="1" customWidth="1"/>
    <col min="7" max="7" width="27" style="1516" bestFit="1" customWidth="1"/>
    <col min="8" max="8" width="30" style="1516" bestFit="1" customWidth="1"/>
    <col min="9" max="9" width="29.140625" style="1516" bestFit="1" customWidth="1"/>
    <col min="10" max="10" width="32" style="1516" bestFit="1" customWidth="1"/>
    <col min="11" max="11" width="23.42578125" style="1516" bestFit="1" customWidth="1"/>
    <col min="12" max="12" width="21.42578125" style="1516" bestFit="1" customWidth="1"/>
    <col min="13" max="13" width="21.42578125" style="1516" customWidth="1"/>
    <col min="14" max="14" width="15.85546875" style="1516" bestFit="1" customWidth="1"/>
    <col min="15" max="16384" width="9.140625" style="1516"/>
  </cols>
  <sheetData>
    <row r="1" spans="1:14" x14ac:dyDescent="0.25">
      <c r="A1" s="1516" t="s">
        <v>782</v>
      </c>
      <c r="C1" s="1517"/>
    </row>
    <row r="2" spans="1:14" x14ac:dyDescent="0.25">
      <c r="A2" s="1516" t="s">
        <v>783</v>
      </c>
    </row>
    <row r="4" spans="1:14" x14ac:dyDescent="0.25">
      <c r="A4" s="1518" t="s">
        <v>203</v>
      </c>
      <c r="B4" s="1518" t="s">
        <v>202</v>
      </c>
      <c r="C4" s="1518">
        <v>-1</v>
      </c>
      <c r="D4" s="1518" t="s">
        <v>781</v>
      </c>
      <c r="E4" s="1518" t="s">
        <v>466</v>
      </c>
      <c r="F4" s="1518" t="s">
        <v>467</v>
      </c>
      <c r="G4" s="1518" t="s">
        <v>468</v>
      </c>
      <c r="H4" s="1518" t="s">
        <v>469</v>
      </c>
      <c r="I4" s="1518" t="s">
        <v>470</v>
      </c>
      <c r="J4" s="1518" t="s">
        <v>471</v>
      </c>
      <c r="K4" s="1518" t="s">
        <v>472</v>
      </c>
      <c r="L4" s="1518" t="s">
        <v>473</v>
      </c>
      <c r="M4" s="1518" t="s">
        <v>474</v>
      </c>
      <c r="N4" s="1518" t="s">
        <v>110</v>
      </c>
    </row>
    <row r="5" spans="1:14" hidden="1" x14ac:dyDescent="0.25">
      <c r="A5" s="1518" t="s">
        <v>201</v>
      </c>
      <c r="B5" s="1518"/>
      <c r="C5" s="1518">
        <f>C4+1</f>
        <v>0</v>
      </c>
      <c r="D5" s="1518" t="str">
        <f>"ID"&amp;C5</f>
        <v>ID0</v>
      </c>
      <c r="E5" s="1519" t="str">
        <f>IFERROR(IF(INDEX('SR_Cash Reconciliation_2E'!C$9:C$270,MATCH($D5,'SR_Cash Reconciliation_2E'!$B$9:$B$270,0))="","",INDEX('SR_Cash Reconciliation_2E'!C$9:C$270,MATCH($D5,'SR_Cash Reconciliation_2E'!$B$9:$B$270,0))),"")</f>
        <v/>
      </c>
      <c r="F5" s="1520" t="str">
        <f>IFERROR(IF(INDEX('SR_Cash Reconciliation_2E'!D$9:D$270,MATCH($D5,'SR_Cash Reconciliation_2E'!$B$9:$B$270,0))="","",INDEX('SR_Cash Reconciliation_2E'!D$9:D$270,MATCH($D5,'SR_Cash Reconciliation_2E'!$B$9:$B$270,0))),"")</f>
        <v/>
      </c>
      <c r="G5" s="1520" t="str">
        <f>IFERROR(IF(INDEX('SR_Cash Reconciliation_2E'!E$9:E$270,MATCH($D5,'SR_Cash Reconciliation_2E'!$B$9:$B$270,0))="","",INDEX('SR_Cash Reconciliation_2E'!E$9:E$270,MATCH($D5,'SR_Cash Reconciliation_2E'!$B$9:$B$270,0))),"")</f>
        <v/>
      </c>
      <c r="H5" s="1520" t="str">
        <f>IFERROR(IF(INDEX('SR_Cash Reconciliation_2E'!F$9:F$270,MATCH($D5,'SR_Cash Reconciliation_2E'!$B$9:$B$270,0))="","",INDEX('SR_Cash Reconciliation_2E'!F$9:F$270,MATCH($D5,'SR_Cash Reconciliation_2E'!$B$9:$B$270,0))),"")</f>
        <v/>
      </c>
      <c r="I5" s="1520" t="str">
        <f>IFERROR(IF(INDEX('SR_Cash Reconciliation_2E'!G$9:G$270,MATCH($D5,'SR_Cash Reconciliation_2E'!$B$9:$B$270,0))="","",INDEX('SR_Cash Reconciliation_2E'!G$9:G$270,MATCH($D5,'SR_Cash Reconciliation_2E'!$B$9:$B$270,0))),"")</f>
        <v/>
      </c>
      <c r="J5" s="1520" t="str">
        <f>IFERROR(IF(INDEX('SR_Cash Reconciliation_2E'!H$9:H$270,MATCH($D5,'SR_Cash Reconciliation_2E'!$B$9:$B$270,0))="","",INDEX('SR_Cash Reconciliation_2E'!H$9:H$270,MATCH($D5,'SR_Cash Reconciliation_2E'!$B$9:$B$270,0))),"")</f>
        <v/>
      </c>
      <c r="K5" s="1520" t="str">
        <f>IFERROR(IF(INDEX('SR_Cash Reconciliation_2E'!I$9:I$270,MATCH($D5,'SR_Cash Reconciliation_2E'!$B$9:$B$270,0))="","",INDEX('SR_Cash Reconciliation_2E'!I$9:I$270,MATCH($D5,'SR_Cash Reconciliation_2E'!$B$9:$B$270,0))),"")</f>
        <v/>
      </c>
      <c r="L5" s="1520" t="str">
        <f>IFERROR(IF(INDEX('SR_Cash Reconciliation_2E'!K$9:K$270,MATCH($D5,'SR_Cash Reconciliation_2E'!$B$9:$B$270,0))="","",INDEX('SR_Cash Reconciliation_2E'!K$9:K$270,MATCH($D5,'SR_Cash Reconciliation_2E'!$B$9:$B$270,0))),"")</f>
        <v/>
      </c>
      <c r="M5" s="1521" t="str">
        <f>""</f>
        <v/>
      </c>
      <c r="N5" s="1520" t="str">
        <f>IFERROR(IF(INDEX('SR_Cash Reconciliation_2E'!N$9:N$270,MATCH($D5,'SR_Cash Reconciliation_2E'!$B$9:$B$270,0))="","",INDEX('SR_Cash Reconciliation_2E'!N$9:N$270,MATCH($D5,'SR_Cash Reconciliation_2E'!$B$9:$B$270,0))),"")</f>
        <v/>
      </c>
    </row>
    <row r="6" spans="1:14" x14ac:dyDescent="0.25">
      <c r="A6" s="1000"/>
      <c r="B6" s="1518"/>
      <c r="C6" s="1518">
        <f t="shared" ref="C6:C69" si="0">C5+1</f>
        <v>1</v>
      </c>
      <c r="D6" s="1518" t="str">
        <f t="shared" ref="D6:D69" si="1">"ID"&amp;C6</f>
        <v>ID1</v>
      </c>
      <c r="E6" s="1519" t="str">
        <f>IFERROR(IF(INDEX('SR_Cash Reconciliation_2E'!C$9:C$270,MATCH($D6,'SR_Cash Reconciliation_2E'!$B$9:$B$270,0))="","",INDEX('SR_Cash Reconciliation_2E'!C$9:C$270,MATCH($D6,'SR_Cash Reconciliation_2E'!$B$9:$B$270,0))),"")</f>
        <v/>
      </c>
      <c r="F6" s="1520" t="str">
        <f>IFERROR(IF(INDEX('SR_Cash Reconciliation_2E'!D$9:D$270,MATCH($D6,'SR_Cash Reconciliation_2E'!$B$9:$B$270,0))="","",INDEX('SR_Cash Reconciliation_2E'!D$9:D$270,MATCH($D6,'SR_Cash Reconciliation_2E'!$B$9:$B$270,0))),"")</f>
        <v/>
      </c>
      <c r="G6" s="1520" t="str">
        <f>IFERROR(IF(INDEX('SR_Cash Reconciliation_2E'!E$9:E$270,MATCH($D6,'SR_Cash Reconciliation_2E'!$B$9:$B$270,0))="","",INDEX('SR_Cash Reconciliation_2E'!E$9:E$270,MATCH($D6,'SR_Cash Reconciliation_2E'!$B$9:$B$270,0))),"")</f>
        <v/>
      </c>
      <c r="H6" s="1520" t="str">
        <f>IFERROR(IF(INDEX('SR_Cash Reconciliation_2E'!F$9:F$270,MATCH($D6,'SR_Cash Reconciliation_2E'!$B$9:$B$270,0))="","",INDEX('SR_Cash Reconciliation_2E'!F$9:F$270,MATCH($D6,'SR_Cash Reconciliation_2E'!$B$9:$B$270,0))),"")</f>
        <v/>
      </c>
      <c r="I6" s="1520" t="str">
        <f>IFERROR(IF(INDEX('SR_Cash Reconciliation_2E'!G$9:G$270,MATCH($D6,'SR_Cash Reconciliation_2E'!$B$9:$B$270,0))="","",INDEX('SR_Cash Reconciliation_2E'!G$9:G$270,MATCH($D6,'SR_Cash Reconciliation_2E'!$B$9:$B$270,0))),"")</f>
        <v/>
      </c>
      <c r="J6" s="1520" t="str">
        <f>IFERROR(IF(INDEX('SR_Cash Reconciliation_2E'!H$9:H$270,MATCH($D6,'SR_Cash Reconciliation_2E'!$B$9:$B$270,0))="","",INDEX('SR_Cash Reconciliation_2E'!H$9:H$270,MATCH($D6,'SR_Cash Reconciliation_2E'!$B$9:$B$270,0))),"")</f>
        <v/>
      </c>
      <c r="K6" s="1520" t="str">
        <f>IFERROR(IF(INDEX('SR_Cash Reconciliation_2E'!I$9:I$270,MATCH($D6,'SR_Cash Reconciliation_2E'!$B$9:$B$270,0))="","",INDEX('SR_Cash Reconciliation_2E'!I$9:I$270,MATCH($D6,'SR_Cash Reconciliation_2E'!$B$9:$B$270,0))),"")</f>
        <v/>
      </c>
      <c r="L6" s="1520" t="str">
        <f>IFERROR(IF(INDEX('SR_Cash Reconciliation_2E'!K$9:K$270,MATCH($D6,'SR_Cash Reconciliation_2E'!$B$9:$B$270,0))="","",INDEX('SR_Cash Reconciliation_2E'!K$9:K$270,MATCH($D6,'SR_Cash Reconciliation_2E'!$B$9:$B$270,0))),"")</f>
        <v/>
      </c>
      <c r="M6" s="1521" t="str">
        <f>""</f>
        <v/>
      </c>
      <c r="N6" s="1520" t="str">
        <f>IFERROR(IF(INDEX('SR_Cash Reconciliation_2E'!N$9:N$270,MATCH($D6,'SR_Cash Reconciliation_2E'!$B$9:$B$270,0))="","",INDEX('SR_Cash Reconciliation_2E'!N$9:N$270,MATCH($D6,'SR_Cash Reconciliation_2E'!$B$9:$B$270,0))),"")</f>
        <v/>
      </c>
    </row>
    <row r="7" spans="1:14" x14ac:dyDescent="0.25">
      <c r="A7" s="1000"/>
      <c r="B7" s="1518"/>
      <c r="C7" s="1518">
        <f t="shared" si="0"/>
        <v>2</v>
      </c>
      <c r="D7" s="1518" t="str">
        <f t="shared" si="1"/>
        <v>ID2</v>
      </c>
      <c r="E7" s="1519" t="str">
        <f>IFERROR(IF(INDEX('SR_Cash Reconciliation_2E'!C$9:C$270,MATCH($D7,'SR_Cash Reconciliation_2E'!$B$9:$B$270,0))="","",INDEX('SR_Cash Reconciliation_2E'!C$9:C$270,MATCH($D7,'SR_Cash Reconciliation_2E'!$B$9:$B$270,0))),"")</f>
        <v/>
      </c>
      <c r="F7" s="1520" t="str">
        <f>IFERROR(IF(INDEX('SR_Cash Reconciliation_2E'!D$9:D$270,MATCH($D7,'SR_Cash Reconciliation_2E'!$B$9:$B$270,0))="","",INDEX('SR_Cash Reconciliation_2E'!D$9:D$270,MATCH($D7,'SR_Cash Reconciliation_2E'!$B$9:$B$270,0))),"")</f>
        <v/>
      </c>
      <c r="G7" s="1520" t="str">
        <f>IFERROR(IF(INDEX('SR_Cash Reconciliation_2E'!E$9:E$270,MATCH($D7,'SR_Cash Reconciliation_2E'!$B$9:$B$270,0))="","",INDEX('SR_Cash Reconciliation_2E'!E$9:E$270,MATCH($D7,'SR_Cash Reconciliation_2E'!$B$9:$B$270,0))),"")</f>
        <v/>
      </c>
      <c r="H7" s="1520" t="str">
        <f>IFERROR(IF(INDEX('SR_Cash Reconciliation_2E'!F$9:F$270,MATCH($D7,'SR_Cash Reconciliation_2E'!$B$9:$B$270,0))="","",INDEX('SR_Cash Reconciliation_2E'!F$9:F$270,MATCH($D7,'SR_Cash Reconciliation_2E'!$B$9:$B$270,0))),"")</f>
        <v/>
      </c>
      <c r="I7" s="1520" t="str">
        <f>IFERROR(IF(INDEX('SR_Cash Reconciliation_2E'!G$9:G$270,MATCH($D7,'SR_Cash Reconciliation_2E'!$B$9:$B$270,0))="","",INDEX('SR_Cash Reconciliation_2E'!G$9:G$270,MATCH($D7,'SR_Cash Reconciliation_2E'!$B$9:$B$270,0))),"")</f>
        <v/>
      </c>
      <c r="J7" s="1520" t="str">
        <f>IFERROR(IF(INDEX('SR_Cash Reconciliation_2E'!H$9:H$270,MATCH($D7,'SR_Cash Reconciliation_2E'!$B$9:$B$270,0))="","",INDEX('SR_Cash Reconciliation_2E'!H$9:H$270,MATCH($D7,'SR_Cash Reconciliation_2E'!$B$9:$B$270,0))),"")</f>
        <v/>
      </c>
      <c r="K7" s="1520" t="str">
        <f>IFERROR(IF(INDEX('SR_Cash Reconciliation_2E'!I$9:I$270,MATCH($D7,'SR_Cash Reconciliation_2E'!$B$9:$B$270,0))="","",INDEX('SR_Cash Reconciliation_2E'!I$9:I$270,MATCH($D7,'SR_Cash Reconciliation_2E'!$B$9:$B$270,0))),"")</f>
        <v/>
      </c>
      <c r="L7" s="1520" t="str">
        <f>IFERROR(IF(INDEX('SR_Cash Reconciliation_2E'!K$9:K$270,MATCH($D7,'SR_Cash Reconciliation_2E'!$B$9:$B$270,0))="","",INDEX('SR_Cash Reconciliation_2E'!K$9:K$270,MATCH($D7,'SR_Cash Reconciliation_2E'!$B$9:$B$270,0))),"")</f>
        <v/>
      </c>
      <c r="M7" s="1521" t="str">
        <f>""</f>
        <v/>
      </c>
      <c r="N7" s="1520" t="str">
        <f>IFERROR(IF(INDEX('SR_Cash Reconciliation_2E'!N$9:N$270,MATCH($D7,'SR_Cash Reconciliation_2E'!$B$9:$B$270,0))="","",INDEX('SR_Cash Reconciliation_2E'!N$9:N$270,MATCH($D7,'SR_Cash Reconciliation_2E'!$B$9:$B$270,0))),"")</f>
        <v/>
      </c>
    </row>
    <row r="8" spans="1:14" x14ac:dyDescent="0.25">
      <c r="A8" s="1000"/>
      <c r="B8" s="1518"/>
      <c r="C8" s="1518">
        <f t="shared" si="0"/>
        <v>3</v>
      </c>
      <c r="D8" s="1518" t="str">
        <f t="shared" si="1"/>
        <v>ID3</v>
      </c>
      <c r="E8" s="1519" t="str">
        <f>IFERROR(IF(INDEX('SR_Cash Reconciliation_2E'!C$9:C$270,MATCH($D8,'SR_Cash Reconciliation_2E'!$B$9:$B$270,0))="","",INDEX('SR_Cash Reconciliation_2E'!C$9:C$270,MATCH($D8,'SR_Cash Reconciliation_2E'!$B$9:$B$270,0))),"")</f>
        <v/>
      </c>
      <c r="F8" s="1520" t="str">
        <f>IFERROR(IF(INDEX('SR_Cash Reconciliation_2E'!D$9:D$270,MATCH($D8,'SR_Cash Reconciliation_2E'!$B$9:$B$270,0))="","",INDEX('SR_Cash Reconciliation_2E'!D$9:D$270,MATCH($D8,'SR_Cash Reconciliation_2E'!$B$9:$B$270,0))),"")</f>
        <v/>
      </c>
      <c r="G8" s="1520" t="str">
        <f>IFERROR(IF(INDEX('SR_Cash Reconciliation_2E'!E$9:E$270,MATCH($D8,'SR_Cash Reconciliation_2E'!$B$9:$B$270,0))="","",INDEX('SR_Cash Reconciliation_2E'!E$9:E$270,MATCH($D8,'SR_Cash Reconciliation_2E'!$B$9:$B$270,0))),"")</f>
        <v/>
      </c>
      <c r="H8" s="1520" t="str">
        <f>IFERROR(IF(INDEX('SR_Cash Reconciliation_2E'!F$9:F$270,MATCH($D8,'SR_Cash Reconciliation_2E'!$B$9:$B$270,0))="","",INDEX('SR_Cash Reconciliation_2E'!F$9:F$270,MATCH($D8,'SR_Cash Reconciliation_2E'!$B$9:$B$270,0))),"")</f>
        <v/>
      </c>
      <c r="I8" s="1520" t="str">
        <f>IFERROR(IF(INDEX('SR_Cash Reconciliation_2E'!G$9:G$270,MATCH($D8,'SR_Cash Reconciliation_2E'!$B$9:$B$270,0))="","",INDEX('SR_Cash Reconciliation_2E'!G$9:G$270,MATCH($D8,'SR_Cash Reconciliation_2E'!$B$9:$B$270,0))),"")</f>
        <v/>
      </c>
      <c r="J8" s="1520" t="str">
        <f>IFERROR(IF(INDEX('SR_Cash Reconciliation_2E'!H$9:H$270,MATCH($D8,'SR_Cash Reconciliation_2E'!$B$9:$B$270,0))="","",INDEX('SR_Cash Reconciliation_2E'!H$9:H$270,MATCH($D8,'SR_Cash Reconciliation_2E'!$B$9:$B$270,0))),"")</f>
        <v/>
      </c>
      <c r="K8" s="1520" t="str">
        <f>IFERROR(IF(INDEX('SR_Cash Reconciliation_2E'!I$9:I$270,MATCH($D8,'SR_Cash Reconciliation_2E'!$B$9:$B$270,0))="","",INDEX('SR_Cash Reconciliation_2E'!I$9:I$270,MATCH($D8,'SR_Cash Reconciliation_2E'!$B$9:$B$270,0))),"")</f>
        <v/>
      </c>
      <c r="L8" s="1520" t="str">
        <f>IFERROR(IF(INDEX('SR_Cash Reconciliation_2E'!K$9:K$270,MATCH($D8,'SR_Cash Reconciliation_2E'!$B$9:$B$270,0))="","",INDEX('SR_Cash Reconciliation_2E'!K$9:K$270,MATCH($D8,'SR_Cash Reconciliation_2E'!$B$9:$B$270,0))),"")</f>
        <v/>
      </c>
      <c r="M8" s="1521" t="str">
        <f>""</f>
        <v/>
      </c>
      <c r="N8" s="1520" t="str">
        <f>IFERROR(IF(INDEX('SR_Cash Reconciliation_2E'!N$9:N$270,MATCH($D8,'SR_Cash Reconciliation_2E'!$B$9:$B$270,0))="","",INDEX('SR_Cash Reconciliation_2E'!N$9:N$270,MATCH($D8,'SR_Cash Reconciliation_2E'!$B$9:$B$270,0))),"")</f>
        <v/>
      </c>
    </row>
    <row r="9" spans="1:14" x14ac:dyDescent="0.25">
      <c r="A9" s="1000"/>
      <c r="B9" s="1518"/>
      <c r="C9" s="1518">
        <f t="shared" si="0"/>
        <v>4</v>
      </c>
      <c r="D9" s="1518" t="str">
        <f t="shared" si="1"/>
        <v>ID4</v>
      </c>
      <c r="E9" s="1519" t="str">
        <f>IFERROR(IF(INDEX('SR_Cash Reconciliation_2E'!C$9:C$270,MATCH($D9,'SR_Cash Reconciliation_2E'!$B$9:$B$270,0))="","",INDEX('SR_Cash Reconciliation_2E'!C$9:C$270,MATCH($D9,'SR_Cash Reconciliation_2E'!$B$9:$B$270,0))),"")</f>
        <v/>
      </c>
      <c r="F9" s="1520" t="str">
        <f>IFERROR(IF(INDEX('SR_Cash Reconciliation_2E'!D$9:D$270,MATCH($D9,'SR_Cash Reconciliation_2E'!$B$9:$B$270,0))="","",INDEX('SR_Cash Reconciliation_2E'!D$9:D$270,MATCH($D9,'SR_Cash Reconciliation_2E'!$B$9:$B$270,0))),"")</f>
        <v/>
      </c>
      <c r="G9" s="1520" t="str">
        <f>IFERROR(IF(INDEX('SR_Cash Reconciliation_2E'!E$9:E$270,MATCH($D9,'SR_Cash Reconciliation_2E'!$B$9:$B$270,0))="","",INDEX('SR_Cash Reconciliation_2E'!E$9:E$270,MATCH($D9,'SR_Cash Reconciliation_2E'!$B$9:$B$270,0))),"")</f>
        <v/>
      </c>
      <c r="H9" s="1520" t="str">
        <f>IFERROR(IF(INDEX('SR_Cash Reconciliation_2E'!F$9:F$270,MATCH($D9,'SR_Cash Reconciliation_2E'!$B$9:$B$270,0))="","",INDEX('SR_Cash Reconciliation_2E'!F$9:F$270,MATCH($D9,'SR_Cash Reconciliation_2E'!$B$9:$B$270,0))),"")</f>
        <v/>
      </c>
      <c r="I9" s="1520" t="str">
        <f>IFERROR(IF(INDEX('SR_Cash Reconciliation_2E'!G$9:G$270,MATCH($D9,'SR_Cash Reconciliation_2E'!$B$9:$B$270,0))="","",INDEX('SR_Cash Reconciliation_2E'!G$9:G$270,MATCH($D9,'SR_Cash Reconciliation_2E'!$B$9:$B$270,0))),"")</f>
        <v/>
      </c>
      <c r="J9" s="1520" t="str">
        <f>IFERROR(IF(INDEX('SR_Cash Reconciliation_2E'!H$9:H$270,MATCH($D9,'SR_Cash Reconciliation_2E'!$B$9:$B$270,0))="","",INDEX('SR_Cash Reconciliation_2E'!H$9:H$270,MATCH($D9,'SR_Cash Reconciliation_2E'!$B$9:$B$270,0))),"")</f>
        <v/>
      </c>
      <c r="K9" s="1520" t="str">
        <f>IFERROR(IF(INDEX('SR_Cash Reconciliation_2E'!I$9:I$270,MATCH($D9,'SR_Cash Reconciliation_2E'!$B$9:$B$270,0))="","",INDEX('SR_Cash Reconciliation_2E'!I$9:I$270,MATCH($D9,'SR_Cash Reconciliation_2E'!$B$9:$B$270,0))),"")</f>
        <v/>
      </c>
      <c r="L9" s="1520" t="str">
        <f>IFERROR(IF(INDEX('SR_Cash Reconciliation_2E'!K$9:K$270,MATCH($D9,'SR_Cash Reconciliation_2E'!$B$9:$B$270,0))="","",INDEX('SR_Cash Reconciliation_2E'!K$9:K$270,MATCH($D9,'SR_Cash Reconciliation_2E'!$B$9:$B$270,0))),"")</f>
        <v/>
      </c>
      <c r="M9" s="1521" t="str">
        <f>""</f>
        <v/>
      </c>
      <c r="N9" s="1520" t="str">
        <f>IFERROR(IF(INDEX('SR_Cash Reconciliation_2E'!N$9:N$270,MATCH($D9,'SR_Cash Reconciliation_2E'!$B$9:$B$270,0))="","",INDEX('SR_Cash Reconciliation_2E'!N$9:N$270,MATCH($D9,'SR_Cash Reconciliation_2E'!$B$9:$B$270,0))),"")</f>
        <v/>
      </c>
    </row>
    <row r="10" spans="1:14" x14ac:dyDescent="0.25">
      <c r="A10" s="1000"/>
      <c r="B10" s="1518"/>
      <c r="C10" s="1518">
        <f t="shared" si="0"/>
        <v>5</v>
      </c>
      <c r="D10" s="1518" t="str">
        <f t="shared" si="1"/>
        <v>ID5</v>
      </c>
      <c r="E10" s="1519" t="str">
        <f>IFERROR(IF(INDEX('SR_Cash Reconciliation_2E'!C$9:C$270,MATCH($D10,'SR_Cash Reconciliation_2E'!$B$9:$B$270,0))="","",INDEX('SR_Cash Reconciliation_2E'!C$9:C$270,MATCH($D10,'SR_Cash Reconciliation_2E'!$B$9:$B$270,0))),"")</f>
        <v/>
      </c>
      <c r="F10" s="1520" t="str">
        <f>IFERROR(IF(INDEX('SR_Cash Reconciliation_2E'!D$9:D$270,MATCH($D10,'SR_Cash Reconciliation_2E'!$B$9:$B$270,0))="","",INDEX('SR_Cash Reconciliation_2E'!D$9:D$270,MATCH($D10,'SR_Cash Reconciliation_2E'!$B$9:$B$270,0))),"")</f>
        <v/>
      </c>
      <c r="G10" s="1520" t="str">
        <f>IFERROR(IF(INDEX('SR_Cash Reconciliation_2E'!E$9:E$270,MATCH($D10,'SR_Cash Reconciliation_2E'!$B$9:$B$270,0))="","",INDEX('SR_Cash Reconciliation_2E'!E$9:E$270,MATCH($D10,'SR_Cash Reconciliation_2E'!$B$9:$B$270,0))),"")</f>
        <v/>
      </c>
      <c r="H10" s="1520" t="str">
        <f>IFERROR(IF(INDEX('SR_Cash Reconciliation_2E'!F$9:F$270,MATCH($D10,'SR_Cash Reconciliation_2E'!$B$9:$B$270,0))="","",INDEX('SR_Cash Reconciliation_2E'!F$9:F$270,MATCH($D10,'SR_Cash Reconciliation_2E'!$B$9:$B$270,0))),"")</f>
        <v/>
      </c>
      <c r="I10" s="1520" t="str">
        <f>IFERROR(IF(INDEX('SR_Cash Reconciliation_2E'!G$9:G$270,MATCH($D10,'SR_Cash Reconciliation_2E'!$B$9:$B$270,0))="","",INDEX('SR_Cash Reconciliation_2E'!G$9:G$270,MATCH($D10,'SR_Cash Reconciliation_2E'!$B$9:$B$270,0))),"")</f>
        <v/>
      </c>
      <c r="J10" s="1520" t="str">
        <f>IFERROR(IF(INDEX('SR_Cash Reconciliation_2E'!H$9:H$270,MATCH($D10,'SR_Cash Reconciliation_2E'!$B$9:$B$270,0))="","",INDEX('SR_Cash Reconciliation_2E'!H$9:H$270,MATCH($D10,'SR_Cash Reconciliation_2E'!$B$9:$B$270,0))),"")</f>
        <v/>
      </c>
      <c r="K10" s="1520" t="str">
        <f>IFERROR(IF(INDEX('SR_Cash Reconciliation_2E'!I$9:I$270,MATCH($D10,'SR_Cash Reconciliation_2E'!$B$9:$B$270,0))="","",INDEX('SR_Cash Reconciliation_2E'!I$9:I$270,MATCH($D10,'SR_Cash Reconciliation_2E'!$B$9:$B$270,0))),"")</f>
        <v/>
      </c>
      <c r="L10" s="1520" t="str">
        <f>IFERROR(IF(INDEX('SR_Cash Reconciliation_2E'!K$9:K$270,MATCH($D10,'SR_Cash Reconciliation_2E'!$B$9:$B$270,0))="","",INDEX('SR_Cash Reconciliation_2E'!K$9:K$270,MATCH($D10,'SR_Cash Reconciliation_2E'!$B$9:$B$270,0))),"")</f>
        <v/>
      </c>
      <c r="M10" s="1521" t="str">
        <f>""</f>
        <v/>
      </c>
      <c r="N10" s="1520" t="str">
        <f>IFERROR(IF(INDEX('SR_Cash Reconciliation_2E'!N$9:N$270,MATCH($D10,'SR_Cash Reconciliation_2E'!$B$9:$B$270,0))="","",INDEX('SR_Cash Reconciliation_2E'!N$9:N$270,MATCH($D10,'SR_Cash Reconciliation_2E'!$B$9:$B$270,0))),"")</f>
        <v/>
      </c>
    </row>
    <row r="11" spans="1:14" x14ac:dyDescent="0.25">
      <c r="A11" s="1000"/>
      <c r="B11" s="1518"/>
      <c r="C11" s="1518">
        <f t="shared" si="0"/>
        <v>6</v>
      </c>
      <c r="D11" s="1518" t="str">
        <f t="shared" si="1"/>
        <v>ID6</v>
      </c>
      <c r="E11" s="1519" t="str">
        <f>IFERROR(IF(INDEX('SR_Cash Reconciliation_2E'!C$9:C$270,MATCH($D11,'SR_Cash Reconciliation_2E'!$B$9:$B$270,0))="","",INDEX('SR_Cash Reconciliation_2E'!C$9:C$270,MATCH($D11,'SR_Cash Reconciliation_2E'!$B$9:$B$270,0))),"")</f>
        <v/>
      </c>
      <c r="F11" s="1520" t="str">
        <f>IFERROR(IF(INDEX('SR_Cash Reconciliation_2E'!D$9:D$270,MATCH($D11,'SR_Cash Reconciliation_2E'!$B$9:$B$270,0))="","",INDEX('SR_Cash Reconciliation_2E'!D$9:D$270,MATCH($D11,'SR_Cash Reconciliation_2E'!$B$9:$B$270,0))),"")</f>
        <v/>
      </c>
      <c r="G11" s="1520" t="str">
        <f>IFERROR(IF(INDEX('SR_Cash Reconciliation_2E'!E$9:E$270,MATCH($D11,'SR_Cash Reconciliation_2E'!$B$9:$B$270,0))="","",INDEX('SR_Cash Reconciliation_2E'!E$9:E$270,MATCH($D11,'SR_Cash Reconciliation_2E'!$B$9:$B$270,0))),"")</f>
        <v/>
      </c>
      <c r="H11" s="1520" t="str">
        <f>IFERROR(IF(INDEX('SR_Cash Reconciliation_2E'!F$9:F$270,MATCH($D11,'SR_Cash Reconciliation_2E'!$B$9:$B$270,0))="","",INDEX('SR_Cash Reconciliation_2E'!F$9:F$270,MATCH($D11,'SR_Cash Reconciliation_2E'!$B$9:$B$270,0))),"")</f>
        <v/>
      </c>
      <c r="I11" s="1520" t="str">
        <f>IFERROR(IF(INDEX('SR_Cash Reconciliation_2E'!G$9:G$270,MATCH($D11,'SR_Cash Reconciliation_2E'!$B$9:$B$270,0))="","",INDEX('SR_Cash Reconciliation_2E'!G$9:G$270,MATCH($D11,'SR_Cash Reconciliation_2E'!$B$9:$B$270,0))),"")</f>
        <v/>
      </c>
      <c r="J11" s="1520" t="str">
        <f>IFERROR(IF(INDEX('SR_Cash Reconciliation_2E'!H$9:H$270,MATCH($D11,'SR_Cash Reconciliation_2E'!$B$9:$B$270,0))="","",INDEX('SR_Cash Reconciliation_2E'!H$9:H$270,MATCH($D11,'SR_Cash Reconciliation_2E'!$B$9:$B$270,0))),"")</f>
        <v/>
      </c>
      <c r="K11" s="1520" t="str">
        <f>IFERROR(IF(INDEX('SR_Cash Reconciliation_2E'!I$9:I$270,MATCH($D11,'SR_Cash Reconciliation_2E'!$B$9:$B$270,0))="","",INDEX('SR_Cash Reconciliation_2E'!I$9:I$270,MATCH($D11,'SR_Cash Reconciliation_2E'!$B$9:$B$270,0))),"")</f>
        <v/>
      </c>
      <c r="L11" s="1520" t="str">
        <f>IFERROR(IF(INDEX('SR_Cash Reconciliation_2E'!K$9:K$270,MATCH($D11,'SR_Cash Reconciliation_2E'!$B$9:$B$270,0))="","",INDEX('SR_Cash Reconciliation_2E'!K$9:K$270,MATCH($D11,'SR_Cash Reconciliation_2E'!$B$9:$B$270,0))),"")</f>
        <v/>
      </c>
      <c r="M11" s="1521" t="str">
        <f>""</f>
        <v/>
      </c>
      <c r="N11" s="1520" t="str">
        <f>IFERROR(IF(INDEX('SR_Cash Reconciliation_2E'!N$9:N$270,MATCH($D11,'SR_Cash Reconciliation_2E'!$B$9:$B$270,0))="","",INDEX('SR_Cash Reconciliation_2E'!N$9:N$270,MATCH($D11,'SR_Cash Reconciliation_2E'!$B$9:$B$270,0))),"")</f>
        <v/>
      </c>
    </row>
    <row r="12" spans="1:14" x14ac:dyDescent="0.25">
      <c r="A12" s="1000"/>
      <c r="B12" s="1518"/>
      <c r="C12" s="1518">
        <f t="shared" si="0"/>
        <v>7</v>
      </c>
      <c r="D12" s="1518" t="str">
        <f t="shared" si="1"/>
        <v>ID7</v>
      </c>
      <c r="E12" s="1519" t="str">
        <f>IFERROR(IF(INDEX('SR_Cash Reconciliation_2E'!C$9:C$270,MATCH($D12,'SR_Cash Reconciliation_2E'!$B$9:$B$270,0))="","",INDEX('SR_Cash Reconciliation_2E'!C$9:C$270,MATCH($D12,'SR_Cash Reconciliation_2E'!$B$9:$B$270,0))),"")</f>
        <v/>
      </c>
      <c r="F12" s="1520" t="str">
        <f>IFERROR(IF(INDEX('SR_Cash Reconciliation_2E'!D$9:D$270,MATCH($D12,'SR_Cash Reconciliation_2E'!$B$9:$B$270,0))="","",INDEX('SR_Cash Reconciliation_2E'!D$9:D$270,MATCH($D12,'SR_Cash Reconciliation_2E'!$B$9:$B$270,0))),"")</f>
        <v/>
      </c>
      <c r="G12" s="1520" t="str">
        <f>IFERROR(IF(INDEX('SR_Cash Reconciliation_2E'!E$9:E$270,MATCH($D12,'SR_Cash Reconciliation_2E'!$B$9:$B$270,0))="","",INDEX('SR_Cash Reconciliation_2E'!E$9:E$270,MATCH($D12,'SR_Cash Reconciliation_2E'!$B$9:$B$270,0))),"")</f>
        <v/>
      </c>
      <c r="H12" s="1520" t="str">
        <f>IFERROR(IF(INDEX('SR_Cash Reconciliation_2E'!F$9:F$270,MATCH($D12,'SR_Cash Reconciliation_2E'!$B$9:$B$270,0))="","",INDEX('SR_Cash Reconciliation_2E'!F$9:F$270,MATCH($D12,'SR_Cash Reconciliation_2E'!$B$9:$B$270,0))),"")</f>
        <v/>
      </c>
      <c r="I12" s="1520" t="str">
        <f>IFERROR(IF(INDEX('SR_Cash Reconciliation_2E'!G$9:G$270,MATCH($D12,'SR_Cash Reconciliation_2E'!$B$9:$B$270,0))="","",INDEX('SR_Cash Reconciliation_2E'!G$9:G$270,MATCH($D12,'SR_Cash Reconciliation_2E'!$B$9:$B$270,0))),"")</f>
        <v/>
      </c>
      <c r="J12" s="1520" t="str">
        <f>IFERROR(IF(INDEX('SR_Cash Reconciliation_2E'!H$9:H$270,MATCH($D12,'SR_Cash Reconciliation_2E'!$B$9:$B$270,0))="","",INDEX('SR_Cash Reconciliation_2E'!H$9:H$270,MATCH($D12,'SR_Cash Reconciliation_2E'!$B$9:$B$270,0))),"")</f>
        <v/>
      </c>
      <c r="K12" s="1520" t="str">
        <f>IFERROR(IF(INDEX('SR_Cash Reconciliation_2E'!I$9:I$270,MATCH($D12,'SR_Cash Reconciliation_2E'!$B$9:$B$270,0))="","",INDEX('SR_Cash Reconciliation_2E'!I$9:I$270,MATCH($D12,'SR_Cash Reconciliation_2E'!$B$9:$B$270,0))),"")</f>
        <v/>
      </c>
      <c r="L12" s="1520" t="str">
        <f>IFERROR(IF(INDEX('SR_Cash Reconciliation_2E'!K$9:K$270,MATCH($D12,'SR_Cash Reconciliation_2E'!$B$9:$B$270,0))="","",INDEX('SR_Cash Reconciliation_2E'!K$9:K$270,MATCH($D12,'SR_Cash Reconciliation_2E'!$B$9:$B$270,0))),"")</f>
        <v/>
      </c>
      <c r="M12" s="1521" t="str">
        <f>""</f>
        <v/>
      </c>
      <c r="N12" s="1520" t="str">
        <f>IFERROR(IF(INDEX('SR_Cash Reconciliation_2E'!N$9:N$270,MATCH($D12,'SR_Cash Reconciliation_2E'!$B$9:$B$270,0))="","",INDEX('SR_Cash Reconciliation_2E'!N$9:N$270,MATCH($D12,'SR_Cash Reconciliation_2E'!$B$9:$B$270,0))),"")</f>
        <v/>
      </c>
    </row>
    <row r="13" spans="1:14" x14ac:dyDescent="0.25">
      <c r="A13" s="1000"/>
      <c r="B13" s="1518"/>
      <c r="C13" s="1518">
        <f t="shared" si="0"/>
        <v>8</v>
      </c>
      <c r="D13" s="1518" t="str">
        <f t="shared" si="1"/>
        <v>ID8</v>
      </c>
      <c r="E13" s="1519" t="str">
        <f>IFERROR(IF(INDEX('SR_Cash Reconciliation_2E'!C$9:C$270,MATCH($D13,'SR_Cash Reconciliation_2E'!$B$9:$B$270,0))="","",INDEX('SR_Cash Reconciliation_2E'!C$9:C$270,MATCH($D13,'SR_Cash Reconciliation_2E'!$B$9:$B$270,0))),"")</f>
        <v/>
      </c>
      <c r="F13" s="1520" t="str">
        <f>IFERROR(IF(INDEX('SR_Cash Reconciliation_2E'!D$9:D$270,MATCH($D13,'SR_Cash Reconciliation_2E'!$B$9:$B$270,0))="","",INDEX('SR_Cash Reconciliation_2E'!D$9:D$270,MATCH($D13,'SR_Cash Reconciliation_2E'!$B$9:$B$270,0))),"")</f>
        <v/>
      </c>
      <c r="G13" s="1520" t="str">
        <f>IFERROR(IF(INDEX('SR_Cash Reconciliation_2E'!E$9:E$270,MATCH($D13,'SR_Cash Reconciliation_2E'!$B$9:$B$270,0))="","",INDEX('SR_Cash Reconciliation_2E'!E$9:E$270,MATCH($D13,'SR_Cash Reconciliation_2E'!$B$9:$B$270,0))),"")</f>
        <v/>
      </c>
      <c r="H13" s="1520" t="str">
        <f>IFERROR(IF(INDEX('SR_Cash Reconciliation_2E'!F$9:F$270,MATCH($D13,'SR_Cash Reconciliation_2E'!$B$9:$B$270,0))="","",INDEX('SR_Cash Reconciliation_2E'!F$9:F$270,MATCH($D13,'SR_Cash Reconciliation_2E'!$B$9:$B$270,0))),"")</f>
        <v/>
      </c>
      <c r="I13" s="1520" t="str">
        <f>IFERROR(IF(INDEX('SR_Cash Reconciliation_2E'!G$9:G$270,MATCH($D13,'SR_Cash Reconciliation_2E'!$B$9:$B$270,0))="","",INDEX('SR_Cash Reconciliation_2E'!G$9:G$270,MATCH($D13,'SR_Cash Reconciliation_2E'!$B$9:$B$270,0))),"")</f>
        <v/>
      </c>
      <c r="J13" s="1520" t="str">
        <f>IFERROR(IF(INDEX('SR_Cash Reconciliation_2E'!H$9:H$270,MATCH($D13,'SR_Cash Reconciliation_2E'!$B$9:$B$270,0))="","",INDEX('SR_Cash Reconciliation_2E'!H$9:H$270,MATCH($D13,'SR_Cash Reconciliation_2E'!$B$9:$B$270,0))),"")</f>
        <v/>
      </c>
      <c r="K13" s="1520" t="str">
        <f>IFERROR(IF(INDEX('SR_Cash Reconciliation_2E'!I$9:I$270,MATCH($D13,'SR_Cash Reconciliation_2E'!$B$9:$B$270,0))="","",INDEX('SR_Cash Reconciliation_2E'!I$9:I$270,MATCH($D13,'SR_Cash Reconciliation_2E'!$B$9:$B$270,0))),"")</f>
        <v/>
      </c>
      <c r="L13" s="1520" t="str">
        <f>IFERROR(IF(INDEX('SR_Cash Reconciliation_2E'!K$9:K$270,MATCH($D13,'SR_Cash Reconciliation_2E'!$B$9:$B$270,0))="","",INDEX('SR_Cash Reconciliation_2E'!K$9:K$270,MATCH($D13,'SR_Cash Reconciliation_2E'!$B$9:$B$270,0))),"")</f>
        <v/>
      </c>
      <c r="M13" s="1521" t="str">
        <f>""</f>
        <v/>
      </c>
      <c r="N13" s="1520" t="str">
        <f>IFERROR(IF(INDEX('SR_Cash Reconciliation_2E'!N$9:N$270,MATCH($D13,'SR_Cash Reconciliation_2E'!$B$9:$B$270,0))="","",INDEX('SR_Cash Reconciliation_2E'!N$9:N$270,MATCH($D13,'SR_Cash Reconciliation_2E'!$B$9:$B$270,0))),"")</f>
        <v/>
      </c>
    </row>
    <row r="14" spans="1:14" x14ac:dyDescent="0.25">
      <c r="A14" s="1000"/>
      <c r="B14" s="1518"/>
      <c r="C14" s="1518">
        <f t="shared" si="0"/>
        <v>9</v>
      </c>
      <c r="D14" s="1518" t="str">
        <f t="shared" si="1"/>
        <v>ID9</v>
      </c>
      <c r="E14" s="1519" t="str">
        <f>IFERROR(IF(INDEX('SR_Cash Reconciliation_2E'!C$9:C$270,MATCH($D14,'SR_Cash Reconciliation_2E'!$B$9:$B$270,0))="","",INDEX('SR_Cash Reconciliation_2E'!C$9:C$270,MATCH($D14,'SR_Cash Reconciliation_2E'!$B$9:$B$270,0))),"")</f>
        <v/>
      </c>
      <c r="F14" s="1520" t="str">
        <f>IFERROR(IF(INDEX('SR_Cash Reconciliation_2E'!D$9:D$270,MATCH($D14,'SR_Cash Reconciliation_2E'!$B$9:$B$270,0))="","",INDEX('SR_Cash Reconciliation_2E'!D$9:D$270,MATCH($D14,'SR_Cash Reconciliation_2E'!$B$9:$B$270,0))),"")</f>
        <v/>
      </c>
      <c r="G14" s="1520" t="str">
        <f>IFERROR(IF(INDEX('SR_Cash Reconciliation_2E'!E$9:E$270,MATCH($D14,'SR_Cash Reconciliation_2E'!$B$9:$B$270,0))="","",INDEX('SR_Cash Reconciliation_2E'!E$9:E$270,MATCH($D14,'SR_Cash Reconciliation_2E'!$B$9:$B$270,0))),"")</f>
        <v/>
      </c>
      <c r="H14" s="1520" t="str">
        <f>IFERROR(IF(INDEX('SR_Cash Reconciliation_2E'!F$9:F$270,MATCH($D14,'SR_Cash Reconciliation_2E'!$B$9:$B$270,0))="","",INDEX('SR_Cash Reconciliation_2E'!F$9:F$270,MATCH($D14,'SR_Cash Reconciliation_2E'!$B$9:$B$270,0))),"")</f>
        <v/>
      </c>
      <c r="I14" s="1520" t="str">
        <f>IFERROR(IF(INDEX('SR_Cash Reconciliation_2E'!G$9:G$270,MATCH($D14,'SR_Cash Reconciliation_2E'!$B$9:$B$270,0))="","",INDEX('SR_Cash Reconciliation_2E'!G$9:G$270,MATCH($D14,'SR_Cash Reconciliation_2E'!$B$9:$B$270,0))),"")</f>
        <v/>
      </c>
      <c r="J14" s="1520" t="str">
        <f>IFERROR(IF(INDEX('SR_Cash Reconciliation_2E'!H$9:H$270,MATCH($D14,'SR_Cash Reconciliation_2E'!$B$9:$B$270,0))="","",INDEX('SR_Cash Reconciliation_2E'!H$9:H$270,MATCH($D14,'SR_Cash Reconciliation_2E'!$B$9:$B$270,0))),"")</f>
        <v/>
      </c>
      <c r="K14" s="1520" t="str">
        <f>IFERROR(IF(INDEX('SR_Cash Reconciliation_2E'!I$9:I$270,MATCH($D14,'SR_Cash Reconciliation_2E'!$B$9:$B$270,0))="","",INDEX('SR_Cash Reconciliation_2E'!I$9:I$270,MATCH($D14,'SR_Cash Reconciliation_2E'!$B$9:$B$270,0))),"")</f>
        <v/>
      </c>
      <c r="L14" s="1520" t="str">
        <f>IFERROR(IF(INDEX('SR_Cash Reconciliation_2E'!K$9:K$270,MATCH($D14,'SR_Cash Reconciliation_2E'!$B$9:$B$270,0))="","",INDEX('SR_Cash Reconciliation_2E'!K$9:K$270,MATCH($D14,'SR_Cash Reconciliation_2E'!$B$9:$B$270,0))),"")</f>
        <v/>
      </c>
      <c r="M14" s="1521" t="str">
        <f>""</f>
        <v/>
      </c>
      <c r="N14" s="1520" t="str">
        <f>IFERROR(IF(INDEX('SR_Cash Reconciliation_2E'!N$9:N$270,MATCH($D14,'SR_Cash Reconciliation_2E'!$B$9:$B$270,0))="","",INDEX('SR_Cash Reconciliation_2E'!N$9:N$270,MATCH($D14,'SR_Cash Reconciliation_2E'!$B$9:$B$270,0))),"")</f>
        <v/>
      </c>
    </row>
    <row r="15" spans="1:14" x14ac:dyDescent="0.25">
      <c r="A15" s="1000"/>
      <c r="B15" s="1518"/>
      <c r="C15" s="1518">
        <f t="shared" si="0"/>
        <v>10</v>
      </c>
      <c r="D15" s="1518" t="str">
        <f t="shared" si="1"/>
        <v>ID10</v>
      </c>
      <c r="E15" s="1519" t="str">
        <f>IFERROR(IF(INDEX('SR_Cash Reconciliation_2E'!C$9:C$270,MATCH($D15,'SR_Cash Reconciliation_2E'!$B$9:$B$270,0))="","",INDEX('SR_Cash Reconciliation_2E'!C$9:C$270,MATCH($D15,'SR_Cash Reconciliation_2E'!$B$9:$B$270,0))),"")</f>
        <v/>
      </c>
      <c r="F15" s="1520" t="str">
        <f>IFERROR(IF(INDEX('SR_Cash Reconciliation_2E'!D$9:D$270,MATCH($D15,'SR_Cash Reconciliation_2E'!$B$9:$B$270,0))="","",INDEX('SR_Cash Reconciliation_2E'!D$9:D$270,MATCH($D15,'SR_Cash Reconciliation_2E'!$B$9:$B$270,0))),"")</f>
        <v/>
      </c>
      <c r="G15" s="1520" t="str">
        <f>IFERROR(IF(INDEX('SR_Cash Reconciliation_2E'!E$9:E$270,MATCH($D15,'SR_Cash Reconciliation_2E'!$B$9:$B$270,0))="","",INDEX('SR_Cash Reconciliation_2E'!E$9:E$270,MATCH($D15,'SR_Cash Reconciliation_2E'!$B$9:$B$270,0))),"")</f>
        <v/>
      </c>
      <c r="H15" s="1520" t="str">
        <f>IFERROR(IF(INDEX('SR_Cash Reconciliation_2E'!F$9:F$270,MATCH($D15,'SR_Cash Reconciliation_2E'!$B$9:$B$270,0))="","",INDEX('SR_Cash Reconciliation_2E'!F$9:F$270,MATCH($D15,'SR_Cash Reconciliation_2E'!$B$9:$B$270,0))),"")</f>
        <v/>
      </c>
      <c r="I15" s="1520" t="str">
        <f>IFERROR(IF(INDEX('SR_Cash Reconciliation_2E'!G$9:G$270,MATCH($D15,'SR_Cash Reconciliation_2E'!$B$9:$B$270,0))="","",INDEX('SR_Cash Reconciliation_2E'!G$9:G$270,MATCH($D15,'SR_Cash Reconciliation_2E'!$B$9:$B$270,0))),"")</f>
        <v/>
      </c>
      <c r="J15" s="1520" t="str">
        <f>IFERROR(IF(INDEX('SR_Cash Reconciliation_2E'!H$9:H$270,MATCH($D15,'SR_Cash Reconciliation_2E'!$B$9:$B$270,0))="","",INDEX('SR_Cash Reconciliation_2E'!H$9:H$270,MATCH($D15,'SR_Cash Reconciliation_2E'!$B$9:$B$270,0))),"")</f>
        <v/>
      </c>
      <c r="K15" s="1520" t="str">
        <f>IFERROR(IF(INDEX('SR_Cash Reconciliation_2E'!I$9:I$270,MATCH($D15,'SR_Cash Reconciliation_2E'!$B$9:$B$270,0))="","",INDEX('SR_Cash Reconciliation_2E'!I$9:I$270,MATCH($D15,'SR_Cash Reconciliation_2E'!$B$9:$B$270,0))),"")</f>
        <v/>
      </c>
      <c r="L15" s="1520" t="str">
        <f>IFERROR(IF(INDEX('SR_Cash Reconciliation_2E'!K$9:K$270,MATCH($D15,'SR_Cash Reconciliation_2E'!$B$9:$B$270,0))="","",INDEX('SR_Cash Reconciliation_2E'!K$9:K$270,MATCH($D15,'SR_Cash Reconciliation_2E'!$B$9:$B$270,0))),"")</f>
        <v/>
      </c>
      <c r="M15" s="1521" t="str">
        <f>""</f>
        <v/>
      </c>
      <c r="N15" s="1520" t="str">
        <f>IFERROR(IF(INDEX('SR_Cash Reconciliation_2E'!N$9:N$270,MATCH($D15,'SR_Cash Reconciliation_2E'!$B$9:$B$270,0))="","",INDEX('SR_Cash Reconciliation_2E'!N$9:N$270,MATCH($D15,'SR_Cash Reconciliation_2E'!$B$9:$B$270,0))),"")</f>
        <v/>
      </c>
    </row>
    <row r="16" spans="1:14" x14ac:dyDescent="0.25">
      <c r="A16" s="1000"/>
      <c r="B16" s="1518"/>
      <c r="C16" s="1518">
        <f t="shared" si="0"/>
        <v>11</v>
      </c>
      <c r="D16" s="1518" t="str">
        <f t="shared" si="1"/>
        <v>ID11</v>
      </c>
      <c r="E16" s="1519" t="str">
        <f>IFERROR(IF(INDEX('SR_Cash Reconciliation_2E'!C$9:C$270,MATCH($D16,'SR_Cash Reconciliation_2E'!$B$9:$B$270,0))="","",INDEX('SR_Cash Reconciliation_2E'!C$9:C$270,MATCH($D16,'SR_Cash Reconciliation_2E'!$B$9:$B$270,0))),"")</f>
        <v/>
      </c>
      <c r="F16" s="1520" t="str">
        <f>IFERROR(IF(INDEX('SR_Cash Reconciliation_2E'!D$9:D$270,MATCH($D16,'SR_Cash Reconciliation_2E'!$B$9:$B$270,0))="","",INDEX('SR_Cash Reconciliation_2E'!D$9:D$270,MATCH($D16,'SR_Cash Reconciliation_2E'!$B$9:$B$270,0))),"")</f>
        <v/>
      </c>
      <c r="G16" s="1520" t="str">
        <f>IFERROR(IF(INDEX('SR_Cash Reconciliation_2E'!E$9:E$270,MATCH($D16,'SR_Cash Reconciliation_2E'!$B$9:$B$270,0))="","",INDEX('SR_Cash Reconciliation_2E'!E$9:E$270,MATCH($D16,'SR_Cash Reconciliation_2E'!$B$9:$B$270,0))),"")</f>
        <v/>
      </c>
      <c r="H16" s="1520" t="str">
        <f>IFERROR(IF(INDEX('SR_Cash Reconciliation_2E'!F$9:F$270,MATCH($D16,'SR_Cash Reconciliation_2E'!$B$9:$B$270,0))="","",INDEX('SR_Cash Reconciliation_2E'!F$9:F$270,MATCH($D16,'SR_Cash Reconciliation_2E'!$B$9:$B$270,0))),"")</f>
        <v/>
      </c>
      <c r="I16" s="1520" t="str">
        <f>IFERROR(IF(INDEX('SR_Cash Reconciliation_2E'!G$9:G$270,MATCH($D16,'SR_Cash Reconciliation_2E'!$B$9:$B$270,0))="","",INDEX('SR_Cash Reconciliation_2E'!G$9:G$270,MATCH($D16,'SR_Cash Reconciliation_2E'!$B$9:$B$270,0))),"")</f>
        <v/>
      </c>
      <c r="J16" s="1520" t="str">
        <f>IFERROR(IF(INDEX('SR_Cash Reconciliation_2E'!H$9:H$270,MATCH($D16,'SR_Cash Reconciliation_2E'!$B$9:$B$270,0))="","",INDEX('SR_Cash Reconciliation_2E'!H$9:H$270,MATCH($D16,'SR_Cash Reconciliation_2E'!$B$9:$B$270,0))),"")</f>
        <v/>
      </c>
      <c r="K16" s="1520" t="str">
        <f>IFERROR(IF(INDEX('SR_Cash Reconciliation_2E'!I$9:I$270,MATCH($D16,'SR_Cash Reconciliation_2E'!$B$9:$B$270,0))="","",INDEX('SR_Cash Reconciliation_2E'!I$9:I$270,MATCH($D16,'SR_Cash Reconciliation_2E'!$B$9:$B$270,0))),"")</f>
        <v/>
      </c>
      <c r="L16" s="1520" t="str">
        <f>IFERROR(IF(INDEX('SR_Cash Reconciliation_2E'!K$9:K$270,MATCH($D16,'SR_Cash Reconciliation_2E'!$B$9:$B$270,0))="","",INDEX('SR_Cash Reconciliation_2E'!K$9:K$270,MATCH($D16,'SR_Cash Reconciliation_2E'!$B$9:$B$270,0))),"")</f>
        <v/>
      </c>
      <c r="M16" s="1521" t="str">
        <f>""</f>
        <v/>
      </c>
      <c r="N16" s="1520" t="str">
        <f>IFERROR(IF(INDEX('SR_Cash Reconciliation_2E'!N$9:N$270,MATCH($D16,'SR_Cash Reconciliation_2E'!$B$9:$B$270,0))="","",INDEX('SR_Cash Reconciliation_2E'!N$9:N$270,MATCH($D16,'SR_Cash Reconciliation_2E'!$B$9:$B$270,0))),"")</f>
        <v/>
      </c>
    </row>
    <row r="17" spans="1:14" x14ac:dyDescent="0.25">
      <c r="A17" s="1000"/>
      <c r="B17" s="1518"/>
      <c r="C17" s="1518">
        <f t="shared" si="0"/>
        <v>12</v>
      </c>
      <c r="D17" s="1518" t="str">
        <f t="shared" si="1"/>
        <v>ID12</v>
      </c>
      <c r="E17" s="1519" t="str">
        <f>IFERROR(IF(INDEX('SR_Cash Reconciliation_2E'!C$9:C$270,MATCH($D17,'SR_Cash Reconciliation_2E'!$B$9:$B$270,0))="","",INDEX('SR_Cash Reconciliation_2E'!C$9:C$270,MATCH($D17,'SR_Cash Reconciliation_2E'!$B$9:$B$270,0))),"")</f>
        <v/>
      </c>
      <c r="F17" s="1520" t="str">
        <f>IFERROR(IF(INDEX('SR_Cash Reconciliation_2E'!D$9:D$270,MATCH($D17,'SR_Cash Reconciliation_2E'!$B$9:$B$270,0))="","",INDEX('SR_Cash Reconciliation_2E'!D$9:D$270,MATCH($D17,'SR_Cash Reconciliation_2E'!$B$9:$B$270,0))),"")</f>
        <v/>
      </c>
      <c r="G17" s="1520" t="str">
        <f>IFERROR(IF(INDEX('SR_Cash Reconciliation_2E'!E$9:E$270,MATCH($D17,'SR_Cash Reconciliation_2E'!$B$9:$B$270,0))="","",INDEX('SR_Cash Reconciliation_2E'!E$9:E$270,MATCH($D17,'SR_Cash Reconciliation_2E'!$B$9:$B$270,0))),"")</f>
        <v/>
      </c>
      <c r="H17" s="1520" t="str">
        <f>IFERROR(IF(INDEX('SR_Cash Reconciliation_2E'!F$9:F$270,MATCH($D17,'SR_Cash Reconciliation_2E'!$B$9:$B$270,0))="","",INDEX('SR_Cash Reconciliation_2E'!F$9:F$270,MATCH($D17,'SR_Cash Reconciliation_2E'!$B$9:$B$270,0))),"")</f>
        <v/>
      </c>
      <c r="I17" s="1520" t="str">
        <f>IFERROR(IF(INDEX('SR_Cash Reconciliation_2E'!G$9:G$270,MATCH($D17,'SR_Cash Reconciliation_2E'!$B$9:$B$270,0))="","",INDEX('SR_Cash Reconciliation_2E'!G$9:G$270,MATCH($D17,'SR_Cash Reconciliation_2E'!$B$9:$B$270,0))),"")</f>
        <v/>
      </c>
      <c r="J17" s="1520" t="str">
        <f>IFERROR(IF(INDEX('SR_Cash Reconciliation_2E'!H$9:H$270,MATCH($D17,'SR_Cash Reconciliation_2E'!$B$9:$B$270,0))="","",INDEX('SR_Cash Reconciliation_2E'!H$9:H$270,MATCH($D17,'SR_Cash Reconciliation_2E'!$B$9:$B$270,0))),"")</f>
        <v/>
      </c>
      <c r="K17" s="1520" t="str">
        <f>IFERROR(IF(INDEX('SR_Cash Reconciliation_2E'!I$9:I$270,MATCH($D17,'SR_Cash Reconciliation_2E'!$B$9:$B$270,0))="","",INDEX('SR_Cash Reconciliation_2E'!I$9:I$270,MATCH($D17,'SR_Cash Reconciliation_2E'!$B$9:$B$270,0))),"")</f>
        <v/>
      </c>
      <c r="L17" s="1520" t="str">
        <f>IFERROR(IF(INDEX('SR_Cash Reconciliation_2E'!K$9:K$270,MATCH($D17,'SR_Cash Reconciliation_2E'!$B$9:$B$270,0))="","",INDEX('SR_Cash Reconciliation_2E'!K$9:K$270,MATCH($D17,'SR_Cash Reconciliation_2E'!$B$9:$B$270,0))),"")</f>
        <v/>
      </c>
      <c r="M17" s="1521" t="str">
        <f>""</f>
        <v/>
      </c>
      <c r="N17" s="1520" t="str">
        <f>IFERROR(IF(INDEX('SR_Cash Reconciliation_2E'!N$9:N$270,MATCH($D17,'SR_Cash Reconciliation_2E'!$B$9:$B$270,0))="","",INDEX('SR_Cash Reconciliation_2E'!N$9:N$270,MATCH($D17,'SR_Cash Reconciliation_2E'!$B$9:$B$270,0))),"")</f>
        <v/>
      </c>
    </row>
    <row r="18" spans="1:14" x14ac:dyDescent="0.25">
      <c r="A18" s="1000"/>
      <c r="B18" s="1518"/>
      <c r="C18" s="1518">
        <f t="shared" si="0"/>
        <v>13</v>
      </c>
      <c r="D18" s="1518" t="str">
        <f t="shared" si="1"/>
        <v>ID13</v>
      </c>
      <c r="E18" s="1519" t="str">
        <f>IFERROR(IF(INDEX('SR_Cash Reconciliation_2E'!C$9:C$270,MATCH($D18,'SR_Cash Reconciliation_2E'!$B$9:$B$270,0))="","",INDEX('SR_Cash Reconciliation_2E'!C$9:C$270,MATCH($D18,'SR_Cash Reconciliation_2E'!$B$9:$B$270,0))),"")</f>
        <v/>
      </c>
      <c r="F18" s="1520" t="str">
        <f>IFERROR(IF(INDEX('SR_Cash Reconciliation_2E'!D$9:D$270,MATCH($D18,'SR_Cash Reconciliation_2E'!$B$9:$B$270,0))="","",INDEX('SR_Cash Reconciliation_2E'!D$9:D$270,MATCH($D18,'SR_Cash Reconciliation_2E'!$B$9:$B$270,0))),"")</f>
        <v/>
      </c>
      <c r="G18" s="1520" t="str">
        <f>IFERROR(IF(INDEX('SR_Cash Reconciliation_2E'!E$9:E$270,MATCH($D18,'SR_Cash Reconciliation_2E'!$B$9:$B$270,0))="","",INDEX('SR_Cash Reconciliation_2E'!E$9:E$270,MATCH($D18,'SR_Cash Reconciliation_2E'!$B$9:$B$270,0))),"")</f>
        <v/>
      </c>
      <c r="H18" s="1520" t="str">
        <f>IFERROR(IF(INDEX('SR_Cash Reconciliation_2E'!F$9:F$270,MATCH($D18,'SR_Cash Reconciliation_2E'!$B$9:$B$270,0))="","",INDEX('SR_Cash Reconciliation_2E'!F$9:F$270,MATCH($D18,'SR_Cash Reconciliation_2E'!$B$9:$B$270,0))),"")</f>
        <v/>
      </c>
      <c r="I18" s="1520" t="str">
        <f>IFERROR(IF(INDEX('SR_Cash Reconciliation_2E'!G$9:G$270,MATCH($D18,'SR_Cash Reconciliation_2E'!$B$9:$B$270,0))="","",INDEX('SR_Cash Reconciliation_2E'!G$9:G$270,MATCH($D18,'SR_Cash Reconciliation_2E'!$B$9:$B$270,0))),"")</f>
        <v/>
      </c>
      <c r="J18" s="1520" t="str">
        <f>IFERROR(IF(INDEX('SR_Cash Reconciliation_2E'!H$9:H$270,MATCH($D18,'SR_Cash Reconciliation_2E'!$B$9:$B$270,0))="","",INDEX('SR_Cash Reconciliation_2E'!H$9:H$270,MATCH($D18,'SR_Cash Reconciliation_2E'!$B$9:$B$270,0))),"")</f>
        <v/>
      </c>
      <c r="K18" s="1520" t="str">
        <f>IFERROR(IF(INDEX('SR_Cash Reconciliation_2E'!I$9:I$270,MATCH($D18,'SR_Cash Reconciliation_2E'!$B$9:$B$270,0))="","",INDEX('SR_Cash Reconciliation_2E'!I$9:I$270,MATCH($D18,'SR_Cash Reconciliation_2E'!$B$9:$B$270,0))),"")</f>
        <v/>
      </c>
      <c r="L18" s="1520" t="str">
        <f>IFERROR(IF(INDEX('SR_Cash Reconciliation_2E'!K$9:K$270,MATCH($D18,'SR_Cash Reconciliation_2E'!$B$9:$B$270,0))="","",INDEX('SR_Cash Reconciliation_2E'!K$9:K$270,MATCH($D18,'SR_Cash Reconciliation_2E'!$B$9:$B$270,0))),"")</f>
        <v/>
      </c>
      <c r="M18" s="1521" t="str">
        <f>""</f>
        <v/>
      </c>
      <c r="N18" s="1520" t="str">
        <f>IFERROR(IF(INDEX('SR_Cash Reconciliation_2E'!N$9:N$270,MATCH($D18,'SR_Cash Reconciliation_2E'!$B$9:$B$270,0))="","",INDEX('SR_Cash Reconciliation_2E'!N$9:N$270,MATCH($D18,'SR_Cash Reconciliation_2E'!$B$9:$B$270,0))),"")</f>
        <v/>
      </c>
    </row>
    <row r="19" spans="1:14" x14ac:dyDescent="0.25">
      <c r="A19" s="1000"/>
      <c r="B19" s="1518"/>
      <c r="C19" s="1518">
        <f t="shared" si="0"/>
        <v>14</v>
      </c>
      <c r="D19" s="1518" t="str">
        <f t="shared" si="1"/>
        <v>ID14</v>
      </c>
      <c r="E19" s="1519" t="str">
        <f>IFERROR(IF(INDEX('SR_Cash Reconciliation_2E'!C$9:C$270,MATCH($D19,'SR_Cash Reconciliation_2E'!$B$9:$B$270,0))="","",INDEX('SR_Cash Reconciliation_2E'!C$9:C$270,MATCH($D19,'SR_Cash Reconciliation_2E'!$B$9:$B$270,0))),"")</f>
        <v/>
      </c>
      <c r="F19" s="1520" t="str">
        <f>IFERROR(IF(INDEX('SR_Cash Reconciliation_2E'!D$9:D$270,MATCH($D19,'SR_Cash Reconciliation_2E'!$B$9:$B$270,0))="","",INDEX('SR_Cash Reconciliation_2E'!D$9:D$270,MATCH($D19,'SR_Cash Reconciliation_2E'!$B$9:$B$270,0))),"")</f>
        <v/>
      </c>
      <c r="G19" s="1520" t="str">
        <f>IFERROR(IF(INDEX('SR_Cash Reconciliation_2E'!E$9:E$270,MATCH($D19,'SR_Cash Reconciliation_2E'!$B$9:$B$270,0))="","",INDEX('SR_Cash Reconciliation_2E'!E$9:E$270,MATCH($D19,'SR_Cash Reconciliation_2E'!$B$9:$B$270,0))),"")</f>
        <v/>
      </c>
      <c r="H19" s="1520" t="str">
        <f>IFERROR(IF(INDEX('SR_Cash Reconciliation_2E'!F$9:F$270,MATCH($D19,'SR_Cash Reconciliation_2E'!$B$9:$B$270,0))="","",INDEX('SR_Cash Reconciliation_2E'!F$9:F$270,MATCH($D19,'SR_Cash Reconciliation_2E'!$B$9:$B$270,0))),"")</f>
        <v/>
      </c>
      <c r="I19" s="1520" t="str">
        <f>IFERROR(IF(INDEX('SR_Cash Reconciliation_2E'!G$9:G$270,MATCH($D19,'SR_Cash Reconciliation_2E'!$B$9:$B$270,0))="","",INDEX('SR_Cash Reconciliation_2E'!G$9:G$270,MATCH($D19,'SR_Cash Reconciliation_2E'!$B$9:$B$270,0))),"")</f>
        <v/>
      </c>
      <c r="J19" s="1520" t="str">
        <f>IFERROR(IF(INDEX('SR_Cash Reconciliation_2E'!H$9:H$270,MATCH($D19,'SR_Cash Reconciliation_2E'!$B$9:$B$270,0))="","",INDEX('SR_Cash Reconciliation_2E'!H$9:H$270,MATCH($D19,'SR_Cash Reconciliation_2E'!$B$9:$B$270,0))),"")</f>
        <v/>
      </c>
      <c r="K19" s="1520" t="str">
        <f>IFERROR(IF(INDEX('SR_Cash Reconciliation_2E'!I$9:I$270,MATCH($D19,'SR_Cash Reconciliation_2E'!$B$9:$B$270,0))="","",INDEX('SR_Cash Reconciliation_2E'!I$9:I$270,MATCH($D19,'SR_Cash Reconciliation_2E'!$B$9:$B$270,0))),"")</f>
        <v/>
      </c>
      <c r="L19" s="1520" t="str">
        <f>IFERROR(IF(INDEX('SR_Cash Reconciliation_2E'!K$9:K$270,MATCH($D19,'SR_Cash Reconciliation_2E'!$B$9:$B$270,0))="","",INDEX('SR_Cash Reconciliation_2E'!K$9:K$270,MATCH($D19,'SR_Cash Reconciliation_2E'!$B$9:$B$270,0))),"")</f>
        <v/>
      </c>
      <c r="M19" s="1521" t="str">
        <f>""</f>
        <v/>
      </c>
      <c r="N19" s="1520" t="str">
        <f>IFERROR(IF(INDEX('SR_Cash Reconciliation_2E'!N$9:N$270,MATCH($D19,'SR_Cash Reconciliation_2E'!$B$9:$B$270,0))="","",INDEX('SR_Cash Reconciliation_2E'!N$9:N$270,MATCH($D19,'SR_Cash Reconciliation_2E'!$B$9:$B$270,0))),"")</f>
        <v/>
      </c>
    </row>
    <row r="20" spans="1:14" x14ac:dyDescent="0.25">
      <c r="A20" s="1000"/>
      <c r="B20" s="1518"/>
      <c r="C20" s="1518">
        <f t="shared" si="0"/>
        <v>15</v>
      </c>
      <c r="D20" s="1518" t="str">
        <f t="shared" si="1"/>
        <v>ID15</v>
      </c>
      <c r="E20" s="1519" t="str">
        <f>IFERROR(IF(INDEX('SR_Cash Reconciliation_2E'!C$9:C$270,MATCH($D20,'SR_Cash Reconciliation_2E'!$B$9:$B$270,0))="","",INDEX('SR_Cash Reconciliation_2E'!C$9:C$270,MATCH($D20,'SR_Cash Reconciliation_2E'!$B$9:$B$270,0))),"")</f>
        <v/>
      </c>
      <c r="F20" s="1520" t="str">
        <f>IFERROR(IF(INDEX('SR_Cash Reconciliation_2E'!D$9:D$270,MATCH($D20,'SR_Cash Reconciliation_2E'!$B$9:$B$270,0))="","",INDEX('SR_Cash Reconciliation_2E'!D$9:D$270,MATCH($D20,'SR_Cash Reconciliation_2E'!$B$9:$B$270,0))),"")</f>
        <v/>
      </c>
      <c r="G20" s="1520" t="str">
        <f>IFERROR(IF(INDEX('SR_Cash Reconciliation_2E'!E$9:E$270,MATCH($D20,'SR_Cash Reconciliation_2E'!$B$9:$B$270,0))="","",INDEX('SR_Cash Reconciliation_2E'!E$9:E$270,MATCH($D20,'SR_Cash Reconciliation_2E'!$B$9:$B$270,0))),"")</f>
        <v/>
      </c>
      <c r="H20" s="1520" t="str">
        <f>IFERROR(IF(INDEX('SR_Cash Reconciliation_2E'!F$9:F$270,MATCH($D20,'SR_Cash Reconciliation_2E'!$B$9:$B$270,0))="","",INDEX('SR_Cash Reconciliation_2E'!F$9:F$270,MATCH($D20,'SR_Cash Reconciliation_2E'!$B$9:$B$270,0))),"")</f>
        <v/>
      </c>
      <c r="I20" s="1520" t="str">
        <f>IFERROR(IF(INDEX('SR_Cash Reconciliation_2E'!G$9:G$270,MATCH($D20,'SR_Cash Reconciliation_2E'!$B$9:$B$270,0))="","",INDEX('SR_Cash Reconciliation_2E'!G$9:G$270,MATCH($D20,'SR_Cash Reconciliation_2E'!$B$9:$B$270,0))),"")</f>
        <v/>
      </c>
      <c r="J20" s="1520" t="str">
        <f>IFERROR(IF(INDEX('SR_Cash Reconciliation_2E'!H$9:H$270,MATCH($D20,'SR_Cash Reconciliation_2E'!$B$9:$B$270,0))="","",INDEX('SR_Cash Reconciliation_2E'!H$9:H$270,MATCH($D20,'SR_Cash Reconciliation_2E'!$B$9:$B$270,0))),"")</f>
        <v/>
      </c>
      <c r="K20" s="1520" t="str">
        <f>IFERROR(IF(INDEX('SR_Cash Reconciliation_2E'!I$9:I$270,MATCH($D20,'SR_Cash Reconciliation_2E'!$B$9:$B$270,0))="","",INDEX('SR_Cash Reconciliation_2E'!I$9:I$270,MATCH($D20,'SR_Cash Reconciliation_2E'!$B$9:$B$270,0))),"")</f>
        <v/>
      </c>
      <c r="L20" s="1520" t="str">
        <f>IFERROR(IF(INDEX('SR_Cash Reconciliation_2E'!K$9:K$270,MATCH($D20,'SR_Cash Reconciliation_2E'!$B$9:$B$270,0))="","",INDEX('SR_Cash Reconciliation_2E'!K$9:K$270,MATCH($D20,'SR_Cash Reconciliation_2E'!$B$9:$B$270,0))),"")</f>
        <v/>
      </c>
      <c r="M20" s="1521" t="str">
        <f>""</f>
        <v/>
      </c>
      <c r="N20" s="1520" t="str">
        <f>IFERROR(IF(INDEX('SR_Cash Reconciliation_2E'!N$9:N$270,MATCH($D20,'SR_Cash Reconciliation_2E'!$B$9:$B$270,0))="","",INDEX('SR_Cash Reconciliation_2E'!N$9:N$270,MATCH($D20,'SR_Cash Reconciliation_2E'!$B$9:$B$270,0))),"")</f>
        <v/>
      </c>
    </row>
    <row r="21" spans="1:14" x14ac:dyDescent="0.25">
      <c r="A21" s="1000"/>
      <c r="B21" s="1518"/>
      <c r="C21" s="1518">
        <f t="shared" si="0"/>
        <v>16</v>
      </c>
      <c r="D21" s="1518" t="str">
        <f t="shared" si="1"/>
        <v>ID16</v>
      </c>
      <c r="E21" s="1519" t="str">
        <f>IFERROR(IF(INDEX('SR_Cash Reconciliation_2E'!C$9:C$270,MATCH($D21,'SR_Cash Reconciliation_2E'!$B$9:$B$270,0))="","",INDEX('SR_Cash Reconciliation_2E'!C$9:C$270,MATCH($D21,'SR_Cash Reconciliation_2E'!$B$9:$B$270,0))),"")</f>
        <v/>
      </c>
      <c r="F21" s="1520" t="str">
        <f>IFERROR(IF(INDEX('SR_Cash Reconciliation_2E'!D$9:D$270,MATCH($D21,'SR_Cash Reconciliation_2E'!$B$9:$B$270,0))="","",INDEX('SR_Cash Reconciliation_2E'!D$9:D$270,MATCH($D21,'SR_Cash Reconciliation_2E'!$B$9:$B$270,0))),"")</f>
        <v/>
      </c>
      <c r="G21" s="1520" t="str">
        <f>IFERROR(IF(INDEX('SR_Cash Reconciliation_2E'!E$9:E$270,MATCH($D21,'SR_Cash Reconciliation_2E'!$B$9:$B$270,0))="","",INDEX('SR_Cash Reconciliation_2E'!E$9:E$270,MATCH($D21,'SR_Cash Reconciliation_2E'!$B$9:$B$270,0))),"")</f>
        <v/>
      </c>
      <c r="H21" s="1520" t="str">
        <f>IFERROR(IF(INDEX('SR_Cash Reconciliation_2E'!F$9:F$270,MATCH($D21,'SR_Cash Reconciliation_2E'!$B$9:$B$270,0))="","",INDEX('SR_Cash Reconciliation_2E'!F$9:F$270,MATCH($D21,'SR_Cash Reconciliation_2E'!$B$9:$B$270,0))),"")</f>
        <v/>
      </c>
      <c r="I21" s="1520" t="str">
        <f>IFERROR(IF(INDEX('SR_Cash Reconciliation_2E'!G$9:G$270,MATCH($D21,'SR_Cash Reconciliation_2E'!$B$9:$B$270,0))="","",INDEX('SR_Cash Reconciliation_2E'!G$9:G$270,MATCH($D21,'SR_Cash Reconciliation_2E'!$B$9:$B$270,0))),"")</f>
        <v/>
      </c>
      <c r="J21" s="1520" t="str">
        <f>IFERROR(IF(INDEX('SR_Cash Reconciliation_2E'!H$9:H$270,MATCH($D21,'SR_Cash Reconciliation_2E'!$B$9:$B$270,0))="","",INDEX('SR_Cash Reconciliation_2E'!H$9:H$270,MATCH($D21,'SR_Cash Reconciliation_2E'!$B$9:$B$270,0))),"")</f>
        <v/>
      </c>
      <c r="K21" s="1520" t="str">
        <f>IFERROR(IF(INDEX('SR_Cash Reconciliation_2E'!I$9:I$270,MATCH($D21,'SR_Cash Reconciliation_2E'!$B$9:$B$270,0))="","",INDEX('SR_Cash Reconciliation_2E'!I$9:I$270,MATCH($D21,'SR_Cash Reconciliation_2E'!$B$9:$B$270,0))),"")</f>
        <v/>
      </c>
      <c r="L21" s="1520" t="str">
        <f>IFERROR(IF(INDEX('SR_Cash Reconciliation_2E'!K$9:K$270,MATCH($D21,'SR_Cash Reconciliation_2E'!$B$9:$B$270,0))="","",INDEX('SR_Cash Reconciliation_2E'!K$9:K$270,MATCH($D21,'SR_Cash Reconciliation_2E'!$B$9:$B$270,0))),"")</f>
        <v/>
      </c>
      <c r="M21" s="1521" t="str">
        <f>""</f>
        <v/>
      </c>
      <c r="N21" s="1520" t="str">
        <f>IFERROR(IF(INDEX('SR_Cash Reconciliation_2E'!N$9:N$270,MATCH($D21,'SR_Cash Reconciliation_2E'!$B$9:$B$270,0))="","",INDEX('SR_Cash Reconciliation_2E'!N$9:N$270,MATCH($D21,'SR_Cash Reconciliation_2E'!$B$9:$B$270,0))),"")</f>
        <v/>
      </c>
    </row>
    <row r="22" spans="1:14" x14ac:dyDescent="0.25">
      <c r="A22" s="1000"/>
      <c r="B22" s="1518"/>
      <c r="C22" s="1518">
        <f t="shared" si="0"/>
        <v>17</v>
      </c>
      <c r="D22" s="1518" t="str">
        <f t="shared" si="1"/>
        <v>ID17</v>
      </c>
      <c r="E22" s="1519" t="str">
        <f>IFERROR(IF(INDEX('SR_Cash Reconciliation_2E'!C$9:C$270,MATCH($D22,'SR_Cash Reconciliation_2E'!$B$9:$B$270,0))="","",INDEX('SR_Cash Reconciliation_2E'!C$9:C$270,MATCH($D22,'SR_Cash Reconciliation_2E'!$B$9:$B$270,0))),"")</f>
        <v/>
      </c>
      <c r="F22" s="1520" t="str">
        <f>IFERROR(IF(INDEX('SR_Cash Reconciliation_2E'!D$9:D$270,MATCH($D22,'SR_Cash Reconciliation_2E'!$B$9:$B$270,0))="","",INDEX('SR_Cash Reconciliation_2E'!D$9:D$270,MATCH($D22,'SR_Cash Reconciliation_2E'!$B$9:$B$270,0))),"")</f>
        <v/>
      </c>
      <c r="G22" s="1520" t="str">
        <f>IFERROR(IF(INDEX('SR_Cash Reconciliation_2E'!E$9:E$270,MATCH($D22,'SR_Cash Reconciliation_2E'!$B$9:$B$270,0))="","",INDEX('SR_Cash Reconciliation_2E'!E$9:E$270,MATCH($D22,'SR_Cash Reconciliation_2E'!$B$9:$B$270,0))),"")</f>
        <v/>
      </c>
      <c r="H22" s="1520" t="str">
        <f>IFERROR(IF(INDEX('SR_Cash Reconciliation_2E'!F$9:F$270,MATCH($D22,'SR_Cash Reconciliation_2E'!$B$9:$B$270,0))="","",INDEX('SR_Cash Reconciliation_2E'!F$9:F$270,MATCH($D22,'SR_Cash Reconciliation_2E'!$B$9:$B$270,0))),"")</f>
        <v/>
      </c>
      <c r="I22" s="1520" t="str">
        <f>IFERROR(IF(INDEX('SR_Cash Reconciliation_2E'!G$9:G$270,MATCH($D22,'SR_Cash Reconciliation_2E'!$B$9:$B$270,0))="","",INDEX('SR_Cash Reconciliation_2E'!G$9:G$270,MATCH($D22,'SR_Cash Reconciliation_2E'!$B$9:$B$270,0))),"")</f>
        <v/>
      </c>
      <c r="J22" s="1520" t="str">
        <f>IFERROR(IF(INDEX('SR_Cash Reconciliation_2E'!H$9:H$270,MATCH($D22,'SR_Cash Reconciliation_2E'!$B$9:$B$270,0))="","",INDEX('SR_Cash Reconciliation_2E'!H$9:H$270,MATCH($D22,'SR_Cash Reconciliation_2E'!$B$9:$B$270,0))),"")</f>
        <v/>
      </c>
      <c r="K22" s="1520" t="str">
        <f>IFERROR(IF(INDEX('SR_Cash Reconciliation_2E'!I$9:I$270,MATCH($D22,'SR_Cash Reconciliation_2E'!$B$9:$B$270,0))="","",INDEX('SR_Cash Reconciliation_2E'!I$9:I$270,MATCH($D22,'SR_Cash Reconciliation_2E'!$B$9:$B$270,0))),"")</f>
        <v/>
      </c>
      <c r="L22" s="1520" t="str">
        <f>IFERROR(IF(INDEX('SR_Cash Reconciliation_2E'!K$9:K$270,MATCH($D22,'SR_Cash Reconciliation_2E'!$B$9:$B$270,0))="","",INDEX('SR_Cash Reconciliation_2E'!K$9:K$270,MATCH($D22,'SR_Cash Reconciliation_2E'!$B$9:$B$270,0))),"")</f>
        <v/>
      </c>
      <c r="M22" s="1521" t="str">
        <f>""</f>
        <v/>
      </c>
      <c r="N22" s="1520" t="str">
        <f>IFERROR(IF(INDEX('SR_Cash Reconciliation_2E'!N$9:N$270,MATCH($D22,'SR_Cash Reconciliation_2E'!$B$9:$B$270,0))="","",INDEX('SR_Cash Reconciliation_2E'!N$9:N$270,MATCH($D22,'SR_Cash Reconciliation_2E'!$B$9:$B$270,0))),"")</f>
        <v/>
      </c>
    </row>
    <row r="23" spans="1:14" x14ac:dyDescent="0.25">
      <c r="A23" s="1000"/>
      <c r="B23" s="1518"/>
      <c r="C23" s="1518">
        <f t="shared" si="0"/>
        <v>18</v>
      </c>
      <c r="D23" s="1518" t="str">
        <f t="shared" si="1"/>
        <v>ID18</v>
      </c>
      <c r="E23" s="1519" t="str">
        <f>IFERROR(IF(INDEX('SR_Cash Reconciliation_2E'!C$9:C$270,MATCH($D23,'SR_Cash Reconciliation_2E'!$B$9:$B$270,0))="","",INDEX('SR_Cash Reconciliation_2E'!C$9:C$270,MATCH($D23,'SR_Cash Reconciliation_2E'!$B$9:$B$270,0))),"")</f>
        <v/>
      </c>
      <c r="F23" s="1520" t="str">
        <f>IFERROR(IF(INDEX('SR_Cash Reconciliation_2E'!D$9:D$270,MATCH($D23,'SR_Cash Reconciliation_2E'!$B$9:$B$270,0))="","",INDEX('SR_Cash Reconciliation_2E'!D$9:D$270,MATCH($D23,'SR_Cash Reconciliation_2E'!$B$9:$B$270,0))),"")</f>
        <v/>
      </c>
      <c r="G23" s="1520" t="str">
        <f>IFERROR(IF(INDEX('SR_Cash Reconciliation_2E'!E$9:E$270,MATCH($D23,'SR_Cash Reconciliation_2E'!$B$9:$B$270,0))="","",INDEX('SR_Cash Reconciliation_2E'!E$9:E$270,MATCH($D23,'SR_Cash Reconciliation_2E'!$B$9:$B$270,0))),"")</f>
        <v/>
      </c>
      <c r="H23" s="1520" t="str">
        <f>IFERROR(IF(INDEX('SR_Cash Reconciliation_2E'!F$9:F$270,MATCH($D23,'SR_Cash Reconciliation_2E'!$B$9:$B$270,0))="","",INDEX('SR_Cash Reconciliation_2E'!F$9:F$270,MATCH($D23,'SR_Cash Reconciliation_2E'!$B$9:$B$270,0))),"")</f>
        <v/>
      </c>
      <c r="I23" s="1520" t="str">
        <f>IFERROR(IF(INDEX('SR_Cash Reconciliation_2E'!G$9:G$270,MATCH($D23,'SR_Cash Reconciliation_2E'!$B$9:$B$270,0))="","",INDEX('SR_Cash Reconciliation_2E'!G$9:G$270,MATCH($D23,'SR_Cash Reconciliation_2E'!$B$9:$B$270,0))),"")</f>
        <v/>
      </c>
      <c r="J23" s="1520" t="str">
        <f>IFERROR(IF(INDEX('SR_Cash Reconciliation_2E'!H$9:H$270,MATCH($D23,'SR_Cash Reconciliation_2E'!$B$9:$B$270,0))="","",INDEX('SR_Cash Reconciliation_2E'!H$9:H$270,MATCH($D23,'SR_Cash Reconciliation_2E'!$B$9:$B$270,0))),"")</f>
        <v/>
      </c>
      <c r="K23" s="1520" t="str">
        <f>IFERROR(IF(INDEX('SR_Cash Reconciliation_2E'!I$9:I$270,MATCH($D23,'SR_Cash Reconciliation_2E'!$B$9:$B$270,0))="","",INDEX('SR_Cash Reconciliation_2E'!I$9:I$270,MATCH($D23,'SR_Cash Reconciliation_2E'!$B$9:$B$270,0))),"")</f>
        <v/>
      </c>
      <c r="L23" s="1520" t="str">
        <f>IFERROR(IF(INDEX('SR_Cash Reconciliation_2E'!K$9:K$270,MATCH($D23,'SR_Cash Reconciliation_2E'!$B$9:$B$270,0))="","",INDEX('SR_Cash Reconciliation_2E'!K$9:K$270,MATCH($D23,'SR_Cash Reconciliation_2E'!$B$9:$B$270,0))),"")</f>
        <v/>
      </c>
      <c r="M23" s="1521" t="str">
        <f>""</f>
        <v/>
      </c>
      <c r="N23" s="1520" t="str">
        <f>IFERROR(IF(INDEX('SR_Cash Reconciliation_2E'!N$9:N$270,MATCH($D23,'SR_Cash Reconciliation_2E'!$B$9:$B$270,0))="","",INDEX('SR_Cash Reconciliation_2E'!N$9:N$270,MATCH($D23,'SR_Cash Reconciliation_2E'!$B$9:$B$270,0))),"")</f>
        <v/>
      </c>
    </row>
    <row r="24" spans="1:14" x14ac:dyDescent="0.25">
      <c r="A24" s="1000"/>
      <c r="B24" s="1518"/>
      <c r="C24" s="1518">
        <f t="shared" si="0"/>
        <v>19</v>
      </c>
      <c r="D24" s="1518" t="str">
        <f t="shared" si="1"/>
        <v>ID19</v>
      </c>
      <c r="E24" s="1519" t="str">
        <f>IFERROR(IF(INDEX('SR_Cash Reconciliation_2E'!C$9:C$270,MATCH($D24,'SR_Cash Reconciliation_2E'!$B$9:$B$270,0))="","",INDEX('SR_Cash Reconciliation_2E'!C$9:C$270,MATCH($D24,'SR_Cash Reconciliation_2E'!$B$9:$B$270,0))),"")</f>
        <v/>
      </c>
      <c r="F24" s="1520" t="str">
        <f>IFERROR(IF(INDEX('SR_Cash Reconciliation_2E'!D$9:D$270,MATCH($D24,'SR_Cash Reconciliation_2E'!$B$9:$B$270,0))="","",INDEX('SR_Cash Reconciliation_2E'!D$9:D$270,MATCH($D24,'SR_Cash Reconciliation_2E'!$B$9:$B$270,0))),"")</f>
        <v/>
      </c>
      <c r="G24" s="1520" t="str">
        <f>IFERROR(IF(INDEX('SR_Cash Reconciliation_2E'!E$9:E$270,MATCH($D24,'SR_Cash Reconciliation_2E'!$B$9:$B$270,0))="","",INDEX('SR_Cash Reconciliation_2E'!E$9:E$270,MATCH($D24,'SR_Cash Reconciliation_2E'!$B$9:$B$270,0))),"")</f>
        <v/>
      </c>
      <c r="H24" s="1520" t="str">
        <f>IFERROR(IF(INDEX('SR_Cash Reconciliation_2E'!F$9:F$270,MATCH($D24,'SR_Cash Reconciliation_2E'!$B$9:$B$270,0))="","",INDEX('SR_Cash Reconciliation_2E'!F$9:F$270,MATCH($D24,'SR_Cash Reconciliation_2E'!$B$9:$B$270,0))),"")</f>
        <v/>
      </c>
      <c r="I24" s="1520" t="str">
        <f>IFERROR(IF(INDEX('SR_Cash Reconciliation_2E'!G$9:G$270,MATCH($D24,'SR_Cash Reconciliation_2E'!$B$9:$B$270,0))="","",INDEX('SR_Cash Reconciliation_2E'!G$9:G$270,MATCH($D24,'SR_Cash Reconciliation_2E'!$B$9:$B$270,0))),"")</f>
        <v/>
      </c>
      <c r="J24" s="1520" t="str">
        <f>IFERROR(IF(INDEX('SR_Cash Reconciliation_2E'!H$9:H$270,MATCH($D24,'SR_Cash Reconciliation_2E'!$B$9:$B$270,0))="","",INDEX('SR_Cash Reconciliation_2E'!H$9:H$270,MATCH($D24,'SR_Cash Reconciliation_2E'!$B$9:$B$270,0))),"")</f>
        <v/>
      </c>
      <c r="K24" s="1520" t="str">
        <f>IFERROR(IF(INDEX('SR_Cash Reconciliation_2E'!I$9:I$270,MATCH($D24,'SR_Cash Reconciliation_2E'!$B$9:$B$270,0))="","",INDEX('SR_Cash Reconciliation_2E'!I$9:I$270,MATCH($D24,'SR_Cash Reconciliation_2E'!$B$9:$B$270,0))),"")</f>
        <v/>
      </c>
      <c r="L24" s="1520" t="str">
        <f>IFERROR(IF(INDEX('SR_Cash Reconciliation_2E'!K$9:K$270,MATCH($D24,'SR_Cash Reconciliation_2E'!$B$9:$B$270,0))="","",INDEX('SR_Cash Reconciliation_2E'!K$9:K$270,MATCH($D24,'SR_Cash Reconciliation_2E'!$B$9:$B$270,0))),"")</f>
        <v/>
      </c>
      <c r="M24" s="1521" t="str">
        <f>""</f>
        <v/>
      </c>
      <c r="N24" s="1520" t="str">
        <f>IFERROR(IF(INDEX('SR_Cash Reconciliation_2E'!N$9:N$270,MATCH($D24,'SR_Cash Reconciliation_2E'!$B$9:$B$270,0))="","",INDEX('SR_Cash Reconciliation_2E'!N$9:N$270,MATCH($D24,'SR_Cash Reconciliation_2E'!$B$9:$B$270,0))),"")</f>
        <v/>
      </c>
    </row>
    <row r="25" spans="1:14" x14ac:dyDescent="0.25">
      <c r="A25" s="1000"/>
      <c r="B25" s="1518"/>
      <c r="C25" s="1518">
        <f t="shared" si="0"/>
        <v>20</v>
      </c>
      <c r="D25" s="1518" t="str">
        <f t="shared" si="1"/>
        <v>ID20</v>
      </c>
      <c r="E25" s="1519" t="str">
        <f>IFERROR(IF(INDEX('SR_Cash Reconciliation_2E'!C$9:C$270,MATCH($D25,'SR_Cash Reconciliation_2E'!$B$9:$B$270,0))="","",INDEX('SR_Cash Reconciliation_2E'!C$9:C$270,MATCH($D25,'SR_Cash Reconciliation_2E'!$B$9:$B$270,0))),"")</f>
        <v/>
      </c>
      <c r="F25" s="1520" t="str">
        <f>IFERROR(IF(INDEX('SR_Cash Reconciliation_2E'!D$9:D$270,MATCH($D25,'SR_Cash Reconciliation_2E'!$B$9:$B$270,0))="","",INDEX('SR_Cash Reconciliation_2E'!D$9:D$270,MATCH($D25,'SR_Cash Reconciliation_2E'!$B$9:$B$270,0))),"")</f>
        <v/>
      </c>
      <c r="G25" s="1520" t="str">
        <f>IFERROR(IF(INDEX('SR_Cash Reconciliation_2E'!E$9:E$270,MATCH($D25,'SR_Cash Reconciliation_2E'!$B$9:$B$270,0))="","",INDEX('SR_Cash Reconciliation_2E'!E$9:E$270,MATCH($D25,'SR_Cash Reconciliation_2E'!$B$9:$B$270,0))),"")</f>
        <v/>
      </c>
      <c r="H25" s="1520" t="str">
        <f>IFERROR(IF(INDEX('SR_Cash Reconciliation_2E'!F$9:F$270,MATCH($D25,'SR_Cash Reconciliation_2E'!$B$9:$B$270,0))="","",INDEX('SR_Cash Reconciliation_2E'!F$9:F$270,MATCH($D25,'SR_Cash Reconciliation_2E'!$B$9:$B$270,0))),"")</f>
        <v/>
      </c>
      <c r="I25" s="1520" t="str">
        <f>IFERROR(IF(INDEX('SR_Cash Reconciliation_2E'!G$9:G$270,MATCH($D25,'SR_Cash Reconciliation_2E'!$B$9:$B$270,0))="","",INDEX('SR_Cash Reconciliation_2E'!G$9:G$270,MATCH($D25,'SR_Cash Reconciliation_2E'!$B$9:$B$270,0))),"")</f>
        <v/>
      </c>
      <c r="J25" s="1520" t="str">
        <f>IFERROR(IF(INDEX('SR_Cash Reconciliation_2E'!H$9:H$270,MATCH($D25,'SR_Cash Reconciliation_2E'!$B$9:$B$270,0))="","",INDEX('SR_Cash Reconciliation_2E'!H$9:H$270,MATCH($D25,'SR_Cash Reconciliation_2E'!$B$9:$B$270,0))),"")</f>
        <v/>
      </c>
      <c r="K25" s="1520" t="str">
        <f>IFERROR(IF(INDEX('SR_Cash Reconciliation_2E'!I$9:I$270,MATCH($D25,'SR_Cash Reconciliation_2E'!$B$9:$B$270,0))="","",INDEX('SR_Cash Reconciliation_2E'!I$9:I$270,MATCH($D25,'SR_Cash Reconciliation_2E'!$B$9:$B$270,0))),"")</f>
        <v/>
      </c>
      <c r="L25" s="1520" t="str">
        <f>IFERROR(IF(INDEX('SR_Cash Reconciliation_2E'!K$9:K$270,MATCH($D25,'SR_Cash Reconciliation_2E'!$B$9:$B$270,0))="","",INDEX('SR_Cash Reconciliation_2E'!K$9:K$270,MATCH($D25,'SR_Cash Reconciliation_2E'!$B$9:$B$270,0))),"")</f>
        <v/>
      </c>
      <c r="M25" s="1521" t="str">
        <f>""</f>
        <v/>
      </c>
      <c r="N25" s="1520" t="str">
        <f>IFERROR(IF(INDEX('SR_Cash Reconciliation_2E'!N$9:N$270,MATCH($D25,'SR_Cash Reconciliation_2E'!$B$9:$B$270,0))="","",INDEX('SR_Cash Reconciliation_2E'!N$9:N$270,MATCH($D25,'SR_Cash Reconciliation_2E'!$B$9:$B$270,0))),"")</f>
        <v/>
      </c>
    </row>
    <row r="26" spans="1:14" x14ac:dyDescent="0.25">
      <c r="A26" s="1000"/>
      <c r="B26" s="1518"/>
      <c r="C26" s="1518">
        <f t="shared" si="0"/>
        <v>21</v>
      </c>
      <c r="D26" s="1518" t="str">
        <f t="shared" si="1"/>
        <v>ID21</v>
      </c>
      <c r="E26" s="1519" t="str">
        <f>IFERROR(IF(INDEX('SR_Cash Reconciliation_2E'!C$9:C$270,MATCH($D26,'SR_Cash Reconciliation_2E'!$B$9:$B$270,0))="","",INDEX('SR_Cash Reconciliation_2E'!C$9:C$270,MATCH($D26,'SR_Cash Reconciliation_2E'!$B$9:$B$270,0))),"")</f>
        <v/>
      </c>
      <c r="F26" s="1520" t="str">
        <f>IFERROR(IF(INDEX('SR_Cash Reconciliation_2E'!D$9:D$270,MATCH($D26,'SR_Cash Reconciliation_2E'!$B$9:$B$270,0))="","",INDEX('SR_Cash Reconciliation_2E'!D$9:D$270,MATCH($D26,'SR_Cash Reconciliation_2E'!$B$9:$B$270,0))),"")</f>
        <v/>
      </c>
      <c r="G26" s="1520" t="str">
        <f>IFERROR(IF(INDEX('SR_Cash Reconciliation_2E'!E$9:E$270,MATCH($D26,'SR_Cash Reconciliation_2E'!$B$9:$B$270,0))="","",INDEX('SR_Cash Reconciliation_2E'!E$9:E$270,MATCH($D26,'SR_Cash Reconciliation_2E'!$B$9:$B$270,0))),"")</f>
        <v/>
      </c>
      <c r="H26" s="1520" t="str">
        <f>IFERROR(IF(INDEX('SR_Cash Reconciliation_2E'!F$9:F$270,MATCH($D26,'SR_Cash Reconciliation_2E'!$B$9:$B$270,0))="","",INDEX('SR_Cash Reconciliation_2E'!F$9:F$270,MATCH($D26,'SR_Cash Reconciliation_2E'!$B$9:$B$270,0))),"")</f>
        <v/>
      </c>
      <c r="I26" s="1520" t="str">
        <f>IFERROR(IF(INDEX('SR_Cash Reconciliation_2E'!G$9:G$270,MATCH($D26,'SR_Cash Reconciliation_2E'!$B$9:$B$270,0))="","",INDEX('SR_Cash Reconciliation_2E'!G$9:G$270,MATCH($D26,'SR_Cash Reconciliation_2E'!$B$9:$B$270,0))),"")</f>
        <v/>
      </c>
      <c r="J26" s="1520" t="str">
        <f>IFERROR(IF(INDEX('SR_Cash Reconciliation_2E'!H$9:H$270,MATCH($D26,'SR_Cash Reconciliation_2E'!$B$9:$B$270,0))="","",INDEX('SR_Cash Reconciliation_2E'!H$9:H$270,MATCH($D26,'SR_Cash Reconciliation_2E'!$B$9:$B$270,0))),"")</f>
        <v/>
      </c>
      <c r="K26" s="1520" t="str">
        <f>IFERROR(IF(INDEX('SR_Cash Reconciliation_2E'!I$9:I$270,MATCH($D26,'SR_Cash Reconciliation_2E'!$B$9:$B$270,0))="","",INDEX('SR_Cash Reconciliation_2E'!I$9:I$270,MATCH($D26,'SR_Cash Reconciliation_2E'!$B$9:$B$270,0))),"")</f>
        <v/>
      </c>
      <c r="L26" s="1520" t="str">
        <f>IFERROR(IF(INDEX('SR_Cash Reconciliation_2E'!K$9:K$270,MATCH($D26,'SR_Cash Reconciliation_2E'!$B$9:$B$270,0))="","",INDEX('SR_Cash Reconciliation_2E'!K$9:K$270,MATCH($D26,'SR_Cash Reconciliation_2E'!$B$9:$B$270,0))),"")</f>
        <v/>
      </c>
      <c r="M26" s="1521" t="str">
        <f>""</f>
        <v/>
      </c>
      <c r="N26" s="1520" t="str">
        <f>IFERROR(IF(INDEX('SR_Cash Reconciliation_2E'!N$9:N$270,MATCH($D26,'SR_Cash Reconciliation_2E'!$B$9:$B$270,0))="","",INDEX('SR_Cash Reconciliation_2E'!N$9:N$270,MATCH($D26,'SR_Cash Reconciliation_2E'!$B$9:$B$270,0))),"")</f>
        <v/>
      </c>
    </row>
    <row r="27" spans="1:14" x14ac:dyDescent="0.25">
      <c r="A27" s="1000"/>
      <c r="B27" s="1518"/>
      <c r="C27" s="1518">
        <f t="shared" si="0"/>
        <v>22</v>
      </c>
      <c r="D27" s="1518" t="str">
        <f t="shared" si="1"/>
        <v>ID22</v>
      </c>
      <c r="E27" s="1519" t="str">
        <f>IFERROR(IF(INDEX('SR_Cash Reconciliation_2E'!C$9:C$270,MATCH($D27,'SR_Cash Reconciliation_2E'!$B$9:$B$270,0))="","",INDEX('SR_Cash Reconciliation_2E'!C$9:C$270,MATCH($D27,'SR_Cash Reconciliation_2E'!$B$9:$B$270,0))),"")</f>
        <v/>
      </c>
      <c r="F27" s="1520" t="str">
        <f>IFERROR(IF(INDEX('SR_Cash Reconciliation_2E'!D$9:D$270,MATCH($D27,'SR_Cash Reconciliation_2E'!$B$9:$B$270,0))="","",INDEX('SR_Cash Reconciliation_2E'!D$9:D$270,MATCH($D27,'SR_Cash Reconciliation_2E'!$B$9:$B$270,0))),"")</f>
        <v/>
      </c>
      <c r="G27" s="1520" t="str">
        <f>IFERROR(IF(INDEX('SR_Cash Reconciliation_2E'!E$9:E$270,MATCH($D27,'SR_Cash Reconciliation_2E'!$B$9:$B$270,0))="","",INDEX('SR_Cash Reconciliation_2E'!E$9:E$270,MATCH($D27,'SR_Cash Reconciliation_2E'!$B$9:$B$270,0))),"")</f>
        <v/>
      </c>
      <c r="H27" s="1520" t="str">
        <f>IFERROR(IF(INDEX('SR_Cash Reconciliation_2E'!F$9:F$270,MATCH($D27,'SR_Cash Reconciliation_2E'!$B$9:$B$270,0))="","",INDEX('SR_Cash Reconciliation_2E'!F$9:F$270,MATCH($D27,'SR_Cash Reconciliation_2E'!$B$9:$B$270,0))),"")</f>
        <v/>
      </c>
      <c r="I27" s="1520" t="str">
        <f>IFERROR(IF(INDEX('SR_Cash Reconciliation_2E'!G$9:G$270,MATCH($D27,'SR_Cash Reconciliation_2E'!$B$9:$B$270,0))="","",INDEX('SR_Cash Reconciliation_2E'!G$9:G$270,MATCH($D27,'SR_Cash Reconciliation_2E'!$B$9:$B$270,0))),"")</f>
        <v/>
      </c>
      <c r="J27" s="1520" t="str">
        <f>IFERROR(IF(INDEX('SR_Cash Reconciliation_2E'!H$9:H$270,MATCH($D27,'SR_Cash Reconciliation_2E'!$B$9:$B$270,0))="","",INDEX('SR_Cash Reconciliation_2E'!H$9:H$270,MATCH($D27,'SR_Cash Reconciliation_2E'!$B$9:$B$270,0))),"")</f>
        <v/>
      </c>
      <c r="K27" s="1520" t="str">
        <f>IFERROR(IF(INDEX('SR_Cash Reconciliation_2E'!I$9:I$270,MATCH($D27,'SR_Cash Reconciliation_2E'!$B$9:$B$270,0))="","",INDEX('SR_Cash Reconciliation_2E'!I$9:I$270,MATCH($D27,'SR_Cash Reconciliation_2E'!$B$9:$B$270,0))),"")</f>
        <v/>
      </c>
      <c r="L27" s="1520" t="str">
        <f>IFERROR(IF(INDEX('SR_Cash Reconciliation_2E'!K$9:K$270,MATCH($D27,'SR_Cash Reconciliation_2E'!$B$9:$B$270,0))="","",INDEX('SR_Cash Reconciliation_2E'!K$9:K$270,MATCH($D27,'SR_Cash Reconciliation_2E'!$B$9:$B$270,0))),"")</f>
        <v/>
      </c>
      <c r="M27" s="1521" t="str">
        <f>""</f>
        <v/>
      </c>
      <c r="N27" s="1520" t="str">
        <f>IFERROR(IF(INDEX('SR_Cash Reconciliation_2E'!N$9:N$270,MATCH($D27,'SR_Cash Reconciliation_2E'!$B$9:$B$270,0))="","",INDEX('SR_Cash Reconciliation_2E'!N$9:N$270,MATCH($D27,'SR_Cash Reconciliation_2E'!$B$9:$B$270,0))),"")</f>
        <v/>
      </c>
    </row>
    <row r="28" spans="1:14" x14ac:dyDescent="0.25">
      <c r="A28" s="1000"/>
      <c r="B28" s="1518"/>
      <c r="C28" s="1518">
        <f t="shared" si="0"/>
        <v>23</v>
      </c>
      <c r="D28" s="1518" t="str">
        <f t="shared" si="1"/>
        <v>ID23</v>
      </c>
      <c r="E28" s="1519" t="str">
        <f>IFERROR(IF(INDEX('SR_Cash Reconciliation_2E'!C$9:C$270,MATCH($D28,'SR_Cash Reconciliation_2E'!$B$9:$B$270,0))="","",INDEX('SR_Cash Reconciliation_2E'!C$9:C$270,MATCH($D28,'SR_Cash Reconciliation_2E'!$B$9:$B$270,0))),"")</f>
        <v/>
      </c>
      <c r="F28" s="1520" t="str">
        <f>IFERROR(IF(INDEX('SR_Cash Reconciliation_2E'!D$9:D$270,MATCH($D28,'SR_Cash Reconciliation_2E'!$B$9:$B$270,0))="","",INDEX('SR_Cash Reconciliation_2E'!D$9:D$270,MATCH($D28,'SR_Cash Reconciliation_2E'!$B$9:$B$270,0))),"")</f>
        <v/>
      </c>
      <c r="G28" s="1520" t="str">
        <f>IFERROR(IF(INDEX('SR_Cash Reconciliation_2E'!E$9:E$270,MATCH($D28,'SR_Cash Reconciliation_2E'!$B$9:$B$270,0))="","",INDEX('SR_Cash Reconciliation_2E'!E$9:E$270,MATCH($D28,'SR_Cash Reconciliation_2E'!$B$9:$B$270,0))),"")</f>
        <v/>
      </c>
      <c r="H28" s="1520" t="str">
        <f>IFERROR(IF(INDEX('SR_Cash Reconciliation_2E'!F$9:F$270,MATCH($D28,'SR_Cash Reconciliation_2E'!$B$9:$B$270,0))="","",INDEX('SR_Cash Reconciliation_2E'!F$9:F$270,MATCH($D28,'SR_Cash Reconciliation_2E'!$B$9:$B$270,0))),"")</f>
        <v/>
      </c>
      <c r="I28" s="1520" t="str">
        <f>IFERROR(IF(INDEX('SR_Cash Reconciliation_2E'!G$9:G$270,MATCH($D28,'SR_Cash Reconciliation_2E'!$B$9:$B$270,0))="","",INDEX('SR_Cash Reconciliation_2E'!G$9:G$270,MATCH($D28,'SR_Cash Reconciliation_2E'!$B$9:$B$270,0))),"")</f>
        <v/>
      </c>
      <c r="J28" s="1520" t="str">
        <f>IFERROR(IF(INDEX('SR_Cash Reconciliation_2E'!H$9:H$270,MATCH($D28,'SR_Cash Reconciliation_2E'!$B$9:$B$270,0))="","",INDEX('SR_Cash Reconciliation_2E'!H$9:H$270,MATCH($D28,'SR_Cash Reconciliation_2E'!$B$9:$B$270,0))),"")</f>
        <v/>
      </c>
      <c r="K28" s="1520" t="str">
        <f>IFERROR(IF(INDEX('SR_Cash Reconciliation_2E'!I$9:I$270,MATCH($D28,'SR_Cash Reconciliation_2E'!$B$9:$B$270,0))="","",INDEX('SR_Cash Reconciliation_2E'!I$9:I$270,MATCH($D28,'SR_Cash Reconciliation_2E'!$B$9:$B$270,0))),"")</f>
        <v/>
      </c>
      <c r="L28" s="1520" t="str">
        <f>IFERROR(IF(INDEX('SR_Cash Reconciliation_2E'!K$9:K$270,MATCH($D28,'SR_Cash Reconciliation_2E'!$B$9:$B$270,0))="","",INDEX('SR_Cash Reconciliation_2E'!K$9:K$270,MATCH($D28,'SR_Cash Reconciliation_2E'!$B$9:$B$270,0))),"")</f>
        <v/>
      </c>
      <c r="M28" s="1521" t="str">
        <f>""</f>
        <v/>
      </c>
      <c r="N28" s="1520" t="str">
        <f>IFERROR(IF(INDEX('SR_Cash Reconciliation_2E'!N$9:N$270,MATCH($D28,'SR_Cash Reconciliation_2E'!$B$9:$B$270,0))="","",INDEX('SR_Cash Reconciliation_2E'!N$9:N$270,MATCH($D28,'SR_Cash Reconciliation_2E'!$B$9:$B$270,0))),"")</f>
        <v/>
      </c>
    </row>
    <row r="29" spans="1:14" x14ac:dyDescent="0.25">
      <c r="A29" s="1000"/>
      <c r="B29" s="1518"/>
      <c r="C29" s="1518">
        <f t="shared" si="0"/>
        <v>24</v>
      </c>
      <c r="D29" s="1518" t="str">
        <f t="shared" si="1"/>
        <v>ID24</v>
      </c>
      <c r="E29" s="1519" t="str">
        <f>IFERROR(IF(INDEX('SR_Cash Reconciliation_2E'!C$9:C$270,MATCH($D29,'SR_Cash Reconciliation_2E'!$B$9:$B$270,0))="","",INDEX('SR_Cash Reconciliation_2E'!C$9:C$270,MATCH($D29,'SR_Cash Reconciliation_2E'!$B$9:$B$270,0))),"")</f>
        <v/>
      </c>
      <c r="F29" s="1520" t="str">
        <f>IFERROR(IF(INDEX('SR_Cash Reconciliation_2E'!D$9:D$270,MATCH($D29,'SR_Cash Reconciliation_2E'!$B$9:$B$270,0))="","",INDEX('SR_Cash Reconciliation_2E'!D$9:D$270,MATCH($D29,'SR_Cash Reconciliation_2E'!$B$9:$B$270,0))),"")</f>
        <v/>
      </c>
      <c r="G29" s="1520" t="str">
        <f>IFERROR(IF(INDEX('SR_Cash Reconciliation_2E'!E$9:E$270,MATCH($D29,'SR_Cash Reconciliation_2E'!$B$9:$B$270,0))="","",INDEX('SR_Cash Reconciliation_2E'!E$9:E$270,MATCH($D29,'SR_Cash Reconciliation_2E'!$B$9:$B$270,0))),"")</f>
        <v/>
      </c>
      <c r="H29" s="1520" t="str">
        <f>IFERROR(IF(INDEX('SR_Cash Reconciliation_2E'!F$9:F$270,MATCH($D29,'SR_Cash Reconciliation_2E'!$B$9:$B$270,0))="","",INDEX('SR_Cash Reconciliation_2E'!F$9:F$270,MATCH($D29,'SR_Cash Reconciliation_2E'!$B$9:$B$270,0))),"")</f>
        <v/>
      </c>
      <c r="I29" s="1520" t="str">
        <f>IFERROR(IF(INDEX('SR_Cash Reconciliation_2E'!G$9:G$270,MATCH($D29,'SR_Cash Reconciliation_2E'!$B$9:$B$270,0))="","",INDEX('SR_Cash Reconciliation_2E'!G$9:G$270,MATCH($D29,'SR_Cash Reconciliation_2E'!$B$9:$B$270,0))),"")</f>
        <v/>
      </c>
      <c r="J29" s="1520" t="str">
        <f>IFERROR(IF(INDEX('SR_Cash Reconciliation_2E'!H$9:H$270,MATCH($D29,'SR_Cash Reconciliation_2E'!$B$9:$B$270,0))="","",INDEX('SR_Cash Reconciliation_2E'!H$9:H$270,MATCH($D29,'SR_Cash Reconciliation_2E'!$B$9:$B$270,0))),"")</f>
        <v/>
      </c>
      <c r="K29" s="1520" t="str">
        <f>IFERROR(IF(INDEX('SR_Cash Reconciliation_2E'!I$9:I$270,MATCH($D29,'SR_Cash Reconciliation_2E'!$B$9:$B$270,0))="","",INDEX('SR_Cash Reconciliation_2E'!I$9:I$270,MATCH($D29,'SR_Cash Reconciliation_2E'!$B$9:$B$270,0))),"")</f>
        <v/>
      </c>
      <c r="L29" s="1520" t="str">
        <f>IFERROR(IF(INDEX('SR_Cash Reconciliation_2E'!K$9:K$270,MATCH($D29,'SR_Cash Reconciliation_2E'!$B$9:$B$270,0))="","",INDEX('SR_Cash Reconciliation_2E'!K$9:K$270,MATCH($D29,'SR_Cash Reconciliation_2E'!$B$9:$B$270,0))),"")</f>
        <v/>
      </c>
      <c r="M29" s="1521" t="str">
        <f>""</f>
        <v/>
      </c>
      <c r="N29" s="1520" t="str">
        <f>IFERROR(IF(INDEX('SR_Cash Reconciliation_2E'!N$9:N$270,MATCH($D29,'SR_Cash Reconciliation_2E'!$B$9:$B$270,0))="","",INDEX('SR_Cash Reconciliation_2E'!N$9:N$270,MATCH($D29,'SR_Cash Reconciliation_2E'!$B$9:$B$270,0))),"")</f>
        <v/>
      </c>
    </row>
    <row r="30" spans="1:14" x14ac:dyDescent="0.25">
      <c r="A30" s="1000"/>
      <c r="B30" s="1518"/>
      <c r="C30" s="1518">
        <f t="shared" si="0"/>
        <v>25</v>
      </c>
      <c r="D30" s="1518" t="str">
        <f t="shared" si="1"/>
        <v>ID25</v>
      </c>
      <c r="E30" s="1519" t="str">
        <f>IFERROR(IF(INDEX('SR_Cash Reconciliation_2E'!C$9:C$270,MATCH($D30,'SR_Cash Reconciliation_2E'!$B$9:$B$270,0))="","",INDEX('SR_Cash Reconciliation_2E'!C$9:C$270,MATCH($D30,'SR_Cash Reconciliation_2E'!$B$9:$B$270,0))),"")</f>
        <v/>
      </c>
      <c r="F30" s="1520" t="str">
        <f>IFERROR(IF(INDEX('SR_Cash Reconciliation_2E'!D$9:D$270,MATCH($D30,'SR_Cash Reconciliation_2E'!$B$9:$B$270,0))="","",INDEX('SR_Cash Reconciliation_2E'!D$9:D$270,MATCH($D30,'SR_Cash Reconciliation_2E'!$B$9:$B$270,0))),"")</f>
        <v/>
      </c>
      <c r="G30" s="1520" t="str">
        <f>IFERROR(IF(INDEX('SR_Cash Reconciliation_2E'!E$9:E$270,MATCH($D30,'SR_Cash Reconciliation_2E'!$B$9:$B$270,0))="","",INDEX('SR_Cash Reconciliation_2E'!E$9:E$270,MATCH($D30,'SR_Cash Reconciliation_2E'!$B$9:$B$270,0))),"")</f>
        <v/>
      </c>
      <c r="H30" s="1520" t="str">
        <f>IFERROR(IF(INDEX('SR_Cash Reconciliation_2E'!F$9:F$270,MATCH($D30,'SR_Cash Reconciliation_2E'!$B$9:$B$270,0))="","",INDEX('SR_Cash Reconciliation_2E'!F$9:F$270,MATCH($D30,'SR_Cash Reconciliation_2E'!$B$9:$B$270,0))),"")</f>
        <v/>
      </c>
      <c r="I30" s="1520" t="str">
        <f>IFERROR(IF(INDEX('SR_Cash Reconciliation_2E'!G$9:G$270,MATCH($D30,'SR_Cash Reconciliation_2E'!$B$9:$B$270,0))="","",INDEX('SR_Cash Reconciliation_2E'!G$9:G$270,MATCH($D30,'SR_Cash Reconciliation_2E'!$B$9:$B$270,0))),"")</f>
        <v/>
      </c>
      <c r="J30" s="1520" t="str">
        <f>IFERROR(IF(INDEX('SR_Cash Reconciliation_2E'!H$9:H$270,MATCH($D30,'SR_Cash Reconciliation_2E'!$B$9:$B$270,0))="","",INDEX('SR_Cash Reconciliation_2E'!H$9:H$270,MATCH($D30,'SR_Cash Reconciliation_2E'!$B$9:$B$270,0))),"")</f>
        <v/>
      </c>
      <c r="K30" s="1520" t="str">
        <f>IFERROR(IF(INDEX('SR_Cash Reconciliation_2E'!I$9:I$270,MATCH($D30,'SR_Cash Reconciliation_2E'!$B$9:$B$270,0))="","",INDEX('SR_Cash Reconciliation_2E'!I$9:I$270,MATCH($D30,'SR_Cash Reconciliation_2E'!$B$9:$B$270,0))),"")</f>
        <v/>
      </c>
      <c r="L30" s="1520" t="str">
        <f>IFERROR(IF(INDEX('SR_Cash Reconciliation_2E'!K$9:K$270,MATCH($D30,'SR_Cash Reconciliation_2E'!$B$9:$B$270,0))="","",INDEX('SR_Cash Reconciliation_2E'!K$9:K$270,MATCH($D30,'SR_Cash Reconciliation_2E'!$B$9:$B$270,0))),"")</f>
        <v/>
      </c>
      <c r="M30" s="1521" t="str">
        <f>""</f>
        <v/>
      </c>
      <c r="N30" s="1520" t="str">
        <f>IFERROR(IF(INDEX('SR_Cash Reconciliation_2E'!N$9:N$270,MATCH($D30,'SR_Cash Reconciliation_2E'!$B$9:$B$270,0))="","",INDEX('SR_Cash Reconciliation_2E'!N$9:N$270,MATCH($D30,'SR_Cash Reconciliation_2E'!$B$9:$B$270,0))),"")</f>
        <v/>
      </c>
    </row>
    <row r="31" spans="1:14" x14ac:dyDescent="0.25">
      <c r="A31" s="1000"/>
      <c r="B31" s="1518"/>
      <c r="C31" s="1518">
        <f t="shared" si="0"/>
        <v>26</v>
      </c>
      <c r="D31" s="1518" t="str">
        <f t="shared" si="1"/>
        <v>ID26</v>
      </c>
      <c r="E31" s="1519" t="str">
        <f>IFERROR(IF(INDEX('SR_Cash Reconciliation_2E'!C$9:C$270,MATCH($D31,'SR_Cash Reconciliation_2E'!$B$9:$B$270,0))="","",INDEX('SR_Cash Reconciliation_2E'!C$9:C$270,MATCH($D31,'SR_Cash Reconciliation_2E'!$B$9:$B$270,0))),"")</f>
        <v/>
      </c>
      <c r="F31" s="1520" t="str">
        <f>IFERROR(IF(INDEX('SR_Cash Reconciliation_2E'!D$9:D$270,MATCH($D31,'SR_Cash Reconciliation_2E'!$B$9:$B$270,0))="","",INDEX('SR_Cash Reconciliation_2E'!D$9:D$270,MATCH($D31,'SR_Cash Reconciliation_2E'!$B$9:$B$270,0))),"")</f>
        <v/>
      </c>
      <c r="G31" s="1520" t="str">
        <f>IFERROR(IF(INDEX('SR_Cash Reconciliation_2E'!E$9:E$270,MATCH($D31,'SR_Cash Reconciliation_2E'!$B$9:$B$270,0))="","",INDEX('SR_Cash Reconciliation_2E'!E$9:E$270,MATCH($D31,'SR_Cash Reconciliation_2E'!$B$9:$B$270,0))),"")</f>
        <v/>
      </c>
      <c r="H31" s="1520" t="str">
        <f>IFERROR(IF(INDEX('SR_Cash Reconciliation_2E'!F$9:F$270,MATCH($D31,'SR_Cash Reconciliation_2E'!$B$9:$B$270,0))="","",INDEX('SR_Cash Reconciliation_2E'!F$9:F$270,MATCH($D31,'SR_Cash Reconciliation_2E'!$B$9:$B$270,0))),"")</f>
        <v/>
      </c>
      <c r="I31" s="1520" t="str">
        <f>IFERROR(IF(INDEX('SR_Cash Reconciliation_2E'!G$9:G$270,MATCH($D31,'SR_Cash Reconciliation_2E'!$B$9:$B$270,0))="","",INDEX('SR_Cash Reconciliation_2E'!G$9:G$270,MATCH($D31,'SR_Cash Reconciliation_2E'!$B$9:$B$270,0))),"")</f>
        <v/>
      </c>
      <c r="J31" s="1520" t="str">
        <f>IFERROR(IF(INDEX('SR_Cash Reconciliation_2E'!H$9:H$270,MATCH($D31,'SR_Cash Reconciliation_2E'!$B$9:$B$270,0))="","",INDEX('SR_Cash Reconciliation_2E'!H$9:H$270,MATCH($D31,'SR_Cash Reconciliation_2E'!$B$9:$B$270,0))),"")</f>
        <v/>
      </c>
      <c r="K31" s="1520" t="str">
        <f>IFERROR(IF(INDEX('SR_Cash Reconciliation_2E'!I$9:I$270,MATCH($D31,'SR_Cash Reconciliation_2E'!$B$9:$B$270,0))="","",INDEX('SR_Cash Reconciliation_2E'!I$9:I$270,MATCH($D31,'SR_Cash Reconciliation_2E'!$B$9:$B$270,0))),"")</f>
        <v/>
      </c>
      <c r="L31" s="1520" t="str">
        <f>IFERROR(IF(INDEX('SR_Cash Reconciliation_2E'!K$9:K$270,MATCH($D31,'SR_Cash Reconciliation_2E'!$B$9:$B$270,0))="","",INDEX('SR_Cash Reconciliation_2E'!K$9:K$270,MATCH($D31,'SR_Cash Reconciliation_2E'!$B$9:$B$270,0))),"")</f>
        <v/>
      </c>
      <c r="M31" s="1521" t="str">
        <f>""</f>
        <v/>
      </c>
      <c r="N31" s="1520" t="str">
        <f>IFERROR(IF(INDEX('SR_Cash Reconciliation_2E'!N$9:N$270,MATCH($D31,'SR_Cash Reconciliation_2E'!$B$9:$B$270,0))="","",INDEX('SR_Cash Reconciliation_2E'!N$9:N$270,MATCH($D31,'SR_Cash Reconciliation_2E'!$B$9:$B$270,0))),"")</f>
        <v/>
      </c>
    </row>
    <row r="32" spans="1:14" x14ac:dyDescent="0.25">
      <c r="A32" s="1000"/>
      <c r="B32" s="1518"/>
      <c r="C32" s="1518">
        <f t="shared" si="0"/>
        <v>27</v>
      </c>
      <c r="D32" s="1518" t="str">
        <f t="shared" si="1"/>
        <v>ID27</v>
      </c>
      <c r="E32" s="1519" t="str">
        <f>IFERROR(IF(INDEX('SR_Cash Reconciliation_2E'!C$9:C$270,MATCH($D32,'SR_Cash Reconciliation_2E'!$B$9:$B$270,0))="","",INDEX('SR_Cash Reconciliation_2E'!C$9:C$270,MATCH($D32,'SR_Cash Reconciliation_2E'!$B$9:$B$270,0))),"")</f>
        <v/>
      </c>
      <c r="F32" s="1520" t="str">
        <f>IFERROR(IF(INDEX('SR_Cash Reconciliation_2E'!D$9:D$270,MATCH($D32,'SR_Cash Reconciliation_2E'!$B$9:$B$270,0))="","",INDEX('SR_Cash Reconciliation_2E'!D$9:D$270,MATCH($D32,'SR_Cash Reconciliation_2E'!$B$9:$B$270,0))),"")</f>
        <v/>
      </c>
      <c r="G32" s="1520" t="str">
        <f>IFERROR(IF(INDEX('SR_Cash Reconciliation_2E'!E$9:E$270,MATCH($D32,'SR_Cash Reconciliation_2E'!$B$9:$B$270,0))="","",INDEX('SR_Cash Reconciliation_2E'!E$9:E$270,MATCH($D32,'SR_Cash Reconciliation_2E'!$B$9:$B$270,0))),"")</f>
        <v/>
      </c>
      <c r="H32" s="1520" t="str">
        <f>IFERROR(IF(INDEX('SR_Cash Reconciliation_2E'!F$9:F$270,MATCH($D32,'SR_Cash Reconciliation_2E'!$B$9:$B$270,0))="","",INDEX('SR_Cash Reconciliation_2E'!F$9:F$270,MATCH($D32,'SR_Cash Reconciliation_2E'!$B$9:$B$270,0))),"")</f>
        <v/>
      </c>
      <c r="I32" s="1520" t="str">
        <f>IFERROR(IF(INDEX('SR_Cash Reconciliation_2E'!G$9:G$270,MATCH($D32,'SR_Cash Reconciliation_2E'!$B$9:$B$270,0))="","",INDEX('SR_Cash Reconciliation_2E'!G$9:G$270,MATCH($D32,'SR_Cash Reconciliation_2E'!$B$9:$B$270,0))),"")</f>
        <v/>
      </c>
      <c r="J32" s="1520" t="str">
        <f>IFERROR(IF(INDEX('SR_Cash Reconciliation_2E'!H$9:H$270,MATCH($D32,'SR_Cash Reconciliation_2E'!$B$9:$B$270,0))="","",INDEX('SR_Cash Reconciliation_2E'!H$9:H$270,MATCH($D32,'SR_Cash Reconciliation_2E'!$B$9:$B$270,0))),"")</f>
        <v/>
      </c>
      <c r="K32" s="1520" t="str">
        <f>IFERROR(IF(INDEX('SR_Cash Reconciliation_2E'!I$9:I$270,MATCH($D32,'SR_Cash Reconciliation_2E'!$B$9:$B$270,0))="","",INDEX('SR_Cash Reconciliation_2E'!I$9:I$270,MATCH($D32,'SR_Cash Reconciliation_2E'!$B$9:$B$270,0))),"")</f>
        <v/>
      </c>
      <c r="L32" s="1520" t="str">
        <f>IFERROR(IF(INDEX('SR_Cash Reconciliation_2E'!K$9:K$270,MATCH($D32,'SR_Cash Reconciliation_2E'!$B$9:$B$270,0))="","",INDEX('SR_Cash Reconciliation_2E'!K$9:K$270,MATCH($D32,'SR_Cash Reconciliation_2E'!$B$9:$B$270,0))),"")</f>
        <v/>
      </c>
      <c r="M32" s="1521" t="str">
        <f>""</f>
        <v/>
      </c>
      <c r="N32" s="1520" t="str">
        <f>IFERROR(IF(INDEX('SR_Cash Reconciliation_2E'!N$9:N$270,MATCH($D32,'SR_Cash Reconciliation_2E'!$B$9:$B$270,0))="","",INDEX('SR_Cash Reconciliation_2E'!N$9:N$270,MATCH($D32,'SR_Cash Reconciliation_2E'!$B$9:$B$270,0))),"")</f>
        <v/>
      </c>
    </row>
    <row r="33" spans="1:14" x14ac:dyDescent="0.25">
      <c r="A33" s="1000"/>
      <c r="B33" s="1518"/>
      <c r="C33" s="1518">
        <f t="shared" si="0"/>
        <v>28</v>
      </c>
      <c r="D33" s="1518" t="str">
        <f t="shared" si="1"/>
        <v>ID28</v>
      </c>
      <c r="E33" s="1519" t="str">
        <f>IFERROR(IF(INDEX('SR_Cash Reconciliation_2E'!C$9:C$270,MATCH($D33,'SR_Cash Reconciliation_2E'!$B$9:$B$270,0))="","",INDEX('SR_Cash Reconciliation_2E'!C$9:C$270,MATCH($D33,'SR_Cash Reconciliation_2E'!$B$9:$B$270,0))),"")</f>
        <v/>
      </c>
      <c r="F33" s="1520" t="str">
        <f>IFERROR(IF(INDEX('SR_Cash Reconciliation_2E'!D$9:D$270,MATCH($D33,'SR_Cash Reconciliation_2E'!$B$9:$B$270,0))="","",INDEX('SR_Cash Reconciliation_2E'!D$9:D$270,MATCH($D33,'SR_Cash Reconciliation_2E'!$B$9:$B$270,0))),"")</f>
        <v/>
      </c>
      <c r="G33" s="1520" t="str">
        <f>IFERROR(IF(INDEX('SR_Cash Reconciliation_2E'!E$9:E$270,MATCH($D33,'SR_Cash Reconciliation_2E'!$B$9:$B$270,0))="","",INDEX('SR_Cash Reconciliation_2E'!E$9:E$270,MATCH($D33,'SR_Cash Reconciliation_2E'!$B$9:$B$270,0))),"")</f>
        <v/>
      </c>
      <c r="H33" s="1520" t="str">
        <f>IFERROR(IF(INDEX('SR_Cash Reconciliation_2E'!F$9:F$270,MATCH($D33,'SR_Cash Reconciliation_2E'!$B$9:$B$270,0))="","",INDEX('SR_Cash Reconciliation_2E'!F$9:F$270,MATCH($D33,'SR_Cash Reconciliation_2E'!$B$9:$B$270,0))),"")</f>
        <v/>
      </c>
      <c r="I33" s="1520" t="str">
        <f>IFERROR(IF(INDEX('SR_Cash Reconciliation_2E'!G$9:G$270,MATCH($D33,'SR_Cash Reconciliation_2E'!$B$9:$B$270,0))="","",INDEX('SR_Cash Reconciliation_2E'!G$9:G$270,MATCH($D33,'SR_Cash Reconciliation_2E'!$B$9:$B$270,0))),"")</f>
        <v/>
      </c>
      <c r="J33" s="1520" t="str">
        <f>IFERROR(IF(INDEX('SR_Cash Reconciliation_2E'!H$9:H$270,MATCH($D33,'SR_Cash Reconciliation_2E'!$B$9:$B$270,0))="","",INDEX('SR_Cash Reconciliation_2E'!H$9:H$270,MATCH($D33,'SR_Cash Reconciliation_2E'!$B$9:$B$270,0))),"")</f>
        <v/>
      </c>
      <c r="K33" s="1520" t="str">
        <f>IFERROR(IF(INDEX('SR_Cash Reconciliation_2E'!I$9:I$270,MATCH($D33,'SR_Cash Reconciliation_2E'!$B$9:$B$270,0))="","",INDEX('SR_Cash Reconciliation_2E'!I$9:I$270,MATCH($D33,'SR_Cash Reconciliation_2E'!$B$9:$B$270,0))),"")</f>
        <v/>
      </c>
      <c r="L33" s="1520" t="str">
        <f>IFERROR(IF(INDEX('SR_Cash Reconciliation_2E'!K$9:K$270,MATCH($D33,'SR_Cash Reconciliation_2E'!$B$9:$B$270,0))="","",INDEX('SR_Cash Reconciliation_2E'!K$9:K$270,MATCH($D33,'SR_Cash Reconciliation_2E'!$B$9:$B$270,0))),"")</f>
        <v/>
      </c>
      <c r="M33" s="1521" t="str">
        <f>""</f>
        <v/>
      </c>
      <c r="N33" s="1520" t="str">
        <f>IFERROR(IF(INDEX('SR_Cash Reconciliation_2E'!N$9:N$270,MATCH($D33,'SR_Cash Reconciliation_2E'!$B$9:$B$270,0))="","",INDEX('SR_Cash Reconciliation_2E'!N$9:N$270,MATCH($D33,'SR_Cash Reconciliation_2E'!$B$9:$B$270,0))),"")</f>
        <v/>
      </c>
    </row>
    <row r="34" spans="1:14" x14ac:dyDescent="0.25">
      <c r="A34" s="1000"/>
      <c r="B34" s="1518"/>
      <c r="C34" s="1518">
        <f t="shared" si="0"/>
        <v>29</v>
      </c>
      <c r="D34" s="1518" t="str">
        <f t="shared" si="1"/>
        <v>ID29</v>
      </c>
      <c r="E34" s="1519" t="str">
        <f>IFERROR(IF(INDEX('SR_Cash Reconciliation_2E'!C$9:C$270,MATCH($D34,'SR_Cash Reconciliation_2E'!$B$9:$B$270,0))="","",INDEX('SR_Cash Reconciliation_2E'!C$9:C$270,MATCH($D34,'SR_Cash Reconciliation_2E'!$B$9:$B$270,0))),"")</f>
        <v/>
      </c>
      <c r="F34" s="1520" t="str">
        <f>IFERROR(IF(INDEX('SR_Cash Reconciliation_2E'!D$9:D$270,MATCH($D34,'SR_Cash Reconciliation_2E'!$B$9:$B$270,0))="","",INDEX('SR_Cash Reconciliation_2E'!D$9:D$270,MATCH($D34,'SR_Cash Reconciliation_2E'!$B$9:$B$270,0))),"")</f>
        <v/>
      </c>
      <c r="G34" s="1520" t="str">
        <f>IFERROR(IF(INDEX('SR_Cash Reconciliation_2E'!E$9:E$270,MATCH($D34,'SR_Cash Reconciliation_2E'!$B$9:$B$270,0))="","",INDEX('SR_Cash Reconciliation_2E'!E$9:E$270,MATCH($D34,'SR_Cash Reconciliation_2E'!$B$9:$B$270,0))),"")</f>
        <v/>
      </c>
      <c r="H34" s="1520" t="str">
        <f>IFERROR(IF(INDEX('SR_Cash Reconciliation_2E'!F$9:F$270,MATCH($D34,'SR_Cash Reconciliation_2E'!$B$9:$B$270,0))="","",INDEX('SR_Cash Reconciliation_2E'!F$9:F$270,MATCH($D34,'SR_Cash Reconciliation_2E'!$B$9:$B$270,0))),"")</f>
        <v/>
      </c>
      <c r="I34" s="1520" t="str">
        <f>IFERROR(IF(INDEX('SR_Cash Reconciliation_2E'!G$9:G$270,MATCH($D34,'SR_Cash Reconciliation_2E'!$B$9:$B$270,0))="","",INDEX('SR_Cash Reconciliation_2E'!G$9:G$270,MATCH($D34,'SR_Cash Reconciliation_2E'!$B$9:$B$270,0))),"")</f>
        <v/>
      </c>
      <c r="J34" s="1520" t="str">
        <f>IFERROR(IF(INDEX('SR_Cash Reconciliation_2E'!H$9:H$270,MATCH($D34,'SR_Cash Reconciliation_2E'!$B$9:$B$270,0))="","",INDEX('SR_Cash Reconciliation_2E'!H$9:H$270,MATCH($D34,'SR_Cash Reconciliation_2E'!$B$9:$B$270,0))),"")</f>
        <v/>
      </c>
      <c r="K34" s="1520" t="str">
        <f>IFERROR(IF(INDEX('SR_Cash Reconciliation_2E'!I$9:I$270,MATCH($D34,'SR_Cash Reconciliation_2E'!$B$9:$B$270,0))="","",INDEX('SR_Cash Reconciliation_2E'!I$9:I$270,MATCH($D34,'SR_Cash Reconciliation_2E'!$B$9:$B$270,0))),"")</f>
        <v/>
      </c>
      <c r="L34" s="1520" t="str">
        <f>IFERROR(IF(INDEX('SR_Cash Reconciliation_2E'!K$9:K$270,MATCH($D34,'SR_Cash Reconciliation_2E'!$B$9:$B$270,0))="","",INDEX('SR_Cash Reconciliation_2E'!K$9:K$270,MATCH($D34,'SR_Cash Reconciliation_2E'!$B$9:$B$270,0))),"")</f>
        <v/>
      </c>
      <c r="M34" s="1521" t="str">
        <f>""</f>
        <v/>
      </c>
      <c r="N34" s="1520" t="str">
        <f>IFERROR(IF(INDEX('SR_Cash Reconciliation_2E'!N$9:N$270,MATCH($D34,'SR_Cash Reconciliation_2E'!$B$9:$B$270,0))="","",INDEX('SR_Cash Reconciliation_2E'!N$9:N$270,MATCH($D34,'SR_Cash Reconciliation_2E'!$B$9:$B$270,0))),"")</f>
        <v/>
      </c>
    </row>
    <row r="35" spans="1:14" x14ac:dyDescent="0.25">
      <c r="A35" s="1000"/>
      <c r="B35" s="1518"/>
      <c r="C35" s="1518">
        <f t="shared" si="0"/>
        <v>30</v>
      </c>
      <c r="D35" s="1518" t="str">
        <f t="shared" si="1"/>
        <v>ID30</v>
      </c>
      <c r="E35" s="1519" t="str">
        <f>IFERROR(IF(INDEX('SR_Cash Reconciliation_2E'!C$9:C$270,MATCH($D35,'SR_Cash Reconciliation_2E'!$B$9:$B$270,0))="","",INDEX('SR_Cash Reconciliation_2E'!C$9:C$270,MATCH($D35,'SR_Cash Reconciliation_2E'!$B$9:$B$270,0))),"")</f>
        <v/>
      </c>
      <c r="F35" s="1520" t="str">
        <f>IFERROR(IF(INDEX('SR_Cash Reconciliation_2E'!D$9:D$270,MATCH($D35,'SR_Cash Reconciliation_2E'!$B$9:$B$270,0))="","",INDEX('SR_Cash Reconciliation_2E'!D$9:D$270,MATCH($D35,'SR_Cash Reconciliation_2E'!$B$9:$B$270,0))),"")</f>
        <v/>
      </c>
      <c r="G35" s="1520" t="str">
        <f>IFERROR(IF(INDEX('SR_Cash Reconciliation_2E'!E$9:E$270,MATCH($D35,'SR_Cash Reconciliation_2E'!$B$9:$B$270,0))="","",INDEX('SR_Cash Reconciliation_2E'!E$9:E$270,MATCH($D35,'SR_Cash Reconciliation_2E'!$B$9:$B$270,0))),"")</f>
        <v/>
      </c>
      <c r="H35" s="1520" t="str">
        <f>IFERROR(IF(INDEX('SR_Cash Reconciliation_2E'!F$9:F$270,MATCH($D35,'SR_Cash Reconciliation_2E'!$B$9:$B$270,0))="","",INDEX('SR_Cash Reconciliation_2E'!F$9:F$270,MATCH($D35,'SR_Cash Reconciliation_2E'!$B$9:$B$270,0))),"")</f>
        <v/>
      </c>
      <c r="I35" s="1520" t="str">
        <f>IFERROR(IF(INDEX('SR_Cash Reconciliation_2E'!G$9:G$270,MATCH($D35,'SR_Cash Reconciliation_2E'!$B$9:$B$270,0))="","",INDEX('SR_Cash Reconciliation_2E'!G$9:G$270,MATCH($D35,'SR_Cash Reconciliation_2E'!$B$9:$B$270,0))),"")</f>
        <v/>
      </c>
      <c r="J35" s="1520" t="str">
        <f>IFERROR(IF(INDEX('SR_Cash Reconciliation_2E'!H$9:H$270,MATCH($D35,'SR_Cash Reconciliation_2E'!$B$9:$B$270,0))="","",INDEX('SR_Cash Reconciliation_2E'!H$9:H$270,MATCH($D35,'SR_Cash Reconciliation_2E'!$B$9:$B$270,0))),"")</f>
        <v/>
      </c>
      <c r="K35" s="1520" t="str">
        <f>IFERROR(IF(INDEX('SR_Cash Reconciliation_2E'!I$9:I$270,MATCH($D35,'SR_Cash Reconciliation_2E'!$B$9:$B$270,0))="","",INDEX('SR_Cash Reconciliation_2E'!I$9:I$270,MATCH($D35,'SR_Cash Reconciliation_2E'!$B$9:$B$270,0))),"")</f>
        <v/>
      </c>
      <c r="L35" s="1520" t="str">
        <f>IFERROR(IF(INDEX('SR_Cash Reconciliation_2E'!K$9:K$270,MATCH($D35,'SR_Cash Reconciliation_2E'!$B$9:$B$270,0))="","",INDEX('SR_Cash Reconciliation_2E'!K$9:K$270,MATCH($D35,'SR_Cash Reconciliation_2E'!$B$9:$B$270,0))),"")</f>
        <v/>
      </c>
      <c r="M35" s="1521" t="str">
        <f>""</f>
        <v/>
      </c>
      <c r="N35" s="1520" t="str">
        <f>IFERROR(IF(INDEX('SR_Cash Reconciliation_2E'!N$9:N$270,MATCH($D35,'SR_Cash Reconciliation_2E'!$B$9:$B$270,0))="","",INDEX('SR_Cash Reconciliation_2E'!N$9:N$270,MATCH($D35,'SR_Cash Reconciliation_2E'!$B$9:$B$270,0))),"")</f>
        <v/>
      </c>
    </row>
    <row r="36" spans="1:14" x14ac:dyDescent="0.25">
      <c r="A36" s="1000"/>
      <c r="B36" s="1518"/>
      <c r="C36" s="1518">
        <f t="shared" si="0"/>
        <v>31</v>
      </c>
      <c r="D36" s="1518" t="str">
        <f t="shared" si="1"/>
        <v>ID31</v>
      </c>
      <c r="E36" s="1519" t="str">
        <f>IFERROR(IF(INDEX('SR_Cash Reconciliation_2E'!C$9:C$270,MATCH($D36,'SR_Cash Reconciliation_2E'!$B$9:$B$270,0))="","",INDEX('SR_Cash Reconciliation_2E'!C$9:C$270,MATCH($D36,'SR_Cash Reconciliation_2E'!$B$9:$B$270,0))),"")</f>
        <v/>
      </c>
      <c r="F36" s="1520" t="str">
        <f>IFERROR(IF(INDEX('SR_Cash Reconciliation_2E'!D$9:D$270,MATCH($D36,'SR_Cash Reconciliation_2E'!$B$9:$B$270,0))="","",INDEX('SR_Cash Reconciliation_2E'!D$9:D$270,MATCH($D36,'SR_Cash Reconciliation_2E'!$B$9:$B$270,0))),"")</f>
        <v/>
      </c>
      <c r="G36" s="1520" t="str">
        <f>IFERROR(IF(INDEX('SR_Cash Reconciliation_2E'!E$9:E$270,MATCH($D36,'SR_Cash Reconciliation_2E'!$B$9:$B$270,0))="","",INDEX('SR_Cash Reconciliation_2E'!E$9:E$270,MATCH($D36,'SR_Cash Reconciliation_2E'!$B$9:$B$270,0))),"")</f>
        <v/>
      </c>
      <c r="H36" s="1520" t="str">
        <f>IFERROR(IF(INDEX('SR_Cash Reconciliation_2E'!F$9:F$270,MATCH($D36,'SR_Cash Reconciliation_2E'!$B$9:$B$270,0))="","",INDEX('SR_Cash Reconciliation_2E'!F$9:F$270,MATCH($D36,'SR_Cash Reconciliation_2E'!$B$9:$B$270,0))),"")</f>
        <v/>
      </c>
      <c r="I36" s="1520" t="str">
        <f>IFERROR(IF(INDEX('SR_Cash Reconciliation_2E'!G$9:G$270,MATCH($D36,'SR_Cash Reconciliation_2E'!$B$9:$B$270,0))="","",INDEX('SR_Cash Reconciliation_2E'!G$9:G$270,MATCH($D36,'SR_Cash Reconciliation_2E'!$B$9:$B$270,0))),"")</f>
        <v/>
      </c>
      <c r="J36" s="1520" t="str">
        <f>IFERROR(IF(INDEX('SR_Cash Reconciliation_2E'!H$9:H$270,MATCH($D36,'SR_Cash Reconciliation_2E'!$B$9:$B$270,0))="","",INDEX('SR_Cash Reconciliation_2E'!H$9:H$270,MATCH($D36,'SR_Cash Reconciliation_2E'!$B$9:$B$270,0))),"")</f>
        <v/>
      </c>
      <c r="K36" s="1520" t="str">
        <f>IFERROR(IF(INDEX('SR_Cash Reconciliation_2E'!I$9:I$270,MATCH($D36,'SR_Cash Reconciliation_2E'!$B$9:$B$270,0))="","",INDEX('SR_Cash Reconciliation_2E'!I$9:I$270,MATCH($D36,'SR_Cash Reconciliation_2E'!$B$9:$B$270,0))),"")</f>
        <v/>
      </c>
      <c r="L36" s="1520" t="str">
        <f>IFERROR(IF(INDEX('SR_Cash Reconciliation_2E'!K$9:K$270,MATCH($D36,'SR_Cash Reconciliation_2E'!$B$9:$B$270,0))="","",INDEX('SR_Cash Reconciliation_2E'!K$9:K$270,MATCH($D36,'SR_Cash Reconciliation_2E'!$B$9:$B$270,0))),"")</f>
        <v/>
      </c>
      <c r="M36" s="1521" t="str">
        <f>""</f>
        <v/>
      </c>
      <c r="N36" s="1520" t="str">
        <f>IFERROR(IF(INDEX('SR_Cash Reconciliation_2E'!N$9:N$270,MATCH($D36,'SR_Cash Reconciliation_2E'!$B$9:$B$270,0))="","",INDEX('SR_Cash Reconciliation_2E'!N$9:N$270,MATCH($D36,'SR_Cash Reconciliation_2E'!$B$9:$B$270,0))),"")</f>
        <v/>
      </c>
    </row>
    <row r="37" spans="1:14" x14ac:dyDescent="0.25">
      <c r="A37" s="1000"/>
      <c r="B37" s="1518"/>
      <c r="C37" s="1518">
        <f t="shared" si="0"/>
        <v>32</v>
      </c>
      <c r="D37" s="1518" t="str">
        <f t="shared" si="1"/>
        <v>ID32</v>
      </c>
      <c r="E37" s="1519" t="str">
        <f>IFERROR(IF(INDEX('SR_Cash Reconciliation_2E'!C$9:C$270,MATCH($D37,'SR_Cash Reconciliation_2E'!$B$9:$B$270,0))="","",INDEX('SR_Cash Reconciliation_2E'!C$9:C$270,MATCH($D37,'SR_Cash Reconciliation_2E'!$B$9:$B$270,0))),"")</f>
        <v/>
      </c>
      <c r="F37" s="1520" t="str">
        <f>IFERROR(IF(INDEX('SR_Cash Reconciliation_2E'!D$9:D$270,MATCH($D37,'SR_Cash Reconciliation_2E'!$B$9:$B$270,0))="","",INDEX('SR_Cash Reconciliation_2E'!D$9:D$270,MATCH($D37,'SR_Cash Reconciliation_2E'!$B$9:$B$270,0))),"")</f>
        <v/>
      </c>
      <c r="G37" s="1520" t="str">
        <f>IFERROR(IF(INDEX('SR_Cash Reconciliation_2E'!E$9:E$270,MATCH($D37,'SR_Cash Reconciliation_2E'!$B$9:$B$270,0))="","",INDEX('SR_Cash Reconciliation_2E'!E$9:E$270,MATCH($D37,'SR_Cash Reconciliation_2E'!$B$9:$B$270,0))),"")</f>
        <v/>
      </c>
      <c r="H37" s="1520" t="str">
        <f>IFERROR(IF(INDEX('SR_Cash Reconciliation_2E'!F$9:F$270,MATCH($D37,'SR_Cash Reconciliation_2E'!$B$9:$B$270,0))="","",INDEX('SR_Cash Reconciliation_2E'!F$9:F$270,MATCH($D37,'SR_Cash Reconciliation_2E'!$B$9:$B$270,0))),"")</f>
        <v/>
      </c>
      <c r="I37" s="1520" t="str">
        <f>IFERROR(IF(INDEX('SR_Cash Reconciliation_2E'!G$9:G$270,MATCH($D37,'SR_Cash Reconciliation_2E'!$B$9:$B$270,0))="","",INDEX('SR_Cash Reconciliation_2E'!G$9:G$270,MATCH($D37,'SR_Cash Reconciliation_2E'!$B$9:$B$270,0))),"")</f>
        <v/>
      </c>
      <c r="J37" s="1520" t="str">
        <f>IFERROR(IF(INDEX('SR_Cash Reconciliation_2E'!H$9:H$270,MATCH($D37,'SR_Cash Reconciliation_2E'!$B$9:$B$270,0))="","",INDEX('SR_Cash Reconciliation_2E'!H$9:H$270,MATCH($D37,'SR_Cash Reconciliation_2E'!$B$9:$B$270,0))),"")</f>
        <v/>
      </c>
      <c r="K37" s="1520" t="str">
        <f>IFERROR(IF(INDEX('SR_Cash Reconciliation_2E'!I$9:I$270,MATCH($D37,'SR_Cash Reconciliation_2E'!$B$9:$B$270,0))="","",INDEX('SR_Cash Reconciliation_2E'!I$9:I$270,MATCH($D37,'SR_Cash Reconciliation_2E'!$B$9:$B$270,0))),"")</f>
        <v/>
      </c>
      <c r="L37" s="1520" t="str">
        <f>IFERROR(IF(INDEX('SR_Cash Reconciliation_2E'!K$9:K$270,MATCH($D37,'SR_Cash Reconciliation_2E'!$B$9:$B$270,0))="","",INDEX('SR_Cash Reconciliation_2E'!K$9:K$270,MATCH($D37,'SR_Cash Reconciliation_2E'!$B$9:$B$270,0))),"")</f>
        <v/>
      </c>
      <c r="M37" s="1521" t="str">
        <f>""</f>
        <v/>
      </c>
      <c r="N37" s="1520" t="str">
        <f>IFERROR(IF(INDEX('SR_Cash Reconciliation_2E'!N$9:N$270,MATCH($D37,'SR_Cash Reconciliation_2E'!$B$9:$B$270,0))="","",INDEX('SR_Cash Reconciliation_2E'!N$9:N$270,MATCH($D37,'SR_Cash Reconciliation_2E'!$B$9:$B$270,0))),"")</f>
        <v/>
      </c>
    </row>
    <row r="38" spans="1:14" x14ac:dyDescent="0.25">
      <c r="A38" s="1000"/>
      <c r="B38" s="1518"/>
      <c r="C38" s="1518">
        <f t="shared" si="0"/>
        <v>33</v>
      </c>
      <c r="D38" s="1518" t="str">
        <f t="shared" si="1"/>
        <v>ID33</v>
      </c>
      <c r="E38" s="1519" t="str">
        <f>IFERROR(IF(INDEX('SR_Cash Reconciliation_2E'!C$9:C$270,MATCH($D38,'SR_Cash Reconciliation_2E'!$B$9:$B$270,0))="","",INDEX('SR_Cash Reconciliation_2E'!C$9:C$270,MATCH($D38,'SR_Cash Reconciliation_2E'!$B$9:$B$270,0))),"")</f>
        <v/>
      </c>
      <c r="F38" s="1520" t="str">
        <f>IFERROR(IF(INDEX('SR_Cash Reconciliation_2E'!D$9:D$270,MATCH($D38,'SR_Cash Reconciliation_2E'!$B$9:$B$270,0))="","",INDEX('SR_Cash Reconciliation_2E'!D$9:D$270,MATCH($D38,'SR_Cash Reconciliation_2E'!$B$9:$B$270,0))),"")</f>
        <v/>
      </c>
      <c r="G38" s="1520" t="str">
        <f>IFERROR(IF(INDEX('SR_Cash Reconciliation_2E'!E$9:E$270,MATCH($D38,'SR_Cash Reconciliation_2E'!$B$9:$B$270,0))="","",INDEX('SR_Cash Reconciliation_2E'!E$9:E$270,MATCH($D38,'SR_Cash Reconciliation_2E'!$B$9:$B$270,0))),"")</f>
        <v/>
      </c>
      <c r="H38" s="1520" t="str">
        <f>IFERROR(IF(INDEX('SR_Cash Reconciliation_2E'!F$9:F$270,MATCH($D38,'SR_Cash Reconciliation_2E'!$B$9:$B$270,0))="","",INDEX('SR_Cash Reconciliation_2E'!F$9:F$270,MATCH($D38,'SR_Cash Reconciliation_2E'!$B$9:$B$270,0))),"")</f>
        <v/>
      </c>
      <c r="I38" s="1520" t="str">
        <f>IFERROR(IF(INDEX('SR_Cash Reconciliation_2E'!G$9:G$270,MATCH($D38,'SR_Cash Reconciliation_2E'!$B$9:$B$270,0))="","",INDEX('SR_Cash Reconciliation_2E'!G$9:G$270,MATCH($D38,'SR_Cash Reconciliation_2E'!$B$9:$B$270,0))),"")</f>
        <v/>
      </c>
      <c r="J38" s="1520" t="str">
        <f>IFERROR(IF(INDEX('SR_Cash Reconciliation_2E'!H$9:H$270,MATCH($D38,'SR_Cash Reconciliation_2E'!$B$9:$B$270,0))="","",INDEX('SR_Cash Reconciliation_2E'!H$9:H$270,MATCH($D38,'SR_Cash Reconciliation_2E'!$B$9:$B$270,0))),"")</f>
        <v/>
      </c>
      <c r="K38" s="1520" t="str">
        <f>IFERROR(IF(INDEX('SR_Cash Reconciliation_2E'!I$9:I$270,MATCH($D38,'SR_Cash Reconciliation_2E'!$B$9:$B$270,0))="","",INDEX('SR_Cash Reconciliation_2E'!I$9:I$270,MATCH($D38,'SR_Cash Reconciliation_2E'!$B$9:$B$270,0))),"")</f>
        <v/>
      </c>
      <c r="L38" s="1520" t="str">
        <f>IFERROR(IF(INDEX('SR_Cash Reconciliation_2E'!K$9:K$270,MATCH($D38,'SR_Cash Reconciliation_2E'!$B$9:$B$270,0))="","",INDEX('SR_Cash Reconciliation_2E'!K$9:K$270,MATCH($D38,'SR_Cash Reconciliation_2E'!$B$9:$B$270,0))),"")</f>
        <v/>
      </c>
      <c r="M38" s="1521" t="str">
        <f>""</f>
        <v/>
      </c>
      <c r="N38" s="1520" t="str">
        <f>IFERROR(IF(INDEX('SR_Cash Reconciliation_2E'!N$9:N$270,MATCH($D38,'SR_Cash Reconciliation_2E'!$B$9:$B$270,0))="","",INDEX('SR_Cash Reconciliation_2E'!N$9:N$270,MATCH($D38,'SR_Cash Reconciliation_2E'!$B$9:$B$270,0))),"")</f>
        <v/>
      </c>
    </row>
    <row r="39" spans="1:14" x14ac:dyDescent="0.25">
      <c r="A39" s="1000"/>
      <c r="B39" s="1518"/>
      <c r="C39" s="1518">
        <f t="shared" si="0"/>
        <v>34</v>
      </c>
      <c r="D39" s="1518" t="str">
        <f t="shared" si="1"/>
        <v>ID34</v>
      </c>
      <c r="E39" s="1519" t="str">
        <f>IFERROR(IF(INDEX('SR_Cash Reconciliation_2E'!C$9:C$270,MATCH($D39,'SR_Cash Reconciliation_2E'!$B$9:$B$270,0))="","",INDEX('SR_Cash Reconciliation_2E'!C$9:C$270,MATCH($D39,'SR_Cash Reconciliation_2E'!$B$9:$B$270,0))),"")</f>
        <v/>
      </c>
      <c r="F39" s="1520" t="str">
        <f>IFERROR(IF(INDEX('SR_Cash Reconciliation_2E'!D$9:D$270,MATCH($D39,'SR_Cash Reconciliation_2E'!$B$9:$B$270,0))="","",INDEX('SR_Cash Reconciliation_2E'!D$9:D$270,MATCH($D39,'SR_Cash Reconciliation_2E'!$B$9:$B$270,0))),"")</f>
        <v/>
      </c>
      <c r="G39" s="1520" t="str">
        <f>IFERROR(IF(INDEX('SR_Cash Reconciliation_2E'!E$9:E$270,MATCH($D39,'SR_Cash Reconciliation_2E'!$B$9:$B$270,0))="","",INDEX('SR_Cash Reconciliation_2E'!E$9:E$270,MATCH($D39,'SR_Cash Reconciliation_2E'!$B$9:$B$270,0))),"")</f>
        <v/>
      </c>
      <c r="H39" s="1520" t="str">
        <f>IFERROR(IF(INDEX('SR_Cash Reconciliation_2E'!F$9:F$270,MATCH($D39,'SR_Cash Reconciliation_2E'!$B$9:$B$270,0))="","",INDEX('SR_Cash Reconciliation_2E'!F$9:F$270,MATCH($D39,'SR_Cash Reconciliation_2E'!$B$9:$B$270,0))),"")</f>
        <v/>
      </c>
      <c r="I39" s="1520" t="str">
        <f>IFERROR(IF(INDEX('SR_Cash Reconciliation_2E'!G$9:G$270,MATCH($D39,'SR_Cash Reconciliation_2E'!$B$9:$B$270,0))="","",INDEX('SR_Cash Reconciliation_2E'!G$9:G$270,MATCH($D39,'SR_Cash Reconciliation_2E'!$B$9:$B$270,0))),"")</f>
        <v/>
      </c>
      <c r="J39" s="1520" t="str">
        <f>IFERROR(IF(INDEX('SR_Cash Reconciliation_2E'!H$9:H$270,MATCH($D39,'SR_Cash Reconciliation_2E'!$B$9:$B$270,0))="","",INDEX('SR_Cash Reconciliation_2E'!H$9:H$270,MATCH($D39,'SR_Cash Reconciliation_2E'!$B$9:$B$270,0))),"")</f>
        <v/>
      </c>
      <c r="K39" s="1520" t="str">
        <f>IFERROR(IF(INDEX('SR_Cash Reconciliation_2E'!I$9:I$270,MATCH($D39,'SR_Cash Reconciliation_2E'!$B$9:$B$270,0))="","",INDEX('SR_Cash Reconciliation_2E'!I$9:I$270,MATCH($D39,'SR_Cash Reconciliation_2E'!$B$9:$B$270,0))),"")</f>
        <v/>
      </c>
      <c r="L39" s="1520" t="str">
        <f>IFERROR(IF(INDEX('SR_Cash Reconciliation_2E'!K$9:K$270,MATCH($D39,'SR_Cash Reconciliation_2E'!$B$9:$B$270,0))="","",INDEX('SR_Cash Reconciliation_2E'!K$9:K$270,MATCH($D39,'SR_Cash Reconciliation_2E'!$B$9:$B$270,0))),"")</f>
        <v/>
      </c>
      <c r="M39" s="1521" t="str">
        <f>""</f>
        <v/>
      </c>
      <c r="N39" s="1520" t="str">
        <f>IFERROR(IF(INDEX('SR_Cash Reconciliation_2E'!N$9:N$270,MATCH($D39,'SR_Cash Reconciliation_2E'!$B$9:$B$270,0))="","",INDEX('SR_Cash Reconciliation_2E'!N$9:N$270,MATCH($D39,'SR_Cash Reconciliation_2E'!$B$9:$B$270,0))),"")</f>
        <v/>
      </c>
    </row>
    <row r="40" spans="1:14" x14ac:dyDescent="0.25">
      <c r="A40" s="1000"/>
      <c r="B40" s="1518"/>
      <c r="C40" s="1518">
        <f t="shared" si="0"/>
        <v>35</v>
      </c>
      <c r="D40" s="1518" t="str">
        <f t="shared" si="1"/>
        <v>ID35</v>
      </c>
      <c r="E40" s="1519" t="str">
        <f>IFERROR(IF(INDEX('SR_Cash Reconciliation_2E'!C$9:C$270,MATCH($D40,'SR_Cash Reconciliation_2E'!$B$9:$B$270,0))="","",INDEX('SR_Cash Reconciliation_2E'!C$9:C$270,MATCH($D40,'SR_Cash Reconciliation_2E'!$B$9:$B$270,0))),"")</f>
        <v/>
      </c>
      <c r="F40" s="1520" t="str">
        <f>IFERROR(IF(INDEX('SR_Cash Reconciliation_2E'!D$9:D$270,MATCH($D40,'SR_Cash Reconciliation_2E'!$B$9:$B$270,0))="","",INDEX('SR_Cash Reconciliation_2E'!D$9:D$270,MATCH($D40,'SR_Cash Reconciliation_2E'!$B$9:$B$270,0))),"")</f>
        <v/>
      </c>
      <c r="G40" s="1520" t="str">
        <f>IFERROR(IF(INDEX('SR_Cash Reconciliation_2E'!E$9:E$270,MATCH($D40,'SR_Cash Reconciliation_2E'!$B$9:$B$270,0))="","",INDEX('SR_Cash Reconciliation_2E'!E$9:E$270,MATCH($D40,'SR_Cash Reconciliation_2E'!$B$9:$B$270,0))),"")</f>
        <v/>
      </c>
      <c r="H40" s="1520" t="str">
        <f>IFERROR(IF(INDEX('SR_Cash Reconciliation_2E'!F$9:F$270,MATCH($D40,'SR_Cash Reconciliation_2E'!$B$9:$B$270,0))="","",INDEX('SR_Cash Reconciliation_2E'!F$9:F$270,MATCH($D40,'SR_Cash Reconciliation_2E'!$B$9:$B$270,0))),"")</f>
        <v/>
      </c>
      <c r="I40" s="1520" t="str">
        <f>IFERROR(IF(INDEX('SR_Cash Reconciliation_2E'!G$9:G$270,MATCH($D40,'SR_Cash Reconciliation_2E'!$B$9:$B$270,0))="","",INDEX('SR_Cash Reconciliation_2E'!G$9:G$270,MATCH($D40,'SR_Cash Reconciliation_2E'!$B$9:$B$270,0))),"")</f>
        <v/>
      </c>
      <c r="J40" s="1520" t="str">
        <f>IFERROR(IF(INDEX('SR_Cash Reconciliation_2E'!H$9:H$270,MATCH($D40,'SR_Cash Reconciliation_2E'!$B$9:$B$270,0))="","",INDEX('SR_Cash Reconciliation_2E'!H$9:H$270,MATCH($D40,'SR_Cash Reconciliation_2E'!$B$9:$B$270,0))),"")</f>
        <v/>
      </c>
      <c r="K40" s="1520" t="str">
        <f>IFERROR(IF(INDEX('SR_Cash Reconciliation_2E'!I$9:I$270,MATCH($D40,'SR_Cash Reconciliation_2E'!$B$9:$B$270,0))="","",INDEX('SR_Cash Reconciliation_2E'!I$9:I$270,MATCH($D40,'SR_Cash Reconciliation_2E'!$B$9:$B$270,0))),"")</f>
        <v/>
      </c>
      <c r="L40" s="1520" t="str">
        <f>IFERROR(IF(INDEX('SR_Cash Reconciliation_2E'!K$9:K$270,MATCH($D40,'SR_Cash Reconciliation_2E'!$B$9:$B$270,0))="","",INDEX('SR_Cash Reconciliation_2E'!K$9:K$270,MATCH($D40,'SR_Cash Reconciliation_2E'!$B$9:$B$270,0))),"")</f>
        <v/>
      </c>
      <c r="M40" s="1521" t="str">
        <f>""</f>
        <v/>
      </c>
      <c r="N40" s="1520" t="str">
        <f>IFERROR(IF(INDEX('SR_Cash Reconciliation_2E'!N$9:N$270,MATCH($D40,'SR_Cash Reconciliation_2E'!$B$9:$B$270,0))="","",INDEX('SR_Cash Reconciliation_2E'!N$9:N$270,MATCH($D40,'SR_Cash Reconciliation_2E'!$B$9:$B$270,0))),"")</f>
        <v/>
      </c>
    </row>
    <row r="41" spans="1:14" x14ac:dyDescent="0.25">
      <c r="A41" s="1000"/>
      <c r="B41" s="1518"/>
      <c r="C41" s="1518">
        <f t="shared" si="0"/>
        <v>36</v>
      </c>
      <c r="D41" s="1518" t="str">
        <f t="shared" si="1"/>
        <v>ID36</v>
      </c>
      <c r="E41" s="1519" t="str">
        <f>IFERROR(IF(INDEX('SR_Cash Reconciliation_2E'!C$9:C$270,MATCH($D41,'SR_Cash Reconciliation_2E'!$B$9:$B$270,0))="","",INDEX('SR_Cash Reconciliation_2E'!C$9:C$270,MATCH($D41,'SR_Cash Reconciliation_2E'!$B$9:$B$270,0))),"")</f>
        <v/>
      </c>
      <c r="F41" s="1520" t="str">
        <f>IFERROR(IF(INDEX('SR_Cash Reconciliation_2E'!D$9:D$270,MATCH($D41,'SR_Cash Reconciliation_2E'!$B$9:$B$270,0))="","",INDEX('SR_Cash Reconciliation_2E'!D$9:D$270,MATCH($D41,'SR_Cash Reconciliation_2E'!$B$9:$B$270,0))),"")</f>
        <v/>
      </c>
      <c r="G41" s="1520" t="str">
        <f>IFERROR(IF(INDEX('SR_Cash Reconciliation_2E'!E$9:E$270,MATCH($D41,'SR_Cash Reconciliation_2E'!$B$9:$B$270,0))="","",INDEX('SR_Cash Reconciliation_2E'!E$9:E$270,MATCH($D41,'SR_Cash Reconciliation_2E'!$B$9:$B$270,0))),"")</f>
        <v/>
      </c>
      <c r="H41" s="1520" t="str">
        <f>IFERROR(IF(INDEX('SR_Cash Reconciliation_2E'!F$9:F$270,MATCH($D41,'SR_Cash Reconciliation_2E'!$B$9:$B$270,0))="","",INDEX('SR_Cash Reconciliation_2E'!F$9:F$270,MATCH($D41,'SR_Cash Reconciliation_2E'!$B$9:$B$270,0))),"")</f>
        <v/>
      </c>
      <c r="I41" s="1520" t="str">
        <f>IFERROR(IF(INDEX('SR_Cash Reconciliation_2E'!G$9:G$270,MATCH($D41,'SR_Cash Reconciliation_2E'!$B$9:$B$270,0))="","",INDEX('SR_Cash Reconciliation_2E'!G$9:G$270,MATCH($D41,'SR_Cash Reconciliation_2E'!$B$9:$B$270,0))),"")</f>
        <v/>
      </c>
      <c r="J41" s="1520" t="str">
        <f>IFERROR(IF(INDEX('SR_Cash Reconciliation_2E'!H$9:H$270,MATCH($D41,'SR_Cash Reconciliation_2E'!$B$9:$B$270,0))="","",INDEX('SR_Cash Reconciliation_2E'!H$9:H$270,MATCH($D41,'SR_Cash Reconciliation_2E'!$B$9:$B$270,0))),"")</f>
        <v/>
      </c>
      <c r="K41" s="1520" t="str">
        <f>IFERROR(IF(INDEX('SR_Cash Reconciliation_2E'!I$9:I$270,MATCH($D41,'SR_Cash Reconciliation_2E'!$B$9:$B$270,0))="","",INDEX('SR_Cash Reconciliation_2E'!I$9:I$270,MATCH($D41,'SR_Cash Reconciliation_2E'!$B$9:$B$270,0))),"")</f>
        <v/>
      </c>
      <c r="L41" s="1520" t="str">
        <f>IFERROR(IF(INDEX('SR_Cash Reconciliation_2E'!K$9:K$270,MATCH($D41,'SR_Cash Reconciliation_2E'!$B$9:$B$270,0))="","",INDEX('SR_Cash Reconciliation_2E'!K$9:K$270,MATCH($D41,'SR_Cash Reconciliation_2E'!$B$9:$B$270,0))),"")</f>
        <v/>
      </c>
      <c r="M41" s="1521" t="str">
        <f>""</f>
        <v/>
      </c>
      <c r="N41" s="1520" t="str">
        <f>IFERROR(IF(INDEX('SR_Cash Reconciliation_2E'!N$9:N$270,MATCH($D41,'SR_Cash Reconciliation_2E'!$B$9:$B$270,0))="","",INDEX('SR_Cash Reconciliation_2E'!N$9:N$270,MATCH($D41,'SR_Cash Reconciliation_2E'!$B$9:$B$270,0))),"")</f>
        <v/>
      </c>
    </row>
    <row r="42" spans="1:14" x14ac:dyDescent="0.25">
      <c r="A42" s="1000"/>
      <c r="B42" s="1518"/>
      <c r="C42" s="1518">
        <f t="shared" si="0"/>
        <v>37</v>
      </c>
      <c r="D42" s="1518" t="str">
        <f t="shared" si="1"/>
        <v>ID37</v>
      </c>
      <c r="E42" s="1519" t="str">
        <f>IFERROR(IF(INDEX('SR_Cash Reconciliation_2E'!C$9:C$270,MATCH($D42,'SR_Cash Reconciliation_2E'!$B$9:$B$270,0))="","",INDEX('SR_Cash Reconciliation_2E'!C$9:C$270,MATCH($D42,'SR_Cash Reconciliation_2E'!$B$9:$B$270,0))),"")</f>
        <v/>
      </c>
      <c r="F42" s="1520" t="str">
        <f>IFERROR(IF(INDEX('SR_Cash Reconciliation_2E'!D$9:D$270,MATCH($D42,'SR_Cash Reconciliation_2E'!$B$9:$B$270,0))="","",INDEX('SR_Cash Reconciliation_2E'!D$9:D$270,MATCH($D42,'SR_Cash Reconciliation_2E'!$B$9:$B$270,0))),"")</f>
        <v/>
      </c>
      <c r="G42" s="1520" t="str">
        <f>IFERROR(IF(INDEX('SR_Cash Reconciliation_2E'!E$9:E$270,MATCH($D42,'SR_Cash Reconciliation_2E'!$B$9:$B$270,0))="","",INDEX('SR_Cash Reconciliation_2E'!E$9:E$270,MATCH($D42,'SR_Cash Reconciliation_2E'!$B$9:$B$270,0))),"")</f>
        <v/>
      </c>
      <c r="H42" s="1520" t="str">
        <f>IFERROR(IF(INDEX('SR_Cash Reconciliation_2E'!F$9:F$270,MATCH($D42,'SR_Cash Reconciliation_2E'!$B$9:$B$270,0))="","",INDEX('SR_Cash Reconciliation_2E'!F$9:F$270,MATCH($D42,'SR_Cash Reconciliation_2E'!$B$9:$B$270,0))),"")</f>
        <v/>
      </c>
      <c r="I42" s="1520" t="str">
        <f>IFERROR(IF(INDEX('SR_Cash Reconciliation_2E'!G$9:G$270,MATCH($D42,'SR_Cash Reconciliation_2E'!$B$9:$B$270,0))="","",INDEX('SR_Cash Reconciliation_2E'!G$9:G$270,MATCH($D42,'SR_Cash Reconciliation_2E'!$B$9:$B$270,0))),"")</f>
        <v/>
      </c>
      <c r="J42" s="1520" t="str">
        <f>IFERROR(IF(INDEX('SR_Cash Reconciliation_2E'!H$9:H$270,MATCH($D42,'SR_Cash Reconciliation_2E'!$B$9:$B$270,0))="","",INDEX('SR_Cash Reconciliation_2E'!H$9:H$270,MATCH($D42,'SR_Cash Reconciliation_2E'!$B$9:$B$270,0))),"")</f>
        <v/>
      </c>
      <c r="K42" s="1520" t="str">
        <f>IFERROR(IF(INDEX('SR_Cash Reconciliation_2E'!I$9:I$270,MATCH($D42,'SR_Cash Reconciliation_2E'!$B$9:$B$270,0))="","",INDEX('SR_Cash Reconciliation_2E'!I$9:I$270,MATCH($D42,'SR_Cash Reconciliation_2E'!$B$9:$B$270,0))),"")</f>
        <v/>
      </c>
      <c r="L42" s="1520" t="str">
        <f>IFERROR(IF(INDEX('SR_Cash Reconciliation_2E'!K$9:K$270,MATCH($D42,'SR_Cash Reconciliation_2E'!$B$9:$B$270,0))="","",INDEX('SR_Cash Reconciliation_2E'!K$9:K$270,MATCH($D42,'SR_Cash Reconciliation_2E'!$B$9:$B$270,0))),"")</f>
        <v/>
      </c>
      <c r="M42" s="1521" t="str">
        <f>""</f>
        <v/>
      </c>
      <c r="N42" s="1520" t="str">
        <f>IFERROR(IF(INDEX('SR_Cash Reconciliation_2E'!N$9:N$270,MATCH($D42,'SR_Cash Reconciliation_2E'!$B$9:$B$270,0))="","",INDEX('SR_Cash Reconciliation_2E'!N$9:N$270,MATCH($D42,'SR_Cash Reconciliation_2E'!$B$9:$B$270,0))),"")</f>
        <v/>
      </c>
    </row>
    <row r="43" spans="1:14" x14ac:dyDescent="0.25">
      <c r="A43" s="1000"/>
      <c r="B43" s="1518"/>
      <c r="C43" s="1518">
        <f t="shared" si="0"/>
        <v>38</v>
      </c>
      <c r="D43" s="1518" t="str">
        <f t="shared" si="1"/>
        <v>ID38</v>
      </c>
      <c r="E43" s="1519" t="str">
        <f>IFERROR(IF(INDEX('SR_Cash Reconciliation_2E'!C$9:C$270,MATCH($D43,'SR_Cash Reconciliation_2E'!$B$9:$B$270,0))="","",INDEX('SR_Cash Reconciliation_2E'!C$9:C$270,MATCH($D43,'SR_Cash Reconciliation_2E'!$B$9:$B$270,0))),"")</f>
        <v/>
      </c>
      <c r="F43" s="1520" t="str">
        <f>IFERROR(IF(INDEX('SR_Cash Reconciliation_2E'!D$9:D$270,MATCH($D43,'SR_Cash Reconciliation_2E'!$B$9:$B$270,0))="","",INDEX('SR_Cash Reconciliation_2E'!D$9:D$270,MATCH($D43,'SR_Cash Reconciliation_2E'!$B$9:$B$270,0))),"")</f>
        <v/>
      </c>
      <c r="G43" s="1520" t="str">
        <f>IFERROR(IF(INDEX('SR_Cash Reconciliation_2E'!E$9:E$270,MATCH($D43,'SR_Cash Reconciliation_2E'!$B$9:$B$270,0))="","",INDEX('SR_Cash Reconciliation_2E'!E$9:E$270,MATCH($D43,'SR_Cash Reconciliation_2E'!$B$9:$B$270,0))),"")</f>
        <v/>
      </c>
      <c r="H43" s="1520" t="str">
        <f>IFERROR(IF(INDEX('SR_Cash Reconciliation_2E'!F$9:F$270,MATCH($D43,'SR_Cash Reconciliation_2E'!$B$9:$B$270,0))="","",INDEX('SR_Cash Reconciliation_2E'!F$9:F$270,MATCH($D43,'SR_Cash Reconciliation_2E'!$B$9:$B$270,0))),"")</f>
        <v/>
      </c>
      <c r="I43" s="1520" t="str">
        <f>IFERROR(IF(INDEX('SR_Cash Reconciliation_2E'!G$9:G$270,MATCH($D43,'SR_Cash Reconciliation_2E'!$B$9:$B$270,0))="","",INDEX('SR_Cash Reconciliation_2E'!G$9:G$270,MATCH($D43,'SR_Cash Reconciliation_2E'!$B$9:$B$270,0))),"")</f>
        <v/>
      </c>
      <c r="J43" s="1520" t="str">
        <f>IFERROR(IF(INDEX('SR_Cash Reconciliation_2E'!H$9:H$270,MATCH($D43,'SR_Cash Reconciliation_2E'!$B$9:$B$270,0))="","",INDEX('SR_Cash Reconciliation_2E'!H$9:H$270,MATCH($D43,'SR_Cash Reconciliation_2E'!$B$9:$B$270,0))),"")</f>
        <v/>
      </c>
      <c r="K43" s="1520" t="str">
        <f>IFERROR(IF(INDEX('SR_Cash Reconciliation_2E'!I$9:I$270,MATCH($D43,'SR_Cash Reconciliation_2E'!$B$9:$B$270,0))="","",INDEX('SR_Cash Reconciliation_2E'!I$9:I$270,MATCH($D43,'SR_Cash Reconciliation_2E'!$B$9:$B$270,0))),"")</f>
        <v/>
      </c>
      <c r="L43" s="1520" t="str">
        <f>IFERROR(IF(INDEX('SR_Cash Reconciliation_2E'!K$9:K$270,MATCH($D43,'SR_Cash Reconciliation_2E'!$B$9:$B$270,0))="","",INDEX('SR_Cash Reconciliation_2E'!K$9:K$270,MATCH($D43,'SR_Cash Reconciliation_2E'!$B$9:$B$270,0))),"")</f>
        <v/>
      </c>
      <c r="M43" s="1521" t="str">
        <f>""</f>
        <v/>
      </c>
      <c r="N43" s="1520" t="str">
        <f>IFERROR(IF(INDEX('SR_Cash Reconciliation_2E'!N$9:N$270,MATCH($D43,'SR_Cash Reconciliation_2E'!$B$9:$B$270,0))="","",INDEX('SR_Cash Reconciliation_2E'!N$9:N$270,MATCH($D43,'SR_Cash Reconciliation_2E'!$B$9:$B$270,0))),"")</f>
        <v/>
      </c>
    </row>
    <row r="44" spans="1:14" x14ac:dyDescent="0.25">
      <c r="A44" s="1000"/>
      <c r="B44" s="1518"/>
      <c r="C44" s="1518">
        <f t="shared" si="0"/>
        <v>39</v>
      </c>
      <c r="D44" s="1518" t="str">
        <f t="shared" si="1"/>
        <v>ID39</v>
      </c>
      <c r="E44" s="1519" t="str">
        <f>IFERROR(IF(INDEX('SR_Cash Reconciliation_2E'!C$9:C$270,MATCH($D44,'SR_Cash Reconciliation_2E'!$B$9:$B$270,0))="","",INDEX('SR_Cash Reconciliation_2E'!C$9:C$270,MATCH($D44,'SR_Cash Reconciliation_2E'!$B$9:$B$270,0))),"")</f>
        <v/>
      </c>
      <c r="F44" s="1520" t="str">
        <f>IFERROR(IF(INDEX('SR_Cash Reconciliation_2E'!D$9:D$270,MATCH($D44,'SR_Cash Reconciliation_2E'!$B$9:$B$270,0))="","",INDEX('SR_Cash Reconciliation_2E'!D$9:D$270,MATCH($D44,'SR_Cash Reconciliation_2E'!$B$9:$B$270,0))),"")</f>
        <v/>
      </c>
      <c r="G44" s="1520" t="str">
        <f>IFERROR(IF(INDEX('SR_Cash Reconciliation_2E'!E$9:E$270,MATCH($D44,'SR_Cash Reconciliation_2E'!$B$9:$B$270,0))="","",INDEX('SR_Cash Reconciliation_2E'!E$9:E$270,MATCH($D44,'SR_Cash Reconciliation_2E'!$B$9:$B$270,0))),"")</f>
        <v/>
      </c>
      <c r="H44" s="1520" t="str">
        <f>IFERROR(IF(INDEX('SR_Cash Reconciliation_2E'!F$9:F$270,MATCH($D44,'SR_Cash Reconciliation_2E'!$B$9:$B$270,0))="","",INDEX('SR_Cash Reconciliation_2E'!F$9:F$270,MATCH($D44,'SR_Cash Reconciliation_2E'!$B$9:$B$270,0))),"")</f>
        <v/>
      </c>
      <c r="I44" s="1520" t="str">
        <f>IFERROR(IF(INDEX('SR_Cash Reconciliation_2E'!G$9:G$270,MATCH($D44,'SR_Cash Reconciliation_2E'!$B$9:$B$270,0))="","",INDEX('SR_Cash Reconciliation_2E'!G$9:G$270,MATCH($D44,'SR_Cash Reconciliation_2E'!$B$9:$B$270,0))),"")</f>
        <v/>
      </c>
      <c r="J44" s="1520" t="str">
        <f>IFERROR(IF(INDEX('SR_Cash Reconciliation_2E'!H$9:H$270,MATCH($D44,'SR_Cash Reconciliation_2E'!$B$9:$B$270,0))="","",INDEX('SR_Cash Reconciliation_2E'!H$9:H$270,MATCH($D44,'SR_Cash Reconciliation_2E'!$B$9:$B$270,0))),"")</f>
        <v/>
      </c>
      <c r="K44" s="1520" t="str">
        <f>IFERROR(IF(INDEX('SR_Cash Reconciliation_2E'!I$9:I$270,MATCH($D44,'SR_Cash Reconciliation_2E'!$B$9:$B$270,0))="","",INDEX('SR_Cash Reconciliation_2E'!I$9:I$270,MATCH($D44,'SR_Cash Reconciliation_2E'!$B$9:$B$270,0))),"")</f>
        <v/>
      </c>
      <c r="L44" s="1520" t="str">
        <f>IFERROR(IF(INDEX('SR_Cash Reconciliation_2E'!K$9:K$270,MATCH($D44,'SR_Cash Reconciliation_2E'!$B$9:$B$270,0))="","",INDEX('SR_Cash Reconciliation_2E'!K$9:K$270,MATCH($D44,'SR_Cash Reconciliation_2E'!$B$9:$B$270,0))),"")</f>
        <v/>
      </c>
      <c r="M44" s="1521" t="str">
        <f>""</f>
        <v/>
      </c>
      <c r="N44" s="1520" t="str">
        <f>IFERROR(IF(INDEX('SR_Cash Reconciliation_2E'!N$9:N$270,MATCH($D44,'SR_Cash Reconciliation_2E'!$B$9:$B$270,0))="","",INDEX('SR_Cash Reconciliation_2E'!N$9:N$270,MATCH($D44,'SR_Cash Reconciliation_2E'!$B$9:$B$270,0))),"")</f>
        <v/>
      </c>
    </row>
    <row r="45" spans="1:14" x14ac:dyDescent="0.25">
      <c r="A45" s="1000"/>
      <c r="B45" s="1518"/>
      <c r="C45" s="1518">
        <f t="shared" si="0"/>
        <v>40</v>
      </c>
      <c r="D45" s="1518" t="str">
        <f t="shared" si="1"/>
        <v>ID40</v>
      </c>
      <c r="E45" s="1519" t="str">
        <f>IFERROR(IF(INDEX('SR_Cash Reconciliation_2E'!C$9:C$270,MATCH($D45,'SR_Cash Reconciliation_2E'!$B$9:$B$270,0))="","",INDEX('SR_Cash Reconciliation_2E'!C$9:C$270,MATCH($D45,'SR_Cash Reconciliation_2E'!$B$9:$B$270,0))),"")</f>
        <v/>
      </c>
      <c r="F45" s="1520" t="str">
        <f>IFERROR(IF(INDEX('SR_Cash Reconciliation_2E'!D$9:D$270,MATCH($D45,'SR_Cash Reconciliation_2E'!$B$9:$B$270,0))="","",INDEX('SR_Cash Reconciliation_2E'!D$9:D$270,MATCH($D45,'SR_Cash Reconciliation_2E'!$B$9:$B$270,0))),"")</f>
        <v/>
      </c>
      <c r="G45" s="1520" t="str">
        <f>IFERROR(IF(INDEX('SR_Cash Reconciliation_2E'!E$9:E$270,MATCH($D45,'SR_Cash Reconciliation_2E'!$B$9:$B$270,0))="","",INDEX('SR_Cash Reconciliation_2E'!E$9:E$270,MATCH($D45,'SR_Cash Reconciliation_2E'!$B$9:$B$270,0))),"")</f>
        <v/>
      </c>
      <c r="H45" s="1520" t="str">
        <f>IFERROR(IF(INDEX('SR_Cash Reconciliation_2E'!F$9:F$270,MATCH($D45,'SR_Cash Reconciliation_2E'!$B$9:$B$270,0))="","",INDEX('SR_Cash Reconciliation_2E'!F$9:F$270,MATCH($D45,'SR_Cash Reconciliation_2E'!$B$9:$B$270,0))),"")</f>
        <v/>
      </c>
      <c r="I45" s="1520" t="str">
        <f>IFERROR(IF(INDEX('SR_Cash Reconciliation_2E'!G$9:G$270,MATCH($D45,'SR_Cash Reconciliation_2E'!$B$9:$B$270,0))="","",INDEX('SR_Cash Reconciliation_2E'!G$9:G$270,MATCH($D45,'SR_Cash Reconciliation_2E'!$B$9:$B$270,0))),"")</f>
        <v/>
      </c>
      <c r="J45" s="1520" t="str">
        <f>IFERROR(IF(INDEX('SR_Cash Reconciliation_2E'!H$9:H$270,MATCH($D45,'SR_Cash Reconciliation_2E'!$B$9:$B$270,0))="","",INDEX('SR_Cash Reconciliation_2E'!H$9:H$270,MATCH($D45,'SR_Cash Reconciliation_2E'!$B$9:$B$270,0))),"")</f>
        <v/>
      </c>
      <c r="K45" s="1520" t="str">
        <f>IFERROR(IF(INDEX('SR_Cash Reconciliation_2E'!I$9:I$270,MATCH($D45,'SR_Cash Reconciliation_2E'!$B$9:$B$270,0))="","",INDEX('SR_Cash Reconciliation_2E'!I$9:I$270,MATCH($D45,'SR_Cash Reconciliation_2E'!$B$9:$B$270,0))),"")</f>
        <v/>
      </c>
      <c r="L45" s="1520" t="str">
        <f>IFERROR(IF(INDEX('SR_Cash Reconciliation_2E'!K$9:K$270,MATCH($D45,'SR_Cash Reconciliation_2E'!$B$9:$B$270,0))="","",INDEX('SR_Cash Reconciliation_2E'!K$9:K$270,MATCH($D45,'SR_Cash Reconciliation_2E'!$B$9:$B$270,0))),"")</f>
        <v/>
      </c>
      <c r="M45" s="1521" t="str">
        <f>""</f>
        <v/>
      </c>
      <c r="N45" s="1520" t="str">
        <f>IFERROR(IF(INDEX('SR_Cash Reconciliation_2E'!N$9:N$270,MATCH($D45,'SR_Cash Reconciliation_2E'!$B$9:$B$270,0))="","",INDEX('SR_Cash Reconciliation_2E'!N$9:N$270,MATCH($D45,'SR_Cash Reconciliation_2E'!$B$9:$B$270,0))),"")</f>
        <v/>
      </c>
    </row>
    <row r="46" spans="1:14" x14ac:dyDescent="0.25">
      <c r="A46" s="1000"/>
      <c r="B46" s="1518"/>
      <c r="C46" s="1518">
        <f t="shared" si="0"/>
        <v>41</v>
      </c>
      <c r="D46" s="1518" t="str">
        <f t="shared" si="1"/>
        <v>ID41</v>
      </c>
      <c r="E46" s="1519" t="str">
        <f>IFERROR(IF(INDEX('SR_Cash Reconciliation_2E'!C$9:C$270,MATCH($D46,'SR_Cash Reconciliation_2E'!$B$9:$B$270,0))="","",INDEX('SR_Cash Reconciliation_2E'!C$9:C$270,MATCH($D46,'SR_Cash Reconciliation_2E'!$B$9:$B$270,0))),"")</f>
        <v/>
      </c>
      <c r="F46" s="1520" t="str">
        <f>IFERROR(IF(INDEX('SR_Cash Reconciliation_2E'!D$9:D$270,MATCH($D46,'SR_Cash Reconciliation_2E'!$B$9:$B$270,0))="","",INDEX('SR_Cash Reconciliation_2E'!D$9:D$270,MATCH($D46,'SR_Cash Reconciliation_2E'!$B$9:$B$270,0))),"")</f>
        <v/>
      </c>
      <c r="G46" s="1520" t="str">
        <f>IFERROR(IF(INDEX('SR_Cash Reconciliation_2E'!E$9:E$270,MATCH($D46,'SR_Cash Reconciliation_2E'!$B$9:$B$270,0))="","",INDEX('SR_Cash Reconciliation_2E'!E$9:E$270,MATCH($D46,'SR_Cash Reconciliation_2E'!$B$9:$B$270,0))),"")</f>
        <v/>
      </c>
      <c r="H46" s="1520" t="str">
        <f>IFERROR(IF(INDEX('SR_Cash Reconciliation_2E'!F$9:F$270,MATCH($D46,'SR_Cash Reconciliation_2E'!$B$9:$B$270,0))="","",INDEX('SR_Cash Reconciliation_2E'!F$9:F$270,MATCH($D46,'SR_Cash Reconciliation_2E'!$B$9:$B$270,0))),"")</f>
        <v/>
      </c>
      <c r="I46" s="1520" t="str">
        <f>IFERROR(IF(INDEX('SR_Cash Reconciliation_2E'!G$9:G$270,MATCH($D46,'SR_Cash Reconciliation_2E'!$B$9:$B$270,0))="","",INDEX('SR_Cash Reconciliation_2E'!G$9:G$270,MATCH($D46,'SR_Cash Reconciliation_2E'!$B$9:$B$270,0))),"")</f>
        <v/>
      </c>
      <c r="J46" s="1520" t="str">
        <f>IFERROR(IF(INDEX('SR_Cash Reconciliation_2E'!H$9:H$270,MATCH($D46,'SR_Cash Reconciliation_2E'!$B$9:$B$270,0))="","",INDEX('SR_Cash Reconciliation_2E'!H$9:H$270,MATCH($D46,'SR_Cash Reconciliation_2E'!$B$9:$B$270,0))),"")</f>
        <v/>
      </c>
      <c r="K46" s="1520" t="str">
        <f>IFERROR(IF(INDEX('SR_Cash Reconciliation_2E'!I$9:I$270,MATCH($D46,'SR_Cash Reconciliation_2E'!$B$9:$B$270,0))="","",INDEX('SR_Cash Reconciliation_2E'!I$9:I$270,MATCH($D46,'SR_Cash Reconciliation_2E'!$B$9:$B$270,0))),"")</f>
        <v/>
      </c>
      <c r="L46" s="1520" t="str">
        <f>IFERROR(IF(INDEX('SR_Cash Reconciliation_2E'!K$9:K$270,MATCH($D46,'SR_Cash Reconciliation_2E'!$B$9:$B$270,0))="","",INDEX('SR_Cash Reconciliation_2E'!K$9:K$270,MATCH($D46,'SR_Cash Reconciliation_2E'!$B$9:$B$270,0))),"")</f>
        <v/>
      </c>
      <c r="M46" s="1521" t="str">
        <f>""</f>
        <v/>
      </c>
      <c r="N46" s="1520" t="str">
        <f>IFERROR(IF(INDEX('SR_Cash Reconciliation_2E'!N$9:N$270,MATCH($D46,'SR_Cash Reconciliation_2E'!$B$9:$B$270,0))="","",INDEX('SR_Cash Reconciliation_2E'!N$9:N$270,MATCH($D46,'SR_Cash Reconciliation_2E'!$B$9:$B$270,0))),"")</f>
        <v/>
      </c>
    </row>
    <row r="47" spans="1:14" x14ac:dyDescent="0.25">
      <c r="A47" s="1000"/>
      <c r="B47" s="1518"/>
      <c r="C47" s="1518">
        <f t="shared" si="0"/>
        <v>42</v>
      </c>
      <c r="D47" s="1518" t="str">
        <f t="shared" si="1"/>
        <v>ID42</v>
      </c>
      <c r="E47" s="1519" t="str">
        <f>IFERROR(IF(INDEX('SR_Cash Reconciliation_2E'!C$9:C$270,MATCH($D47,'SR_Cash Reconciliation_2E'!$B$9:$B$270,0))="","",INDEX('SR_Cash Reconciliation_2E'!C$9:C$270,MATCH($D47,'SR_Cash Reconciliation_2E'!$B$9:$B$270,0))),"")</f>
        <v/>
      </c>
      <c r="F47" s="1520" t="str">
        <f>IFERROR(IF(INDEX('SR_Cash Reconciliation_2E'!D$9:D$270,MATCH($D47,'SR_Cash Reconciliation_2E'!$B$9:$B$270,0))="","",INDEX('SR_Cash Reconciliation_2E'!D$9:D$270,MATCH($D47,'SR_Cash Reconciliation_2E'!$B$9:$B$270,0))),"")</f>
        <v/>
      </c>
      <c r="G47" s="1520" t="str">
        <f>IFERROR(IF(INDEX('SR_Cash Reconciliation_2E'!E$9:E$270,MATCH($D47,'SR_Cash Reconciliation_2E'!$B$9:$B$270,0))="","",INDEX('SR_Cash Reconciliation_2E'!E$9:E$270,MATCH($D47,'SR_Cash Reconciliation_2E'!$B$9:$B$270,0))),"")</f>
        <v/>
      </c>
      <c r="H47" s="1520" t="str">
        <f>IFERROR(IF(INDEX('SR_Cash Reconciliation_2E'!F$9:F$270,MATCH($D47,'SR_Cash Reconciliation_2E'!$B$9:$B$270,0))="","",INDEX('SR_Cash Reconciliation_2E'!F$9:F$270,MATCH($D47,'SR_Cash Reconciliation_2E'!$B$9:$B$270,0))),"")</f>
        <v/>
      </c>
      <c r="I47" s="1520" t="str">
        <f>IFERROR(IF(INDEX('SR_Cash Reconciliation_2E'!G$9:G$270,MATCH($D47,'SR_Cash Reconciliation_2E'!$B$9:$B$270,0))="","",INDEX('SR_Cash Reconciliation_2E'!G$9:G$270,MATCH($D47,'SR_Cash Reconciliation_2E'!$B$9:$B$270,0))),"")</f>
        <v/>
      </c>
      <c r="J47" s="1520" t="str">
        <f>IFERROR(IF(INDEX('SR_Cash Reconciliation_2E'!H$9:H$270,MATCH($D47,'SR_Cash Reconciliation_2E'!$B$9:$B$270,0))="","",INDEX('SR_Cash Reconciliation_2E'!H$9:H$270,MATCH($D47,'SR_Cash Reconciliation_2E'!$B$9:$B$270,0))),"")</f>
        <v/>
      </c>
      <c r="K47" s="1520" t="str">
        <f>IFERROR(IF(INDEX('SR_Cash Reconciliation_2E'!I$9:I$270,MATCH($D47,'SR_Cash Reconciliation_2E'!$B$9:$B$270,0))="","",INDEX('SR_Cash Reconciliation_2E'!I$9:I$270,MATCH($D47,'SR_Cash Reconciliation_2E'!$B$9:$B$270,0))),"")</f>
        <v/>
      </c>
      <c r="L47" s="1520" t="str">
        <f>IFERROR(IF(INDEX('SR_Cash Reconciliation_2E'!K$9:K$270,MATCH($D47,'SR_Cash Reconciliation_2E'!$B$9:$B$270,0))="","",INDEX('SR_Cash Reconciliation_2E'!K$9:K$270,MATCH($D47,'SR_Cash Reconciliation_2E'!$B$9:$B$270,0))),"")</f>
        <v/>
      </c>
      <c r="M47" s="1521" t="str">
        <f>""</f>
        <v/>
      </c>
      <c r="N47" s="1520" t="str">
        <f>IFERROR(IF(INDEX('SR_Cash Reconciliation_2E'!N$9:N$270,MATCH($D47,'SR_Cash Reconciliation_2E'!$B$9:$B$270,0))="","",INDEX('SR_Cash Reconciliation_2E'!N$9:N$270,MATCH($D47,'SR_Cash Reconciliation_2E'!$B$9:$B$270,0))),"")</f>
        <v/>
      </c>
    </row>
    <row r="48" spans="1:14" x14ac:dyDescent="0.25">
      <c r="A48" s="1000"/>
      <c r="B48" s="1518"/>
      <c r="C48" s="1518">
        <f t="shared" si="0"/>
        <v>43</v>
      </c>
      <c r="D48" s="1518" t="str">
        <f t="shared" si="1"/>
        <v>ID43</v>
      </c>
      <c r="E48" s="1519" t="str">
        <f>IFERROR(IF(INDEX('SR_Cash Reconciliation_2E'!C$9:C$270,MATCH($D48,'SR_Cash Reconciliation_2E'!$B$9:$B$270,0))="","",INDEX('SR_Cash Reconciliation_2E'!C$9:C$270,MATCH($D48,'SR_Cash Reconciliation_2E'!$B$9:$B$270,0))),"")</f>
        <v/>
      </c>
      <c r="F48" s="1520" t="str">
        <f>IFERROR(IF(INDEX('SR_Cash Reconciliation_2E'!D$9:D$270,MATCH($D48,'SR_Cash Reconciliation_2E'!$B$9:$B$270,0))="","",INDEX('SR_Cash Reconciliation_2E'!D$9:D$270,MATCH($D48,'SR_Cash Reconciliation_2E'!$B$9:$B$270,0))),"")</f>
        <v/>
      </c>
      <c r="G48" s="1520" t="str">
        <f>IFERROR(IF(INDEX('SR_Cash Reconciliation_2E'!E$9:E$270,MATCH($D48,'SR_Cash Reconciliation_2E'!$B$9:$B$270,0))="","",INDEX('SR_Cash Reconciliation_2E'!E$9:E$270,MATCH($D48,'SR_Cash Reconciliation_2E'!$B$9:$B$270,0))),"")</f>
        <v/>
      </c>
      <c r="H48" s="1520" t="str">
        <f>IFERROR(IF(INDEX('SR_Cash Reconciliation_2E'!F$9:F$270,MATCH($D48,'SR_Cash Reconciliation_2E'!$B$9:$B$270,0))="","",INDEX('SR_Cash Reconciliation_2E'!F$9:F$270,MATCH($D48,'SR_Cash Reconciliation_2E'!$B$9:$B$270,0))),"")</f>
        <v/>
      </c>
      <c r="I48" s="1520" t="str">
        <f>IFERROR(IF(INDEX('SR_Cash Reconciliation_2E'!G$9:G$270,MATCH($D48,'SR_Cash Reconciliation_2E'!$B$9:$B$270,0))="","",INDEX('SR_Cash Reconciliation_2E'!G$9:G$270,MATCH($D48,'SR_Cash Reconciliation_2E'!$B$9:$B$270,0))),"")</f>
        <v/>
      </c>
      <c r="J48" s="1520" t="str">
        <f>IFERROR(IF(INDEX('SR_Cash Reconciliation_2E'!H$9:H$270,MATCH($D48,'SR_Cash Reconciliation_2E'!$B$9:$B$270,0))="","",INDEX('SR_Cash Reconciliation_2E'!H$9:H$270,MATCH($D48,'SR_Cash Reconciliation_2E'!$B$9:$B$270,0))),"")</f>
        <v/>
      </c>
      <c r="K48" s="1520" t="str">
        <f>IFERROR(IF(INDEX('SR_Cash Reconciliation_2E'!I$9:I$270,MATCH($D48,'SR_Cash Reconciliation_2E'!$B$9:$B$270,0))="","",INDEX('SR_Cash Reconciliation_2E'!I$9:I$270,MATCH($D48,'SR_Cash Reconciliation_2E'!$B$9:$B$270,0))),"")</f>
        <v/>
      </c>
      <c r="L48" s="1520" t="str">
        <f>IFERROR(IF(INDEX('SR_Cash Reconciliation_2E'!K$9:K$270,MATCH($D48,'SR_Cash Reconciliation_2E'!$B$9:$B$270,0))="","",INDEX('SR_Cash Reconciliation_2E'!K$9:K$270,MATCH($D48,'SR_Cash Reconciliation_2E'!$B$9:$B$270,0))),"")</f>
        <v/>
      </c>
      <c r="M48" s="1521" t="str">
        <f>""</f>
        <v/>
      </c>
      <c r="N48" s="1520" t="str">
        <f>IFERROR(IF(INDEX('SR_Cash Reconciliation_2E'!N$9:N$270,MATCH($D48,'SR_Cash Reconciliation_2E'!$B$9:$B$270,0))="","",INDEX('SR_Cash Reconciliation_2E'!N$9:N$270,MATCH($D48,'SR_Cash Reconciliation_2E'!$B$9:$B$270,0))),"")</f>
        <v/>
      </c>
    </row>
    <row r="49" spans="1:14" x14ac:dyDescent="0.25">
      <c r="A49" s="1000"/>
      <c r="B49" s="1518"/>
      <c r="C49" s="1518">
        <f t="shared" si="0"/>
        <v>44</v>
      </c>
      <c r="D49" s="1518" t="str">
        <f t="shared" si="1"/>
        <v>ID44</v>
      </c>
      <c r="E49" s="1519" t="str">
        <f>IFERROR(IF(INDEX('SR_Cash Reconciliation_2E'!C$9:C$270,MATCH($D49,'SR_Cash Reconciliation_2E'!$B$9:$B$270,0))="","",INDEX('SR_Cash Reconciliation_2E'!C$9:C$270,MATCH($D49,'SR_Cash Reconciliation_2E'!$B$9:$B$270,0))),"")</f>
        <v/>
      </c>
      <c r="F49" s="1520" t="str">
        <f>IFERROR(IF(INDEX('SR_Cash Reconciliation_2E'!D$9:D$270,MATCH($D49,'SR_Cash Reconciliation_2E'!$B$9:$B$270,0))="","",INDEX('SR_Cash Reconciliation_2E'!D$9:D$270,MATCH($D49,'SR_Cash Reconciliation_2E'!$B$9:$B$270,0))),"")</f>
        <v/>
      </c>
      <c r="G49" s="1520" t="str">
        <f>IFERROR(IF(INDEX('SR_Cash Reconciliation_2E'!E$9:E$270,MATCH($D49,'SR_Cash Reconciliation_2E'!$B$9:$B$270,0))="","",INDEX('SR_Cash Reconciliation_2E'!E$9:E$270,MATCH($D49,'SR_Cash Reconciliation_2E'!$B$9:$B$270,0))),"")</f>
        <v/>
      </c>
      <c r="H49" s="1520" t="str">
        <f>IFERROR(IF(INDEX('SR_Cash Reconciliation_2E'!F$9:F$270,MATCH($D49,'SR_Cash Reconciliation_2E'!$B$9:$B$270,0))="","",INDEX('SR_Cash Reconciliation_2E'!F$9:F$270,MATCH($D49,'SR_Cash Reconciliation_2E'!$B$9:$B$270,0))),"")</f>
        <v/>
      </c>
      <c r="I49" s="1520" t="str">
        <f>IFERROR(IF(INDEX('SR_Cash Reconciliation_2E'!G$9:G$270,MATCH($D49,'SR_Cash Reconciliation_2E'!$B$9:$B$270,0))="","",INDEX('SR_Cash Reconciliation_2E'!G$9:G$270,MATCH($D49,'SR_Cash Reconciliation_2E'!$B$9:$B$270,0))),"")</f>
        <v/>
      </c>
      <c r="J49" s="1520" t="str">
        <f>IFERROR(IF(INDEX('SR_Cash Reconciliation_2E'!H$9:H$270,MATCH($D49,'SR_Cash Reconciliation_2E'!$B$9:$B$270,0))="","",INDEX('SR_Cash Reconciliation_2E'!H$9:H$270,MATCH($D49,'SR_Cash Reconciliation_2E'!$B$9:$B$270,0))),"")</f>
        <v/>
      </c>
      <c r="K49" s="1520" t="str">
        <f>IFERROR(IF(INDEX('SR_Cash Reconciliation_2E'!I$9:I$270,MATCH($D49,'SR_Cash Reconciliation_2E'!$B$9:$B$270,0))="","",INDEX('SR_Cash Reconciliation_2E'!I$9:I$270,MATCH($D49,'SR_Cash Reconciliation_2E'!$B$9:$B$270,0))),"")</f>
        <v/>
      </c>
      <c r="L49" s="1520" t="str">
        <f>IFERROR(IF(INDEX('SR_Cash Reconciliation_2E'!K$9:K$270,MATCH($D49,'SR_Cash Reconciliation_2E'!$B$9:$B$270,0))="","",INDEX('SR_Cash Reconciliation_2E'!K$9:K$270,MATCH($D49,'SR_Cash Reconciliation_2E'!$B$9:$B$270,0))),"")</f>
        <v/>
      </c>
      <c r="M49" s="1521" t="str">
        <f>""</f>
        <v/>
      </c>
      <c r="N49" s="1520" t="str">
        <f>IFERROR(IF(INDEX('SR_Cash Reconciliation_2E'!N$9:N$270,MATCH($D49,'SR_Cash Reconciliation_2E'!$B$9:$B$270,0))="","",INDEX('SR_Cash Reconciliation_2E'!N$9:N$270,MATCH($D49,'SR_Cash Reconciliation_2E'!$B$9:$B$270,0))),"")</f>
        <v/>
      </c>
    </row>
    <row r="50" spans="1:14" x14ac:dyDescent="0.25">
      <c r="A50" s="1000"/>
      <c r="B50" s="1518"/>
      <c r="C50" s="1518">
        <f t="shared" si="0"/>
        <v>45</v>
      </c>
      <c r="D50" s="1518" t="str">
        <f t="shared" si="1"/>
        <v>ID45</v>
      </c>
      <c r="E50" s="1519" t="str">
        <f>IFERROR(IF(INDEX('SR_Cash Reconciliation_2E'!C$9:C$270,MATCH($D50,'SR_Cash Reconciliation_2E'!$B$9:$B$270,0))="","",INDEX('SR_Cash Reconciliation_2E'!C$9:C$270,MATCH($D50,'SR_Cash Reconciliation_2E'!$B$9:$B$270,0))),"")</f>
        <v/>
      </c>
      <c r="F50" s="1520" t="str">
        <f>IFERROR(IF(INDEX('SR_Cash Reconciliation_2E'!D$9:D$270,MATCH($D50,'SR_Cash Reconciliation_2E'!$B$9:$B$270,0))="","",INDEX('SR_Cash Reconciliation_2E'!D$9:D$270,MATCH($D50,'SR_Cash Reconciliation_2E'!$B$9:$B$270,0))),"")</f>
        <v/>
      </c>
      <c r="G50" s="1520" t="str">
        <f>IFERROR(IF(INDEX('SR_Cash Reconciliation_2E'!E$9:E$270,MATCH($D50,'SR_Cash Reconciliation_2E'!$B$9:$B$270,0))="","",INDEX('SR_Cash Reconciliation_2E'!E$9:E$270,MATCH($D50,'SR_Cash Reconciliation_2E'!$B$9:$B$270,0))),"")</f>
        <v/>
      </c>
      <c r="H50" s="1520" t="str">
        <f>IFERROR(IF(INDEX('SR_Cash Reconciliation_2E'!F$9:F$270,MATCH($D50,'SR_Cash Reconciliation_2E'!$B$9:$B$270,0))="","",INDEX('SR_Cash Reconciliation_2E'!F$9:F$270,MATCH($D50,'SR_Cash Reconciliation_2E'!$B$9:$B$270,0))),"")</f>
        <v/>
      </c>
      <c r="I50" s="1520" t="str">
        <f>IFERROR(IF(INDEX('SR_Cash Reconciliation_2E'!G$9:G$270,MATCH($D50,'SR_Cash Reconciliation_2E'!$B$9:$B$270,0))="","",INDEX('SR_Cash Reconciliation_2E'!G$9:G$270,MATCH($D50,'SR_Cash Reconciliation_2E'!$B$9:$B$270,0))),"")</f>
        <v/>
      </c>
      <c r="J50" s="1520" t="str">
        <f>IFERROR(IF(INDEX('SR_Cash Reconciliation_2E'!H$9:H$270,MATCH($D50,'SR_Cash Reconciliation_2E'!$B$9:$B$270,0))="","",INDEX('SR_Cash Reconciliation_2E'!H$9:H$270,MATCH($D50,'SR_Cash Reconciliation_2E'!$B$9:$B$270,0))),"")</f>
        <v/>
      </c>
      <c r="K50" s="1520" t="str">
        <f>IFERROR(IF(INDEX('SR_Cash Reconciliation_2E'!I$9:I$270,MATCH($D50,'SR_Cash Reconciliation_2E'!$B$9:$B$270,0))="","",INDEX('SR_Cash Reconciliation_2E'!I$9:I$270,MATCH($D50,'SR_Cash Reconciliation_2E'!$B$9:$B$270,0))),"")</f>
        <v/>
      </c>
      <c r="L50" s="1520" t="str">
        <f>IFERROR(IF(INDEX('SR_Cash Reconciliation_2E'!K$9:K$270,MATCH($D50,'SR_Cash Reconciliation_2E'!$B$9:$B$270,0))="","",INDEX('SR_Cash Reconciliation_2E'!K$9:K$270,MATCH($D50,'SR_Cash Reconciliation_2E'!$B$9:$B$270,0))),"")</f>
        <v/>
      </c>
      <c r="M50" s="1521" t="str">
        <f>""</f>
        <v/>
      </c>
      <c r="N50" s="1520" t="str">
        <f>IFERROR(IF(INDEX('SR_Cash Reconciliation_2E'!N$9:N$270,MATCH($D50,'SR_Cash Reconciliation_2E'!$B$9:$B$270,0))="","",INDEX('SR_Cash Reconciliation_2E'!N$9:N$270,MATCH($D50,'SR_Cash Reconciliation_2E'!$B$9:$B$270,0))),"")</f>
        <v/>
      </c>
    </row>
    <row r="51" spans="1:14" x14ac:dyDescent="0.25">
      <c r="A51" s="1000"/>
      <c r="B51" s="1518"/>
      <c r="C51" s="1518">
        <f t="shared" si="0"/>
        <v>46</v>
      </c>
      <c r="D51" s="1518" t="str">
        <f t="shared" si="1"/>
        <v>ID46</v>
      </c>
      <c r="E51" s="1519" t="str">
        <f>IFERROR(IF(INDEX('SR_Cash Reconciliation_2E'!C$9:C$270,MATCH($D51,'SR_Cash Reconciliation_2E'!$B$9:$B$270,0))="","",INDEX('SR_Cash Reconciliation_2E'!C$9:C$270,MATCH($D51,'SR_Cash Reconciliation_2E'!$B$9:$B$270,0))),"")</f>
        <v/>
      </c>
      <c r="F51" s="1520" t="str">
        <f>IFERROR(IF(INDEX('SR_Cash Reconciliation_2E'!D$9:D$270,MATCH($D51,'SR_Cash Reconciliation_2E'!$B$9:$B$270,0))="","",INDEX('SR_Cash Reconciliation_2E'!D$9:D$270,MATCH($D51,'SR_Cash Reconciliation_2E'!$B$9:$B$270,0))),"")</f>
        <v/>
      </c>
      <c r="G51" s="1520" t="str">
        <f>IFERROR(IF(INDEX('SR_Cash Reconciliation_2E'!E$9:E$270,MATCH($D51,'SR_Cash Reconciliation_2E'!$B$9:$B$270,0))="","",INDEX('SR_Cash Reconciliation_2E'!E$9:E$270,MATCH($D51,'SR_Cash Reconciliation_2E'!$B$9:$B$270,0))),"")</f>
        <v/>
      </c>
      <c r="H51" s="1520" t="str">
        <f>IFERROR(IF(INDEX('SR_Cash Reconciliation_2E'!F$9:F$270,MATCH($D51,'SR_Cash Reconciliation_2E'!$B$9:$B$270,0))="","",INDEX('SR_Cash Reconciliation_2E'!F$9:F$270,MATCH($D51,'SR_Cash Reconciliation_2E'!$B$9:$B$270,0))),"")</f>
        <v/>
      </c>
      <c r="I51" s="1520" t="str">
        <f>IFERROR(IF(INDEX('SR_Cash Reconciliation_2E'!G$9:G$270,MATCH($D51,'SR_Cash Reconciliation_2E'!$B$9:$B$270,0))="","",INDEX('SR_Cash Reconciliation_2E'!G$9:G$270,MATCH($D51,'SR_Cash Reconciliation_2E'!$B$9:$B$270,0))),"")</f>
        <v/>
      </c>
      <c r="J51" s="1520" t="str">
        <f>IFERROR(IF(INDEX('SR_Cash Reconciliation_2E'!H$9:H$270,MATCH($D51,'SR_Cash Reconciliation_2E'!$B$9:$B$270,0))="","",INDEX('SR_Cash Reconciliation_2E'!H$9:H$270,MATCH($D51,'SR_Cash Reconciliation_2E'!$B$9:$B$270,0))),"")</f>
        <v/>
      </c>
      <c r="K51" s="1520" t="str">
        <f>IFERROR(IF(INDEX('SR_Cash Reconciliation_2E'!I$9:I$270,MATCH($D51,'SR_Cash Reconciliation_2E'!$B$9:$B$270,0))="","",INDEX('SR_Cash Reconciliation_2E'!I$9:I$270,MATCH($D51,'SR_Cash Reconciliation_2E'!$B$9:$B$270,0))),"")</f>
        <v/>
      </c>
      <c r="L51" s="1520" t="str">
        <f>IFERROR(IF(INDEX('SR_Cash Reconciliation_2E'!K$9:K$270,MATCH($D51,'SR_Cash Reconciliation_2E'!$B$9:$B$270,0))="","",INDEX('SR_Cash Reconciliation_2E'!K$9:K$270,MATCH($D51,'SR_Cash Reconciliation_2E'!$B$9:$B$270,0))),"")</f>
        <v/>
      </c>
      <c r="M51" s="1521" t="str">
        <f>""</f>
        <v/>
      </c>
      <c r="N51" s="1520" t="str">
        <f>IFERROR(IF(INDEX('SR_Cash Reconciliation_2E'!N$9:N$270,MATCH($D51,'SR_Cash Reconciliation_2E'!$B$9:$B$270,0))="","",INDEX('SR_Cash Reconciliation_2E'!N$9:N$270,MATCH($D51,'SR_Cash Reconciliation_2E'!$B$9:$B$270,0))),"")</f>
        <v/>
      </c>
    </row>
    <row r="52" spans="1:14" x14ac:dyDescent="0.25">
      <c r="A52" s="1000"/>
      <c r="B52" s="1518"/>
      <c r="C52" s="1518">
        <f t="shared" si="0"/>
        <v>47</v>
      </c>
      <c r="D52" s="1518" t="str">
        <f t="shared" si="1"/>
        <v>ID47</v>
      </c>
      <c r="E52" s="1519" t="str">
        <f>IFERROR(IF(INDEX('SR_Cash Reconciliation_2E'!C$9:C$270,MATCH($D52,'SR_Cash Reconciliation_2E'!$B$9:$B$270,0))="","",INDEX('SR_Cash Reconciliation_2E'!C$9:C$270,MATCH($D52,'SR_Cash Reconciliation_2E'!$B$9:$B$270,0))),"")</f>
        <v/>
      </c>
      <c r="F52" s="1520" t="str">
        <f>IFERROR(IF(INDEX('SR_Cash Reconciliation_2E'!D$9:D$270,MATCH($D52,'SR_Cash Reconciliation_2E'!$B$9:$B$270,0))="","",INDEX('SR_Cash Reconciliation_2E'!D$9:D$270,MATCH($D52,'SR_Cash Reconciliation_2E'!$B$9:$B$270,0))),"")</f>
        <v/>
      </c>
      <c r="G52" s="1520" t="str">
        <f>IFERROR(IF(INDEX('SR_Cash Reconciliation_2E'!E$9:E$270,MATCH($D52,'SR_Cash Reconciliation_2E'!$B$9:$B$270,0))="","",INDEX('SR_Cash Reconciliation_2E'!E$9:E$270,MATCH($D52,'SR_Cash Reconciliation_2E'!$B$9:$B$270,0))),"")</f>
        <v/>
      </c>
      <c r="H52" s="1520" t="str">
        <f>IFERROR(IF(INDEX('SR_Cash Reconciliation_2E'!F$9:F$270,MATCH($D52,'SR_Cash Reconciliation_2E'!$B$9:$B$270,0))="","",INDEX('SR_Cash Reconciliation_2E'!F$9:F$270,MATCH($D52,'SR_Cash Reconciliation_2E'!$B$9:$B$270,0))),"")</f>
        <v/>
      </c>
      <c r="I52" s="1520" t="str">
        <f>IFERROR(IF(INDEX('SR_Cash Reconciliation_2E'!G$9:G$270,MATCH($D52,'SR_Cash Reconciliation_2E'!$B$9:$B$270,0))="","",INDEX('SR_Cash Reconciliation_2E'!G$9:G$270,MATCH($D52,'SR_Cash Reconciliation_2E'!$B$9:$B$270,0))),"")</f>
        <v/>
      </c>
      <c r="J52" s="1520" t="str">
        <f>IFERROR(IF(INDEX('SR_Cash Reconciliation_2E'!H$9:H$270,MATCH($D52,'SR_Cash Reconciliation_2E'!$B$9:$B$270,0))="","",INDEX('SR_Cash Reconciliation_2E'!H$9:H$270,MATCH($D52,'SR_Cash Reconciliation_2E'!$B$9:$B$270,0))),"")</f>
        <v/>
      </c>
      <c r="K52" s="1520" t="str">
        <f>IFERROR(IF(INDEX('SR_Cash Reconciliation_2E'!I$9:I$270,MATCH($D52,'SR_Cash Reconciliation_2E'!$B$9:$B$270,0))="","",INDEX('SR_Cash Reconciliation_2E'!I$9:I$270,MATCH($D52,'SR_Cash Reconciliation_2E'!$B$9:$B$270,0))),"")</f>
        <v/>
      </c>
      <c r="L52" s="1520" t="str">
        <f>IFERROR(IF(INDEX('SR_Cash Reconciliation_2E'!K$9:K$270,MATCH($D52,'SR_Cash Reconciliation_2E'!$B$9:$B$270,0))="","",INDEX('SR_Cash Reconciliation_2E'!K$9:K$270,MATCH($D52,'SR_Cash Reconciliation_2E'!$B$9:$B$270,0))),"")</f>
        <v/>
      </c>
      <c r="M52" s="1521" t="str">
        <f>""</f>
        <v/>
      </c>
      <c r="N52" s="1520" t="str">
        <f>IFERROR(IF(INDEX('SR_Cash Reconciliation_2E'!N$9:N$270,MATCH($D52,'SR_Cash Reconciliation_2E'!$B$9:$B$270,0))="","",INDEX('SR_Cash Reconciliation_2E'!N$9:N$270,MATCH($D52,'SR_Cash Reconciliation_2E'!$B$9:$B$270,0))),"")</f>
        <v/>
      </c>
    </row>
    <row r="53" spans="1:14" x14ac:dyDescent="0.25">
      <c r="A53" s="1000"/>
      <c r="B53" s="1518"/>
      <c r="C53" s="1518">
        <f t="shared" si="0"/>
        <v>48</v>
      </c>
      <c r="D53" s="1518" t="str">
        <f t="shared" si="1"/>
        <v>ID48</v>
      </c>
      <c r="E53" s="1519" t="str">
        <f>IFERROR(IF(INDEX('SR_Cash Reconciliation_2E'!C$9:C$270,MATCH($D53,'SR_Cash Reconciliation_2E'!$B$9:$B$270,0))="","",INDEX('SR_Cash Reconciliation_2E'!C$9:C$270,MATCH($D53,'SR_Cash Reconciliation_2E'!$B$9:$B$270,0))),"")</f>
        <v/>
      </c>
      <c r="F53" s="1520" t="str">
        <f>IFERROR(IF(INDEX('SR_Cash Reconciliation_2E'!D$9:D$270,MATCH($D53,'SR_Cash Reconciliation_2E'!$B$9:$B$270,0))="","",INDEX('SR_Cash Reconciliation_2E'!D$9:D$270,MATCH($D53,'SR_Cash Reconciliation_2E'!$B$9:$B$270,0))),"")</f>
        <v/>
      </c>
      <c r="G53" s="1520" t="str">
        <f>IFERROR(IF(INDEX('SR_Cash Reconciliation_2E'!E$9:E$270,MATCH($D53,'SR_Cash Reconciliation_2E'!$B$9:$B$270,0))="","",INDEX('SR_Cash Reconciliation_2E'!E$9:E$270,MATCH($D53,'SR_Cash Reconciliation_2E'!$B$9:$B$270,0))),"")</f>
        <v/>
      </c>
      <c r="H53" s="1520" t="str">
        <f>IFERROR(IF(INDEX('SR_Cash Reconciliation_2E'!F$9:F$270,MATCH($D53,'SR_Cash Reconciliation_2E'!$B$9:$B$270,0))="","",INDEX('SR_Cash Reconciliation_2E'!F$9:F$270,MATCH($D53,'SR_Cash Reconciliation_2E'!$B$9:$B$270,0))),"")</f>
        <v/>
      </c>
      <c r="I53" s="1520" t="str">
        <f>IFERROR(IF(INDEX('SR_Cash Reconciliation_2E'!G$9:G$270,MATCH($D53,'SR_Cash Reconciliation_2E'!$B$9:$B$270,0))="","",INDEX('SR_Cash Reconciliation_2E'!G$9:G$270,MATCH($D53,'SR_Cash Reconciliation_2E'!$B$9:$B$270,0))),"")</f>
        <v/>
      </c>
      <c r="J53" s="1520" t="str">
        <f>IFERROR(IF(INDEX('SR_Cash Reconciliation_2E'!H$9:H$270,MATCH($D53,'SR_Cash Reconciliation_2E'!$B$9:$B$270,0))="","",INDEX('SR_Cash Reconciliation_2E'!H$9:H$270,MATCH($D53,'SR_Cash Reconciliation_2E'!$B$9:$B$270,0))),"")</f>
        <v/>
      </c>
      <c r="K53" s="1520" t="str">
        <f>IFERROR(IF(INDEX('SR_Cash Reconciliation_2E'!I$9:I$270,MATCH($D53,'SR_Cash Reconciliation_2E'!$B$9:$B$270,0))="","",INDEX('SR_Cash Reconciliation_2E'!I$9:I$270,MATCH($D53,'SR_Cash Reconciliation_2E'!$B$9:$B$270,0))),"")</f>
        <v/>
      </c>
      <c r="L53" s="1520" t="str">
        <f>IFERROR(IF(INDEX('SR_Cash Reconciliation_2E'!K$9:K$270,MATCH($D53,'SR_Cash Reconciliation_2E'!$B$9:$B$270,0))="","",INDEX('SR_Cash Reconciliation_2E'!K$9:K$270,MATCH($D53,'SR_Cash Reconciliation_2E'!$B$9:$B$270,0))),"")</f>
        <v/>
      </c>
      <c r="M53" s="1521" t="str">
        <f>""</f>
        <v/>
      </c>
      <c r="N53" s="1520" t="str">
        <f>IFERROR(IF(INDEX('SR_Cash Reconciliation_2E'!N$9:N$270,MATCH($D53,'SR_Cash Reconciliation_2E'!$B$9:$B$270,0))="","",INDEX('SR_Cash Reconciliation_2E'!N$9:N$270,MATCH($D53,'SR_Cash Reconciliation_2E'!$B$9:$B$270,0))),"")</f>
        <v/>
      </c>
    </row>
    <row r="54" spans="1:14" x14ac:dyDescent="0.25">
      <c r="A54" s="1000"/>
      <c r="B54" s="1518"/>
      <c r="C54" s="1518">
        <f t="shared" si="0"/>
        <v>49</v>
      </c>
      <c r="D54" s="1518" t="str">
        <f t="shared" si="1"/>
        <v>ID49</v>
      </c>
      <c r="E54" s="1519" t="str">
        <f>IFERROR(IF(INDEX('SR_Cash Reconciliation_2E'!C$9:C$270,MATCH($D54,'SR_Cash Reconciliation_2E'!$B$9:$B$270,0))="","",INDEX('SR_Cash Reconciliation_2E'!C$9:C$270,MATCH($D54,'SR_Cash Reconciliation_2E'!$B$9:$B$270,0))),"")</f>
        <v/>
      </c>
      <c r="F54" s="1520" t="str">
        <f>IFERROR(IF(INDEX('SR_Cash Reconciliation_2E'!D$9:D$270,MATCH($D54,'SR_Cash Reconciliation_2E'!$B$9:$B$270,0))="","",INDEX('SR_Cash Reconciliation_2E'!D$9:D$270,MATCH($D54,'SR_Cash Reconciliation_2E'!$B$9:$B$270,0))),"")</f>
        <v/>
      </c>
      <c r="G54" s="1520" t="str">
        <f>IFERROR(IF(INDEX('SR_Cash Reconciliation_2E'!E$9:E$270,MATCH($D54,'SR_Cash Reconciliation_2E'!$B$9:$B$270,0))="","",INDEX('SR_Cash Reconciliation_2E'!E$9:E$270,MATCH($D54,'SR_Cash Reconciliation_2E'!$B$9:$B$270,0))),"")</f>
        <v/>
      </c>
      <c r="H54" s="1520" t="str">
        <f>IFERROR(IF(INDEX('SR_Cash Reconciliation_2E'!F$9:F$270,MATCH($D54,'SR_Cash Reconciliation_2E'!$B$9:$B$270,0))="","",INDEX('SR_Cash Reconciliation_2E'!F$9:F$270,MATCH($D54,'SR_Cash Reconciliation_2E'!$B$9:$B$270,0))),"")</f>
        <v/>
      </c>
      <c r="I54" s="1520" t="str">
        <f>IFERROR(IF(INDEX('SR_Cash Reconciliation_2E'!G$9:G$270,MATCH($D54,'SR_Cash Reconciliation_2E'!$B$9:$B$270,0))="","",INDEX('SR_Cash Reconciliation_2E'!G$9:G$270,MATCH($D54,'SR_Cash Reconciliation_2E'!$B$9:$B$270,0))),"")</f>
        <v/>
      </c>
      <c r="J54" s="1520" t="str">
        <f>IFERROR(IF(INDEX('SR_Cash Reconciliation_2E'!H$9:H$270,MATCH($D54,'SR_Cash Reconciliation_2E'!$B$9:$B$270,0))="","",INDEX('SR_Cash Reconciliation_2E'!H$9:H$270,MATCH($D54,'SR_Cash Reconciliation_2E'!$B$9:$B$270,0))),"")</f>
        <v/>
      </c>
      <c r="K54" s="1520" t="str">
        <f>IFERROR(IF(INDEX('SR_Cash Reconciliation_2E'!I$9:I$270,MATCH($D54,'SR_Cash Reconciliation_2E'!$B$9:$B$270,0))="","",INDEX('SR_Cash Reconciliation_2E'!I$9:I$270,MATCH($D54,'SR_Cash Reconciliation_2E'!$B$9:$B$270,0))),"")</f>
        <v/>
      </c>
      <c r="L54" s="1520" t="str">
        <f>IFERROR(IF(INDEX('SR_Cash Reconciliation_2E'!K$9:K$270,MATCH($D54,'SR_Cash Reconciliation_2E'!$B$9:$B$270,0))="","",INDEX('SR_Cash Reconciliation_2E'!K$9:K$270,MATCH($D54,'SR_Cash Reconciliation_2E'!$B$9:$B$270,0))),"")</f>
        <v/>
      </c>
      <c r="M54" s="1521" t="str">
        <f>""</f>
        <v/>
      </c>
      <c r="N54" s="1520" t="str">
        <f>IFERROR(IF(INDEX('SR_Cash Reconciliation_2E'!N$9:N$270,MATCH($D54,'SR_Cash Reconciliation_2E'!$B$9:$B$270,0))="","",INDEX('SR_Cash Reconciliation_2E'!N$9:N$270,MATCH($D54,'SR_Cash Reconciliation_2E'!$B$9:$B$270,0))),"")</f>
        <v/>
      </c>
    </row>
    <row r="55" spans="1:14" x14ac:dyDescent="0.25">
      <c r="A55" s="1000"/>
      <c r="B55" s="1518"/>
      <c r="C55" s="1518">
        <f t="shared" si="0"/>
        <v>50</v>
      </c>
      <c r="D55" s="1518" t="str">
        <f t="shared" si="1"/>
        <v>ID50</v>
      </c>
      <c r="E55" s="1519" t="str">
        <f>IFERROR(IF(INDEX('SR_Cash Reconciliation_2E'!C$9:C$270,MATCH($D55,'SR_Cash Reconciliation_2E'!$B$9:$B$270,0))="","",INDEX('SR_Cash Reconciliation_2E'!C$9:C$270,MATCH($D55,'SR_Cash Reconciliation_2E'!$B$9:$B$270,0))),"")</f>
        <v/>
      </c>
      <c r="F55" s="1520" t="str">
        <f>IFERROR(IF(INDEX('SR_Cash Reconciliation_2E'!D$9:D$270,MATCH($D55,'SR_Cash Reconciliation_2E'!$B$9:$B$270,0))="","",INDEX('SR_Cash Reconciliation_2E'!D$9:D$270,MATCH($D55,'SR_Cash Reconciliation_2E'!$B$9:$B$270,0))),"")</f>
        <v/>
      </c>
      <c r="G55" s="1520" t="str">
        <f>IFERROR(IF(INDEX('SR_Cash Reconciliation_2E'!E$9:E$270,MATCH($D55,'SR_Cash Reconciliation_2E'!$B$9:$B$270,0))="","",INDEX('SR_Cash Reconciliation_2E'!E$9:E$270,MATCH($D55,'SR_Cash Reconciliation_2E'!$B$9:$B$270,0))),"")</f>
        <v/>
      </c>
      <c r="H55" s="1520" t="str">
        <f>IFERROR(IF(INDEX('SR_Cash Reconciliation_2E'!F$9:F$270,MATCH($D55,'SR_Cash Reconciliation_2E'!$B$9:$B$270,0))="","",INDEX('SR_Cash Reconciliation_2E'!F$9:F$270,MATCH($D55,'SR_Cash Reconciliation_2E'!$B$9:$B$270,0))),"")</f>
        <v/>
      </c>
      <c r="I55" s="1520" t="str">
        <f>IFERROR(IF(INDEX('SR_Cash Reconciliation_2E'!G$9:G$270,MATCH($D55,'SR_Cash Reconciliation_2E'!$B$9:$B$270,0))="","",INDEX('SR_Cash Reconciliation_2E'!G$9:G$270,MATCH($D55,'SR_Cash Reconciliation_2E'!$B$9:$B$270,0))),"")</f>
        <v/>
      </c>
      <c r="J55" s="1520" t="str">
        <f>IFERROR(IF(INDEX('SR_Cash Reconciliation_2E'!H$9:H$270,MATCH($D55,'SR_Cash Reconciliation_2E'!$B$9:$B$270,0))="","",INDEX('SR_Cash Reconciliation_2E'!H$9:H$270,MATCH($D55,'SR_Cash Reconciliation_2E'!$B$9:$B$270,0))),"")</f>
        <v/>
      </c>
      <c r="K55" s="1520" t="str">
        <f>IFERROR(IF(INDEX('SR_Cash Reconciliation_2E'!I$9:I$270,MATCH($D55,'SR_Cash Reconciliation_2E'!$B$9:$B$270,0))="","",INDEX('SR_Cash Reconciliation_2E'!I$9:I$270,MATCH($D55,'SR_Cash Reconciliation_2E'!$B$9:$B$270,0))),"")</f>
        <v/>
      </c>
      <c r="L55" s="1520" t="str">
        <f>IFERROR(IF(INDEX('SR_Cash Reconciliation_2E'!K$9:K$270,MATCH($D55,'SR_Cash Reconciliation_2E'!$B$9:$B$270,0))="","",INDEX('SR_Cash Reconciliation_2E'!K$9:K$270,MATCH($D55,'SR_Cash Reconciliation_2E'!$B$9:$B$270,0))),"")</f>
        <v/>
      </c>
      <c r="M55" s="1521" t="str">
        <f>""</f>
        <v/>
      </c>
      <c r="N55" s="1520" t="str">
        <f>IFERROR(IF(INDEX('SR_Cash Reconciliation_2E'!N$9:N$270,MATCH($D55,'SR_Cash Reconciliation_2E'!$B$9:$B$270,0))="","",INDEX('SR_Cash Reconciliation_2E'!N$9:N$270,MATCH($D55,'SR_Cash Reconciliation_2E'!$B$9:$B$270,0))),"")</f>
        <v/>
      </c>
    </row>
    <row r="56" spans="1:14" x14ac:dyDescent="0.25">
      <c r="A56" s="1000"/>
      <c r="B56" s="1518"/>
      <c r="C56" s="1518">
        <f t="shared" si="0"/>
        <v>51</v>
      </c>
      <c r="D56" s="1518" t="str">
        <f t="shared" si="1"/>
        <v>ID51</v>
      </c>
      <c r="E56" s="1519" t="str">
        <f>IFERROR(IF(INDEX('SR_Cash Reconciliation_2E'!C$9:C$270,MATCH($D56,'SR_Cash Reconciliation_2E'!$B$9:$B$270,0))="","",INDEX('SR_Cash Reconciliation_2E'!C$9:C$270,MATCH($D56,'SR_Cash Reconciliation_2E'!$B$9:$B$270,0))),"")</f>
        <v/>
      </c>
      <c r="F56" s="1520" t="str">
        <f>IFERROR(IF(INDEX('SR_Cash Reconciliation_2E'!D$9:D$270,MATCH($D56,'SR_Cash Reconciliation_2E'!$B$9:$B$270,0))="","",INDEX('SR_Cash Reconciliation_2E'!D$9:D$270,MATCH($D56,'SR_Cash Reconciliation_2E'!$B$9:$B$270,0))),"")</f>
        <v/>
      </c>
      <c r="G56" s="1520" t="str">
        <f>IFERROR(IF(INDEX('SR_Cash Reconciliation_2E'!E$9:E$270,MATCH($D56,'SR_Cash Reconciliation_2E'!$B$9:$B$270,0))="","",INDEX('SR_Cash Reconciliation_2E'!E$9:E$270,MATCH($D56,'SR_Cash Reconciliation_2E'!$B$9:$B$270,0))),"")</f>
        <v/>
      </c>
      <c r="H56" s="1520" t="str">
        <f>IFERROR(IF(INDEX('SR_Cash Reconciliation_2E'!F$9:F$270,MATCH($D56,'SR_Cash Reconciliation_2E'!$B$9:$B$270,0))="","",INDEX('SR_Cash Reconciliation_2E'!F$9:F$270,MATCH($D56,'SR_Cash Reconciliation_2E'!$B$9:$B$270,0))),"")</f>
        <v/>
      </c>
      <c r="I56" s="1520" t="str">
        <f>IFERROR(IF(INDEX('SR_Cash Reconciliation_2E'!G$9:G$270,MATCH($D56,'SR_Cash Reconciliation_2E'!$B$9:$B$270,0))="","",INDEX('SR_Cash Reconciliation_2E'!G$9:G$270,MATCH($D56,'SR_Cash Reconciliation_2E'!$B$9:$B$270,0))),"")</f>
        <v/>
      </c>
      <c r="J56" s="1520" t="str">
        <f>IFERROR(IF(INDEX('SR_Cash Reconciliation_2E'!H$9:H$270,MATCH($D56,'SR_Cash Reconciliation_2E'!$B$9:$B$270,0))="","",INDEX('SR_Cash Reconciliation_2E'!H$9:H$270,MATCH($D56,'SR_Cash Reconciliation_2E'!$B$9:$B$270,0))),"")</f>
        <v/>
      </c>
      <c r="K56" s="1520" t="str">
        <f>IFERROR(IF(INDEX('SR_Cash Reconciliation_2E'!I$9:I$270,MATCH($D56,'SR_Cash Reconciliation_2E'!$B$9:$B$270,0))="","",INDEX('SR_Cash Reconciliation_2E'!I$9:I$270,MATCH($D56,'SR_Cash Reconciliation_2E'!$B$9:$B$270,0))),"")</f>
        <v/>
      </c>
      <c r="L56" s="1520" t="str">
        <f>IFERROR(IF(INDEX('SR_Cash Reconciliation_2E'!K$9:K$270,MATCH($D56,'SR_Cash Reconciliation_2E'!$B$9:$B$270,0))="","",INDEX('SR_Cash Reconciliation_2E'!K$9:K$270,MATCH($D56,'SR_Cash Reconciliation_2E'!$B$9:$B$270,0))),"")</f>
        <v/>
      </c>
      <c r="M56" s="1521" t="str">
        <f>""</f>
        <v/>
      </c>
      <c r="N56" s="1520" t="str">
        <f>IFERROR(IF(INDEX('SR_Cash Reconciliation_2E'!N$9:N$270,MATCH($D56,'SR_Cash Reconciliation_2E'!$B$9:$B$270,0))="","",INDEX('SR_Cash Reconciliation_2E'!N$9:N$270,MATCH($D56,'SR_Cash Reconciliation_2E'!$B$9:$B$270,0))),"")</f>
        <v/>
      </c>
    </row>
    <row r="57" spans="1:14" x14ac:dyDescent="0.25">
      <c r="A57" s="1000"/>
      <c r="B57" s="1518"/>
      <c r="C57" s="1518">
        <f t="shared" si="0"/>
        <v>52</v>
      </c>
      <c r="D57" s="1518" t="str">
        <f t="shared" si="1"/>
        <v>ID52</v>
      </c>
      <c r="E57" s="1519" t="str">
        <f>IFERROR(IF(INDEX('SR_Cash Reconciliation_2E'!C$9:C$270,MATCH($D57,'SR_Cash Reconciliation_2E'!$B$9:$B$270,0))="","",INDEX('SR_Cash Reconciliation_2E'!C$9:C$270,MATCH($D57,'SR_Cash Reconciliation_2E'!$B$9:$B$270,0))),"")</f>
        <v/>
      </c>
      <c r="F57" s="1520" t="str">
        <f>IFERROR(IF(INDEX('SR_Cash Reconciliation_2E'!D$9:D$270,MATCH($D57,'SR_Cash Reconciliation_2E'!$B$9:$B$270,0))="","",INDEX('SR_Cash Reconciliation_2E'!D$9:D$270,MATCH($D57,'SR_Cash Reconciliation_2E'!$B$9:$B$270,0))),"")</f>
        <v/>
      </c>
      <c r="G57" s="1520" t="str">
        <f>IFERROR(IF(INDEX('SR_Cash Reconciliation_2E'!E$9:E$270,MATCH($D57,'SR_Cash Reconciliation_2E'!$B$9:$B$270,0))="","",INDEX('SR_Cash Reconciliation_2E'!E$9:E$270,MATCH($D57,'SR_Cash Reconciliation_2E'!$B$9:$B$270,0))),"")</f>
        <v/>
      </c>
      <c r="H57" s="1520" t="str">
        <f>IFERROR(IF(INDEX('SR_Cash Reconciliation_2E'!F$9:F$270,MATCH($D57,'SR_Cash Reconciliation_2E'!$B$9:$B$270,0))="","",INDEX('SR_Cash Reconciliation_2E'!F$9:F$270,MATCH($D57,'SR_Cash Reconciliation_2E'!$B$9:$B$270,0))),"")</f>
        <v/>
      </c>
      <c r="I57" s="1520" t="str">
        <f>IFERROR(IF(INDEX('SR_Cash Reconciliation_2E'!G$9:G$270,MATCH($D57,'SR_Cash Reconciliation_2E'!$B$9:$B$270,0))="","",INDEX('SR_Cash Reconciliation_2E'!G$9:G$270,MATCH($D57,'SR_Cash Reconciliation_2E'!$B$9:$B$270,0))),"")</f>
        <v/>
      </c>
      <c r="J57" s="1520" t="str">
        <f>IFERROR(IF(INDEX('SR_Cash Reconciliation_2E'!H$9:H$270,MATCH($D57,'SR_Cash Reconciliation_2E'!$B$9:$B$270,0))="","",INDEX('SR_Cash Reconciliation_2E'!H$9:H$270,MATCH($D57,'SR_Cash Reconciliation_2E'!$B$9:$B$270,0))),"")</f>
        <v/>
      </c>
      <c r="K57" s="1520" t="str">
        <f>IFERROR(IF(INDEX('SR_Cash Reconciliation_2E'!I$9:I$270,MATCH($D57,'SR_Cash Reconciliation_2E'!$B$9:$B$270,0))="","",INDEX('SR_Cash Reconciliation_2E'!I$9:I$270,MATCH($D57,'SR_Cash Reconciliation_2E'!$B$9:$B$270,0))),"")</f>
        <v/>
      </c>
      <c r="L57" s="1520" t="str">
        <f>IFERROR(IF(INDEX('SR_Cash Reconciliation_2E'!K$9:K$270,MATCH($D57,'SR_Cash Reconciliation_2E'!$B$9:$B$270,0))="","",INDEX('SR_Cash Reconciliation_2E'!K$9:K$270,MATCH($D57,'SR_Cash Reconciliation_2E'!$B$9:$B$270,0))),"")</f>
        <v/>
      </c>
      <c r="M57" s="1521" t="str">
        <f>""</f>
        <v/>
      </c>
      <c r="N57" s="1520" t="str">
        <f>IFERROR(IF(INDEX('SR_Cash Reconciliation_2E'!N$9:N$270,MATCH($D57,'SR_Cash Reconciliation_2E'!$B$9:$B$270,0))="","",INDEX('SR_Cash Reconciliation_2E'!N$9:N$270,MATCH($D57,'SR_Cash Reconciliation_2E'!$B$9:$B$270,0))),"")</f>
        <v/>
      </c>
    </row>
    <row r="58" spans="1:14" x14ac:dyDescent="0.25">
      <c r="A58" s="1000"/>
      <c r="B58" s="1518"/>
      <c r="C58" s="1518">
        <f t="shared" si="0"/>
        <v>53</v>
      </c>
      <c r="D58" s="1518" t="str">
        <f t="shared" si="1"/>
        <v>ID53</v>
      </c>
      <c r="E58" s="1519" t="str">
        <f>IFERROR(IF(INDEX('SR_Cash Reconciliation_2E'!C$9:C$270,MATCH($D58,'SR_Cash Reconciliation_2E'!$B$9:$B$270,0))="","",INDEX('SR_Cash Reconciliation_2E'!C$9:C$270,MATCH($D58,'SR_Cash Reconciliation_2E'!$B$9:$B$270,0))),"")</f>
        <v/>
      </c>
      <c r="F58" s="1520" t="str">
        <f>IFERROR(IF(INDEX('SR_Cash Reconciliation_2E'!D$9:D$270,MATCH($D58,'SR_Cash Reconciliation_2E'!$B$9:$B$270,0))="","",INDEX('SR_Cash Reconciliation_2E'!D$9:D$270,MATCH($D58,'SR_Cash Reconciliation_2E'!$B$9:$B$270,0))),"")</f>
        <v/>
      </c>
      <c r="G58" s="1520" t="str">
        <f>IFERROR(IF(INDEX('SR_Cash Reconciliation_2E'!E$9:E$270,MATCH($D58,'SR_Cash Reconciliation_2E'!$B$9:$B$270,0))="","",INDEX('SR_Cash Reconciliation_2E'!E$9:E$270,MATCH($D58,'SR_Cash Reconciliation_2E'!$B$9:$B$270,0))),"")</f>
        <v/>
      </c>
      <c r="H58" s="1520" t="str">
        <f>IFERROR(IF(INDEX('SR_Cash Reconciliation_2E'!F$9:F$270,MATCH($D58,'SR_Cash Reconciliation_2E'!$B$9:$B$270,0))="","",INDEX('SR_Cash Reconciliation_2E'!F$9:F$270,MATCH($D58,'SR_Cash Reconciliation_2E'!$B$9:$B$270,0))),"")</f>
        <v/>
      </c>
      <c r="I58" s="1520" t="str">
        <f>IFERROR(IF(INDEX('SR_Cash Reconciliation_2E'!G$9:G$270,MATCH($D58,'SR_Cash Reconciliation_2E'!$B$9:$B$270,0))="","",INDEX('SR_Cash Reconciliation_2E'!G$9:G$270,MATCH($D58,'SR_Cash Reconciliation_2E'!$B$9:$B$270,0))),"")</f>
        <v/>
      </c>
      <c r="J58" s="1520" t="str">
        <f>IFERROR(IF(INDEX('SR_Cash Reconciliation_2E'!H$9:H$270,MATCH($D58,'SR_Cash Reconciliation_2E'!$B$9:$B$270,0))="","",INDEX('SR_Cash Reconciliation_2E'!H$9:H$270,MATCH($D58,'SR_Cash Reconciliation_2E'!$B$9:$B$270,0))),"")</f>
        <v/>
      </c>
      <c r="K58" s="1520" t="str">
        <f>IFERROR(IF(INDEX('SR_Cash Reconciliation_2E'!I$9:I$270,MATCH($D58,'SR_Cash Reconciliation_2E'!$B$9:$B$270,0))="","",INDEX('SR_Cash Reconciliation_2E'!I$9:I$270,MATCH($D58,'SR_Cash Reconciliation_2E'!$B$9:$B$270,0))),"")</f>
        <v/>
      </c>
      <c r="L58" s="1520" t="str">
        <f>IFERROR(IF(INDEX('SR_Cash Reconciliation_2E'!K$9:K$270,MATCH($D58,'SR_Cash Reconciliation_2E'!$B$9:$B$270,0))="","",INDEX('SR_Cash Reconciliation_2E'!K$9:K$270,MATCH($D58,'SR_Cash Reconciliation_2E'!$B$9:$B$270,0))),"")</f>
        <v/>
      </c>
      <c r="M58" s="1521" t="str">
        <f>""</f>
        <v/>
      </c>
      <c r="N58" s="1520" t="str">
        <f>IFERROR(IF(INDEX('SR_Cash Reconciliation_2E'!N$9:N$270,MATCH($D58,'SR_Cash Reconciliation_2E'!$B$9:$B$270,0))="","",INDEX('SR_Cash Reconciliation_2E'!N$9:N$270,MATCH($D58,'SR_Cash Reconciliation_2E'!$B$9:$B$270,0))),"")</f>
        <v/>
      </c>
    </row>
    <row r="59" spans="1:14" x14ac:dyDescent="0.25">
      <c r="A59" s="1000"/>
      <c r="B59" s="1518"/>
      <c r="C59" s="1518">
        <f t="shared" si="0"/>
        <v>54</v>
      </c>
      <c r="D59" s="1518" t="str">
        <f t="shared" si="1"/>
        <v>ID54</v>
      </c>
      <c r="E59" s="1519" t="str">
        <f>IFERROR(IF(INDEX('SR_Cash Reconciliation_2E'!C$9:C$270,MATCH($D59,'SR_Cash Reconciliation_2E'!$B$9:$B$270,0))="","",INDEX('SR_Cash Reconciliation_2E'!C$9:C$270,MATCH($D59,'SR_Cash Reconciliation_2E'!$B$9:$B$270,0))),"")</f>
        <v/>
      </c>
      <c r="F59" s="1520" t="str">
        <f>IFERROR(IF(INDEX('SR_Cash Reconciliation_2E'!D$9:D$270,MATCH($D59,'SR_Cash Reconciliation_2E'!$B$9:$B$270,0))="","",INDEX('SR_Cash Reconciliation_2E'!D$9:D$270,MATCH($D59,'SR_Cash Reconciliation_2E'!$B$9:$B$270,0))),"")</f>
        <v/>
      </c>
      <c r="G59" s="1520" t="str">
        <f>IFERROR(IF(INDEX('SR_Cash Reconciliation_2E'!E$9:E$270,MATCH($D59,'SR_Cash Reconciliation_2E'!$B$9:$B$270,0))="","",INDEX('SR_Cash Reconciliation_2E'!E$9:E$270,MATCH($D59,'SR_Cash Reconciliation_2E'!$B$9:$B$270,0))),"")</f>
        <v/>
      </c>
      <c r="H59" s="1520" t="str">
        <f>IFERROR(IF(INDEX('SR_Cash Reconciliation_2E'!F$9:F$270,MATCH($D59,'SR_Cash Reconciliation_2E'!$B$9:$B$270,0))="","",INDEX('SR_Cash Reconciliation_2E'!F$9:F$270,MATCH($D59,'SR_Cash Reconciliation_2E'!$B$9:$B$270,0))),"")</f>
        <v/>
      </c>
      <c r="I59" s="1520" t="str">
        <f>IFERROR(IF(INDEX('SR_Cash Reconciliation_2E'!G$9:G$270,MATCH($D59,'SR_Cash Reconciliation_2E'!$B$9:$B$270,0))="","",INDEX('SR_Cash Reconciliation_2E'!G$9:G$270,MATCH($D59,'SR_Cash Reconciliation_2E'!$B$9:$B$270,0))),"")</f>
        <v/>
      </c>
      <c r="J59" s="1520" t="str">
        <f>IFERROR(IF(INDEX('SR_Cash Reconciliation_2E'!H$9:H$270,MATCH($D59,'SR_Cash Reconciliation_2E'!$B$9:$B$270,0))="","",INDEX('SR_Cash Reconciliation_2E'!H$9:H$270,MATCH($D59,'SR_Cash Reconciliation_2E'!$B$9:$B$270,0))),"")</f>
        <v/>
      </c>
      <c r="K59" s="1520" t="str">
        <f>IFERROR(IF(INDEX('SR_Cash Reconciliation_2E'!I$9:I$270,MATCH($D59,'SR_Cash Reconciliation_2E'!$B$9:$B$270,0))="","",INDEX('SR_Cash Reconciliation_2E'!I$9:I$270,MATCH($D59,'SR_Cash Reconciliation_2E'!$B$9:$B$270,0))),"")</f>
        <v/>
      </c>
      <c r="L59" s="1520" t="str">
        <f>IFERROR(IF(INDEX('SR_Cash Reconciliation_2E'!K$9:K$270,MATCH($D59,'SR_Cash Reconciliation_2E'!$B$9:$B$270,0))="","",INDEX('SR_Cash Reconciliation_2E'!K$9:K$270,MATCH($D59,'SR_Cash Reconciliation_2E'!$B$9:$B$270,0))),"")</f>
        <v/>
      </c>
      <c r="M59" s="1521" t="str">
        <f>""</f>
        <v/>
      </c>
      <c r="N59" s="1520" t="str">
        <f>IFERROR(IF(INDEX('SR_Cash Reconciliation_2E'!N$9:N$270,MATCH($D59,'SR_Cash Reconciliation_2E'!$B$9:$B$270,0))="","",INDEX('SR_Cash Reconciliation_2E'!N$9:N$270,MATCH($D59,'SR_Cash Reconciliation_2E'!$B$9:$B$270,0))),"")</f>
        <v/>
      </c>
    </row>
    <row r="60" spans="1:14" x14ac:dyDescent="0.25">
      <c r="A60" s="1000"/>
      <c r="B60" s="1518"/>
      <c r="C60" s="1518">
        <f t="shared" si="0"/>
        <v>55</v>
      </c>
      <c r="D60" s="1518" t="str">
        <f t="shared" si="1"/>
        <v>ID55</v>
      </c>
      <c r="E60" s="1519" t="str">
        <f>IFERROR(IF(INDEX('SR_Cash Reconciliation_2E'!C$9:C$270,MATCH($D60,'SR_Cash Reconciliation_2E'!$B$9:$B$270,0))="","",INDEX('SR_Cash Reconciliation_2E'!C$9:C$270,MATCH($D60,'SR_Cash Reconciliation_2E'!$B$9:$B$270,0))),"")</f>
        <v/>
      </c>
      <c r="F60" s="1520" t="str">
        <f>IFERROR(IF(INDEX('SR_Cash Reconciliation_2E'!D$9:D$270,MATCH($D60,'SR_Cash Reconciliation_2E'!$B$9:$B$270,0))="","",INDEX('SR_Cash Reconciliation_2E'!D$9:D$270,MATCH($D60,'SR_Cash Reconciliation_2E'!$B$9:$B$270,0))),"")</f>
        <v/>
      </c>
      <c r="G60" s="1520" t="str">
        <f>IFERROR(IF(INDEX('SR_Cash Reconciliation_2E'!E$9:E$270,MATCH($D60,'SR_Cash Reconciliation_2E'!$B$9:$B$270,0))="","",INDEX('SR_Cash Reconciliation_2E'!E$9:E$270,MATCH($D60,'SR_Cash Reconciliation_2E'!$B$9:$B$270,0))),"")</f>
        <v/>
      </c>
      <c r="H60" s="1520" t="str">
        <f>IFERROR(IF(INDEX('SR_Cash Reconciliation_2E'!F$9:F$270,MATCH($D60,'SR_Cash Reconciliation_2E'!$B$9:$B$270,0))="","",INDEX('SR_Cash Reconciliation_2E'!F$9:F$270,MATCH($D60,'SR_Cash Reconciliation_2E'!$B$9:$B$270,0))),"")</f>
        <v/>
      </c>
      <c r="I60" s="1520" t="str">
        <f>IFERROR(IF(INDEX('SR_Cash Reconciliation_2E'!G$9:G$270,MATCH($D60,'SR_Cash Reconciliation_2E'!$B$9:$B$270,0))="","",INDEX('SR_Cash Reconciliation_2E'!G$9:G$270,MATCH($D60,'SR_Cash Reconciliation_2E'!$B$9:$B$270,0))),"")</f>
        <v/>
      </c>
      <c r="J60" s="1520" t="str">
        <f>IFERROR(IF(INDEX('SR_Cash Reconciliation_2E'!H$9:H$270,MATCH($D60,'SR_Cash Reconciliation_2E'!$B$9:$B$270,0))="","",INDEX('SR_Cash Reconciliation_2E'!H$9:H$270,MATCH($D60,'SR_Cash Reconciliation_2E'!$B$9:$B$270,0))),"")</f>
        <v/>
      </c>
      <c r="K60" s="1520" t="str">
        <f>IFERROR(IF(INDEX('SR_Cash Reconciliation_2E'!I$9:I$270,MATCH($D60,'SR_Cash Reconciliation_2E'!$B$9:$B$270,0))="","",INDEX('SR_Cash Reconciliation_2E'!I$9:I$270,MATCH($D60,'SR_Cash Reconciliation_2E'!$B$9:$B$270,0))),"")</f>
        <v/>
      </c>
      <c r="L60" s="1520" t="str">
        <f>IFERROR(IF(INDEX('SR_Cash Reconciliation_2E'!K$9:K$270,MATCH($D60,'SR_Cash Reconciliation_2E'!$B$9:$B$270,0))="","",INDEX('SR_Cash Reconciliation_2E'!K$9:K$270,MATCH($D60,'SR_Cash Reconciliation_2E'!$B$9:$B$270,0))),"")</f>
        <v/>
      </c>
      <c r="M60" s="1521" t="str">
        <f>""</f>
        <v/>
      </c>
      <c r="N60" s="1520" t="str">
        <f>IFERROR(IF(INDEX('SR_Cash Reconciliation_2E'!N$9:N$270,MATCH($D60,'SR_Cash Reconciliation_2E'!$B$9:$B$270,0))="","",INDEX('SR_Cash Reconciliation_2E'!N$9:N$270,MATCH($D60,'SR_Cash Reconciliation_2E'!$B$9:$B$270,0))),"")</f>
        <v/>
      </c>
    </row>
    <row r="61" spans="1:14" x14ac:dyDescent="0.25">
      <c r="A61" s="1000"/>
      <c r="B61" s="1518"/>
      <c r="C61" s="1518">
        <f t="shared" si="0"/>
        <v>56</v>
      </c>
      <c r="D61" s="1518" t="str">
        <f t="shared" si="1"/>
        <v>ID56</v>
      </c>
      <c r="E61" s="1519" t="str">
        <f>IFERROR(IF(INDEX('SR_Cash Reconciliation_2E'!C$9:C$270,MATCH($D61,'SR_Cash Reconciliation_2E'!$B$9:$B$270,0))="","",INDEX('SR_Cash Reconciliation_2E'!C$9:C$270,MATCH($D61,'SR_Cash Reconciliation_2E'!$B$9:$B$270,0))),"")</f>
        <v/>
      </c>
      <c r="F61" s="1520" t="str">
        <f>IFERROR(IF(INDEX('SR_Cash Reconciliation_2E'!D$9:D$270,MATCH($D61,'SR_Cash Reconciliation_2E'!$B$9:$B$270,0))="","",INDEX('SR_Cash Reconciliation_2E'!D$9:D$270,MATCH($D61,'SR_Cash Reconciliation_2E'!$B$9:$B$270,0))),"")</f>
        <v/>
      </c>
      <c r="G61" s="1520" t="str">
        <f>IFERROR(IF(INDEX('SR_Cash Reconciliation_2E'!E$9:E$270,MATCH($D61,'SR_Cash Reconciliation_2E'!$B$9:$B$270,0))="","",INDEX('SR_Cash Reconciliation_2E'!E$9:E$270,MATCH($D61,'SR_Cash Reconciliation_2E'!$B$9:$B$270,0))),"")</f>
        <v/>
      </c>
      <c r="H61" s="1520" t="str">
        <f>IFERROR(IF(INDEX('SR_Cash Reconciliation_2E'!F$9:F$270,MATCH($D61,'SR_Cash Reconciliation_2E'!$B$9:$B$270,0))="","",INDEX('SR_Cash Reconciliation_2E'!F$9:F$270,MATCH($D61,'SR_Cash Reconciliation_2E'!$B$9:$B$270,0))),"")</f>
        <v/>
      </c>
      <c r="I61" s="1520" t="str">
        <f>IFERROR(IF(INDEX('SR_Cash Reconciliation_2E'!G$9:G$270,MATCH($D61,'SR_Cash Reconciliation_2E'!$B$9:$B$270,0))="","",INDEX('SR_Cash Reconciliation_2E'!G$9:G$270,MATCH($D61,'SR_Cash Reconciliation_2E'!$B$9:$B$270,0))),"")</f>
        <v/>
      </c>
      <c r="J61" s="1520" t="str">
        <f>IFERROR(IF(INDEX('SR_Cash Reconciliation_2E'!H$9:H$270,MATCH($D61,'SR_Cash Reconciliation_2E'!$B$9:$B$270,0))="","",INDEX('SR_Cash Reconciliation_2E'!H$9:H$270,MATCH($D61,'SR_Cash Reconciliation_2E'!$B$9:$B$270,0))),"")</f>
        <v/>
      </c>
      <c r="K61" s="1520" t="str">
        <f>IFERROR(IF(INDEX('SR_Cash Reconciliation_2E'!I$9:I$270,MATCH($D61,'SR_Cash Reconciliation_2E'!$B$9:$B$270,0))="","",INDEX('SR_Cash Reconciliation_2E'!I$9:I$270,MATCH($D61,'SR_Cash Reconciliation_2E'!$B$9:$B$270,0))),"")</f>
        <v/>
      </c>
      <c r="L61" s="1520" t="str">
        <f>IFERROR(IF(INDEX('SR_Cash Reconciliation_2E'!K$9:K$270,MATCH($D61,'SR_Cash Reconciliation_2E'!$B$9:$B$270,0))="","",INDEX('SR_Cash Reconciliation_2E'!K$9:K$270,MATCH($D61,'SR_Cash Reconciliation_2E'!$B$9:$B$270,0))),"")</f>
        <v/>
      </c>
      <c r="M61" s="1521" t="str">
        <f>""</f>
        <v/>
      </c>
      <c r="N61" s="1520" t="str">
        <f>IFERROR(IF(INDEX('SR_Cash Reconciliation_2E'!N$9:N$270,MATCH($D61,'SR_Cash Reconciliation_2E'!$B$9:$B$270,0))="","",INDEX('SR_Cash Reconciliation_2E'!N$9:N$270,MATCH($D61,'SR_Cash Reconciliation_2E'!$B$9:$B$270,0))),"")</f>
        <v/>
      </c>
    </row>
    <row r="62" spans="1:14" x14ac:dyDescent="0.25">
      <c r="A62" s="1000"/>
      <c r="B62" s="1518"/>
      <c r="C62" s="1518">
        <f t="shared" si="0"/>
        <v>57</v>
      </c>
      <c r="D62" s="1518" t="str">
        <f t="shared" si="1"/>
        <v>ID57</v>
      </c>
      <c r="E62" s="1519" t="str">
        <f>IFERROR(IF(INDEX('SR_Cash Reconciliation_2E'!C$9:C$270,MATCH($D62,'SR_Cash Reconciliation_2E'!$B$9:$B$270,0))="","",INDEX('SR_Cash Reconciliation_2E'!C$9:C$270,MATCH($D62,'SR_Cash Reconciliation_2E'!$B$9:$B$270,0))),"")</f>
        <v/>
      </c>
      <c r="F62" s="1520" t="str">
        <f>IFERROR(IF(INDEX('SR_Cash Reconciliation_2E'!D$9:D$270,MATCH($D62,'SR_Cash Reconciliation_2E'!$B$9:$B$270,0))="","",INDEX('SR_Cash Reconciliation_2E'!D$9:D$270,MATCH($D62,'SR_Cash Reconciliation_2E'!$B$9:$B$270,0))),"")</f>
        <v/>
      </c>
      <c r="G62" s="1520" t="str">
        <f>IFERROR(IF(INDEX('SR_Cash Reconciliation_2E'!E$9:E$270,MATCH($D62,'SR_Cash Reconciliation_2E'!$B$9:$B$270,0))="","",INDEX('SR_Cash Reconciliation_2E'!E$9:E$270,MATCH($D62,'SR_Cash Reconciliation_2E'!$B$9:$B$270,0))),"")</f>
        <v/>
      </c>
      <c r="H62" s="1520" t="str">
        <f>IFERROR(IF(INDEX('SR_Cash Reconciliation_2E'!F$9:F$270,MATCH($D62,'SR_Cash Reconciliation_2E'!$B$9:$B$270,0))="","",INDEX('SR_Cash Reconciliation_2E'!F$9:F$270,MATCH($D62,'SR_Cash Reconciliation_2E'!$B$9:$B$270,0))),"")</f>
        <v/>
      </c>
      <c r="I62" s="1520" t="str">
        <f>IFERROR(IF(INDEX('SR_Cash Reconciliation_2E'!G$9:G$270,MATCH($D62,'SR_Cash Reconciliation_2E'!$B$9:$B$270,0))="","",INDEX('SR_Cash Reconciliation_2E'!G$9:G$270,MATCH($D62,'SR_Cash Reconciliation_2E'!$B$9:$B$270,0))),"")</f>
        <v/>
      </c>
      <c r="J62" s="1520" t="str">
        <f>IFERROR(IF(INDEX('SR_Cash Reconciliation_2E'!H$9:H$270,MATCH($D62,'SR_Cash Reconciliation_2E'!$B$9:$B$270,0))="","",INDEX('SR_Cash Reconciliation_2E'!H$9:H$270,MATCH($D62,'SR_Cash Reconciliation_2E'!$B$9:$B$270,0))),"")</f>
        <v/>
      </c>
      <c r="K62" s="1520" t="str">
        <f>IFERROR(IF(INDEX('SR_Cash Reconciliation_2E'!I$9:I$270,MATCH($D62,'SR_Cash Reconciliation_2E'!$B$9:$B$270,0))="","",INDEX('SR_Cash Reconciliation_2E'!I$9:I$270,MATCH($D62,'SR_Cash Reconciliation_2E'!$B$9:$B$270,0))),"")</f>
        <v/>
      </c>
      <c r="L62" s="1520" t="str">
        <f>IFERROR(IF(INDEX('SR_Cash Reconciliation_2E'!K$9:K$270,MATCH($D62,'SR_Cash Reconciliation_2E'!$B$9:$B$270,0))="","",INDEX('SR_Cash Reconciliation_2E'!K$9:K$270,MATCH($D62,'SR_Cash Reconciliation_2E'!$B$9:$B$270,0))),"")</f>
        <v/>
      </c>
      <c r="M62" s="1521" t="str">
        <f>""</f>
        <v/>
      </c>
      <c r="N62" s="1520" t="str">
        <f>IFERROR(IF(INDEX('SR_Cash Reconciliation_2E'!N$9:N$270,MATCH($D62,'SR_Cash Reconciliation_2E'!$B$9:$B$270,0))="","",INDEX('SR_Cash Reconciliation_2E'!N$9:N$270,MATCH($D62,'SR_Cash Reconciliation_2E'!$B$9:$B$270,0))),"")</f>
        <v/>
      </c>
    </row>
    <row r="63" spans="1:14" x14ac:dyDescent="0.25">
      <c r="A63" s="1000"/>
      <c r="B63" s="1518"/>
      <c r="C63" s="1518">
        <f t="shared" si="0"/>
        <v>58</v>
      </c>
      <c r="D63" s="1518" t="str">
        <f t="shared" si="1"/>
        <v>ID58</v>
      </c>
      <c r="E63" s="1519" t="str">
        <f>IFERROR(IF(INDEX('SR_Cash Reconciliation_2E'!C$9:C$270,MATCH($D63,'SR_Cash Reconciliation_2E'!$B$9:$B$270,0))="","",INDEX('SR_Cash Reconciliation_2E'!C$9:C$270,MATCH($D63,'SR_Cash Reconciliation_2E'!$B$9:$B$270,0))),"")</f>
        <v/>
      </c>
      <c r="F63" s="1520" t="str">
        <f>IFERROR(IF(INDEX('SR_Cash Reconciliation_2E'!D$9:D$270,MATCH($D63,'SR_Cash Reconciliation_2E'!$B$9:$B$270,0))="","",INDEX('SR_Cash Reconciliation_2E'!D$9:D$270,MATCH($D63,'SR_Cash Reconciliation_2E'!$B$9:$B$270,0))),"")</f>
        <v/>
      </c>
      <c r="G63" s="1520" t="str">
        <f>IFERROR(IF(INDEX('SR_Cash Reconciliation_2E'!E$9:E$270,MATCH($D63,'SR_Cash Reconciliation_2E'!$B$9:$B$270,0))="","",INDEX('SR_Cash Reconciliation_2E'!E$9:E$270,MATCH($D63,'SR_Cash Reconciliation_2E'!$B$9:$B$270,0))),"")</f>
        <v/>
      </c>
      <c r="H63" s="1520" t="str">
        <f>IFERROR(IF(INDEX('SR_Cash Reconciliation_2E'!F$9:F$270,MATCH($D63,'SR_Cash Reconciliation_2E'!$B$9:$B$270,0))="","",INDEX('SR_Cash Reconciliation_2E'!F$9:F$270,MATCH($D63,'SR_Cash Reconciliation_2E'!$B$9:$B$270,0))),"")</f>
        <v/>
      </c>
      <c r="I63" s="1520" t="str">
        <f>IFERROR(IF(INDEX('SR_Cash Reconciliation_2E'!G$9:G$270,MATCH($D63,'SR_Cash Reconciliation_2E'!$B$9:$B$270,0))="","",INDEX('SR_Cash Reconciliation_2E'!G$9:G$270,MATCH($D63,'SR_Cash Reconciliation_2E'!$B$9:$B$270,0))),"")</f>
        <v/>
      </c>
      <c r="J63" s="1520" t="str">
        <f>IFERROR(IF(INDEX('SR_Cash Reconciliation_2E'!H$9:H$270,MATCH($D63,'SR_Cash Reconciliation_2E'!$B$9:$B$270,0))="","",INDEX('SR_Cash Reconciliation_2E'!H$9:H$270,MATCH($D63,'SR_Cash Reconciliation_2E'!$B$9:$B$270,0))),"")</f>
        <v/>
      </c>
      <c r="K63" s="1520" t="str">
        <f>IFERROR(IF(INDEX('SR_Cash Reconciliation_2E'!I$9:I$270,MATCH($D63,'SR_Cash Reconciliation_2E'!$B$9:$B$270,0))="","",INDEX('SR_Cash Reconciliation_2E'!I$9:I$270,MATCH($D63,'SR_Cash Reconciliation_2E'!$B$9:$B$270,0))),"")</f>
        <v/>
      </c>
      <c r="L63" s="1520" t="str">
        <f>IFERROR(IF(INDEX('SR_Cash Reconciliation_2E'!K$9:K$270,MATCH($D63,'SR_Cash Reconciliation_2E'!$B$9:$B$270,0))="","",INDEX('SR_Cash Reconciliation_2E'!K$9:K$270,MATCH($D63,'SR_Cash Reconciliation_2E'!$B$9:$B$270,0))),"")</f>
        <v/>
      </c>
      <c r="M63" s="1521" t="str">
        <f>""</f>
        <v/>
      </c>
      <c r="N63" s="1520" t="str">
        <f>IFERROR(IF(INDEX('SR_Cash Reconciliation_2E'!N$9:N$270,MATCH($D63,'SR_Cash Reconciliation_2E'!$B$9:$B$270,0))="","",INDEX('SR_Cash Reconciliation_2E'!N$9:N$270,MATCH($D63,'SR_Cash Reconciliation_2E'!$B$9:$B$270,0))),"")</f>
        <v/>
      </c>
    </row>
    <row r="64" spans="1:14" x14ac:dyDescent="0.25">
      <c r="A64" s="1000"/>
      <c r="B64" s="1518"/>
      <c r="C64" s="1518">
        <f t="shared" si="0"/>
        <v>59</v>
      </c>
      <c r="D64" s="1518" t="str">
        <f t="shared" si="1"/>
        <v>ID59</v>
      </c>
      <c r="E64" s="1519" t="str">
        <f>IFERROR(IF(INDEX('SR_Cash Reconciliation_2E'!C$9:C$270,MATCH($D64,'SR_Cash Reconciliation_2E'!$B$9:$B$270,0))="","",INDEX('SR_Cash Reconciliation_2E'!C$9:C$270,MATCH($D64,'SR_Cash Reconciliation_2E'!$B$9:$B$270,0))),"")</f>
        <v/>
      </c>
      <c r="F64" s="1520" t="str">
        <f>IFERROR(IF(INDEX('SR_Cash Reconciliation_2E'!D$9:D$270,MATCH($D64,'SR_Cash Reconciliation_2E'!$B$9:$B$270,0))="","",INDEX('SR_Cash Reconciliation_2E'!D$9:D$270,MATCH($D64,'SR_Cash Reconciliation_2E'!$B$9:$B$270,0))),"")</f>
        <v/>
      </c>
      <c r="G64" s="1520" t="str">
        <f>IFERROR(IF(INDEX('SR_Cash Reconciliation_2E'!E$9:E$270,MATCH($D64,'SR_Cash Reconciliation_2E'!$B$9:$B$270,0))="","",INDEX('SR_Cash Reconciliation_2E'!E$9:E$270,MATCH($D64,'SR_Cash Reconciliation_2E'!$B$9:$B$270,0))),"")</f>
        <v/>
      </c>
      <c r="H64" s="1520" t="str">
        <f>IFERROR(IF(INDEX('SR_Cash Reconciliation_2E'!F$9:F$270,MATCH($D64,'SR_Cash Reconciliation_2E'!$B$9:$B$270,0))="","",INDEX('SR_Cash Reconciliation_2E'!F$9:F$270,MATCH($D64,'SR_Cash Reconciliation_2E'!$B$9:$B$270,0))),"")</f>
        <v/>
      </c>
      <c r="I64" s="1520" t="str">
        <f>IFERROR(IF(INDEX('SR_Cash Reconciliation_2E'!G$9:G$270,MATCH($D64,'SR_Cash Reconciliation_2E'!$B$9:$B$270,0))="","",INDEX('SR_Cash Reconciliation_2E'!G$9:G$270,MATCH($D64,'SR_Cash Reconciliation_2E'!$B$9:$B$270,0))),"")</f>
        <v/>
      </c>
      <c r="J64" s="1520" t="str">
        <f>IFERROR(IF(INDEX('SR_Cash Reconciliation_2E'!H$9:H$270,MATCH($D64,'SR_Cash Reconciliation_2E'!$B$9:$B$270,0))="","",INDEX('SR_Cash Reconciliation_2E'!H$9:H$270,MATCH($D64,'SR_Cash Reconciliation_2E'!$B$9:$B$270,0))),"")</f>
        <v/>
      </c>
      <c r="K64" s="1520" t="str">
        <f>IFERROR(IF(INDEX('SR_Cash Reconciliation_2E'!I$9:I$270,MATCH($D64,'SR_Cash Reconciliation_2E'!$B$9:$B$270,0))="","",INDEX('SR_Cash Reconciliation_2E'!I$9:I$270,MATCH($D64,'SR_Cash Reconciliation_2E'!$B$9:$B$270,0))),"")</f>
        <v/>
      </c>
      <c r="L64" s="1520" t="str">
        <f>IFERROR(IF(INDEX('SR_Cash Reconciliation_2E'!K$9:K$270,MATCH($D64,'SR_Cash Reconciliation_2E'!$B$9:$B$270,0))="","",INDEX('SR_Cash Reconciliation_2E'!K$9:K$270,MATCH($D64,'SR_Cash Reconciliation_2E'!$B$9:$B$270,0))),"")</f>
        <v/>
      </c>
      <c r="M64" s="1521" t="str">
        <f>""</f>
        <v/>
      </c>
      <c r="N64" s="1520" t="str">
        <f>IFERROR(IF(INDEX('SR_Cash Reconciliation_2E'!N$9:N$270,MATCH($D64,'SR_Cash Reconciliation_2E'!$B$9:$B$270,0))="","",INDEX('SR_Cash Reconciliation_2E'!N$9:N$270,MATCH($D64,'SR_Cash Reconciliation_2E'!$B$9:$B$270,0))),"")</f>
        <v/>
      </c>
    </row>
    <row r="65" spans="1:14" x14ac:dyDescent="0.25">
      <c r="A65" s="1000"/>
      <c r="B65" s="1518"/>
      <c r="C65" s="1518">
        <f t="shared" si="0"/>
        <v>60</v>
      </c>
      <c r="D65" s="1518" t="str">
        <f t="shared" si="1"/>
        <v>ID60</v>
      </c>
      <c r="E65" s="1519" t="str">
        <f>IFERROR(IF(INDEX('SR_Cash Reconciliation_2E'!C$9:C$270,MATCH($D65,'SR_Cash Reconciliation_2E'!$B$9:$B$270,0))="","",INDEX('SR_Cash Reconciliation_2E'!C$9:C$270,MATCH($D65,'SR_Cash Reconciliation_2E'!$B$9:$B$270,0))),"")</f>
        <v/>
      </c>
      <c r="F65" s="1520" t="str">
        <f>IFERROR(IF(INDEX('SR_Cash Reconciliation_2E'!D$9:D$270,MATCH($D65,'SR_Cash Reconciliation_2E'!$B$9:$B$270,0))="","",INDEX('SR_Cash Reconciliation_2E'!D$9:D$270,MATCH($D65,'SR_Cash Reconciliation_2E'!$B$9:$B$270,0))),"")</f>
        <v/>
      </c>
      <c r="G65" s="1520" t="str">
        <f>IFERROR(IF(INDEX('SR_Cash Reconciliation_2E'!E$9:E$270,MATCH($D65,'SR_Cash Reconciliation_2E'!$B$9:$B$270,0))="","",INDEX('SR_Cash Reconciliation_2E'!E$9:E$270,MATCH($D65,'SR_Cash Reconciliation_2E'!$B$9:$B$270,0))),"")</f>
        <v/>
      </c>
      <c r="H65" s="1520" t="str">
        <f>IFERROR(IF(INDEX('SR_Cash Reconciliation_2E'!F$9:F$270,MATCH($D65,'SR_Cash Reconciliation_2E'!$B$9:$B$270,0))="","",INDEX('SR_Cash Reconciliation_2E'!F$9:F$270,MATCH($D65,'SR_Cash Reconciliation_2E'!$B$9:$B$270,0))),"")</f>
        <v/>
      </c>
      <c r="I65" s="1520" t="str">
        <f>IFERROR(IF(INDEX('SR_Cash Reconciliation_2E'!G$9:G$270,MATCH($D65,'SR_Cash Reconciliation_2E'!$B$9:$B$270,0))="","",INDEX('SR_Cash Reconciliation_2E'!G$9:G$270,MATCH($D65,'SR_Cash Reconciliation_2E'!$B$9:$B$270,0))),"")</f>
        <v/>
      </c>
      <c r="J65" s="1520" t="str">
        <f>IFERROR(IF(INDEX('SR_Cash Reconciliation_2E'!H$9:H$270,MATCH($D65,'SR_Cash Reconciliation_2E'!$B$9:$B$270,0))="","",INDEX('SR_Cash Reconciliation_2E'!H$9:H$270,MATCH($D65,'SR_Cash Reconciliation_2E'!$B$9:$B$270,0))),"")</f>
        <v/>
      </c>
      <c r="K65" s="1520" t="str">
        <f>IFERROR(IF(INDEX('SR_Cash Reconciliation_2E'!I$9:I$270,MATCH($D65,'SR_Cash Reconciliation_2E'!$B$9:$B$270,0))="","",INDEX('SR_Cash Reconciliation_2E'!I$9:I$270,MATCH($D65,'SR_Cash Reconciliation_2E'!$B$9:$B$270,0))),"")</f>
        <v/>
      </c>
      <c r="L65" s="1520" t="str">
        <f>IFERROR(IF(INDEX('SR_Cash Reconciliation_2E'!K$9:K$270,MATCH($D65,'SR_Cash Reconciliation_2E'!$B$9:$B$270,0))="","",INDEX('SR_Cash Reconciliation_2E'!K$9:K$270,MATCH($D65,'SR_Cash Reconciliation_2E'!$B$9:$B$270,0))),"")</f>
        <v/>
      </c>
      <c r="M65" s="1521" t="str">
        <f>""</f>
        <v/>
      </c>
      <c r="N65" s="1520" t="str">
        <f>IFERROR(IF(INDEX('SR_Cash Reconciliation_2E'!N$9:N$270,MATCH($D65,'SR_Cash Reconciliation_2E'!$B$9:$B$270,0))="","",INDEX('SR_Cash Reconciliation_2E'!N$9:N$270,MATCH($D65,'SR_Cash Reconciliation_2E'!$B$9:$B$270,0))),"")</f>
        <v/>
      </c>
    </row>
    <row r="66" spans="1:14" x14ac:dyDescent="0.25">
      <c r="A66" s="1000"/>
      <c r="B66" s="1518"/>
      <c r="C66" s="1518">
        <f t="shared" si="0"/>
        <v>61</v>
      </c>
      <c r="D66" s="1518" t="str">
        <f t="shared" si="1"/>
        <v>ID61</v>
      </c>
      <c r="E66" s="1519" t="str">
        <f>IFERROR(IF(INDEX('SR_Cash Reconciliation_2E'!C$9:C$270,MATCH($D66,'SR_Cash Reconciliation_2E'!$B$9:$B$270,0))="","",INDEX('SR_Cash Reconciliation_2E'!C$9:C$270,MATCH($D66,'SR_Cash Reconciliation_2E'!$B$9:$B$270,0))),"")</f>
        <v/>
      </c>
      <c r="F66" s="1520" t="str">
        <f>IFERROR(IF(INDEX('SR_Cash Reconciliation_2E'!D$9:D$270,MATCH($D66,'SR_Cash Reconciliation_2E'!$B$9:$B$270,0))="","",INDEX('SR_Cash Reconciliation_2E'!D$9:D$270,MATCH($D66,'SR_Cash Reconciliation_2E'!$B$9:$B$270,0))),"")</f>
        <v/>
      </c>
      <c r="G66" s="1520" t="str">
        <f>IFERROR(IF(INDEX('SR_Cash Reconciliation_2E'!E$9:E$270,MATCH($D66,'SR_Cash Reconciliation_2E'!$B$9:$B$270,0))="","",INDEX('SR_Cash Reconciliation_2E'!E$9:E$270,MATCH($D66,'SR_Cash Reconciliation_2E'!$B$9:$B$270,0))),"")</f>
        <v/>
      </c>
      <c r="H66" s="1520" t="str">
        <f>IFERROR(IF(INDEX('SR_Cash Reconciliation_2E'!F$9:F$270,MATCH($D66,'SR_Cash Reconciliation_2E'!$B$9:$B$270,0))="","",INDEX('SR_Cash Reconciliation_2E'!F$9:F$270,MATCH($D66,'SR_Cash Reconciliation_2E'!$B$9:$B$270,0))),"")</f>
        <v/>
      </c>
      <c r="I66" s="1520" t="str">
        <f>IFERROR(IF(INDEX('SR_Cash Reconciliation_2E'!G$9:G$270,MATCH($D66,'SR_Cash Reconciliation_2E'!$B$9:$B$270,0))="","",INDEX('SR_Cash Reconciliation_2E'!G$9:G$270,MATCH($D66,'SR_Cash Reconciliation_2E'!$B$9:$B$270,0))),"")</f>
        <v/>
      </c>
      <c r="J66" s="1520" t="str">
        <f>IFERROR(IF(INDEX('SR_Cash Reconciliation_2E'!H$9:H$270,MATCH($D66,'SR_Cash Reconciliation_2E'!$B$9:$B$270,0))="","",INDEX('SR_Cash Reconciliation_2E'!H$9:H$270,MATCH($D66,'SR_Cash Reconciliation_2E'!$B$9:$B$270,0))),"")</f>
        <v/>
      </c>
      <c r="K66" s="1520" t="str">
        <f>IFERROR(IF(INDEX('SR_Cash Reconciliation_2E'!I$9:I$270,MATCH($D66,'SR_Cash Reconciliation_2E'!$B$9:$B$270,0))="","",INDEX('SR_Cash Reconciliation_2E'!I$9:I$270,MATCH($D66,'SR_Cash Reconciliation_2E'!$B$9:$B$270,0))),"")</f>
        <v/>
      </c>
      <c r="L66" s="1520" t="str">
        <f>IFERROR(IF(INDEX('SR_Cash Reconciliation_2E'!K$9:K$270,MATCH($D66,'SR_Cash Reconciliation_2E'!$B$9:$B$270,0))="","",INDEX('SR_Cash Reconciliation_2E'!K$9:K$270,MATCH($D66,'SR_Cash Reconciliation_2E'!$B$9:$B$270,0))),"")</f>
        <v/>
      </c>
      <c r="M66" s="1521" t="str">
        <f>""</f>
        <v/>
      </c>
      <c r="N66" s="1520" t="str">
        <f>IFERROR(IF(INDEX('SR_Cash Reconciliation_2E'!N$9:N$270,MATCH($D66,'SR_Cash Reconciliation_2E'!$B$9:$B$270,0))="","",INDEX('SR_Cash Reconciliation_2E'!N$9:N$270,MATCH($D66,'SR_Cash Reconciliation_2E'!$B$9:$B$270,0))),"")</f>
        <v/>
      </c>
    </row>
    <row r="67" spans="1:14" x14ac:dyDescent="0.25">
      <c r="A67" s="1000"/>
      <c r="B67" s="1518"/>
      <c r="C67" s="1518">
        <f t="shared" si="0"/>
        <v>62</v>
      </c>
      <c r="D67" s="1518" t="str">
        <f t="shared" si="1"/>
        <v>ID62</v>
      </c>
      <c r="E67" s="1519" t="str">
        <f>IFERROR(IF(INDEX('SR_Cash Reconciliation_2E'!C$9:C$270,MATCH($D67,'SR_Cash Reconciliation_2E'!$B$9:$B$270,0))="","",INDEX('SR_Cash Reconciliation_2E'!C$9:C$270,MATCH($D67,'SR_Cash Reconciliation_2E'!$B$9:$B$270,0))),"")</f>
        <v/>
      </c>
      <c r="F67" s="1520" t="str">
        <f>IFERROR(IF(INDEX('SR_Cash Reconciliation_2E'!D$9:D$270,MATCH($D67,'SR_Cash Reconciliation_2E'!$B$9:$B$270,0))="","",INDEX('SR_Cash Reconciliation_2E'!D$9:D$270,MATCH($D67,'SR_Cash Reconciliation_2E'!$B$9:$B$270,0))),"")</f>
        <v/>
      </c>
      <c r="G67" s="1520" t="str">
        <f>IFERROR(IF(INDEX('SR_Cash Reconciliation_2E'!E$9:E$270,MATCH($D67,'SR_Cash Reconciliation_2E'!$B$9:$B$270,0))="","",INDEX('SR_Cash Reconciliation_2E'!E$9:E$270,MATCH($D67,'SR_Cash Reconciliation_2E'!$B$9:$B$270,0))),"")</f>
        <v/>
      </c>
      <c r="H67" s="1520" t="str">
        <f>IFERROR(IF(INDEX('SR_Cash Reconciliation_2E'!F$9:F$270,MATCH($D67,'SR_Cash Reconciliation_2E'!$B$9:$B$270,0))="","",INDEX('SR_Cash Reconciliation_2E'!F$9:F$270,MATCH($D67,'SR_Cash Reconciliation_2E'!$B$9:$B$270,0))),"")</f>
        <v/>
      </c>
      <c r="I67" s="1520" t="str">
        <f>IFERROR(IF(INDEX('SR_Cash Reconciliation_2E'!G$9:G$270,MATCH($D67,'SR_Cash Reconciliation_2E'!$B$9:$B$270,0))="","",INDEX('SR_Cash Reconciliation_2E'!G$9:G$270,MATCH($D67,'SR_Cash Reconciliation_2E'!$B$9:$B$270,0))),"")</f>
        <v/>
      </c>
      <c r="J67" s="1520" t="str">
        <f>IFERROR(IF(INDEX('SR_Cash Reconciliation_2E'!H$9:H$270,MATCH($D67,'SR_Cash Reconciliation_2E'!$B$9:$B$270,0))="","",INDEX('SR_Cash Reconciliation_2E'!H$9:H$270,MATCH($D67,'SR_Cash Reconciliation_2E'!$B$9:$B$270,0))),"")</f>
        <v/>
      </c>
      <c r="K67" s="1520" t="str">
        <f>IFERROR(IF(INDEX('SR_Cash Reconciliation_2E'!I$9:I$270,MATCH($D67,'SR_Cash Reconciliation_2E'!$B$9:$B$270,0))="","",INDEX('SR_Cash Reconciliation_2E'!I$9:I$270,MATCH($D67,'SR_Cash Reconciliation_2E'!$B$9:$B$270,0))),"")</f>
        <v/>
      </c>
      <c r="L67" s="1520" t="str">
        <f>IFERROR(IF(INDEX('SR_Cash Reconciliation_2E'!K$9:K$270,MATCH($D67,'SR_Cash Reconciliation_2E'!$B$9:$B$270,0))="","",INDEX('SR_Cash Reconciliation_2E'!K$9:K$270,MATCH($D67,'SR_Cash Reconciliation_2E'!$B$9:$B$270,0))),"")</f>
        <v/>
      </c>
      <c r="M67" s="1521" t="str">
        <f>""</f>
        <v/>
      </c>
      <c r="N67" s="1520" t="str">
        <f>IFERROR(IF(INDEX('SR_Cash Reconciliation_2E'!N$9:N$270,MATCH($D67,'SR_Cash Reconciliation_2E'!$B$9:$B$270,0))="","",INDEX('SR_Cash Reconciliation_2E'!N$9:N$270,MATCH($D67,'SR_Cash Reconciliation_2E'!$B$9:$B$270,0))),"")</f>
        <v/>
      </c>
    </row>
    <row r="68" spans="1:14" x14ac:dyDescent="0.25">
      <c r="A68" s="1000"/>
      <c r="B68" s="1518"/>
      <c r="C68" s="1518">
        <f t="shared" si="0"/>
        <v>63</v>
      </c>
      <c r="D68" s="1518" t="str">
        <f t="shared" si="1"/>
        <v>ID63</v>
      </c>
      <c r="E68" s="1519" t="str">
        <f>IFERROR(IF(INDEX('SR_Cash Reconciliation_2E'!C$9:C$270,MATCH($D68,'SR_Cash Reconciliation_2E'!$B$9:$B$270,0))="","",INDEX('SR_Cash Reconciliation_2E'!C$9:C$270,MATCH($D68,'SR_Cash Reconciliation_2E'!$B$9:$B$270,0))),"")</f>
        <v/>
      </c>
      <c r="F68" s="1520" t="str">
        <f>IFERROR(IF(INDEX('SR_Cash Reconciliation_2E'!D$9:D$270,MATCH($D68,'SR_Cash Reconciliation_2E'!$B$9:$B$270,0))="","",INDEX('SR_Cash Reconciliation_2E'!D$9:D$270,MATCH($D68,'SR_Cash Reconciliation_2E'!$B$9:$B$270,0))),"")</f>
        <v/>
      </c>
      <c r="G68" s="1520" t="str">
        <f>IFERROR(IF(INDEX('SR_Cash Reconciliation_2E'!E$9:E$270,MATCH($D68,'SR_Cash Reconciliation_2E'!$B$9:$B$270,0))="","",INDEX('SR_Cash Reconciliation_2E'!E$9:E$270,MATCH($D68,'SR_Cash Reconciliation_2E'!$B$9:$B$270,0))),"")</f>
        <v/>
      </c>
      <c r="H68" s="1520" t="str">
        <f>IFERROR(IF(INDEX('SR_Cash Reconciliation_2E'!F$9:F$270,MATCH($D68,'SR_Cash Reconciliation_2E'!$B$9:$B$270,0))="","",INDEX('SR_Cash Reconciliation_2E'!F$9:F$270,MATCH($D68,'SR_Cash Reconciliation_2E'!$B$9:$B$270,0))),"")</f>
        <v/>
      </c>
      <c r="I68" s="1520" t="str">
        <f>IFERROR(IF(INDEX('SR_Cash Reconciliation_2E'!G$9:G$270,MATCH($D68,'SR_Cash Reconciliation_2E'!$B$9:$B$270,0))="","",INDEX('SR_Cash Reconciliation_2E'!G$9:G$270,MATCH($D68,'SR_Cash Reconciliation_2E'!$B$9:$B$270,0))),"")</f>
        <v/>
      </c>
      <c r="J68" s="1520" t="str">
        <f>IFERROR(IF(INDEX('SR_Cash Reconciliation_2E'!H$9:H$270,MATCH($D68,'SR_Cash Reconciliation_2E'!$B$9:$B$270,0))="","",INDEX('SR_Cash Reconciliation_2E'!H$9:H$270,MATCH($D68,'SR_Cash Reconciliation_2E'!$B$9:$B$270,0))),"")</f>
        <v/>
      </c>
      <c r="K68" s="1520" t="str">
        <f>IFERROR(IF(INDEX('SR_Cash Reconciliation_2E'!I$9:I$270,MATCH($D68,'SR_Cash Reconciliation_2E'!$B$9:$B$270,0))="","",INDEX('SR_Cash Reconciliation_2E'!I$9:I$270,MATCH($D68,'SR_Cash Reconciliation_2E'!$B$9:$B$270,0))),"")</f>
        <v/>
      </c>
      <c r="L68" s="1520" t="str">
        <f>IFERROR(IF(INDEX('SR_Cash Reconciliation_2E'!K$9:K$270,MATCH($D68,'SR_Cash Reconciliation_2E'!$B$9:$B$270,0))="","",INDEX('SR_Cash Reconciliation_2E'!K$9:K$270,MATCH($D68,'SR_Cash Reconciliation_2E'!$B$9:$B$270,0))),"")</f>
        <v/>
      </c>
      <c r="M68" s="1521" t="str">
        <f>""</f>
        <v/>
      </c>
      <c r="N68" s="1520" t="str">
        <f>IFERROR(IF(INDEX('SR_Cash Reconciliation_2E'!N$9:N$270,MATCH($D68,'SR_Cash Reconciliation_2E'!$B$9:$B$270,0))="","",INDEX('SR_Cash Reconciliation_2E'!N$9:N$270,MATCH($D68,'SR_Cash Reconciliation_2E'!$B$9:$B$270,0))),"")</f>
        <v/>
      </c>
    </row>
    <row r="69" spans="1:14" x14ac:dyDescent="0.25">
      <c r="A69" s="1000"/>
      <c r="B69" s="1518"/>
      <c r="C69" s="1518">
        <f t="shared" si="0"/>
        <v>64</v>
      </c>
      <c r="D69" s="1518" t="str">
        <f t="shared" si="1"/>
        <v>ID64</v>
      </c>
      <c r="E69" s="1519" t="str">
        <f>IFERROR(IF(INDEX('SR_Cash Reconciliation_2E'!C$9:C$270,MATCH($D69,'SR_Cash Reconciliation_2E'!$B$9:$B$270,0))="","",INDEX('SR_Cash Reconciliation_2E'!C$9:C$270,MATCH($D69,'SR_Cash Reconciliation_2E'!$B$9:$B$270,0))),"")</f>
        <v/>
      </c>
      <c r="F69" s="1520" t="str">
        <f>IFERROR(IF(INDEX('SR_Cash Reconciliation_2E'!D$9:D$270,MATCH($D69,'SR_Cash Reconciliation_2E'!$B$9:$B$270,0))="","",INDEX('SR_Cash Reconciliation_2E'!D$9:D$270,MATCH($D69,'SR_Cash Reconciliation_2E'!$B$9:$B$270,0))),"")</f>
        <v/>
      </c>
      <c r="G69" s="1520" t="str">
        <f>IFERROR(IF(INDEX('SR_Cash Reconciliation_2E'!E$9:E$270,MATCH($D69,'SR_Cash Reconciliation_2E'!$B$9:$B$270,0))="","",INDEX('SR_Cash Reconciliation_2E'!E$9:E$270,MATCH($D69,'SR_Cash Reconciliation_2E'!$B$9:$B$270,0))),"")</f>
        <v/>
      </c>
      <c r="H69" s="1520" t="str">
        <f>IFERROR(IF(INDEX('SR_Cash Reconciliation_2E'!F$9:F$270,MATCH($D69,'SR_Cash Reconciliation_2E'!$B$9:$B$270,0))="","",INDEX('SR_Cash Reconciliation_2E'!F$9:F$270,MATCH($D69,'SR_Cash Reconciliation_2E'!$B$9:$B$270,0))),"")</f>
        <v/>
      </c>
      <c r="I69" s="1520" t="str">
        <f>IFERROR(IF(INDEX('SR_Cash Reconciliation_2E'!G$9:G$270,MATCH($D69,'SR_Cash Reconciliation_2E'!$B$9:$B$270,0))="","",INDEX('SR_Cash Reconciliation_2E'!G$9:G$270,MATCH($D69,'SR_Cash Reconciliation_2E'!$B$9:$B$270,0))),"")</f>
        <v/>
      </c>
      <c r="J69" s="1520" t="str">
        <f>IFERROR(IF(INDEX('SR_Cash Reconciliation_2E'!H$9:H$270,MATCH($D69,'SR_Cash Reconciliation_2E'!$B$9:$B$270,0))="","",INDEX('SR_Cash Reconciliation_2E'!H$9:H$270,MATCH($D69,'SR_Cash Reconciliation_2E'!$B$9:$B$270,0))),"")</f>
        <v/>
      </c>
      <c r="K69" s="1520" t="str">
        <f>IFERROR(IF(INDEX('SR_Cash Reconciliation_2E'!I$9:I$270,MATCH($D69,'SR_Cash Reconciliation_2E'!$B$9:$B$270,0))="","",INDEX('SR_Cash Reconciliation_2E'!I$9:I$270,MATCH($D69,'SR_Cash Reconciliation_2E'!$B$9:$B$270,0))),"")</f>
        <v/>
      </c>
      <c r="L69" s="1520" t="str">
        <f>IFERROR(IF(INDEX('SR_Cash Reconciliation_2E'!K$9:K$270,MATCH($D69,'SR_Cash Reconciliation_2E'!$B$9:$B$270,0))="","",INDEX('SR_Cash Reconciliation_2E'!K$9:K$270,MATCH($D69,'SR_Cash Reconciliation_2E'!$B$9:$B$270,0))),"")</f>
        <v/>
      </c>
      <c r="M69" s="1521" t="str">
        <f>""</f>
        <v/>
      </c>
      <c r="N69" s="1520" t="str">
        <f>IFERROR(IF(INDEX('SR_Cash Reconciliation_2E'!N$9:N$270,MATCH($D69,'SR_Cash Reconciliation_2E'!$B$9:$B$270,0))="","",INDEX('SR_Cash Reconciliation_2E'!N$9:N$270,MATCH($D69,'SR_Cash Reconciliation_2E'!$B$9:$B$270,0))),"")</f>
        <v/>
      </c>
    </row>
    <row r="70" spans="1:14" x14ac:dyDescent="0.25">
      <c r="A70" s="1000"/>
      <c r="B70" s="1518"/>
      <c r="C70" s="1518">
        <f t="shared" ref="C70:C105" si="2">C69+1</f>
        <v>65</v>
      </c>
      <c r="D70" s="1518" t="str">
        <f t="shared" ref="D70:D105" si="3">"ID"&amp;C70</f>
        <v>ID65</v>
      </c>
      <c r="E70" s="1519" t="str">
        <f>IFERROR(IF(INDEX('SR_Cash Reconciliation_2E'!C$9:C$270,MATCH($D70,'SR_Cash Reconciliation_2E'!$B$9:$B$270,0))="","",INDEX('SR_Cash Reconciliation_2E'!C$9:C$270,MATCH($D70,'SR_Cash Reconciliation_2E'!$B$9:$B$270,0))),"")</f>
        <v/>
      </c>
      <c r="F70" s="1520" t="str">
        <f>IFERROR(IF(INDEX('SR_Cash Reconciliation_2E'!D$9:D$270,MATCH($D70,'SR_Cash Reconciliation_2E'!$B$9:$B$270,0))="","",INDEX('SR_Cash Reconciliation_2E'!D$9:D$270,MATCH($D70,'SR_Cash Reconciliation_2E'!$B$9:$B$270,0))),"")</f>
        <v/>
      </c>
      <c r="G70" s="1520" t="str">
        <f>IFERROR(IF(INDEX('SR_Cash Reconciliation_2E'!E$9:E$270,MATCH($D70,'SR_Cash Reconciliation_2E'!$B$9:$B$270,0))="","",INDEX('SR_Cash Reconciliation_2E'!E$9:E$270,MATCH($D70,'SR_Cash Reconciliation_2E'!$B$9:$B$270,0))),"")</f>
        <v/>
      </c>
      <c r="H70" s="1520" t="str">
        <f>IFERROR(IF(INDEX('SR_Cash Reconciliation_2E'!F$9:F$270,MATCH($D70,'SR_Cash Reconciliation_2E'!$B$9:$B$270,0))="","",INDEX('SR_Cash Reconciliation_2E'!F$9:F$270,MATCH($D70,'SR_Cash Reconciliation_2E'!$B$9:$B$270,0))),"")</f>
        <v/>
      </c>
      <c r="I70" s="1520" t="str">
        <f>IFERROR(IF(INDEX('SR_Cash Reconciliation_2E'!G$9:G$270,MATCH($D70,'SR_Cash Reconciliation_2E'!$B$9:$B$270,0))="","",INDEX('SR_Cash Reconciliation_2E'!G$9:G$270,MATCH($D70,'SR_Cash Reconciliation_2E'!$B$9:$B$270,0))),"")</f>
        <v/>
      </c>
      <c r="J70" s="1520" t="str">
        <f>IFERROR(IF(INDEX('SR_Cash Reconciliation_2E'!H$9:H$270,MATCH($D70,'SR_Cash Reconciliation_2E'!$B$9:$B$270,0))="","",INDEX('SR_Cash Reconciliation_2E'!H$9:H$270,MATCH($D70,'SR_Cash Reconciliation_2E'!$B$9:$B$270,0))),"")</f>
        <v/>
      </c>
      <c r="K70" s="1520" t="str">
        <f>IFERROR(IF(INDEX('SR_Cash Reconciliation_2E'!I$9:I$270,MATCH($D70,'SR_Cash Reconciliation_2E'!$B$9:$B$270,0))="","",INDEX('SR_Cash Reconciliation_2E'!I$9:I$270,MATCH($D70,'SR_Cash Reconciliation_2E'!$B$9:$B$270,0))),"")</f>
        <v/>
      </c>
      <c r="L70" s="1520" t="str">
        <f>IFERROR(IF(INDEX('SR_Cash Reconciliation_2E'!K$9:K$270,MATCH($D70,'SR_Cash Reconciliation_2E'!$B$9:$B$270,0))="","",INDEX('SR_Cash Reconciliation_2E'!K$9:K$270,MATCH($D70,'SR_Cash Reconciliation_2E'!$B$9:$B$270,0))),"")</f>
        <v/>
      </c>
      <c r="M70" s="1521" t="str">
        <f>""</f>
        <v/>
      </c>
      <c r="N70" s="1520" t="str">
        <f>IFERROR(IF(INDEX('SR_Cash Reconciliation_2E'!N$9:N$270,MATCH($D70,'SR_Cash Reconciliation_2E'!$B$9:$B$270,0))="","",INDEX('SR_Cash Reconciliation_2E'!N$9:N$270,MATCH($D70,'SR_Cash Reconciliation_2E'!$B$9:$B$270,0))),"")</f>
        <v/>
      </c>
    </row>
    <row r="71" spans="1:14" x14ac:dyDescent="0.25">
      <c r="A71" s="1000"/>
      <c r="B71" s="1518"/>
      <c r="C71" s="1518">
        <f t="shared" si="2"/>
        <v>66</v>
      </c>
      <c r="D71" s="1518" t="str">
        <f t="shared" si="3"/>
        <v>ID66</v>
      </c>
      <c r="E71" s="1519" t="str">
        <f>IFERROR(IF(INDEX('SR_Cash Reconciliation_2E'!C$9:C$270,MATCH($D71,'SR_Cash Reconciliation_2E'!$B$9:$B$270,0))="","",INDEX('SR_Cash Reconciliation_2E'!C$9:C$270,MATCH($D71,'SR_Cash Reconciliation_2E'!$B$9:$B$270,0))),"")</f>
        <v/>
      </c>
      <c r="F71" s="1520" t="str">
        <f>IFERROR(IF(INDEX('SR_Cash Reconciliation_2E'!D$9:D$270,MATCH($D71,'SR_Cash Reconciliation_2E'!$B$9:$B$270,0))="","",INDEX('SR_Cash Reconciliation_2E'!D$9:D$270,MATCH($D71,'SR_Cash Reconciliation_2E'!$B$9:$B$270,0))),"")</f>
        <v/>
      </c>
      <c r="G71" s="1520" t="str">
        <f>IFERROR(IF(INDEX('SR_Cash Reconciliation_2E'!E$9:E$270,MATCH($D71,'SR_Cash Reconciliation_2E'!$B$9:$B$270,0))="","",INDEX('SR_Cash Reconciliation_2E'!E$9:E$270,MATCH($D71,'SR_Cash Reconciliation_2E'!$B$9:$B$270,0))),"")</f>
        <v/>
      </c>
      <c r="H71" s="1520" t="str">
        <f>IFERROR(IF(INDEX('SR_Cash Reconciliation_2E'!F$9:F$270,MATCH($D71,'SR_Cash Reconciliation_2E'!$B$9:$B$270,0))="","",INDEX('SR_Cash Reconciliation_2E'!F$9:F$270,MATCH($D71,'SR_Cash Reconciliation_2E'!$B$9:$B$270,0))),"")</f>
        <v/>
      </c>
      <c r="I71" s="1520" t="str">
        <f>IFERROR(IF(INDEX('SR_Cash Reconciliation_2E'!G$9:G$270,MATCH($D71,'SR_Cash Reconciliation_2E'!$B$9:$B$270,0))="","",INDEX('SR_Cash Reconciliation_2E'!G$9:G$270,MATCH($D71,'SR_Cash Reconciliation_2E'!$B$9:$B$270,0))),"")</f>
        <v/>
      </c>
      <c r="J71" s="1520" t="str">
        <f>IFERROR(IF(INDEX('SR_Cash Reconciliation_2E'!H$9:H$270,MATCH($D71,'SR_Cash Reconciliation_2E'!$B$9:$B$270,0))="","",INDEX('SR_Cash Reconciliation_2E'!H$9:H$270,MATCH($D71,'SR_Cash Reconciliation_2E'!$B$9:$B$270,0))),"")</f>
        <v/>
      </c>
      <c r="K71" s="1520" t="str">
        <f>IFERROR(IF(INDEX('SR_Cash Reconciliation_2E'!I$9:I$270,MATCH($D71,'SR_Cash Reconciliation_2E'!$B$9:$B$270,0))="","",INDEX('SR_Cash Reconciliation_2E'!I$9:I$270,MATCH($D71,'SR_Cash Reconciliation_2E'!$B$9:$B$270,0))),"")</f>
        <v/>
      </c>
      <c r="L71" s="1520" t="str">
        <f>IFERROR(IF(INDEX('SR_Cash Reconciliation_2E'!K$9:K$270,MATCH($D71,'SR_Cash Reconciliation_2E'!$B$9:$B$270,0))="","",INDEX('SR_Cash Reconciliation_2E'!K$9:K$270,MATCH($D71,'SR_Cash Reconciliation_2E'!$B$9:$B$270,0))),"")</f>
        <v/>
      </c>
      <c r="M71" s="1521" t="str">
        <f>""</f>
        <v/>
      </c>
      <c r="N71" s="1520" t="str">
        <f>IFERROR(IF(INDEX('SR_Cash Reconciliation_2E'!N$9:N$270,MATCH($D71,'SR_Cash Reconciliation_2E'!$B$9:$B$270,0))="","",INDEX('SR_Cash Reconciliation_2E'!N$9:N$270,MATCH($D71,'SR_Cash Reconciliation_2E'!$B$9:$B$270,0))),"")</f>
        <v/>
      </c>
    </row>
    <row r="72" spans="1:14" x14ac:dyDescent="0.25">
      <c r="A72" s="1000"/>
      <c r="B72" s="1518"/>
      <c r="C72" s="1518">
        <f t="shared" si="2"/>
        <v>67</v>
      </c>
      <c r="D72" s="1518" t="str">
        <f t="shared" si="3"/>
        <v>ID67</v>
      </c>
      <c r="E72" s="1519" t="str">
        <f>IFERROR(IF(INDEX('SR_Cash Reconciliation_2E'!C$9:C$270,MATCH($D72,'SR_Cash Reconciliation_2E'!$B$9:$B$270,0))="","",INDEX('SR_Cash Reconciliation_2E'!C$9:C$270,MATCH($D72,'SR_Cash Reconciliation_2E'!$B$9:$B$270,0))),"")</f>
        <v/>
      </c>
      <c r="F72" s="1520" t="str">
        <f>IFERROR(IF(INDEX('SR_Cash Reconciliation_2E'!D$9:D$270,MATCH($D72,'SR_Cash Reconciliation_2E'!$B$9:$B$270,0))="","",INDEX('SR_Cash Reconciliation_2E'!D$9:D$270,MATCH($D72,'SR_Cash Reconciliation_2E'!$B$9:$B$270,0))),"")</f>
        <v/>
      </c>
      <c r="G72" s="1520" t="str">
        <f>IFERROR(IF(INDEX('SR_Cash Reconciliation_2E'!E$9:E$270,MATCH($D72,'SR_Cash Reconciliation_2E'!$B$9:$B$270,0))="","",INDEX('SR_Cash Reconciliation_2E'!E$9:E$270,MATCH($D72,'SR_Cash Reconciliation_2E'!$B$9:$B$270,0))),"")</f>
        <v/>
      </c>
      <c r="H72" s="1520" t="str">
        <f>IFERROR(IF(INDEX('SR_Cash Reconciliation_2E'!F$9:F$270,MATCH($D72,'SR_Cash Reconciliation_2E'!$B$9:$B$270,0))="","",INDEX('SR_Cash Reconciliation_2E'!F$9:F$270,MATCH($D72,'SR_Cash Reconciliation_2E'!$B$9:$B$270,0))),"")</f>
        <v/>
      </c>
      <c r="I72" s="1520" t="str">
        <f>IFERROR(IF(INDEX('SR_Cash Reconciliation_2E'!G$9:G$270,MATCH($D72,'SR_Cash Reconciliation_2E'!$B$9:$B$270,0))="","",INDEX('SR_Cash Reconciliation_2E'!G$9:G$270,MATCH($D72,'SR_Cash Reconciliation_2E'!$B$9:$B$270,0))),"")</f>
        <v/>
      </c>
      <c r="J72" s="1520" t="str">
        <f>IFERROR(IF(INDEX('SR_Cash Reconciliation_2E'!H$9:H$270,MATCH($D72,'SR_Cash Reconciliation_2E'!$B$9:$B$270,0))="","",INDEX('SR_Cash Reconciliation_2E'!H$9:H$270,MATCH($D72,'SR_Cash Reconciliation_2E'!$B$9:$B$270,0))),"")</f>
        <v/>
      </c>
      <c r="K72" s="1520" t="str">
        <f>IFERROR(IF(INDEX('SR_Cash Reconciliation_2E'!I$9:I$270,MATCH($D72,'SR_Cash Reconciliation_2E'!$B$9:$B$270,0))="","",INDEX('SR_Cash Reconciliation_2E'!I$9:I$270,MATCH($D72,'SR_Cash Reconciliation_2E'!$B$9:$B$270,0))),"")</f>
        <v/>
      </c>
      <c r="L72" s="1520" t="str">
        <f>IFERROR(IF(INDEX('SR_Cash Reconciliation_2E'!K$9:K$270,MATCH($D72,'SR_Cash Reconciliation_2E'!$B$9:$B$270,0))="","",INDEX('SR_Cash Reconciliation_2E'!K$9:K$270,MATCH($D72,'SR_Cash Reconciliation_2E'!$B$9:$B$270,0))),"")</f>
        <v/>
      </c>
      <c r="M72" s="1521" t="str">
        <f>""</f>
        <v/>
      </c>
      <c r="N72" s="1520" t="str">
        <f>IFERROR(IF(INDEX('SR_Cash Reconciliation_2E'!N$9:N$270,MATCH($D72,'SR_Cash Reconciliation_2E'!$B$9:$B$270,0))="","",INDEX('SR_Cash Reconciliation_2E'!N$9:N$270,MATCH($D72,'SR_Cash Reconciliation_2E'!$B$9:$B$270,0))),"")</f>
        <v/>
      </c>
    </row>
    <row r="73" spans="1:14" x14ac:dyDescent="0.25">
      <c r="A73" s="1000"/>
      <c r="B73" s="1518"/>
      <c r="C73" s="1518">
        <f t="shared" si="2"/>
        <v>68</v>
      </c>
      <c r="D73" s="1518" t="str">
        <f t="shared" si="3"/>
        <v>ID68</v>
      </c>
      <c r="E73" s="1519" t="str">
        <f>IFERROR(IF(INDEX('SR_Cash Reconciliation_2E'!C$9:C$270,MATCH($D73,'SR_Cash Reconciliation_2E'!$B$9:$B$270,0))="","",INDEX('SR_Cash Reconciliation_2E'!C$9:C$270,MATCH($D73,'SR_Cash Reconciliation_2E'!$B$9:$B$270,0))),"")</f>
        <v/>
      </c>
      <c r="F73" s="1520" t="str">
        <f>IFERROR(IF(INDEX('SR_Cash Reconciliation_2E'!D$9:D$270,MATCH($D73,'SR_Cash Reconciliation_2E'!$B$9:$B$270,0))="","",INDEX('SR_Cash Reconciliation_2E'!D$9:D$270,MATCH($D73,'SR_Cash Reconciliation_2E'!$B$9:$B$270,0))),"")</f>
        <v/>
      </c>
      <c r="G73" s="1520" t="str">
        <f>IFERROR(IF(INDEX('SR_Cash Reconciliation_2E'!E$9:E$270,MATCH($D73,'SR_Cash Reconciliation_2E'!$B$9:$B$270,0))="","",INDEX('SR_Cash Reconciliation_2E'!E$9:E$270,MATCH($D73,'SR_Cash Reconciliation_2E'!$B$9:$B$270,0))),"")</f>
        <v/>
      </c>
      <c r="H73" s="1520" t="str">
        <f>IFERROR(IF(INDEX('SR_Cash Reconciliation_2E'!F$9:F$270,MATCH($D73,'SR_Cash Reconciliation_2E'!$B$9:$B$270,0))="","",INDEX('SR_Cash Reconciliation_2E'!F$9:F$270,MATCH($D73,'SR_Cash Reconciliation_2E'!$B$9:$B$270,0))),"")</f>
        <v/>
      </c>
      <c r="I73" s="1520" t="str">
        <f>IFERROR(IF(INDEX('SR_Cash Reconciliation_2E'!G$9:G$270,MATCH($D73,'SR_Cash Reconciliation_2E'!$B$9:$B$270,0))="","",INDEX('SR_Cash Reconciliation_2E'!G$9:G$270,MATCH($D73,'SR_Cash Reconciliation_2E'!$B$9:$B$270,0))),"")</f>
        <v/>
      </c>
      <c r="J73" s="1520" t="str">
        <f>IFERROR(IF(INDEX('SR_Cash Reconciliation_2E'!H$9:H$270,MATCH($D73,'SR_Cash Reconciliation_2E'!$B$9:$B$270,0))="","",INDEX('SR_Cash Reconciliation_2E'!H$9:H$270,MATCH($D73,'SR_Cash Reconciliation_2E'!$B$9:$B$270,0))),"")</f>
        <v/>
      </c>
      <c r="K73" s="1520" t="str">
        <f>IFERROR(IF(INDEX('SR_Cash Reconciliation_2E'!I$9:I$270,MATCH($D73,'SR_Cash Reconciliation_2E'!$B$9:$B$270,0))="","",INDEX('SR_Cash Reconciliation_2E'!I$9:I$270,MATCH($D73,'SR_Cash Reconciliation_2E'!$B$9:$B$270,0))),"")</f>
        <v/>
      </c>
      <c r="L73" s="1520" t="str">
        <f>IFERROR(IF(INDEX('SR_Cash Reconciliation_2E'!K$9:K$270,MATCH($D73,'SR_Cash Reconciliation_2E'!$B$9:$B$270,0))="","",INDEX('SR_Cash Reconciliation_2E'!K$9:K$270,MATCH($D73,'SR_Cash Reconciliation_2E'!$B$9:$B$270,0))),"")</f>
        <v/>
      </c>
      <c r="M73" s="1521" t="str">
        <f>""</f>
        <v/>
      </c>
      <c r="N73" s="1520" t="str">
        <f>IFERROR(IF(INDEX('SR_Cash Reconciliation_2E'!N$9:N$270,MATCH($D73,'SR_Cash Reconciliation_2E'!$B$9:$B$270,0))="","",INDEX('SR_Cash Reconciliation_2E'!N$9:N$270,MATCH($D73,'SR_Cash Reconciliation_2E'!$B$9:$B$270,0))),"")</f>
        <v/>
      </c>
    </row>
    <row r="74" spans="1:14" x14ac:dyDescent="0.25">
      <c r="A74" s="1000"/>
      <c r="B74" s="1518"/>
      <c r="C74" s="1518">
        <f t="shared" si="2"/>
        <v>69</v>
      </c>
      <c r="D74" s="1518" t="str">
        <f t="shared" si="3"/>
        <v>ID69</v>
      </c>
      <c r="E74" s="1519" t="str">
        <f>IFERROR(IF(INDEX('SR_Cash Reconciliation_2E'!C$9:C$270,MATCH($D74,'SR_Cash Reconciliation_2E'!$B$9:$B$270,0))="","",INDEX('SR_Cash Reconciliation_2E'!C$9:C$270,MATCH($D74,'SR_Cash Reconciliation_2E'!$B$9:$B$270,0))),"")</f>
        <v/>
      </c>
      <c r="F74" s="1520" t="str">
        <f>IFERROR(IF(INDEX('SR_Cash Reconciliation_2E'!D$9:D$270,MATCH($D74,'SR_Cash Reconciliation_2E'!$B$9:$B$270,0))="","",INDEX('SR_Cash Reconciliation_2E'!D$9:D$270,MATCH($D74,'SR_Cash Reconciliation_2E'!$B$9:$B$270,0))),"")</f>
        <v/>
      </c>
      <c r="G74" s="1520" t="str">
        <f>IFERROR(IF(INDEX('SR_Cash Reconciliation_2E'!E$9:E$270,MATCH($D74,'SR_Cash Reconciliation_2E'!$B$9:$B$270,0))="","",INDEX('SR_Cash Reconciliation_2E'!E$9:E$270,MATCH($D74,'SR_Cash Reconciliation_2E'!$B$9:$B$270,0))),"")</f>
        <v/>
      </c>
      <c r="H74" s="1520" t="str">
        <f>IFERROR(IF(INDEX('SR_Cash Reconciliation_2E'!F$9:F$270,MATCH($D74,'SR_Cash Reconciliation_2E'!$B$9:$B$270,0))="","",INDEX('SR_Cash Reconciliation_2E'!F$9:F$270,MATCH($D74,'SR_Cash Reconciliation_2E'!$B$9:$B$270,0))),"")</f>
        <v/>
      </c>
      <c r="I74" s="1520" t="str">
        <f>IFERROR(IF(INDEX('SR_Cash Reconciliation_2E'!G$9:G$270,MATCH($D74,'SR_Cash Reconciliation_2E'!$B$9:$B$270,0))="","",INDEX('SR_Cash Reconciliation_2E'!G$9:G$270,MATCH($D74,'SR_Cash Reconciliation_2E'!$B$9:$B$270,0))),"")</f>
        <v/>
      </c>
      <c r="J74" s="1520" t="str">
        <f>IFERROR(IF(INDEX('SR_Cash Reconciliation_2E'!H$9:H$270,MATCH($D74,'SR_Cash Reconciliation_2E'!$B$9:$B$270,0))="","",INDEX('SR_Cash Reconciliation_2E'!H$9:H$270,MATCH($D74,'SR_Cash Reconciliation_2E'!$B$9:$B$270,0))),"")</f>
        <v/>
      </c>
      <c r="K74" s="1520" t="str">
        <f>IFERROR(IF(INDEX('SR_Cash Reconciliation_2E'!I$9:I$270,MATCH($D74,'SR_Cash Reconciliation_2E'!$B$9:$B$270,0))="","",INDEX('SR_Cash Reconciliation_2E'!I$9:I$270,MATCH($D74,'SR_Cash Reconciliation_2E'!$B$9:$B$270,0))),"")</f>
        <v/>
      </c>
      <c r="L74" s="1520" t="str">
        <f>IFERROR(IF(INDEX('SR_Cash Reconciliation_2E'!K$9:K$270,MATCH($D74,'SR_Cash Reconciliation_2E'!$B$9:$B$270,0))="","",INDEX('SR_Cash Reconciliation_2E'!K$9:K$270,MATCH($D74,'SR_Cash Reconciliation_2E'!$B$9:$B$270,0))),"")</f>
        <v/>
      </c>
      <c r="M74" s="1521" t="str">
        <f>""</f>
        <v/>
      </c>
      <c r="N74" s="1520" t="str">
        <f>IFERROR(IF(INDEX('SR_Cash Reconciliation_2E'!N$9:N$270,MATCH($D74,'SR_Cash Reconciliation_2E'!$B$9:$B$270,0))="","",INDEX('SR_Cash Reconciliation_2E'!N$9:N$270,MATCH($D74,'SR_Cash Reconciliation_2E'!$B$9:$B$270,0))),"")</f>
        <v/>
      </c>
    </row>
    <row r="75" spans="1:14" x14ac:dyDescent="0.25">
      <c r="A75" s="1000"/>
      <c r="B75" s="1518"/>
      <c r="C75" s="1518">
        <f t="shared" si="2"/>
        <v>70</v>
      </c>
      <c r="D75" s="1518" t="str">
        <f t="shared" si="3"/>
        <v>ID70</v>
      </c>
      <c r="E75" s="1519" t="str">
        <f>IFERROR(IF(INDEX('SR_Cash Reconciliation_2E'!C$9:C$270,MATCH($D75,'SR_Cash Reconciliation_2E'!$B$9:$B$270,0))="","",INDEX('SR_Cash Reconciliation_2E'!C$9:C$270,MATCH($D75,'SR_Cash Reconciliation_2E'!$B$9:$B$270,0))),"")</f>
        <v/>
      </c>
      <c r="F75" s="1520" t="str">
        <f>IFERROR(IF(INDEX('SR_Cash Reconciliation_2E'!D$9:D$270,MATCH($D75,'SR_Cash Reconciliation_2E'!$B$9:$B$270,0))="","",INDEX('SR_Cash Reconciliation_2E'!D$9:D$270,MATCH($D75,'SR_Cash Reconciliation_2E'!$B$9:$B$270,0))),"")</f>
        <v/>
      </c>
      <c r="G75" s="1520" t="str">
        <f>IFERROR(IF(INDEX('SR_Cash Reconciliation_2E'!E$9:E$270,MATCH($D75,'SR_Cash Reconciliation_2E'!$B$9:$B$270,0))="","",INDEX('SR_Cash Reconciliation_2E'!E$9:E$270,MATCH($D75,'SR_Cash Reconciliation_2E'!$B$9:$B$270,0))),"")</f>
        <v/>
      </c>
      <c r="H75" s="1520" t="str">
        <f>IFERROR(IF(INDEX('SR_Cash Reconciliation_2E'!F$9:F$270,MATCH($D75,'SR_Cash Reconciliation_2E'!$B$9:$B$270,0))="","",INDEX('SR_Cash Reconciliation_2E'!F$9:F$270,MATCH($D75,'SR_Cash Reconciliation_2E'!$B$9:$B$270,0))),"")</f>
        <v/>
      </c>
      <c r="I75" s="1520" t="str">
        <f>IFERROR(IF(INDEX('SR_Cash Reconciliation_2E'!G$9:G$270,MATCH($D75,'SR_Cash Reconciliation_2E'!$B$9:$B$270,0))="","",INDEX('SR_Cash Reconciliation_2E'!G$9:G$270,MATCH($D75,'SR_Cash Reconciliation_2E'!$B$9:$B$270,0))),"")</f>
        <v/>
      </c>
      <c r="J75" s="1520" t="str">
        <f>IFERROR(IF(INDEX('SR_Cash Reconciliation_2E'!H$9:H$270,MATCH($D75,'SR_Cash Reconciliation_2E'!$B$9:$B$270,0))="","",INDEX('SR_Cash Reconciliation_2E'!H$9:H$270,MATCH($D75,'SR_Cash Reconciliation_2E'!$B$9:$B$270,0))),"")</f>
        <v/>
      </c>
      <c r="K75" s="1520" t="str">
        <f>IFERROR(IF(INDEX('SR_Cash Reconciliation_2E'!I$9:I$270,MATCH($D75,'SR_Cash Reconciliation_2E'!$B$9:$B$270,0))="","",INDEX('SR_Cash Reconciliation_2E'!I$9:I$270,MATCH($D75,'SR_Cash Reconciliation_2E'!$B$9:$B$270,0))),"")</f>
        <v/>
      </c>
      <c r="L75" s="1520" t="str">
        <f>IFERROR(IF(INDEX('SR_Cash Reconciliation_2E'!K$9:K$270,MATCH($D75,'SR_Cash Reconciliation_2E'!$B$9:$B$270,0))="","",INDEX('SR_Cash Reconciliation_2E'!K$9:K$270,MATCH($D75,'SR_Cash Reconciliation_2E'!$B$9:$B$270,0))),"")</f>
        <v/>
      </c>
      <c r="M75" s="1521" t="str">
        <f>""</f>
        <v/>
      </c>
      <c r="N75" s="1520" t="str">
        <f>IFERROR(IF(INDEX('SR_Cash Reconciliation_2E'!N$9:N$270,MATCH($D75,'SR_Cash Reconciliation_2E'!$B$9:$B$270,0))="","",INDEX('SR_Cash Reconciliation_2E'!N$9:N$270,MATCH($D75,'SR_Cash Reconciliation_2E'!$B$9:$B$270,0))),"")</f>
        <v/>
      </c>
    </row>
    <row r="76" spans="1:14" x14ac:dyDescent="0.25">
      <c r="A76" s="1000"/>
      <c r="B76" s="1518"/>
      <c r="C76" s="1518">
        <f t="shared" si="2"/>
        <v>71</v>
      </c>
      <c r="D76" s="1518" t="str">
        <f t="shared" si="3"/>
        <v>ID71</v>
      </c>
      <c r="E76" s="1519" t="str">
        <f>IFERROR(IF(INDEX('SR_Cash Reconciliation_2E'!C$9:C$270,MATCH($D76,'SR_Cash Reconciliation_2E'!$B$9:$B$270,0))="","",INDEX('SR_Cash Reconciliation_2E'!C$9:C$270,MATCH($D76,'SR_Cash Reconciliation_2E'!$B$9:$B$270,0))),"")</f>
        <v/>
      </c>
      <c r="F76" s="1520" t="str">
        <f>IFERROR(IF(INDEX('SR_Cash Reconciliation_2E'!D$9:D$270,MATCH($D76,'SR_Cash Reconciliation_2E'!$B$9:$B$270,0))="","",INDEX('SR_Cash Reconciliation_2E'!D$9:D$270,MATCH($D76,'SR_Cash Reconciliation_2E'!$B$9:$B$270,0))),"")</f>
        <v/>
      </c>
      <c r="G76" s="1520" t="str">
        <f>IFERROR(IF(INDEX('SR_Cash Reconciliation_2E'!E$9:E$270,MATCH($D76,'SR_Cash Reconciliation_2E'!$B$9:$B$270,0))="","",INDEX('SR_Cash Reconciliation_2E'!E$9:E$270,MATCH($D76,'SR_Cash Reconciliation_2E'!$B$9:$B$270,0))),"")</f>
        <v/>
      </c>
      <c r="H76" s="1520" t="str">
        <f>IFERROR(IF(INDEX('SR_Cash Reconciliation_2E'!F$9:F$270,MATCH($D76,'SR_Cash Reconciliation_2E'!$B$9:$B$270,0))="","",INDEX('SR_Cash Reconciliation_2E'!F$9:F$270,MATCH($D76,'SR_Cash Reconciliation_2E'!$B$9:$B$270,0))),"")</f>
        <v/>
      </c>
      <c r="I76" s="1520" t="str">
        <f>IFERROR(IF(INDEX('SR_Cash Reconciliation_2E'!G$9:G$270,MATCH($D76,'SR_Cash Reconciliation_2E'!$B$9:$B$270,0))="","",INDEX('SR_Cash Reconciliation_2E'!G$9:G$270,MATCH($D76,'SR_Cash Reconciliation_2E'!$B$9:$B$270,0))),"")</f>
        <v/>
      </c>
      <c r="J76" s="1520" t="str">
        <f>IFERROR(IF(INDEX('SR_Cash Reconciliation_2E'!H$9:H$270,MATCH($D76,'SR_Cash Reconciliation_2E'!$B$9:$B$270,0))="","",INDEX('SR_Cash Reconciliation_2E'!H$9:H$270,MATCH($D76,'SR_Cash Reconciliation_2E'!$B$9:$B$270,0))),"")</f>
        <v/>
      </c>
      <c r="K76" s="1520" t="str">
        <f>IFERROR(IF(INDEX('SR_Cash Reconciliation_2E'!I$9:I$270,MATCH($D76,'SR_Cash Reconciliation_2E'!$B$9:$B$270,0))="","",INDEX('SR_Cash Reconciliation_2E'!I$9:I$270,MATCH($D76,'SR_Cash Reconciliation_2E'!$B$9:$B$270,0))),"")</f>
        <v/>
      </c>
      <c r="L76" s="1520" t="str">
        <f>IFERROR(IF(INDEX('SR_Cash Reconciliation_2E'!K$9:K$270,MATCH($D76,'SR_Cash Reconciliation_2E'!$B$9:$B$270,0))="","",INDEX('SR_Cash Reconciliation_2E'!K$9:K$270,MATCH($D76,'SR_Cash Reconciliation_2E'!$B$9:$B$270,0))),"")</f>
        <v/>
      </c>
      <c r="M76" s="1521" t="str">
        <f>""</f>
        <v/>
      </c>
      <c r="N76" s="1520" t="str">
        <f>IFERROR(IF(INDEX('SR_Cash Reconciliation_2E'!N$9:N$270,MATCH($D76,'SR_Cash Reconciliation_2E'!$B$9:$B$270,0))="","",INDEX('SR_Cash Reconciliation_2E'!N$9:N$270,MATCH($D76,'SR_Cash Reconciliation_2E'!$B$9:$B$270,0))),"")</f>
        <v/>
      </c>
    </row>
    <row r="77" spans="1:14" x14ac:dyDescent="0.25">
      <c r="A77" s="1000"/>
      <c r="B77" s="1518"/>
      <c r="C77" s="1518">
        <f t="shared" si="2"/>
        <v>72</v>
      </c>
      <c r="D77" s="1518" t="str">
        <f t="shared" si="3"/>
        <v>ID72</v>
      </c>
      <c r="E77" s="1519" t="str">
        <f>IFERROR(IF(INDEX('SR_Cash Reconciliation_2E'!C$9:C$270,MATCH($D77,'SR_Cash Reconciliation_2E'!$B$9:$B$270,0))="","",INDEX('SR_Cash Reconciliation_2E'!C$9:C$270,MATCH($D77,'SR_Cash Reconciliation_2E'!$B$9:$B$270,0))),"")</f>
        <v/>
      </c>
      <c r="F77" s="1520" t="str">
        <f>IFERROR(IF(INDEX('SR_Cash Reconciliation_2E'!D$9:D$270,MATCH($D77,'SR_Cash Reconciliation_2E'!$B$9:$B$270,0))="","",INDEX('SR_Cash Reconciliation_2E'!D$9:D$270,MATCH($D77,'SR_Cash Reconciliation_2E'!$B$9:$B$270,0))),"")</f>
        <v/>
      </c>
      <c r="G77" s="1520" t="str">
        <f>IFERROR(IF(INDEX('SR_Cash Reconciliation_2E'!E$9:E$270,MATCH($D77,'SR_Cash Reconciliation_2E'!$B$9:$B$270,0))="","",INDEX('SR_Cash Reconciliation_2E'!E$9:E$270,MATCH($D77,'SR_Cash Reconciliation_2E'!$B$9:$B$270,0))),"")</f>
        <v/>
      </c>
      <c r="H77" s="1520" t="str">
        <f>IFERROR(IF(INDEX('SR_Cash Reconciliation_2E'!F$9:F$270,MATCH($D77,'SR_Cash Reconciliation_2E'!$B$9:$B$270,0))="","",INDEX('SR_Cash Reconciliation_2E'!F$9:F$270,MATCH($D77,'SR_Cash Reconciliation_2E'!$B$9:$B$270,0))),"")</f>
        <v/>
      </c>
      <c r="I77" s="1520" t="str">
        <f>IFERROR(IF(INDEX('SR_Cash Reconciliation_2E'!G$9:G$270,MATCH($D77,'SR_Cash Reconciliation_2E'!$B$9:$B$270,0))="","",INDEX('SR_Cash Reconciliation_2E'!G$9:G$270,MATCH($D77,'SR_Cash Reconciliation_2E'!$B$9:$B$270,0))),"")</f>
        <v/>
      </c>
      <c r="J77" s="1520" t="str">
        <f>IFERROR(IF(INDEX('SR_Cash Reconciliation_2E'!H$9:H$270,MATCH($D77,'SR_Cash Reconciliation_2E'!$B$9:$B$270,0))="","",INDEX('SR_Cash Reconciliation_2E'!H$9:H$270,MATCH($D77,'SR_Cash Reconciliation_2E'!$B$9:$B$270,0))),"")</f>
        <v/>
      </c>
      <c r="K77" s="1520" t="str">
        <f>IFERROR(IF(INDEX('SR_Cash Reconciliation_2E'!I$9:I$270,MATCH($D77,'SR_Cash Reconciliation_2E'!$B$9:$B$270,0))="","",INDEX('SR_Cash Reconciliation_2E'!I$9:I$270,MATCH($D77,'SR_Cash Reconciliation_2E'!$B$9:$B$270,0))),"")</f>
        <v/>
      </c>
      <c r="L77" s="1520" t="str">
        <f>IFERROR(IF(INDEX('SR_Cash Reconciliation_2E'!K$9:K$270,MATCH($D77,'SR_Cash Reconciliation_2E'!$B$9:$B$270,0))="","",INDEX('SR_Cash Reconciliation_2E'!K$9:K$270,MATCH($D77,'SR_Cash Reconciliation_2E'!$B$9:$B$270,0))),"")</f>
        <v/>
      </c>
      <c r="M77" s="1521" t="str">
        <f>""</f>
        <v/>
      </c>
      <c r="N77" s="1520" t="str">
        <f>IFERROR(IF(INDEX('SR_Cash Reconciliation_2E'!N$9:N$270,MATCH($D77,'SR_Cash Reconciliation_2E'!$B$9:$B$270,0))="","",INDEX('SR_Cash Reconciliation_2E'!N$9:N$270,MATCH($D77,'SR_Cash Reconciliation_2E'!$B$9:$B$270,0))),"")</f>
        <v/>
      </c>
    </row>
    <row r="78" spans="1:14" x14ac:dyDescent="0.25">
      <c r="A78" s="1000"/>
      <c r="B78" s="1518"/>
      <c r="C78" s="1518">
        <f t="shared" si="2"/>
        <v>73</v>
      </c>
      <c r="D78" s="1518" t="str">
        <f t="shared" si="3"/>
        <v>ID73</v>
      </c>
      <c r="E78" s="1519" t="str">
        <f>IFERROR(IF(INDEX('SR_Cash Reconciliation_2E'!C$9:C$270,MATCH($D78,'SR_Cash Reconciliation_2E'!$B$9:$B$270,0))="","",INDEX('SR_Cash Reconciliation_2E'!C$9:C$270,MATCH($D78,'SR_Cash Reconciliation_2E'!$B$9:$B$270,0))),"")</f>
        <v/>
      </c>
      <c r="F78" s="1520" t="str">
        <f>IFERROR(IF(INDEX('SR_Cash Reconciliation_2E'!D$9:D$270,MATCH($D78,'SR_Cash Reconciliation_2E'!$B$9:$B$270,0))="","",INDEX('SR_Cash Reconciliation_2E'!D$9:D$270,MATCH($D78,'SR_Cash Reconciliation_2E'!$B$9:$B$270,0))),"")</f>
        <v/>
      </c>
      <c r="G78" s="1520" t="str">
        <f>IFERROR(IF(INDEX('SR_Cash Reconciliation_2E'!E$9:E$270,MATCH($D78,'SR_Cash Reconciliation_2E'!$B$9:$B$270,0))="","",INDEX('SR_Cash Reconciliation_2E'!E$9:E$270,MATCH($D78,'SR_Cash Reconciliation_2E'!$B$9:$B$270,0))),"")</f>
        <v/>
      </c>
      <c r="H78" s="1520" t="str">
        <f>IFERROR(IF(INDEX('SR_Cash Reconciliation_2E'!F$9:F$270,MATCH($D78,'SR_Cash Reconciliation_2E'!$B$9:$B$270,0))="","",INDEX('SR_Cash Reconciliation_2E'!F$9:F$270,MATCH($D78,'SR_Cash Reconciliation_2E'!$B$9:$B$270,0))),"")</f>
        <v/>
      </c>
      <c r="I78" s="1520" t="str">
        <f>IFERROR(IF(INDEX('SR_Cash Reconciliation_2E'!G$9:G$270,MATCH($D78,'SR_Cash Reconciliation_2E'!$B$9:$B$270,0))="","",INDEX('SR_Cash Reconciliation_2E'!G$9:G$270,MATCH($D78,'SR_Cash Reconciliation_2E'!$B$9:$B$270,0))),"")</f>
        <v/>
      </c>
      <c r="J78" s="1520" t="str">
        <f>IFERROR(IF(INDEX('SR_Cash Reconciliation_2E'!H$9:H$270,MATCH($D78,'SR_Cash Reconciliation_2E'!$B$9:$B$270,0))="","",INDEX('SR_Cash Reconciliation_2E'!H$9:H$270,MATCH($D78,'SR_Cash Reconciliation_2E'!$B$9:$B$270,0))),"")</f>
        <v/>
      </c>
      <c r="K78" s="1520" t="str">
        <f>IFERROR(IF(INDEX('SR_Cash Reconciliation_2E'!I$9:I$270,MATCH($D78,'SR_Cash Reconciliation_2E'!$B$9:$B$270,0))="","",INDEX('SR_Cash Reconciliation_2E'!I$9:I$270,MATCH($D78,'SR_Cash Reconciliation_2E'!$B$9:$B$270,0))),"")</f>
        <v/>
      </c>
      <c r="L78" s="1520" t="str">
        <f>IFERROR(IF(INDEX('SR_Cash Reconciliation_2E'!K$9:K$270,MATCH($D78,'SR_Cash Reconciliation_2E'!$B$9:$B$270,0))="","",INDEX('SR_Cash Reconciliation_2E'!K$9:K$270,MATCH($D78,'SR_Cash Reconciliation_2E'!$B$9:$B$270,0))),"")</f>
        <v/>
      </c>
      <c r="M78" s="1521" t="str">
        <f>""</f>
        <v/>
      </c>
      <c r="N78" s="1520" t="str">
        <f>IFERROR(IF(INDEX('SR_Cash Reconciliation_2E'!N$9:N$270,MATCH($D78,'SR_Cash Reconciliation_2E'!$B$9:$B$270,0))="","",INDEX('SR_Cash Reconciliation_2E'!N$9:N$270,MATCH($D78,'SR_Cash Reconciliation_2E'!$B$9:$B$270,0))),"")</f>
        <v/>
      </c>
    </row>
    <row r="79" spans="1:14" x14ac:dyDescent="0.25">
      <c r="A79" s="1000"/>
      <c r="B79" s="1518"/>
      <c r="C79" s="1518">
        <f t="shared" si="2"/>
        <v>74</v>
      </c>
      <c r="D79" s="1518" t="str">
        <f t="shared" si="3"/>
        <v>ID74</v>
      </c>
      <c r="E79" s="1519" t="str">
        <f>IFERROR(IF(INDEX('SR_Cash Reconciliation_2E'!C$9:C$270,MATCH($D79,'SR_Cash Reconciliation_2E'!$B$9:$B$270,0))="","",INDEX('SR_Cash Reconciliation_2E'!C$9:C$270,MATCH($D79,'SR_Cash Reconciliation_2E'!$B$9:$B$270,0))),"")</f>
        <v/>
      </c>
      <c r="F79" s="1520" t="str">
        <f>IFERROR(IF(INDEX('SR_Cash Reconciliation_2E'!D$9:D$270,MATCH($D79,'SR_Cash Reconciliation_2E'!$B$9:$B$270,0))="","",INDEX('SR_Cash Reconciliation_2E'!D$9:D$270,MATCH($D79,'SR_Cash Reconciliation_2E'!$B$9:$B$270,0))),"")</f>
        <v/>
      </c>
      <c r="G79" s="1520" t="str">
        <f>IFERROR(IF(INDEX('SR_Cash Reconciliation_2E'!E$9:E$270,MATCH($D79,'SR_Cash Reconciliation_2E'!$B$9:$B$270,0))="","",INDEX('SR_Cash Reconciliation_2E'!E$9:E$270,MATCH($D79,'SR_Cash Reconciliation_2E'!$B$9:$B$270,0))),"")</f>
        <v/>
      </c>
      <c r="H79" s="1520" t="str">
        <f>IFERROR(IF(INDEX('SR_Cash Reconciliation_2E'!F$9:F$270,MATCH($D79,'SR_Cash Reconciliation_2E'!$B$9:$B$270,0))="","",INDEX('SR_Cash Reconciliation_2E'!F$9:F$270,MATCH($D79,'SR_Cash Reconciliation_2E'!$B$9:$B$270,0))),"")</f>
        <v/>
      </c>
      <c r="I79" s="1520" t="str">
        <f>IFERROR(IF(INDEX('SR_Cash Reconciliation_2E'!G$9:G$270,MATCH($D79,'SR_Cash Reconciliation_2E'!$B$9:$B$270,0))="","",INDEX('SR_Cash Reconciliation_2E'!G$9:G$270,MATCH($D79,'SR_Cash Reconciliation_2E'!$B$9:$B$270,0))),"")</f>
        <v/>
      </c>
      <c r="J79" s="1520" t="str">
        <f>IFERROR(IF(INDEX('SR_Cash Reconciliation_2E'!H$9:H$270,MATCH($D79,'SR_Cash Reconciliation_2E'!$B$9:$B$270,0))="","",INDEX('SR_Cash Reconciliation_2E'!H$9:H$270,MATCH($D79,'SR_Cash Reconciliation_2E'!$B$9:$B$270,0))),"")</f>
        <v/>
      </c>
      <c r="K79" s="1520" t="str">
        <f>IFERROR(IF(INDEX('SR_Cash Reconciliation_2E'!I$9:I$270,MATCH($D79,'SR_Cash Reconciliation_2E'!$B$9:$B$270,0))="","",INDEX('SR_Cash Reconciliation_2E'!I$9:I$270,MATCH($D79,'SR_Cash Reconciliation_2E'!$B$9:$B$270,0))),"")</f>
        <v/>
      </c>
      <c r="L79" s="1520" t="str">
        <f>IFERROR(IF(INDEX('SR_Cash Reconciliation_2E'!K$9:K$270,MATCH($D79,'SR_Cash Reconciliation_2E'!$B$9:$B$270,0))="","",INDEX('SR_Cash Reconciliation_2E'!K$9:K$270,MATCH($D79,'SR_Cash Reconciliation_2E'!$B$9:$B$270,0))),"")</f>
        <v/>
      </c>
      <c r="M79" s="1521" t="str">
        <f>""</f>
        <v/>
      </c>
      <c r="N79" s="1520" t="str">
        <f>IFERROR(IF(INDEX('SR_Cash Reconciliation_2E'!N$9:N$270,MATCH($D79,'SR_Cash Reconciliation_2E'!$B$9:$B$270,0))="","",INDEX('SR_Cash Reconciliation_2E'!N$9:N$270,MATCH($D79,'SR_Cash Reconciliation_2E'!$B$9:$B$270,0))),"")</f>
        <v/>
      </c>
    </row>
    <row r="80" spans="1:14" x14ac:dyDescent="0.25">
      <c r="A80" s="1000"/>
      <c r="B80" s="1518"/>
      <c r="C80" s="1518">
        <f t="shared" si="2"/>
        <v>75</v>
      </c>
      <c r="D80" s="1518" t="str">
        <f t="shared" si="3"/>
        <v>ID75</v>
      </c>
      <c r="E80" s="1519" t="str">
        <f>IFERROR(IF(INDEX('SR_Cash Reconciliation_2E'!C$9:C$270,MATCH($D80,'SR_Cash Reconciliation_2E'!$B$9:$B$270,0))="","",INDEX('SR_Cash Reconciliation_2E'!C$9:C$270,MATCH($D80,'SR_Cash Reconciliation_2E'!$B$9:$B$270,0))),"")</f>
        <v/>
      </c>
      <c r="F80" s="1520" t="str">
        <f>IFERROR(IF(INDEX('SR_Cash Reconciliation_2E'!D$9:D$270,MATCH($D80,'SR_Cash Reconciliation_2E'!$B$9:$B$270,0))="","",INDEX('SR_Cash Reconciliation_2E'!D$9:D$270,MATCH($D80,'SR_Cash Reconciliation_2E'!$B$9:$B$270,0))),"")</f>
        <v/>
      </c>
      <c r="G80" s="1520" t="str">
        <f>IFERROR(IF(INDEX('SR_Cash Reconciliation_2E'!E$9:E$270,MATCH($D80,'SR_Cash Reconciliation_2E'!$B$9:$B$270,0))="","",INDEX('SR_Cash Reconciliation_2E'!E$9:E$270,MATCH($D80,'SR_Cash Reconciliation_2E'!$B$9:$B$270,0))),"")</f>
        <v/>
      </c>
      <c r="H80" s="1520" t="str">
        <f>IFERROR(IF(INDEX('SR_Cash Reconciliation_2E'!F$9:F$270,MATCH($D80,'SR_Cash Reconciliation_2E'!$B$9:$B$270,0))="","",INDEX('SR_Cash Reconciliation_2E'!F$9:F$270,MATCH($D80,'SR_Cash Reconciliation_2E'!$B$9:$B$270,0))),"")</f>
        <v/>
      </c>
      <c r="I80" s="1520" t="str">
        <f>IFERROR(IF(INDEX('SR_Cash Reconciliation_2E'!G$9:G$270,MATCH($D80,'SR_Cash Reconciliation_2E'!$B$9:$B$270,0))="","",INDEX('SR_Cash Reconciliation_2E'!G$9:G$270,MATCH($D80,'SR_Cash Reconciliation_2E'!$B$9:$B$270,0))),"")</f>
        <v/>
      </c>
      <c r="J80" s="1520" t="str">
        <f>IFERROR(IF(INDEX('SR_Cash Reconciliation_2E'!H$9:H$270,MATCH($D80,'SR_Cash Reconciliation_2E'!$B$9:$B$270,0))="","",INDEX('SR_Cash Reconciliation_2E'!H$9:H$270,MATCH($D80,'SR_Cash Reconciliation_2E'!$B$9:$B$270,0))),"")</f>
        <v/>
      </c>
      <c r="K80" s="1520" t="str">
        <f>IFERROR(IF(INDEX('SR_Cash Reconciliation_2E'!I$9:I$270,MATCH($D80,'SR_Cash Reconciliation_2E'!$B$9:$B$270,0))="","",INDEX('SR_Cash Reconciliation_2E'!I$9:I$270,MATCH($D80,'SR_Cash Reconciliation_2E'!$B$9:$B$270,0))),"")</f>
        <v/>
      </c>
      <c r="L80" s="1520" t="str">
        <f>IFERROR(IF(INDEX('SR_Cash Reconciliation_2E'!K$9:K$270,MATCH($D80,'SR_Cash Reconciliation_2E'!$B$9:$B$270,0))="","",INDEX('SR_Cash Reconciliation_2E'!K$9:K$270,MATCH($D80,'SR_Cash Reconciliation_2E'!$B$9:$B$270,0))),"")</f>
        <v/>
      </c>
      <c r="M80" s="1521" t="str">
        <f>""</f>
        <v/>
      </c>
      <c r="N80" s="1520" t="str">
        <f>IFERROR(IF(INDEX('SR_Cash Reconciliation_2E'!N$9:N$270,MATCH($D80,'SR_Cash Reconciliation_2E'!$B$9:$B$270,0))="","",INDEX('SR_Cash Reconciliation_2E'!N$9:N$270,MATCH($D80,'SR_Cash Reconciliation_2E'!$B$9:$B$270,0))),"")</f>
        <v/>
      </c>
    </row>
    <row r="81" spans="1:14" x14ac:dyDescent="0.25">
      <c r="A81" s="1000"/>
      <c r="B81" s="1518"/>
      <c r="C81" s="1518">
        <f t="shared" si="2"/>
        <v>76</v>
      </c>
      <c r="D81" s="1518" t="str">
        <f t="shared" si="3"/>
        <v>ID76</v>
      </c>
      <c r="E81" s="1519" t="str">
        <f>IFERROR(IF(INDEX('SR_Cash Reconciliation_2E'!C$9:C$270,MATCH($D81,'SR_Cash Reconciliation_2E'!$B$9:$B$270,0))="","",INDEX('SR_Cash Reconciliation_2E'!C$9:C$270,MATCH($D81,'SR_Cash Reconciliation_2E'!$B$9:$B$270,0))),"")</f>
        <v/>
      </c>
      <c r="F81" s="1520" t="str">
        <f>IFERROR(IF(INDEX('SR_Cash Reconciliation_2E'!D$9:D$270,MATCH($D81,'SR_Cash Reconciliation_2E'!$B$9:$B$270,0))="","",INDEX('SR_Cash Reconciliation_2E'!D$9:D$270,MATCH($D81,'SR_Cash Reconciliation_2E'!$B$9:$B$270,0))),"")</f>
        <v/>
      </c>
      <c r="G81" s="1520" t="str">
        <f>IFERROR(IF(INDEX('SR_Cash Reconciliation_2E'!E$9:E$270,MATCH($D81,'SR_Cash Reconciliation_2E'!$B$9:$B$270,0))="","",INDEX('SR_Cash Reconciliation_2E'!E$9:E$270,MATCH($D81,'SR_Cash Reconciliation_2E'!$B$9:$B$270,0))),"")</f>
        <v/>
      </c>
      <c r="H81" s="1520" t="str">
        <f>IFERROR(IF(INDEX('SR_Cash Reconciliation_2E'!F$9:F$270,MATCH($D81,'SR_Cash Reconciliation_2E'!$B$9:$B$270,0))="","",INDEX('SR_Cash Reconciliation_2E'!F$9:F$270,MATCH($D81,'SR_Cash Reconciliation_2E'!$B$9:$B$270,0))),"")</f>
        <v/>
      </c>
      <c r="I81" s="1520" t="str">
        <f>IFERROR(IF(INDEX('SR_Cash Reconciliation_2E'!G$9:G$270,MATCH($D81,'SR_Cash Reconciliation_2E'!$B$9:$B$270,0))="","",INDEX('SR_Cash Reconciliation_2E'!G$9:G$270,MATCH($D81,'SR_Cash Reconciliation_2E'!$B$9:$B$270,0))),"")</f>
        <v/>
      </c>
      <c r="J81" s="1520" t="str">
        <f>IFERROR(IF(INDEX('SR_Cash Reconciliation_2E'!H$9:H$270,MATCH($D81,'SR_Cash Reconciliation_2E'!$B$9:$B$270,0))="","",INDEX('SR_Cash Reconciliation_2E'!H$9:H$270,MATCH($D81,'SR_Cash Reconciliation_2E'!$B$9:$B$270,0))),"")</f>
        <v/>
      </c>
      <c r="K81" s="1520" t="str">
        <f>IFERROR(IF(INDEX('SR_Cash Reconciliation_2E'!I$9:I$270,MATCH($D81,'SR_Cash Reconciliation_2E'!$B$9:$B$270,0))="","",INDEX('SR_Cash Reconciliation_2E'!I$9:I$270,MATCH($D81,'SR_Cash Reconciliation_2E'!$B$9:$B$270,0))),"")</f>
        <v/>
      </c>
      <c r="L81" s="1520" t="str">
        <f>IFERROR(IF(INDEX('SR_Cash Reconciliation_2E'!K$9:K$270,MATCH($D81,'SR_Cash Reconciliation_2E'!$B$9:$B$270,0))="","",INDEX('SR_Cash Reconciliation_2E'!K$9:K$270,MATCH($D81,'SR_Cash Reconciliation_2E'!$B$9:$B$270,0))),"")</f>
        <v/>
      </c>
      <c r="M81" s="1521" t="str">
        <f>""</f>
        <v/>
      </c>
      <c r="N81" s="1520" t="str">
        <f>IFERROR(IF(INDEX('SR_Cash Reconciliation_2E'!N$9:N$270,MATCH($D81,'SR_Cash Reconciliation_2E'!$B$9:$B$270,0))="","",INDEX('SR_Cash Reconciliation_2E'!N$9:N$270,MATCH($D81,'SR_Cash Reconciliation_2E'!$B$9:$B$270,0))),"")</f>
        <v/>
      </c>
    </row>
    <row r="82" spans="1:14" x14ac:dyDescent="0.25">
      <c r="A82" s="1000"/>
      <c r="B82" s="1518"/>
      <c r="C82" s="1518">
        <f t="shared" si="2"/>
        <v>77</v>
      </c>
      <c r="D82" s="1518" t="str">
        <f t="shared" si="3"/>
        <v>ID77</v>
      </c>
      <c r="E82" s="1519" t="str">
        <f>IFERROR(IF(INDEX('SR_Cash Reconciliation_2E'!C$9:C$270,MATCH($D82,'SR_Cash Reconciliation_2E'!$B$9:$B$270,0))="","",INDEX('SR_Cash Reconciliation_2E'!C$9:C$270,MATCH($D82,'SR_Cash Reconciliation_2E'!$B$9:$B$270,0))),"")</f>
        <v/>
      </c>
      <c r="F82" s="1520" t="str">
        <f>IFERROR(IF(INDEX('SR_Cash Reconciliation_2E'!D$9:D$270,MATCH($D82,'SR_Cash Reconciliation_2E'!$B$9:$B$270,0))="","",INDEX('SR_Cash Reconciliation_2E'!D$9:D$270,MATCH($D82,'SR_Cash Reconciliation_2E'!$B$9:$B$270,0))),"")</f>
        <v/>
      </c>
      <c r="G82" s="1520" t="str">
        <f>IFERROR(IF(INDEX('SR_Cash Reconciliation_2E'!E$9:E$270,MATCH($D82,'SR_Cash Reconciliation_2E'!$B$9:$B$270,0))="","",INDEX('SR_Cash Reconciliation_2E'!E$9:E$270,MATCH($D82,'SR_Cash Reconciliation_2E'!$B$9:$B$270,0))),"")</f>
        <v/>
      </c>
      <c r="H82" s="1520" t="str">
        <f>IFERROR(IF(INDEX('SR_Cash Reconciliation_2E'!F$9:F$270,MATCH($D82,'SR_Cash Reconciliation_2E'!$B$9:$B$270,0))="","",INDEX('SR_Cash Reconciliation_2E'!F$9:F$270,MATCH($D82,'SR_Cash Reconciliation_2E'!$B$9:$B$270,0))),"")</f>
        <v/>
      </c>
      <c r="I82" s="1520" t="str">
        <f>IFERROR(IF(INDEX('SR_Cash Reconciliation_2E'!G$9:G$270,MATCH($D82,'SR_Cash Reconciliation_2E'!$B$9:$B$270,0))="","",INDEX('SR_Cash Reconciliation_2E'!G$9:G$270,MATCH($D82,'SR_Cash Reconciliation_2E'!$B$9:$B$270,0))),"")</f>
        <v/>
      </c>
      <c r="J82" s="1520" t="str">
        <f>IFERROR(IF(INDEX('SR_Cash Reconciliation_2E'!H$9:H$270,MATCH($D82,'SR_Cash Reconciliation_2E'!$B$9:$B$270,0))="","",INDEX('SR_Cash Reconciliation_2E'!H$9:H$270,MATCH($D82,'SR_Cash Reconciliation_2E'!$B$9:$B$270,0))),"")</f>
        <v/>
      </c>
      <c r="K82" s="1520" t="str">
        <f>IFERROR(IF(INDEX('SR_Cash Reconciliation_2E'!I$9:I$270,MATCH($D82,'SR_Cash Reconciliation_2E'!$B$9:$B$270,0))="","",INDEX('SR_Cash Reconciliation_2E'!I$9:I$270,MATCH($D82,'SR_Cash Reconciliation_2E'!$B$9:$B$270,0))),"")</f>
        <v/>
      </c>
      <c r="L82" s="1520" t="str">
        <f>IFERROR(IF(INDEX('SR_Cash Reconciliation_2E'!K$9:K$270,MATCH($D82,'SR_Cash Reconciliation_2E'!$B$9:$B$270,0))="","",INDEX('SR_Cash Reconciliation_2E'!K$9:K$270,MATCH($D82,'SR_Cash Reconciliation_2E'!$B$9:$B$270,0))),"")</f>
        <v/>
      </c>
      <c r="M82" s="1521" t="str">
        <f>""</f>
        <v/>
      </c>
      <c r="N82" s="1520" t="str">
        <f>IFERROR(IF(INDEX('SR_Cash Reconciliation_2E'!N$9:N$270,MATCH($D82,'SR_Cash Reconciliation_2E'!$B$9:$B$270,0))="","",INDEX('SR_Cash Reconciliation_2E'!N$9:N$270,MATCH($D82,'SR_Cash Reconciliation_2E'!$B$9:$B$270,0))),"")</f>
        <v/>
      </c>
    </row>
    <row r="83" spans="1:14" x14ac:dyDescent="0.25">
      <c r="A83" s="1000"/>
      <c r="B83" s="1518"/>
      <c r="C83" s="1518">
        <f t="shared" si="2"/>
        <v>78</v>
      </c>
      <c r="D83" s="1518" t="str">
        <f t="shared" si="3"/>
        <v>ID78</v>
      </c>
      <c r="E83" s="1519" t="str">
        <f>IFERROR(IF(INDEX('SR_Cash Reconciliation_2E'!C$9:C$270,MATCH($D83,'SR_Cash Reconciliation_2E'!$B$9:$B$270,0))="","",INDEX('SR_Cash Reconciliation_2E'!C$9:C$270,MATCH($D83,'SR_Cash Reconciliation_2E'!$B$9:$B$270,0))),"")</f>
        <v/>
      </c>
      <c r="F83" s="1520" t="str">
        <f>IFERROR(IF(INDEX('SR_Cash Reconciliation_2E'!D$9:D$270,MATCH($D83,'SR_Cash Reconciliation_2E'!$B$9:$B$270,0))="","",INDEX('SR_Cash Reconciliation_2E'!D$9:D$270,MATCH($D83,'SR_Cash Reconciliation_2E'!$B$9:$B$270,0))),"")</f>
        <v/>
      </c>
      <c r="G83" s="1520" t="str">
        <f>IFERROR(IF(INDEX('SR_Cash Reconciliation_2E'!E$9:E$270,MATCH($D83,'SR_Cash Reconciliation_2E'!$B$9:$B$270,0))="","",INDEX('SR_Cash Reconciliation_2E'!E$9:E$270,MATCH($D83,'SR_Cash Reconciliation_2E'!$B$9:$B$270,0))),"")</f>
        <v/>
      </c>
      <c r="H83" s="1520" t="str">
        <f>IFERROR(IF(INDEX('SR_Cash Reconciliation_2E'!F$9:F$270,MATCH($D83,'SR_Cash Reconciliation_2E'!$B$9:$B$270,0))="","",INDEX('SR_Cash Reconciliation_2E'!F$9:F$270,MATCH($D83,'SR_Cash Reconciliation_2E'!$B$9:$B$270,0))),"")</f>
        <v/>
      </c>
      <c r="I83" s="1520" t="str">
        <f>IFERROR(IF(INDEX('SR_Cash Reconciliation_2E'!G$9:G$270,MATCH($D83,'SR_Cash Reconciliation_2E'!$B$9:$B$270,0))="","",INDEX('SR_Cash Reconciliation_2E'!G$9:G$270,MATCH($D83,'SR_Cash Reconciliation_2E'!$B$9:$B$270,0))),"")</f>
        <v/>
      </c>
      <c r="J83" s="1520" t="str">
        <f>IFERROR(IF(INDEX('SR_Cash Reconciliation_2E'!H$9:H$270,MATCH($D83,'SR_Cash Reconciliation_2E'!$B$9:$B$270,0))="","",INDEX('SR_Cash Reconciliation_2E'!H$9:H$270,MATCH($D83,'SR_Cash Reconciliation_2E'!$B$9:$B$270,0))),"")</f>
        <v/>
      </c>
      <c r="K83" s="1520" t="str">
        <f>IFERROR(IF(INDEX('SR_Cash Reconciliation_2E'!I$9:I$270,MATCH($D83,'SR_Cash Reconciliation_2E'!$B$9:$B$270,0))="","",INDEX('SR_Cash Reconciliation_2E'!I$9:I$270,MATCH($D83,'SR_Cash Reconciliation_2E'!$B$9:$B$270,0))),"")</f>
        <v/>
      </c>
      <c r="L83" s="1520" t="str">
        <f>IFERROR(IF(INDEX('SR_Cash Reconciliation_2E'!K$9:K$270,MATCH($D83,'SR_Cash Reconciliation_2E'!$B$9:$B$270,0))="","",INDEX('SR_Cash Reconciliation_2E'!K$9:K$270,MATCH($D83,'SR_Cash Reconciliation_2E'!$B$9:$B$270,0))),"")</f>
        <v/>
      </c>
      <c r="M83" s="1521" t="str">
        <f>""</f>
        <v/>
      </c>
      <c r="N83" s="1520" t="str">
        <f>IFERROR(IF(INDEX('SR_Cash Reconciliation_2E'!N$9:N$270,MATCH($D83,'SR_Cash Reconciliation_2E'!$B$9:$B$270,0))="","",INDEX('SR_Cash Reconciliation_2E'!N$9:N$270,MATCH($D83,'SR_Cash Reconciliation_2E'!$B$9:$B$270,0))),"")</f>
        <v/>
      </c>
    </row>
    <row r="84" spans="1:14" x14ac:dyDescent="0.25">
      <c r="A84" s="1000"/>
      <c r="B84" s="1518"/>
      <c r="C84" s="1518">
        <f t="shared" si="2"/>
        <v>79</v>
      </c>
      <c r="D84" s="1518" t="str">
        <f t="shared" si="3"/>
        <v>ID79</v>
      </c>
      <c r="E84" s="1519" t="str">
        <f>IFERROR(IF(INDEX('SR_Cash Reconciliation_2E'!C$9:C$270,MATCH($D84,'SR_Cash Reconciliation_2E'!$B$9:$B$270,0))="","",INDEX('SR_Cash Reconciliation_2E'!C$9:C$270,MATCH($D84,'SR_Cash Reconciliation_2E'!$B$9:$B$270,0))),"")</f>
        <v/>
      </c>
      <c r="F84" s="1520" t="str">
        <f>IFERROR(IF(INDEX('SR_Cash Reconciliation_2E'!D$9:D$270,MATCH($D84,'SR_Cash Reconciliation_2E'!$B$9:$B$270,0))="","",INDEX('SR_Cash Reconciliation_2E'!D$9:D$270,MATCH($D84,'SR_Cash Reconciliation_2E'!$B$9:$B$270,0))),"")</f>
        <v/>
      </c>
      <c r="G84" s="1520" t="str">
        <f>IFERROR(IF(INDEX('SR_Cash Reconciliation_2E'!E$9:E$270,MATCH($D84,'SR_Cash Reconciliation_2E'!$B$9:$B$270,0))="","",INDEX('SR_Cash Reconciliation_2E'!E$9:E$270,MATCH($D84,'SR_Cash Reconciliation_2E'!$B$9:$B$270,0))),"")</f>
        <v/>
      </c>
      <c r="H84" s="1520" t="str">
        <f>IFERROR(IF(INDEX('SR_Cash Reconciliation_2E'!F$9:F$270,MATCH($D84,'SR_Cash Reconciliation_2E'!$B$9:$B$270,0))="","",INDEX('SR_Cash Reconciliation_2E'!F$9:F$270,MATCH($D84,'SR_Cash Reconciliation_2E'!$B$9:$B$270,0))),"")</f>
        <v/>
      </c>
      <c r="I84" s="1520" t="str">
        <f>IFERROR(IF(INDEX('SR_Cash Reconciliation_2E'!G$9:G$270,MATCH($D84,'SR_Cash Reconciliation_2E'!$B$9:$B$270,0))="","",INDEX('SR_Cash Reconciliation_2E'!G$9:G$270,MATCH($D84,'SR_Cash Reconciliation_2E'!$B$9:$B$270,0))),"")</f>
        <v/>
      </c>
      <c r="J84" s="1520" t="str">
        <f>IFERROR(IF(INDEX('SR_Cash Reconciliation_2E'!H$9:H$270,MATCH($D84,'SR_Cash Reconciliation_2E'!$B$9:$B$270,0))="","",INDEX('SR_Cash Reconciliation_2E'!H$9:H$270,MATCH($D84,'SR_Cash Reconciliation_2E'!$B$9:$B$270,0))),"")</f>
        <v/>
      </c>
      <c r="K84" s="1520" t="str">
        <f>IFERROR(IF(INDEX('SR_Cash Reconciliation_2E'!I$9:I$270,MATCH($D84,'SR_Cash Reconciliation_2E'!$B$9:$B$270,0))="","",INDEX('SR_Cash Reconciliation_2E'!I$9:I$270,MATCH($D84,'SR_Cash Reconciliation_2E'!$B$9:$B$270,0))),"")</f>
        <v/>
      </c>
      <c r="L84" s="1520" t="str">
        <f>IFERROR(IF(INDEX('SR_Cash Reconciliation_2E'!K$9:K$270,MATCH($D84,'SR_Cash Reconciliation_2E'!$B$9:$B$270,0))="","",INDEX('SR_Cash Reconciliation_2E'!K$9:K$270,MATCH($D84,'SR_Cash Reconciliation_2E'!$B$9:$B$270,0))),"")</f>
        <v/>
      </c>
      <c r="M84" s="1521" t="str">
        <f>""</f>
        <v/>
      </c>
      <c r="N84" s="1520" t="str">
        <f>IFERROR(IF(INDEX('SR_Cash Reconciliation_2E'!N$9:N$270,MATCH($D84,'SR_Cash Reconciliation_2E'!$B$9:$B$270,0))="","",INDEX('SR_Cash Reconciliation_2E'!N$9:N$270,MATCH($D84,'SR_Cash Reconciliation_2E'!$B$9:$B$270,0))),"")</f>
        <v/>
      </c>
    </row>
    <row r="85" spans="1:14" x14ac:dyDescent="0.25">
      <c r="A85" s="1000"/>
      <c r="B85" s="1518"/>
      <c r="C85" s="1518">
        <f t="shared" si="2"/>
        <v>80</v>
      </c>
      <c r="D85" s="1518" t="str">
        <f t="shared" si="3"/>
        <v>ID80</v>
      </c>
      <c r="E85" s="1519" t="str">
        <f>IFERROR(IF(INDEX('SR_Cash Reconciliation_2E'!C$9:C$270,MATCH($D85,'SR_Cash Reconciliation_2E'!$B$9:$B$270,0))="","",INDEX('SR_Cash Reconciliation_2E'!C$9:C$270,MATCH($D85,'SR_Cash Reconciliation_2E'!$B$9:$B$270,0))),"")</f>
        <v/>
      </c>
      <c r="F85" s="1520" t="str">
        <f>IFERROR(IF(INDEX('SR_Cash Reconciliation_2E'!D$9:D$270,MATCH($D85,'SR_Cash Reconciliation_2E'!$B$9:$B$270,0))="","",INDEX('SR_Cash Reconciliation_2E'!D$9:D$270,MATCH($D85,'SR_Cash Reconciliation_2E'!$B$9:$B$270,0))),"")</f>
        <v/>
      </c>
      <c r="G85" s="1520" t="str">
        <f>IFERROR(IF(INDEX('SR_Cash Reconciliation_2E'!E$9:E$270,MATCH($D85,'SR_Cash Reconciliation_2E'!$B$9:$B$270,0))="","",INDEX('SR_Cash Reconciliation_2E'!E$9:E$270,MATCH($D85,'SR_Cash Reconciliation_2E'!$B$9:$B$270,0))),"")</f>
        <v/>
      </c>
      <c r="H85" s="1520" t="str">
        <f>IFERROR(IF(INDEX('SR_Cash Reconciliation_2E'!F$9:F$270,MATCH($D85,'SR_Cash Reconciliation_2E'!$B$9:$B$270,0))="","",INDEX('SR_Cash Reconciliation_2E'!F$9:F$270,MATCH($D85,'SR_Cash Reconciliation_2E'!$B$9:$B$270,0))),"")</f>
        <v/>
      </c>
      <c r="I85" s="1520" t="str">
        <f>IFERROR(IF(INDEX('SR_Cash Reconciliation_2E'!G$9:G$270,MATCH($D85,'SR_Cash Reconciliation_2E'!$B$9:$B$270,0))="","",INDEX('SR_Cash Reconciliation_2E'!G$9:G$270,MATCH($D85,'SR_Cash Reconciliation_2E'!$B$9:$B$270,0))),"")</f>
        <v/>
      </c>
      <c r="J85" s="1520" t="str">
        <f>IFERROR(IF(INDEX('SR_Cash Reconciliation_2E'!H$9:H$270,MATCH($D85,'SR_Cash Reconciliation_2E'!$B$9:$B$270,0))="","",INDEX('SR_Cash Reconciliation_2E'!H$9:H$270,MATCH($D85,'SR_Cash Reconciliation_2E'!$B$9:$B$270,0))),"")</f>
        <v/>
      </c>
      <c r="K85" s="1520" t="str">
        <f>IFERROR(IF(INDEX('SR_Cash Reconciliation_2E'!I$9:I$270,MATCH($D85,'SR_Cash Reconciliation_2E'!$B$9:$B$270,0))="","",INDEX('SR_Cash Reconciliation_2E'!I$9:I$270,MATCH($D85,'SR_Cash Reconciliation_2E'!$B$9:$B$270,0))),"")</f>
        <v/>
      </c>
      <c r="L85" s="1520" t="str">
        <f>IFERROR(IF(INDEX('SR_Cash Reconciliation_2E'!K$9:K$270,MATCH($D85,'SR_Cash Reconciliation_2E'!$B$9:$B$270,0))="","",INDEX('SR_Cash Reconciliation_2E'!K$9:K$270,MATCH($D85,'SR_Cash Reconciliation_2E'!$B$9:$B$270,0))),"")</f>
        <v/>
      </c>
      <c r="M85" s="1521" t="str">
        <f>""</f>
        <v/>
      </c>
      <c r="N85" s="1520" t="str">
        <f>IFERROR(IF(INDEX('SR_Cash Reconciliation_2E'!N$9:N$270,MATCH($D85,'SR_Cash Reconciliation_2E'!$B$9:$B$270,0))="","",INDEX('SR_Cash Reconciliation_2E'!N$9:N$270,MATCH($D85,'SR_Cash Reconciliation_2E'!$B$9:$B$270,0))),"")</f>
        <v/>
      </c>
    </row>
    <row r="86" spans="1:14" x14ac:dyDescent="0.25">
      <c r="A86" s="1000"/>
      <c r="B86" s="1518"/>
      <c r="C86" s="1518">
        <f t="shared" si="2"/>
        <v>81</v>
      </c>
      <c r="D86" s="1518" t="str">
        <f t="shared" si="3"/>
        <v>ID81</v>
      </c>
      <c r="E86" s="1519" t="str">
        <f>IFERROR(IF(INDEX('SR_Cash Reconciliation_2E'!C$9:C$270,MATCH($D86,'SR_Cash Reconciliation_2E'!$B$9:$B$270,0))="","",INDEX('SR_Cash Reconciliation_2E'!C$9:C$270,MATCH($D86,'SR_Cash Reconciliation_2E'!$B$9:$B$270,0))),"")</f>
        <v/>
      </c>
      <c r="F86" s="1520" t="str">
        <f>IFERROR(IF(INDEX('SR_Cash Reconciliation_2E'!D$9:D$270,MATCH($D86,'SR_Cash Reconciliation_2E'!$B$9:$B$270,0))="","",INDEX('SR_Cash Reconciliation_2E'!D$9:D$270,MATCH($D86,'SR_Cash Reconciliation_2E'!$B$9:$B$270,0))),"")</f>
        <v/>
      </c>
      <c r="G86" s="1520" t="str">
        <f>IFERROR(IF(INDEX('SR_Cash Reconciliation_2E'!E$9:E$270,MATCH($D86,'SR_Cash Reconciliation_2E'!$B$9:$B$270,0))="","",INDEX('SR_Cash Reconciliation_2E'!E$9:E$270,MATCH($D86,'SR_Cash Reconciliation_2E'!$B$9:$B$270,0))),"")</f>
        <v/>
      </c>
      <c r="H86" s="1520" t="str">
        <f>IFERROR(IF(INDEX('SR_Cash Reconciliation_2E'!F$9:F$270,MATCH($D86,'SR_Cash Reconciliation_2E'!$B$9:$B$270,0))="","",INDEX('SR_Cash Reconciliation_2E'!F$9:F$270,MATCH($D86,'SR_Cash Reconciliation_2E'!$B$9:$B$270,0))),"")</f>
        <v/>
      </c>
      <c r="I86" s="1520" t="str">
        <f>IFERROR(IF(INDEX('SR_Cash Reconciliation_2E'!G$9:G$270,MATCH($D86,'SR_Cash Reconciliation_2E'!$B$9:$B$270,0))="","",INDEX('SR_Cash Reconciliation_2E'!G$9:G$270,MATCH($D86,'SR_Cash Reconciliation_2E'!$B$9:$B$270,0))),"")</f>
        <v/>
      </c>
      <c r="J86" s="1520" t="str">
        <f>IFERROR(IF(INDEX('SR_Cash Reconciliation_2E'!H$9:H$270,MATCH($D86,'SR_Cash Reconciliation_2E'!$B$9:$B$270,0))="","",INDEX('SR_Cash Reconciliation_2E'!H$9:H$270,MATCH($D86,'SR_Cash Reconciliation_2E'!$B$9:$B$270,0))),"")</f>
        <v/>
      </c>
      <c r="K86" s="1520" t="str">
        <f>IFERROR(IF(INDEX('SR_Cash Reconciliation_2E'!I$9:I$270,MATCH($D86,'SR_Cash Reconciliation_2E'!$B$9:$B$270,0))="","",INDEX('SR_Cash Reconciliation_2E'!I$9:I$270,MATCH($D86,'SR_Cash Reconciliation_2E'!$B$9:$B$270,0))),"")</f>
        <v/>
      </c>
      <c r="L86" s="1520" t="str">
        <f>IFERROR(IF(INDEX('SR_Cash Reconciliation_2E'!K$9:K$270,MATCH($D86,'SR_Cash Reconciliation_2E'!$B$9:$B$270,0))="","",INDEX('SR_Cash Reconciliation_2E'!K$9:K$270,MATCH($D86,'SR_Cash Reconciliation_2E'!$B$9:$B$270,0))),"")</f>
        <v/>
      </c>
      <c r="M86" s="1521" t="str">
        <f>""</f>
        <v/>
      </c>
      <c r="N86" s="1520" t="str">
        <f>IFERROR(IF(INDEX('SR_Cash Reconciliation_2E'!N$9:N$270,MATCH($D86,'SR_Cash Reconciliation_2E'!$B$9:$B$270,0))="","",INDEX('SR_Cash Reconciliation_2E'!N$9:N$270,MATCH($D86,'SR_Cash Reconciliation_2E'!$B$9:$B$270,0))),"")</f>
        <v/>
      </c>
    </row>
    <row r="87" spans="1:14" x14ac:dyDescent="0.25">
      <c r="A87" s="1000"/>
      <c r="B87" s="1518"/>
      <c r="C87" s="1518">
        <f t="shared" si="2"/>
        <v>82</v>
      </c>
      <c r="D87" s="1518" t="str">
        <f t="shared" si="3"/>
        <v>ID82</v>
      </c>
      <c r="E87" s="1519" t="str">
        <f>IFERROR(IF(INDEX('SR_Cash Reconciliation_2E'!C$9:C$270,MATCH($D87,'SR_Cash Reconciliation_2E'!$B$9:$B$270,0))="","",INDEX('SR_Cash Reconciliation_2E'!C$9:C$270,MATCH($D87,'SR_Cash Reconciliation_2E'!$B$9:$B$270,0))),"")</f>
        <v/>
      </c>
      <c r="F87" s="1520" t="str">
        <f>IFERROR(IF(INDEX('SR_Cash Reconciliation_2E'!D$9:D$270,MATCH($D87,'SR_Cash Reconciliation_2E'!$B$9:$B$270,0))="","",INDEX('SR_Cash Reconciliation_2E'!D$9:D$270,MATCH($D87,'SR_Cash Reconciliation_2E'!$B$9:$B$270,0))),"")</f>
        <v/>
      </c>
      <c r="G87" s="1520" t="str">
        <f>IFERROR(IF(INDEX('SR_Cash Reconciliation_2E'!E$9:E$270,MATCH($D87,'SR_Cash Reconciliation_2E'!$B$9:$B$270,0))="","",INDEX('SR_Cash Reconciliation_2E'!E$9:E$270,MATCH($D87,'SR_Cash Reconciliation_2E'!$B$9:$B$270,0))),"")</f>
        <v/>
      </c>
      <c r="H87" s="1520" t="str">
        <f>IFERROR(IF(INDEX('SR_Cash Reconciliation_2E'!F$9:F$270,MATCH($D87,'SR_Cash Reconciliation_2E'!$B$9:$B$270,0))="","",INDEX('SR_Cash Reconciliation_2E'!F$9:F$270,MATCH($D87,'SR_Cash Reconciliation_2E'!$B$9:$B$270,0))),"")</f>
        <v/>
      </c>
      <c r="I87" s="1520" t="str">
        <f>IFERROR(IF(INDEX('SR_Cash Reconciliation_2E'!G$9:G$270,MATCH($D87,'SR_Cash Reconciliation_2E'!$B$9:$B$270,0))="","",INDEX('SR_Cash Reconciliation_2E'!G$9:G$270,MATCH($D87,'SR_Cash Reconciliation_2E'!$B$9:$B$270,0))),"")</f>
        <v/>
      </c>
      <c r="J87" s="1520" t="str">
        <f>IFERROR(IF(INDEX('SR_Cash Reconciliation_2E'!H$9:H$270,MATCH($D87,'SR_Cash Reconciliation_2E'!$B$9:$B$270,0))="","",INDEX('SR_Cash Reconciliation_2E'!H$9:H$270,MATCH($D87,'SR_Cash Reconciliation_2E'!$B$9:$B$270,0))),"")</f>
        <v/>
      </c>
      <c r="K87" s="1520" t="str">
        <f>IFERROR(IF(INDEX('SR_Cash Reconciliation_2E'!I$9:I$270,MATCH($D87,'SR_Cash Reconciliation_2E'!$B$9:$B$270,0))="","",INDEX('SR_Cash Reconciliation_2E'!I$9:I$270,MATCH($D87,'SR_Cash Reconciliation_2E'!$B$9:$B$270,0))),"")</f>
        <v/>
      </c>
      <c r="L87" s="1520" t="str">
        <f>IFERROR(IF(INDEX('SR_Cash Reconciliation_2E'!K$9:K$270,MATCH($D87,'SR_Cash Reconciliation_2E'!$B$9:$B$270,0))="","",INDEX('SR_Cash Reconciliation_2E'!K$9:K$270,MATCH($D87,'SR_Cash Reconciliation_2E'!$B$9:$B$270,0))),"")</f>
        <v/>
      </c>
      <c r="M87" s="1521" t="str">
        <f>""</f>
        <v/>
      </c>
      <c r="N87" s="1520" t="str">
        <f>IFERROR(IF(INDEX('SR_Cash Reconciliation_2E'!N$9:N$270,MATCH($D87,'SR_Cash Reconciliation_2E'!$B$9:$B$270,0))="","",INDEX('SR_Cash Reconciliation_2E'!N$9:N$270,MATCH($D87,'SR_Cash Reconciliation_2E'!$B$9:$B$270,0))),"")</f>
        <v/>
      </c>
    </row>
    <row r="88" spans="1:14" x14ac:dyDescent="0.25">
      <c r="A88" s="1000"/>
      <c r="B88" s="1518"/>
      <c r="C88" s="1518">
        <f t="shared" si="2"/>
        <v>83</v>
      </c>
      <c r="D88" s="1518" t="str">
        <f t="shared" si="3"/>
        <v>ID83</v>
      </c>
      <c r="E88" s="1519" t="str">
        <f>IFERROR(IF(INDEX('SR_Cash Reconciliation_2E'!C$9:C$270,MATCH($D88,'SR_Cash Reconciliation_2E'!$B$9:$B$270,0))="","",INDEX('SR_Cash Reconciliation_2E'!C$9:C$270,MATCH($D88,'SR_Cash Reconciliation_2E'!$B$9:$B$270,0))),"")</f>
        <v/>
      </c>
      <c r="F88" s="1520" t="str">
        <f>IFERROR(IF(INDEX('SR_Cash Reconciliation_2E'!D$9:D$270,MATCH($D88,'SR_Cash Reconciliation_2E'!$B$9:$B$270,0))="","",INDEX('SR_Cash Reconciliation_2E'!D$9:D$270,MATCH($D88,'SR_Cash Reconciliation_2E'!$B$9:$B$270,0))),"")</f>
        <v/>
      </c>
      <c r="G88" s="1520" t="str">
        <f>IFERROR(IF(INDEX('SR_Cash Reconciliation_2E'!E$9:E$270,MATCH($D88,'SR_Cash Reconciliation_2E'!$B$9:$B$270,0))="","",INDEX('SR_Cash Reconciliation_2E'!E$9:E$270,MATCH($D88,'SR_Cash Reconciliation_2E'!$B$9:$B$270,0))),"")</f>
        <v/>
      </c>
      <c r="H88" s="1520" t="str">
        <f>IFERROR(IF(INDEX('SR_Cash Reconciliation_2E'!F$9:F$270,MATCH($D88,'SR_Cash Reconciliation_2E'!$B$9:$B$270,0))="","",INDEX('SR_Cash Reconciliation_2E'!F$9:F$270,MATCH($D88,'SR_Cash Reconciliation_2E'!$B$9:$B$270,0))),"")</f>
        <v/>
      </c>
      <c r="I88" s="1520" t="str">
        <f>IFERROR(IF(INDEX('SR_Cash Reconciliation_2E'!G$9:G$270,MATCH($D88,'SR_Cash Reconciliation_2E'!$B$9:$B$270,0))="","",INDEX('SR_Cash Reconciliation_2E'!G$9:G$270,MATCH($D88,'SR_Cash Reconciliation_2E'!$B$9:$B$270,0))),"")</f>
        <v/>
      </c>
      <c r="J88" s="1520" t="str">
        <f>IFERROR(IF(INDEX('SR_Cash Reconciliation_2E'!H$9:H$270,MATCH($D88,'SR_Cash Reconciliation_2E'!$B$9:$B$270,0))="","",INDEX('SR_Cash Reconciliation_2E'!H$9:H$270,MATCH($D88,'SR_Cash Reconciliation_2E'!$B$9:$B$270,0))),"")</f>
        <v/>
      </c>
      <c r="K88" s="1520" t="str">
        <f>IFERROR(IF(INDEX('SR_Cash Reconciliation_2E'!I$9:I$270,MATCH($D88,'SR_Cash Reconciliation_2E'!$B$9:$B$270,0))="","",INDEX('SR_Cash Reconciliation_2E'!I$9:I$270,MATCH($D88,'SR_Cash Reconciliation_2E'!$B$9:$B$270,0))),"")</f>
        <v/>
      </c>
      <c r="L88" s="1520" t="str">
        <f>IFERROR(IF(INDEX('SR_Cash Reconciliation_2E'!K$9:K$270,MATCH($D88,'SR_Cash Reconciliation_2E'!$B$9:$B$270,0))="","",INDEX('SR_Cash Reconciliation_2E'!K$9:K$270,MATCH($D88,'SR_Cash Reconciliation_2E'!$B$9:$B$270,0))),"")</f>
        <v/>
      </c>
      <c r="M88" s="1521" t="str">
        <f>""</f>
        <v/>
      </c>
      <c r="N88" s="1520" t="str">
        <f>IFERROR(IF(INDEX('SR_Cash Reconciliation_2E'!N$9:N$270,MATCH($D88,'SR_Cash Reconciliation_2E'!$B$9:$B$270,0))="","",INDEX('SR_Cash Reconciliation_2E'!N$9:N$270,MATCH($D88,'SR_Cash Reconciliation_2E'!$B$9:$B$270,0))),"")</f>
        <v/>
      </c>
    </row>
    <row r="89" spans="1:14" x14ac:dyDescent="0.25">
      <c r="A89" s="1000"/>
      <c r="B89" s="1518"/>
      <c r="C89" s="1518">
        <f t="shared" si="2"/>
        <v>84</v>
      </c>
      <c r="D89" s="1518" t="str">
        <f t="shared" si="3"/>
        <v>ID84</v>
      </c>
      <c r="E89" s="1519" t="str">
        <f>IFERROR(IF(INDEX('SR_Cash Reconciliation_2E'!C$9:C$270,MATCH($D89,'SR_Cash Reconciliation_2E'!$B$9:$B$270,0))="","",INDEX('SR_Cash Reconciliation_2E'!C$9:C$270,MATCH($D89,'SR_Cash Reconciliation_2E'!$B$9:$B$270,0))),"")</f>
        <v/>
      </c>
      <c r="F89" s="1520" t="str">
        <f>IFERROR(IF(INDEX('SR_Cash Reconciliation_2E'!D$9:D$270,MATCH($D89,'SR_Cash Reconciliation_2E'!$B$9:$B$270,0))="","",INDEX('SR_Cash Reconciliation_2E'!D$9:D$270,MATCH($D89,'SR_Cash Reconciliation_2E'!$B$9:$B$270,0))),"")</f>
        <v/>
      </c>
      <c r="G89" s="1520" t="str">
        <f>IFERROR(IF(INDEX('SR_Cash Reconciliation_2E'!E$9:E$270,MATCH($D89,'SR_Cash Reconciliation_2E'!$B$9:$B$270,0))="","",INDEX('SR_Cash Reconciliation_2E'!E$9:E$270,MATCH($D89,'SR_Cash Reconciliation_2E'!$B$9:$B$270,0))),"")</f>
        <v/>
      </c>
      <c r="H89" s="1520" t="str">
        <f>IFERROR(IF(INDEX('SR_Cash Reconciliation_2E'!F$9:F$270,MATCH($D89,'SR_Cash Reconciliation_2E'!$B$9:$B$270,0))="","",INDEX('SR_Cash Reconciliation_2E'!F$9:F$270,MATCH($D89,'SR_Cash Reconciliation_2E'!$B$9:$B$270,0))),"")</f>
        <v/>
      </c>
      <c r="I89" s="1520" t="str">
        <f>IFERROR(IF(INDEX('SR_Cash Reconciliation_2E'!G$9:G$270,MATCH($D89,'SR_Cash Reconciliation_2E'!$B$9:$B$270,0))="","",INDEX('SR_Cash Reconciliation_2E'!G$9:G$270,MATCH($D89,'SR_Cash Reconciliation_2E'!$B$9:$B$270,0))),"")</f>
        <v/>
      </c>
      <c r="J89" s="1520" t="str">
        <f>IFERROR(IF(INDEX('SR_Cash Reconciliation_2E'!H$9:H$270,MATCH($D89,'SR_Cash Reconciliation_2E'!$B$9:$B$270,0))="","",INDEX('SR_Cash Reconciliation_2E'!H$9:H$270,MATCH($D89,'SR_Cash Reconciliation_2E'!$B$9:$B$270,0))),"")</f>
        <v/>
      </c>
      <c r="K89" s="1520" t="str">
        <f>IFERROR(IF(INDEX('SR_Cash Reconciliation_2E'!I$9:I$270,MATCH($D89,'SR_Cash Reconciliation_2E'!$B$9:$B$270,0))="","",INDEX('SR_Cash Reconciliation_2E'!I$9:I$270,MATCH($D89,'SR_Cash Reconciliation_2E'!$B$9:$B$270,0))),"")</f>
        <v/>
      </c>
      <c r="L89" s="1520" t="str">
        <f>IFERROR(IF(INDEX('SR_Cash Reconciliation_2E'!K$9:K$270,MATCH($D89,'SR_Cash Reconciliation_2E'!$B$9:$B$270,0))="","",INDEX('SR_Cash Reconciliation_2E'!K$9:K$270,MATCH($D89,'SR_Cash Reconciliation_2E'!$B$9:$B$270,0))),"")</f>
        <v/>
      </c>
      <c r="M89" s="1521" t="str">
        <f>""</f>
        <v/>
      </c>
      <c r="N89" s="1520" t="str">
        <f>IFERROR(IF(INDEX('SR_Cash Reconciliation_2E'!N$9:N$270,MATCH($D89,'SR_Cash Reconciliation_2E'!$B$9:$B$270,0))="","",INDEX('SR_Cash Reconciliation_2E'!N$9:N$270,MATCH($D89,'SR_Cash Reconciliation_2E'!$B$9:$B$270,0))),"")</f>
        <v/>
      </c>
    </row>
    <row r="90" spans="1:14" x14ac:dyDescent="0.25">
      <c r="A90" s="1000"/>
      <c r="B90" s="1518"/>
      <c r="C90" s="1518">
        <f t="shared" si="2"/>
        <v>85</v>
      </c>
      <c r="D90" s="1518" t="str">
        <f t="shared" si="3"/>
        <v>ID85</v>
      </c>
      <c r="E90" s="1519" t="str">
        <f>IFERROR(IF(INDEX('SR_Cash Reconciliation_2E'!C$9:C$270,MATCH($D90,'SR_Cash Reconciliation_2E'!$B$9:$B$270,0))="","",INDEX('SR_Cash Reconciliation_2E'!C$9:C$270,MATCH($D90,'SR_Cash Reconciliation_2E'!$B$9:$B$270,0))),"")</f>
        <v/>
      </c>
      <c r="F90" s="1520" t="str">
        <f>IFERROR(IF(INDEX('SR_Cash Reconciliation_2E'!D$9:D$270,MATCH($D90,'SR_Cash Reconciliation_2E'!$B$9:$B$270,0))="","",INDEX('SR_Cash Reconciliation_2E'!D$9:D$270,MATCH($D90,'SR_Cash Reconciliation_2E'!$B$9:$B$270,0))),"")</f>
        <v/>
      </c>
      <c r="G90" s="1520" t="str">
        <f>IFERROR(IF(INDEX('SR_Cash Reconciliation_2E'!E$9:E$270,MATCH($D90,'SR_Cash Reconciliation_2E'!$B$9:$B$270,0))="","",INDEX('SR_Cash Reconciliation_2E'!E$9:E$270,MATCH($D90,'SR_Cash Reconciliation_2E'!$B$9:$B$270,0))),"")</f>
        <v/>
      </c>
      <c r="H90" s="1520" t="str">
        <f>IFERROR(IF(INDEX('SR_Cash Reconciliation_2E'!F$9:F$270,MATCH($D90,'SR_Cash Reconciliation_2E'!$B$9:$B$270,0))="","",INDEX('SR_Cash Reconciliation_2E'!F$9:F$270,MATCH($D90,'SR_Cash Reconciliation_2E'!$B$9:$B$270,0))),"")</f>
        <v/>
      </c>
      <c r="I90" s="1520" t="str">
        <f>IFERROR(IF(INDEX('SR_Cash Reconciliation_2E'!G$9:G$270,MATCH($D90,'SR_Cash Reconciliation_2E'!$B$9:$B$270,0))="","",INDEX('SR_Cash Reconciliation_2E'!G$9:G$270,MATCH($D90,'SR_Cash Reconciliation_2E'!$B$9:$B$270,0))),"")</f>
        <v/>
      </c>
      <c r="J90" s="1520" t="str">
        <f>IFERROR(IF(INDEX('SR_Cash Reconciliation_2E'!H$9:H$270,MATCH($D90,'SR_Cash Reconciliation_2E'!$B$9:$B$270,0))="","",INDEX('SR_Cash Reconciliation_2E'!H$9:H$270,MATCH($D90,'SR_Cash Reconciliation_2E'!$B$9:$B$270,0))),"")</f>
        <v/>
      </c>
      <c r="K90" s="1520" t="str">
        <f>IFERROR(IF(INDEX('SR_Cash Reconciliation_2E'!I$9:I$270,MATCH($D90,'SR_Cash Reconciliation_2E'!$B$9:$B$270,0))="","",INDEX('SR_Cash Reconciliation_2E'!I$9:I$270,MATCH($D90,'SR_Cash Reconciliation_2E'!$B$9:$B$270,0))),"")</f>
        <v/>
      </c>
      <c r="L90" s="1520" t="str">
        <f>IFERROR(IF(INDEX('SR_Cash Reconciliation_2E'!K$9:K$270,MATCH($D90,'SR_Cash Reconciliation_2E'!$B$9:$B$270,0))="","",INDEX('SR_Cash Reconciliation_2E'!K$9:K$270,MATCH($D90,'SR_Cash Reconciliation_2E'!$B$9:$B$270,0))),"")</f>
        <v/>
      </c>
      <c r="M90" s="1521" t="str">
        <f>""</f>
        <v/>
      </c>
      <c r="N90" s="1520" t="str">
        <f>IFERROR(IF(INDEX('SR_Cash Reconciliation_2E'!N$9:N$270,MATCH($D90,'SR_Cash Reconciliation_2E'!$B$9:$B$270,0))="","",INDEX('SR_Cash Reconciliation_2E'!N$9:N$270,MATCH($D90,'SR_Cash Reconciliation_2E'!$B$9:$B$270,0))),"")</f>
        <v/>
      </c>
    </row>
    <row r="91" spans="1:14" x14ac:dyDescent="0.25">
      <c r="A91" s="1000"/>
      <c r="B91" s="1518"/>
      <c r="C91" s="1518">
        <f t="shared" si="2"/>
        <v>86</v>
      </c>
      <c r="D91" s="1518" t="str">
        <f t="shared" si="3"/>
        <v>ID86</v>
      </c>
      <c r="E91" s="1519" t="str">
        <f>IFERROR(IF(INDEX('SR_Cash Reconciliation_2E'!C$9:C$270,MATCH($D91,'SR_Cash Reconciliation_2E'!$B$9:$B$270,0))="","",INDEX('SR_Cash Reconciliation_2E'!C$9:C$270,MATCH($D91,'SR_Cash Reconciliation_2E'!$B$9:$B$270,0))),"")</f>
        <v/>
      </c>
      <c r="F91" s="1520" t="str">
        <f>IFERROR(IF(INDEX('SR_Cash Reconciliation_2E'!D$9:D$270,MATCH($D91,'SR_Cash Reconciliation_2E'!$B$9:$B$270,0))="","",INDEX('SR_Cash Reconciliation_2E'!D$9:D$270,MATCH($D91,'SR_Cash Reconciliation_2E'!$B$9:$B$270,0))),"")</f>
        <v/>
      </c>
      <c r="G91" s="1520" t="str">
        <f>IFERROR(IF(INDEX('SR_Cash Reconciliation_2E'!E$9:E$270,MATCH($D91,'SR_Cash Reconciliation_2E'!$B$9:$B$270,0))="","",INDEX('SR_Cash Reconciliation_2E'!E$9:E$270,MATCH($D91,'SR_Cash Reconciliation_2E'!$B$9:$B$270,0))),"")</f>
        <v/>
      </c>
      <c r="H91" s="1520" t="str">
        <f>IFERROR(IF(INDEX('SR_Cash Reconciliation_2E'!F$9:F$270,MATCH($D91,'SR_Cash Reconciliation_2E'!$B$9:$B$270,0))="","",INDEX('SR_Cash Reconciliation_2E'!F$9:F$270,MATCH($D91,'SR_Cash Reconciliation_2E'!$B$9:$B$270,0))),"")</f>
        <v/>
      </c>
      <c r="I91" s="1520" t="str">
        <f>IFERROR(IF(INDEX('SR_Cash Reconciliation_2E'!G$9:G$270,MATCH($D91,'SR_Cash Reconciliation_2E'!$B$9:$B$270,0))="","",INDEX('SR_Cash Reconciliation_2E'!G$9:G$270,MATCH($D91,'SR_Cash Reconciliation_2E'!$B$9:$B$270,0))),"")</f>
        <v/>
      </c>
      <c r="J91" s="1520" t="str">
        <f>IFERROR(IF(INDEX('SR_Cash Reconciliation_2E'!H$9:H$270,MATCH($D91,'SR_Cash Reconciliation_2E'!$B$9:$B$270,0))="","",INDEX('SR_Cash Reconciliation_2E'!H$9:H$270,MATCH($D91,'SR_Cash Reconciliation_2E'!$B$9:$B$270,0))),"")</f>
        <v/>
      </c>
      <c r="K91" s="1520" t="str">
        <f>IFERROR(IF(INDEX('SR_Cash Reconciliation_2E'!I$9:I$270,MATCH($D91,'SR_Cash Reconciliation_2E'!$B$9:$B$270,0))="","",INDEX('SR_Cash Reconciliation_2E'!I$9:I$270,MATCH($D91,'SR_Cash Reconciliation_2E'!$B$9:$B$270,0))),"")</f>
        <v/>
      </c>
      <c r="L91" s="1520" t="str">
        <f>IFERROR(IF(INDEX('SR_Cash Reconciliation_2E'!K$9:K$270,MATCH($D91,'SR_Cash Reconciliation_2E'!$B$9:$B$270,0))="","",INDEX('SR_Cash Reconciliation_2E'!K$9:K$270,MATCH($D91,'SR_Cash Reconciliation_2E'!$B$9:$B$270,0))),"")</f>
        <v/>
      </c>
      <c r="M91" s="1521" t="str">
        <f>""</f>
        <v/>
      </c>
      <c r="N91" s="1520" t="str">
        <f>IFERROR(IF(INDEX('SR_Cash Reconciliation_2E'!N$9:N$270,MATCH($D91,'SR_Cash Reconciliation_2E'!$B$9:$B$270,0))="","",INDEX('SR_Cash Reconciliation_2E'!N$9:N$270,MATCH($D91,'SR_Cash Reconciliation_2E'!$B$9:$B$270,0))),"")</f>
        <v/>
      </c>
    </row>
    <row r="92" spans="1:14" x14ac:dyDescent="0.25">
      <c r="A92" s="1000"/>
      <c r="B92" s="1518"/>
      <c r="C92" s="1518">
        <f t="shared" si="2"/>
        <v>87</v>
      </c>
      <c r="D92" s="1518" t="str">
        <f t="shared" si="3"/>
        <v>ID87</v>
      </c>
      <c r="E92" s="1519" t="str">
        <f>IFERROR(IF(INDEX('SR_Cash Reconciliation_2E'!C$9:C$270,MATCH($D92,'SR_Cash Reconciliation_2E'!$B$9:$B$270,0))="","",INDEX('SR_Cash Reconciliation_2E'!C$9:C$270,MATCH($D92,'SR_Cash Reconciliation_2E'!$B$9:$B$270,0))),"")</f>
        <v/>
      </c>
      <c r="F92" s="1520" t="str">
        <f>IFERROR(IF(INDEX('SR_Cash Reconciliation_2E'!D$9:D$270,MATCH($D92,'SR_Cash Reconciliation_2E'!$B$9:$B$270,0))="","",INDEX('SR_Cash Reconciliation_2E'!D$9:D$270,MATCH($D92,'SR_Cash Reconciliation_2E'!$B$9:$B$270,0))),"")</f>
        <v/>
      </c>
      <c r="G92" s="1520" t="str">
        <f>IFERROR(IF(INDEX('SR_Cash Reconciliation_2E'!E$9:E$270,MATCH($D92,'SR_Cash Reconciliation_2E'!$B$9:$B$270,0))="","",INDEX('SR_Cash Reconciliation_2E'!E$9:E$270,MATCH($D92,'SR_Cash Reconciliation_2E'!$B$9:$B$270,0))),"")</f>
        <v/>
      </c>
      <c r="H92" s="1520" t="str">
        <f>IFERROR(IF(INDEX('SR_Cash Reconciliation_2E'!F$9:F$270,MATCH($D92,'SR_Cash Reconciliation_2E'!$B$9:$B$270,0))="","",INDEX('SR_Cash Reconciliation_2E'!F$9:F$270,MATCH($D92,'SR_Cash Reconciliation_2E'!$B$9:$B$270,0))),"")</f>
        <v/>
      </c>
      <c r="I92" s="1520" t="str">
        <f>IFERROR(IF(INDEX('SR_Cash Reconciliation_2E'!G$9:G$270,MATCH($D92,'SR_Cash Reconciliation_2E'!$B$9:$B$270,0))="","",INDEX('SR_Cash Reconciliation_2E'!G$9:G$270,MATCH($D92,'SR_Cash Reconciliation_2E'!$B$9:$B$270,0))),"")</f>
        <v/>
      </c>
      <c r="J92" s="1520" t="str">
        <f>IFERROR(IF(INDEX('SR_Cash Reconciliation_2E'!H$9:H$270,MATCH($D92,'SR_Cash Reconciliation_2E'!$B$9:$B$270,0))="","",INDEX('SR_Cash Reconciliation_2E'!H$9:H$270,MATCH($D92,'SR_Cash Reconciliation_2E'!$B$9:$B$270,0))),"")</f>
        <v/>
      </c>
      <c r="K92" s="1520" t="str">
        <f>IFERROR(IF(INDEX('SR_Cash Reconciliation_2E'!I$9:I$270,MATCH($D92,'SR_Cash Reconciliation_2E'!$B$9:$B$270,0))="","",INDEX('SR_Cash Reconciliation_2E'!I$9:I$270,MATCH($D92,'SR_Cash Reconciliation_2E'!$B$9:$B$270,0))),"")</f>
        <v/>
      </c>
      <c r="L92" s="1520" t="str">
        <f>IFERROR(IF(INDEX('SR_Cash Reconciliation_2E'!K$9:K$270,MATCH($D92,'SR_Cash Reconciliation_2E'!$B$9:$B$270,0))="","",INDEX('SR_Cash Reconciliation_2E'!K$9:K$270,MATCH($D92,'SR_Cash Reconciliation_2E'!$B$9:$B$270,0))),"")</f>
        <v/>
      </c>
      <c r="M92" s="1521" t="str">
        <f>""</f>
        <v/>
      </c>
      <c r="N92" s="1520" t="str">
        <f>IFERROR(IF(INDEX('SR_Cash Reconciliation_2E'!N$9:N$270,MATCH($D92,'SR_Cash Reconciliation_2E'!$B$9:$B$270,0))="","",INDEX('SR_Cash Reconciliation_2E'!N$9:N$270,MATCH($D92,'SR_Cash Reconciliation_2E'!$B$9:$B$270,0))),"")</f>
        <v/>
      </c>
    </row>
    <row r="93" spans="1:14" x14ac:dyDescent="0.25">
      <c r="A93" s="1000"/>
      <c r="B93" s="1518"/>
      <c r="C93" s="1518">
        <f t="shared" si="2"/>
        <v>88</v>
      </c>
      <c r="D93" s="1518" t="str">
        <f t="shared" si="3"/>
        <v>ID88</v>
      </c>
      <c r="E93" s="1519" t="str">
        <f>IFERROR(IF(INDEX('SR_Cash Reconciliation_2E'!C$9:C$270,MATCH($D93,'SR_Cash Reconciliation_2E'!$B$9:$B$270,0))="","",INDEX('SR_Cash Reconciliation_2E'!C$9:C$270,MATCH($D93,'SR_Cash Reconciliation_2E'!$B$9:$B$270,0))),"")</f>
        <v/>
      </c>
      <c r="F93" s="1520" t="str">
        <f>IFERROR(IF(INDEX('SR_Cash Reconciliation_2E'!D$9:D$270,MATCH($D93,'SR_Cash Reconciliation_2E'!$B$9:$B$270,0))="","",INDEX('SR_Cash Reconciliation_2E'!D$9:D$270,MATCH($D93,'SR_Cash Reconciliation_2E'!$B$9:$B$270,0))),"")</f>
        <v/>
      </c>
      <c r="G93" s="1520" t="str">
        <f>IFERROR(IF(INDEX('SR_Cash Reconciliation_2E'!E$9:E$270,MATCH($D93,'SR_Cash Reconciliation_2E'!$B$9:$B$270,0))="","",INDEX('SR_Cash Reconciliation_2E'!E$9:E$270,MATCH($D93,'SR_Cash Reconciliation_2E'!$B$9:$B$270,0))),"")</f>
        <v/>
      </c>
      <c r="H93" s="1520" t="str">
        <f>IFERROR(IF(INDEX('SR_Cash Reconciliation_2E'!F$9:F$270,MATCH($D93,'SR_Cash Reconciliation_2E'!$B$9:$B$270,0))="","",INDEX('SR_Cash Reconciliation_2E'!F$9:F$270,MATCH($D93,'SR_Cash Reconciliation_2E'!$B$9:$B$270,0))),"")</f>
        <v/>
      </c>
      <c r="I93" s="1520" t="str">
        <f>IFERROR(IF(INDEX('SR_Cash Reconciliation_2E'!G$9:G$270,MATCH($D93,'SR_Cash Reconciliation_2E'!$B$9:$B$270,0))="","",INDEX('SR_Cash Reconciliation_2E'!G$9:G$270,MATCH($D93,'SR_Cash Reconciliation_2E'!$B$9:$B$270,0))),"")</f>
        <v/>
      </c>
      <c r="J93" s="1520" t="str">
        <f>IFERROR(IF(INDEX('SR_Cash Reconciliation_2E'!H$9:H$270,MATCH($D93,'SR_Cash Reconciliation_2E'!$B$9:$B$270,0))="","",INDEX('SR_Cash Reconciliation_2E'!H$9:H$270,MATCH($D93,'SR_Cash Reconciliation_2E'!$B$9:$B$270,0))),"")</f>
        <v/>
      </c>
      <c r="K93" s="1520" t="str">
        <f>IFERROR(IF(INDEX('SR_Cash Reconciliation_2E'!I$9:I$270,MATCH($D93,'SR_Cash Reconciliation_2E'!$B$9:$B$270,0))="","",INDEX('SR_Cash Reconciliation_2E'!I$9:I$270,MATCH($D93,'SR_Cash Reconciliation_2E'!$B$9:$B$270,0))),"")</f>
        <v/>
      </c>
      <c r="L93" s="1520" t="str">
        <f>IFERROR(IF(INDEX('SR_Cash Reconciliation_2E'!K$9:K$270,MATCH($D93,'SR_Cash Reconciliation_2E'!$B$9:$B$270,0))="","",INDEX('SR_Cash Reconciliation_2E'!K$9:K$270,MATCH($D93,'SR_Cash Reconciliation_2E'!$B$9:$B$270,0))),"")</f>
        <v/>
      </c>
      <c r="M93" s="1521" t="str">
        <f>""</f>
        <v/>
      </c>
      <c r="N93" s="1520" t="str">
        <f>IFERROR(IF(INDEX('SR_Cash Reconciliation_2E'!N$9:N$270,MATCH($D93,'SR_Cash Reconciliation_2E'!$B$9:$B$270,0))="","",INDEX('SR_Cash Reconciliation_2E'!N$9:N$270,MATCH($D93,'SR_Cash Reconciliation_2E'!$B$9:$B$270,0))),"")</f>
        <v/>
      </c>
    </row>
    <row r="94" spans="1:14" x14ac:dyDescent="0.25">
      <c r="A94" s="1000"/>
      <c r="B94" s="1518"/>
      <c r="C94" s="1518">
        <f t="shared" si="2"/>
        <v>89</v>
      </c>
      <c r="D94" s="1518" t="str">
        <f t="shared" si="3"/>
        <v>ID89</v>
      </c>
      <c r="E94" s="1519" t="str">
        <f>IFERROR(IF(INDEX('SR_Cash Reconciliation_2E'!C$9:C$270,MATCH($D94,'SR_Cash Reconciliation_2E'!$B$9:$B$270,0))="","",INDEX('SR_Cash Reconciliation_2E'!C$9:C$270,MATCH($D94,'SR_Cash Reconciliation_2E'!$B$9:$B$270,0))),"")</f>
        <v/>
      </c>
      <c r="F94" s="1520" t="str">
        <f>IFERROR(IF(INDEX('SR_Cash Reconciliation_2E'!D$9:D$270,MATCH($D94,'SR_Cash Reconciliation_2E'!$B$9:$B$270,0))="","",INDEX('SR_Cash Reconciliation_2E'!D$9:D$270,MATCH($D94,'SR_Cash Reconciliation_2E'!$B$9:$B$270,0))),"")</f>
        <v/>
      </c>
      <c r="G94" s="1520" t="str">
        <f>IFERROR(IF(INDEX('SR_Cash Reconciliation_2E'!E$9:E$270,MATCH($D94,'SR_Cash Reconciliation_2E'!$B$9:$B$270,0))="","",INDEX('SR_Cash Reconciliation_2E'!E$9:E$270,MATCH($D94,'SR_Cash Reconciliation_2E'!$B$9:$B$270,0))),"")</f>
        <v/>
      </c>
      <c r="H94" s="1520" t="str">
        <f>IFERROR(IF(INDEX('SR_Cash Reconciliation_2E'!F$9:F$270,MATCH($D94,'SR_Cash Reconciliation_2E'!$B$9:$B$270,0))="","",INDEX('SR_Cash Reconciliation_2E'!F$9:F$270,MATCH($D94,'SR_Cash Reconciliation_2E'!$B$9:$B$270,0))),"")</f>
        <v/>
      </c>
      <c r="I94" s="1520" t="str">
        <f>IFERROR(IF(INDEX('SR_Cash Reconciliation_2E'!G$9:G$270,MATCH($D94,'SR_Cash Reconciliation_2E'!$B$9:$B$270,0))="","",INDEX('SR_Cash Reconciliation_2E'!G$9:G$270,MATCH($D94,'SR_Cash Reconciliation_2E'!$B$9:$B$270,0))),"")</f>
        <v/>
      </c>
      <c r="J94" s="1520" t="str">
        <f>IFERROR(IF(INDEX('SR_Cash Reconciliation_2E'!H$9:H$270,MATCH($D94,'SR_Cash Reconciliation_2E'!$B$9:$B$270,0))="","",INDEX('SR_Cash Reconciliation_2E'!H$9:H$270,MATCH($D94,'SR_Cash Reconciliation_2E'!$B$9:$B$270,0))),"")</f>
        <v/>
      </c>
      <c r="K94" s="1520" t="str">
        <f>IFERROR(IF(INDEX('SR_Cash Reconciliation_2E'!I$9:I$270,MATCH($D94,'SR_Cash Reconciliation_2E'!$B$9:$B$270,0))="","",INDEX('SR_Cash Reconciliation_2E'!I$9:I$270,MATCH($D94,'SR_Cash Reconciliation_2E'!$B$9:$B$270,0))),"")</f>
        <v/>
      </c>
      <c r="L94" s="1520" t="str">
        <f>IFERROR(IF(INDEX('SR_Cash Reconciliation_2E'!K$9:K$270,MATCH($D94,'SR_Cash Reconciliation_2E'!$B$9:$B$270,0))="","",INDEX('SR_Cash Reconciliation_2E'!K$9:K$270,MATCH($D94,'SR_Cash Reconciliation_2E'!$B$9:$B$270,0))),"")</f>
        <v/>
      </c>
      <c r="M94" s="1521" t="str">
        <f>""</f>
        <v/>
      </c>
      <c r="N94" s="1520" t="str">
        <f>IFERROR(IF(INDEX('SR_Cash Reconciliation_2E'!N$9:N$270,MATCH($D94,'SR_Cash Reconciliation_2E'!$B$9:$B$270,0))="","",INDEX('SR_Cash Reconciliation_2E'!N$9:N$270,MATCH($D94,'SR_Cash Reconciliation_2E'!$B$9:$B$270,0))),"")</f>
        <v/>
      </c>
    </row>
    <row r="95" spans="1:14" x14ac:dyDescent="0.25">
      <c r="A95" s="1000"/>
      <c r="B95" s="1518"/>
      <c r="C95" s="1518">
        <f t="shared" si="2"/>
        <v>90</v>
      </c>
      <c r="D95" s="1518" t="str">
        <f t="shared" si="3"/>
        <v>ID90</v>
      </c>
      <c r="E95" s="1519" t="str">
        <f>IFERROR(IF(INDEX('SR_Cash Reconciliation_2E'!C$9:C$270,MATCH($D95,'SR_Cash Reconciliation_2E'!$B$9:$B$270,0))="","",INDEX('SR_Cash Reconciliation_2E'!C$9:C$270,MATCH($D95,'SR_Cash Reconciliation_2E'!$B$9:$B$270,0))),"")</f>
        <v/>
      </c>
      <c r="F95" s="1520" t="str">
        <f>IFERROR(IF(INDEX('SR_Cash Reconciliation_2E'!D$9:D$270,MATCH($D95,'SR_Cash Reconciliation_2E'!$B$9:$B$270,0))="","",INDEX('SR_Cash Reconciliation_2E'!D$9:D$270,MATCH($D95,'SR_Cash Reconciliation_2E'!$B$9:$B$270,0))),"")</f>
        <v/>
      </c>
      <c r="G95" s="1520" t="str">
        <f>IFERROR(IF(INDEX('SR_Cash Reconciliation_2E'!E$9:E$270,MATCH($D95,'SR_Cash Reconciliation_2E'!$B$9:$B$270,0))="","",INDEX('SR_Cash Reconciliation_2E'!E$9:E$270,MATCH($D95,'SR_Cash Reconciliation_2E'!$B$9:$B$270,0))),"")</f>
        <v/>
      </c>
      <c r="H95" s="1520" t="str">
        <f>IFERROR(IF(INDEX('SR_Cash Reconciliation_2E'!F$9:F$270,MATCH($D95,'SR_Cash Reconciliation_2E'!$B$9:$B$270,0))="","",INDEX('SR_Cash Reconciliation_2E'!F$9:F$270,MATCH($D95,'SR_Cash Reconciliation_2E'!$B$9:$B$270,0))),"")</f>
        <v/>
      </c>
      <c r="I95" s="1520" t="str">
        <f>IFERROR(IF(INDEX('SR_Cash Reconciliation_2E'!G$9:G$270,MATCH($D95,'SR_Cash Reconciliation_2E'!$B$9:$B$270,0))="","",INDEX('SR_Cash Reconciliation_2E'!G$9:G$270,MATCH($D95,'SR_Cash Reconciliation_2E'!$B$9:$B$270,0))),"")</f>
        <v/>
      </c>
      <c r="J95" s="1520" t="str">
        <f>IFERROR(IF(INDEX('SR_Cash Reconciliation_2E'!H$9:H$270,MATCH($D95,'SR_Cash Reconciliation_2E'!$B$9:$B$270,0))="","",INDEX('SR_Cash Reconciliation_2E'!H$9:H$270,MATCH($D95,'SR_Cash Reconciliation_2E'!$B$9:$B$270,0))),"")</f>
        <v/>
      </c>
      <c r="K95" s="1520" t="str">
        <f>IFERROR(IF(INDEX('SR_Cash Reconciliation_2E'!I$9:I$270,MATCH($D95,'SR_Cash Reconciliation_2E'!$B$9:$B$270,0))="","",INDEX('SR_Cash Reconciliation_2E'!I$9:I$270,MATCH($D95,'SR_Cash Reconciliation_2E'!$B$9:$B$270,0))),"")</f>
        <v/>
      </c>
      <c r="L95" s="1520" t="str">
        <f>IFERROR(IF(INDEX('SR_Cash Reconciliation_2E'!K$9:K$270,MATCH($D95,'SR_Cash Reconciliation_2E'!$B$9:$B$270,0))="","",INDEX('SR_Cash Reconciliation_2E'!K$9:K$270,MATCH($D95,'SR_Cash Reconciliation_2E'!$B$9:$B$270,0))),"")</f>
        <v/>
      </c>
      <c r="M95" s="1521" t="str">
        <f>""</f>
        <v/>
      </c>
      <c r="N95" s="1520" t="str">
        <f>IFERROR(IF(INDEX('SR_Cash Reconciliation_2E'!N$9:N$270,MATCH($D95,'SR_Cash Reconciliation_2E'!$B$9:$B$270,0))="","",INDEX('SR_Cash Reconciliation_2E'!N$9:N$270,MATCH($D95,'SR_Cash Reconciliation_2E'!$B$9:$B$270,0))),"")</f>
        <v/>
      </c>
    </row>
    <row r="96" spans="1:14" x14ac:dyDescent="0.25">
      <c r="A96" s="1000"/>
      <c r="B96" s="1518"/>
      <c r="C96" s="1518">
        <f t="shared" si="2"/>
        <v>91</v>
      </c>
      <c r="D96" s="1518" t="str">
        <f t="shared" si="3"/>
        <v>ID91</v>
      </c>
      <c r="E96" s="1519" t="str">
        <f>IFERROR(IF(INDEX('SR_Cash Reconciliation_2E'!C$9:C$270,MATCH($D96,'SR_Cash Reconciliation_2E'!$B$9:$B$270,0))="","",INDEX('SR_Cash Reconciliation_2E'!C$9:C$270,MATCH($D96,'SR_Cash Reconciliation_2E'!$B$9:$B$270,0))),"")</f>
        <v/>
      </c>
      <c r="F96" s="1520" t="str">
        <f>IFERROR(IF(INDEX('SR_Cash Reconciliation_2E'!D$9:D$270,MATCH($D96,'SR_Cash Reconciliation_2E'!$B$9:$B$270,0))="","",INDEX('SR_Cash Reconciliation_2E'!D$9:D$270,MATCH($D96,'SR_Cash Reconciliation_2E'!$B$9:$B$270,0))),"")</f>
        <v/>
      </c>
      <c r="G96" s="1520" t="str">
        <f>IFERROR(IF(INDEX('SR_Cash Reconciliation_2E'!E$9:E$270,MATCH($D96,'SR_Cash Reconciliation_2E'!$B$9:$B$270,0))="","",INDEX('SR_Cash Reconciliation_2E'!E$9:E$270,MATCH($D96,'SR_Cash Reconciliation_2E'!$B$9:$B$270,0))),"")</f>
        <v/>
      </c>
      <c r="H96" s="1520" t="str">
        <f>IFERROR(IF(INDEX('SR_Cash Reconciliation_2E'!F$9:F$270,MATCH($D96,'SR_Cash Reconciliation_2E'!$B$9:$B$270,0))="","",INDEX('SR_Cash Reconciliation_2E'!F$9:F$270,MATCH($D96,'SR_Cash Reconciliation_2E'!$B$9:$B$270,0))),"")</f>
        <v/>
      </c>
      <c r="I96" s="1520" t="str">
        <f>IFERROR(IF(INDEX('SR_Cash Reconciliation_2E'!G$9:G$270,MATCH($D96,'SR_Cash Reconciliation_2E'!$B$9:$B$270,0))="","",INDEX('SR_Cash Reconciliation_2E'!G$9:G$270,MATCH($D96,'SR_Cash Reconciliation_2E'!$B$9:$B$270,0))),"")</f>
        <v/>
      </c>
      <c r="J96" s="1520" t="str">
        <f>IFERROR(IF(INDEX('SR_Cash Reconciliation_2E'!H$9:H$270,MATCH($D96,'SR_Cash Reconciliation_2E'!$B$9:$B$270,0))="","",INDEX('SR_Cash Reconciliation_2E'!H$9:H$270,MATCH($D96,'SR_Cash Reconciliation_2E'!$B$9:$B$270,0))),"")</f>
        <v/>
      </c>
      <c r="K96" s="1520" t="str">
        <f>IFERROR(IF(INDEX('SR_Cash Reconciliation_2E'!I$9:I$270,MATCH($D96,'SR_Cash Reconciliation_2E'!$B$9:$B$270,0))="","",INDEX('SR_Cash Reconciliation_2E'!I$9:I$270,MATCH($D96,'SR_Cash Reconciliation_2E'!$B$9:$B$270,0))),"")</f>
        <v/>
      </c>
      <c r="L96" s="1520" t="str">
        <f>IFERROR(IF(INDEX('SR_Cash Reconciliation_2E'!K$9:K$270,MATCH($D96,'SR_Cash Reconciliation_2E'!$B$9:$B$270,0))="","",INDEX('SR_Cash Reconciliation_2E'!K$9:K$270,MATCH($D96,'SR_Cash Reconciliation_2E'!$B$9:$B$270,0))),"")</f>
        <v/>
      </c>
      <c r="M96" s="1521" t="str">
        <f>""</f>
        <v/>
      </c>
      <c r="N96" s="1520" t="str">
        <f>IFERROR(IF(INDEX('SR_Cash Reconciliation_2E'!N$9:N$270,MATCH($D96,'SR_Cash Reconciliation_2E'!$B$9:$B$270,0))="","",INDEX('SR_Cash Reconciliation_2E'!N$9:N$270,MATCH($D96,'SR_Cash Reconciliation_2E'!$B$9:$B$270,0))),"")</f>
        <v/>
      </c>
    </row>
    <row r="97" spans="1:14" x14ac:dyDescent="0.25">
      <c r="A97" s="1000"/>
      <c r="B97" s="1518"/>
      <c r="C97" s="1518">
        <f t="shared" si="2"/>
        <v>92</v>
      </c>
      <c r="D97" s="1518" t="str">
        <f t="shared" si="3"/>
        <v>ID92</v>
      </c>
      <c r="E97" s="1519" t="str">
        <f>IFERROR(IF(INDEX('SR_Cash Reconciliation_2E'!C$9:C$270,MATCH($D97,'SR_Cash Reconciliation_2E'!$B$9:$B$270,0))="","",INDEX('SR_Cash Reconciliation_2E'!C$9:C$270,MATCH($D97,'SR_Cash Reconciliation_2E'!$B$9:$B$270,0))),"")</f>
        <v/>
      </c>
      <c r="F97" s="1520" t="str">
        <f>IFERROR(IF(INDEX('SR_Cash Reconciliation_2E'!D$9:D$270,MATCH($D97,'SR_Cash Reconciliation_2E'!$B$9:$B$270,0))="","",INDEX('SR_Cash Reconciliation_2E'!D$9:D$270,MATCH($D97,'SR_Cash Reconciliation_2E'!$B$9:$B$270,0))),"")</f>
        <v/>
      </c>
      <c r="G97" s="1520" t="str">
        <f>IFERROR(IF(INDEX('SR_Cash Reconciliation_2E'!E$9:E$270,MATCH($D97,'SR_Cash Reconciliation_2E'!$B$9:$B$270,0))="","",INDEX('SR_Cash Reconciliation_2E'!E$9:E$270,MATCH($D97,'SR_Cash Reconciliation_2E'!$B$9:$B$270,0))),"")</f>
        <v/>
      </c>
      <c r="H97" s="1520" t="str">
        <f>IFERROR(IF(INDEX('SR_Cash Reconciliation_2E'!F$9:F$270,MATCH($D97,'SR_Cash Reconciliation_2E'!$B$9:$B$270,0))="","",INDEX('SR_Cash Reconciliation_2E'!F$9:F$270,MATCH($D97,'SR_Cash Reconciliation_2E'!$B$9:$B$270,0))),"")</f>
        <v/>
      </c>
      <c r="I97" s="1520" t="str">
        <f>IFERROR(IF(INDEX('SR_Cash Reconciliation_2E'!G$9:G$270,MATCH($D97,'SR_Cash Reconciliation_2E'!$B$9:$B$270,0))="","",INDEX('SR_Cash Reconciliation_2E'!G$9:G$270,MATCH($D97,'SR_Cash Reconciliation_2E'!$B$9:$B$270,0))),"")</f>
        <v/>
      </c>
      <c r="J97" s="1520" t="str">
        <f>IFERROR(IF(INDEX('SR_Cash Reconciliation_2E'!H$9:H$270,MATCH($D97,'SR_Cash Reconciliation_2E'!$B$9:$B$270,0))="","",INDEX('SR_Cash Reconciliation_2E'!H$9:H$270,MATCH($D97,'SR_Cash Reconciliation_2E'!$B$9:$B$270,0))),"")</f>
        <v/>
      </c>
      <c r="K97" s="1520" t="str">
        <f>IFERROR(IF(INDEX('SR_Cash Reconciliation_2E'!I$9:I$270,MATCH($D97,'SR_Cash Reconciliation_2E'!$B$9:$B$270,0))="","",INDEX('SR_Cash Reconciliation_2E'!I$9:I$270,MATCH($D97,'SR_Cash Reconciliation_2E'!$B$9:$B$270,0))),"")</f>
        <v/>
      </c>
      <c r="L97" s="1520" t="str">
        <f>IFERROR(IF(INDEX('SR_Cash Reconciliation_2E'!K$9:K$270,MATCH($D97,'SR_Cash Reconciliation_2E'!$B$9:$B$270,0))="","",INDEX('SR_Cash Reconciliation_2E'!K$9:K$270,MATCH($D97,'SR_Cash Reconciliation_2E'!$B$9:$B$270,0))),"")</f>
        <v/>
      </c>
      <c r="M97" s="1521" t="str">
        <f>""</f>
        <v/>
      </c>
      <c r="N97" s="1520" t="str">
        <f>IFERROR(IF(INDEX('SR_Cash Reconciliation_2E'!N$9:N$270,MATCH($D97,'SR_Cash Reconciliation_2E'!$B$9:$B$270,0))="","",INDEX('SR_Cash Reconciliation_2E'!N$9:N$270,MATCH($D97,'SR_Cash Reconciliation_2E'!$B$9:$B$270,0))),"")</f>
        <v/>
      </c>
    </row>
    <row r="98" spans="1:14" x14ac:dyDescent="0.25">
      <c r="A98" s="1000"/>
      <c r="B98" s="1518"/>
      <c r="C98" s="1518">
        <f t="shared" si="2"/>
        <v>93</v>
      </c>
      <c r="D98" s="1518" t="str">
        <f t="shared" si="3"/>
        <v>ID93</v>
      </c>
      <c r="E98" s="1519" t="str">
        <f>IFERROR(IF(INDEX('SR_Cash Reconciliation_2E'!C$9:C$270,MATCH($D98,'SR_Cash Reconciliation_2E'!$B$9:$B$270,0))="","",INDEX('SR_Cash Reconciliation_2E'!C$9:C$270,MATCH($D98,'SR_Cash Reconciliation_2E'!$B$9:$B$270,0))),"")</f>
        <v/>
      </c>
      <c r="F98" s="1520" t="str">
        <f>IFERROR(IF(INDEX('SR_Cash Reconciliation_2E'!D$9:D$270,MATCH($D98,'SR_Cash Reconciliation_2E'!$B$9:$B$270,0))="","",INDEX('SR_Cash Reconciliation_2E'!D$9:D$270,MATCH($D98,'SR_Cash Reconciliation_2E'!$B$9:$B$270,0))),"")</f>
        <v/>
      </c>
      <c r="G98" s="1520" t="str">
        <f>IFERROR(IF(INDEX('SR_Cash Reconciliation_2E'!E$9:E$270,MATCH($D98,'SR_Cash Reconciliation_2E'!$B$9:$B$270,0))="","",INDEX('SR_Cash Reconciliation_2E'!E$9:E$270,MATCH($D98,'SR_Cash Reconciliation_2E'!$B$9:$B$270,0))),"")</f>
        <v/>
      </c>
      <c r="H98" s="1520" t="str">
        <f>IFERROR(IF(INDEX('SR_Cash Reconciliation_2E'!F$9:F$270,MATCH($D98,'SR_Cash Reconciliation_2E'!$B$9:$B$270,0))="","",INDEX('SR_Cash Reconciliation_2E'!F$9:F$270,MATCH($D98,'SR_Cash Reconciliation_2E'!$B$9:$B$270,0))),"")</f>
        <v/>
      </c>
      <c r="I98" s="1520" t="str">
        <f>IFERROR(IF(INDEX('SR_Cash Reconciliation_2E'!G$9:G$270,MATCH($D98,'SR_Cash Reconciliation_2E'!$B$9:$B$270,0))="","",INDEX('SR_Cash Reconciliation_2E'!G$9:G$270,MATCH($D98,'SR_Cash Reconciliation_2E'!$B$9:$B$270,0))),"")</f>
        <v/>
      </c>
      <c r="J98" s="1520" t="str">
        <f>IFERROR(IF(INDEX('SR_Cash Reconciliation_2E'!H$9:H$270,MATCH($D98,'SR_Cash Reconciliation_2E'!$B$9:$B$270,0))="","",INDEX('SR_Cash Reconciliation_2E'!H$9:H$270,MATCH($D98,'SR_Cash Reconciliation_2E'!$B$9:$B$270,0))),"")</f>
        <v/>
      </c>
      <c r="K98" s="1520" t="str">
        <f>IFERROR(IF(INDEX('SR_Cash Reconciliation_2E'!I$9:I$270,MATCH($D98,'SR_Cash Reconciliation_2E'!$B$9:$B$270,0))="","",INDEX('SR_Cash Reconciliation_2E'!I$9:I$270,MATCH($D98,'SR_Cash Reconciliation_2E'!$B$9:$B$270,0))),"")</f>
        <v/>
      </c>
      <c r="L98" s="1520" t="str">
        <f>IFERROR(IF(INDEX('SR_Cash Reconciliation_2E'!K$9:K$270,MATCH($D98,'SR_Cash Reconciliation_2E'!$B$9:$B$270,0))="","",INDEX('SR_Cash Reconciliation_2E'!K$9:K$270,MATCH($D98,'SR_Cash Reconciliation_2E'!$B$9:$B$270,0))),"")</f>
        <v/>
      </c>
      <c r="M98" s="1521" t="str">
        <f>""</f>
        <v/>
      </c>
      <c r="N98" s="1520" t="str">
        <f>IFERROR(IF(INDEX('SR_Cash Reconciliation_2E'!N$9:N$270,MATCH($D98,'SR_Cash Reconciliation_2E'!$B$9:$B$270,0))="","",INDEX('SR_Cash Reconciliation_2E'!N$9:N$270,MATCH($D98,'SR_Cash Reconciliation_2E'!$B$9:$B$270,0))),"")</f>
        <v/>
      </c>
    </row>
    <row r="99" spans="1:14" x14ac:dyDescent="0.25">
      <c r="A99" s="1000"/>
      <c r="B99" s="1518"/>
      <c r="C99" s="1518">
        <f t="shared" si="2"/>
        <v>94</v>
      </c>
      <c r="D99" s="1518" t="str">
        <f t="shared" si="3"/>
        <v>ID94</v>
      </c>
      <c r="E99" s="1519" t="str">
        <f>IFERROR(IF(INDEX('SR_Cash Reconciliation_2E'!C$9:C$270,MATCH($D99,'SR_Cash Reconciliation_2E'!$B$9:$B$270,0))="","",INDEX('SR_Cash Reconciliation_2E'!C$9:C$270,MATCH($D99,'SR_Cash Reconciliation_2E'!$B$9:$B$270,0))),"")</f>
        <v/>
      </c>
      <c r="F99" s="1520" t="str">
        <f>IFERROR(IF(INDEX('SR_Cash Reconciliation_2E'!D$9:D$270,MATCH($D99,'SR_Cash Reconciliation_2E'!$B$9:$B$270,0))="","",INDEX('SR_Cash Reconciliation_2E'!D$9:D$270,MATCH($D99,'SR_Cash Reconciliation_2E'!$B$9:$B$270,0))),"")</f>
        <v/>
      </c>
      <c r="G99" s="1520" t="str">
        <f>IFERROR(IF(INDEX('SR_Cash Reconciliation_2E'!E$9:E$270,MATCH($D99,'SR_Cash Reconciliation_2E'!$B$9:$B$270,0))="","",INDEX('SR_Cash Reconciliation_2E'!E$9:E$270,MATCH($D99,'SR_Cash Reconciliation_2E'!$B$9:$B$270,0))),"")</f>
        <v/>
      </c>
      <c r="H99" s="1520" t="str">
        <f>IFERROR(IF(INDEX('SR_Cash Reconciliation_2E'!F$9:F$270,MATCH($D99,'SR_Cash Reconciliation_2E'!$B$9:$B$270,0))="","",INDEX('SR_Cash Reconciliation_2E'!F$9:F$270,MATCH($D99,'SR_Cash Reconciliation_2E'!$B$9:$B$270,0))),"")</f>
        <v/>
      </c>
      <c r="I99" s="1520" t="str">
        <f>IFERROR(IF(INDEX('SR_Cash Reconciliation_2E'!G$9:G$270,MATCH($D99,'SR_Cash Reconciliation_2E'!$B$9:$B$270,0))="","",INDEX('SR_Cash Reconciliation_2E'!G$9:G$270,MATCH($D99,'SR_Cash Reconciliation_2E'!$B$9:$B$270,0))),"")</f>
        <v/>
      </c>
      <c r="J99" s="1520" t="str">
        <f>IFERROR(IF(INDEX('SR_Cash Reconciliation_2E'!H$9:H$270,MATCH($D99,'SR_Cash Reconciliation_2E'!$B$9:$B$270,0))="","",INDEX('SR_Cash Reconciliation_2E'!H$9:H$270,MATCH($D99,'SR_Cash Reconciliation_2E'!$B$9:$B$270,0))),"")</f>
        <v/>
      </c>
      <c r="K99" s="1520" t="str">
        <f>IFERROR(IF(INDEX('SR_Cash Reconciliation_2E'!I$9:I$270,MATCH($D99,'SR_Cash Reconciliation_2E'!$B$9:$B$270,0))="","",INDEX('SR_Cash Reconciliation_2E'!I$9:I$270,MATCH($D99,'SR_Cash Reconciliation_2E'!$B$9:$B$270,0))),"")</f>
        <v/>
      </c>
      <c r="L99" s="1520" t="str">
        <f>IFERROR(IF(INDEX('SR_Cash Reconciliation_2E'!K$9:K$270,MATCH($D99,'SR_Cash Reconciliation_2E'!$B$9:$B$270,0))="","",INDEX('SR_Cash Reconciliation_2E'!K$9:K$270,MATCH($D99,'SR_Cash Reconciliation_2E'!$B$9:$B$270,0))),"")</f>
        <v/>
      </c>
      <c r="M99" s="1521" t="str">
        <f>""</f>
        <v/>
      </c>
      <c r="N99" s="1520" t="str">
        <f>IFERROR(IF(INDEX('SR_Cash Reconciliation_2E'!N$9:N$270,MATCH($D99,'SR_Cash Reconciliation_2E'!$B$9:$B$270,0))="","",INDEX('SR_Cash Reconciliation_2E'!N$9:N$270,MATCH($D99,'SR_Cash Reconciliation_2E'!$B$9:$B$270,0))),"")</f>
        <v/>
      </c>
    </row>
    <row r="100" spans="1:14" x14ac:dyDescent="0.25">
      <c r="A100" s="1000"/>
      <c r="B100" s="1518"/>
      <c r="C100" s="1518">
        <f t="shared" si="2"/>
        <v>95</v>
      </c>
      <c r="D100" s="1518" t="str">
        <f t="shared" si="3"/>
        <v>ID95</v>
      </c>
      <c r="E100" s="1519" t="str">
        <f>IFERROR(IF(INDEX('SR_Cash Reconciliation_2E'!C$9:C$270,MATCH($D100,'SR_Cash Reconciliation_2E'!$B$9:$B$270,0))="","",INDEX('SR_Cash Reconciliation_2E'!C$9:C$270,MATCH($D100,'SR_Cash Reconciliation_2E'!$B$9:$B$270,0))),"")</f>
        <v/>
      </c>
      <c r="F100" s="1520" t="str">
        <f>IFERROR(IF(INDEX('SR_Cash Reconciliation_2E'!D$9:D$270,MATCH($D100,'SR_Cash Reconciliation_2E'!$B$9:$B$270,0))="","",INDEX('SR_Cash Reconciliation_2E'!D$9:D$270,MATCH($D100,'SR_Cash Reconciliation_2E'!$B$9:$B$270,0))),"")</f>
        <v/>
      </c>
      <c r="G100" s="1520" t="str">
        <f>IFERROR(IF(INDEX('SR_Cash Reconciliation_2E'!E$9:E$270,MATCH($D100,'SR_Cash Reconciliation_2E'!$B$9:$B$270,0))="","",INDEX('SR_Cash Reconciliation_2E'!E$9:E$270,MATCH($D100,'SR_Cash Reconciliation_2E'!$B$9:$B$270,0))),"")</f>
        <v/>
      </c>
      <c r="H100" s="1520" t="str">
        <f>IFERROR(IF(INDEX('SR_Cash Reconciliation_2E'!F$9:F$270,MATCH($D100,'SR_Cash Reconciliation_2E'!$B$9:$B$270,0))="","",INDEX('SR_Cash Reconciliation_2E'!F$9:F$270,MATCH($D100,'SR_Cash Reconciliation_2E'!$B$9:$B$270,0))),"")</f>
        <v/>
      </c>
      <c r="I100" s="1520" t="str">
        <f>IFERROR(IF(INDEX('SR_Cash Reconciliation_2E'!G$9:G$270,MATCH($D100,'SR_Cash Reconciliation_2E'!$B$9:$B$270,0))="","",INDEX('SR_Cash Reconciliation_2E'!G$9:G$270,MATCH($D100,'SR_Cash Reconciliation_2E'!$B$9:$B$270,0))),"")</f>
        <v/>
      </c>
      <c r="J100" s="1520" t="str">
        <f>IFERROR(IF(INDEX('SR_Cash Reconciliation_2E'!H$9:H$270,MATCH($D100,'SR_Cash Reconciliation_2E'!$B$9:$B$270,0))="","",INDEX('SR_Cash Reconciliation_2E'!H$9:H$270,MATCH($D100,'SR_Cash Reconciliation_2E'!$B$9:$B$270,0))),"")</f>
        <v/>
      </c>
      <c r="K100" s="1520" t="str">
        <f>IFERROR(IF(INDEX('SR_Cash Reconciliation_2E'!I$9:I$270,MATCH($D100,'SR_Cash Reconciliation_2E'!$B$9:$B$270,0))="","",INDEX('SR_Cash Reconciliation_2E'!I$9:I$270,MATCH($D100,'SR_Cash Reconciliation_2E'!$B$9:$B$270,0))),"")</f>
        <v/>
      </c>
      <c r="L100" s="1520" t="str">
        <f>IFERROR(IF(INDEX('SR_Cash Reconciliation_2E'!K$9:K$270,MATCH($D100,'SR_Cash Reconciliation_2E'!$B$9:$B$270,0))="","",INDEX('SR_Cash Reconciliation_2E'!K$9:K$270,MATCH($D100,'SR_Cash Reconciliation_2E'!$B$9:$B$270,0))),"")</f>
        <v/>
      </c>
      <c r="M100" s="1521" t="str">
        <f>""</f>
        <v/>
      </c>
      <c r="N100" s="1520" t="str">
        <f>IFERROR(IF(INDEX('SR_Cash Reconciliation_2E'!N$9:N$270,MATCH($D100,'SR_Cash Reconciliation_2E'!$B$9:$B$270,0))="","",INDEX('SR_Cash Reconciliation_2E'!N$9:N$270,MATCH($D100,'SR_Cash Reconciliation_2E'!$B$9:$B$270,0))),"")</f>
        <v/>
      </c>
    </row>
    <row r="101" spans="1:14" x14ac:dyDescent="0.25">
      <c r="A101" s="1000"/>
      <c r="B101" s="1518"/>
      <c r="C101" s="1518">
        <f t="shared" si="2"/>
        <v>96</v>
      </c>
      <c r="D101" s="1518" t="str">
        <f t="shared" si="3"/>
        <v>ID96</v>
      </c>
      <c r="E101" s="1519" t="str">
        <f>IFERROR(IF(INDEX('SR_Cash Reconciliation_2E'!C$9:C$270,MATCH($D101,'SR_Cash Reconciliation_2E'!$B$9:$B$270,0))="","",INDEX('SR_Cash Reconciliation_2E'!C$9:C$270,MATCH($D101,'SR_Cash Reconciliation_2E'!$B$9:$B$270,0))),"")</f>
        <v/>
      </c>
      <c r="F101" s="1520" t="str">
        <f>IFERROR(IF(INDEX('SR_Cash Reconciliation_2E'!D$9:D$270,MATCH($D101,'SR_Cash Reconciliation_2E'!$B$9:$B$270,0))="","",INDEX('SR_Cash Reconciliation_2E'!D$9:D$270,MATCH($D101,'SR_Cash Reconciliation_2E'!$B$9:$B$270,0))),"")</f>
        <v/>
      </c>
      <c r="G101" s="1520" t="str">
        <f>IFERROR(IF(INDEX('SR_Cash Reconciliation_2E'!E$9:E$270,MATCH($D101,'SR_Cash Reconciliation_2E'!$B$9:$B$270,0))="","",INDEX('SR_Cash Reconciliation_2E'!E$9:E$270,MATCH($D101,'SR_Cash Reconciliation_2E'!$B$9:$B$270,0))),"")</f>
        <v/>
      </c>
      <c r="H101" s="1520" t="str">
        <f>IFERROR(IF(INDEX('SR_Cash Reconciliation_2E'!F$9:F$270,MATCH($D101,'SR_Cash Reconciliation_2E'!$B$9:$B$270,0))="","",INDEX('SR_Cash Reconciliation_2E'!F$9:F$270,MATCH($D101,'SR_Cash Reconciliation_2E'!$B$9:$B$270,0))),"")</f>
        <v/>
      </c>
      <c r="I101" s="1520" t="str">
        <f>IFERROR(IF(INDEX('SR_Cash Reconciliation_2E'!G$9:G$270,MATCH($D101,'SR_Cash Reconciliation_2E'!$B$9:$B$270,0))="","",INDEX('SR_Cash Reconciliation_2E'!G$9:G$270,MATCH($D101,'SR_Cash Reconciliation_2E'!$B$9:$B$270,0))),"")</f>
        <v/>
      </c>
      <c r="J101" s="1520" t="str">
        <f>IFERROR(IF(INDEX('SR_Cash Reconciliation_2E'!H$9:H$270,MATCH($D101,'SR_Cash Reconciliation_2E'!$B$9:$B$270,0))="","",INDEX('SR_Cash Reconciliation_2E'!H$9:H$270,MATCH($D101,'SR_Cash Reconciliation_2E'!$B$9:$B$270,0))),"")</f>
        <v/>
      </c>
      <c r="K101" s="1520" t="str">
        <f>IFERROR(IF(INDEX('SR_Cash Reconciliation_2E'!I$9:I$270,MATCH($D101,'SR_Cash Reconciliation_2E'!$B$9:$B$270,0))="","",INDEX('SR_Cash Reconciliation_2E'!I$9:I$270,MATCH($D101,'SR_Cash Reconciliation_2E'!$B$9:$B$270,0))),"")</f>
        <v/>
      </c>
      <c r="L101" s="1520" t="str">
        <f>IFERROR(IF(INDEX('SR_Cash Reconciliation_2E'!K$9:K$270,MATCH($D101,'SR_Cash Reconciliation_2E'!$B$9:$B$270,0))="","",INDEX('SR_Cash Reconciliation_2E'!K$9:K$270,MATCH($D101,'SR_Cash Reconciliation_2E'!$B$9:$B$270,0))),"")</f>
        <v/>
      </c>
      <c r="M101" s="1521" t="str">
        <f>""</f>
        <v/>
      </c>
      <c r="N101" s="1520" t="str">
        <f>IFERROR(IF(INDEX('SR_Cash Reconciliation_2E'!N$9:N$270,MATCH($D101,'SR_Cash Reconciliation_2E'!$B$9:$B$270,0))="","",INDEX('SR_Cash Reconciliation_2E'!N$9:N$270,MATCH($D101,'SR_Cash Reconciliation_2E'!$B$9:$B$270,0))),"")</f>
        <v/>
      </c>
    </row>
    <row r="102" spans="1:14" x14ac:dyDescent="0.25">
      <c r="A102" s="1000"/>
      <c r="B102" s="1518"/>
      <c r="C102" s="1518">
        <f t="shared" si="2"/>
        <v>97</v>
      </c>
      <c r="D102" s="1518" t="str">
        <f t="shared" si="3"/>
        <v>ID97</v>
      </c>
      <c r="E102" s="1519" t="str">
        <f>IFERROR(IF(INDEX('SR_Cash Reconciliation_2E'!C$9:C$270,MATCH($D102,'SR_Cash Reconciliation_2E'!$B$9:$B$270,0))="","",INDEX('SR_Cash Reconciliation_2E'!C$9:C$270,MATCH($D102,'SR_Cash Reconciliation_2E'!$B$9:$B$270,0))),"")</f>
        <v/>
      </c>
      <c r="F102" s="1520" t="str">
        <f>IFERROR(IF(INDEX('SR_Cash Reconciliation_2E'!D$9:D$270,MATCH($D102,'SR_Cash Reconciliation_2E'!$B$9:$B$270,0))="","",INDEX('SR_Cash Reconciliation_2E'!D$9:D$270,MATCH($D102,'SR_Cash Reconciliation_2E'!$B$9:$B$270,0))),"")</f>
        <v/>
      </c>
      <c r="G102" s="1520" t="str">
        <f>IFERROR(IF(INDEX('SR_Cash Reconciliation_2E'!E$9:E$270,MATCH($D102,'SR_Cash Reconciliation_2E'!$B$9:$B$270,0))="","",INDEX('SR_Cash Reconciliation_2E'!E$9:E$270,MATCH($D102,'SR_Cash Reconciliation_2E'!$B$9:$B$270,0))),"")</f>
        <v/>
      </c>
      <c r="H102" s="1520" t="str">
        <f>IFERROR(IF(INDEX('SR_Cash Reconciliation_2E'!F$9:F$270,MATCH($D102,'SR_Cash Reconciliation_2E'!$B$9:$B$270,0))="","",INDEX('SR_Cash Reconciliation_2E'!F$9:F$270,MATCH($D102,'SR_Cash Reconciliation_2E'!$B$9:$B$270,0))),"")</f>
        <v/>
      </c>
      <c r="I102" s="1520" t="str">
        <f>IFERROR(IF(INDEX('SR_Cash Reconciliation_2E'!G$9:G$270,MATCH($D102,'SR_Cash Reconciliation_2E'!$B$9:$B$270,0))="","",INDEX('SR_Cash Reconciliation_2E'!G$9:G$270,MATCH($D102,'SR_Cash Reconciliation_2E'!$B$9:$B$270,0))),"")</f>
        <v/>
      </c>
      <c r="J102" s="1520" t="str">
        <f>IFERROR(IF(INDEX('SR_Cash Reconciliation_2E'!H$9:H$270,MATCH($D102,'SR_Cash Reconciliation_2E'!$B$9:$B$270,0))="","",INDEX('SR_Cash Reconciliation_2E'!H$9:H$270,MATCH($D102,'SR_Cash Reconciliation_2E'!$B$9:$B$270,0))),"")</f>
        <v/>
      </c>
      <c r="K102" s="1520" t="str">
        <f>IFERROR(IF(INDEX('SR_Cash Reconciliation_2E'!I$9:I$270,MATCH($D102,'SR_Cash Reconciliation_2E'!$B$9:$B$270,0))="","",INDEX('SR_Cash Reconciliation_2E'!I$9:I$270,MATCH($D102,'SR_Cash Reconciliation_2E'!$B$9:$B$270,0))),"")</f>
        <v/>
      </c>
      <c r="L102" s="1520" t="str">
        <f>IFERROR(IF(INDEX('SR_Cash Reconciliation_2E'!K$9:K$270,MATCH($D102,'SR_Cash Reconciliation_2E'!$B$9:$B$270,0))="","",INDEX('SR_Cash Reconciliation_2E'!K$9:K$270,MATCH($D102,'SR_Cash Reconciliation_2E'!$B$9:$B$270,0))),"")</f>
        <v/>
      </c>
      <c r="M102" s="1521" t="str">
        <f>""</f>
        <v/>
      </c>
      <c r="N102" s="1520" t="str">
        <f>IFERROR(IF(INDEX('SR_Cash Reconciliation_2E'!N$9:N$270,MATCH($D102,'SR_Cash Reconciliation_2E'!$B$9:$B$270,0))="","",INDEX('SR_Cash Reconciliation_2E'!N$9:N$270,MATCH($D102,'SR_Cash Reconciliation_2E'!$B$9:$B$270,0))),"")</f>
        <v/>
      </c>
    </row>
    <row r="103" spans="1:14" x14ac:dyDescent="0.25">
      <c r="A103" s="1000"/>
      <c r="B103" s="1518"/>
      <c r="C103" s="1518">
        <f t="shared" si="2"/>
        <v>98</v>
      </c>
      <c r="D103" s="1518" t="str">
        <f t="shared" si="3"/>
        <v>ID98</v>
      </c>
      <c r="E103" s="1519" t="str">
        <f>IFERROR(IF(INDEX('SR_Cash Reconciliation_2E'!C$9:C$270,MATCH($D103,'SR_Cash Reconciliation_2E'!$B$9:$B$270,0))="","",INDEX('SR_Cash Reconciliation_2E'!C$9:C$270,MATCH($D103,'SR_Cash Reconciliation_2E'!$B$9:$B$270,0))),"")</f>
        <v/>
      </c>
      <c r="F103" s="1520" t="str">
        <f>IFERROR(IF(INDEX('SR_Cash Reconciliation_2E'!D$9:D$270,MATCH($D103,'SR_Cash Reconciliation_2E'!$B$9:$B$270,0))="","",INDEX('SR_Cash Reconciliation_2E'!D$9:D$270,MATCH($D103,'SR_Cash Reconciliation_2E'!$B$9:$B$270,0))),"")</f>
        <v/>
      </c>
      <c r="G103" s="1520" t="str">
        <f>IFERROR(IF(INDEX('SR_Cash Reconciliation_2E'!E$9:E$270,MATCH($D103,'SR_Cash Reconciliation_2E'!$B$9:$B$270,0))="","",INDEX('SR_Cash Reconciliation_2E'!E$9:E$270,MATCH($D103,'SR_Cash Reconciliation_2E'!$B$9:$B$270,0))),"")</f>
        <v/>
      </c>
      <c r="H103" s="1520" t="str">
        <f>IFERROR(IF(INDEX('SR_Cash Reconciliation_2E'!F$9:F$270,MATCH($D103,'SR_Cash Reconciliation_2E'!$B$9:$B$270,0))="","",INDEX('SR_Cash Reconciliation_2E'!F$9:F$270,MATCH($D103,'SR_Cash Reconciliation_2E'!$B$9:$B$270,0))),"")</f>
        <v/>
      </c>
      <c r="I103" s="1520" t="str">
        <f>IFERROR(IF(INDEX('SR_Cash Reconciliation_2E'!G$9:G$270,MATCH($D103,'SR_Cash Reconciliation_2E'!$B$9:$B$270,0))="","",INDEX('SR_Cash Reconciliation_2E'!G$9:G$270,MATCH($D103,'SR_Cash Reconciliation_2E'!$B$9:$B$270,0))),"")</f>
        <v/>
      </c>
      <c r="J103" s="1520" t="str">
        <f>IFERROR(IF(INDEX('SR_Cash Reconciliation_2E'!H$9:H$270,MATCH($D103,'SR_Cash Reconciliation_2E'!$B$9:$B$270,0))="","",INDEX('SR_Cash Reconciliation_2E'!H$9:H$270,MATCH($D103,'SR_Cash Reconciliation_2E'!$B$9:$B$270,0))),"")</f>
        <v/>
      </c>
      <c r="K103" s="1520" t="str">
        <f>IFERROR(IF(INDEX('SR_Cash Reconciliation_2E'!I$9:I$270,MATCH($D103,'SR_Cash Reconciliation_2E'!$B$9:$B$270,0))="","",INDEX('SR_Cash Reconciliation_2E'!I$9:I$270,MATCH($D103,'SR_Cash Reconciliation_2E'!$B$9:$B$270,0))),"")</f>
        <v/>
      </c>
      <c r="L103" s="1520" t="str">
        <f>IFERROR(IF(INDEX('SR_Cash Reconciliation_2E'!K$9:K$270,MATCH($D103,'SR_Cash Reconciliation_2E'!$B$9:$B$270,0))="","",INDEX('SR_Cash Reconciliation_2E'!K$9:K$270,MATCH($D103,'SR_Cash Reconciliation_2E'!$B$9:$B$270,0))),"")</f>
        <v/>
      </c>
      <c r="M103" s="1521" t="str">
        <f>""</f>
        <v/>
      </c>
      <c r="N103" s="1520" t="str">
        <f>IFERROR(IF(INDEX('SR_Cash Reconciliation_2E'!N$9:N$270,MATCH($D103,'SR_Cash Reconciliation_2E'!$B$9:$B$270,0))="","",INDEX('SR_Cash Reconciliation_2E'!N$9:N$270,MATCH($D103,'SR_Cash Reconciliation_2E'!$B$9:$B$270,0))),"")</f>
        <v/>
      </c>
    </row>
    <row r="104" spans="1:14" x14ac:dyDescent="0.25">
      <c r="A104" s="1000"/>
      <c r="B104" s="1518"/>
      <c r="C104" s="1518">
        <f t="shared" si="2"/>
        <v>99</v>
      </c>
      <c r="D104" s="1518" t="str">
        <f t="shared" si="3"/>
        <v>ID99</v>
      </c>
      <c r="E104" s="1519" t="str">
        <f>IFERROR(IF(INDEX('SR_Cash Reconciliation_2E'!C$9:C$270,MATCH($D104,'SR_Cash Reconciliation_2E'!$B$9:$B$270,0))="","",INDEX('SR_Cash Reconciliation_2E'!C$9:C$270,MATCH($D104,'SR_Cash Reconciliation_2E'!$B$9:$B$270,0))),"")</f>
        <v/>
      </c>
      <c r="F104" s="1520" t="str">
        <f>IFERROR(IF(INDEX('SR_Cash Reconciliation_2E'!D$9:D$270,MATCH($D104,'SR_Cash Reconciliation_2E'!$B$9:$B$270,0))="","",INDEX('SR_Cash Reconciliation_2E'!D$9:D$270,MATCH($D104,'SR_Cash Reconciliation_2E'!$B$9:$B$270,0))),"")</f>
        <v/>
      </c>
      <c r="G104" s="1520" t="str">
        <f>IFERROR(IF(INDEX('SR_Cash Reconciliation_2E'!E$9:E$270,MATCH($D104,'SR_Cash Reconciliation_2E'!$B$9:$B$270,0))="","",INDEX('SR_Cash Reconciliation_2E'!E$9:E$270,MATCH($D104,'SR_Cash Reconciliation_2E'!$B$9:$B$270,0))),"")</f>
        <v/>
      </c>
      <c r="H104" s="1520" t="str">
        <f>IFERROR(IF(INDEX('SR_Cash Reconciliation_2E'!F$9:F$270,MATCH($D104,'SR_Cash Reconciliation_2E'!$B$9:$B$270,0))="","",INDEX('SR_Cash Reconciliation_2E'!F$9:F$270,MATCH($D104,'SR_Cash Reconciliation_2E'!$B$9:$B$270,0))),"")</f>
        <v/>
      </c>
      <c r="I104" s="1520" t="str">
        <f>IFERROR(IF(INDEX('SR_Cash Reconciliation_2E'!G$9:G$270,MATCH($D104,'SR_Cash Reconciliation_2E'!$B$9:$B$270,0))="","",INDEX('SR_Cash Reconciliation_2E'!G$9:G$270,MATCH($D104,'SR_Cash Reconciliation_2E'!$B$9:$B$270,0))),"")</f>
        <v/>
      </c>
      <c r="J104" s="1520" t="str">
        <f>IFERROR(IF(INDEX('SR_Cash Reconciliation_2E'!H$9:H$270,MATCH($D104,'SR_Cash Reconciliation_2E'!$B$9:$B$270,0))="","",INDEX('SR_Cash Reconciliation_2E'!H$9:H$270,MATCH($D104,'SR_Cash Reconciliation_2E'!$B$9:$B$270,0))),"")</f>
        <v/>
      </c>
      <c r="K104" s="1520" t="str">
        <f>IFERROR(IF(INDEX('SR_Cash Reconciliation_2E'!I$9:I$270,MATCH($D104,'SR_Cash Reconciliation_2E'!$B$9:$B$270,0))="","",INDEX('SR_Cash Reconciliation_2E'!I$9:I$270,MATCH($D104,'SR_Cash Reconciliation_2E'!$B$9:$B$270,0))),"")</f>
        <v/>
      </c>
      <c r="L104" s="1520" t="str">
        <f>IFERROR(IF(INDEX('SR_Cash Reconciliation_2E'!K$9:K$270,MATCH($D104,'SR_Cash Reconciliation_2E'!$B$9:$B$270,0))="","",INDEX('SR_Cash Reconciliation_2E'!K$9:K$270,MATCH($D104,'SR_Cash Reconciliation_2E'!$B$9:$B$270,0))),"")</f>
        <v/>
      </c>
      <c r="M104" s="1521" t="str">
        <f>""</f>
        <v/>
      </c>
      <c r="N104" s="1520" t="str">
        <f>IFERROR(IF(INDEX('SR_Cash Reconciliation_2E'!N$9:N$270,MATCH($D104,'SR_Cash Reconciliation_2E'!$B$9:$B$270,0))="","",INDEX('SR_Cash Reconciliation_2E'!N$9:N$270,MATCH($D104,'SR_Cash Reconciliation_2E'!$B$9:$B$270,0))),"")</f>
        <v/>
      </c>
    </row>
    <row r="105" spans="1:14" x14ac:dyDescent="0.25">
      <c r="A105" s="1000"/>
      <c r="B105" s="1518"/>
      <c r="C105" s="1518">
        <f t="shared" si="2"/>
        <v>100</v>
      </c>
      <c r="D105" s="1518" t="str">
        <f t="shared" si="3"/>
        <v>ID100</v>
      </c>
      <c r="E105" s="1519" t="str">
        <f>IFERROR(IF(INDEX('SR_Cash Reconciliation_2E'!C$9:C$270,MATCH($D105,'SR_Cash Reconciliation_2E'!$B$9:$B$270,0))="","",INDEX('SR_Cash Reconciliation_2E'!C$9:C$270,MATCH($D105,'SR_Cash Reconciliation_2E'!$B$9:$B$270,0))),"")</f>
        <v/>
      </c>
      <c r="F105" s="1520" t="str">
        <f>IFERROR(IF(INDEX('SR_Cash Reconciliation_2E'!D$9:D$270,MATCH($D105,'SR_Cash Reconciliation_2E'!$B$9:$B$270,0))="","",INDEX('SR_Cash Reconciliation_2E'!D$9:D$270,MATCH($D105,'SR_Cash Reconciliation_2E'!$B$9:$B$270,0))),"")</f>
        <v/>
      </c>
      <c r="G105" s="1520" t="str">
        <f>IFERROR(IF(INDEX('SR_Cash Reconciliation_2E'!E$9:E$270,MATCH($D105,'SR_Cash Reconciliation_2E'!$B$9:$B$270,0))="","",INDEX('SR_Cash Reconciliation_2E'!E$9:E$270,MATCH($D105,'SR_Cash Reconciliation_2E'!$B$9:$B$270,0))),"")</f>
        <v/>
      </c>
      <c r="H105" s="1520" t="str">
        <f>IFERROR(IF(INDEX('SR_Cash Reconciliation_2E'!F$9:F$270,MATCH($D105,'SR_Cash Reconciliation_2E'!$B$9:$B$270,0))="","",INDEX('SR_Cash Reconciliation_2E'!F$9:F$270,MATCH($D105,'SR_Cash Reconciliation_2E'!$B$9:$B$270,0))),"")</f>
        <v/>
      </c>
      <c r="I105" s="1520" t="str">
        <f>IFERROR(IF(INDEX('SR_Cash Reconciliation_2E'!G$9:G$270,MATCH($D105,'SR_Cash Reconciliation_2E'!$B$9:$B$270,0))="","",INDEX('SR_Cash Reconciliation_2E'!G$9:G$270,MATCH($D105,'SR_Cash Reconciliation_2E'!$B$9:$B$270,0))),"")</f>
        <v/>
      </c>
      <c r="J105" s="1520" t="str">
        <f>IFERROR(IF(INDEX('SR_Cash Reconciliation_2E'!H$9:H$270,MATCH($D105,'SR_Cash Reconciliation_2E'!$B$9:$B$270,0))="","",INDEX('SR_Cash Reconciliation_2E'!H$9:H$270,MATCH($D105,'SR_Cash Reconciliation_2E'!$B$9:$B$270,0))),"")</f>
        <v/>
      </c>
      <c r="K105" s="1520" t="str">
        <f>IFERROR(IF(INDEX('SR_Cash Reconciliation_2E'!I$9:I$270,MATCH($D105,'SR_Cash Reconciliation_2E'!$B$9:$B$270,0))="","",INDEX('SR_Cash Reconciliation_2E'!I$9:I$270,MATCH($D105,'SR_Cash Reconciliation_2E'!$B$9:$B$270,0))),"")</f>
        <v/>
      </c>
      <c r="L105" s="1520" t="str">
        <f>IFERROR(IF(INDEX('SR_Cash Reconciliation_2E'!K$9:K$270,MATCH($D105,'SR_Cash Reconciliation_2E'!$B$9:$B$270,0))="","",INDEX('SR_Cash Reconciliation_2E'!K$9:K$270,MATCH($D105,'SR_Cash Reconciliation_2E'!$B$9:$B$270,0))),"")</f>
        <v/>
      </c>
      <c r="M105" s="1521" t="str">
        <f>""</f>
        <v/>
      </c>
      <c r="N105" s="1520" t="str">
        <f>IFERROR(IF(INDEX('SR_Cash Reconciliation_2E'!N$9:N$270,MATCH($D105,'SR_Cash Reconciliation_2E'!$B$9:$B$270,0))="","",INDEX('SR_Cash Reconciliation_2E'!N$9:N$270,MATCH($D105,'SR_Cash Reconciliation_2E'!$B$9:$B$270,0))),"")</f>
        <v/>
      </c>
    </row>
  </sheetData>
  <sheetProtection password="8443" sheet="1" objects="1" scenarios="1" formatCells="0" formatColumns="0"/>
  <autoFilter ref="A4:N105" xr:uid="{00000000-0009-0000-0000-000012000000}"/>
  <dataValidations count="10">
    <dataValidation type="custom" allowBlank="1" showInputMessage="1" showErrorMessage="1" errorTitle="X-Author for Excel" error="Id and Lookup fields are not editable." promptTitle="X-Author for Excel" sqref="A5:B105" xr:uid="{00000000-0002-0000-1200-000000000000}">
      <formula1>""</formula1>
    </dataValidation>
    <dataValidation type="decimal" allowBlank="1" showInputMessage="1" showErrorMessage="1" errorTitle="X-Author for Excel" error="Please enter a valid numeric value. Valid range for Cumulative SR exp. for prior periods is -9999999999.99 to 9999999999.99." promptTitle="X-Author for Excel" sqref="F5:F105" xr:uid="{00000000-0002-0000-1200-000001000000}">
      <formula1>-9999999999.99</formula1>
      <formula2>9999999999.99</formula2>
    </dataValidation>
    <dataValidation type="decimal" allowBlank="1" showInputMessage="1" showErrorMessage="1" errorTitle="X-Author for Excel" error="Please enter a valid numeric value. Valid range for SR Open Advances at PR Level is -9999999999.99 to 9999999999.99." promptTitle="X-Author for Excel" sqref="G5:G105" xr:uid="{00000000-0002-0000-1200-000002000000}">
      <formula1>-9999999999.99</formula1>
      <formula2>9999999999.99</formula2>
    </dataValidation>
    <dataValidation type="decimal" allowBlank="1" showInputMessage="1" showErrorMessage="1" errorTitle="X-Author for Excel" error="Please enter a valid numeric value. Valid range for PR Disbursements for Rep. Period is -9999999999.99 to 9999999999.99." promptTitle="X-Author for Excel" sqref="H5:H105" xr:uid="{00000000-0002-0000-1200-000003000000}">
      <formula1>-9999999999.99</formula1>
      <formula2>9999999999.99</formula2>
    </dataValidation>
    <dataValidation type="decimal" allowBlank="1" showInputMessage="1" showErrorMessage="1" errorTitle="X-Author for Excel" error="Please enter a valid numeric value. Valid range for Other Income during Rep. Period is -9999999999.99 to 9999999999.99." promptTitle="X-Author for Excel" sqref="I5:I105" xr:uid="{00000000-0002-0000-1200-000004000000}">
      <formula1>-9999999999.99</formula1>
      <formula2>9999999999.99</formula2>
    </dataValidation>
    <dataValidation type="decimal" allowBlank="1" showInputMessage="1" showErrorMessage="1" errorTitle="X-Author for Excel" error="Please enter a valid numeric value. Valid range for PR validated exp. during Rep. Period is -9999999999.99 to 9999999999.99." promptTitle="X-Author for Excel" sqref="J5:J105" xr:uid="{00000000-0002-0000-1200-000005000000}">
      <formula1>-9999999999.99</formula1>
      <formula2>9999999999.99</formula2>
    </dataValidation>
    <dataValidation type="decimal" allowBlank="1" showInputMessage="1" showErrorMessage="1" errorTitle="X-Author for Excel" error="Please enter a valid numeric value. Valid range for Refunds received from SR is -9999999999.99 to 9999999999.99." promptTitle="X-Author for Excel" sqref="K5:K105" xr:uid="{00000000-0002-0000-1200-000006000000}">
      <formula1>-9999999999.99</formula1>
      <formula2>9999999999.99</formula2>
    </dataValidation>
    <dataValidation type="decimal" allowBlank="1" showInputMessage="1" showErrorMessage="1" errorTitle="X-Author for Excel" error="Please enter a valid numeric value. Valid range for Actual SR Cash Balance is -9999999999.99 to 9999999999.99." promptTitle="X-Author for Excel" sqref="L5:L105" xr:uid="{00000000-0002-0000-1200-000007000000}">
      <formula1>-9999999999.99</formula1>
      <formula2>9999999999.99</formula2>
    </dataValidation>
    <dataValidation type="decimal" allowBlank="1" showInputMessage="1" showErrorMessage="1" errorTitle="X-Author for Excel" error="Please enter a valid numeric value. Valid range for Variances on SR Balances is -1E+16 to 1E+16." promptTitle="X-Author for Excel" sqref="M5:M105" xr:uid="{00000000-0002-0000-1200-000008000000}">
      <formula1>-10000000000000000</formula1>
      <formula2>10000000000000000</formula2>
    </dataValidation>
    <dataValidation type="decimal" allowBlank="1" showInputMessage="1" showErrorMessage="1" errorTitle="X-Author for Excel" error="Please enter a valid numeric value. Valid range for LFA Adjustments is -9999999999.99 to 9999999999.99." promptTitle="X-Author for Excel" sqref="N5:N105" xr:uid="{00000000-0002-0000-1200-000009000000}">
      <formula1>-9999999999.99</formula1>
      <formula2>9999999999.99</formula2>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9"/>
  <dimension ref="A1:E20"/>
  <sheetViews>
    <sheetView topLeftCell="A7" zoomScale="85" zoomScaleNormal="85" workbookViewId="0">
      <selection activeCell="C12" sqref="C12"/>
    </sheetView>
  </sheetViews>
  <sheetFormatPr baseColWidth="10" defaultColWidth="9.140625" defaultRowHeight="15" x14ac:dyDescent="0.25"/>
  <cols>
    <col min="1" max="1" width="17.42578125" customWidth="1"/>
    <col min="2" max="2" width="17.42578125" style="1267" customWidth="1"/>
    <col min="3" max="3" width="62" customWidth="1"/>
    <col min="4" max="4" width="47.85546875" customWidth="1"/>
    <col min="5" max="5" width="25.140625" customWidth="1"/>
  </cols>
  <sheetData>
    <row r="1" spans="1:5" x14ac:dyDescent="0.25">
      <c r="A1" s="1298" t="s">
        <v>1781</v>
      </c>
      <c r="B1" s="1298" t="s">
        <v>1787</v>
      </c>
      <c r="C1" s="1298" t="s">
        <v>1782</v>
      </c>
      <c r="D1" s="1298" t="s">
        <v>1783</v>
      </c>
      <c r="E1" s="1298" t="s">
        <v>1784</v>
      </c>
    </row>
    <row r="2" spans="1:5" ht="30" x14ac:dyDescent="0.25">
      <c r="A2" s="1298">
        <v>1</v>
      </c>
      <c r="B2" s="1299">
        <v>43297</v>
      </c>
      <c r="C2" s="1300" t="s">
        <v>1786</v>
      </c>
      <c r="D2" s="1298" t="s">
        <v>1785</v>
      </c>
      <c r="E2" s="1298" t="s">
        <v>1785</v>
      </c>
    </row>
    <row r="3" spans="1:5" ht="60" x14ac:dyDescent="0.25">
      <c r="A3" s="1298">
        <v>2</v>
      </c>
      <c r="B3" s="1299">
        <v>43297</v>
      </c>
      <c r="C3" s="1300" t="s">
        <v>1788</v>
      </c>
      <c r="D3" s="1298" t="s">
        <v>1785</v>
      </c>
      <c r="E3" s="1298" t="s">
        <v>1785</v>
      </c>
    </row>
    <row r="4" spans="1:5" ht="105" x14ac:dyDescent="0.25">
      <c r="A4" s="1298">
        <v>3</v>
      </c>
      <c r="B4" s="1299">
        <v>43301</v>
      </c>
      <c r="C4" s="1300" t="s">
        <v>1865</v>
      </c>
      <c r="D4" s="1298" t="s">
        <v>1785</v>
      </c>
      <c r="E4" s="1298" t="s">
        <v>1785</v>
      </c>
    </row>
    <row r="5" spans="1:5" ht="150" x14ac:dyDescent="0.25">
      <c r="A5" s="1298">
        <v>4</v>
      </c>
      <c r="B5" s="1299">
        <v>43327</v>
      </c>
      <c r="C5" s="1300" t="s">
        <v>1866</v>
      </c>
      <c r="D5" s="1298" t="s">
        <v>1785</v>
      </c>
      <c r="E5" s="1298" t="s">
        <v>1785</v>
      </c>
    </row>
    <row r="6" spans="1:5" ht="105" x14ac:dyDescent="0.25">
      <c r="A6" s="1298">
        <v>5</v>
      </c>
      <c r="B6" s="1324">
        <v>43454</v>
      </c>
      <c r="C6" s="1300" t="s">
        <v>1867</v>
      </c>
      <c r="D6" s="1298" t="s">
        <v>1785</v>
      </c>
      <c r="E6" s="1298" t="s">
        <v>1868</v>
      </c>
    </row>
    <row r="7" spans="1:5" ht="45" x14ac:dyDescent="0.25">
      <c r="A7" s="1298">
        <v>6</v>
      </c>
      <c r="B7" s="1324">
        <v>43103</v>
      </c>
      <c r="C7" s="1300" t="s">
        <v>1869</v>
      </c>
      <c r="D7" s="1298" t="s">
        <v>1870</v>
      </c>
      <c r="E7" s="1298" t="s">
        <v>1868</v>
      </c>
    </row>
    <row r="8" spans="1:5" ht="45" x14ac:dyDescent="0.25">
      <c r="A8" s="1298">
        <v>7</v>
      </c>
      <c r="B8" s="1324">
        <v>43608</v>
      </c>
      <c r="C8" s="1300" t="s">
        <v>1959</v>
      </c>
      <c r="D8" s="1298" t="s">
        <v>1870</v>
      </c>
      <c r="E8" s="1298" t="s">
        <v>1868</v>
      </c>
    </row>
    <row r="9" spans="1:5" x14ac:dyDescent="0.25">
      <c r="A9" s="1298">
        <v>8</v>
      </c>
      <c r="B9" s="1324">
        <v>43665</v>
      </c>
      <c r="C9" s="1298" t="s">
        <v>1977</v>
      </c>
      <c r="D9" s="1298" t="s">
        <v>1978</v>
      </c>
      <c r="E9" s="1298" t="s">
        <v>1785</v>
      </c>
    </row>
    <row r="10" spans="1:5" x14ac:dyDescent="0.25">
      <c r="A10" s="1298">
        <v>9</v>
      </c>
      <c r="B10" s="1324">
        <v>43756</v>
      </c>
      <c r="C10" s="1298" t="s">
        <v>1979</v>
      </c>
      <c r="D10" s="1298" t="s">
        <v>1978</v>
      </c>
      <c r="E10" s="1298" t="s">
        <v>1785</v>
      </c>
    </row>
    <row r="11" spans="1:5" x14ac:dyDescent="0.25">
      <c r="A11" s="1298">
        <v>10</v>
      </c>
      <c r="B11" s="1324">
        <v>44122</v>
      </c>
      <c r="C11" s="1298" t="s">
        <v>1986</v>
      </c>
      <c r="D11" s="1298" t="s">
        <v>1987</v>
      </c>
      <c r="E11" s="1298" t="s">
        <v>1785</v>
      </c>
    </row>
    <row r="12" spans="1:5" ht="120" x14ac:dyDescent="0.25">
      <c r="A12" s="1298">
        <v>11</v>
      </c>
      <c r="B12" s="1324">
        <v>44140</v>
      </c>
      <c r="C12" s="1359" t="s">
        <v>1989</v>
      </c>
      <c r="D12" s="1298" t="s">
        <v>1987</v>
      </c>
      <c r="E12" s="1300" t="s">
        <v>1990</v>
      </c>
    </row>
    <row r="13" spans="1:5" x14ac:dyDescent="0.25">
      <c r="A13" s="1298"/>
      <c r="B13" s="1324"/>
      <c r="C13" s="1298"/>
      <c r="D13" s="1298"/>
      <c r="E13" s="1298"/>
    </row>
    <row r="14" spans="1:5" x14ac:dyDescent="0.25">
      <c r="A14" s="1298"/>
      <c r="B14" s="1298"/>
      <c r="C14" s="1298"/>
      <c r="D14" s="1298"/>
      <c r="E14" s="1298"/>
    </row>
    <row r="15" spans="1:5" x14ac:dyDescent="0.25">
      <c r="A15" s="1298"/>
      <c r="B15" s="1298"/>
      <c r="C15" s="1298"/>
      <c r="D15" s="1298"/>
      <c r="E15" s="1298"/>
    </row>
    <row r="16" spans="1:5" x14ac:dyDescent="0.25">
      <c r="A16" s="1298"/>
      <c r="B16" s="1298"/>
      <c r="C16" s="1298"/>
      <c r="D16" s="1298"/>
      <c r="E16" s="1298"/>
    </row>
    <row r="17" spans="1:5" x14ac:dyDescent="0.25">
      <c r="A17" s="1298"/>
      <c r="B17" s="1298"/>
      <c r="C17" s="1298"/>
      <c r="D17" s="1298"/>
      <c r="E17" s="1298"/>
    </row>
    <row r="18" spans="1:5" x14ac:dyDescent="0.25">
      <c r="A18" s="1298"/>
      <c r="B18" s="1298"/>
      <c r="C18" s="1298"/>
      <c r="D18" s="1298"/>
      <c r="E18" s="1298"/>
    </row>
    <row r="19" spans="1:5" x14ac:dyDescent="0.25">
      <c r="A19" s="1298"/>
      <c r="B19" s="1298"/>
      <c r="C19" s="1298"/>
      <c r="D19" s="1298"/>
      <c r="E19" s="1298"/>
    </row>
    <row r="20" spans="1:5" x14ac:dyDescent="0.25">
      <c r="A20" s="1298"/>
      <c r="B20" s="1298"/>
      <c r="C20" s="1298"/>
      <c r="D20" s="1298"/>
      <c r="E20" s="129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sheetPr>
  <dimension ref="A1:O31"/>
  <sheetViews>
    <sheetView showGridLines="0" topLeftCell="J4" zoomScale="70" zoomScaleNormal="70" zoomScaleSheetLayoutView="50" workbookViewId="0">
      <selection activeCell="N31" sqref="N31"/>
    </sheetView>
  </sheetViews>
  <sheetFormatPr baseColWidth="10" defaultColWidth="9.140625" defaultRowHeight="12.75" x14ac:dyDescent="0.2"/>
  <cols>
    <col min="1" max="1" width="28.85546875" style="97" customWidth="1"/>
    <col min="2" max="2" width="57.85546875" style="97" bestFit="1" customWidth="1"/>
    <col min="3" max="3" width="7.140625" style="97" customWidth="1"/>
    <col min="4" max="4" width="43.42578125" style="97" customWidth="1"/>
    <col min="5" max="5" width="48.5703125" style="97" customWidth="1"/>
    <col min="6" max="6" width="24.42578125" style="97" customWidth="1"/>
    <col min="7" max="7" width="25.140625" style="97" customWidth="1"/>
    <col min="8" max="8" width="36.140625" style="97" bestFit="1" customWidth="1"/>
    <col min="9" max="9" width="23.140625" style="97" customWidth="1"/>
    <col min="10" max="10" width="50.85546875" style="97" bestFit="1" customWidth="1"/>
    <col min="11" max="11" width="54.140625" style="97" bestFit="1" customWidth="1"/>
    <col min="12" max="12" width="25.42578125" style="97" customWidth="1"/>
    <col min="13" max="13" width="27" style="97" customWidth="1"/>
    <col min="14" max="14" width="65.42578125" style="97" customWidth="1"/>
    <col min="15" max="15" width="9.140625" style="97"/>
    <col min="16" max="16" width="9.140625" style="97" customWidth="1"/>
    <col min="17" max="16384" width="9.140625" style="97"/>
  </cols>
  <sheetData>
    <row r="1" spans="1:15" s="300" customFormat="1" ht="51.75" customHeight="1" thickBot="1" x14ac:dyDescent="0.65">
      <c r="A1" s="821" t="str">
        <f>CoverSheet!A1</f>
        <v>Informe de progreso y solicitud de desembolso</v>
      </c>
      <c r="B1" s="822"/>
      <c r="C1" s="821"/>
      <c r="D1" s="821"/>
      <c r="E1" s="821"/>
      <c r="F1" s="821"/>
      <c r="G1" s="821"/>
      <c r="H1" s="823"/>
      <c r="I1" s="823"/>
      <c r="J1" s="824"/>
      <c r="K1" s="824"/>
      <c r="L1" s="824"/>
      <c r="M1" s="825"/>
      <c r="N1" s="825"/>
    </row>
    <row r="2" spans="1:15" s="299" customFormat="1" ht="40.5" customHeight="1" thickBot="1" x14ac:dyDescent="0.3">
      <c r="A2" s="1772" t="str">
        <f>VLOOKUP(Translations!B158,Translations!B3:H508,4,0)</f>
        <v>Sección 2: Información financiera</v>
      </c>
      <c r="B2" s="1773"/>
      <c r="C2" s="1773"/>
      <c r="D2" s="1774"/>
      <c r="E2" s="1778" t="str">
        <f>CoverSheet!F12</f>
        <v>Periodo de avances financieros</v>
      </c>
      <c r="F2" s="1778"/>
      <c r="G2" s="815">
        <f>CoverSheet!J12</f>
        <v>43831</v>
      </c>
      <c r="H2" s="826" t="str">
        <f>CoverSheet!K12</f>
        <v>Fecha final:</v>
      </c>
      <c r="I2" s="815">
        <f>CoverSheet!L12</f>
        <v>44196</v>
      </c>
      <c r="J2" s="1756"/>
      <c r="K2" s="1757"/>
      <c r="L2" s="1757"/>
      <c r="M2" s="1757"/>
      <c r="N2" s="1758"/>
    </row>
    <row r="3" spans="1:15" s="298" customFormat="1" ht="40.5" customHeight="1" thickBot="1" x14ac:dyDescent="0.3">
      <c r="A3" s="1775"/>
      <c r="B3" s="1776"/>
      <c r="C3" s="1776"/>
      <c r="D3" s="1777"/>
      <c r="E3" s="1778" t="s">
        <v>197</v>
      </c>
      <c r="F3" s="1778"/>
      <c r="G3" s="815">
        <f>CoverSheet!D13</f>
        <v>43647</v>
      </c>
      <c r="H3" s="827" t="str">
        <f>CoverSheet!K12</f>
        <v>Fecha final:</v>
      </c>
      <c r="I3" s="815">
        <f>CoverSheet!L12</f>
        <v>44196</v>
      </c>
      <c r="J3" s="1759"/>
      <c r="K3" s="1760"/>
      <c r="L3" s="1760"/>
      <c r="M3" s="1760"/>
      <c r="N3" s="1761"/>
    </row>
    <row r="4" spans="1:15" s="283" customFormat="1" ht="33" customHeight="1" thickBot="1" x14ac:dyDescent="0.3">
      <c r="A4" s="1779" t="str">
        <f>VLOOKUP(Translations!B192,Translations!B3:H508,4,0)</f>
        <v>Variación total del presupuesto del RP y análisis de absorción del financiamiento</v>
      </c>
      <c r="B4" s="1780"/>
      <c r="C4" s="1780"/>
      <c r="D4" s="1780"/>
      <c r="E4" s="1780"/>
      <c r="F4" s="1780"/>
      <c r="G4" s="1780"/>
      <c r="H4" s="1780"/>
      <c r="I4" s="1780"/>
      <c r="J4" s="1780"/>
      <c r="K4" s="1780"/>
      <c r="L4" s="1780"/>
      <c r="M4" s="1780"/>
      <c r="N4" s="1780"/>
      <c r="O4" s="297"/>
    </row>
    <row r="5" spans="1:15" s="98" customFormat="1" ht="0.75" customHeight="1" thickBot="1" x14ac:dyDescent="0.25">
      <c r="B5" s="281"/>
      <c r="C5" s="281"/>
      <c r="D5" s="281"/>
      <c r="E5" s="281"/>
      <c r="F5" s="281"/>
      <c r="G5" s="281"/>
      <c r="H5" s="281"/>
      <c r="I5" s="281"/>
      <c r="J5" s="281"/>
      <c r="K5" s="281"/>
      <c r="L5" s="296"/>
    </row>
    <row r="6" spans="1:15" s="100" customFormat="1" ht="30" customHeight="1" thickBot="1" x14ac:dyDescent="0.25">
      <c r="B6" s="295"/>
      <c r="C6" s="294"/>
      <c r="D6" s="1781" t="str">
        <f>VLOOKUP(Translations!B193,Translations!B3:H508,4,0)</f>
        <v>Receptor principal</v>
      </c>
      <c r="E6" s="1782"/>
      <c r="F6" s="1782"/>
      <c r="G6" s="1782"/>
      <c r="H6" s="1782"/>
      <c r="I6" s="1782"/>
      <c r="J6" s="1782"/>
      <c r="K6" s="1782"/>
      <c r="L6" s="1782"/>
      <c r="M6" s="1782"/>
      <c r="N6" s="1783"/>
      <c r="O6" s="293"/>
    </row>
    <row r="7" spans="1:15" s="100" customFormat="1" ht="93" customHeight="1" thickBot="1" x14ac:dyDescent="0.25">
      <c r="B7" s="1768"/>
      <c r="C7" s="1769"/>
      <c r="D7" s="291" t="str">
        <f>VLOOKUP(Translations!B194,Translations!B3:H508,4,0)</f>
        <v>Presupuesto del periodo de avances financieros</v>
      </c>
      <c r="E7" s="290" t="str">
        <f>VLOOKUP(Translations!B195,Translations!B3:H508,4,0)</f>
        <v>Salidas de efectivo de la subvención (base de efectivo) para el periodo de avances financieros</v>
      </c>
      <c r="F7" s="290" t="str">
        <f>VLOOKUP(Translations!B196,Translations!B3:H508,4,0)</f>
        <v>Presupuesto frente a variaciones reales</v>
      </c>
      <c r="G7" s="290" t="str">
        <f>VLOOKUP(Translations!B197,Translations!B3:H508,4,0)</f>
        <v>Capacidad de absorción</v>
      </c>
      <c r="H7" s="1770" t="str">
        <f>VLOOKUP(Translations!B198,Translations!B3:H508,4,0)</f>
        <v>Causas de la variación</v>
      </c>
      <c r="I7" s="1771"/>
      <c r="J7" s="290" t="str">
        <f>VLOOKUP(Translations!B199,Translations!B3:H508,4,0)</f>
        <v>Presupuesto acumulativo hasta el final del perodo de avances financieros</v>
      </c>
      <c r="K7" s="290" t="str">
        <f>VLOOKUP(Translations!B200,Translations!B3:H508,4,0)</f>
        <v>Salidas de efectivo de la subvención (base de efectivo) acumulado hasta el final del perodo de avances financieros</v>
      </c>
      <c r="L7" s="290" t="str">
        <f>VLOOKUP(Translations!B201,Translations!B3:H508,4,0)</f>
        <v xml:space="preserve">Presupuesto acumulativo frente a variaciones reales </v>
      </c>
      <c r="M7" s="290" t="str">
        <f>VLOOKUP(Translations!B202,Translations!B3:H508,4,0)</f>
        <v>Capacidad de absorción</v>
      </c>
      <c r="N7" s="290" t="str">
        <f>VLOOKUP(Translations!B203,Translations!B3:H508,4,0)</f>
        <v>Causas de la variación</v>
      </c>
    </row>
    <row r="8" spans="1:15" s="100" customFormat="1" ht="46.5" customHeight="1" x14ac:dyDescent="0.2">
      <c r="B8" s="1784" t="str">
        <f>VLOOKUP(Translations!B204,Translations!B3:H508,4,0)</f>
        <v>1. Salidas totales de efectivo del RP frente al presupuesto</v>
      </c>
      <c r="C8" s="1785"/>
      <c r="D8" s="155">
        <f>SUM(D9:D10)</f>
        <v>3671084.8697182098</v>
      </c>
      <c r="E8" s="155">
        <f>SUM(E9:E10)</f>
        <v>1945920.2440062009</v>
      </c>
      <c r="F8" s="155">
        <f>IF(D8="",IF(E8="","",D8-E8),D8-E8)</f>
        <v>1725164.6257120089</v>
      </c>
      <c r="G8" s="253">
        <f>E8/D8</f>
        <v>0.53006680942126205</v>
      </c>
      <c r="H8" s="1786"/>
      <c r="I8" s="1787"/>
      <c r="J8" s="155">
        <f>SUM(J9:J10)</f>
        <v>4234118.3328812504</v>
      </c>
      <c r="K8" s="155">
        <f>SUM(K9:K10)</f>
        <v>2404963.8640062013</v>
      </c>
      <c r="L8" s="114">
        <f>IF(J8="",IF(K8="","",J8-K8),J8-K8)</f>
        <v>1829154.4688750491</v>
      </c>
      <c r="M8" s="253">
        <f>K8/J8</f>
        <v>0.56799637490756227</v>
      </c>
      <c r="N8" s="292"/>
    </row>
    <row r="9" spans="1:15" s="100" customFormat="1" ht="65.25" customHeight="1" x14ac:dyDescent="0.2">
      <c r="B9" s="1788" t="str">
        <f>VLOOKUP(Translations!B205,Translations!B3:H508,4,0)</f>
        <v xml:space="preserve">    1a. Gastos totales del RP (incluidos desembolsos directos a terceros)</v>
      </c>
      <c r="C9" s="1789"/>
      <c r="D9" s="114">
        <f>_757bbdaf_a251_4e14_80bf_570115bbd806</f>
        <v>3671084.8697182098</v>
      </c>
      <c r="E9" s="114">
        <f>'PR Cash Reconciliation_2A,B,C,D'!D18+'PR Cash Reconciliation_2A,B,C,D'!D19+'PR Cash Reconciliation_2A,B,C,D'!D21</f>
        <v>1945920.2440062009</v>
      </c>
      <c r="F9" s="114">
        <f>IF(D9="",IF(E9="",0,D9-E9),D9-E9)</f>
        <v>1725164.6257120089</v>
      </c>
      <c r="G9" s="253">
        <f>E9/D9</f>
        <v>0.53006680942126205</v>
      </c>
      <c r="H9" s="1790" t="s">
        <v>4216</v>
      </c>
      <c r="I9" s="1791"/>
      <c r="J9" s="114">
        <f>_5fc8d853_c679_4a06_bfcf_5a675070866e</f>
        <v>4234118.3328812504</v>
      </c>
      <c r="K9" s="114">
        <f>'PR Cash Reconciliation_2A,B,C,D'!D18+'PR Cash Reconciliation_2A,B,C,D'!D19+'PR Cash Reconciliation_2A,B,C,D'!D21+'PR Cash Reconciliation_2A,B,C,D'!C18+'PR Cash Reconciliation_2A,B,C,D'!C19+'PR Cash Reconciliation_2A,B,C,D'!C21</f>
        <v>2404963.8640062013</v>
      </c>
      <c r="L9" s="114">
        <f>IF(J9="",IF(K9="",0,J9-K9),J9-K9)</f>
        <v>1829154.4688750491</v>
      </c>
      <c r="M9" s="253">
        <f>K9/J9</f>
        <v>0.56799637490756227</v>
      </c>
      <c r="N9" s="266" t="s">
        <v>4217</v>
      </c>
    </row>
    <row r="10" spans="1:15" s="100" customFormat="1" ht="65.25" customHeight="1" x14ac:dyDescent="0.2">
      <c r="B10" s="1792" t="str">
        <f>VLOOKUP(Translations!B206,Translations!B3:H508,4,0)</f>
        <v xml:space="preserve">    1b. Desembolsos a los subreceptores</v>
      </c>
      <c r="C10" s="1793"/>
      <c r="D10" s="114">
        <f>_b2735405_dd56_44ce_9ea7_7c9dcc4cf6e1</f>
        <v>0</v>
      </c>
      <c r="E10" s="114">
        <f>'PR Cash Reconciliation_2A,B,C,D'!D20</f>
        <v>0</v>
      </c>
      <c r="F10" s="114">
        <f>IF(D10="",IF(E10="",0,D10-E10),D10-E10)</f>
        <v>0</v>
      </c>
      <c r="G10" s="253" t="e">
        <f>E10/D10</f>
        <v>#DIV/0!</v>
      </c>
      <c r="H10" s="1790"/>
      <c r="I10" s="1791"/>
      <c r="J10" s="114">
        <f>_08e720bb_96ae_4d23_aca2_de6c0f6242bd</f>
        <v>0</v>
      </c>
      <c r="K10" s="114">
        <f>'PR Cash Reconciliation_2A,B,C,D'!D20+'PR Cash Reconciliation_2A,B,C,D'!C20</f>
        <v>0</v>
      </c>
      <c r="L10" s="114">
        <f>IF(J10="",IF(K10="",0,J10-K10),J10-K10)</f>
        <v>0</v>
      </c>
      <c r="M10" s="253" t="e">
        <f>K10/J10</f>
        <v>#DIV/0!</v>
      </c>
      <c r="N10" s="266"/>
    </row>
    <row r="11" spans="1:15" s="100" customFormat="1" ht="15.75" thickBot="1" x14ac:dyDescent="0.25">
      <c r="B11" s="1268"/>
      <c r="C11" s="1268"/>
      <c r="D11" s="1269"/>
      <c r="E11" s="1269"/>
      <c r="F11" s="1270"/>
      <c r="I11" s="1271"/>
      <c r="J11" s="1271"/>
      <c r="K11" s="1269"/>
      <c r="L11" s="1269"/>
      <c r="N11" s="1270"/>
    </row>
    <row r="12" spans="1:15" s="100" customFormat="1" ht="90" customHeight="1" x14ac:dyDescent="0.2">
      <c r="B12" s="1768" t="str">
        <f>VLOOKUP(Translations!B207,Translations!B3:H508,4,0)</f>
        <v>Datos sobre adquisiciones con fines analíticos</v>
      </c>
      <c r="C12" s="1794"/>
      <c r="D12" s="1278" t="str">
        <f>D7</f>
        <v>Presupuesto del periodo de avances financieros</v>
      </c>
      <c r="E12" s="1278" t="str">
        <f>E7</f>
        <v>Salidas de efectivo de la subvención (base de efectivo) para el periodo de avances financieros</v>
      </c>
      <c r="F12" s="1278" t="str">
        <f t="shared" ref="F12:G12" si="0">F7</f>
        <v>Presupuesto frente a variaciones reales</v>
      </c>
      <c r="G12" s="1278" t="str">
        <f t="shared" si="0"/>
        <v>Capacidad de absorción</v>
      </c>
      <c r="H12" s="1795" t="str">
        <f>H7</f>
        <v>Causas de la variación</v>
      </c>
      <c r="I12" s="1795"/>
      <c r="J12" s="1278" t="str">
        <f>J7</f>
        <v>Presupuesto acumulativo hasta el final del perodo de avances financieros</v>
      </c>
      <c r="K12" s="1278" t="str">
        <f t="shared" ref="K12:N12" si="1">K7</f>
        <v>Salidas de efectivo de la subvención (base de efectivo) acumulado hasta el final del perodo de avances financieros</v>
      </c>
      <c r="L12" s="1278" t="str">
        <f t="shared" si="1"/>
        <v xml:space="preserve">Presupuesto acumulativo frente a variaciones reales </v>
      </c>
      <c r="M12" s="1278" t="str">
        <f t="shared" si="1"/>
        <v>Capacidad de absorción</v>
      </c>
      <c r="N12" s="1279" t="str">
        <f t="shared" si="1"/>
        <v>Causas de la variación</v>
      </c>
    </row>
    <row r="13" spans="1:15" s="100" customFormat="1" ht="54" customHeight="1" x14ac:dyDescent="0.2">
      <c r="B13" s="1796" t="str">
        <f>VLOOKUP(Translations!B218,Translations!B3:H508,4,0)</f>
        <v>2. Gastos totales en productos farmacéuticos y no farmacéuticos, incluido equipamiento, frente al presupuesto</v>
      </c>
      <c r="C13" s="1797"/>
      <c r="D13" s="1272">
        <f>D14+D15</f>
        <v>1247629.89395938</v>
      </c>
      <c r="E13" s="1272">
        <f>E14+E15</f>
        <v>518265.71</v>
      </c>
      <c r="F13" s="1272">
        <f>IF(D13="",IF(E13="","",D13-E13),D13-E13)</f>
        <v>729364.18395938003</v>
      </c>
      <c r="G13" s="1273">
        <f>E13/D13</f>
        <v>0.41540020202247058</v>
      </c>
      <c r="H13" s="1798"/>
      <c r="I13" s="1798"/>
      <c r="J13" s="1274">
        <f>J14+J15</f>
        <v>1254616.3239593799</v>
      </c>
      <c r="K13" s="1272">
        <f>K14+K15</f>
        <v>525252.14</v>
      </c>
      <c r="L13" s="1272">
        <f>IF(J13="",IF(K13="","",J13-K13),J13-K13)</f>
        <v>729364.18395937991</v>
      </c>
      <c r="M13" s="1273">
        <f>K13/J13</f>
        <v>0.41865559212746689</v>
      </c>
      <c r="N13" s="1280"/>
    </row>
    <row r="14" spans="1:15" s="100" customFormat="1" ht="54" customHeight="1" x14ac:dyDescent="0.2">
      <c r="B14" s="1799" t="str">
        <f>VLOOKUP(Translations!B219,Translations!B3:H508,4,0)</f>
        <v xml:space="preserve">    2a.  Productos sanitarios: productos farmacéuticos</v>
      </c>
      <c r="C14" s="1800"/>
      <c r="D14" s="1275">
        <f>_96216c52_3538_4325_8126_72dc62827a1b</f>
        <v>0</v>
      </c>
      <c r="E14" s="1276"/>
      <c r="F14" s="1277">
        <f>IF(D14="",IF(E14="",0,D14-E14),D14-E14)</f>
        <v>0</v>
      </c>
      <c r="G14" s="1273" t="e">
        <f>E14/D14</f>
        <v>#DIV/0!</v>
      </c>
      <c r="H14" s="1801"/>
      <c r="I14" s="1801"/>
      <c r="J14" s="1275">
        <f>_1c12bfc2_41c8_4c56_8c9f_396f5701dc1c</f>
        <v>0</v>
      </c>
      <c r="K14" s="1276"/>
      <c r="L14" s="1277">
        <f>IF(J14="",IF(K14="",0,J14-K14),J14-K14)</f>
        <v>0</v>
      </c>
      <c r="M14" s="1273" t="e">
        <f>K14/J14</f>
        <v>#DIV/0!</v>
      </c>
      <c r="N14" s="1281"/>
    </row>
    <row r="15" spans="1:15" s="100" customFormat="1" ht="51" customHeight="1" thickBot="1" x14ac:dyDescent="0.25">
      <c r="B15" s="1804" t="str">
        <f>VLOOKUP(Translations!B220,Translations!B3:H508,4,0)</f>
        <v xml:space="preserve">    2b.  Productos sanitarios: productos no farmacéuticos y equipamiento</v>
      </c>
      <c r="C15" s="1805"/>
      <c r="D15" s="1282">
        <f>_627ca42b_04e2_43b0_9dd3_6a366d7df9ec</f>
        <v>1247629.89395938</v>
      </c>
      <c r="E15" s="1283">
        <f>+'PR Expenditure_7A'!F17+'PR Expenditure_7A'!F18</f>
        <v>518265.71</v>
      </c>
      <c r="F15" s="1284">
        <f>IF(D15="",IF(E15="",0,D15-E15),D15-E15)</f>
        <v>729364.18395938003</v>
      </c>
      <c r="G15" s="1285">
        <f>E15/D15</f>
        <v>0.41540020202247058</v>
      </c>
      <c r="H15" s="1806" t="s">
        <v>4214</v>
      </c>
      <c r="I15" s="1806"/>
      <c r="J15" s="1282">
        <f>_d7b38c7a_acf6_4726_87a0_eeda6bd08f2c</f>
        <v>1254616.3239593799</v>
      </c>
      <c r="K15" s="1283">
        <f>+'PR Expenditure_7A'!L17+'PR Expenditure_7A'!L18</f>
        <v>525252.14</v>
      </c>
      <c r="L15" s="1284">
        <f>IF(J15="",IF(K15="",0,J15-K15),J15-K15)</f>
        <v>729364.18395937991</v>
      </c>
      <c r="M15" s="1285">
        <f>K15/J15</f>
        <v>0.41865559212746689</v>
      </c>
      <c r="N15" s="1286" t="s">
        <v>4215</v>
      </c>
    </row>
    <row r="16" spans="1:15" s="98" customFormat="1" x14ac:dyDescent="0.2">
      <c r="C16" s="245"/>
      <c r="E16" s="245"/>
      <c r="F16" s="245"/>
      <c r="G16" s="245"/>
      <c r="H16" s="245"/>
      <c r="I16" s="245"/>
      <c r="L16" s="245"/>
      <c r="N16" s="245"/>
    </row>
    <row r="17" spans="1:14" s="98" customFormat="1" x14ac:dyDescent="0.2"/>
    <row r="18" spans="1:14" s="98" customFormat="1" ht="60.75" customHeight="1" thickBot="1" x14ac:dyDescent="0.25">
      <c r="A18" s="289" t="s">
        <v>236</v>
      </c>
      <c r="B18" s="288"/>
      <c r="C18" s="287"/>
      <c r="D18" s="287"/>
      <c r="E18" s="287"/>
      <c r="F18" s="287"/>
      <c r="G18" s="287"/>
      <c r="H18" s="287"/>
      <c r="I18" s="287"/>
      <c r="J18" s="286"/>
      <c r="K18" s="285"/>
      <c r="L18" s="285"/>
    </row>
    <row r="19" spans="1:14" s="283" customFormat="1" ht="33" customHeight="1" thickBot="1" x14ac:dyDescent="0.3">
      <c r="A19" s="1807" t="s">
        <v>235</v>
      </c>
      <c r="B19" s="1807"/>
      <c r="C19" s="1807"/>
      <c r="D19" s="1807"/>
      <c r="E19" s="1807"/>
      <c r="F19" s="1807"/>
      <c r="G19" s="1807"/>
      <c r="H19" s="1807"/>
      <c r="I19" s="1807"/>
      <c r="J19" s="1807"/>
      <c r="K19" s="1807"/>
      <c r="L19" s="1807"/>
      <c r="M19" s="284"/>
      <c r="N19" s="284"/>
    </row>
    <row r="20" spans="1:14" s="98" customFormat="1" ht="21" hidden="1" thickBot="1" x14ac:dyDescent="0.25">
      <c r="B20" s="281"/>
      <c r="C20" s="282"/>
      <c r="D20" s="281"/>
      <c r="E20" s="280"/>
      <c r="F20" s="281"/>
      <c r="G20" s="280"/>
      <c r="H20" s="281"/>
      <c r="I20" s="281"/>
      <c r="J20" s="280"/>
      <c r="K20" s="280"/>
      <c r="L20" s="279"/>
    </row>
    <row r="21" spans="1:14" s="98" customFormat="1" ht="28.5" customHeight="1" thickBot="1" x14ac:dyDescent="0.25">
      <c r="A21" s="278"/>
      <c r="B21" s="277"/>
      <c r="C21" s="276"/>
      <c r="D21" s="1802" t="s">
        <v>234</v>
      </c>
      <c r="E21" s="1808"/>
      <c r="F21" s="1808"/>
      <c r="G21" s="1808"/>
      <c r="H21" s="1808"/>
      <c r="I21" s="1808"/>
      <c r="J21" s="1808"/>
      <c r="K21" s="1808"/>
      <c r="L21" s="1808"/>
      <c r="M21" s="1808"/>
      <c r="N21" s="1808"/>
    </row>
    <row r="22" spans="1:14" s="98" customFormat="1" ht="80.099999999999994" customHeight="1" thickBot="1" x14ac:dyDescent="0.25">
      <c r="B22" s="1768"/>
      <c r="C22" s="1769"/>
      <c r="D22" s="275" t="s">
        <v>228</v>
      </c>
      <c r="E22" s="274" t="s">
        <v>227</v>
      </c>
      <c r="F22" s="272" t="s">
        <v>226</v>
      </c>
      <c r="G22" s="259" t="s">
        <v>222</v>
      </c>
      <c r="H22" s="1732" t="s">
        <v>233</v>
      </c>
      <c r="I22" s="1734"/>
      <c r="J22" s="272" t="s">
        <v>225</v>
      </c>
      <c r="K22" s="273" t="s">
        <v>224</v>
      </c>
      <c r="L22" s="272" t="s">
        <v>223</v>
      </c>
      <c r="M22" s="260" t="s">
        <v>222</v>
      </c>
      <c r="N22" s="259" t="s">
        <v>221</v>
      </c>
    </row>
    <row r="23" spans="1:14" s="98" customFormat="1" ht="46.5" customHeight="1" x14ac:dyDescent="0.2">
      <c r="B23" s="1809" t="s">
        <v>232</v>
      </c>
      <c r="C23" s="1810"/>
      <c r="D23" s="270">
        <f>SUM(D24:D25)</f>
        <v>3671084.8697182098</v>
      </c>
      <c r="E23" s="270">
        <f>SUM(E24:E25)</f>
        <v>1945920.2440062009</v>
      </c>
      <c r="F23" s="270">
        <f>IF(D23="",IF(E23="","",D23-E23),D23-E23)</f>
        <v>1725164.6257120089</v>
      </c>
      <c r="G23" s="271">
        <f>E23/D23</f>
        <v>0.53006680942126205</v>
      </c>
      <c r="H23" s="1811"/>
      <c r="I23" s="1812"/>
      <c r="J23" s="270">
        <f>SUM(J24:J25)</f>
        <v>4234118.3328812504</v>
      </c>
      <c r="K23" s="270">
        <f>SUM(K24:K25)</f>
        <v>1945920.2440062009</v>
      </c>
      <c r="L23" s="270">
        <f>IF(J23="",IF(K23="","",J23-K23),J23-K23)</f>
        <v>2288198.0888750497</v>
      </c>
      <c r="M23" s="255">
        <f>K23/J23</f>
        <v>0.45958097790857749</v>
      </c>
      <c r="N23" s="269"/>
    </row>
    <row r="24" spans="1:14" s="98" customFormat="1" ht="65.25" customHeight="1" x14ac:dyDescent="0.2">
      <c r="B24" s="1788" t="s">
        <v>231</v>
      </c>
      <c r="C24" s="1789"/>
      <c r="D24" s="644">
        <f>_757bbdaf_a251_4e14_80bf_570115bbd806</f>
        <v>3671084.8697182098</v>
      </c>
      <c r="E24" s="268">
        <f>'PR Cash Reconciliation_2A,B,C,D'!H18+'PR Cash Reconciliation_2A,B,C,D'!H19+'PR Cash Reconciliation_2A,B,C,D'!H21</f>
        <v>1945920.2440062009</v>
      </c>
      <c r="F24" s="114">
        <f>IF(D24="",IF(E24="",0,D24-E24),D24-E24)</f>
        <v>1725164.6257120089</v>
      </c>
      <c r="G24" s="267">
        <f>E24/D24</f>
        <v>0.53006680942126205</v>
      </c>
      <c r="H24" s="1790" t="s">
        <v>4218</v>
      </c>
      <c r="I24" s="1791"/>
      <c r="J24" s="644">
        <f>_5fc8d853_c679_4a06_bfcf_5a675070866e</f>
        <v>4234118.3328812504</v>
      </c>
      <c r="K24" s="114">
        <f>'PR Cash Reconciliation_2A,B,C,D'!F18+'PR Cash Reconciliation_2A,B,C,D'!F19+'PR Cash Reconciliation_2A,B,C,D'!F21+E24</f>
        <v>1945920.2440062009</v>
      </c>
      <c r="L24" s="114">
        <f>IF(J24="",IF(K24="",0,J24-K24),J24-K24)</f>
        <v>2288198.0888750497</v>
      </c>
      <c r="M24" s="253">
        <f>K24/J24</f>
        <v>0.45958097790857749</v>
      </c>
      <c r="N24" s="266" t="s">
        <v>4219</v>
      </c>
    </row>
    <row r="25" spans="1:14" s="98" customFormat="1" ht="65.25" customHeight="1" x14ac:dyDescent="0.2">
      <c r="B25" s="1792" t="s">
        <v>230</v>
      </c>
      <c r="C25" s="1793"/>
      <c r="D25" s="644">
        <f>_b2735405_dd56_44ce_9ea7_7c9dcc4cf6e1</f>
        <v>0</v>
      </c>
      <c r="E25" s="268">
        <f>'PR Cash Reconciliation_2A,B,C,D'!H20</f>
        <v>0</v>
      </c>
      <c r="F25" s="114">
        <f>IF(D25="",IF(E25="",0,D25-E25),D25-E25)</f>
        <v>0</v>
      </c>
      <c r="G25" s="267" t="e">
        <f>E25/D25</f>
        <v>#DIV/0!</v>
      </c>
      <c r="H25" s="1790"/>
      <c r="I25" s="1791"/>
      <c r="J25" s="644">
        <f>_08e720bb_96ae_4d23_aca2_de6c0f6242bd</f>
        <v>0</v>
      </c>
      <c r="K25" s="114">
        <f>'PR Cash Reconciliation_2A,B,C,D'!F20+E25</f>
        <v>0</v>
      </c>
      <c r="L25" s="114">
        <f>IF(J25="",IF(K25="",0,J25-K25),J25-K25)</f>
        <v>0</v>
      </c>
      <c r="M25" s="253" t="e">
        <f>K25/J25</f>
        <v>#DIV/0!</v>
      </c>
      <c r="N25" s="266"/>
    </row>
    <row r="26" spans="1:14" s="98" customFormat="1" ht="15.75" thickBot="1" x14ac:dyDescent="0.25">
      <c r="B26" s="265"/>
      <c r="C26" s="265"/>
      <c r="D26" s="263"/>
      <c r="E26" s="263"/>
      <c r="F26" s="262"/>
      <c r="I26" s="264"/>
      <c r="J26" s="264"/>
      <c r="K26" s="263"/>
      <c r="L26" s="263"/>
      <c r="N26" s="262"/>
    </row>
    <row r="27" spans="1:14" s="98" customFormat="1" ht="90.75" customHeight="1" thickBot="1" x14ac:dyDescent="0.25">
      <c r="B27" s="1768" t="s">
        <v>229</v>
      </c>
      <c r="C27" s="1769"/>
      <c r="D27" s="261" t="s">
        <v>228</v>
      </c>
      <c r="E27" s="261" t="s">
        <v>227</v>
      </c>
      <c r="F27" s="261" t="s">
        <v>226</v>
      </c>
      <c r="G27" s="259" t="s">
        <v>222</v>
      </c>
      <c r="H27" s="1802" t="s">
        <v>221</v>
      </c>
      <c r="I27" s="1803"/>
      <c r="J27" s="261" t="s">
        <v>225</v>
      </c>
      <c r="K27" s="261" t="s">
        <v>224</v>
      </c>
      <c r="L27" s="259" t="s">
        <v>223</v>
      </c>
      <c r="M27" s="260" t="s">
        <v>222</v>
      </c>
      <c r="N27" s="259" t="s">
        <v>221</v>
      </c>
    </row>
    <row r="28" spans="1:14" s="98" customFormat="1" ht="54" customHeight="1" x14ac:dyDescent="0.2">
      <c r="B28" s="1784" t="s">
        <v>220</v>
      </c>
      <c r="C28" s="1785"/>
      <c r="D28" s="256">
        <f>D29+D30</f>
        <v>1247629.89395938</v>
      </c>
      <c r="E28" s="256">
        <f>E29+E30</f>
        <v>518265.71</v>
      </c>
      <c r="F28" s="256">
        <f>IF(D28="",IF(E28="","",D28-E28),D28-E28)</f>
        <v>729364.18395938003</v>
      </c>
      <c r="G28" s="255">
        <f>E28/D28</f>
        <v>0.41540020202247058</v>
      </c>
      <c r="H28" s="258"/>
      <c r="I28" s="257"/>
      <c r="J28" s="256">
        <f>J29+J30</f>
        <v>1254616.3239593799</v>
      </c>
      <c r="K28" s="256">
        <f>K29+K30</f>
        <v>525252.14</v>
      </c>
      <c r="L28" s="256">
        <f>IF(J28="",IF(K28="","",J28-K28),J28-K28)</f>
        <v>729364.18395937991</v>
      </c>
      <c r="M28" s="255">
        <f>K28/J28</f>
        <v>0.41865559212746689</v>
      </c>
      <c r="N28" s="254"/>
    </row>
    <row r="29" spans="1:14" s="98" customFormat="1" ht="54" customHeight="1" x14ac:dyDescent="0.2">
      <c r="B29" s="1813" t="s">
        <v>219</v>
      </c>
      <c r="C29" s="1814"/>
      <c r="D29" s="644">
        <f>_96216c52_3538_4325_8126_72dc62827a1b</f>
        <v>0</v>
      </c>
      <c r="E29" s="645"/>
      <c r="F29" s="114">
        <f>IF(D29="",IF(E29="",0,D29-E29),D29-E29)</f>
        <v>0</v>
      </c>
      <c r="G29" s="253" t="e">
        <f>E29/D29</f>
        <v>#DIV/0!</v>
      </c>
      <c r="H29" s="1790"/>
      <c r="I29" s="1791"/>
      <c r="J29" s="644">
        <f>_1c12bfc2_41c8_4c56_8c9f_396f5701dc1c</f>
        <v>0</v>
      </c>
      <c r="K29" s="645"/>
      <c r="L29" s="114">
        <f>IF(J29="",IF(K29="",0,J29-K29),J29-K29)</f>
        <v>0</v>
      </c>
      <c r="M29" s="253" t="e">
        <f>K29/J29</f>
        <v>#DIV/0!</v>
      </c>
      <c r="N29" s="252"/>
    </row>
    <row r="30" spans="1:14" s="98" customFormat="1" ht="51" customHeight="1" x14ac:dyDescent="0.2">
      <c r="B30" s="1788" t="s">
        <v>218</v>
      </c>
      <c r="C30" s="1789"/>
      <c r="D30" s="644">
        <f>_627ca42b_04e2_43b0_9dd3_6a366d7df9ec</f>
        <v>1247629.89395938</v>
      </c>
      <c r="E30" s="645">
        <f>+'PR Expenditure_7A'!F17+'PR Expenditure_7A'!F18</f>
        <v>518265.71</v>
      </c>
      <c r="F30" s="114">
        <f>IF(D30="",IF(E30="",0,D30-E30),D30-E30)</f>
        <v>729364.18395938003</v>
      </c>
      <c r="G30" s="253">
        <f>E30/D30</f>
        <v>0.41540020202247058</v>
      </c>
      <c r="H30" s="1790" t="s">
        <v>4214</v>
      </c>
      <c r="I30" s="1791"/>
      <c r="J30" s="644">
        <f>_d7b38c7a_acf6_4726_87a0_eeda6bd08f2c</f>
        <v>1254616.3239593799</v>
      </c>
      <c r="K30" s="645">
        <f>+'PR Expenditure_7A'!L17+'PR Expenditure_7A'!L18</f>
        <v>525252.14</v>
      </c>
      <c r="L30" s="114">
        <f>IF(J30="",IF(K30="",0,J30-K30),J30-K30)</f>
        <v>729364.18395937991</v>
      </c>
      <c r="M30" s="253">
        <f>K30/J30</f>
        <v>0.41865559212746689</v>
      </c>
      <c r="N30" s="252" t="s">
        <v>4215</v>
      </c>
    </row>
    <row r="31" spans="1:14" s="250" customFormat="1" x14ac:dyDescent="0.2">
      <c r="D31" s="251"/>
      <c r="E31" s="251"/>
      <c r="F31" s="251"/>
      <c r="J31" s="251"/>
      <c r="K31" s="251"/>
      <c r="L31" s="251"/>
    </row>
  </sheetData>
  <sheetProtection algorithmName="SHA-512" hashValue="2QOOAei4ob9PVu5hy/YuOJOh1jDuR7F+9XnzwLiWskHvfyqRKz4SiBqA6adfXdTlUP2pcoOfTmklKxkJ1gsNMg==" saltValue="d//MKFaIcqNGJiKsfz+paQ==" spinCount="100000" sheet="1" formatCells="0" formatColumns="0" formatRows="0"/>
  <mergeCells count="39">
    <mergeCell ref="B28:C28"/>
    <mergeCell ref="B29:C29"/>
    <mergeCell ref="H29:I29"/>
    <mergeCell ref="B30:C30"/>
    <mergeCell ref="H30:I30"/>
    <mergeCell ref="B27:C27"/>
    <mergeCell ref="H27:I27"/>
    <mergeCell ref="B15:C15"/>
    <mergeCell ref="H15:I15"/>
    <mergeCell ref="A19:L19"/>
    <mergeCell ref="D21:N21"/>
    <mergeCell ref="B22:C22"/>
    <mergeCell ref="H22:I22"/>
    <mergeCell ref="B23:C23"/>
    <mergeCell ref="H23:I23"/>
    <mergeCell ref="B24:C24"/>
    <mergeCell ref="H24:I24"/>
    <mergeCell ref="B25:C25"/>
    <mergeCell ref="H25:I25"/>
    <mergeCell ref="B12:C12"/>
    <mergeCell ref="H12:I12"/>
    <mergeCell ref="B13:C13"/>
    <mergeCell ref="H13:I13"/>
    <mergeCell ref="B14:C14"/>
    <mergeCell ref="H14:I14"/>
    <mergeCell ref="B8:C8"/>
    <mergeCell ref="H8:I8"/>
    <mergeCell ref="B9:C9"/>
    <mergeCell ref="H9:I9"/>
    <mergeCell ref="B10:C10"/>
    <mergeCell ref="H10:I10"/>
    <mergeCell ref="B7:C7"/>
    <mergeCell ref="H7:I7"/>
    <mergeCell ref="A2:D3"/>
    <mergeCell ref="E2:F2"/>
    <mergeCell ref="E3:F3"/>
    <mergeCell ref="A4:N4"/>
    <mergeCell ref="D6:N6"/>
    <mergeCell ref="J2:N3"/>
  </mergeCells>
  <conditionalFormatting sqref="F11 N11 N13:N15 H13">
    <cfRule type="cellIs" dxfId="146" priority="6" stopIfTrue="1" operator="lessThan">
      <formula>0</formula>
    </cfRule>
  </conditionalFormatting>
  <conditionalFormatting sqref="F11 H13 N13:N15 N11 N26">
    <cfRule type="cellIs" dxfId="145" priority="5" stopIfTrue="1" operator="lessThan">
      <formula>0</formula>
    </cfRule>
  </conditionalFormatting>
  <conditionalFormatting sqref="F26 N26 N28:N30 H28">
    <cfRule type="cellIs" dxfId="144" priority="4" stopIfTrue="1" operator="lessThan">
      <formula>0</formula>
    </cfRule>
  </conditionalFormatting>
  <conditionalFormatting sqref="F26 H28 N28:N30">
    <cfRule type="cellIs" dxfId="143" priority="3" stopIfTrue="1" operator="lessThan">
      <formula>0</formula>
    </cfRule>
  </conditionalFormatting>
  <pageMargins left="0.31496062992125984" right="0.31496062992125984" top="0.35433070866141736" bottom="0.35433070866141736" header="0.31496062992125984" footer="0.31496062992125984"/>
  <pageSetup paperSize="8" scale="49"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1" id="{D6C09C1E-A0BB-4877-9B92-1ACC51592B42}">
            <xm:f>CoverSheet!$D$14="EUR"</xm:f>
            <x14:dxf>
              <numFmt numFmtId="190" formatCode="[$EUR]\ #,##0.00;[Red]\-[$EUR]\ #,##0.00"/>
            </x14:dxf>
          </x14:cfRule>
          <xm:sqref>D8:E10 F8:F10 J8:L10 J13:L15 D13:F15 D23:F25 J23:L25 D28:F30 J28:L30</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0">
    <tabColor theme="0"/>
  </sheetPr>
  <dimension ref="A1:I15"/>
  <sheetViews>
    <sheetView topLeftCell="A2" zoomScale="85" zoomScaleNormal="85" workbookViewId="0">
      <selection activeCell="E12" sqref="E12"/>
    </sheetView>
  </sheetViews>
  <sheetFormatPr baseColWidth="10" defaultColWidth="9.140625" defaultRowHeight="15" x14ac:dyDescent="0.25"/>
  <cols>
    <col min="1" max="1" width="56.42578125" style="999" customWidth="1"/>
    <col min="2" max="2" width="42.85546875" style="999" customWidth="1"/>
    <col min="3" max="3" width="29.85546875" style="999" bestFit="1" customWidth="1"/>
    <col min="4" max="4" width="32.5703125" style="999" customWidth="1"/>
    <col min="5" max="5" width="40" style="999" bestFit="1" customWidth="1"/>
    <col min="6" max="6" width="32.140625" style="999" bestFit="1" customWidth="1"/>
    <col min="7" max="7" width="32.85546875" style="999" bestFit="1" customWidth="1"/>
    <col min="8" max="8" width="40.85546875" style="999" bestFit="1" customWidth="1"/>
    <col min="9" max="9" width="42" style="999" bestFit="1" customWidth="1"/>
    <col min="10" max="16384" width="9.140625" style="999"/>
  </cols>
  <sheetData>
    <row r="1" spans="1:9" x14ac:dyDescent="0.25">
      <c r="A1" s="999" t="s">
        <v>784</v>
      </c>
    </row>
    <row r="2" spans="1:9" x14ac:dyDescent="0.25">
      <c r="A2" s="999" t="s">
        <v>785</v>
      </c>
    </row>
    <row r="8" spans="1:9" ht="27.95" customHeight="1" x14ac:dyDescent="0.25">
      <c r="A8" s="1001" t="s">
        <v>231</v>
      </c>
      <c r="B8" s="678" t="s">
        <v>228</v>
      </c>
      <c r="C8" s="678">
        <v>3671084.8697182098</v>
      </c>
      <c r="D8" s="678" t="s">
        <v>564</v>
      </c>
      <c r="E8" s="678">
        <v>4234118.3328812504</v>
      </c>
      <c r="F8" s="1002"/>
      <c r="G8" s="1003"/>
      <c r="H8" s="1003"/>
      <c r="I8" s="1003"/>
    </row>
    <row r="9" spans="1:9" ht="15.75" x14ac:dyDescent="0.25">
      <c r="A9" s="1001" t="s">
        <v>230</v>
      </c>
      <c r="B9" s="678" t="s">
        <v>228</v>
      </c>
      <c r="C9" s="678">
        <v>0</v>
      </c>
      <c r="D9" s="678" t="s">
        <v>564</v>
      </c>
      <c r="E9" s="678">
        <v>0</v>
      </c>
      <c r="F9" s="1002"/>
      <c r="G9" s="1003"/>
      <c r="H9" s="1003"/>
      <c r="I9" s="1003"/>
    </row>
    <row r="10" spans="1:9" x14ac:dyDescent="0.25">
      <c r="A10" s="1004"/>
      <c r="B10" s="1002"/>
      <c r="C10" s="1002"/>
      <c r="D10" s="1002"/>
      <c r="E10" s="1002"/>
      <c r="F10" s="1002"/>
      <c r="G10" s="1003"/>
      <c r="H10" s="1003"/>
      <c r="I10" s="1003"/>
    </row>
    <row r="11" spans="1:9" ht="15.75" x14ac:dyDescent="0.25">
      <c r="A11" s="1002" t="s">
        <v>219</v>
      </c>
      <c r="B11" s="678" t="s">
        <v>228</v>
      </c>
      <c r="C11" s="678">
        <v>0</v>
      </c>
      <c r="D11" s="1005" t="s">
        <v>572</v>
      </c>
      <c r="E11" s="1005">
        <f>IFERROR('Budget Variance_2F'!E14,"")</f>
        <v>0</v>
      </c>
      <c r="F11" s="678" t="s">
        <v>564</v>
      </c>
      <c r="G11" s="676">
        <v>0</v>
      </c>
      <c r="H11" s="1006" t="s">
        <v>574</v>
      </c>
      <c r="I11" s="1006">
        <f>IFERROR('Budget Variance_2F'!K14,"")</f>
        <v>0</v>
      </c>
    </row>
    <row r="12" spans="1:9" ht="15.75" x14ac:dyDescent="0.25">
      <c r="A12" s="1002" t="s">
        <v>219</v>
      </c>
      <c r="B12" s="1002"/>
      <c r="C12" s="1002"/>
      <c r="D12" s="1005" t="s">
        <v>573</v>
      </c>
      <c r="E12" s="1005">
        <f>IFERROR('Budget Variance_2F'!E29,"")</f>
        <v>0</v>
      </c>
      <c r="F12" s="678"/>
      <c r="G12" s="676"/>
      <c r="H12" s="1006" t="s">
        <v>575</v>
      </c>
      <c r="I12" s="1006">
        <f>IFERROR('Budget Variance_2F'!K29,"")</f>
        <v>0</v>
      </c>
    </row>
    <row r="13" spans="1:9" ht="15.75" x14ac:dyDescent="0.25">
      <c r="A13" s="1002"/>
      <c r="B13" s="1002"/>
      <c r="C13" s="1007"/>
      <c r="D13" s="1008"/>
      <c r="E13" s="1008"/>
      <c r="F13" s="679"/>
      <c r="G13" s="677"/>
      <c r="H13" s="1009"/>
      <c r="I13" s="1009"/>
    </row>
    <row r="14" spans="1:9" ht="15.75" x14ac:dyDescent="0.25">
      <c r="A14" s="1002" t="s">
        <v>218</v>
      </c>
      <c r="B14" s="678" t="s">
        <v>228</v>
      </c>
      <c r="C14" s="678">
        <v>1247629.89395938</v>
      </c>
      <c r="D14" s="1005" t="s">
        <v>572</v>
      </c>
      <c r="E14" s="1005">
        <f>IFERROR('Budget Variance_2F'!E15,"")</f>
        <v>518265.71</v>
      </c>
      <c r="F14" s="678" t="s">
        <v>564</v>
      </c>
      <c r="G14" s="676">
        <v>1254616.3239593799</v>
      </c>
      <c r="H14" s="1006" t="s">
        <v>574</v>
      </c>
      <c r="I14" s="1006">
        <f>IFERROR('Budget Variance_2F'!K15,"")</f>
        <v>525252.14</v>
      </c>
    </row>
    <row r="15" spans="1:9" ht="15.75" x14ac:dyDescent="0.25">
      <c r="A15" s="1002" t="s">
        <v>218</v>
      </c>
      <c r="B15" s="1002"/>
      <c r="C15" s="1002"/>
      <c r="D15" s="1005" t="s">
        <v>573</v>
      </c>
      <c r="E15" s="1005">
        <f>IFERROR('Budget Variance_2F'!E30,"")</f>
        <v>518265.71</v>
      </c>
      <c r="F15" s="1002"/>
      <c r="G15" s="1003"/>
      <c r="H15" s="1006" t="s">
        <v>575</v>
      </c>
      <c r="I15" s="1006">
        <f>IFERROR('Budget Variance_2F'!K30,"")</f>
        <v>525252.14</v>
      </c>
    </row>
  </sheetData>
  <sheetProtection formatCells="0" formatColumns="0"/>
  <dataValidations count="6">
    <dataValidation type="decimal" allowBlank="1" showInputMessage="1" showErrorMessage="1" errorTitle="X-Author for Excel" error="Please enter a valid numeric value. Valid range for LFA Actual Grant Cash Out-Flow is -9999999999.99 to 9999999999.99." promptTitle="X-Author for Excel" sqref="E12 E15" xr:uid="{00000000-0002-0000-1400-000000000000}">
      <formula1>-9999999999.99</formula1>
      <formula2>9999999999.99</formula2>
    </dataValidation>
    <dataValidation type="decimal" allowBlank="1" showInputMessage="1" showErrorMessage="1" errorTitle="X-Author for Excel" error="Please enter a valid numeric value. Valid range for LFA Cumul. Actual Grant Cash Out-Flow is -9999999999.99 to 9999999999.99." promptTitle="X-Author for Excel" sqref="I12 I15" xr:uid="{00000000-0002-0000-1400-000001000000}">
      <formula1>-9999999999.99</formula1>
      <formula2>9999999999.99</formula2>
    </dataValidation>
    <dataValidation type="decimal" allowBlank="1" showInputMessage="1" showErrorMessage="1" errorTitle="X-Author for Excel" error="Please enter a valid numeric value. Valid range for PR Actual Grant Cash Out-Flow is -9999999999.99 to 9999999999.99." promptTitle="X-Author for Excel" sqref="E11 E14" xr:uid="{00000000-0002-0000-1400-000002000000}">
      <formula1>-9999999999.99</formula1>
      <formula2>9999999999.99</formula2>
    </dataValidation>
    <dataValidation type="decimal" allowBlank="1" showInputMessage="1" showErrorMessage="1" errorTitle="X-Author for Excel" error="Please enter a valid numeric value. Valid range for PR Cumulative Actual Grant Cash Out-Flow is -9999999999.99 to 9999999999.99." promptTitle="X-Author for Excel" sqref="I11 I14" xr:uid="{00000000-0002-0000-1400-000003000000}">
      <formula1>-9999999999.99</formula1>
      <formula2>9999999999.99</formula2>
    </dataValidation>
    <dataValidation type="decimal" allowBlank="1" showInputMessage="1" showErrorMessage="1" errorTitle="X-Author for Excel" error="Please enter a valid numeric value. Valid range for Budget for Reporting Period is -9999999999.99 to 9999999999.99." promptTitle="X-Author for Excel" sqref="C14 C11 C8:C9" xr:uid="{00000000-0002-0000-1400-000004000000}">
      <formula1>-9999999999.99</formula1>
      <formula2>9999999999.99</formula2>
    </dataValidation>
    <dataValidation type="decimal" allowBlank="1" showInputMessage="1" showErrorMessage="1" errorTitle="X-Author for Excel" error="Please enter a valid numeric value. Valid range for Cumul. Budget through PU period is -9999999999.99 to 9999999999.99." promptTitle="X-Author for Excel" sqref="G14 G11 E8:E9" xr:uid="{00000000-0002-0000-1400-000005000000}">
      <formula1>-9999999999.99</formula1>
      <formula2>9999999999.99</formula2>
    </dataValidation>
  </dataValidations>
  <pageMargins left="0.7" right="0.7" top="0.75" bottom="0.75" header="0.3" footer="0.3"/>
  <pageSetup paperSize="9" orientation="portrait" r:id="rId1"/>
  <ignoredErrors>
    <ignoredError sqref="E13:I13 F11 F12:G12 F15:G15 F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rgb="FF7030A0"/>
  </sheetPr>
  <dimension ref="A1:AP85"/>
  <sheetViews>
    <sheetView topLeftCell="M1" zoomScale="70" zoomScaleNormal="70" zoomScaleSheetLayoutView="70" zoomScalePageLayoutView="55" workbookViewId="0">
      <selection activeCell="P14" sqref="P14"/>
    </sheetView>
  </sheetViews>
  <sheetFormatPr baseColWidth="10" defaultColWidth="9.140625" defaultRowHeight="12.75" x14ac:dyDescent="0.2"/>
  <cols>
    <col min="1" max="12" width="9.140625" style="301" hidden="1" customWidth="1"/>
    <col min="13" max="13" width="23.140625" style="301" customWidth="1"/>
    <col min="14" max="14" width="47.42578125" style="301" customWidth="1"/>
    <col min="15" max="16" width="22" style="301" customWidth="1"/>
    <col min="17" max="20" width="18.85546875" style="301" customWidth="1"/>
    <col min="21" max="21" width="23.85546875" style="301" customWidth="1"/>
    <col min="22" max="22" width="30.85546875" style="301" customWidth="1"/>
    <col min="23" max="23" width="35.140625" style="301" customWidth="1"/>
    <col min="24" max="24" width="4.85546875" style="303" customWidth="1"/>
    <col min="25" max="16384" width="9.140625" style="301"/>
  </cols>
  <sheetData>
    <row r="1" spans="13:42" s="403" customFormat="1" ht="37.5" customHeight="1" x14ac:dyDescent="0.25">
      <c r="M1" s="1817" t="str">
        <f>CoverSheet!A1</f>
        <v>Informe de progreso y solicitud de desembolso</v>
      </c>
      <c r="N1" s="1817"/>
      <c r="O1" s="1817"/>
      <c r="P1" s="1817"/>
      <c r="Q1" s="1817"/>
      <c r="R1" s="1817"/>
      <c r="S1" s="1817"/>
      <c r="T1" s="1817"/>
      <c r="U1" s="1817"/>
      <c r="V1" s="1817"/>
      <c r="W1" s="1817"/>
      <c r="X1" s="404"/>
      <c r="Y1" s="1011"/>
      <c r="Z1" s="1011"/>
      <c r="AA1" s="1011"/>
      <c r="AB1" s="1011"/>
      <c r="AC1" s="1011"/>
      <c r="AD1" s="1011"/>
      <c r="AE1" s="1011"/>
      <c r="AF1" s="1011"/>
      <c r="AG1" s="1011"/>
      <c r="AH1" s="1011"/>
      <c r="AI1" s="1011"/>
      <c r="AJ1" s="1011"/>
      <c r="AK1" s="1011"/>
      <c r="AL1" s="1011"/>
      <c r="AM1" s="1011"/>
      <c r="AN1" s="1011"/>
      <c r="AO1" s="1011"/>
      <c r="AP1" s="1011"/>
    </row>
    <row r="2" spans="13:42" s="98" customFormat="1" ht="15" x14ac:dyDescent="0.2">
      <c r="M2" s="322"/>
      <c r="N2" s="322"/>
      <c r="O2" s="322"/>
      <c r="P2" s="322"/>
      <c r="Q2" s="322"/>
      <c r="R2" s="322"/>
      <c r="S2" s="322"/>
      <c r="T2" s="322"/>
      <c r="U2" s="322"/>
      <c r="V2" s="323"/>
      <c r="W2" s="302"/>
      <c r="X2" s="302"/>
      <c r="Y2" s="247"/>
      <c r="Z2" s="247"/>
      <c r="AA2" s="247"/>
      <c r="AB2" s="247"/>
      <c r="AC2" s="247"/>
      <c r="AD2" s="247"/>
      <c r="AE2" s="247"/>
      <c r="AF2" s="247"/>
      <c r="AG2" s="247"/>
      <c r="AH2" s="247"/>
      <c r="AI2" s="247"/>
      <c r="AJ2" s="247"/>
      <c r="AK2" s="247"/>
      <c r="AL2" s="247"/>
      <c r="AM2" s="247"/>
      <c r="AN2" s="247"/>
      <c r="AO2" s="247"/>
      <c r="AP2" s="247"/>
    </row>
    <row r="3" spans="13:42" s="316" customFormat="1" ht="25.5" customHeight="1" x14ac:dyDescent="0.2">
      <c r="M3" s="1818" t="str">
        <f>VLOOKUP(Translations!B252,Translations!B3:H508,4,0)</f>
        <v>Sección 3A:  Gestión de adquisiciones y suministros a nivel del RP</v>
      </c>
      <c r="N3" s="1818"/>
      <c r="O3" s="1818"/>
      <c r="P3" s="1818"/>
      <c r="Q3" s="1818"/>
      <c r="R3" s="1818"/>
      <c r="S3" s="1818"/>
      <c r="T3" s="1818"/>
      <c r="U3" s="1818"/>
      <c r="V3" s="1818"/>
      <c r="W3" s="402"/>
      <c r="X3" s="401"/>
    </row>
    <row r="4" spans="13:42" s="316" customFormat="1" ht="21" thickBot="1" x14ac:dyDescent="0.25">
      <c r="M4" s="400"/>
      <c r="N4" s="400"/>
      <c r="O4" s="400"/>
      <c r="P4" s="400"/>
      <c r="Q4" s="400"/>
      <c r="R4" s="400"/>
      <c r="S4" s="400"/>
      <c r="T4" s="400"/>
      <c r="U4" s="400"/>
      <c r="V4" s="400"/>
      <c r="W4" s="302"/>
      <c r="X4" s="399"/>
    </row>
    <row r="5" spans="13:42" s="322" customFormat="1" ht="27.75" customHeight="1" thickBot="1" x14ac:dyDescent="0.25">
      <c r="M5" s="398"/>
      <c r="N5" s="398"/>
      <c r="O5" s="397"/>
      <c r="P5" s="397"/>
      <c r="Q5" s="396"/>
      <c r="R5" s="395"/>
      <c r="S5" s="1819" t="str">
        <f>VLOOKUP(Translations!B254,Translations!B3:H508,4,0)</f>
        <v>Comentarios</v>
      </c>
      <c r="T5" s="1820"/>
      <c r="U5" s="1820"/>
      <c r="V5" s="1820"/>
      <c r="W5" s="1821"/>
      <c r="X5" s="323"/>
    </row>
    <row r="6" spans="13:42" s="322" customFormat="1" ht="148.5" customHeight="1" thickBot="1" x14ac:dyDescent="0.25">
      <c r="M6" s="1822" t="str">
        <f>VLOOKUP(Translations!B253,Translations!B3:H508,4,0)</f>
        <v>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v>
      </c>
      <c r="N6" s="1823"/>
      <c r="O6" s="1823"/>
      <c r="P6" s="1823"/>
      <c r="Q6" s="1823"/>
      <c r="R6" s="394" t="s">
        <v>2148</v>
      </c>
      <c r="S6" s="1824" t="s">
        <v>4220</v>
      </c>
      <c r="T6" s="1825"/>
      <c r="U6" s="1825"/>
      <c r="V6" s="1825"/>
      <c r="W6" s="1826"/>
      <c r="X6" s="323"/>
    </row>
    <row r="7" spans="13:42" s="322" customFormat="1" ht="15.75" thickBot="1" x14ac:dyDescent="0.25">
      <c r="M7" s="392"/>
      <c r="N7" s="392"/>
      <c r="O7" s="392"/>
      <c r="P7" s="392"/>
      <c r="Q7" s="392"/>
      <c r="R7" s="393"/>
      <c r="S7" s="392"/>
      <c r="T7" s="392"/>
      <c r="U7" s="392"/>
      <c r="V7" s="392"/>
      <c r="W7" s="391"/>
      <c r="X7" s="323"/>
    </row>
    <row r="8" spans="13:42" s="322" customFormat="1" ht="37.5" customHeight="1" thickBot="1" x14ac:dyDescent="0.25">
      <c r="M8" s="1815" t="str">
        <f>VLOOKUP(Translations!B255,Translations!B3:H508,4,0)</f>
        <v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v>
      </c>
      <c r="N8" s="1816"/>
      <c r="O8" s="1816"/>
      <c r="P8" s="1816"/>
      <c r="Q8" s="1816"/>
      <c r="R8" s="1816"/>
      <c r="S8" s="1816"/>
      <c r="T8" s="1816"/>
      <c r="U8" s="1816"/>
      <c r="V8" s="1816"/>
      <c r="W8" s="1816"/>
      <c r="X8" s="388"/>
    </row>
    <row r="9" spans="13:42" s="321" customFormat="1" ht="34.5" customHeight="1" thickBot="1" x14ac:dyDescent="0.25">
      <c r="M9" s="1819" t="str">
        <f>VLOOKUP(Translations!B256,Translations!B3:H508,4,0)</f>
        <v>Productos farmacéuticos y sanitarios básicos</v>
      </c>
      <c r="N9" s="1821"/>
      <c r="O9" s="390" t="str">
        <f>VLOOKUP(Translations!B257,Translations!B3:H508,4,0)</f>
        <v>Riesgo de desabastecimiento</v>
      </c>
      <c r="P9" s="389" t="str">
        <f>VLOOKUP(Translations!B258,Translations!B3:H508,4,0)</f>
        <v>Riesgo de vencimiento</v>
      </c>
      <c r="Q9" s="1819" t="str">
        <f>VLOOKUP(Translations!B259,Translations!B3:H508,4,0)</f>
        <v>Comentarios (si existen riesgos, incluya información sobre los artículos concretos cuyas existencias pueden agotarse o alcanzar el final de su periodo de validez y las medidas de mitigación en el lugar o para ser implementado)</v>
      </c>
      <c r="R9" s="1820"/>
      <c r="S9" s="1820"/>
      <c r="T9" s="1820"/>
      <c r="U9" s="1820"/>
      <c r="V9" s="1820"/>
      <c r="W9" s="1821"/>
      <c r="X9" s="323"/>
    </row>
    <row r="10" spans="13:42" s="321" customFormat="1" ht="27" customHeight="1" thickBot="1" x14ac:dyDescent="0.25">
      <c r="M10" s="1827" t="str">
        <f>VLOOKUP(Translations!B260,Translations!B3:H508,4,0)</f>
        <v>1. Antimaláricos</v>
      </c>
      <c r="N10" s="1828"/>
      <c r="O10" s="330" t="s">
        <v>2148</v>
      </c>
      <c r="P10" s="329" t="s">
        <v>2148</v>
      </c>
      <c r="Q10" s="1829" t="s">
        <v>4221</v>
      </c>
      <c r="R10" s="1830"/>
      <c r="S10" s="1830"/>
      <c r="T10" s="1830"/>
      <c r="U10" s="1830"/>
      <c r="V10" s="1830"/>
      <c r="W10" s="1831"/>
      <c r="X10" s="323"/>
    </row>
    <row r="11" spans="13:42" s="321" customFormat="1" ht="27" customHeight="1" thickBot="1" x14ac:dyDescent="0.25">
      <c r="M11" s="1832" t="str">
        <f>VLOOKUP(Translations!B261,Translations!B3:H508,4,0)</f>
        <v>2. Mosquiteros</v>
      </c>
      <c r="N11" s="1833"/>
      <c r="O11" s="328" t="s">
        <v>2148</v>
      </c>
      <c r="P11" s="328" t="s">
        <v>2148</v>
      </c>
      <c r="Q11" s="1829" t="s">
        <v>4221</v>
      </c>
      <c r="R11" s="1830"/>
      <c r="S11" s="1830"/>
      <c r="T11" s="1830"/>
      <c r="U11" s="1830"/>
      <c r="V11" s="1830"/>
      <c r="W11" s="1831"/>
      <c r="X11" s="323"/>
    </row>
    <row r="12" spans="13:42" s="321" customFormat="1" ht="27" customHeight="1" thickBot="1" x14ac:dyDescent="0.25">
      <c r="M12" s="1832" t="str">
        <f>VLOOKUP(Translations!B262,Translations!B3:H508,4,0)</f>
        <v>3. Productos de diagnóstico in vitro</v>
      </c>
      <c r="N12" s="1833"/>
      <c r="O12" s="327" t="s">
        <v>2148</v>
      </c>
      <c r="P12" s="326" t="s">
        <v>2148</v>
      </c>
      <c r="Q12" s="1829" t="s">
        <v>4221</v>
      </c>
      <c r="R12" s="1830"/>
      <c r="S12" s="1830"/>
      <c r="T12" s="1830"/>
      <c r="U12" s="1830"/>
      <c r="V12" s="1830"/>
      <c r="W12" s="1831"/>
      <c r="X12" s="323"/>
    </row>
    <row r="13" spans="13:42" s="321" customFormat="1" ht="27" customHeight="1" thickBot="1" x14ac:dyDescent="0.25">
      <c r="M13" s="1832" t="str">
        <f>VLOOKUP(Translations!B263,Translations!B3:H508,4,0)</f>
        <v>4. Preservativos</v>
      </c>
      <c r="N13" s="1833"/>
      <c r="O13" s="325" t="s">
        <v>2148</v>
      </c>
      <c r="P13" s="325" t="s">
        <v>2148</v>
      </c>
      <c r="Q13" s="1829" t="s">
        <v>4221</v>
      </c>
      <c r="R13" s="1830"/>
      <c r="S13" s="1830"/>
      <c r="T13" s="1830"/>
      <c r="U13" s="1830"/>
      <c r="V13" s="1830"/>
      <c r="W13" s="1831"/>
      <c r="X13" s="388"/>
    </row>
    <row r="14" spans="13:42" s="321" customFormat="1" ht="27" customHeight="1" thickBot="1" x14ac:dyDescent="0.25">
      <c r="M14" s="1832" t="str">
        <f>VLOOKUP(Translations!B264,Translations!B3:H508,4,0)</f>
        <v>5. Antirretrovirales</v>
      </c>
      <c r="N14" s="1833"/>
      <c r="O14" s="325" t="s">
        <v>2148</v>
      </c>
      <c r="P14" s="325" t="s">
        <v>2148</v>
      </c>
      <c r="Q14" s="1829" t="s">
        <v>4221</v>
      </c>
      <c r="R14" s="1830"/>
      <c r="S14" s="1830"/>
      <c r="T14" s="1830"/>
      <c r="U14" s="1830"/>
      <c r="V14" s="1830"/>
      <c r="W14" s="1831"/>
      <c r="X14" s="323"/>
    </row>
    <row r="15" spans="13:42" s="321" customFormat="1" ht="27" customHeight="1" thickBot="1" x14ac:dyDescent="0.25">
      <c r="M15" s="1840" t="str">
        <f>VLOOKUP(Translations!B265,Translations!B3:H508,4,0)</f>
        <v>6. Antituberculosos</v>
      </c>
      <c r="N15" s="1841"/>
      <c r="O15" s="325" t="s">
        <v>246</v>
      </c>
      <c r="P15" s="325" t="s">
        <v>2148</v>
      </c>
      <c r="Q15" s="1829" t="s">
        <v>4221</v>
      </c>
      <c r="R15" s="1830"/>
      <c r="S15" s="1830"/>
      <c r="T15" s="1830"/>
      <c r="U15" s="1830"/>
      <c r="V15" s="1830"/>
      <c r="W15" s="1831"/>
      <c r="X15" s="323"/>
    </row>
    <row r="16" spans="13:42" s="321" customFormat="1" ht="27" customHeight="1" x14ac:dyDescent="0.2">
      <c r="M16" s="1840" t="str">
        <f>VLOOKUP(Translations!B266,Translations!B3:H508,4,0)</f>
        <v>7. Suministros de laboratorio (CD4, carga vírica, cartuchos…)</v>
      </c>
      <c r="N16" s="1841"/>
      <c r="O16" s="325" t="s">
        <v>246</v>
      </c>
      <c r="P16" s="325" t="s">
        <v>2148</v>
      </c>
      <c r="Q16" s="1829" t="s">
        <v>4221</v>
      </c>
      <c r="R16" s="1830"/>
      <c r="S16" s="1830"/>
      <c r="T16" s="1830"/>
      <c r="U16" s="1830"/>
      <c r="V16" s="1830"/>
      <c r="W16" s="1831"/>
      <c r="X16" s="323"/>
    </row>
    <row r="17" spans="13:24" s="321" customFormat="1" ht="27" customHeight="1" thickBot="1" x14ac:dyDescent="0.25">
      <c r="M17" s="1842" t="str">
        <f>VLOOKUP(Translations!B267,Translations!B3:H508,4,0)</f>
        <v>8. Otros (Especifique cuáles en la columna de comentarios)</v>
      </c>
      <c r="N17" s="1843"/>
      <c r="O17" s="324" t="s">
        <v>246</v>
      </c>
      <c r="P17" s="324" t="s">
        <v>2148</v>
      </c>
      <c r="Q17" s="1844" t="s">
        <v>4222</v>
      </c>
      <c r="R17" s="1845"/>
      <c r="S17" s="1845"/>
      <c r="T17" s="1845"/>
      <c r="U17" s="1845"/>
      <c r="V17" s="1845"/>
      <c r="W17" s="1846"/>
      <c r="X17" s="323"/>
    </row>
    <row r="18" spans="13:24" s="321" customFormat="1" ht="15.75" thickBot="1" x14ac:dyDescent="0.25">
      <c r="M18" s="1847"/>
      <c r="N18" s="1847"/>
      <c r="O18" s="387"/>
      <c r="P18" s="387"/>
      <c r="Q18" s="1848"/>
      <c r="R18" s="1848"/>
      <c r="S18" s="322"/>
      <c r="T18" s="322"/>
      <c r="U18" s="322"/>
      <c r="V18" s="322"/>
      <c r="W18" s="322"/>
      <c r="X18" s="323"/>
    </row>
    <row r="19" spans="13:24" s="321" customFormat="1" ht="25.5" customHeight="1" thickBot="1" x14ac:dyDescent="0.25">
      <c r="M19" s="1849" t="str">
        <f>VLOOKUP(Translations!B268,Translations!B3:H508,4,0)</f>
        <v>3.  Comentarios sobre otras cuestiones relacionados con la gestión de adquisiciones y suministros de productos farmacéuticos y sanitarios.</v>
      </c>
      <c r="N19" s="1850"/>
      <c r="O19" s="1850"/>
      <c r="P19" s="1850"/>
      <c r="Q19" s="1850"/>
      <c r="R19" s="1850"/>
      <c r="S19" s="1850"/>
      <c r="T19" s="1850"/>
      <c r="U19" s="1850"/>
      <c r="V19" s="1850"/>
      <c r="W19" s="1851"/>
      <c r="X19" s="323"/>
    </row>
    <row r="20" spans="13:24" s="321" customFormat="1" ht="131.25" customHeight="1" thickBot="1" x14ac:dyDescent="0.25">
      <c r="M20" s="1852"/>
      <c r="N20" s="1853"/>
      <c r="O20" s="1853"/>
      <c r="P20" s="1853"/>
      <c r="Q20" s="1853"/>
      <c r="R20" s="1853"/>
      <c r="S20" s="1853"/>
      <c r="T20" s="1853"/>
      <c r="U20" s="1853"/>
      <c r="V20" s="1853"/>
      <c r="W20" s="1854"/>
      <c r="X20" s="323"/>
    </row>
    <row r="21" spans="13:24" s="321" customFormat="1" ht="31.5" customHeight="1" x14ac:dyDescent="0.2">
      <c r="M21" s="386"/>
      <c r="N21" s="386"/>
      <c r="O21" s="386"/>
      <c r="P21" s="386"/>
      <c r="Q21" s="386"/>
      <c r="R21" s="386"/>
      <c r="S21" s="386"/>
      <c r="T21" s="386"/>
      <c r="U21" s="386"/>
      <c r="V21" s="386"/>
      <c r="W21" s="386"/>
      <c r="X21" s="323"/>
    </row>
    <row r="22" spans="13:24" s="321" customFormat="1" ht="25.5" x14ac:dyDescent="0.35">
      <c r="M22" s="385" t="s">
        <v>236</v>
      </c>
      <c r="N22" s="322"/>
      <c r="O22" s="322"/>
      <c r="P22" s="322"/>
      <c r="Q22" s="322"/>
      <c r="R22" s="322"/>
      <c r="S22" s="322"/>
      <c r="T22" s="322"/>
      <c r="U22" s="322"/>
      <c r="V22" s="323"/>
      <c r="W22" s="322"/>
      <c r="X22" s="323"/>
    </row>
    <row r="23" spans="13:24" s="321" customFormat="1" ht="2.25" customHeight="1" x14ac:dyDescent="0.2">
      <c r="M23" s="322"/>
      <c r="N23" s="322"/>
      <c r="O23" s="322"/>
      <c r="P23" s="322"/>
      <c r="Q23" s="322"/>
      <c r="R23" s="322"/>
      <c r="S23" s="322"/>
      <c r="T23" s="322"/>
      <c r="U23" s="322"/>
      <c r="V23" s="323"/>
      <c r="W23" s="322"/>
      <c r="X23" s="323"/>
    </row>
    <row r="24" spans="13:24" s="321" customFormat="1" ht="9.75" customHeight="1" x14ac:dyDescent="0.2">
      <c r="M24" s="322"/>
      <c r="N24" s="322"/>
      <c r="O24" s="322"/>
      <c r="P24" s="322"/>
      <c r="Q24" s="322"/>
      <c r="R24" s="322"/>
      <c r="S24" s="322"/>
      <c r="T24" s="322"/>
      <c r="U24" s="322"/>
      <c r="V24" s="322"/>
      <c r="W24" s="322"/>
      <c r="X24" s="323"/>
    </row>
    <row r="25" spans="13:24" s="321" customFormat="1" ht="30.75" customHeight="1" x14ac:dyDescent="0.2">
      <c r="M25" s="1855" t="s">
        <v>275</v>
      </c>
      <c r="N25" s="1818"/>
      <c r="O25" s="1818"/>
      <c r="P25" s="1818"/>
      <c r="Q25" s="1818"/>
      <c r="R25" s="1818"/>
      <c r="S25" s="1818"/>
      <c r="T25" s="1818"/>
      <c r="U25" s="1818"/>
      <c r="V25" s="1818"/>
      <c r="W25" s="1818"/>
      <c r="X25" s="323"/>
    </row>
    <row r="26" spans="13:24" s="321" customFormat="1" ht="7.5" customHeight="1" x14ac:dyDescent="0.2">
      <c r="M26" s="384"/>
      <c r="N26" s="383"/>
      <c r="O26" s="383"/>
      <c r="P26" s="383"/>
      <c r="Q26" s="382"/>
      <c r="R26" s="382"/>
      <c r="S26" s="382"/>
      <c r="T26" s="382"/>
      <c r="U26" s="382"/>
      <c r="V26" s="382"/>
      <c r="W26" s="381"/>
      <c r="X26" s="323"/>
    </row>
    <row r="27" spans="13:24" s="321" customFormat="1" ht="15.75" thickBot="1" x14ac:dyDescent="0.25">
      <c r="M27" s="380"/>
      <c r="N27" s="380"/>
      <c r="O27" s="379"/>
      <c r="P27" s="379"/>
      <c r="Q27" s="379"/>
      <c r="R27" s="379"/>
      <c r="S27" s="379"/>
      <c r="T27" s="379"/>
      <c r="U27" s="379"/>
      <c r="V27" s="379"/>
      <c r="W27" s="378"/>
      <c r="X27" s="323"/>
    </row>
    <row r="28" spans="13:24" s="321" customFormat="1" ht="25.5" customHeight="1" thickBot="1" x14ac:dyDescent="0.25">
      <c r="M28" s="377"/>
      <c r="N28" s="376"/>
      <c r="O28" s="375" t="s">
        <v>274</v>
      </c>
      <c r="P28" s="374" t="s">
        <v>273</v>
      </c>
      <c r="Q28" s="1836" t="s">
        <v>272</v>
      </c>
      <c r="R28" s="1837"/>
      <c r="S28" s="1837"/>
      <c r="T28" s="1837"/>
      <c r="U28" s="1838"/>
      <c r="V28" s="1838"/>
      <c r="W28" s="1839"/>
      <c r="X28" s="323"/>
    </row>
    <row r="29" spans="13:24" s="321" customFormat="1" ht="111" customHeight="1" thickBot="1" x14ac:dyDescent="0.25">
      <c r="M29" s="1856" t="s">
        <v>271</v>
      </c>
      <c r="N29" s="1857"/>
      <c r="O29" s="373" t="str">
        <f>IFERROR(R6,"")</f>
        <v>N/A</v>
      </c>
      <c r="P29" s="372" t="s">
        <v>246</v>
      </c>
      <c r="Q29" s="1858"/>
      <c r="R29" s="1858"/>
      <c r="S29" s="1858"/>
      <c r="T29" s="1858"/>
      <c r="U29" s="1859"/>
      <c r="V29" s="1859"/>
      <c r="W29" s="1860"/>
      <c r="X29" s="323"/>
    </row>
    <row r="30" spans="13:24" s="321" customFormat="1" ht="15.75" thickBot="1" x14ac:dyDescent="0.25">
      <c r="M30" s="371"/>
      <c r="N30" s="370"/>
      <c r="O30" s="369"/>
      <c r="P30" s="368"/>
      <c r="Q30" s="367"/>
      <c r="R30" s="366"/>
      <c r="S30" s="365"/>
      <c r="T30" s="364"/>
      <c r="U30" s="363"/>
      <c r="V30" s="362"/>
      <c r="W30" s="361"/>
      <c r="X30" s="323"/>
    </row>
    <row r="31" spans="13:24" s="321" customFormat="1" ht="21.75" customHeight="1" x14ac:dyDescent="0.2">
      <c r="M31" s="360" t="s">
        <v>270</v>
      </c>
      <c r="N31" s="360"/>
      <c r="O31" s="360"/>
      <c r="P31" s="360"/>
      <c r="Q31" s="359"/>
      <c r="R31" s="359"/>
      <c r="S31" s="358"/>
      <c r="T31" s="357"/>
      <c r="U31" s="357"/>
      <c r="V31" s="357"/>
      <c r="W31" s="356"/>
      <c r="X31" s="323"/>
    </row>
    <row r="32" spans="13:24" s="321" customFormat="1" ht="57" customHeight="1" thickBot="1" x14ac:dyDescent="0.25">
      <c r="M32" s="1861" t="s">
        <v>269</v>
      </c>
      <c r="N32" s="1861"/>
      <c r="O32" s="1861"/>
      <c r="P32" s="1861"/>
      <c r="Q32" s="1861"/>
      <c r="R32" s="1861"/>
      <c r="S32" s="1861"/>
      <c r="T32" s="1861"/>
      <c r="U32" s="1861"/>
      <c r="V32" s="1861"/>
      <c r="W32" s="1862"/>
      <c r="X32" s="323"/>
    </row>
    <row r="33" spans="13:24" s="321" customFormat="1" ht="35.25" customHeight="1" thickBot="1" x14ac:dyDescent="0.25">
      <c r="M33" s="1834" t="s">
        <v>268</v>
      </c>
      <c r="N33" s="1835"/>
      <c r="O33" s="355"/>
      <c r="P33" s="353"/>
      <c r="Q33" s="353"/>
      <c r="R33" s="353"/>
      <c r="S33" s="353"/>
      <c r="T33" s="353"/>
      <c r="U33" s="354"/>
      <c r="V33" s="353"/>
      <c r="W33" s="352"/>
      <c r="X33" s="323"/>
    </row>
    <row r="34" spans="13:24" s="321" customFormat="1" ht="138.75" customHeight="1" thickBot="1" x14ac:dyDescent="0.25">
      <c r="M34" s="1836" t="s">
        <v>267</v>
      </c>
      <c r="N34" s="1865"/>
      <c r="O34" s="350" t="s">
        <v>266</v>
      </c>
      <c r="P34" s="350" t="s">
        <v>265</v>
      </c>
      <c r="Q34" s="351" t="s">
        <v>262</v>
      </c>
      <c r="R34" s="1865" t="s">
        <v>261</v>
      </c>
      <c r="S34" s="1837"/>
      <c r="T34" s="350" t="s">
        <v>264</v>
      </c>
      <c r="U34" s="350" t="s">
        <v>263</v>
      </c>
      <c r="V34" s="350" t="s">
        <v>262</v>
      </c>
      <c r="W34" s="349" t="s">
        <v>261</v>
      </c>
      <c r="X34" s="323"/>
    </row>
    <row r="35" spans="13:24" s="321" customFormat="1" ht="22.5" customHeight="1" x14ac:dyDescent="0.2">
      <c r="M35" s="1866" t="s">
        <v>254</v>
      </c>
      <c r="N35" s="1867"/>
      <c r="O35" s="348"/>
      <c r="P35" s="348"/>
      <c r="Q35" s="344" t="str">
        <f t="shared" ref="Q35:Q41" si="0">IF(O35="",IF(P35="","",O35-P35),O35-P35)</f>
        <v/>
      </c>
      <c r="R35" s="1868"/>
      <c r="S35" s="1869"/>
      <c r="T35" s="348"/>
      <c r="U35" s="348"/>
      <c r="V35" s="344" t="str">
        <f t="shared" ref="V35:V41" si="1">IF(T35="",IF(U35="","",T35-U35),T35-U35)</f>
        <v/>
      </c>
      <c r="W35" s="347"/>
      <c r="X35" s="323"/>
    </row>
    <row r="36" spans="13:24" s="321" customFormat="1" ht="22.5" customHeight="1" x14ac:dyDescent="0.2">
      <c r="M36" s="1870" t="s">
        <v>253</v>
      </c>
      <c r="N36" s="1871"/>
      <c r="O36" s="346"/>
      <c r="P36" s="346"/>
      <c r="Q36" s="344" t="str">
        <f t="shared" si="0"/>
        <v/>
      </c>
      <c r="R36" s="1872"/>
      <c r="S36" s="1873"/>
      <c r="T36" s="346"/>
      <c r="U36" s="346"/>
      <c r="V36" s="344" t="str">
        <f t="shared" si="1"/>
        <v/>
      </c>
      <c r="W36" s="345"/>
      <c r="X36" s="323"/>
    </row>
    <row r="37" spans="13:24" s="321" customFormat="1" ht="22.5" customHeight="1" x14ac:dyDescent="0.2">
      <c r="M37" s="1870" t="s">
        <v>252</v>
      </c>
      <c r="N37" s="1871"/>
      <c r="O37" s="346"/>
      <c r="P37" s="346"/>
      <c r="Q37" s="344" t="str">
        <f t="shared" si="0"/>
        <v/>
      </c>
      <c r="R37" s="1872"/>
      <c r="S37" s="1873"/>
      <c r="T37" s="346"/>
      <c r="U37" s="346"/>
      <c r="V37" s="344" t="str">
        <f t="shared" si="1"/>
        <v/>
      </c>
      <c r="W37" s="345"/>
      <c r="X37" s="323"/>
    </row>
    <row r="38" spans="13:24" s="321" customFormat="1" ht="22.5" customHeight="1" x14ac:dyDescent="0.2">
      <c r="M38" s="1870" t="s">
        <v>251</v>
      </c>
      <c r="N38" s="1871"/>
      <c r="O38" s="346"/>
      <c r="P38" s="346"/>
      <c r="Q38" s="344" t="str">
        <f t="shared" si="0"/>
        <v/>
      </c>
      <c r="R38" s="1872"/>
      <c r="S38" s="1873"/>
      <c r="T38" s="346"/>
      <c r="U38" s="346"/>
      <c r="V38" s="344" t="str">
        <f t="shared" si="1"/>
        <v/>
      </c>
      <c r="W38" s="345"/>
      <c r="X38" s="323"/>
    </row>
    <row r="39" spans="13:24" s="321" customFormat="1" ht="22.5" customHeight="1" x14ac:dyDescent="0.2">
      <c r="M39" s="1870" t="s">
        <v>250</v>
      </c>
      <c r="N39" s="1871"/>
      <c r="O39" s="346"/>
      <c r="P39" s="346"/>
      <c r="Q39" s="344" t="str">
        <f t="shared" si="0"/>
        <v/>
      </c>
      <c r="R39" s="1872"/>
      <c r="S39" s="1873"/>
      <c r="T39" s="346"/>
      <c r="U39" s="346"/>
      <c r="V39" s="344" t="str">
        <f t="shared" si="1"/>
        <v/>
      </c>
      <c r="W39" s="345"/>
      <c r="X39" s="323"/>
    </row>
    <row r="40" spans="13:24" s="321" customFormat="1" ht="22.5" customHeight="1" x14ac:dyDescent="0.2">
      <c r="M40" s="1882" t="s">
        <v>249</v>
      </c>
      <c r="N40" s="1883"/>
      <c r="O40" s="343"/>
      <c r="P40" s="343"/>
      <c r="Q40" s="344" t="str">
        <f t="shared" si="0"/>
        <v/>
      </c>
      <c r="R40" s="1884"/>
      <c r="S40" s="1885"/>
      <c r="T40" s="343"/>
      <c r="U40" s="343"/>
      <c r="V40" s="344" t="str">
        <f t="shared" si="1"/>
        <v/>
      </c>
      <c r="W40" s="341"/>
      <c r="X40" s="323"/>
    </row>
    <row r="41" spans="13:24" s="321" customFormat="1" ht="22.5" customHeight="1" thickBot="1" x14ac:dyDescent="0.25">
      <c r="M41" s="1882" t="s">
        <v>260</v>
      </c>
      <c r="N41" s="1883"/>
      <c r="O41" s="343"/>
      <c r="P41" s="343"/>
      <c r="Q41" s="344" t="str">
        <f t="shared" si="0"/>
        <v/>
      </c>
      <c r="R41" s="1886"/>
      <c r="S41" s="1887"/>
      <c r="T41" s="343"/>
      <c r="U41" s="343"/>
      <c r="V41" s="342" t="str">
        <f t="shared" si="1"/>
        <v/>
      </c>
      <c r="W41" s="341"/>
      <c r="X41" s="323"/>
    </row>
    <row r="42" spans="13:24" s="321" customFormat="1" ht="22.5" customHeight="1" thickBot="1" x14ac:dyDescent="0.25">
      <c r="M42" s="1888" t="s">
        <v>106</v>
      </c>
      <c r="N42" s="1889"/>
      <c r="O42" s="340">
        <f>SUM(O35:O41)</f>
        <v>0</v>
      </c>
      <c r="P42" s="340">
        <f>SUM(P35:P41)</f>
        <v>0</v>
      </c>
      <c r="Q42" s="340">
        <f>SUM(Q35:Q41)</f>
        <v>0</v>
      </c>
      <c r="R42" s="1863"/>
      <c r="S42" s="1864"/>
      <c r="T42" s="340">
        <f>SUM(T35:T41)</f>
        <v>0</v>
      </c>
      <c r="U42" s="340">
        <f>SUM(U35:U41)</f>
        <v>0</v>
      </c>
      <c r="V42" s="339">
        <f>SUM(V35:V41)</f>
        <v>0</v>
      </c>
      <c r="W42" s="338"/>
      <c r="X42" s="323"/>
    </row>
    <row r="43" spans="13:24" s="321" customFormat="1" ht="15.75" thickBot="1" x14ac:dyDescent="0.25">
      <c r="M43" s="337"/>
      <c r="N43" s="336"/>
      <c r="O43" s="334"/>
      <c r="P43" s="334"/>
      <c r="Q43" s="334"/>
      <c r="R43" s="332"/>
      <c r="S43" s="335"/>
      <c r="T43" s="334"/>
      <c r="U43" s="334"/>
      <c r="V43" s="333"/>
      <c r="W43" s="332"/>
      <c r="X43" s="323"/>
    </row>
    <row r="44" spans="13:24" s="321" customFormat="1" ht="43.5" customHeight="1" thickBot="1" x14ac:dyDescent="0.25">
      <c r="M44" s="1892" t="s">
        <v>259</v>
      </c>
      <c r="N44" s="1893"/>
      <c r="O44" s="1893"/>
      <c r="P44" s="1893"/>
      <c r="Q44" s="1893"/>
      <c r="R44" s="1893"/>
      <c r="S44" s="1893"/>
      <c r="T44" s="1893"/>
      <c r="U44" s="1893"/>
      <c r="V44" s="1893"/>
      <c r="W44" s="1894"/>
      <c r="X44" s="323"/>
    </row>
    <row r="45" spans="13:24" s="321" customFormat="1" ht="33.75" customHeight="1" thickBot="1" x14ac:dyDescent="0.25">
      <c r="M45" s="1879" t="s">
        <v>258</v>
      </c>
      <c r="N45" s="1880"/>
      <c r="O45" s="331" t="s">
        <v>257</v>
      </c>
      <c r="P45" s="331" t="s">
        <v>256</v>
      </c>
      <c r="Q45" s="1879" t="s">
        <v>255</v>
      </c>
      <c r="R45" s="1881"/>
      <c r="S45" s="1881"/>
      <c r="T45" s="1881"/>
      <c r="U45" s="1881"/>
      <c r="V45" s="1881"/>
      <c r="W45" s="1880"/>
      <c r="X45" s="323"/>
    </row>
    <row r="46" spans="13:24" s="321" customFormat="1" ht="26.25" customHeight="1" x14ac:dyDescent="0.2">
      <c r="M46" s="1866" t="s">
        <v>254</v>
      </c>
      <c r="N46" s="1867"/>
      <c r="O46" s="330" t="s">
        <v>246</v>
      </c>
      <c r="P46" s="329" t="s">
        <v>246</v>
      </c>
      <c r="Q46" s="1876"/>
      <c r="R46" s="1877"/>
      <c r="S46" s="1877"/>
      <c r="T46" s="1877"/>
      <c r="U46" s="1877"/>
      <c r="V46" s="1877"/>
      <c r="W46" s="1878"/>
      <c r="X46" s="323"/>
    </row>
    <row r="47" spans="13:24" s="321" customFormat="1" ht="26.25" customHeight="1" x14ac:dyDescent="0.2">
      <c r="M47" s="1870" t="s">
        <v>253</v>
      </c>
      <c r="N47" s="1871"/>
      <c r="O47" s="328" t="s">
        <v>246</v>
      </c>
      <c r="P47" s="328" t="s">
        <v>246</v>
      </c>
      <c r="Q47" s="1898"/>
      <c r="R47" s="1899"/>
      <c r="S47" s="1899"/>
      <c r="T47" s="1899"/>
      <c r="U47" s="1899"/>
      <c r="V47" s="1899"/>
      <c r="W47" s="1900"/>
      <c r="X47" s="323"/>
    </row>
    <row r="48" spans="13:24" s="321" customFormat="1" ht="26.25" customHeight="1" x14ac:dyDescent="0.2">
      <c r="M48" s="1870" t="s">
        <v>252</v>
      </c>
      <c r="N48" s="1871"/>
      <c r="O48" s="327" t="s">
        <v>246</v>
      </c>
      <c r="P48" s="326" t="s">
        <v>246</v>
      </c>
      <c r="Q48" s="1898"/>
      <c r="R48" s="1899"/>
      <c r="S48" s="1899"/>
      <c r="T48" s="1899"/>
      <c r="U48" s="1899"/>
      <c r="V48" s="1899"/>
      <c r="W48" s="1900"/>
      <c r="X48" s="323"/>
    </row>
    <row r="49" spans="1:24" s="321" customFormat="1" ht="26.25" customHeight="1" x14ac:dyDescent="0.2">
      <c r="M49" s="1870" t="s">
        <v>251</v>
      </c>
      <c r="N49" s="1871"/>
      <c r="O49" s="325" t="s">
        <v>246</v>
      </c>
      <c r="P49" s="325" t="s">
        <v>246</v>
      </c>
      <c r="Q49" s="1898"/>
      <c r="R49" s="1899"/>
      <c r="S49" s="1899"/>
      <c r="T49" s="1899"/>
      <c r="U49" s="1899"/>
      <c r="V49" s="1899"/>
      <c r="W49" s="1900"/>
      <c r="X49" s="323"/>
    </row>
    <row r="50" spans="1:24" s="321" customFormat="1" ht="26.25" customHeight="1" x14ac:dyDescent="0.2">
      <c r="M50" s="1870" t="s">
        <v>250</v>
      </c>
      <c r="N50" s="1871"/>
      <c r="O50" s="325" t="s">
        <v>246</v>
      </c>
      <c r="P50" s="325" t="s">
        <v>246</v>
      </c>
      <c r="Q50" s="1898"/>
      <c r="R50" s="1899"/>
      <c r="S50" s="1899"/>
      <c r="T50" s="1899"/>
      <c r="U50" s="1899"/>
      <c r="V50" s="1899"/>
      <c r="W50" s="1900"/>
      <c r="X50" s="323"/>
    </row>
    <row r="51" spans="1:24" s="321" customFormat="1" ht="26.25" customHeight="1" x14ac:dyDescent="0.2">
      <c r="M51" s="1870" t="s">
        <v>249</v>
      </c>
      <c r="N51" s="1901"/>
      <c r="O51" s="325" t="s">
        <v>246</v>
      </c>
      <c r="P51" s="325" t="s">
        <v>246</v>
      </c>
      <c r="Q51" s="1902"/>
      <c r="R51" s="1903"/>
      <c r="S51" s="1903"/>
      <c r="T51" s="1903"/>
      <c r="U51" s="1903"/>
      <c r="V51" s="1903"/>
      <c r="W51" s="1904"/>
      <c r="X51" s="323"/>
    </row>
    <row r="52" spans="1:24" s="321" customFormat="1" ht="26.25" customHeight="1" x14ac:dyDescent="0.2">
      <c r="M52" s="1905" t="s">
        <v>248</v>
      </c>
      <c r="N52" s="1906"/>
      <c r="O52" s="325" t="s">
        <v>246</v>
      </c>
      <c r="P52" s="325" t="s">
        <v>246</v>
      </c>
      <c r="Q52" s="1902"/>
      <c r="R52" s="1903"/>
      <c r="S52" s="1903"/>
      <c r="T52" s="1903"/>
      <c r="U52" s="1903"/>
      <c r="V52" s="1903"/>
      <c r="W52" s="1904"/>
      <c r="X52" s="323"/>
    </row>
    <row r="53" spans="1:24" s="321" customFormat="1" ht="26.25" customHeight="1" thickBot="1" x14ac:dyDescent="0.25">
      <c r="M53" s="1874" t="s">
        <v>247</v>
      </c>
      <c r="N53" s="1875"/>
      <c r="O53" s="324" t="s">
        <v>246</v>
      </c>
      <c r="P53" s="324" t="s">
        <v>246</v>
      </c>
      <c r="Q53" s="1844"/>
      <c r="R53" s="1890"/>
      <c r="S53" s="1890"/>
      <c r="T53" s="1890"/>
      <c r="U53" s="1890"/>
      <c r="V53" s="1890"/>
      <c r="W53" s="1891"/>
      <c r="X53" s="323"/>
    </row>
    <row r="54" spans="1:24" ht="14.25" x14ac:dyDescent="0.2">
      <c r="M54" s="320"/>
      <c r="N54" s="320"/>
      <c r="O54" s="317"/>
      <c r="P54" s="317"/>
      <c r="Q54" s="317"/>
      <c r="R54" s="319"/>
      <c r="S54" s="318"/>
      <c r="T54" s="317"/>
      <c r="U54" s="317"/>
      <c r="V54" s="317"/>
      <c r="W54" s="316"/>
    </row>
    <row r="55" spans="1:24" ht="15" thickBot="1" x14ac:dyDescent="0.25">
      <c r="M55" s="315"/>
      <c r="N55" s="314"/>
      <c r="O55" s="314"/>
      <c r="P55" s="314"/>
      <c r="Q55" s="314"/>
      <c r="R55" s="313"/>
      <c r="S55" s="312"/>
      <c r="T55" s="311"/>
      <c r="U55" s="310"/>
      <c r="V55" s="310"/>
      <c r="W55" s="309"/>
    </row>
    <row r="56" spans="1:24" ht="27.75" customHeight="1" thickBot="1" x14ac:dyDescent="0.25">
      <c r="M56" s="1892" t="s">
        <v>245</v>
      </c>
      <c r="N56" s="1893"/>
      <c r="O56" s="1893"/>
      <c r="P56" s="1893"/>
      <c r="Q56" s="1893"/>
      <c r="R56" s="1893"/>
      <c r="S56" s="1893"/>
      <c r="T56" s="1893"/>
      <c r="U56" s="1893"/>
      <c r="V56" s="1893"/>
      <c r="W56" s="1894"/>
    </row>
    <row r="57" spans="1:24" ht="129.75" customHeight="1" thickBot="1" x14ac:dyDescent="0.25">
      <c r="M57" s="1895"/>
      <c r="N57" s="1896"/>
      <c r="O57" s="1896"/>
      <c r="P57" s="1896"/>
      <c r="Q57" s="1896"/>
      <c r="R57" s="1896"/>
      <c r="S57" s="1896"/>
      <c r="T57" s="1896"/>
      <c r="U57" s="1896"/>
      <c r="V57" s="1896"/>
      <c r="W57" s="1897"/>
    </row>
    <row r="58" spans="1:24" x14ac:dyDescent="0.2">
      <c r="M58" s="307"/>
      <c r="N58" s="307"/>
      <c r="O58" s="307"/>
      <c r="P58" s="307"/>
      <c r="Q58" s="307"/>
      <c r="R58" s="308"/>
      <c r="S58" s="307"/>
      <c r="T58" s="307"/>
      <c r="U58" s="307"/>
      <c r="V58" s="307"/>
      <c r="W58" s="302"/>
    </row>
    <row r="61" spans="1:24" x14ac:dyDescent="0.2">
      <c r="A61" s="304"/>
      <c r="B61" s="304"/>
      <c r="C61" s="304"/>
      <c r="D61" s="304"/>
      <c r="E61" s="304"/>
      <c r="F61" s="304"/>
      <c r="G61" s="304"/>
      <c r="H61" s="304"/>
      <c r="I61" s="304"/>
      <c r="J61" s="304"/>
      <c r="K61" s="304"/>
      <c r="L61" s="304"/>
      <c r="M61" s="304"/>
      <c r="N61" s="304"/>
      <c r="O61" s="304"/>
    </row>
    <row r="62" spans="1:24" x14ac:dyDescent="0.2">
      <c r="A62" s="304"/>
      <c r="B62" s="304"/>
      <c r="C62" s="304"/>
      <c r="D62" s="304"/>
      <c r="E62" s="304"/>
      <c r="F62" s="304"/>
      <c r="G62" s="304"/>
      <c r="H62" s="304"/>
      <c r="I62" s="304"/>
      <c r="J62" s="304"/>
      <c r="K62" s="304"/>
      <c r="L62" s="304"/>
      <c r="M62" s="304"/>
      <c r="N62" s="304"/>
      <c r="O62" s="304"/>
    </row>
    <row r="63" spans="1:24" x14ac:dyDescent="0.2">
      <c r="A63" s="304"/>
      <c r="B63" s="304"/>
      <c r="C63" s="304"/>
      <c r="D63" s="304"/>
      <c r="E63" s="304"/>
      <c r="F63" s="304"/>
      <c r="G63" s="304"/>
      <c r="H63" s="304"/>
      <c r="I63" s="304"/>
      <c r="J63" s="304"/>
      <c r="K63" s="304"/>
      <c r="L63" s="304"/>
      <c r="M63" s="304"/>
      <c r="N63" s="304"/>
      <c r="O63" s="304"/>
    </row>
    <row r="64" spans="1:24" x14ac:dyDescent="0.2">
      <c r="A64" s="304"/>
      <c r="B64" s="304"/>
      <c r="C64" s="304"/>
      <c r="D64" s="304"/>
      <c r="E64" s="304"/>
      <c r="F64" s="304"/>
      <c r="G64" s="304"/>
      <c r="H64" s="304"/>
      <c r="I64" s="304"/>
      <c r="J64" s="304"/>
      <c r="K64" s="304"/>
      <c r="L64" s="304"/>
      <c r="M64" s="304"/>
      <c r="N64" s="304"/>
      <c r="O64" s="304"/>
    </row>
    <row r="65" spans="1:15" x14ac:dyDescent="0.2">
      <c r="A65" s="304"/>
      <c r="B65" s="304"/>
      <c r="C65" s="304"/>
      <c r="D65" s="304"/>
      <c r="E65" s="304"/>
      <c r="F65" s="304"/>
      <c r="G65" s="304"/>
      <c r="H65" s="304"/>
      <c r="I65" s="304"/>
      <c r="J65" s="304"/>
      <c r="K65" s="304"/>
      <c r="L65" s="304"/>
    </row>
    <row r="66" spans="1:15" x14ac:dyDescent="0.2">
      <c r="A66" s="304"/>
      <c r="B66" s="304"/>
      <c r="C66" s="304"/>
      <c r="D66" s="304"/>
      <c r="E66" s="304"/>
      <c r="F66" s="304"/>
      <c r="G66" s="304"/>
      <c r="H66" s="304"/>
      <c r="I66" s="304"/>
      <c r="J66" s="304"/>
      <c r="K66" s="304"/>
      <c r="L66" s="304"/>
    </row>
    <row r="67" spans="1:15" x14ac:dyDescent="0.2">
      <c r="A67" s="304"/>
      <c r="B67" s="304"/>
      <c r="C67" s="304"/>
      <c r="D67" s="304"/>
      <c r="E67" s="304"/>
      <c r="F67" s="304"/>
      <c r="G67" s="304"/>
      <c r="H67" s="304"/>
      <c r="I67" s="304"/>
      <c r="J67" s="304"/>
      <c r="K67" s="304"/>
      <c r="L67" s="304"/>
    </row>
    <row r="68" spans="1:15" x14ac:dyDescent="0.2">
      <c r="A68" s="304"/>
      <c r="B68" s="304"/>
      <c r="C68" s="304"/>
      <c r="D68" s="304"/>
      <c r="E68" s="304"/>
      <c r="F68" s="304"/>
      <c r="G68" s="304"/>
      <c r="H68" s="304"/>
      <c r="I68" s="304"/>
      <c r="J68" s="304"/>
      <c r="K68" s="304"/>
      <c r="L68" s="304"/>
    </row>
    <row r="69" spans="1:15" x14ac:dyDescent="0.2">
      <c r="A69" s="304"/>
      <c r="B69" s="304"/>
      <c r="C69" s="304"/>
      <c r="D69" s="304"/>
      <c r="E69" s="304"/>
      <c r="F69" s="304"/>
      <c r="G69" s="304"/>
      <c r="H69" s="304"/>
      <c r="I69" s="304"/>
      <c r="J69" s="304"/>
      <c r="K69" s="304"/>
      <c r="L69" s="304"/>
    </row>
    <row r="70" spans="1:15" x14ac:dyDescent="0.2">
      <c r="A70" s="305"/>
      <c r="B70" s="305"/>
      <c r="C70" s="305"/>
      <c r="D70" s="305"/>
      <c r="E70" s="305"/>
      <c r="F70" s="305"/>
      <c r="G70" s="305"/>
      <c r="H70" s="305"/>
      <c r="I70" s="305"/>
      <c r="J70" s="305"/>
      <c r="K70" s="305"/>
      <c r="L70" s="305"/>
    </row>
    <row r="71" spans="1:15" x14ac:dyDescent="0.2">
      <c r="A71" s="305"/>
      <c r="B71" s="305"/>
      <c r="C71" s="305"/>
      <c r="D71" s="305"/>
      <c r="E71" s="305"/>
      <c r="F71" s="305"/>
      <c r="G71" s="305"/>
      <c r="H71" s="305"/>
      <c r="I71" s="305"/>
      <c r="J71" s="305"/>
      <c r="K71" s="305"/>
      <c r="L71" s="305"/>
    </row>
    <row r="72" spans="1:15" x14ac:dyDescent="0.2">
      <c r="A72" s="305"/>
      <c r="B72" s="305"/>
      <c r="C72" s="305"/>
      <c r="D72" s="305"/>
      <c r="E72" s="305"/>
      <c r="F72" s="305"/>
      <c r="G72" s="305"/>
      <c r="H72" s="305"/>
      <c r="I72" s="305"/>
      <c r="J72" s="305"/>
      <c r="K72" s="305"/>
      <c r="L72" s="305"/>
    </row>
    <row r="73" spans="1:15" hidden="1" x14ac:dyDescent="0.2">
      <c r="A73" s="305"/>
      <c r="B73" s="305"/>
      <c r="C73" s="305"/>
      <c r="D73" s="305"/>
      <c r="E73" s="305"/>
      <c r="F73" s="305"/>
      <c r="G73" s="305"/>
      <c r="H73" s="305"/>
      <c r="I73" s="305"/>
      <c r="J73" s="305"/>
      <c r="K73" s="305"/>
      <c r="L73" s="305"/>
      <c r="M73" s="1010" t="s">
        <v>203</v>
      </c>
      <c r="N73" s="1010" t="s">
        <v>2489</v>
      </c>
      <c r="O73" s="670"/>
    </row>
    <row r="74" spans="1:15" hidden="1" x14ac:dyDescent="0.2">
      <c r="A74" s="306"/>
      <c r="B74" s="306"/>
      <c r="C74" s="306"/>
      <c r="D74" s="306"/>
      <c r="E74" s="306"/>
      <c r="F74" s="306"/>
      <c r="G74" s="306"/>
      <c r="H74" s="306"/>
      <c r="I74" s="306"/>
      <c r="J74" s="306"/>
      <c r="K74" s="306"/>
      <c r="L74" s="306"/>
      <c r="M74" s="1010" t="s">
        <v>244</v>
      </c>
      <c r="N74" s="1361" t="str">
        <f>IF(O29="Select","",O29)</f>
        <v>N/A</v>
      </c>
      <c r="O74" s="670"/>
    </row>
    <row r="75" spans="1:15" hidden="1" x14ac:dyDescent="0.2">
      <c r="A75" s="306"/>
      <c r="B75" s="306"/>
      <c r="C75" s="306"/>
      <c r="D75" s="306"/>
      <c r="E75" s="306"/>
      <c r="F75" s="306"/>
      <c r="G75" s="306"/>
      <c r="H75" s="306"/>
      <c r="I75" s="306"/>
      <c r="J75" s="306"/>
      <c r="K75" s="306"/>
      <c r="L75" s="306"/>
      <c r="M75" s="1010" t="s">
        <v>243</v>
      </c>
      <c r="N75" s="1361" t="str">
        <f>IF(P29="Select","",P29)</f>
        <v/>
      </c>
      <c r="O75" s="670"/>
    </row>
    <row r="76" spans="1:15" hidden="1" x14ac:dyDescent="0.2">
      <c r="A76" s="306"/>
      <c r="B76" s="306"/>
      <c r="C76" s="306"/>
      <c r="D76" s="306"/>
      <c r="E76" s="306"/>
      <c r="F76" s="306"/>
      <c r="G76" s="306"/>
      <c r="H76" s="306"/>
      <c r="I76" s="306"/>
      <c r="J76" s="306"/>
      <c r="K76" s="306"/>
      <c r="L76" s="306"/>
      <c r="M76" s="1010" t="s">
        <v>242</v>
      </c>
      <c r="N76" s="1361" t="str">
        <f>IF(OR(O46="Yes",O47="Yes",O48="Yes",O49="Yes",O50="Yes",O51="Yes",O52="Yes",O53="Yes",), "Yes", "No")</f>
        <v>No</v>
      </c>
      <c r="O76" s="670"/>
    </row>
    <row r="77" spans="1:15" hidden="1" x14ac:dyDescent="0.2">
      <c r="A77" s="306"/>
      <c r="B77" s="306"/>
      <c r="C77" s="306"/>
      <c r="D77" s="306"/>
      <c r="E77" s="306"/>
      <c r="F77" s="306"/>
      <c r="G77" s="306"/>
      <c r="H77" s="306"/>
      <c r="I77" s="306"/>
      <c r="J77" s="306"/>
      <c r="K77" s="306"/>
      <c r="L77" s="306"/>
      <c r="M77" s="1010" t="s">
        <v>241</v>
      </c>
      <c r="N77" s="1361" t="str">
        <f>IF(OR(P46="Yes",P47="Yes",P48="Yes",P49="Yes",P50="Yes",P51="Yes",P52="Yes",P53="Yes",), "Yes", "No")</f>
        <v>No</v>
      </c>
      <c r="O77" s="670"/>
    </row>
    <row r="78" spans="1:15" x14ac:dyDescent="0.2">
      <c r="A78" s="305"/>
      <c r="B78" s="305"/>
      <c r="C78" s="305"/>
      <c r="D78" s="305"/>
      <c r="E78" s="305"/>
      <c r="F78" s="305"/>
      <c r="G78" s="305"/>
      <c r="H78" s="305"/>
      <c r="I78" s="305"/>
      <c r="J78" s="305"/>
      <c r="K78" s="305"/>
      <c r="L78" s="305"/>
    </row>
    <row r="79" spans="1:15" x14ac:dyDescent="0.2">
      <c r="A79" s="305"/>
      <c r="B79" s="305"/>
      <c r="C79" s="305"/>
      <c r="D79" s="305"/>
      <c r="E79" s="305"/>
      <c r="F79" s="305"/>
      <c r="G79" s="305"/>
      <c r="H79" s="305"/>
      <c r="I79" s="305"/>
      <c r="J79" s="305"/>
      <c r="K79" s="305"/>
      <c r="L79" s="305"/>
    </row>
    <row r="80" spans="1:15" ht="11.25" customHeight="1" x14ac:dyDescent="0.2">
      <c r="A80" s="304"/>
      <c r="B80" s="304"/>
      <c r="C80" s="304"/>
      <c r="D80" s="304"/>
      <c r="E80" s="304"/>
      <c r="F80" s="304"/>
      <c r="G80" s="304"/>
      <c r="H80" s="304"/>
      <c r="I80" s="304"/>
      <c r="J80" s="304"/>
      <c r="K80" s="304"/>
      <c r="L80" s="304"/>
    </row>
    <row r="81" spans="1:12" x14ac:dyDescent="0.2">
      <c r="A81" s="304"/>
      <c r="B81" s="304"/>
      <c r="C81" s="304"/>
      <c r="D81" s="304"/>
      <c r="E81" s="304"/>
      <c r="F81" s="304"/>
      <c r="G81" s="304"/>
      <c r="H81" s="304"/>
      <c r="I81" s="304"/>
      <c r="J81" s="304"/>
      <c r="K81" s="304"/>
      <c r="L81" s="304"/>
    </row>
    <row r="82" spans="1:12" x14ac:dyDescent="0.2">
      <c r="A82" s="304"/>
      <c r="B82" s="304"/>
      <c r="C82" s="304"/>
      <c r="D82" s="304"/>
      <c r="E82" s="304"/>
      <c r="F82" s="304"/>
      <c r="G82" s="304"/>
      <c r="H82" s="304"/>
      <c r="I82" s="304"/>
      <c r="J82" s="304"/>
      <c r="K82" s="304"/>
      <c r="L82" s="304"/>
    </row>
    <row r="83" spans="1:12" x14ac:dyDescent="0.2">
      <c r="A83" s="304"/>
      <c r="B83" s="304"/>
      <c r="C83" s="304"/>
      <c r="D83" s="304"/>
      <c r="E83" s="304"/>
      <c r="F83" s="304"/>
      <c r="G83" s="304"/>
      <c r="H83" s="304"/>
      <c r="I83" s="304"/>
      <c r="J83" s="304"/>
      <c r="K83" s="304"/>
      <c r="L83" s="304"/>
    </row>
    <row r="84" spans="1:12" x14ac:dyDescent="0.2">
      <c r="A84" s="304"/>
      <c r="B84" s="304"/>
      <c r="C84" s="304"/>
      <c r="D84" s="304"/>
      <c r="E84" s="304"/>
      <c r="F84" s="304"/>
      <c r="G84" s="304"/>
      <c r="H84" s="304"/>
      <c r="I84" s="304"/>
      <c r="J84" s="304"/>
      <c r="K84" s="304"/>
      <c r="L84" s="304"/>
    </row>
    <row r="85" spans="1:12" x14ac:dyDescent="0.2">
      <c r="A85" s="304"/>
      <c r="B85" s="304"/>
      <c r="C85" s="304"/>
      <c r="D85" s="304"/>
      <c r="E85" s="304"/>
      <c r="F85" s="304"/>
      <c r="G85" s="304"/>
      <c r="H85" s="304"/>
      <c r="I85" s="304"/>
      <c r="J85" s="304"/>
      <c r="K85" s="304"/>
      <c r="L85" s="304"/>
    </row>
  </sheetData>
  <sheetProtection password="BF22" sheet="1" objects="1" scenarios="1" formatColumns="0" formatRows="0" sort="0" autoFilter="0"/>
  <mergeCells count="73">
    <mergeCell ref="Q53:W53"/>
    <mergeCell ref="M44:W44"/>
    <mergeCell ref="M57:W57"/>
    <mergeCell ref="M49:N49"/>
    <mergeCell ref="Q49:W49"/>
    <mergeCell ref="M50:N50"/>
    <mergeCell ref="Q50:W50"/>
    <mergeCell ref="M51:N51"/>
    <mergeCell ref="M56:W56"/>
    <mergeCell ref="M47:N47"/>
    <mergeCell ref="Q47:W47"/>
    <mergeCell ref="M48:N48"/>
    <mergeCell ref="Q48:W48"/>
    <mergeCell ref="Q51:W51"/>
    <mergeCell ref="M52:N52"/>
    <mergeCell ref="Q52:W52"/>
    <mergeCell ref="M53:N53"/>
    <mergeCell ref="M46:N46"/>
    <mergeCell ref="Q46:W46"/>
    <mergeCell ref="M37:N37"/>
    <mergeCell ref="R37:S37"/>
    <mergeCell ref="M45:N45"/>
    <mergeCell ref="Q45:W45"/>
    <mergeCell ref="M38:N38"/>
    <mergeCell ref="R38:S38"/>
    <mergeCell ref="M39:N39"/>
    <mergeCell ref="R39:S39"/>
    <mergeCell ref="M40:N40"/>
    <mergeCell ref="R40:S40"/>
    <mergeCell ref="M41:N41"/>
    <mergeCell ref="R41:S41"/>
    <mergeCell ref="M42:N42"/>
    <mergeCell ref="R42:S42"/>
    <mergeCell ref="M34:N34"/>
    <mergeCell ref="R34:S34"/>
    <mergeCell ref="M35:N35"/>
    <mergeCell ref="R35:S35"/>
    <mergeCell ref="M36:N36"/>
    <mergeCell ref="R36:S36"/>
    <mergeCell ref="M33:N33"/>
    <mergeCell ref="Q28:W28"/>
    <mergeCell ref="M15:N15"/>
    <mergeCell ref="Q15:W15"/>
    <mergeCell ref="M16:N16"/>
    <mergeCell ref="Q16:W16"/>
    <mergeCell ref="M17:N17"/>
    <mergeCell ref="Q17:W17"/>
    <mergeCell ref="M18:N18"/>
    <mergeCell ref="Q18:R18"/>
    <mergeCell ref="M19:W19"/>
    <mergeCell ref="M20:W20"/>
    <mergeCell ref="M25:W25"/>
    <mergeCell ref="M29:N29"/>
    <mergeCell ref="Q29:W29"/>
    <mergeCell ref="M32:W32"/>
    <mergeCell ref="M12:N12"/>
    <mergeCell ref="Q12:W12"/>
    <mergeCell ref="M13:N13"/>
    <mergeCell ref="Q13:W13"/>
    <mergeCell ref="M14:N14"/>
    <mergeCell ref="Q14:W14"/>
    <mergeCell ref="M9:N9"/>
    <mergeCell ref="Q9:W9"/>
    <mergeCell ref="M10:N10"/>
    <mergeCell ref="Q10:W10"/>
    <mergeCell ref="M11:N11"/>
    <mergeCell ref="Q11:W11"/>
    <mergeCell ref="M8:W8"/>
    <mergeCell ref="M1:W1"/>
    <mergeCell ref="M3:V3"/>
    <mergeCell ref="S5:W5"/>
    <mergeCell ref="M6:Q6"/>
    <mergeCell ref="S6:W6"/>
  </mergeCells>
  <conditionalFormatting sqref="R37:S39 Q34:R34 R35:R36 W35:W41 O35:P41 O27:W27 T35:U41 R54 O54:P54 T54:U54 R40:R41">
    <cfRule type="cellIs" dxfId="141" priority="8" stopIfTrue="1" operator="lessThan">
      <formula>0</formula>
    </cfRule>
  </conditionalFormatting>
  <conditionalFormatting sqref="R37:S39 V34 Q34:R34 W35:W41 R35:R36 O27:Q27 T27:W27 T35:U41 R54 T54:U54 R40:R41">
    <cfRule type="cellIs" dxfId="140" priority="9" stopIfTrue="1" operator="lessThan">
      <formula>0</formula>
    </cfRule>
  </conditionalFormatting>
  <conditionalFormatting sqref="R42:R43 W42:W43 O42:P43 T42:U43">
    <cfRule type="cellIs" dxfId="139" priority="6" stopIfTrue="1" operator="lessThan">
      <formula>0</formula>
    </cfRule>
  </conditionalFormatting>
  <conditionalFormatting sqref="R42:R43 W42:W43 T42:U43">
    <cfRule type="cellIs" dxfId="138" priority="7" stopIfTrue="1" operator="lessThan">
      <formula>0</formula>
    </cfRule>
  </conditionalFormatting>
  <conditionalFormatting sqref="Q5">
    <cfRule type="cellIs" dxfId="137" priority="5" stopIfTrue="1" operator="lessThan">
      <formula>0</formula>
    </cfRule>
  </conditionalFormatting>
  <conditionalFormatting sqref="O18:P18">
    <cfRule type="cellIs" dxfId="136" priority="4" stopIfTrue="1" operator="lessThan">
      <formula>0</formula>
    </cfRule>
  </conditionalFormatting>
  <conditionalFormatting sqref="Q35:Q42">
    <cfRule type="cellIs" dxfId="135" priority="3" operator="greaterThan">
      <formula>0</formula>
    </cfRule>
  </conditionalFormatting>
  <conditionalFormatting sqref="V35">
    <cfRule type="cellIs" dxfId="134" priority="2" operator="greaterThan">
      <formula>0</formula>
    </cfRule>
  </conditionalFormatting>
  <conditionalFormatting sqref="V36:V42">
    <cfRule type="cellIs" dxfId="133" priority="1" operator="greaterThan">
      <formula>0</formula>
    </cfRule>
  </conditionalFormatting>
  <dataValidations count="8">
    <dataValidation type="list" allowBlank="1" showInputMessage="1" showErrorMessage="1" sqref="R55 R30:S30 O30 P29 R6 O46:P53 O10:P17" xr:uid="{00000000-0002-0000-1500-000000000000}">
      <formula1>"Select,Yes,No,N/A"</formula1>
    </dataValidation>
    <dataValidation type="list" allowBlank="1" showInputMessage="1" showErrorMessage="1" sqref="U33" xr:uid="{00000000-0002-0000-1500-000001000000}">
      <formula1>"Select,Yes,No,Partially,N/A"</formula1>
    </dataValidation>
    <dataValidation allowBlank="1" showInputMessage="1" sqref="R5" xr:uid="{00000000-0002-0000-1500-000002000000}"/>
    <dataValidation type="custom" allowBlank="1" showInputMessage="1" showErrorMessage="1" errorTitle="X-Author for Excel" error="Id and Lookup fields are not editable." promptTitle="X-Author for Excel" sqref="N73" xr:uid="{00000000-0002-0000-1500-000003000000}">
      <formula1>""</formula1>
    </dataValidation>
    <dataValidation type="list" allowBlank="1" showInputMessage="1" showErrorMessage="1" errorTitle="X-Author for Excel" error="Please select a value from the drop-down." promptTitle="X-Author for Excel" sqref="N77" xr:uid="{00000000-0002-0000-1500-000004000000}">
      <formula1>IF(IFERROR(ROWS(INDIRECT(SUBSTITUTE("AIM_Procurement__c.AIM_Expiry_Response_LFA__c"," ","_"))),-1) &lt; 0, XAuthorInvalidPicklistData,INDIRECT(SUBSTITUTE("AIM_Procurement__c.AIM_Expiry_Response_LFA__c"," ","_")))</formula1>
    </dataValidation>
    <dataValidation type="list" allowBlank="1" showInputMessage="1" showErrorMessage="1" errorTitle="X-Author for Excel" error="Please select a value from the drop-down." promptTitle="X-Author for Excel" sqref="N75" xr:uid="{00000000-0002-0000-1500-000005000000}">
      <formula1>IF(IFERROR(ROWS(INDIRECT(SUBSTITUTE("AIM_Procurement__c.AIM_PQR_Response_LFA__c"," ","_"))),-1) &lt; 0, XAuthorInvalidPicklistData,INDIRECT(SUBSTITUTE("AIM_Procurement__c.AIM_PQR_Response_LFA__c"," ","_")))</formula1>
    </dataValidation>
    <dataValidation type="list" allowBlank="1" showInputMessage="1" showErrorMessage="1" errorTitle="X-Author for Excel" error="Please select a value from the drop-down." promptTitle="X-Author for Excel" sqref="N74" xr:uid="{00000000-0002-0000-1500-000006000000}">
      <formula1>IF(IFERROR(ROWS(INDIRECT(SUBSTITUTE("AIM_Procurement__c.AIM_PQR_Response_PR__c"," ","_"))),-1) &lt; 0, XAuthorInvalidPicklistData,INDIRECT(SUBSTITUTE("AIM_Procurement__c.AIM_PQR_Response_PR__c"," ","_")))</formula1>
    </dataValidation>
    <dataValidation type="list" allowBlank="1" showInputMessage="1" showErrorMessage="1" errorTitle="X-Author for Excel" error="Please select a value from the drop-down." promptTitle="X-Author for Excel" sqref="N76" xr:uid="{00000000-0002-0000-1500-000007000000}">
      <formula1>IF(IFERROR(ROWS(INDIRECT(SUBSTITUTE("AIM_Procurement__c.AIM_Stock_Out_Response_LFA__c"," ","_"))),-1) &lt; 0, XAuthorInvalidPicklistData,INDIRECT(SUBSTITUTE("AIM_Procurement__c.AIM_Stock_Out_Response_LFA__c","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50" orientation="landscape" cellComments="asDisplayed" r:id="rId1"/>
  <headerFooter alignWithMargins="0">
    <oddFooter>&amp;L&amp;9&amp;A&amp;R&amp;9&amp;P</oddFooter>
  </headerFooter>
  <rowBreaks count="1" manualBreakCount="1">
    <brk id="21" max="2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filterMode="1">
    <tabColor rgb="FFFFC000"/>
  </sheetPr>
  <dimension ref="A1:N147"/>
  <sheetViews>
    <sheetView topLeftCell="D21" zoomScale="70" zoomScaleNormal="70" zoomScaleSheetLayoutView="70" workbookViewId="0">
      <selection activeCell="C60" sqref="C60"/>
    </sheetView>
  </sheetViews>
  <sheetFormatPr baseColWidth="10" defaultColWidth="9.140625" defaultRowHeight="12.75" x14ac:dyDescent="0.2"/>
  <cols>
    <col min="1" max="1" width="7" style="1012" hidden="1" customWidth="1"/>
    <col min="2" max="2" width="14.85546875" style="1012" hidden="1" customWidth="1"/>
    <col min="3" max="3" width="102.5703125" style="3" customWidth="1"/>
    <col min="4" max="4" width="31.42578125" style="3" customWidth="1"/>
    <col min="5" max="5" width="40.5703125" style="3" customWidth="1"/>
    <col min="6" max="6" width="75.140625" style="3" customWidth="1"/>
    <col min="7" max="7" width="27.85546875" style="3" bestFit="1" customWidth="1"/>
    <col min="8" max="8" width="27.140625" style="3" bestFit="1" customWidth="1"/>
    <col min="9" max="9" width="84.5703125" style="3" customWidth="1"/>
    <col min="10" max="10" width="38.5703125" style="3" customWidth="1"/>
    <col min="11" max="11" width="19.5703125" style="3" bestFit="1" customWidth="1"/>
    <col min="12" max="12" width="65.140625" style="3" customWidth="1"/>
    <col min="13" max="16384" width="9.140625" style="3"/>
  </cols>
  <sheetData>
    <row r="1" spans="1:14" s="686" customFormat="1" ht="49.5" customHeight="1" x14ac:dyDescent="0.25">
      <c r="A1" s="1073"/>
      <c r="B1" s="1187"/>
      <c r="C1" s="1184" t="str">
        <f>CoverSheet!A1</f>
        <v>Informe de progreso y solicitud de desembolso</v>
      </c>
      <c r="D1" s="1184"/>
      <c r="E1" s="1184"/>
      <c r="F1" s="1184"/>
      <c r="G1" s="1184"/>
      <c r="H1" s="1184"/>
      <c r="I1" s="1184"/>
      <c r="J1" s="1184"/>
      <c r="K1" s="1184"/>
      <c r="L1" s="1184"/>
    </row>
    <row r="2" spans="1:14" x14ac:dyDescent="0.2">
      <c r="A2" s="641"/>
      <c r="B2" s="1014"/>
      <c r="C2" s="725"/>
      <c r="D2" s="725"/>
      <c r="E2" s="641"/>
      <c r="F2" s="641"/>
      <c r="G2" s="641"/>
      <c r="H2" s="641"/>
      <c r="I2" s="641"/>
    </row>
    <row r="3" spans="1:14" s="686" customFormat="1" ht="27" customHeight="1" x14ac:dyDescent="0.2">
      <c r="A3" s="1073"/>
      <c r="B3" s="1014"/>
      <c r="C3" s="690" t="str">
        <f>VLOOKUP(Translations!B310,Translations!B3:H508,4,0)</f>
        <v>Sección 4:  Gestión de subvenciones</v>
      </c>
      <c r="D3" s="690"/>
      <c r="E3" s="690"/>
      <c r="F3" s="690"/>
      <c r="G3" s="690"/>
      <c r="H3" s="690"/>
      <c r="I3" s="690"/>
      <c r="J3" s="690"/>
      <c r="K3" s="691"/>
      <c r="L3" s="691"/>
    </row>
    <row r="4" spans="1:14" s="686" customFormat="1" ht="15.75" customHeight="1" x14ac:dyDescent="0.25">
      <c r="A4" s="1073"/>
      <c r="B4" s="1185"/>
      <c r="C4" s="1106"/>
      <c r="D4" s="1106"/>
      <c r="E4" s="1106"/>
      <c r="F4" s="1106"/>
      <c r="G4" s="1106"/>
      <c r="H4" s="1106"/>
      <c r="I4" s="1106"/>
      <c r="J4" s="1106"/>
      <c r="K4" s="1"/>
      <c r="L4" s="1"/>
      <c r="M4" s="1"/>
      <c r="N4" s="1"/>
    </row>
    <row r="5" spans="1:14" ht="34.5" customHeight="1" x14ac:dyDescent="0.3">
      <c r="A5" s="641"/>
      <c r="C5" s="692" t="str">
        <f>VLOOKUP(Translations!B311,Translations!B3:H508,4,0)</f>
        <v>A.  Comentarios del RP y el ALF sobre el cumplimiento de las condiciones previas y/o especiales en el marco del Acuerdo de Subvención</v>
      </c>
      <c r="D5" s="692"/>
      <c r="E5" s="693"/>
      <c r="F5" s="693"/>
      <c r="G5" s="693"/>
      <c r="H5" s="693"/>
      <c r="I5" s="693"/>
      <c r="J5" s="693"/>
      <c r="K5" s="693"/>
      <c r="L5" s="693"/>
    </row>
    <row r="6" spans="1:14" ht="15.75" thickBot="1" x14ac:dyDescent="0.25">
      <c r="A6" s="641"/>
      <c r="C6" s="1911"/>
      <c r="D6" s="1911"/>
      <c r="E6" s="1911"/>
      <c r="F6" s="1911"/>
      <c r="G6" s="1911"/>
      <c r="H6" s="1911"/>
      <c r="I6" s="20"/>
    </row>
    <row r="7" spans="1:14" ht="72" customHeight="1" thickBot="1" x14ac:dyDescent="0.4">
      <c r="B7" s="1188"/>
      <c r="C7" s="1912" t="s">
        <v>656</v>
      </c>
      <c r="D7" s="1912"/>
      <c r="E7" s="1912"/>
      <c r="F7" s="1912"/>
      <c r="G7" s="694"/>
      <c r="H7" s="1913" t="s">
        <v>236</v>
      </c>
      <c r="I7" s="1914"/>
      <c r="J7" s="695"/>
      <c r="K7" s="1909" t="s">
        <v>118</v>
      </c>
      <c r="L7" s="1910"/>
    </row>
    <row r="8" spans="1:14" ht="21" hidden="1" customHeight="1" thickBot="1" x14ac:dyDescent="0.35">
      <c r="B8" s="1189"/>
      <c r="C8" s="696"/>
      <c r="D8" s="696"/>
      <c r="E8" s="696"/>
      <c r="F8" s="696"/>
      <c r="G8" s="696"/>
      <c r="H8" s="970"/>
      <c r="I8" s="971"/>
      <c r="J8" s="982"/>
      <c r="K8" s="828"/>
      <c r="L8" s="829"/>
    </row>
    <row r="9" spans="1:14" s="686" customFormat="1" ht="40.5" customHeight="1" x14ac:dyDescent="0.2">
      <c r="A9" s="1012"/>
      <c r="B9" s="1190" t="str">
        <f>IF(C9&lt;&gt;"","Show","Don't Show")</f>
        <v>Show</v>
      </c>
      <c r="C9" s="1933" t="str">
        <f>VLOOKUP(Translations!B313,Translations!B3:H508,4,0)</f>
        <v>Condiciones previas y/u otras condiciones especiales</v>
      </c>
      <c r="D9" s="1934"/>
      <c r="E9" s="978" t="str">
        <f>VLOOKUP(Translations!B314,Translations!B3:H508,4,0)</f>
        <v>Estado</v>
      </c>
      <c r="F9" s="1915" t="str">
        <f>VLOOKUP(Translations!B315,Translations!B3:H508,4,0)</f>
        <v>Comentarios del RP sobre los progresos en su aplicación</v>
      </c>
      <c r="G9" s="1916"/>
      <c r="H9" s="979" t="s">
        <v>637</v>
      </c>
      <c r="I9" s="1917" t="s">
        <v>659</v>
      </c>
      <c r="J9" s="1918"/>
      <c r="K9" s="980" t="s">
        <v>660</v>
      </c>
      <c r="L9" s="981" t="s">
        <v>661</v>
      </c>
    </row>
    <row r="10" spans="1:14" s="713" customFormat="1" ht="120" customHeight="1" x14ac:dyDescent="0.2">
      <c r="A10" s="1012" t="s">
        <v>725</v>
      </c>
      <c r="B10" s="1190" t="str">
        <f t="shared" ref="B10:B73" si="0">IF(C10&lt;&gt;"","Show","Don't Show")</f>
        <v>Show</v>
      </c>
      <c r="C10" s="1931" t="str">
        <f>IFERROR(INDEX('Grant Management_4 imp-exp'!$D$2:$D$19,MATCH('Grant Management_4'!A10,'Grant Management_4 imp-exp'!$B$2:$B$17,0)),"")</f>
        <v>6.7.  The Principal Recipient, on behalf of the Grantee, shall cooperate with the Green Light Committee (the “GLC”) in the efforts of the GLC to provide technical support and advisory support, including capacity building, to the Principal Recipient with respect to monitoring and the scaling-up of DR-TB-related services provided in-country. Accordingly, the Principal Recipient, on behalf of the Grantee, shall budget, and hereby authorizes the Global Fund to disburse, up to a maximum of US$ 50,000, or a lower amount as agreed with GLC and the Global Fund, each year to pay for GLC services.</v>
      </c>
      <c r="D10" s="1932"/>
      <c r="E10" s="1291" t="s">
        <v>860</v>
      </c>
      <c r="F10" s="1907" t="s">
        <v>4117</v>
      </c>
      <c r="G10" s="1908"/>
      <c r="H10" s="1291"/>
      <c r="I10" s="1907"/>
      <c r="J10" s="1908"/>
      <c r="K10" s="1292"/>
      <c r="L10" s="1293"/>
    </row>
    <row r="11" spans="1:14" ht="139.5" customHeight="1" x14ac:dyDescent="0.2">
      <c r="A11" s="1012" t="s">
        <v>726</v>
      </c>
      <c r="B11" s="1190" t="str">
        <f t="shared" si="0"/>
        <v>Show</v>
      </c>
      <c r="C11" s="1931" t="str">
        <f>IFERROR(INDEX('Grant Management_4 imp-exp'!$D$2:$D$19,MATCH('Grant Management_4'!A11,'Grant Management_4 imp-exp'!$B$2:$B$17,0)),"")</f>
        <v>6.6.  The Principal Recipient, on behalf of the Grantee, shall maintain a tracking mechanism, in form and substance satisfactory to the Global Fund, for taxes paid, claimed and reimbursed by the tax authorities in the Host Country. The Principal Recipient, on behalf of the Grantee, shall report such information to the Global Fund annually, on a line-by-line basis, along with the Progress Update/Disbursement Request (“PU/DR”) at each reporting cycle. The Principal Recipient, on behalf of the Grantee, shall report reimbursed taxes as “Other Income” (as per the Global Fund’s PU/DR guidelines), and such reimbursed taxes shall be subject to the Global Fund’s rules and guidelines regarding the reallocation of savings to other activities; provided however, that due to the timing of tax reimbursement by the Host Country, a portion of the taxes reimbursed (such as those reimbursed after the end of the Implementation Period) may not be available for reallocation to other activities. The Principal Recipient, on behalf of the Grantee, acknowledges and agrees that reimbursable taxes paid but not recovered may be considered by the Global Fund as ineligible expenditures. The Global Fund shall have the right to request reimbursement of such unrecovered taxes and to seek such other remedies as set forth in the Global Fund Grant Regulations (2014), including those remedies set forth in Section 3.5 thereof.</v>
      </c>
      <c r="D11" s="1932"/>
      <c r="E11" s="1291" t="s">
        <v>639</v>
      </c>
      <c r="F11" s="1907" t="s">
        <v>4225</v>
      </c>
      <c r="G11" s="1908"/>
      <c r="H11" s="1291"/>
      <c r="I11" s="1907"/>
      <c r="J11" s="1908"/>
      <c r="K11" s="1292"/>
      <c r="L11" s="1293"/>
    </row>
    <row r="12" spans="1:14" ht="120" customHeight="1" x14ac:dyDescent="0.2">
      <c r="A12" s="1012" t="s">
        <v>727</v>
      </c>
      <c r="B12" s="1190" t="str">
        <f t="shared" si="0"/>
        <v>Show</v>
      </c>
      <c r="C12" s="1931" t="str">
        <f>IFERROR(INDEX('Grant Management_4 imp-exp'!$D$2:$D$19,MATCH('Grant Management_4'!A12,'Grant Management_4 imp-exp'!$B$2:$B$17,0)),"")</f>
        <v>6.9.  The Principal Recipient, on behalf of the Grantee, hereby acknowledges and confirms that it has read and understood the policies of the Global Fund regarding the use of its name and logos as set forth in the “Identity Guide for Partners” (as amended from time to time), available at the Global Fund’s Internet site. The Principal Recipient, on behalf of the Grantee, agrees that if it intends to use the Global Fund’s name and/or logos in relation to any Program Activities, the Principal Recipient is required (1) to seek the prior approval of the Global Fund by submitting a plan of use in accordance with the Identity Guide for Partners to the Global Fund and, if such plan is approved, (2) to sign a trademark license agreement in form and substance acceptable to the Global Fund.</v>
      </c>
      <c r="D12" s="1932"/>
      <c r="E12" s="1291" t="s">
        <v>860</v>
      </c>
      <c r="F12" s="1907" t="s">
        <v>4118</v>
      </c>
      <c r="G12" s="1908"/>
      <c r="H12" s="1291"/>
      <c r="I12" s="1907"/>
      <c r="J12" s="1908"/>
      <c r="K12" s="1292"/>
      <c r="L12" s="1293"/>
    </row>
    <row r="13" spans="1:14" ht="175.5" customHeight="1" x14ac:dyDescent="0.2">
      <c r="A13" s="1012" t="s">
        <v>728</v>
      </c>
      <c r="B13" s="1190" t="str">
        <f t="shared" si="0"/>
        <v>Show</v>
      </c>
      <c r="C13" s="1931" t="str">
        <f>IFERROR(INDEX('Grant Management_4 imp-exp'!$D$2:$D$19,MATCH('Grant Management_4'!A13,'Grant Management_4 imp-exp'!$B$2:$B$17,0)),"")</f>
        <v>6.1.1. The Program budget in the Integrated Grant Description attached hereto as Schedule I reflects the total amount of Global Fund funding to be made available for the Program. The Program budget may be funded in part by grant funds disbursed to the Principal Recipient or the Grantee under a previous Grant Agreement, which the Global Fund has approved to be used for the Program under the current Grant Agreement (“Previously Disbursed Grant Funds”), as well as additional Grant Funds up to the amount set forth in Section 3.6 of the Grant Confirmation. Where the Global Fund has approved the use of Previously Disbursed Grant Funds, the Global Fund may reduce the amount of Grant Funds set forth in Section 3.6 of the Grant Confirmation by the amount of any Previously Disbursed Grant Funds, and the definition of Grant Funds set forth in Section 2.2 of the Global Fund Grant Regulations (2014) shall include any Previously Disbursed Grant Funds. 
6.1.2. All non-cash assets remaining under any previous Grant Agreements as of the start date of the Implementation Period shall be fully accounted for and duly documented (“Previous Program Assets”). Unless otherwise agreed with the Global Fund, the definition of Program Assets set forth in Section 2.2 of the Global Fund Grant Regulations (2014) shall include any Previous Program Assets. 
6.1.3. For the avoidance of doubt, except as explicitly set forth herein, nothing in the instant Grant Agreement shall impact the obligations of the Grantee and/or Principal Recipient under any previous Grant Agreement (including, but not limited to, those concerning financial and other reporting).</v>
      </c>
      <c r="D13" s="1932"/>
      <c r="E13" s="1291" t="s">
        <v>639</v>
      </c>
      <c r="F13" s="1907" t="s">
        <v>4226</v>
      </c>
      <c r="G13" s="1908"/>
      <c r="H13" s="1291"/>
      <c r="I13" s="1907"/>
      <c r="J13" s="1908"/>
      <c r="K13" s="1292"/>
      <c r="L13" s="1293"/>
    </row>
    <row r="14" spans="1:14" ht="154.5" customHeight="1" x14ac:dyDescent="0.2">
      <c r="A14" s="1012" t="s">
        <v>729</v>
      </c>
      <c r="B14" s="1190" t="str">
        <f t="shared" si="0"/>
        <v>Show</v>
      </c>
      <c r="C14" s="1931" t="str">
        <f>IFERROR(INDEX('Grant Management_4 imp-exp'!$D$2:$D$19,MATCH('Grant Management_4'!A14,'Grant Management_4 imp-exp'!$B$2:$B$17,0)),"")</f>
        <v>6.10.  In accordance with the Global Fund Sustainability, Transition and Co-financing Policy (GF/B35/04) (the “STC Policy”), the Principal Recipient, on behalf of the Grantee, acknowledges and agrees that: 
(1) The Republic of Peru should progressively increase government expenditure on health to meet national universal health coverage goals; and increase co-financing of the Global Fund-supported programs, focused on progressively taking up key costs of national disease plans (the “Core Co-Financing Requirements”). The commitment and disbursement of Grant Funds is subject to the Global Fund’s satisfaction with the Republic of Peru’s compliance with the Core Co-Financing Requirements. The Global Fund may reduce Grant Funds during the Implementation Period based on non-compliance with the Core Co-Financing Requirements; and 
(2) The Republic of Peru should comply with the requirements to access the ‘co-financing incentive’ as set forth in the STC Policy (the “Co-Financing Incentive Requirements”). The commitment and disbursement of 20% of the Republic of Peru’s TB allocation of US$ 7,199,291.00 for the 2017-2019 allocation period, which is equal to US$ 1,439,858.20 (the “Co-Financing Incentive”), is subject to the Global Fund’s satisfaction with the Republic of Peru’s compliance with the Co-Financing Incentive Requirements. The Global Fund may reduce the Co-Financing Incentive during the Implementation Period, or from the subsequent allocation, proportionate to non-compliance with the Co-Financing Incentive Requirements.</v>
      </c>
      <c r="D14" s="1932"/>
      <c r="E14" s="1291" t="s">
        <v>639</v>
      </c>
      <c r="F14" s="1907" t="s">
        <v>4181</v>
      </c>
      <c r="G14" s="1908"/>
      <c r="H14" s="1291"/>
      <c r="I14" s="1907"/>
      <c r="J14" s="1908"/>
      <c r="K14" s="1292"/>
      <c r="L14" s="1293"/>
    </row>
    <row r="15" spans="1:14" ht="120" customHeight="1" x14ac:dyDescent="0.2">
      <c r="A15" s="1012" t="s">
        <v>730</v>
      </c>
      <c r="B15" s="1190" t="str">
        <f t="shared" si="0"/>
        <v>Show</v>
      </c>
      <c r="C15" s="1931" t="str">
        <f>IFERROR(INDEX('Grant Management_4 imp-exp'!$D$2:$D$19,MATCH('Grant Management_4'!A15,'Grant Management_4 imp-exp'!$B$2:$B$17,0)),"")</f>
        <v>6.5.  Prior to the transfer of Grant Funds by the Global Fund to the Principal Recipient and/or the use of Grant Funds by the Principal Recipient to finance the renovation or improvement of laboratories or healthcare establishments (the “Renovation Activities”): 
(1) the Principal Recipient, on behalf of the Grantee, shall submit to the Global Fund, in form and substance satisfactory to the Global Fund, a detailed budget and work plan for the Renovation Activities to be performed at the relevant site, with detailed assumptions including, where applicable, site assessment reports, architectural plans, appropriate technical costing documents, detailed bills of quantity and architectural estimates (the “Renovation Budget and Work Plan”); and 
(2) the Principal Recipient, on behalf of the Grantee, shall obtain the Global Fund's written approval of the Renovation Budget and Work Plan.</v>
      </c>
      <c r="D15" s="1932"/>
      <c r="E15" s="1291" t="s">
        <v>639</v>
      </c>
      <c r="F15" s="1907" t="s">
        <v>4227</v>
      </c>
      <c r="G15" s="1908"/>
      <c r="H15" s="1291"/>
      <c r="I15" s="1907"/>
      <c r="J15" s="1908"/>
      <c r="K15" s="1292"/>
      <c r="L15" s="1293"/>
    </row>
    <row r="16" spans="1:14" s="2" customFormat="1" ht="120" customHeight="1" x14ac:dyDescent="0.2">
      <c r="A16" s="1012" t="s">
        <v>731</v>
      </c>
      <c r="B16" s="1190" t="str">
        <f t="shared" si="0"/>
        <v>Show</v>
      </c>
      <c r="C16" s="1931" t="str">
        <f>IFERROR(INDEX('Grant Management_4 imp-exp'!$D$2:$D$19,MATCH('Grant Management_4'!A16,'Grant Management_4 imp-exp'!$B$2:$B$17,0)),"")</f>
        <v>6.8.  With respect to Section 7.6 (Right of Access) of the Global Fund Grant Regulations (2014), it is understood and agreed that (1) the Global Fund may collect or seek to collect data, and it is possible that such data may contain information that could be used to identify a person or people, and (2) the Principal Recipient on behalf of the Grantee has undertaken or has caused to be undertaken prior to collection and thereafter whatever is required under the applicable laws of the Republic of Peru to ensure that such information may be transferred to the Global Fund for such purpose upon request.</v>
      </c>
      <c r="D16" s="1932"/>
      <c r="E16" s="1291" t="s">
        <v>860</v>
      </c>
      <c r="F16" s="1907" t="s">
        <v>4119</v>
      </c>
      <c r="G16" s="1908"/>
      <c r="H16" s="1291"/>
      <c r="I16" s="1907"/>
      <c r="J16" s="1908"/>
      <c r="K16" s="1292"/>
      <c r="L16" s="1293"/>
    </row>
    <row r="17" spans="1:12" s="2" customFormat="1" ht="120" customHeight="1" x14ac:dyDescent="0.2">
      <c r="A17" s="1012" t="s">
        <v>732</v>
      </c>
      <c r="B17" s="1190" t="str">
        <f t="shared" si="0"/>
        <v>Show</v>
      </c>
      <c r="C17" s="1931" t="str">
        <f>IFERROR(INDEX('Grant Management_4 imp-exp'!$D$2:$D$19,MATCH('Grant Management_4'!A17,'Grant Management_4 imp-exp'!$B$2:$B$17,0)),"")</f>
        <v>By no later than 1 November 2019, the Principal Recipient, on behalf of the Grantee, shall submit to the Global Fund evidence, in form and substance satisfactory to the Global Fund and endorsed by technical partners, supporting the calculation of the targets set out in the updated National Multisectoral Plan; provided that upon review of such evidence, the Global Fund may request to renegotiate the targets set out in the Performance Framework and Programmatic Gap, which renegotiation of targets shall be deemed accepted by the Principal Recipient, on behalf of the Grantee, with a view to agreeing targets by no later than 31 December 2019.</v>
      </c>
      <c r="D17" s="1932"/>
      <c r="E17" s="1291" t="s">
        <v>639</v>
      </c>
      <c r="F17" s="1907" t="s">
        <v>4120</v>
      </c>
      <c r="G17" s="1908"/>
      <c r="H17" s="1291"/>
      <c r="I17" s="1907"/>
      <c r="J17" s="1908"/>
      <c r="K17" s="1292"/>
      <c r="L17" s="1293"/>
    </row>
    <row r="18" spans="1:12" s="2" customFormat="1" ht="120" customHeight="1" x14ac:dyDescent="0.2">
      <c r="A18" s="1012" t="s">
        <v>733</v>
      </c>
      <c r="B18" s="1190" t="str">
        <f t="shared" si="0"/>
        <v>Show</v>
      </c>
      <c r="C18" s="1931" t="str">
        <f>IFERROR(INDEX('Grant Management_4 imp-exp'!$D$2:$D$19,MATCH('Grant Management_4'!A18,'Grant Management_4 imp-exp'!$B$2:$B$17,0)),"")</f>
        <v>6.3.  Prior to any use of the Grant Funds for the relevant Program Activity, the Principal Recipient, on behalf of the Grantee, shall submit to the Global Fund, for prior approval, the following documents: 
(1) Minimum Standard and Operating Manual for Healthcare Facilities that cover DR TB; 
(2) Intervention Proposal for Community TB Workers, including the incentive amount endorsed by the Ministry of Health and the corresponding proposal for government take-up of Program Activities; 
(3) Proposal for the Community Social Auditing and Monitoring System; 
(4) Proposal on Competitive Fund for Innovative Interventions that improve the national response to tuberculosis; and 
(5) Lab Strengthening Implementation Plan based on the results of the Evaluation and National Lab Strengthening Strategy.</v>
      </c>
      <c r="D18" s="1932"/>
      <c r="E18" s="1291" t="s">
        <v>639</v>
      </c>
      <c r="F18" s="1907" t="s">
        <v>4121</v>
      </c>
      <c r="G18" s="1908"/>
      <c r="H18" s="1291"/>
      <c r="I18" s="1907"/>
      <c r="J18" s="1908"/>
      <c r="K18" s="1292"/>
      <c r="L18" s="1293"/>
    </row>
    <row r="19" spans="1:12" s="2" customFormat="1" ht="120" customHeight="1" x14ac:dyDescent="0.2">
      <c r="A19" s="1012" t="s">
        <v>734</v>
      </c>
      <c r="B19" s="1190" t="str">
        <f t="shared" si="0"/>
        <v>Show</v>
      </c>
      <c r="C19" s="1931" t="str">
        <f>IFERROR(INDEX('Grant Management_4 imp-exp'!$D$2:$D$19,MATCH('Grant Management_4'!A19,'Grant Management_4 imp-exp'!$B$2:$B$17,0)),"")</f>
        <v>6.4.  Prior to any use of the Grant Funds, the Principal Recipient shall submit to the Global Fund, for prior approval, the following documents: 
(1) a Monitoring and Evaluation Plan consistent with national requirements; 
(2) a Capacity Building Plan describing in detail (i) training objectives, (ii) the entry profile, (iii) the exit profile and (iv) teaching and assessment strategies designed to ensure changes in knowledge, behavior, skills or practices; and 
(3) a Technical Assistance (TA) Plan describing the (i) type of TA, (ii) cost, (iii) objectives, (iv) implementation timeline, (v) deadline for delivery and (vi) use of results. In any event, the use of Grant Funds for technical assistance shall be subject to the prior written approval by the Global Fund of the relevant terms of reference or protocols.</v>
      </c>
      <c r="D19" s="1932"/>
      <c r="E19" s="1291" t="s">
        <v>860</v>
      </c>
      <c r="F19" s="1907" t="s">
        <v>4182</v>
      </c>
      <c r="G19" s="1908"/>
      <c r="H19" s="1291"/>
      <c r="I19" s="1907"/>
      <c r="J19" s="1908"/>
      <c r="K19" s="1292"/>
      <c r="L19" s="1293"/>
    </row>
    <row r="20" spans="1:12" s="2" customFormat="1" ht="120" customHeight="1" x14ac:dyDescent="0.2">
      <c r="A20" s="1012" t="s">
        <v>735</v>
      </c>
      <c r="B20" s="1190" t="str">
        <f t="shared" si="0"/>
        <v>Show</v>
      </c>
      <c r="C20" s="1931" t="str">
        <f>IFERROR(INDEX('Grant Management_4 imp-exp'!$D$2:$D$19,MATCH('Grant Management_4'!A20,'Grant Management_4 imp-exp'!$B$2:$B$17,0)),"")</f>
        <v>6.11.  In order to ensure continuity of Program Activities after the end of the Implementation Period, the Principal Recipient, on behalf of the Grantee, shall use best efforts to ensure that the Republic of Peru (through government entities including, but not limited to, the National Penitentiary Institute of Peru and the Ministry of Health) comply with its commitments to gradually take over Program Activities. To that effect: 
(1) the Principal Recipient, on behalf of the Grantee, shall use best efforts to cause the Republic of Peru to submit to the Global Fund, by no later than 31 December 2019, revised detailed evidence, in form and substance satisfactory to the Global Fund, of their co-financing commitments in relation to each Program Activity included in the Budget, together with supporting documentation; and 
(2) by no later than 15 February of each year, the Principal Recipient, on behalf of the Grantee, shall submit evidence, in form and substance satisfactory to the Global Fund, regarding the Republic of Peru’s compliance with such commitments.</v>
      </c>
      <c r="D20" s="1932"/>
      <c r="E20" s="1291" t="s">
        <v>639</v>
      </c>
      <c r="F20" s="1907" t="s">
        <v>4122</v>
      </c>
      <c r="G20" s="1908"/>
      <c r="H20" s="1291"/>
      <c r="I20" s="1907"/>
      <c r="J20" s="1908"/>
      <c r="K20" s="1292"/>
      <c r="L20" s="1293"/>
    </row>
    <row r="21" spans="1:12" s="2" customFormat="1" ht="120" customHeight="1" x14ac:dyDescent="0.2">
      <c r="A21" s="1012" t="s">
        <v>736</v>
      </c>
      <c r="B21" s="1190" t="str">
        <f t="shared" si="0"/>
        <v>Show</v>
      </c>
      <c r="C21" s="1931" t="str">
        <f>IFERROR(INDEX('Grant Management_4 imp-exp'!$D$2:$D$19,MATCH('Grant Management_4'!A21,'Grant Management_4 imp-exp'!$B$2:$B$17,0)),"")</f>
        <v>In accordance with the Global Fund Board Decision on additional support for country responses to COVID-19 (GF/B42/EDP11), the Program budget includes US$ 1,811,355 in funding granted under the Global Fund COVID-19 Response Mechanism (“C19RM Funds”) programmed towards activities to respond to the COVID-19 pandemic (“Approved C19RM Activities”). Notwithstanding anything to the contrary in the Grant Agreement, C19RM Funds must remain invested in the Approved C19RM Activities and may only be reprogrammed or carried over to a subsequent Implementation Period upon prior written approval by the Global Fund, provided that C19RM Funds are not used after 30 June 2021, unless otherwise expressly agreed in writing by the Global Fund.</v>
      </c>
      <c r="D21" s="1932"/>
      <c r="E21" s="1291" t="s">
        <v>639</v>
      </c>
      <c r="F21" s="1907" t="s">
        <v>4183</v>
      </c>
      <c r="G21" s="1908"/>
      <c r="H21" s="1291"/>
      <c r="I21" s="1907"/>
      <c r="J21" s="1908"/>
      <c r="K21" s="1292"/>
      <c r="L21" s="1293"/>
    </row>
    <row r="22" spans="1:12" s="2" customFormat="1" ht="120" hidden="1" customHeight="1" x14ac:dyDescent="0.2">
      <c r="A22" s="1012" t="s">
        <v>737</v>
      </c>
      <c r="B22" s="1190" t="str">
        <f t="shared" si="0"/>
        <v>Don't Show</v>
      </c>
      <c r="C22" s="1931" t="str">
        <f>IFERROR(INDEX('Grant Management_4 imp-exp'!$D$2:$D$19,MATCH('Grant Management_4'!A22,'Grant Management_4 imp-exp'!$B$2:$B$17,0)),"")</f>
        <v/>
      </c>
      <c r="D22" s="1932"/>
      <c r="E22" s="1291"/>
      <c r="F22" s="1907"/>
      <c r="G22" s="1908"/>
      <c r="H22" s="1291"/>
      <c r="I22" s="1907"/>
      <c r="J22" s="1908"/>
      <c r="K22" s="1292"/>
      <c r="L22" s="1293"/>
    </row>
    <row r="23" spans="1:12" s="2" customFormat="1" ht="120" hidden="1" customHeight="1" x14ac:dyDescent="0.2">
      <c r="A23" s="1012" t="s">
        <v>738</v>
      </c>
      <c r="B23" s="1190" t="str">
        <f t="shared" si="0"/>
        <v>Don't Show</v>
      </c>
      <c r="C23" s="1931" t="str">
        <f>IFERROR(INDEX('Grant Management_4 imp-exp'!$D$2:$D$19,MATCH('Grant Management_4'!A23,'Grant Management_4 imp-exp'!$B$2:$B$17,0)),"")</f>
        <v/>
      </c>
      <c r="D23" s="1932"/>
      <c r="E23" s="1291"/>
      <c r="F23" s="1907"/>
      <c r="G23" s="1908"/>
      <c r="H23" s="1291"/>
      <c r="I23" s="1907"/>
      <c r="J23" s="1908"/>
      <c r="K23" s="1292"/>
      <c r="L23" s="1293"/>
    </row>
    <row r="24" spans="1:12" s="2" customFormat="1" ht="120" hidden="1" customHeight="1" x14ac:dyDescent="0.2">
      <c r="A24" s="1012" t="s">
        <v>739</v>
      </c>
      <c r="B24" s="1190" t="str">
        <f t="shared" si="0"/>
        <v>Don't Show</v>
      </c>
      <c r="C24" s="1931" t="str">
        <f>IFERROR(INDEX('Grant Management_4 imp-exp'!$D$2:$D$19,MATCH('Grant Management_4'!A24,'Grant Management_4 imp-exp'!$B$2:$B$17,0)),"")</f>
        <v/>
      </c>
      <c r="D24" s="1932"/>
      <c r="E24" s="1291"/>
      <c r="F24" s="1907"/>
      <c r="G24" s="1908"/>
      <c r="H24" s="1291"/>
      <c r="I24" s="1907"/>
      <c r="J24" s="1908"/>
      <c r="K24" s="1292"/>
      <c r="L24" s="1293"/>
    </row>
    <row r="25" spans="1:12" s="2" customFormat="1" ht="120" hidden="1" customHeight="1" x14ac:dyDescent="0.2">
      <c r="A25" s="1012" t="s">
        <v>740</v>
      </c>
      <c r="B25" s="1190" t="str">
        <f t="shared" si="0"/>
        <v>Don't Show</v>
      </c>
      <c r="C25" s="1931" t="str">
        <f>IFERROR(INDEX('Grant Management_4 imp-exp'!$D$2:$D$19,MATCH('Grant Management_4'!A25,'Grant Management_4 imp-exp'!$B$2:$B$17,0)),"")</f>
        <v/>
      </c>
      <c r="D25" s="1932"/>
      <c r="E25" s="1291"/>
      <c r="F25" s="1907"/>
      <c r="G25" s="1908"/>
      <c r="H25" s="1291"/>
      <c r="I25" s="1907"/>
      <c r="J25" s="1908"/>
      <c r="K25" s="1292"/>
      <c r="L25" s="1293"/>
    </row>
    <row r="26" spans="1:12" s="2" customFormat="1" ht="120" hidden="1" customHeight="1" x14ac:dyDescent="0.2">
      <c r="A26" s="1012" t="s">
        <v>741</v>
      </c>
      <c r="B26" s="1190" t="str">
        <f t="shared" si="0"/>
        <v>Don't Show</v>
      </c>
      <c r="C26" s="1931" t="str">
        <f>IFERROR(INDEX('Grant Management_4 imp-exp'!$D$2:$D$19,MATCH('Grant Management_4'!A26,'Grant Management_4 imp-exp'!$B$2:$B$17,0)),"")</f>
        <v/>
      </c>
      <c r="D26" s="1932"/>
      <c r="E26" s="1291"/>
      <c r="F26" s="1907"/>
      <c r="G26" s="1908"/>
      <c r="H26" s="1291"/>
      <c r="I26" s="1907"/>
      <c r="J26" s="1908"/>
      <c r="K26" s="1292"/>
      <c r="L26" s="1293"/>
    </row>
    <row r="27" spans="1:12" s="2" customFormat="1" ht="120" hidden="1" customHeight="1" x14ac:dyDescent="0.2">
      <c r="A27" s="1012" t="s">
        <v>742</v>
      </c>
      <c r="B27" s="1190" t="str">
        <f t="shared" si="0"/>
        <v>Don't Show</v>
      </c>
      <c r="C27" s="1931" t="str">
        <f>IFERROR(INDEX('Grant Management_4 imp-exp'!$D$2:$D$19,MATCH('Grant Management_4'!A27,'Grant Management_4 imp-exp'!$B$2:$B$17,0)),"")</f>
        <v/>
      </c>
      <c r="D27" s="1932"/>
      <c r="E27" s="1291"/>
      <c r="F27" s="1907"/>
      <c r="G27" s="1908"/>
      <c r="H27" s="1291"/>
      <c r="I27" s="1907"/>
      <c r="J27" s="1908"/>
      <c r="K27" s="1292"/>
      <c r="L27" s="1293"/>
    </row>
    <row r="28" spans="1:12" s="2" customFormat="1" ht="120" hidden="1" customHeight="1" x14ac:dyDescent="0.2">
      <c r="A28" s="1012" t="s">
        <v>743</v>
      </c>
      <c r="B28" s="1190" t="str">
        <f t="shared" si="0"/>
        <v>Don't Show</v>
      </c>
      <c r="C28" s="1931" t="str">
        <f>IFERROR(INDEX('Grant Management_4 imp-exp'!$D$2:$D$19,MATCH('Grant Management_4'!A28,'Grant Management_4 imp-exp'!$B$2:$B$17,0)),"")</f>
        <v/>
      </c>
      <c r="D28" s="1932"/>
      <c r="E28" s="1291"/>
      <c r="F28" s="1907"/>
      <c r="G28" s="1908"/>
      <c r="H28" s="1291"/>
      <c r="I28" s="1907"/>
      <c r="J28" s="1908"/>
      <c r="K28" s="1292"/>
      <c r="L28" s="1293"/>
    </row>
    <row r="29" spans="1:12" s="2" customFormat="1" ht="120" hidden="1" customHeight="1" x14ac:dyDescent="0.2">
      <c r="A29" s="1012" t="s">
        <v>744</v>
      </c>
      <c r="B29" s="1190" t="str">
        <f t="shared" si="0"/>
        <v>Don't Show</v>
      </c>
      <c r="C29" s="1931" t="str">
        <f>IFERROR(INDEX('Grant Management_4 imp-exp'!$D$2:$D$19,MATCH('Grant Management_4'!A29,'Grant Management_4 imp-exp'!$B$2:$B$17,0)),"")</f>
        <v/>
      </c>
      <c r="D29" s="1932"/>
      <c r="E29" s="1291"/>
      <c r="F29" s="1907"/>
      <c r="G29" s="1908"/>
      <c r="H29" s="1291"/>
      <c r="I29" s="1907"/>
      <c r="J29" s="1908"/>
      <c r="K29" s="1292"/>
      <c r="L29" s="1293"/>
    </row>
    <row r="30" spans="1:12" s="2" customFormat="1" ht="120" hidden="1" customHeight="1" x14ac:dyDescent="0.2">
      <c r="A30" s="1012" t="s">
        <v>745</v>
      </c>
      <c r="B30" s="1190" t="str">
        <f t="shared" si="0"/>
        <v>Don't Show</v>
      </c>
      <c r="C30" s="1931" t="str">
        <f>IFERROR(INDEX('Grant Management_4 imp-exp'!$D$2:$D$19,MATCH('Grant Management_4'!A30,'Grant Management_4 imp-exp'!$B$2:$B$17,0)),"")</f>
        <v/>
      </c>
      <c r="D30" s="1932"/>
      <c r="E30" s="1291"/>
      <c r="F30" s="1907"/>
      <c r="G30" s="1908"/>
      <c r="H30" s="1291"/>
      <c r="I30" s="1907"/>
      <c r="J30" s="1908"/>
      <c r="K30" s="1292"/>
      <c r="L30" s="1293"/>
    </row>
    <row r="31" spans="1:12" s="2" customFormat="1" ht="120" hidden="1" customHeight="1" x14ac:dyDescent="0.2">
      <c r="A31" s="1012" t="s">
        <v>746</v>
      </c>
      <c r="B31" s="1190" t="str">
        <f t="shared" si="0"/>
        <v>Don't Show</v>
      </c>
      <c r="C31" s="1931" t="str">
        <f>IFERROR(INDEX('Grant Management_4 imp-exp'!$D$2:$D$19,MATCH('Grant Management_4'!A31,'Grant Management_4 imp-exp'!$B$2:$B$17,0)),"")</f>
        <v/>
      </c>
      <c r="D31" s="1932"/>
      <c r="E31" s="1291"/>
      <c r="F31" s="1907"/>
      <c r="G31" s="1908"/>
      <c r="H31" s="1291"/>
      <c r="I31" s="1907"/>
      <c r="J31" s="1908"/>
      <c r="K31" s="1292"/>
      <c r="L31" s="1293"/>
    </row>
    <row r="32" spans="1:12" s="2" customFormat="1" ht="120" hidden="1" customHeight="1" x14ac:dyDescent="0.2">
      <c r="A32" s="1012" t="s">
        <v>747</v>
      </c>
      <c r="B32" s="1190" t="str">
        <f t="shared" si="0"/>
        <v>Don't Show</v>
      </c>
      <c r="C32" s="1931" t="str">
        <f>IFERROR(INDEX('Grant Management_4 imp-exp'!$D$2:$D$19,MATCH('Grant Management_4'!A32,'Grant Management_4 imp-exp'!$B$2:$B$17,0)),"")</f>
        <v/>
      </c>
      <c r="D32" s="1932"/>
      <c r="E32" s="1291"/>
      <c r="F32" s="1907"/>
      <c r="G32" s="1908"/>
      <c r="H32" s="1291"/>
      <c r="I32" s="1907"/>
      <c r="J32" s="1908"/>
      <c r="K32" s="1292"/>
      <c r="L32" s="1293"/>
    </row>
    <row r="33" spans="1:12" s="2" customFormat="1" ht="120" hidden="1" customHeight="1" x14ac:dyDescent="0.2">
      <c r="A33" s="1012" t="s">
        <v>748</v>
      </c>
      <c r="B33" s="1190" t="str">
        <f t="shared" si="0"/>
        <v>Don't Show</v>
      </c>
      <c r="C33" s="1931" t="str">
        <f>IFERROR(INDEX('Grant Management_4 imp-exp'!$D$2:$D$19,MATCH('Grant Management_4'!A33,'Grant Management_4 imp-exp'!$B$2:$B$17,0)),"")</f>
        <v/>
      </c>
      <c r="D33" s="1932"/>
      <c r="E33" s="1291"/>
      <c r="F33" s="1907"/>
      <c r="G33" s="1908"/>
      <c r="H33" s="1291"/>
      <c r="I33" s="1907"/>
      <c r="J33" s="1908"/>
      <c r="K33" s="1292"/>
      <c r="L33" s="1293"/>
    </row>
    <row r="34" spans="1:12" s="2" customFormat="1" ht="120" hidden="1" customHeight="1" x14ac:dyDescent="0.2">
      <c r="A34" s="1012" t="s">
        <v>749</v>
      </c>
      <c r="B34" s="1190" t="str">
        <f t="shared" si="0"/>
        <v>Don't Show</v>
      </c>
      <c r="C34" s="1931" t="str">
        <f>IFERROR(INDEX('Grant Management_4 imp-exp'!$D$2:$D$19,MATCH('Grant Management_4'!A34,'Grant Management_4 imp-exp'!$B$2:$B$17,0)),"")</f>
        <v/>
      </c>
      <c r="D34" s="1932"/>
      <c r="E34" s="1291"/>
      <c r="F34" s="1907"/>
      <c r="G34" s="1908"/>
      <c r="H34" s="1291"/>
      <c r="I34" s="1907"/>
      <c r="J34" s="1908"/>
      <c r="K34" s="1292"/>
      <c r="L34" s="1293"/>
    </row>
    <row r="35" spans="1:12" s="2" customFormat="1" ht="120" hidden="1" customHeight="1" x14ac:dyDescent="0.2">
      <c r="A35" s="1012" t="s">
        <v>750</v>
      </c>
      <c r="B35" s="1190" t="str">
        <f t="shared" si="0"/>
        <v>Don't Show</v>
      </c>
      <c r="C35" s="1931" t="str">
        <f>IFERROR(INDEX('Grant Management_4 imp-exp'!$D$2:$D$19,MATCH('Grant Management_4'!A35,'Grant Management_4 imp-exp'!$B$2:$B$17,0)),"")</f>
        <v/>
      </c>
      <c r="D35" s="1932"/>
      <c r="E35" s="1291"/>
      <c r="F35" s="1907"/>
      <c r="G35" s="1908"/>
      <c r="H35" s="1291"/>
      <c r="I35" s="1907"/>
      <c r="J35" s="1908"/>
      <c r="K35" s="1292"/>
      <c r="L35" s="1293"/>
    </row>
    <row r="36" spans="1:12" s="2" customFormat="1" ht="120" hidden="1" customHeight="1" x14ac:dyDescent="0.2">
      <c r="A36" s="1012" t="s">
        <v>751</v>
      </c>
      <c r="B36" s="1190" t="str">
        <f t="shared" si="0"/>
        <v>Don't Show</v>
      </c>
      <c r="C36" s="1931" t="str">
        <f>IFERROR(INDEX('Grant Management_4 imp-exp'!$D$2:$D$19,MATCH('Grant Management_4'!A36,'Grant Management_4 imp-exp'!$B$2:$B$17,0)),"")</f>
        <v/>
      </c>
      <c r="D36" s="1932"/>
      <c r="E36" s="1291"/>
      <c r="F36" s="1907"/>
      <c r="G36" s="1908"/>
      <c r="H36" s="1291"/>
      <c r="I36" s="1907"/>
      <c r="J36" s="1908"/>
      <c r="K36" s="1292"/>
      <c r="L36" s="1293"/>
    </row>
    <row r="37" spans="1:12" s="2" customFormat="1" ht="120" hidden="1" customHeight="1" x14ac:dyDescent="0.2">
      <c r="A37" s="1012" t="s">
        <v>752</v>
      </c>
      <c r="B37" s="1190" t="str">
        <f t="shared" si="0"/>
        <v>Don't Show</v>
      </c>
      <c r="C37" s="1931" t="str">
        <f>IFERROR(INDEX('Grant Management_4 imp-exp'!$D$2:$D$19,MATCH('Grant Management_4'!A37,'Grant Management_4 imp-exp'!$B$2:$B$17,0)),"")</f>
        <v/>
      </c>
      <c r="D37" s="1932"/>
      <c r="E37" s="1291"/>
      <c r="F37" s="1907"/>
      <c r="G37" s="1908"/>
      <c r="H37" s="1291"/>
      <c r="I37" s="1907"/>
      <c r="J37" s="1908"/>
      <c r="K37" s="1292"/>
      <c r="L37" s="1293"/>
    </row>
    <row r="38" spans="1:12" s="2" customFormat="1" ht="120" hidden="1" customHeight="1" x14ac:dyDescent="0.2">
      <c r="A38" s="1012" t="s">
        <v>753</v>
      </c>
      <c r="B38" s="1190" t="str">
        <f t="shared" si="0"/>
        <v>Don't Show</v>
      </c>
      <c r="C38" s="1931" t="str">
        <f>IFERROR(INDEX('Grant Management_4 imp-exp'!$D$2:$D$19,MATCH('Grant Management_4'!A38,'Grant Management_4 imp-exp'!$B$2:$B$17,0)),"")</f>
        <v/>
      </c>
      <c r="D38" s="1932"/>
      <c r="E38" s="1291"/>
      <c r="F38" s="1907"/>
      <c r="G38" s="1908"/>
      <c r="H38" s="1291"/>
      <c r="I38" s="1907"/>
      <c r="J38" s="1908"/>
      <c r="K38" s="1292"/>
      <c r="L38" s="1293"/>
    </row>
    <row r="39" spans="1:12" s="2" customFormat="1" ht="120" hidden="1" customHeight="1" x14ac:dyDescent="0.2">
      <c r="A39" s="1012" t="s">
        <v>754</v>
      </c>
      <c r="B39" s="1190" t="str">
        <f t="shared" si="0"/>
        <v>Don't Show</v>
      </c>
      <c r="C39" s="1931" t="str">
        <f>IFERROR(INDEX('Grant Management_4 imp-exp'!$D$2:$D$19,MATCH('Grant Management_4'!A39,'Grant Management_4 imp-exp'!$B$2:$B$17,0)),"")</f>
        <v/>
      </c>
      <c r="D39" s="1932"/>
      <c r="E39" s="1291"/>
      <c r="F39" s="1907"/>
      <c r="G39" s="1908"/>
      <c r="H39" s="1291"/>
      <c r="I39" s="1907"/>
      <c r="J39" s="1908"/>
      <c r="K39" s="1292"/>
      <c r="L39" s="1293"/>
    </row>
    <row r="40" spans="1:12" s="2" customFormat="1" ht="120" hidden="1" customHeight="1" x14ac:dyDescent="0.2">
      <c r="A40" s="1012" t="s">
        <v>755</v>
      </c>
      <c r="B40" s="1190" t="str">
        <f t="shared" si="0"/>
        <v>Don't Show</v>
      </c>
      <c r="C40" s="1931" t="str">
        <f>IFERROR(INDEX('Grant Management_4 imp-exp'!$D$2:$D$19,MATCH('Grant Management_4'!A40,'Grant Management_4 imp-exp'!$B$2:$B$17,0)),"")</f>
        <v/>
      </c>
      <c r="D40" s="1932"/>
      <c r="E40" s="1291"/>
      <c r="F40" s="1907"/>
      <c r="G40" s="1908"/>
      <c r="H40" s="1291"/>
      <c r="I40" s="1907"/>
      <c r="J40" s="1908"/>
      <c r="K40" s="1292"/>
      <c r="L40" s="1293"/>
    </row>
    <row r="41" spans="1:12" s="2" customFormat="1" ht="120" hidden="1" customHeight="1" x14ac:dyDescent="0.2">
      <c r="A41" s="1012" t="s">
        <v>756</v>
      </c>
      <c r="B41" s="1190" t="str">
        <f t="shared" si="0"/>
        <v>Don't Show</v>
      </c>
      <c r="C41" s="1931" t="str">
        <f>IFERROR(INDEX('Grant Management_4 imp-exp'!$D$2:$D$19,MATCH('Grant Management_4'!A41,'Grant Management_4 imp-exp'!$B$2:$B$17,0)),"")</f>
        <v/>
      </c>
      <c r="D41" s="1932"/>
      <c r="E41" s="1291"/>
      <c r="F41" s="1907"/>
      <c r="G41" s="1908"/>
      <c r="H41" s="1291"/>
      <c r="I41" s="1907"/>
      <c r="J41" s="1908"/>
      <c r="K41" s="1292"/>
      <c r="L41" s="1293"/>
    </row>
    <row r="42" spans="1:12" ht="120" hidden="1" customHeight="1" x14ac:dyDescent="0.2">
      <c r="A42" s="1012" t="s">
        <v>757</v>
      </c>
      <c r="B42" s="1190" t="str">
        <f t="shared" si="0"/>
        <v>Don't Show</v>
      </c>
      <c r="C42" s="1931" t="str">
        <f>IFERROR(INDEX('Grant Management_4 imp-exp'!$D$2:$D$19,MATCH('Grant Management_4'!A42,'Grant Management_4 imp-exp'!$B$2:$B$17,0)),"")</f>
        <v/>
      </c>
      <c r="D42" s="1932"/>
      <c r="E42" s="1291"/>
      <c r="F42" s="1907"/>
      <c r="G42" s="1908"/>
      <c r="H42" s="1291"/>
      <c r="I42" s="1907"/>
      <c r="J42" s="1908"/>
      <c r="K42" s="1292"/>
      <c r="L42" s="1293"/>
    </row>
    <row r="43" spans="1:12" ht="120" hidden="1" customHeight="1" x14ac:dyDescent="0.2">
      <c r="A43" s="1012" t="s">
        <v>758</v>
      </c>
      <c r="B43" s="1190" t="str">
        <f t="shared" si="0"/>
        <v>Don't Show</v>
      </c>
      <c r="C43" s="1931" t="str">
        <f>IFERROR(INDEX('Grant Management_4 imp-exp'!$D$2:$D$19,MATCH('Grant Management_4'!A43,'Grant Management_4 imp-exp'!$B$2:$B$17,0)),"")</f>
        <v/>
      </c>
      <c r="D43" s="1932"/>
      <c r="E43" s="1291"/>
      <c r="F43" s="1907"/>
      <c r="G43" s="1908"/>
      <c r="H43" s="1291"/>
      <c r="I43" s="1907"/>
      <c r="J43" s="1908"/>
      <c r="K43" s="1292"/>
      <c r="L43" s="1293"/>
    </row>
    <row r="44" spans="1:12" ht="120" hidden="1" customHeight="1" x14ac:dyDescent="0.2">
      <c r="A44" s="1012" t="s">
        <v>759</v>
      </c>
      <c r="B44" s="1190" t="str">
        <f t="shared" si="0"/>
        <v>Don't Show</v>
      </c>
      <c r="C44" s="1931" t="str">
        <f>IFERROR(INDEX('Grant Management_4 imp-exp'!$D$2:$D$19,MATCH('Grant Management_4'!A44,'Grant Management_4 imp-exp'!$B$2:$B$17,0)),"")</f>
        <v/>
      </c>
      <c r="D44" s="1932"/>
      <c r="E44" s="1291"/>
      <c r="F44" s="1907"/>
      <c r="G44" s="1908"/>
      <c r="H44" s="1291"/>
      <c r="I44" s="1907"/>
      <c r="J44" s="1908"/>
      <c r="K44" s="1292"/>
      <c r="L44" s="1294"/>
    </row>
    <row r="45" spans="1:12" ht="120" hidden="1" customHeight="1" x14ac:dyDescent="0.2">
      <c r="A45" s="1012" t="s">
        <v>760</v>
      </c>
      <c r="B45" s="1190" t="str">
        <f t="shared" si="0"/>
        <v>Don't Show</v>
      </c>
      <c r="C45" s="1931" t="str">
        <f>IFERROR(INDEX('Grant Management_4 imp-exp'!$D$2:$D$19,MATCH('Grant Management_4'!A45,'Grant Management_4 imp-exp'!$B$2:$B$17,0)),"")</f>
        <v/>
      </c>
      <c r="D45" s="1932"/>
      <c r="E45" s="1291"/>
      <c r="F45" s="1907"/>
      <c r="G45" s="1908"/>
      <c r="H45" s="1291"/>
      <c r="I45" s="1907"/>
      <c r="J45" s="1908"/>
      <c r="K45" s="1292"/>
      <c r="L45" s="1294"/>
    </row>
    <row r="46" spans="1:12" ht="120" hidden="1" customHeight="1" x14ac:dyDescent="0.2">
      <c r="A46" s="1012" t="s">
        <v>761</v>
      </c>
      <c r="B46" s="1190" t="str">
        <f t="shared" si="0"/>
        <v>Don't Show</v>
      </c>
      <c r="C46" s="1931" t="str">
        <f>IFERROR(INDEX('Grant Management_4 imp-exp'!$D$2:$D$19,MATCH('Grant Management_4'!A46,'Grant Management_4 imp-exp'!$B$2:$B$17,0)),"")</f>
        <v/>
      </c>
      <c r="D46" s="1932"/>
      <c r="E46" s="1291"/>
      <c r="F46" s="1907"/>
      <c r="G46" s="1908"/>
      <c r="H46" s="1291"/>
      <c r="I46" s="1907"/>
      <c r="J46" s="1908"/>
      <c r="K46" s="1292"/>
      <c r="L46" s="1294"/>
    </row>
    <row r="47" spans="1:12" ht="120" hidden="1" customHeight="1" x14ac:dyDescent="0.2">
      <c r="A47" s="1012" t="s">
        <v>762</v>
      </c>
      <c r="B47" s="1190" t="str">
        <f t="shared" si="0"/>
        <v>Don't Show</v>
      </c>
      <c r="C47" s="1931" t="str">
        <f>IFERROR(INDEX('Grant Management_4 imp-exp'!$D$2:$D$19,MATCH('Grant Management_4'!A47,'Grant Management_4 imp-exp'!$B$2:$B$17,0)),"")</f>
        <v/>
      </c>
      <c r="D47" s="1932"/>
      <c r="E47" s="1291"/>
      <c r="F47" s="1907"/>
      <c r="G47" s="1908"/>
      <c r="H47" s="1291"/>
      <c r="I47" s="1907"/>
      <c r="J47" s="1908"/>
      <c r="K47" s="1292"/>
      <c r="L47" s="1294"/>
    </row>
    <row r="48" spans="1:12" ht="120" hidden="1" customHeight="1" x14ac:dyDescent="0.2">
      <c r="A48" s="1012" t="s">
        <v>763</v>
      </c>
      <c r="B48" s="1190" t="str">
        <f t="shared" si="0"/>
        <v>Don't Show</v>
      </c>
      <c r="C48" s="1931" t="str">
        <f>IFERROR(INDEX('Grant Management_4 imp-exp'!$D$2:$D$19,MATCH('Grant Management_4'!A48,'Grant Management_4 imp-exp'!$B$2:$B$17,0)),"")</f>
        <v/>
      </c>
      <c r="D48" s="1932"/>
      <c r="E48" s="1291"/>
      <c r="F48" s="1907"/>
      <c r="G48" s="1908"/>
      <c r="H48" s="1291"/>
      <c r="I48" s="1907"/>
      <c r="J48" s="1908"/>
      <c r="K48" s="1292"/>
      <c r="L48" s="1294"/>
    </row>
    <row r="49" spans="1:12" ht="120" hidden="1" customHeight="1" x14ac:dyDescent="0.2">
      <c r="A49" s="1012" t="s">
        <v>764</v>
      </c>
      <c r="B49" s="1190" t="str">
        <f t="shared" si="0"/>
        <v>Don't Show</v>
      </c>
      <c r="C49" s="1931" t="str">
        <f>IFERROR(INDEX('Grant Management_4 imp-exp'!$D$2:$D$19,MATCH('Grant Management_4'!A49,'Grant Management_4 imp-exp'!$B$2:$B$17,0)),"")</f>
        <v/>
      </c>
      <c r="D49" s="1932"/>
      <c r="E49" s="1291"/>
      <c r="F49" s="1907"/>
      <c r="G49" s="1908"/>
      <c r="H49" s="1291"/>
      <c r="I49" s="1907"/>
      <c r="J49" s="1908"/>
      <c r="K49" s="1292"/>
      <c r="L49" s="1294"/>
    </row>
    <row r="50" spans="1:12" ht="120" hidden="1" customHeight="1" x14ac:dyDescent="0.2">
      <c r="A50" s="1012" t="s">
        <v>765</v>
      </c>
      <c r="B50" s="1190" t="str">
        <f t="shared" si="0"/>
        <v>Don't Show</v>
      </c>
      <c r="C50" s="1931" t="str">
        <f>IFERROR(INDEX('Grant Management_4 imp-exp'!$D$2:$D$19,MATCH('Grant Management_4'!A50,'Grant Management_4 imp-exp'!$B$2:$B$17,0)),"")</f>
        <v/>
      </c>
      <c r="D50" s="1932"/>
      <c r="E50" s="1291"/>
      <c r="F50" s="1907"/>
      <c r="G50" s="1908"/>
      <c r="H50" s="1291"/>
      <c r="I50" s="1907"/>
      <c r="J50" s="1908"/>
      <c r="K50" s="1292"/>
      <c r="L50" s="1294"/>
    </row>
    <row r="51" spans="1:12" ht="120" hidden="1" customHeight="1" x14ac:dyDescent="0.2">
      <c r="A51" s="1012" t="s">
        <v>766</v>
      </c>
      <c r="B51" s="1190" t="str">
        <f t="shared" si="0"/>
        <v>Don't Show</v>
      </c>
      <c r="C51" s="1931" t="str">
        <f>IFERROR(INDEX('Grant Management_4 imp-exp'!$D$2:$D$19,MATCH('Grant Management_4'!A51,'Grant Management_4 imp-exp'!$B$2:$B$17,0)),"")</f>
        <v/>
      </c>
      <c r="D51" s="1932"/>
      <c r="E51" s="1291"/>
      <c r="F51" s="1907"/>
      <c r="G51" s="1908"/>
      <c r="H51" s="1291"/>
      <c r="I51" s="1907"/>
      <c r="J51" s="1908"/>
      <c r="K51" s="1292"/>
      <c r="L51" s="1294"/>
    </row>
    <row r="52" spans="1:12" ht="120" hidden="1" customHeight="1" x14ac:dyDescent="0.2">
      <c r="A52" s="1012" t="s">
        <v>767</v>
      </c>
      <c r="B52" s="1190" t="str">
        <f t="shared" si="0"/>
        <v>Don't Show</v>
      </c>
      <c r="C52" s="1931" t="str">
        <f>IFERROR(INDEX('Grant Management_4 imp-exp'!$D$2:$D$19,MATCH('Grant Management_4'!A52,'Grant Management_4 imp-exp'!$B$2:$B$17,0)),"")</f>
        <v/>
      </c>
      <c r="D52" s="1932"/>
      <c r="E52" s="1291"/>
      <c r="F52" s="1907"/>
      <c r="G52" s="1908"/>
      <c r="H52" s="1291"/>
      <c r="I52" s="1907"/>
      <c r="J52" s="1908"/>
      <c r="K52" s="1292"/>
      <c r="L52" s="1294"/>
    </row>
    <row r="53" spans="1:12" ht="120" hidden="1" customHeight="1" x14ac:dyDescent="0.2">
      <c r="A53" s="1012" t="s">
        <v>768</v>
      </c>
      <c r="B53" s="1190" t="str">
        <f t="shared" si="0"/>
        <v>Don't Show</v>
      </c>
      <c r="C53" s="1931" t="str">
        <f>IFERROR(INDEX('Grant Management_4 imp-exp'!$D$2:$D$19,MATCH('Grant Management_4'!A53,'Grant Management_4 imp-exp'!$B$2:$B$17,0)),"")</f>
        <v/>
      </c>
      <c r="D53" s="1932"/>
      <c r="E53" s="1291"/>
      <c r="F53" s="1907"/>
      <c r="G53" s="1908"/>
      <c r="H53" s="1291"/>
      <c r="I53" s="1907"/>
      <c r="J53" s="1908"/>
      <c r="K53" s="1292"/>
      <c r="L53" s="1294"/>
    </row>
    <row r="54" spans="1:12" ht="120" hidden="1" customHeight="1" x14ac:dyDescent="0.2">
      <c r="A54" s="1012" t="s">
        <v>769</v>
      </c>
      <c r="B54" s="1190" t="str">
        <f t="shared" si="0"/>
        <v>Don't Show</v>
      </c>
      <c r="C54" s="1931" t="str">
        <f>IFERROR(INDEX('Grant Management_4 imp-exp'!$D$2:$D$19,MATCH('Grant Management_4'!A54,'Grant Management_4 imp-exp'!$B$2:$B$17,0)),"")</f>
        <v/>
      </c>
      <c r="D54" s="1932"/>
      <c r="E54" s="1291"/>
      <c r="F54" s="1907"/>
      <c r="G54" s="1908"/>
      <c r="H54" s="1291"/>
      <c r="I54" s="1907"/>
      <c r="J54" s="1908"/>
      <c r="K54" s="1292"/>
      <c r="L54" s="1294"/>
    </row>
    <row r="55" spans="1:12" ht="120" hidden="1" customHeight="1" x14ac:dyDescent="0.2">
      <c r="A55" s="1012" t="s">
        <v>770</v>
      </c>
      <c r="B55" s="1190" t="str">
        <f t="shared" si="0"/>
        <v>Don't Show</v>
      </c>
      <c r="C55" s="1931" t="str">
        <f>IFERROR(INDEX('Grant Management_4 imp-exp'!$D$2:$D$19,MATCH('Grant Management_4'!A55,'Grant Management_4 imp-exp'!$B$2:$B$17,0)),"")</f>
        <v/>
      </c>
      <c r="D55" s="1932"/>
      <c r="E55" s="1291"/>
      <c r="F55" s="1907"/>
      <c r="G55" s="1908"/>
      <c r="H55" s="1291"/>
      <c r="I55" s="1907"/>
      <c r="J55" s="1908"/>
      <c r="K55" s="1292"/>
      <c r="L55" s="1294"/>
    </row>
    <row r="56" spans="1:12" ht="120" hidden="1" customHeight="1" x14ac:dyDescent="0.2">
      <c r="A56" s="1012" t="s">
        <v>771</v>
      </c>
      <c r="B56" s="1190" t="str">
        <f t="shared" si="0"/>
        <v>Don't Show</v>
      </c>
      <c r="C56" s="1931" t="str">
        <f>IFERROR(INDEX('Grant Management_4 imp-exp'!$D$2:$D$19,MATCH('Grant Management_4'!A56,'Grant Management_4 imp-exp'!$B$2:$B$17,0)),"")</f>
        <v/>
      </c>
      <c r="D56" s="1932"/>
      <c r="E56" s="1291"/>
      <c r="F56" s="1907"/>
      <c r="G56" s="1908"/>
      <c r="H56" s="1291"/>
      <c r="I56" s="1907"/>
      <c r="J56" s="1908"/>
      <c r="K56" s="1292"/>
      <c r="L56" s="1294"/>
    </row>
    <row r="57" spans="1:12" ht="120" hidden="1" customHeight="1" x14ac:dyDescent="0.2">
      <c r="A57" s="1012" t="s">
        <v>772</v>
      </c>
      <c r="B57" s="1190" t="str">
        <f t="shared" si="0"/>
        <v>Don't Show</v>
      </c>
      <c r="C57" s="1931" t="str">
        <f>IFERROR(INDEX('Grant Management_4 imp-exp'!$D$2:$D$19,MATCH('Grant Management_4'!A57,'Grant Management_4 imp-exp'!$B$2:$B$17,0)),"")</f>
        <v/>
      </c>
      <c r="D57" s="1932"/>
      <c r="E57" s="1291"/>
      <c r="F57" s="1907"/>
      <c r="G57" s="1908"/>
      <c r="H57" s="1291"/>
      <c r="I57" s="1907"/>
      <c r="J57" s="1908"/>
      <c r="K57" s="1292"/>
      <c r="L57" s="1294"/>
    </row>
    <row r="58" spans="1:12" ht="120" hidden="1" customHeight="1" x14ac:dyDescent="0.2">
      <c r="A58" s="1012" t="s">
        <v>773</v>
      </c>
      <c r="B58" s="1190" t="str">
        <f t="shared" si="0"/>
        <v>Don't Show</v>
      </c>
      <c r="C58" s="1931" t="str">
        <f>IFERROR(INDEX('Grant Management_4 imp-exp'!$D$2:$D$19,MATCH('Grant Management_4'!A58,'Grant Management_4 imp-exp'!$B$2:$B$17,0)),"")</f>
        <v/>
      </c>
      <c r="D58" s="1932"/>
      <c r="E58" s="1291"/>
      <c r="F58" s="1907"/>
      <c r="G58" s="1908"/>
      <c r="H58" s="1291"/>
      <c r="I58" s="1907"/>
      <c r="J58" s="1908"/>
      <c r="K58" s="1292"/>
      <c r="L58" s="1294"/>
    </row>
    <row r="59" spans="1:12" ht="120" hidden="1" customHeight="1" thickBot="1" x14ac:dyDescent="0.25">
      <c r="A59" s="1012" t="s">
        <v>774</v>
      </c>
      <c r="B59" s="1190" t="str">
        <f t="shared" si="0"/>
        <v>Don't Show</v>
      </c>
      <c r="C59" s="1941" t="str">
        <f>IFERROR(INDEX('Grant Management_4 imp-exp'!$D$2:$D$19,MATCH('Grant Management_4'!A59,'Grant Management_4 imp-exp'!$B$2:$B$17,0)),"")</f>
        <v/>
      </c>
      <c r="D59" s="1942"/>
      <c r="E59" s="1295"/>
      <c r="F59" s="1926"/>
      <c r="G59" s="1927"/>
      <c r="H59" s="1295"/>
      <c r="I59" s="1926"/>
      <c r="J59" s="1927"/>
      <c r="K59" s="1296"/>
      <c r="L59" s="1297"/>
    </row>
    <row r="60" spans="1:12" s="736" customFormat="1" ht="14.25" customHeight="1" thickBot="1" x14ac:dyDescent="0.3">
      <c r="A60" s="1013"/>
      <c r="B60" s="1190" t="str">
        <f t="shared" si="0"/>
        <v>Show</v>
      </c>
      <c r="C60" s="1186" t="s">
        <v>862</v>
      </c>
      <c r="D60" s="737"/>
      <c r="E60" s="737"/>
      <c r="F60" s="737"/>
      <c r="G60" s="737"/>
      <c r="H60" s="737"/>
    </row>
    <row r="61" spans="1:12" ht="34.5" customHeight="1" thickBot="1" x14ac:dyDescent="0.25">
      <c r="A61" s="1014"/>
      <c r="B61" s="1190" t="str">
        <f t="shared" si="0"/>
        <v>Show</v>
      </c>
      <c r="C61" s="1924" t="s">
        <v>663</v>
      </c>
      <c r="D61" s="1925"/>
      <c r="E61" s="1925"/>
      <c r="F61" s="1925"/>
      <c r="G61" s="1925"/>
      <c r="H61" s="1925"/>
      <c r="I61" s="1925"/>
      <c r="J61" s="1133"/>
      <c r="K61" s="1133"/>
      <c r="L61" s="1134"/>
    </row>
    <row r="62" spans="1:12" ht="37.5" customHeight="1" thickBot="1" x14ac:dyDescent="0.25">
      <c r="A62" s="1014"/>
      <c r="B62" s="1190" t="str">
        <f t="shared" si="0"/>
        <v>Show</v>
      </c>
      <c r="C62" s="1135" t="s">
        <v>862</v>
      </c>
      <c r="D62" s="1136"/>
      <c r="E62" s="1136"/>
      <c r="F62" s="1136"/>
      <c r="G62" s="1136"/>
      <c r="H62" s="1136"/>
      <c r="I62" s="1136"/>
      <c r="J62" s="1136"/>
      <c r="K62" s="1136"/>
      <c r="L62" s="1137"/>
    </row>
    <row r="63" spans="1:12" ht="39" customHeight="1" x14ac:dyDescent="0.2">
      <c r="A63" s="1014" t="s">
        <v>203</v>
      </c>
      <c r="B63" s="1190" t="str">
        <f t="shared" si="0"/>
        <v>Show</v>
      </c>
      <c r="C63" s="1935" t="s">
        <v>664</v>
      </c>
      <c r="D63" s="1936"/>
      <c r="E63" s="1138" t="s">
        <v>665</v>
      </c>
      <c r="F63" s="1939" t="s">
        <v>666</v>
      </c>
      <c r="G63" s="1940"/>
      <c r="H63" s="1139" t="s">
        <v>667</v>
      </c>
      <c r="I63" s="1929" t="s">
        <v>494</v>
      </c>
      <c r="J63" s="1930"/>
      <c r="K63" s="1140" t="s">
        <v>668</v>
      </c>
      <c r="L63" s="1141" t="s">
        <v>571</v>
      </c>
    </row>
    <row r="64" spans="1:12" ht="120" hidden="1" customHeight="1" x14ac:dyDescent="0.2">
      <c r="A64" s="1014" t="s">
        <v>786</v>
      </c>
      <c r="B64" s="1190" t="str">
        <f t="shared" si="0"/>
        <v>Don't Show</v>
      </c>
      <c r="C64" s="1937" t="str">
        <f>IFERROR(INDEX('Grant Management_4 imp-exp'!D$28:D$29,MATCH('Grant Management_4'!A64,'Grant Management_4 imp-exp'!$B$28:$B$29,0)),"")</f>
        <v/>
      </c>
      <c r="D64" s="1937"/>
      <c r="E64" s="1142" t="str">
        <f>IFERROR(INDEX('Grant Management_4 imp-exp'!F$28:F$29,MATCH('Grant Management_4'!A64,'Grant Management_4 imp-exp'!$B$28:$B$29,0)),"")</f>
        <v/>
      </c>
      <c r="F64" s="1938" t="str">
        <f>IFERROR(INDEX('Grant Management_4 imp-exp'!G$28:G$29,MATCH('Grant Management_4'!A64,'Grant Management_4 imp-exp'!$B$28:$B$29,0)),"")</f>
        <v/>
      </c>
      <c r="G64" s="1938"/>
      <c r="H64" s="1143"/>
      <c r="I64" s="1928"/>
      <c r="J64" s="1928"/>
      <c r="K64" s="1143"/>
      <c r="L64" s="1143"/>
    </row>
    <row r="65" spans="1:12" ht="120" hidden="1" customHeight="1" x14ac:dyDescent="0.2">
      <c r="A65" s="1014" t="s">
        <v>787</v>
      </c>
      <c r="B65" s="1190" t="str">
        <f t="shared" si="0"/>
        <v>Don't Show</v>
      </c>
      <c r="C65" s="1937" t="str">
        <f>IFERROR(INDEX('Grant Management_4 imp-exp'!D$28:D$29,MATCH('Grant Management_4'!A65,'Grant Management_4 imp-exp'!$B$28:$B$29,0)),"")</f>
        <v/>
      </c>
      <c r="D65" s="1937"/>
      <c r="E65" s="1142" t="str">
        <f>IFERROR(INDEX('Grant Management_4 imp-exp'!F$28:F$29,MATCH('Grant Management_4'!A65,'Grant Management_4 imp-exp'!$B$28:$B$29,0)),"")</f>
        <v/>
      </c>
      <c r="F65" s="1938" t="str">
        <f>IFERROR(INDEX('Grant Management_4 imp-exp'!G$28:G$29,MATCH('Grant Management_4'!A65,'Grant Management_4 imp-exp'!$B$28:$B$29,0)),"")</f>
        <v/>
      </c>
      <c r="G65" s="1938"/>
      <c r="H65" s="1143"/>
      <c r="I65" s="1928"/>
      <c r="J65" s="1928"/>
      <c r="K65" s="1143"/>
      <c r="L65" s="1143"/>
    </row>
    <row r="66" spans="1:12" ht="120" hidden="1" customHeight="1" x14ac:dyDescent="0.2">
      <c r="A66" s="1014" t="s">
        <v>788</v>
      </c>
      <c r="B66" s="1190" t="str">
        <f t="shared" si="0"/>
        <v>Don't Show</v>
      </c>
      <c r="C66" s="1937" t="str">
        <f>IFERROR(INDEX('Grant Management_4 imp-exp'!D$28:D$29,MATCH('Grant Management_4'!A66,'Grant Management_4 imp-exp'!$B$28:$B$29,0)),"")</f>
        <v/>
      </c>
      <c r="D66" s="1937"/>
      <c r="E66" s="1142" t="str">
        <f>IFERROR(INDEX('Grant Management_4 imp-exp'!F$28:F$29,MATCH('Grant Management_4'!A66,'Grant Management_4 imp-exp'!$B$28:$B$29,0)),"")</f>
        <v/>
      </c>
      <c r="F66" s="1938" t="str">
        <f>IFERROR(INDEX('Grant Management_4 imp-exp'!G$28:G$29,MATCH('Grant Management_4'!A66,'Grant Management_4 imp-exp'!$B$28:$B$29,0)),"")</f>
        <v/>
      </c>
      <c r="G66" s="1938"/>
      <c r="H66" s="1143"/>
      <c r="I66" s="1928"/>
      <c r="J66" s="1928"/>
      <c r="K66" s="1143"/>
      <c r="L66" s="1143"/>
    </row>
    <row r="67" spans="1:12" ht="120" hidden="1" customHeight="1" x14ac:dyDescent="0.2">
      <c r="A67" s="1014" t="s">
        <v>789</v>
      </c>
      <c r="B67" s="1190" t="str">
        <f t="shared" si="0"/>
        <v>Don't Show</v>
      </c>
      <c r="C67" s="1937" t="str">
        <f>IFERROR(INDEX('Grant Management_4 imp-exp'!D$28:D$29,MATCH('Grant Management_4'!A67,'Grant Management_4 imp-exp'!$B$28:$B$29,0)),"")</f>
        <v/>
      </c>
      <c r="D67" s="1937"/>
      <c r="E67" s="1142" t="str">
        <f>IFERROR(INDEX('Grant Management_4 imp-exp'!F$28:F$29,MATCH('Grant Management_4'!A67,'Grant Management_4 imp-exp'!$B$28:$B$29,0)),"")</f>
        <v/>
      </c>
      <c r="F67" s="1938" t="str">
        <f>IFERROR(INDEX('Grant Management_4 imp-exp'!G$28:G$29,MATCH('Grant Management_4'!A67,'Grant Management_4 imp-exp'!$B$28:$B$29,0)),"")</f>
        <v/>
      </c>
      <c r="G67" s="1938"/>
      <c r="H67" s="1143"/>
      <c r="I67" s="1928"/>
      <c r="J67" s="1928"/>
      <c r="K67" s="1143"/>
      <c r="L67" s="1143"/>
    </row>
    <row r="68" spans="1:12" ht="120" hidden="1" customHeight="1" x14ac:dyDescent="0.2">
      <c r="A68" s="1014" t="s">
        <v>790</v>
      </c>
      <c r="B68" s="1190" t="str">
        <f t="shared" si="0"/>
        <v>Don't Show</v>
      </c>
      <c r="C68" s="1937" t="str">
        <f>IFERROR(INDEX('Grant Management_4 imp-exp'!D$28:D$29,MATCH('Grant Management_4'!A68,'Grant Management_4 imp-exp'!$B$28:$B$29,0)),"")</f>
        <v/>
      </c>
      <c r="D68" s="1937"/>
      <c r="E68" s="1142" t="str">
        <f>IFERROR(INDEX('Grant Management_4 imp-exp'!F$28:F$29,MATCH('Grant Management_4'!A68,'Grant Management_4 imp-exp'!$B$28:$B$29,0)),"")</f>
        <v/>
      </c>
      <c r="F68" s="1938" t="str">
        <f>IFERROR(INDEX('Grant Management_4 imp-exp'!G$28:G$29,MATCH('Grant Management_4'!A68,'Grant Management_4 imp-exp'!$B$28:$B$29,0)),"")</f>
        <v/>
      </c>
      <c r="G68" s="1938"/>
      <c r="H68" s="1143"/>
      <c r="I68" s="1928"/>
      <c r="J68" s="1928"/>
      <c r="K68" s="1143"/>
      <c r="L68" s="1143"/>
    </row>
    <row r="69" spans="1:12" ht="120" hidden="1" customHeight="1" x14ac:dyDescent="0.2">
      <c r="A69" s="1014" t="s">
        <v>791</v>
      </c>
      <c r="B69" s="1190" t="str">
        <f t="shared" si="0"/>
        <v>Don't Show</v>
      </c>
      <c r="C69" s="1937" t="str">
        <f>IFERROR(INDEX('Grant Management_4 imp-exp'!D$28:D$29,MATCH('Grant Management_4'!A69,'Grant Management_4 imp-exp'!$B$28:$B$29,0)),"")</f>
        <v/>
      </c>
      <c r="D69" s="1937"/>
      <c r="E69" s="1142" t="str">
        <f>IFERROR(INDEX('Grant Management_4 imp-exp'!F$28:F$29,MATCH('Grant Management_4'!A69,'Grant Management_4 imp-exp'!$B$28:$B$29,0)),"")</f>
        <v/>
      </c>
      <c r="F69" s="1938" t="str">
        <f>IFERROR(INDEX('Grant Management_4 imp-exp'!G$28:G$29,MATCH('Grant Management_4'!A69,'Grant Management_4 imp-exp'!$B$28:$B$29,0)),"")</f>
        <v/>
      </c>
      <c r="G69" s="1938"/>
      <c r="H69" s="1143"/>
      <c r="I69" s="1928"/>
      <c r="J69" s="1928"/>
      <c r="K69" s="1143"/>
      <c r="L69" s="1143"/>
    </row>
    <row r="70" spans="1:12" ht="120" hidden="1" customHeight="1" x14ac:dyDescent="0.2">
      <c r="A70" s="1014" t="s">
        <v>792</v>
      </c>
      <c r="B70" s="1190" t="str">
        <f t="shared" si="0"/>
        <v>Don't Show</v>
      </c>
      <c r="C70" s="1937" t="str">
        <f>IFERROR(INDEX('Grant Management_4 imp-exp'!D$28:D$29,MATCH('Grant Management_4'!A70,'Grant Management_4 imp-exp'!$B$28:$B$29,0)),"")</f>
        <v/>
      </c>
      <c r="D70" s="1937"/>
      <c r="E70" s="1142" t="str">
        <f>IFERROR(INDEX('Grant Management_4 imp-exp'!F$28:F$29,MATCH('Grant Management_4'!A70,'Grant Management_4 imp-exp'!$B$28:$B$29,0)),"")</f>
        <v/>
      </c>
      <c r="F70" s="1938" t="str">
        <f>IFERROR(INDEX('Grant Management_4 imp-exp'!G$28:G$29,MATCH('Grant Management_4'!A70,'Grant Management_4 imp-exp'!$B$28:$B$29,0)),"")</f>
        <v/>
      </c>
      <c r="G70" s="1938"/>
      <c r="H70" s="1143"/>
      <c r="I70" s="1928"/>
      <c r="J70" s="1928"/>
      <c r="K70" s="1143"/>
      <c r="L70" s="1143"/>
    </row>
    <row r="71" spans="1:12" ht="120" hidden="1" customHeight="1" x14ac:dyDescent="0.2">
      <c r="A71" s="1014" t="s">
        <v>793</v>
      </c>
      <c r="B71" s="1190" t="str">
        <f t="shared" si="0"/>
        <v>Don't Show</v>
      </c>
      <c r="C71" s="1937" t="str">
        <f>IFERROR(INDEX('Grant Management_4 imp-exp'!D$28:D$29,MATCH('Grant Management_4'!A71,'Grant Management_4 imp-exp'!$B$28:$B$29,0)),"")</f>
        <v/>
      </c>
      <c r="D71" s="1937"/>
      <c r="E71" s="1142" t="str">
        <f>IFERROR(INDEX('Grant Management_4 imp-exp'!F$28:F$29,MATCH('Grant Management_4'!A71,'Grant Management_4 imp-exp'!$B$28:$B$29,0)),"")</f>
        <v/>
      </c>
      <c r="F71" s="1938" t="str">
        <f>IFERROR(INDEX('Grant Management_4 imp-exp'!G$28:G$29,MATCH('Grant Management_4'!A71,'Grant Management_4 imp-exp'!$B$28:$B$29,0)),"")</f>
        <v/>
      </c>
      <c r="G71" s="1938"/>
      <c r="H71" s="1143"/>
      <c r="I71" s="1928"/>
      <c r="J71" s="1928"/>
      <c r="K71" s="1143"/>
      <c r="L71" s="1143"/>
    </row>
    <row r="72" spans="1:12" ht="120" hidden="1" customHeight="1" x14ac:dyDescent="0.2">
      <c r="A72" s="1014" t="s">
        <v>794</v>
      </c>
      <c r="B72" s="1190" t="str">
        <f t="shared" si="0"/>
        <v>Don't Show</v>
      </c>
      <c r="C72" s="1937" t="str">
        <f>IFERROR(INDEX('Grant Management_4 imp-exp'!D$28:D$29,MATCH('Grant Management_4'!A72,'Grant Management_4 imp-exp'!$B$28:$B$29,0)),"")</f>
        <v/>
      </c>
      <c r="D72" s="1937"/>
      <c r="E72" s="1142" t="str">
        <f>IFERROR(INDEX('Grant Management_4 imp-exp'!F$28:F$29,MATCH('Grant Management_4'!A72,'Grant Management_4 imp-exp'!$B$28:$B$29,0)),"")</f>
        <v/>
      </c>
      <c r="F72" s="1938" t="str">
        <f>IFERROR(INDEX('Grant Management_4 imp-exp'!G$28:G$29,MATCH('Grant Management_4'!A72,'Grant Management_4 imp-exp'!$B$28:$B$29,0)),"")</f>
        <v/>
      </c>
      <c r="G72" s="1938"/>
      <c r="H72" s="1143"/>
      <c r="I72" s="1928"/>
      <c r="J72" s="1928"/>
      <c r="K72" s="1143"/>
      <c r="L72" s="1143"/>
    </row>
    <row r="73" spans="1:12" ht="120" hidden="1" customHeight="1" x14ac:dyDescent="0.2">
      <c r="A73" s="1014" t="s">
        <v>795</v>
      </c>
      <c r="B73" s="1190" t="str">
        <f t="shared" si="0"/>
        <v>Don't Show</v>
      </c>
      <c r="C73" s="1937" t="str">
        <f>IFERROR(INDEX('Grant Management_4 imp-exp'!D$28:D$29,MATCH('Grant Management_4'!A73,'Grant Management_4 imp-exp'!$B$28:$B$29,0)),"")</f>
        <v/>
      </c>
      <c r="D73" s="1937"/>
      <c r="E73" s="1142" t="str">
        <f>IFERROR(INDEX('Grant Management_4 imp-exp'!F$28:F$29,MATCH('Grant Management_4'!A73,'Grant Management_4 imp-exp'!$B$28:$B$29,0)),"")</f>
        <v/>
      </c>
      <c r="F73" s="1938" t="str">
        <f>IFERROR(INDEX('Grant Management_4 imp-exp'!G$28:G$29,MATCH('Grant Management_4'!A73,'Grant Management_4 imp-exp'!$B$28:$B$29,0)),"")</f>
        <v/>
      </c>
      <c r="G73" s="1938"/>
      <c r="H73" s="1143"/>
      <c r="I73" s="1928"/>
      <c r="J73" s="1928"/>
      <c r="K73" s="1143"/>
      <c r="L73" s="1143"/>
    </row>
    <row r="74" spans="1:12" ht="120" hidden="1" customHeight="1" x14ac:dyDescent="0.2">
      <c r="A74" s="1014" t="s">
        <v>796</v>
      </c>
      <c r="B74" s="1190" t="str">
        <f t="shared" ref="B74:B137" si="1">IF(C74&lt;&gt;"","Show","Don't Show")</f>
        <v>Don't Show</v>
      </c>
      <c r="C74" s="1937" t="str">
        <f>IFERROR(INDEX('Grant Management_4 imp-exp'!D$28:D$29,MATCH('Grant Management_4'!A74,'Grant Management_4 imp-exp'!$B$28:$B$29,0)),"")</f>
        <v/>
      </c>
      <c r="D74" s="1937"/>
      <c r="E74" s="1142" t="str">
        <f>IFERROR(INDEX('Grant Management_4 imp-exp'!F$28:F$29,MATCH('Grant Management_4'!A74,'Grant Management_4 imp-exp'!$B$28:$B$29,0)),"")</f>
        <v/>
      </c>
      <c r="F74" s="1938" t="str">
        <f>IFERROR(INDEX('Grant Management_4 imp-exp'!G$28:G$29,MATCH('Grant Management_4'!A74,'Grant Management_4 imp-exp'!$B$28:$B$29,0)),"")</f>
        <v/>
      </c>
      <c r="G74" s="1938"/>
      <c r="H74" s="1143"/>
      <c r="I74" s="1928"/>
      <c r="J74" s="1928"/>
      <c r="K74" s="1143"/>
      <c r="L74" s="1143"/>
    </row>
    <row r="75" spans="1:12" ht="120" hidden="1" customHeight="1" x14ac:dyDescent="0.2">
      <c r="A75" s="1014" t="s">
        <v>797</v>
      </c>
      <c r="B75" s="1190" t="str">
        <f t="shared" si="1"/>
        <v>Don't Show</v>
      </c>
      <c r="C75" s="1937" t="str">
        <f>IFERROR(INDEX('Grant Management_4 imp-exp'!D$28:D$29,MATCH('Grant Management_4'!A75,'Grant Management_4 imp-exp'!$B$28:$B$29,0)),"")</f>
        <v/>
      </c>
      <c r="D75" s="1937"/>
      <c r="E75" s="1142" t="str">
        <f>IFERROR(INDEX('Grant Management_4 imp-exp'!F$28:F$29,MATCH('Grant Management_4'!A75,'Grant Management_4 imp-exp'!$B$28:$B$29,0)),"")</f>
        <v/>
      </c>
      <c r="F75" s="1938" t="str">
        <f>IFERROR(INDEX('Grant Management_4 imp-exp'!G$28:G$29,MATCH('Grant Management_4'!A75,'Grant Management_4 imp-exp'!$B$28:$B$29,0)),"")</f>
        <v/>
      </c>
      <c r="G75" s="1938"/>
      <c r="H75" s="1143"/>
      <c r="I75" s="1928"/>
      <c r="J75" s="1928"/>
      <c r="K75" s="1143"/>
      <c r="L75" s="1143"/>
    </row>
    <row r="76" spans="1:12" ht="120" hidden="1" customHeight="1" x14ac:dyDescent="0.2">
      <c r="A76" s="1014" t="s">
        <v>798</v>
      </c>
      <c r="B76" s="1190" t="str">
        <f t="shared" si="1"/>
        <v>Don't Show</v>
      </c>
      <c r="C76" s="1937" t="str">
        <f>IFERROR(INDEX('Grant Management_4 imp-exp'!D$28:D$29,MATCH('Grant Management_4'!A76,'Grant Management_4 imp-exp'!$B$28:$B$29,0)),"")</f>
        <v/>
      </c>
      <c r="D76" s="1937"/>
      <c r="E76" s="1142" t="str">
        <f>IFERROR(INDEX('Grant Management_4 imp-exp'!F$28:F$29,MATCH('Grant Management_4'!A76,'Grant Management_4 imp-exp'!$B$28:$B$29,0)),"")</f>
        <v/>
      </c>
      <c r="F76" s="1938" t="str">
        <f>IFERROR(INDEX('Grant Management_4 imp-exp'!G$28:G$29,MATCH('Grant Management_4'!A76,'Grant Management_4 imp-exp'!$B$28:$B$29,0)),"")</f>
        <v/>
      </c>
      <c r="G76" s="1938"/>
      <c r="H76" s="1143"/>
      <c r="I76" s="1928"/>
      <c r="J76" s="1928"/>
      <c r="K76" s="1143"/>
      <c r="L76" s="1143"/>
    </row>
    <row r="77" spans="1:12" ht="120" hidden="1" customHeight="1" x14ac:dyDescent="0.2">
      <c r="A77" s="1014" t="s">
        <v>799</v>
      </c>
      <c r="B77" s="1190" t="str">
        <f t="shared" si="1"/>
        <v>Don't Show</v>
      </c>
      <c r="C77" s="1937" t="str">
        <f>IFERROR(INDEX('Grant Management_4 imp-exp'!D$28:D$29,MATCH('Grant Management_4'!A77,'Grant Management_4 imp-exp'!$B$28:$B$29,0)),"")</f>
        <v/>
      </c>
      <c r="D77" s="1937"/>
      <c r="E77" s="1142" t="str">
        <f>IFERROR(INDEX('Grant Management_4 imp-exp'!F$28:F$29,MATCH('Grant Management_4'!A77,'Grant Management_4 imp-exp'!$B$28:$B$29,0)),"")</f>
        <v/>
      </c>
      <c r="F77" s="1938" t="str">
        <f>IFERROR(INDEX('Grant Management_4 imp-exp'!G$28:G$29,MATCH('Grant Management_4'!A77,'Grant Management_4 imp-exp'!$B$28:$B$29,0)),"")</f>
        <v/>
      </c>
      <c r="G77" s="1938"/>
      <c r="H77" s="1143"/>
      <c r="I77" s="1928"/>
      <c r="J77" s="1928"/>
      <c r="K77" s="1143"/>
      <c r="L77" s="1143"/>
    </row>
    <row r="78" spans="1:12" ht="120" hidden="1" customHeight="1" x14ac:dyDescent="0.2">
      <c r="A78" s="1014" t="s">
        <v>800</v>
      </c>
      <c r="B78" s="1190" t="str">
        <f t="shared" si="1"/>
        <v>Don't Show</v>
      </c>
      <c r="C78" s="1937" t="str">
        <f>IFERROR(INDEX('Grant Management_4 imp-exp'!D$28:D$29,MATCH('Grant Management_4'!A78,'Grant Management_4 imp-exp'!$B$28:$B$29,0)),"")</f>
        <v/>
      </c>
      <c r="D78" s="1937"/>
      <c r="E78" s="1142" t="str">
        <f>IFERROR(INDEX('Grant Management_4 imp-exp'!F$28:F$29,MATCH('Grant Management_4'!A78,'Grant Management_4 imp-exp'!$B$28:$B$29,0)),"")</f>
        <v/>
      </c>
      <c r="F78" s="1938" t="str">
        <f>IFERROR(INDEX('Grant Management_4 imp-exp'!G$28:G$29,MATCH('Grant Management_4'!A78,'Grant Management_4 imp-exp'!$B$28:$B$29,0)),"")</f>
        <v/>
      </c>
      <c r="G78" s="1938"/>
      <c r="H78" s="1143"/>
      <c r="I78" s="1928"/>
      <c r="J78" s="1928"/>
      <c r="K78" s="1143"/>
      <c r="L78" s="1143"/>
    </row>
    <row r="79" spans="1:12" ht="120" hidden="1" customHeight="1" x14ac:dyDescent="0.2">
      <c r="A79" s="1014" t="s">
        <v>801</v>
      </c>
      <c r="B79" s="1190" t="str">
        <f t="shared" si="1"/>
        <v>Don't Show</v>
      </c>
      <c r="C79" s="1937" t="str">
        <f>IFERROR(INDEX('Grant Management_4 imp-exp'!D$28:D$29,MATCH('Grant Management_4'!A79,'Grant Management_4 imp-exp'!$B$28:$B$29,0)),"")</f>
        <v/>
      </c>
      <c r="D79" s="1937"/>
      <c r="E79" s="1142" t="str">
        <f>IFERROR(INDEX('Grant Management_4 imp-exp'!F$28:F$29,MATCH('Grant Management_4'!A79,'Grant Management_4 imp-exp'!$B$28:$B$29,0)),"")</f>
        <v/>
      </c>
      <c r="F79" s="1938" t="str">
        <f>IFERROR(INDEX('Grant Management_4 imp-exp'!G$28:G$29,MATCH('Grant Management_4'!A79,'Grant Management_4 imp-exp'!$B$28:$B$29,0)),"")</f>
        <v/>
      </c>
      <c r="G79" s="1938"/>
      <c r="H79" s="1143"/>
      <c r="I79" s="1928"/>
      <c r="J79" s="1928"/>
      <c r="K79" s="1143"/>
      <c r="L79" s="1143"/>
    </row>
    <row r="80" spans="1:12" ht="120" hidden="1" customHeight="1" x14ac:dyDescent="0.2">
      <c r="A80" s="1014" t="s">
        <v>802</v>
      </c>
      <c r="B80" s="1190" t="str">
        <f t="shared" si="1"/>
        <v>Don't Show</v>
      </c>
      <c r="C80" s="1937" t="str">
        <f>IFERROR(INDEX('Grant Management_4 imp-exp'!D$28:D$29,MATCH('Grant Management_4'!A80,'Grant Management_4 imp-exp'!$B$28:$B$29,0)),"")</f>
        <v/>
      </c>
      <c r="D80" s="1937"/>
      <c r="E80" s="1142" t="str">
        <f>IFERROR(INDEX('Grant Management_4 imp-exp'!F$28:F$29,MATCH('Grant Management_4'!A80,'Grant Management_4 imp-exp'!$B$28:$B$29,0)),"")</f>
        <v/>
      </c>
      <c r="F80" s="1938" t="str">
        <f>IFERROR(INDEX('Grant Management_4 imp-exp'!G$28:G$29,MATCH('Grant Management_4'!A80,'Grant Management_4 imp-exp'!$B$28:$B$29,0)),"")</f>
        <v/>
      </c>
      <c r="G80" s="1938"/>
      <c r="H80" s="1143"/>
      <c r="I80" s="1928"/>
      <c r="J80" s="1928"/>
      <c r="K80" s="1143"/>
      <c r="L80" s="1143"/>
    </row>
    <row r="81" spans="1:12" ht="120" hidden="1" customHeight="1" x14ac:dyDescent="0.2">
      <c r="A81" s="1014" t="s">
        <v>803</v>
      </c>
      <c r="B81" s="1190" t="str">
        <f t="shared" si="1"/>
        <v>Don't Show</v>
      </c>
      <c r="C81" s="1937" t="str">
        <f>IFERROR(INDEX('Grant Management_4 imp-exp'!D$28:D$29,MATCH('Grant Management_4'!A81,'Grant Management_4 imp-exp'!$B$28:$B$29,0)),"")</f>
        <v/>
      </c>
      <c r="D81" s="1937"/>
      <c r="E81" s="1142" t="str">
        <f>IFERROR(INDEX('Grant Management_4 imp-exp'!F$28:F$29,MATCH('Grant Management_4'!A81,'Grant Management_4 imp-exp'!$B$28:$B$29,0)),"")</f>
        <v/>
      </c>
      <c r="F81" s="1938" t="str">
        <f>IFERROR(INDEX('Grant Management_4 imp-exp'!G$28:G$29,MATCH('Grant Management_4'!A81,'Grant Management_4 imp-exp'!$B$28:$B$29,0)),"")</f>
        <v/>
      </c>
      <c r="G81" s="1938"/>
      <c r="H81" s="1143"/>
      <c r="I81" s="1928"/>
      <c r="J81" s="1928"/>
      <c r="K81" s="1143"/>
      <c r="L81" s="1143"/>
    </row>
    <row r="82" spans="1:12" ht="120" hidden="1" customHeight="1" x14ac:dyDescent="0.2">
      <c r="A82" s="1014" t="s">
        <v>804</v>
      </c>
      <c r="B82" s="1190" t="str">
        <f t="shared" si="1"/>
        <v>Don't Show</v>
      </c>
      <c r="C82" s="1937" t="str">
        <f>IFERROR(INDEX('Grant Management_4 imp-exp'!D$28:D$29,MATCH('Grant Management_4'!A82,'Grant Management_4 imp-exp'!$B$28:$B$29,0)),"")</f>
        <v/>
      </c>
      <c r="D82" s="1937"/>
      <c r="E82" s="1142" t="str">
        <f>IFERROR(INDEX('Grant Management_4 imp-exp'!F$28:F$29,MATCH('Grant Management_4'!A82,'Grant Management_4 imp-exp'!$B$28:$B$29,0)),"")</f>
        <v/>
      </c>
      <c r="F82" s="1938" t="str">
        <f>IFERROR(INDEX('Grant Management_4 imp-exp'!G$28:G$29,MATCH('Grant Management_4'!A82,'Grant Management_4 imp-exp'!$B$28:$B$29,0)),"")</f>
        <v/>
      </c>
      <c r="G82" s="1938"/>
      <c r="H82" s="1143"/>
      <c r="I82" s="1928"/>
      <c r="J82" s="1928"/>
      <c r="K82" s="1143"/>
      <c r="L82" s="1143"/>
    </row>
    <row r="83" spans="1:12" ht="120" hidden="1" customHeight="1" x14ac:dyDescent="0.2">
      <c r="A83" s="1014" t="s">
        <v>805</v>
      </c>
      <c r="B83" s="1190" t="str">
        <f t="shared" si="1"/>
        <v>Don't Show</v>
      </c>
      <c r="C83" s="1937" t="str">
        <f>IFERROR(INDEX('Grant Management_4 imp-exp'!D$28:D$29,MATCH('Grant Management_4'!A83,'Grant Management_4 imp-exp'!$B$28:$B$29,0)),"")</f>
        <v/>
      </c>
      <c r="D83" s="1937"/>
      <c r="E83" s="1142" t="str">
        <f>IFERROR(INDEX('Grant Management_4 imp-exp'!F$28:F$29,MATCH('Grant Management_4'!A83,'Grant Management_4 imp-exp'!$B$28:$B$29,0)),"")</f>
        <v/>
      </c>
      <c r="F83" s="1938" t="str">
        <f>IFERROR(INDEX('Grant Management_4 imp-exp'!G$28:G$29,MATCH('Grant Management_4'!A83,'Grant Management_4 imp-exp'!$B$28:$B$29,0)),"")</f>
        <v/>
      </c>
      <c r="G83" s="1938"/>
      <c r="H83" s="1143"/>
      <c r="I83" s="1928"/>
      <c r="J83" s="1928"/>
      <c r="K83" s="1143"/>
      <c r="L83" s="1143"/>
    </row>
    <row r="84" spans="1:12" ht="120" hidden="1" customHeight="1" x14ac:dyDescent="0.2">
      <c r="A84" s="1014" t="s">
        <v>806</v>
      </c>
      <c r="B84" s="1190" t="str">
        <f t="shared" si="1"/>
        <v>Don't Show</v>
      </c>
      <c r="C84" s="1937" t="str">
        <f>IFERROR(INDEX('Grant Management_4 imp-exp'!D$28:D$29,MATCH('Grant Management_4'!A84,'Grant Management_4 imp-exp'!$B$28:$B$29,0)),"")</f>
        <v/>
      </c>
      <c r="D84" s="1937"/>
      <c r="E84" s="1142" t="str">
        <f>IFERROR(INDEX('Grant Management_4 imp-exp'!F$28:F$29,MATCH('Grant Management_4'!A84,'Grant Management_4 imp-exp'!$B$28:$B$29,0)),"")</f>
        <v/>
      </c>
      <c r="F84" s="1938" t="str">
        <f>IFERROR(INDEX('Grant Management_4 imp-exp'!G$28:G$29,MATCH('Grant Management_4'!A84,'Grant Management_4 imp-exp'!$B$28:$B$29,0)),"")</f>
        <v/>
      </c>
      <c r="G84" s="1938"/>
      <c r="H84" s="1143"/>
      <c r="I84" s="1928"/>
      <c r="J84" s="1928"/>
      <c r="K84" s="1143"/>
      <c r="L84" s="1143"/>
    </row>
    <row r="85" spans="1:12" ht="120" hidden="1" customHeight="1" x14ac:dyDescent="0.2">
      <c r="A85" s="1014" t="s">
        <v>807</v>
      </c>
      <c r="B85" s="1190" t="str">
        <f t="shared" si="1"/>
        <v>Don't Show</v>
      </c>
      <c r="C85" s="1937" t="str">
        <f>IFERROR(INDEX('Grant Management_4 imp-exp'!D$28:D$29,MATCH('Grant Management_4'!A85,'Grant Management_4 imp-exp'!$B$28:$B$29,0)),"")</f>
        <v/>
      </c>
      <c r="D85" s="1937"/>
      <c r="E85" s="1142" t="str">
        <f>IFERROR(INDEX('Grant Management_4 imp-exp'!F$28:F$29,MATCH('Grant Management_4'!A85,'Grant Management_4 imp-exp'!$B$28:$B$29,0)),"")</f>
        <v/>
      </c>
      <c r="F85" s="1938" t="str">
        <f>IFERROR(INDEX('Grant Management_4 imp-exp'!G$28:G$29,MATCH('Grant Management_4'!A85,'Grant Management_4 imp-exp'!$B$28:$B$29,0)),"")</f>
        <v/>
      </c>
      <c r="G85" s="1938"/>
      <c r="H85" s="1143"/>
      <c r="I85" s="1928"/>
      <c r="J85" s="1928"/>
      <c r="K85" s="1143"/>
      <c r="L85" s="1143"/>
    </row>
    <row r="86" spans="1:12" ht="120" hidden="1" customHeight="1" x14ac:dyDescent="0.2">
      <c r="A86" s="1014" t="s">
        <v>808</v>
      </c>
      <c r="B86" s="1190" t="str">
        <f t="shared" si="1"/>
        <v>Don't Show</v>
      </c>
      <c r="C86" s="1937" t="str">
        <f>IFERROR(INDEX('Grant Management_4 imp-exp'!D$28:D$29,MATCH('Grant Management_4'!A86,'Grant Management_4 imp-exp'!$B$28:$B$29,0)),"")</f>
        <v/>
      </c>
      <c r="D86" s="1937"/>
      <c r="E86" s="1142" t="str">
        <f>IFERROR(INDEX('Grant Management_4 imp-exp'!F$28:F$29,MATCH('Grant Management_4'!A86,'Grant Management_4 imp-exp'!$B$28:$B$29,0)),"")</f>
        <v/>
      </c>
      <c r="F86" s="1938" t="str">
        <f>IFERROR(INDEX('Grant Management_4 imp-exp'!G$28:G$29,MATCH('Grant Management_4'!A86,'Grant Management_4 imp-exp'!$B$28:$B$29,0)),"")</f>
        <v/>
      </c>
      <c r="G86" s="1938"/>
      <c r="H86" s="1143"/>
      <c r="I86" s="1928"/>
      <c r="J86" s="1928"/>
      <c r="K86" s="1143"/>
      <c r="L86" s="1143"/>
    </row>
    <row r="87" spans="1:12" ht="120" hidden="1" customHeight="1" x14ac:dyDescent="0.2">
      <c r="A87" s="1014" t="s">
        <v>809</v>
      </c>
      <c r="B87" s="1190" t="str">
        <f t="shared" si="1"/>
        <v>Don't Show</v>
      </c>
      <c r="C87" s="1937" t="str">
        <f>IFERROR(INDEX('Grant Management_4 imp-exp'!D$28:D$29,MATCH('Grant Management_4'!A87,'Grant Management_4 imp-exp'!$B$28:$B$29,0)),"")</f>
        <v/>
      </c>
      <c r="D87" s="1937"/>
      <c r="E87" s="1142" t="str">
        <f>IFERROR(INDEX('Grant Management_4 imp-exp'!F$28:F$29,MATCH('Grant Management_4'!A87,'Grant Management_4 imp-exp'!$B$28:$B$29,0)),"")</f>
        <v/>
      </c>
      <c r="F87" s="1938" t="str">
        <f>IFERROR(INDEX('Grant Management_4 imp-exp'!G$28:G$29,MATCH('Grant Management_4'!A87,'Grant Management_4 imp-exp'!$B$28:$B$29,0)),"")</f>
        <v/>
      </c>
      <c r="G87" s="1938"/>
      <c r="H87" s="1143"/>
      <c r="I87" s="1928"/>
      <c r="J87" s="1928"/>
      <c r="K87" s="1143"/>
      <c r="L87" s="1143"/>
    </row>
    <row r="88" spans="1:12" ht="120" hidden="1" customHeight="1" x14ac:dyDescent="0.2">
      <c r="A88" s="1014" t="s">
        <v>810</v>
      </c>
      <c r="B88" s="1190" t="str">
        <f t="shared" si="1"/>
        <v>Don't Show</v>
      </c>
      <c r="C88" s="1937" t="str">
        <f>IFERROR(INDEX('Grant Management_4 imp-exp'!D$28:D$29,MATCH('Grant Management_4'!A88,'Grant Management_4 imp-exp'!$B$28:$B$29,0)),"")</f>
        <v/>
      </c>
      <c r="D88" s="1937"/>
      <c r="E88" s="1142" t="str">
        <f>IFERROR(INDEX('Grant Management_4 imp-exp'!F$28:F$29,MATCH('Grant Management_4'!A88,'Grant Management_4 imp-exp'!$B$28:$B$29,0)),"")</f>
        <v/>
      </c>
      <c r="F88" s="1938" t="str">
        <f>IFERROR(INDEX('Grant Management_4 imp-exp'!G$28:G$29,MATCH('Grant Management_4'!A88,'Grant Management_4 imp-exp'!$B$28:$B$29,0)),"")</f>
        <v/>
      </c>
      <c r="G88" s="1938"/>
      <c r="H88" s="1143"/>
      <c r="I88" s="1928"/>
      <c r="J88" s="1928"/>
      <c r="K88" s="1143"/>
      <c r="L88" s="1143"/>
    </row>
    <row r="89" spans="1:12" ht="120" hidden="1" customHeight="1" x14ac:dyDescent="0.2">
      <c r="A89" s="1014" t="s">
        <v>811</v>
      </c>
      <c r="B89" s="1190" t="str">
        <f t="shared" si="1"/>
        <v>Don't Show</v>
      </c>
      <c r="C89" s="1937" t="str">
        <f>IFERROR(INDEX('Grant Management_4 imp-exp'!D$28:D$29,MATCH('Grant Management_4'!A89,'Grant Management_4 imp-exp'!$B$28:$B$29,0)),"")</f>
        <v/>
      </c>
      <c r="D89" s="1937"/>
      <c r="E89" s="1142" t="str">
        <f>IFERROR(INDEX('Grant Management_4 imp-exp'!F$28:F$29,MATCH('Grant Management_4'!A89,'Grant Management_4 imp-exp'!$B$28:$B$29,0)),"")</f>
        <v/>
      </c>
      <c r="F89" s="1938" t="str">
        <f>IFERROR(INDEX('Grant Management_4 imp-exp'!G$28:G$29,MATCH('Grant Management_4'!A89,'Grant Management_4 imp-exp'!$B$28:$B$29,0)),"")</f>
        <v/>
      </c>
      <c r="G89" s="1938"/>
      <c r="H89" s="1143"/>
      <c r="I89" s="1928"/>
      <c r="J89" s="1928"/>
      <c r="K89" s="1143"/>
      <c r="L89" s="1143"/>
    </row>
    <row r="90" spans="1:12" ht="120" hidden="1" customHeight="1" x14ac:dyDescent="0.2">
      <c r="A90" s="1014" t="s">
        <v>812</v>
      </c>
      <c r="B90" s="1190" t="str">
        <f t="shared" si="1"/>
        <v>Don't Show</v>
      </c>
      <c r="C90" s="1937" t="str">
        <f>IFERROR(INDEX('Grant Management_4 imp-exp'!D$28:D$29,MATCH('Grant Management_4'!A90,'Grant Management_4 imp-exp'!$B$28:$B$29,0)),"")</f>
        <v/>
      </c>
      <c r="D90" s="1937"/>
      <c r="E90" s="1142" t="str">
        <f>IFERROR(INDEX('Grant Management_4 imp-exp'!F$28:F$29,MATCH('Grant Management_4'!A90,'Grant Management_4 imp-exp'!$B$28:$B$29,0)),"")</f>
        <v/>
      </c>
      <c r="F90" s="1938" t="str">
        <f>IFERROR(INDEX('Grant Management_4 imp-exp'!G$28:G$29,MATCH('Grant Management_4'!A90,'Grant Management_4 imp-exp'!$B$28:$B$29,0)),"")</f>
        <v/>
      </c>
      <c r="G90" s="1938"/>
      <c r="H90" s="1143"/>
      <c r="I90" s="1928"/>
      <c r="J90" s="1928"/>
      <c r="K90" s="1143"/>
      <c r="L90" s="1143"/>
    </row>
    <row r="91" spans="1:12" ht="120" hidden="1" customHeight="1" x14ac:dyDescent="0.2">
      <c r="A91" s="1014" t="s">
        <v>813</v>
      </c>
      <c r="B91" s="1190" t="str">
        <f t="shared" si="1"/>
        <v>Don't Show</v>
      </c>
      <c r="C91" s="1937" t="str">
        <f>IFERROR(INDEX('Grant Management_4 imp-exp'!D$28:D$29,MATCH('Grant Management_4'!A91,'Grant Management_4 imp-exp'!$B$28:$B$29,0)),"")</f>
        <v/>
      </c>
      <c r="D91" s="1937"/>
      <c r="E91" s="1142" t="str">
        <f>IFERROR(INDEX('Grant Management_4 imp-exp'!F$28:F$29,MATCH('Grant Management_4'!A91,'Grant Management_4 imp-exp'!$B$28:$B$29,0)),"")</f>
        <v/>
      </c>
      <c r="F91" s="1938" t="str">
        <f>IFERROR(INDEX('Grant Management_4 imp-exp'!G$28:G$29,MATCH('Grant Management_4'!A91,'Grant Management_4 imp-exp'!$B$28:$B$29,0)),"")</f>
        <v/>
      </c>
      <c r="G91" s="1938"/>
      <c r="H91" s="1143"/>
      <c r="I91" s="1928"/>
      <c r="J91" s="1928"/>
      <c r="K91" s="1143"/>
      <c r="L91" s="1143"/>
    </row>
    <row r="92" spans="1:12" ht="120" hidden="1" customHeight="1" x14ac:dyDescent="0.2">
      <c r="A92" s="1014" t="s">
        <v>814</v>
      </c>
      <c r="B92" s="1190" t="str">
        <f t="shared" si="1"/>
        <v>Don't Show</v>
      </c>
      <c r="C92" s="1937" t="str">
        <f>IFERROR(INDEX('Grant Management_4 imp-exp'!D$28:D$29,MATCH('Grant Management_4'!A92,'Grant Management_4 imp-exp'!$B$28:$B$29,0)),"")</f>
        <v/>
      </c>
      <c r="D92" s="1937"/>
      <c r="E92" s="1142" t="str">
        <f>IFERROR(INDEX('Grant Management_4 imp-exp'!F$28:F$29,MATCH('Grant Management_4'!A92,'Grant Management_4 imp-exp'!$B$28:$B$29,0)),"")</f>
        <v/>
      </c>
      <c r="F92" s="1938" t="str">
        <f>IFERROR(INDEX('Grant Management_4 imp-exp'!G$28:G$29,MATCH('Grant Management_4'!A92,'Grant Management_4 imp-exp'!$B$28:$B$29,0)),"")</f>
        <v/>
      </c>
      <c r="G92" s="1938"/>
      <c r="H92" s="1143"/>
      <c r="I92" s="1928"/>
      <c r="J92" s="1928"/>
      <c r="K92" s="1143"/>
      <c r="L92" s="1143"/>
    </row>
    <row r="93" spans="1:12" ht="120" hidden="1" customHeight="1" x14ac:dyDescent="0.2">
      <c r="A93" s="1014" t="s">
        <v>815</v>
      </c>
      <c r="B93" s="1190" t="str">
        <f t="shared" si="1"/>
        <v>Don't Show</v>
      </c>
      <c r="C93" s="1937" t="str">
        <f>IFERROR(INDEX('Grant Management_4 imp-exp'!D$28:D$29,MATCH('Grant Management_4'!A93,'Grant Management_4 imp-exp'!$B$28:$B$29,0)),"")</f>
        <v/>
      </c>
      <c r="D93" s="1937"/>
      <c r="E93" s="1142" t="str">
        <f>IFERROR(INDEX('Grant Management_4 imp-exp'!F$28:F$29,MATCH('Grant Management_4'!A93,'Grant Management_4 imp-exp'!$B$28:$B$29,0)),"")</f>
        <v/>
      </c>
      <c r="F93" s="1938" t="str">
        <f>IFERROR(INDEX('Grant Management_4 imp-exp'!G$28:G$29,MATCH('Grant Management_4'!A93,'Grant Management_4 imp-exp'!$B$28:$B$29,0)),"")</f>
        <v/>
      </c>
      <c r="G93" s="1938"/>
      <c r="H93" s="1143"/>
      <c r="I93" s="1928"/>
      <c r="J93" s="1928"/>
      <c r="K93" s="1143"/>
      <c r="L93" s="1143"/>
    </row>
    <row r="94" spans="1:12" ht="120" hidden="1" customHeight="1" x14ac:dyDescent="0.2">
      <c r="A94" s="1014" t="s">
        <v>816</v>
      </c>
      <c r="B94" s="1190" t="str">
        <f t="shared" si="1"/>
        <v>Don't Show</v>
      </c>
      <c r="C94" s="1937" t="str">
        <f>IFERROR(INDEX('Grant Management_4 imp-exp'!D$28:D$29,MATCH('Grant Management_4'!A94,'Grant Management_4 imp-exp'!$B$28:$B$29,0)),"")</f>
        <v/>
      </c>
      <c r="D94" s="1937"/>
      <c r="E94" s="1142" t="str">
        <f>IFERROR(INDEX('Grant Management_4 imp-exp'!F$28:F$29,MATCH('Grant Management_4'!A94,'Grant Management_4 imp-exp'!$B$28:$B$29,0)),"")</f>
        <v/>
      </c>
      <c r="F94" s="1938" t="str">
        <f>IFERROR(INDEX('Grant Management_4 imp-exp'!G$28:G$29,MATCH('Grant Management_4'!A94,'Grant Management_4 imp-exp'!$B$28:$B$29,0)),"")</f>
        <v/>
      </c>
      <c r="G94" s="1938"/>
      <c r="H94" s="1143"/>
      <c r="I94" s="1928"/>
      <c r="J94" s="1928"/>
      <c r="K94" s="1143"/>
      <c r="L94" s="1143"/>
    </row>
    <row r="95" spans="1:12" ht="120" hidden="1" customHeight="1" x14ac:dyDescent="0.2">
      <c r="A95" s="1014" t="s">
        <v>817</v>
      </c>
      <c r="B95" s="1190" t="str">
        <f t="shared" si="1"/>
        <v>Don't Show</v>
      </c>
      <c r="C95" s="1937" t="str">
        <f>IFERROR(INDEX('Grant Management_4 imp-exp'!D$28:D$29,MATCH('Grant Management_4'!A95,'Grant Management_4 imp-exp'!$B$28:$B$29,0)),"")</f>
        <v/>
      </c>
      <c r="D95" s="1937"/>
      <c r="E95" s="1142" t="str">
        <f>IFERROR(INDEX('Grant Management_4 imp-exp'!F$28:F$29,MATCH('Grant Management_4'!A95,'Grant Management_4 imp-exp'!$B$28:$B$29,0)),"")</f>
        <v/>
      </c>
      <c r="F95" s="1938" t="str">
        <f>IFERROR(INDEX('Grant Management_4 imp-exp'!G$28:G$29,MATCH('Grant Management_4'!A95,'Grant Management_4 imp-exp'!$B$28:$B$29,0)),"")</f>
        <v/>
      </c>
      <c r="G95" s="1938"/>
      <c r="H95" s="1143"/>
      <c r="I95" s="1928"/>
      <c r="J95" s="1928"/>
      <c r="K95" s="1143"/>
      <c r="L95" s="1143"/>
    </row>
    <row r="96" spans="1:12" ht="120" hidden="1" customHeight="1" x14ac:dyDescent="0.2">
      <c r="A96" s="1014" t="s">
        <v>818</v>
      </c>
      <c r="B96" s="1190" t="str">
        <f t="shared" si="1"/>
        <v>Don't Show</v>
      </c>
      <c r="C96" s="1937" t="str">
        <f>IFERROR(INDEX('Grant Management_4 imp-exp'!D$28:D$29,MATCH('Grant Management_4'!A96,'Grant Management_4 imp-exp'!$B$28:$B$29,0)),"")</f>
        <v/>
      </c>
      <c r="D96" s="1937"/>
      <c r="E96" s="1142" t="str">
        <f>IFERROR(INDEX('Grant Management_4 imp-exp'!F$28:F$29,MATCH('Grant Management_4'!A96,'Grant Management_4 imp-exp'!$B$28:$B$29,0)),"")</f>
        <v/>
      </c>
      <c r="F96" s="1938" t="str">
        <f>IFERROR(INDEX('Grant Management_4 imp-exp'!G$28:G$29,MATCH('Grant Management_4'!A96,'Grant Management_4 imp-exp'!$B$28:$B$29,0)),"")</f>
        <v/>
      </c>
      <c r="G96" s="1938"/>
      <c r="H96" s="1143"/>
      <c r="I96" s="1928"/>
      <c r="J96" s="1928"/>
      <c r="K96" s="1143"/>
      <c r="L96" s="1143"/>
    </row>
    <row r="97" spans="1:12" ht="120" hidden="1" customHeight="1" x14ac:dyDescent="0.2">
      <c r="A97" s="1014" t="s">
        <v>819</v>
      </c>
      <c r="B97" s="1190" t="str">
        <f t="shared" si="1"/>
        <v>Don't Show</v>
      </c>
      <c r="C97" s="1937" t="str">
        <f>IFERROR(INDEX('Grant Management_4 imp-exp'!D$28:D$29,MATCH('Grant Management_4'!A97,'Grant Management_4 imp-exp'!$B$28:$B$29,0)),"")</f>
        <v/>
      </c>
      <c r="D97" s="1937"/>
      <c r="E97" s="1142" t="str">
        <f>IFERROR(INDEX('Grant Management_4 imp-exp'!F$28:F$29,MATCH('Grant Management_4'!A97,'Grant Management_4 imp-exp'!$B$28:$B$29,0)),"")</f>
        <v/>
      </c>
      <c r="F97" s="1938" t="str">
        <f>IFERROR(INDEX('Grant Management_4 imp-exp'!G$28:G$29,MATCH('Grant Management_4'!A97,'Grant Management_4 imp-exp'!$B$28:$B$29,0)),"")</f>
        <v/>
      </c>
      <c r="G97" s="1938"/>
      <c r="H97" s="1143"/>
      <c r="I97" s="1928"/>
      <c r="J97" s="1928"/>
      <c r="K97" s="1143"/>
      <c r="L97" s="1143"/>
    </row>
    <row r="98" spans="1:12" ht="120" hidden="1" customHeight="1" x14ac:dyDescent="0.2">
      <c r="A98" s="1014" t="s">
        <v>820</v>
      </c>
      <c r="B98" s="1190" t="str">
        <f t="shared" si="1"/>
        <v>Don't Show</v>
      </c>
      <c r="C98" s="1937" t="str">
        <f>IFERROR(INDEX('Grant Management_4 imp-exp'!D$28:D$29,MATCH('Grant Management_4'!A98,'Grant Management_4 imp-exp'!$B$28:$B$29,0)),"")</f>
        <v/>
      </c>
      <c r="D98" s="1937"/>
      <c r="E98" s="1142" t="str">
        <f>IFERROR(INDEX('Grant Management_4 imp-exp'!F$28:F$29,MATCH('Grant Management_4'!A98,'Grant Management_4 imp-exp'!$B$28:$B$29,0)),"")</f>
        <v/>
      </c>
      <c r="F98" s="1938" t="str">
        <f>IFERROR(INDEX('Grant Management_4 imp-exp'!G$28:G$29,MATCH('Grant Management_4'!A98,'Grant Management_4 imp-exp'!$B$28:$B$29,0)),"")</f>
        <v/>
      </c>
      <c r="G98" s="1938"/>
      <c r="H98" s="1143"/>
      <c r="I98" s="1928"/>
      <c r="J98" s="1928"/>
      <c r="K98" s="1143"/>
      <c r="L98" s="1143"/>
    </row>
    <row r="99" spans="1:12" ht="120" hidden="1" customHeight="1" x14ac:dyDescent="0.2">
      <c r="A99" s="1014" t="s">
        <v>821</v>
      </c>
      <c r="B99" s="1190" t="str">
        <f t="shared" si="1"/>
        <v>Don't Show</v>
      </c>
      <c r="C99" s="1937" t="str">
        <f>IFERROR(INDEX('Grant Management_4 imp-exp'!D$28:D$29,MATCH('Grant Management_4'!A99,'Grant Management_4 imp-exp'!$B$28:$B$29,0)),"")</f>
        <v/>
      </c>
      <c r="D99" s="1937"/>
      <c r="E99" s="1142" t="str">
        <f>IFERROR(INDEX('Grant Management_4 imp-exp'!F$28:F$29,MATCH('Grant Management_4'!A99,'Grant Management_4 imp-exp'!$B$28:$B$29,0)),"")</f>
        <v/>
      </c>
      <c r="F99" s="1938" t="str">
        <f>IFERROR(INDEX('Grant Management_4 imp-exp'!G$28:G$29,MATCH('Grant Management_4'!A99,'Grant Management_4 imp-exp'!$B$28:$B$29,0)),"")</f>
        <v/>
      </c>
      <c r="G99" s="1938"/>
      <c r="H99" s="1143"/>
      <c r="I99" s="1928"/>
      <c r="J99" s="1928"/>
      <c r="K99" s="1143"/>
      <c r="L99" s="1143"/>
    </row>
    <row r="100" spans="1:12" ht="120" hidden="1" customHeight="1" x14ac:dyDescent="0.2">
      <c r="A100" s="1014" t="s">
        <v>822</v>
      </c>
      <c r="B100" s="1190" t="str">
        <f t="shared" si="1"/>
        <v>Don't Show</v>
      </c>
      <c r="C100" s="1937" t="str">
        <f>IFERROR(INDEX('Grant Management_4 imp-exp'!D$28:D$29,MATCH('Grant Management_4'!A100,'Grant Management_4 imp-exp'!$B$28:$B$29,0)),"")</f>
        <v/>
      </c>
      <c r="D100" s="1937"/>
      <c r="E100" s="1142" t="str">
        <f>IFERROR(INDEX('Grant Management_4 imp-exp'!F$28:F$29,MATCH('Grant Management_4'!A100,'Grant Management_4 imp-exp'!$B$28:$B$29,0)),"")</f>
        <v/>
      </c>
      <c r="F100" s="1938" t="str">
        <f>IFERROR(INDEX('Grant Management_4 imp-exp'!G$28:G$29,MATCH('Grant Management_4'!A100,'Grant Management_4 imp-exp'!$B$28:$B$29,0)),"")</f>
        <v/>
      </c>
      <c r="G100" s="1938"/>
      <c r="H100" s="1143"/>
      <c r="I100" s="1928"/>
      <c r="J100" s="1928"/>
      <c r="K100" s="1143"/>
      <c r="L100" s="1143"/>
    </row>
    <row r="101" spans="1:12" ht="120" hidden="1" customHeight="1" x14ac:dyDescent="0.2">
      <c r="A101" s="1014" t="s">
        <v>823</v>
      </c>
      <c r="B101" s="1190" t="str">
        <f t="shared" si="1"/>
        <v>Don't Show</v>
      </c>
      <c r="C101" s="1937" t="str">
        <f>IFERROR(INDEX('Grant Management_4 imp-exp'!D$28:D$29,MATCH('Grant Management_4'!A101,'Grant Management_4 imp-exp'!$B$28:$B$29,0)),"")</f>
        <v/>
      </c>
      <c r="D101" s="1937"/>
      <c r="E101" s="1142" t="str">
        <f>IFERROR(INDEX('Grant Management_4 imp-exp'!F$28:F$29,MATCH('Grant Management_4'!A101,'Grant Management_4 imp-exp'!$B$28:$B$29,0)),"")</f>
        <v/>
      </c>
      <c r="F101" s="1938" t="str">
        <f>IFERROR(INDEX('Grant Management_4 imp-exp'!G$28:G$29,MATCH('Grant Management_4'!A101,'Grant Management_4 imp-exp'!$B$28:$B$29,0)),"")</f>
        <v/>
      </c>
      <c r="G101" s="1938"/>
      <c r="H101" s="1143"/>
      <c r="I101" s="1928"/>
      <c r="J101" s="1928"/>
      <c r="K101" s="1143"/>
      <c r="L101" s="1143"/>
    </row>
    <row r="102" spans="1:12" ht="120" hidden="1" customHeight="1" x14ac:dyDescent="0.2">
      <c r="A102" s="1014" t="s">
        <v>824</v>
      </c>
      <c r="B102" s="1190" t="str">
        <f t="shared" si="1"/>
        <v>Don't Show</v>
      </c>
      <c r="C102" s="1937" t="str">
        <f>IFERROR(INDEX('Grant Management_4 imp-exp'!D$28:D$29,MATCH('Grant Management_4'!A102,'Grant Management_4 imp-exp'!$B$28:$B$29,0)),"")</f>
        <v/>
      </c>
      <c r="D102" s="1937"/>
      <c r="E102" s="1142" t="str">
        <f>IFERROR(INDEX('Grant Management_4 imp-exp'!F$28:F$29,MATCH('Grant Management_4'!A102,'Grant Management_4 imp-exp'!$B$28:$B$29,0)),"")</f>
        <v/>
      </c>
      <c r="F102" s="1938" t="str">
        <f>IFERROR(INDEX('Grant Management_4 imp-exp'!G$28:G$29,MATCH('Grant Management_4'!A102,'Grant Management_4 imp-exp'!$B$28:$B$29,0)),"")</f>
        <v/>
      </c>
      <c r="G102" s="1938"/>
      <c r="H102" s="1143"/>
      <c r="I102" s="1928"/>
      <c r="J102" s="1928"/>
      <c r="K102" s="1143"/>
      <c r="L102" s="1143"/>
    </row>
    <row r="103" spans="1:12" ht="120" hidden="1" customHeight="1" x14ac:dyDescent="0.2">
      <c r="A103" s="1014" t="s">
        <v>825</v>
      </c>
      <c r="B103" s="1190" t="str">
        <f t="shared" si="1"/>
        <v>Don't Show</v>
      </c>
      <c r="C103" s="1937" t="str">
        <f>IFERROR(INDEX('Grant Management_4 imp-exp'!D$28:D$29,MATCH('Grant Management_4'!A103,'Grant Management_4 imp-exp'!$B$28:$B$29,0)),"")</f>
        <v/>
      </c>
      <c r="D103" s="1937"/>
      <c r="E103" s="1142" t="str">
        <f>IFERROR(INDEX('Grant Management_4 imp-exp'!F$28:F$29,MATCH('Grant Management_4'!A103,'Grant Management_4 imp-exp'!$B$28:$B$29,0)),"")</f>
        <v/>
      </c>
      <c r="F103" s="1938" t="str">
        <f>IFERROR(INDEX('Grant Management_4 imp-exp'!G$28:G$29,MATCH('Grant Management_4'!A103,'Grant Management_4 imp-exp'!$B$28:$B$29,0)),"")</f>
        <v/>
      </c>
      <c r="G103" s="1938"/>
      <c r="H103" s="1143"/>
      <c r="I103" s="1928"/>
      <c r="J103" s="1928"/>
      <c r="K103" s="1143"/>
      <c r="L103" s="1143"/>
    </row>
    <row r="104" spans="1:12" ht="120" hidden="1" customHeight="1" x14ac:dyDescent="0.2">
      <c r="A104" s="1014" t="s">
        <v>826</v>
      </c>
      <c r="B104" s="1190" t="str">
        <f t="shared" si="1"/>
        <v>Don't Show</v>
      </c>
      <c r="C104" s="1937" t="str">
        <f>IFERROR(INDEX('Grant Management_4 imp-exp'!D$28:D$29,MATCH('Grant Management_4'!A104,'Grant Management_4 imp-exp'!$B$28:$B$29,0)),"")</f>
        <v/>
      </c>
      <c r="D104" s="1937"/>
      <c r="E104" s="1142" t="str">
        <f>IFERROR(INDEX('Grant Management_4 imp-exp'!F$28:F$29,MATCH('Grant Management_4'!A104,'Grant Management_4 imp-exp'!$B$28:$B$29,0)),"")</f>
        <v/>
      </c>
      <c r="F104" s="1938" t="str">
        <f>IFERROR(INDEX('Grant Management_4 imp-exp'!G$28:G$29,MATCH('Grant Management_4'!A104,'Grant Management_4 imp-exp'!$B$28:$B$29,0)),"")</f>
        <v/>
      </c>
      <c r="G104" s="1938"/>
      <c r="H104" s="1143"/>
      <c r="I104" s="1928"/>
      <c r="J104" s="1928"/>
      <c r="K104" s="1143"/>
      <c r="L104" s="1143"/>
    </row>
    <row r="105" spans="1:12" ht="120" hidden="1" customHeight="1" x14ac:dyDescent="0.2">
      <c r="A105" s="1014" t="s">
        <v>827</v>
      </c>
      <c r="B105" s="1190" t="str">
        <f t="shared" si="1"/>
        <v>Don't Show</v>
      </c>
      <c r="C105" s="1937" t="str">
        <f>IFERROR(INDEX('Grant Management_4 imp-exp'!D$28:D$29,MATCH('Grant Management_4'!A105,'Grant Management_4 imp-exp'!$B$28:$B$29,0)),"")</f>
        <v/>
      </c>
      <c r="D105" s="1937"/>
      <c r="E105" s="1142" t="str">
        <f>IFERROR(INDEX('Grant Management_4 imp-exp'!F$28:F$29,MATCH('Grant Management_4'!A105,'Grant Management_4 imp-exp'!$B$28:$B$29,0)),"")</f>
        <v/>
      </c>
      <c r="F105" s="1938" t="str">
        <f>IFERROR(INDEX('Grant Management_4 imp-exp'!G$28:G$29,MATCH('Grant Management_4'!A105,'Grant Management_4 imp-exp'!$B$28:$B$29,0)),"")</f>
        <v/>
      </c>
      <c r="G105" s="1938"/>
      <c r="H105" s="1143"/>
      <c r="I105" s="1928"/>
      <c r="J105" s="1928"/>
      <c r="K105" s="1143"/>
      <c r="L105" s="1143"/>
    </row>
    <row r="106" spans="1:12" ht="120" hidden="1" customHeight="1" x14ac:dyDescent="0.2">
      <c r="A106" s="1014" t="s">
        <v>828</v>
      </c>
      <c r="B106" s="1190" t="str">
        <f t="shared" si="1"/>
        <v>Don't Show</v>
      </c>
      <c r="C106" s="1937" t="str">
        <f>IFERROR(INDEX('Grant Management_4 imp-exp'!D$28:D$29,MATCH('Grant Management_4'!A106,'Grant Management_4 imp-exp'!$B$28:$B$29,0)),"")</f>
        <v/>
      </c>
      <c r="D106" s="1937"/>
      <c r="E106" s="1142" t="str">
        <f>IFERROR(INDEX('Grant Management_4 imp-exp'!F$28:F$29,MATCH('Grant Management_4'!A106,'Grant Management_4 imp-exp'!$B$28:$B$29,0)),"")</f>
        <v/>
      </c>
      <c r="F106" s="1938" t="str">
        <f>IFERROR(INDEX('Grant Management_4 imp-exp'!G$28:G$29,MATCH('Grant Management_4'!A106,'Grant Management_4 imp-exp'!$B$28:$B$29,0)),"")</f>
        <v/>
      </c>
      <c r="G106" s="1938"/>
      <c r="H106" s="1143"/>
      <c r="I106" s="1928"/>
      <c r="J106" s="1928"/>
      <c r="K106" s="1143"/>
      <c r="L106" s="1143"/>
    </row>
    <row r="107" spans="1:12" ht="120" hidden="1" customHeight="1" x14ac:dyDescent="0.2">
      <c r="A107" s="1014" t="s">
        <v>829</v>
      </c>
      <c r="B107" s="1190" t="str">
        <f t="shared" si="1"/>
        <v>Don't Show</v>
      </c>
      <c r="C107" s="1937" t="str">
        <f>IFERROR(INDEX('Grant Management_4 imp-exp'!D$28:D$29,MATCH('Grant Management_4'!A107,'Grant Management_4 imp-exp'!$B$28:$B$29,0)),"")</f>
        <v/>
      </c>
      <c r="D107" s="1937"/>
      <c r="E107" s="1142" t="str">
        <f>IFERROR(INDEX('Grant Management_4 imp-exp'!F$28:F$29,MATCH('Grant Management_4'!A107,'Grant Management_4 imp-exp'!$B$28:$B$29,0)),"")</f>
        <v/>
      </c>
      <c r="F107" s="1938" t="str">
        <f>IFERROR(INDEX('Grant Management_4 imp-exp'!G$28:G$29,MATCH('Grant Management_4'!A107,'Grant Management_4 imp-exp'!$B$28:$B$29,0)),"")</f>
        <v/>
      </c>
      <c r="G107" s="1938"/>
      <c r="H107" s="1143"/>
      <c r="I107" s="1928"/>
      <c r="J107" s="1928"/>
      <c r="K107" s="1143"/>
      <c r="L107" s="1143"/>
    </row>
    <row r="108" spans="1:12" ht="120" hidden="1" customHeight="1" x14ac:dyDescent="0.2">
      <c r="A108" s="1014" t="s">
        <v>830</v>
      </c>
      <c r="B108" s="1190" t="str">
        <f t="shared" si="1"/>
        <v>Don't Show</v>
      </c>
      <c r="C108" s="1937" t="str">
        <f>IFERROR(INDEX('Grant Management_4 imp-exp'!D$28:D$29,MATCH('Grant Management_4'!A108,'Grant Management_4 imp-exp'!$B$28:$B$29,0)),"")</f>
        <v/>
      </c>
      <c r="D108" s="1937"/>
      <c r="E108" s="1142" t="str">
        <f>IFERROR(INDEX('Grant Management_4 imp-exp'!F$28:F$29,MATCH('Grant Management_4'!A108,'Grant Management_4 imp-exp'!$B$28:$B$29,0)),"")</f>
        <v/>
      </c>
      <c r="F108" s="1938" t="str">
        <f>IFERROR(INDEX('Grant Management_4 imp-exp'!G$28:G$29,MATCH('Grant Management_4'!A108,'Grant Management_4 imp-exp'!$B$28:$B$29,0)),"")</f>
        <v/>
      </c>
      <c r="G108" s="1938"/>
      <c r="H108" s="1143"/>
      <c r="I108" s="1928"/>
      <c r="J108" s="1928"/>
      <c r="K108" s="1143"/>
      <c r="L108" s="1143"/>
    </row>
    <row r="109" spans="1:12" ht="120" hidden="1" customHeight="1" x14ac:dyDescent="0.2">
      <c r="A109" s="1014" t="s">
        <v>831</v>
      </c>
      <c r="B109" s="1190" t="str">
        <f t="shared" si="1"/>
        <v>Don't Show</v>
      </c>
      <c r="C109" s="1937" t="str">
        <f>IFERROR(INDEX('Grant Management_4 imp-exp'!D$28:D$29,MATCH('Grant Management_4'!A109,'Grant Management_4 imp-exp'!$B$28:$B$29,0)),"")</f>
        <v/>
      </c>
      <c r="D109" s="1937"/>
      <c r="E109" s="1142" t="str">
        <f>IFERROR(INDEX('Grant Management_4 imp-exp'!F$28:F$29,MATCH('Grant Management_4'!A109,'Grant Management_4 imp-exp'!$B$28:$B$29,0)),"")</f>
        <v/>
      </c>
      <c r="F109" s="1938" t="str">
        <f>IFERROR(INDEX('Grant Management_4 imp-exp'!G$28:G$29,MATCH('Grant Management_4'!A109,'Grant Management_4 imp-exp'!$B$28:$B$29,0)),"")</f>
        <v/>
      </c>
      <c r="G109" s="1938"/>
      <c r="H109" s="1143"/>
      <c r="I109" s="1928"/>
      <c r="J109" s="1928"/>
      <c r="K109" s="1143"/>
      <c r="L109" s="1143"/>
    </row>
    <row r="110" spans="1:12" ht="120" hidden="1" customHeight="1" x14ac:dyDescent="0.2">
      <c r="A110" s="1014" t="s">
        <v>832</v>
      </c>
      <c r="B110" s="1190" t="str">
        <f t="shared" si="1"/>
        <v>Don't Show</v>
      </c>
      <c r="C110" s="1937" t="str">
        <f>IFERROR(INDEX('Grant Management_4 imp-exp'!D$28:D$29,MATCH('Grant Management_4'!A110,'Grant Management_4 imp-exp'!$B$28:$B$29,0)),"")</f>
        <v/>
      </c>
      <c r="D110" s="1937"/>
      <c r="E110" s="1142" t="str">
        <f>IFERROR(INDEX('Grant Management_4 imp-exp'!F$28:F$29,MATCH('Grant Management_4'!A110,'Grant Management_4 imp-exp'!$B$28:$B$29,0)),"")</f>
        <v/>
      </c>
      <c r="F110" s="1938" t="str">
        <f>IFERROR(INDEX('Grant Management_4 imp-exp'!G$28:G$29,MATCH('Grant Management_4'!A110,'Grant Management_4 imp-exp'!$B$28:$B$29,0)),"")</f>
        <v/>
      </c>
      <c r="G110" s="1938"/>
      <c r="H110" s="1143"/>
      <c r="I110" s="1928"/>
      <c r="J110" s="1928"/>
      <c r="K110" s="1143"/>
      <c r="L110" s="1143"/>
    </row>
    <row r="111" spans="1:12" ht="120" hidden="1" customHeight="1" x14ac:dyDescent="0.2">
      <c r="A111" s="1014" t="s">
        <v>833</v>
      </c>
      <c r="B111" s="1190" t="str">
        <f t="shared" si="1"/>
        <v>Don't Show</v>
      </c>
      <c r="C111" s="1937" t="str">
        <f>IFERROR(INDEX('Grant Management_4 imp-exp'!D$28:D$29,MATCH('Grant Management_4'!A111,'Grant Management_4 imp-exp'!$B$28:$B$29,0)),"")</f>
        <v/>
      </c>
      <c r="D111" s="1937"/>
      <c r="E111" s="1142" t="str">
        <f>IFERROR(INDEX('Grant Management_4 imp-exp'!F$28:F$29,MATCH('Grant Management_4'!A111,'Grant Management_4 imp-exp'!$B$28:$B$29,0)),"")</f>
        <v/>
      </c>
      <c r="F111" s="1938" t="str">
        <f>IFERROR(INDEX('Grant Management_4 imp-exp'!G$28:G$29,MATCH('Grant Management_4'!A111,'Grant Management_4 imp-exp'!$B$28:$B$29,0)),"")</f>
        <v/>
      </c>
      <c r="G111" s="1938"/>
      <c r="H111" s="1143"/>
      <c r="I111" s="1928"/>
      <c r="J111" s="1928"/>
      <c r="K111" s="1143"/>
      <c r="L111" s="1143"/>
    </row>
    <row r="112" spans="1:12" ht="120" hidden="1" customHeight="1" x14ac:dyDescent="0.2">
      <c r="A112" s="1014" t="s">
        <v>834</v>
      </c>
      <c r="B112" s="1190" t="str">
        <f t="shared" si="1"/>
        <v>Don't Show</v>
      </c>
      <c r="C112" s="1937" t="str">
        <f>IFERROR(INDEX('Grant Management_4 imp-exp'!D$28:D$29,MATCH('Grant Management_4'!A112,'Grant Management_4 imp-exp'!$B$28:$B$29,0)),"")</f>
        <v/>
      </c>
      <c r="D112" s="1937"/>
      <c r="E112" s="1142" t="str">
        <f>IFERROR(INDEX('Grant Management_4 imp-exp'!F$28:F$29,MATCH('Grant Management_4'!A112,'Grant Management_4 imp-exp'!$B$28:$B$29,0)),"")</f>
        <v/>
      </c>
      <c r="F112" s="1938" t="str">
        <f>IFERROR(INDEX('Grant Management_4 imp-exp'!G$28:G$29,MATCH('Grant Management_4'!A112,'Grant Management_4 imp-exp'!$B$28:$B$29,0)),"")</f>
        <v/>
      </c>
      <c r="G112" s="1938"/>
      <c r="H112" s="1143"/>
      <c r="I112" s="1928"/>
      <c r="J112" s="1928"/>
      <c r="K112" s="1143"/>
      <c r="L112" s="1143"/>
    </row>
    <row r="113" spans="1:12" ht="120" hidden="1" customHeight="1" x14ac:dyDescent="0.2">
      <c r="A113" s="1014" t="s">
        <v>835</v>
      </c>
      <c r="B113" s="1190" t="str">
        <f t="shared" si="1"/>
        <v>Don't Show</v>
      </c>
      <c r="C113" s="1937" t="str">
        <f>IFERROR(INDEX('Grant Management_4 imp-exp'!D$28:D$29,MATCH('Grant Management_4'!A113,'Grant Management_4 imp-exp'!$B$28:$B$29,0)),"")</f>
        <v/>
      </c>
      <c r="D113" s="1937"/>
      <c r="E113" s="1142" t="str">
        <f>IFERROR(INDEX('Grant Management_4 imp-exp'!F$28:F$29,MATCH('Grant Management_4'!A113,'Grant Management_4 imp-exp'!$B$28:$B$29,0)),"")</f>
        <v/>
      </c>
      <c r="F113" s="1938" t="str">
        <f>IFERROR(INDEX('Grant Management_4 imp-exp'!G$28:G$29,MATCH('Grant Management_4'!A113,'Grant Management_4 imp-exp'!$B$28:$B$29,0)),"")</f>
        <v/>
      </c>
      <c r="G113" s="1938"/>
      <c r="H113" s="1143"/>
      <c r="I113" s="1928"/>
      <c r="J113" s="1928"/>
      <c r="K113" s="1143"/>
      <c r="L113" s="1143"/>
    </row>
    <row r="114" spans="1:12" ht="120" hidden="1" customHeight="1" x14ac:dyDescent="0.2">
      <c r="A114" s="1014" t="s">
        <v>836</v>
      </c>
      <c r="B114" s="1190" t="str">
        <f t="shared" si="1"/>
        <v>Don't Show</v>
      </c>
      <c r="C114" s="1937" t="str">
        <f>IFERROR(INDEX('Grant Management_4 imp-exp'!D$28:D$29,MATCH('Grant Management_4'!A114,'Grant Management_4 imp-exp'!$B$28:$B$29,0)),"")</f>
        <v/>
      </c>
      <c r="D114" s="1937"/>
      <c r="E114" s="1142" t="str">
        <f>IFERROR(INDEX('Grant Management_4 imp-exp'!F$28:F$29,MATCH('Grant Management_4'!A114,'Grant Management_4 imp-exp'!$B$28:$B$29,0)),"")</f>
        <v/>
      </c>
      <c r="F114" s="1938" t="str">
        <f>IFERROR(INDEX('Grant Management_4 imp-exp'!G$28:G$29,MATCH('Grant Management_4'!A114,'Grant Management_4 imp-exp'!$B$28:$B$29,0)),"")</f>
        <v/>
      </c>
      <c r="G114" s="1938"/>
      <c r="H114" s="1143"/>
      <c r="I114" s="1928"/>
      <c r="J114" s="1928"/>
      <c r="K114" s="1143"/>
      <c r="L114" s="1143"/>
    </row>
    <row r="115" spans="1:12" ht="120" hidden="1" customHeight="1" x14ac:dyDescent="0.2">
      <c r="A115" s="1014" t="s">
        <v>837</v>
      </c>
      <c r="B115" s="1190" t="str">
        <f t="shared" si="1"/>
        <v>Don't Show</v>
      </c>
      <c r="C115" s="1937" t="str">
        <f>IFERROR(INDEX('Grant Management_4 imp-exp'!D$28:D$29,MATCH('Grant Management_4'!A115,'Grant Management_4 imp-exp'!$B$28:$B$29,0)),"")</f>
        <v/>
      </c>
      <c r="D115" s="1937"/>
      <c r="E115" s="1142" t="str">
        <f>IFERROR(INDEX('Grant Management_4 imp-exp'!F$28:F$29,MATCH('Grant Management_4'!A115,'Grant Management_4 imp-exp'!$B$28:$B$29,0)),"")</f>
        <v/>
      </c>
      <c r="F115" s="1938" t="str">
        <f>IFERROR(INDEX('Grant Management_4 imp-exp'!G$28:G$29,MATCH('Grant Management_4'!A115,'Grant Management_4 imp-exp'!$B$28:$B$29,0)),"")</f>
        <v/>
      </c>
      <c r="G115" s="1938"/>
      <c r="H115" s="1143"/>
      <c r="I115" s="1928"/>
      <c r="J115" s="1928"/>
      <c r="K115" s="1143"/>
      <c r="L115" s="1143"/>
    </row>
    <row r="116" spans="1:12" ht="120" hidden="1" customHeight="1" x14ac:dyDescent="0.2">
      <c r="A116" s="1014" t="s">
        <v>838</v>
      </c>
      <c r="B116" s="1190" t="str">
        <f t="shared" si="1"/>
        <v>Don't Show</v>
      </c>
      <c r="C116" s="1937" t="str">
        <f>IFERROR(INDEX('Grant Management_4 imp-exp'!D$28:D$29,MATCH('Grant Management_4'!A116,'Grant Management_4 imp-exp'!$B$28:$B$29,0)),"")</f>
        <v/>
      </c>
      <c r="D116" s="1937"/>
      <c r="E116" s="1142" t="str">
        <f>IFERROR(INDEX('Grant Management_4 imp-exp'!F$28:F$29,MATCH('Grant Management_4'!A116,'Grant Management_4 imp-exp'!$B$28:$B$29,0)),"")</f>
        <v/>
      </c>
      <c r="F116" s="1938" t="str">
        <f>IFERROR(INDEX('Grant Management_4 imp-exp'!G$28:G$29,MATCH('Grant Management_4'!A116,'Grant Management_4 imp-exp'!$B$28:$B$29,0)),"")</f>
        <v/>
      </c>
      <c r="G116" s="1938"/>
      <c r="H116" s="1143"/>
      <c r="I116" s="1928"/>
      <c r="J116" s="1928"/>
      <c r="K116" s="1143"/>
      <c r="L116" s="1143"/>
    </row>
    <row r="117" spans="1:12" ht="120" hidden="1" customHeight="1" x14ac:dyDescent="0.2">
      <c r="A117" s="1014" t="s">
        <v>839</v>
      </c>
      <c r="B117" s="1190" t="str">
        <f t="shared" si="1"/>
        <v>Don't Show</v>
      </c>
      <c r="C117" s="1937" t="str">
        <f>IFERROR(INDEX('Grant Management_4 imp-exp'!D$28:D$29,MATCH('Grant Management_4'!A117,'Grant Management_4 imp-exp'!$B$28:$B$29,0)),"")</f>
        <v/>
      </c>
      <c r="D117" s="1937"/>
      <c r="E117" s="1142" t="str">
        <f>IFERROR(INDEX('Grant Management_4 imp-exp'!F$28:F$29,MATCH('Grant Management_4'!A117,'Grant Management_4 imp-exp'!$B$28:$B$29,0)),"")</f>
        <v/>
      </c>
      <c r="F117" s="1938" t="str">
        <f>IFERROR(INDEX('Grant Management_4 imp-exp'!G$28:G$29,MATCH('Grant Management_4'!A117,'Grant Management_4 imp-exp'!$B$28:$B$29,0)),"")</f>
        <v/>
      </c>
      <c r="G117" s="1938"/>
      <c r="H117" s="1143"/>
      <c r="I117" s="1928"/>
      <c r="J117" s="1928"/>
      <c r="K117" s="1143"/>
      <c r="L117" s="1143"/>
    </row>
    <row r="118" spans="1:12" ht="120" hidden="1" customHeight="1" x14ac:dyDescent="0.2">
      <c r="A118" s="1014" t="s">
        <v>840</v>
      </c>
      <c r="B118" s="1190" t="str">
        <f t="shared" si="1"/>
        <v>Don't Show</v>
      </c>
      <c r="C118" s="1937" t="str">
        <f>IFERROR(INDEX('Grant Management_4 imp-exp'!D$28:D$29,MATCH('Grant Management_4'!A118,'Grant Management_4 imp-exp'!$B$28:$B$29,0)),"")</f>
        <v/>
      </c>
      <c r="D118" s="1937"/>
      <c r="E118" s="1142" t="str">
        <f>IFERROR(INDEX('Grant Management_4 imp-exp'!F$28:F$29,MATCH('Grant Management_4'!A118,'Grant Management_4 imp-exp'!$B$28:$B$29,0)),"")</f>
        <v/>
      </c>
      <c r="F118" s="1938" t="str">
        <f>IFERROR(INDEX('Grant Management_4 imp-exp'!G$28:G$29,MATCH('Grant Management_4'!A118,'Grant Management_4 imp-exp'!$B$28:$B$29,0)),"")</f>
        <v/>
      </c>
      <c r="G118" s="1938"/>
      <c r="H118" s="1143"/>
      <c r="I118" s="1928"/>
      <c r="J118" s="1928"/>
      <c r="K118" s="1143"/>
      <c r="L118" s="1143"/>
    </row>
    <row r="119" spans="1:12" ht="120" hidden="1" customHeight="1" x14ac:dyDescent="0.2">
      <c r="A119" s="1014" t="s">
        <v>841</v>
      </c>
      <c r="B119" s="1190" t="str">
        <f t="shared" si="1"/>
        <v>Don't Show</v>
      </c>
      <c r="C119" s="1937" t="str">
        <f>IFERROR(INDEX('Grant Management_4 imp-exp'!D$28:D$29,MATCH('Grant Management_4'!A119,'Grant Management_4 imp-exp'!$B$28:$B$29,0)),"")</f>
        <v/>
      </c>
      <c r="D119" s="1937"/>
      <c r="E119" s="1142" t="str">
        <f>IFERROR(INDEX('Grant Management_4 imp-exp'!F$28:F$29,MATCH('Grant Management_4'!A119,'Grant Management_4 imp-exp'!$B$28:$B$29,0)),"")</f>
        <v/>
      </c>
      <c r="F119" s="1938" t="str">
        <f>IFERROR(INDEX('Grant Management_4 imp-exp'!G$28:G$29,MATCH('Grant Management_4'!A119,'Grant Management_4 imp-exp'!$B$28:$B$29,0)),"")</f>
        <v/>
      </c>
      <c r="G119" s="1938"/>
      <c r="H119" s="1143"/>
      <c r="I119" s="1928"/>
      <c r="J119" s="1928"/>
      <c r="K119" s="1143"/>
      <c r="L119" s="1143"/>
    </row>
    <row r="120" spans="1:12" ht="120" hidden="1" customHeight="1" x14ac:dyDescent="0.2">
      <c r="A120" s="1014" t="s">
        <v>842</v>
      </c>
      <c r="B120" s="1190" t="str">
        <f t="shared" si="1"/>
        <v>Don't Show</v>
      </c>
      <c r="C120" s="1937" t="str">
        <f>IFERROR(INDEX('Grant Management_4 imp-exp'!D$28:D$29,MATCH('Grant Management_4'!A120,'Grant Management_4 imp-exp'!$B$28:$B$29,0)),"")</f>
        <v/>
      </c>
      <c r="D120" s="1937"/>
      <c r="E120" s="1142" t="str">
        <f>IFERROR(INDEX('Grant Management_4 imp-exp'!F$28:F$29,MATCH('Grant Management_4'!A120,'Grant Management_4 imp-exp'!$B$28:$B$29,0)),"")</f>
        <v/>
      </c>
      <c r="F120" s="1938" t="str">
        <f>IFERROR(INDEX('Grant Management_4 imp-exp'!G$28:G$29,MATCH('Grant Management_4'!A120,'Grant Management_4 imp-exp'!$B$28:$B$29,0)),"")</f>
        <v/>
      </c>
      <c r="G120" s="1938"/>
      <c r="H120" s="1143"/>
      <c r="I120" s="1928"/>
      <c r="J120" s="1928"/>
      <c r="K120" s="1143"/>
      <c r="L120" s="1143"/>
    </row>
    <row r="121" spans="1:12" ht="120" hidden="1" customHeight="1" x14ac:dyDescent="0.2">
      <c r="A121" s="1014" t="s">
        <v>843</v>
      </c>
      <c r="B121" s="1190" t="str">
        <f t="shared" si="1"/>
        <v>Don't Show</v>
      </c>
      <c r="C121" s="1937" t="str">
        <f>IFERROR(INDEX('Grant Management_4 imp-exp'!D$28:D$29,MATCH('Grant Management_4'!A121,'Grant Management_4 imp-exp'!$B$28:$B$29,0)),"")</f>
        <v/>
      </c>
      <c r="D121" s="1937"/>
      <c r="E121" s="1142" t="str">
        <f>IFERROR(INDEX('Grant Management_4 imp-exp'!F$28:F$29,MATCH('Grant Management_4'!A121,'Grant Management_4 imp-exp'!$B$28:$B$29,0)),"")</f>
        <v/>
      </c>
      <c r="F121" s="1938" t="str">
        <f>IFERROR(INDEX('Grant Management_4 imp-exp'!G$28:G$29,MATCH('Grant Management_4'!A121,'Grant Management_4 imp-exp'!$B$28:$B$29,0)),"")</f>
        <v/>
      </c>
      <c r="G121" s="1938"/>
      <c r="H121" s="1143"/>
      <c r="I121" s="1928"/>
      <c r="J121" s="1928"/>
      <c r="K121" s="1143"/>
      <c r="L121" s="1143"/>
    </row>
    <row r="122" spans="1:12" ht="120" hidden="1" customHeight="1" x14ac:dyDescent="0.2">
      <c r="A122" s="1014" t="s">
        <v>844</v>
      </c>
      <c r="B122" s="1190" t="str">
        <f t="shared" si="1"/>
        <v>Don't Show</v>
      </c>
      <c r="C122" s="1937" t="str">
        <f>IFERROR(INDEX('Grant Management_4 imp-exp'!D$28:D$29,MATCH('Grant Management_4'!A122,'Grant Management_4 imp-exp'!$B$28:$B$29,0)),"")</f>
        <v/>
      </c>
      <c r="D122" s="1937"/>
      <c r="E122" s="1142" t="str">
        <f>IFERROR(INDEX('Grant Management_4 imp-exp'!F$28:F$29,MATCH('Grant Management_4'!A122,'Grant Management_4 imp-exp'!$B$28:$B$29,0)),"")</f>
        <v/>
      </c>
      <c r="F122" s="1938" t="str">
        <f>IFERROR(INDEX('Grant Management_4 imp-exp'!G$28:G$29,MATCH('Grant Management_4'!A122,'Grant Management_4 imp-exp'!$B$28:$B$29,0)),"")</f>
        <v/>
      </c>
      <c r="G122" s="1938"/>
      <c r="H122" s="1143"/>
      <c r="I122" s="1928"/>
      <c r="J122" s="1928"/>
      <c r="K122" s="1143"/>
      <c r="L122" s="1143"/>
    </row>
    <row r="123" spans="1:12" ht="120" hidden="1" customHeight="1" x14ac:dyDescent="0.2">
      <c r="A123" s="1014" t="s">
        <v>845</v>
      </c>
      <c r="B123" s="1190" t="str">
        <f t="shared" si="1"/>
        <v>Don't Show</v>
      </c>
      <c r="C123" s="1937" t="str">
        <f>IFERROR(INDEX('Grant Management_4 imp-exp'!D$28:D$29,MATCH('Grant Management_4'!A123,'Grant Management_4 imp-exp'!$B$28:$B$29,0)),"")</f>
        <v/>
      </c>
      <c r="D123" s="1937"/>
      <c r="E123" s="1142" t="str">
        <f>IFERROR(INDEX('Grant Management_4 imp-exp'!F$28:F$29,MATCH('Grant Management_4'!A123,'Grant Management_4 imp-exp'!$B$28:$B$29,0)),"")</f>
        <v/>
      </c>
      <c r="F123" s="1938" t="str">
        <f>IFERROR(INDEX('Grant Management_4 imp-exp'!G$28:G$29,MATCH('Grant Management_4'!A123,'Grant Management_4 imp-exp'!$B$28:$B$29,0)),"")</f>
        <v/>
      </c>
      <c r="G123" s="1938"/>
      <c r="H123" s="1143"/>
      <c r="I123" s="1928"/>
      <c r="J123" s="1928"/>
      <c r="K123" s="1143"/>
      <c r="L123" s="1143"/>
    </row>
    <row r="124" spans="1:12" ht="120" hidden="1" customHeight="1" x14ac:dyDescent="0.2">
      <c r="A124" s="1014" t="s">
        <v>846</v>
      </c>
      <c r="B124" s="1190" t="str">
        <f t="shared" si="1"/>
        <v>Don't Show</v>
      </c>
      <c r="C124" s="1937" t="str">
        <f>IFERROR(INDEX('Grant Management_4 imp-exp'!D$28:D$29,MATCH('Grant Management_4'!A124,'Grant Management_4 imp-exp'!$B$28:$B$29,0)),"")</f>
        <v/>
      </c>
      <c r="D124" s="1937"/>
      <c r="E124" s="1142" t="str">
        <f>IFERROR(INDEX('Grant Management_4 imp-exp'!F$28:F$29,MATCH('Grant Management_4'!A124,'Grant Management_4 imp-exp'!$B$28:$B$29,0)),"")</f>
        <v/>
      </c>
      <c r="F124" s="1938" t="str">
        <f>IFERROR(INDEX('Grant Management_4 imp-exp'!G$28:G$29,MATCH('Grant Management_4'!A124,'Grant Management_4 imp-exp'!$B$28:$B$29,0)),"")</f>
        <v/>
      </c>
      <c r="G124" s="1938"/>
      <c r="H124" s="1143"/>
      <c r="I124" s="1928"/>
      <c r="J124" s="1928"/>
      <c r="K124" s="1143"/>
      <c r="L124" s="1143"/>
    </row>
    <row r="125" spans="1:12" ht="120" hidden="1" customHeight="1" x14ac:dyDescent="0.2">
      <c r="A125" s="1014" t="s">
        <v>847</v>
      </c>
      <c r="B125" s="1190" t="str">
        <f t="shared" si="1"/>
        <v>Don't Show</v>
      </c>
      <c r="C125" s="1937" t="str">
        <f>IFERROR(INDEX('Grant Management_4 imp-exp'!D$28:D$29,MATCH('Grant Management_4'!A125,'Grant Management_4 imp-exp'!$B$28:$B$29,0)),"")</f>
        <v/>
      </c>
      <c r="D125" s="1937"/>
      <c r="E125" s="1142" t="str">
        <f>IFERROR(INDEX('Grant Management_4 imp-exp'!F$28:F$29,MATCH('Grant Management_4'!A125,'Grant Management_4 imp-exp'!$B$28:$B$29,0)),"")</f>
        <v/>
      </c>
      <c r="F125" s="1938" t="str">
        <f>IFERROR(INDEX('Grant Management_4 imp-exp'!G$28:G$29,MATCH('Grant Management_4'!A125,'Grant Management_4 imp-exp'!$B$28:$B$29,0)),"")</f>
        <v/>
      </c>
      <c r="G125" s="1938"/>
      <c r="H125" s="1143"/>
      <c r="I125" s="1928"/>
      <c r="J125" s="1928"/>
      <c r="K125" s="1143"/>
      <c r="L125" s="1143"/>
    </row>
    <row r="126" spans="1:12" ht="120" hidden="1" customHeight="1" x14ac:dyDescent="0.2">
      <c r="A126" s="1014" t="s">
        <v>848</v>
      </c>
      <c r="B126" s="1190" t="str">
        <f t="shared" si="1"/>
        <v>Don't Show</v>
      </c>
      <c r="C126" s="1937" t="str">
        <f>IFERROR(INDEX('Grant Management_4 imp-exp'!D$28:D$29,MATCH('Grant Management_4'!A126,'Grant Management_4 imp-exp'!$B$28:$B$29,0)),"")</f>
        <v/>
      </c>
      <c r="D126" s="1937"/>
      <c r="E126" s="1142" t="str">
        <f>IFERROR(INDEX('Grant Management_4 imp-exp'!F$28:F$29,MATCH('Grant Management_4'!A126,'Grant Management_4 imp-exp'!$B$28:$B$29,0)),"")</f>
        <v/>
      </c>
      <c r="F126" s="1938" t="str">
        <f>IFERROR(INDEX('Grant Management_4 imp-exp'!G$28:G$29,MATCH('Grant Management_4'!A126,'Grant Management_4 imp-exp'!$B$28:$B$29,0)),"")</f>
        <v/>
      </c>
      <c r="G126" s="1938"/>
      <c r="H126" s="1143"/>
      <c r="I126" s="1928"/>
      <c r="J126" s="1928"/>
      <c r="K126" s="1143"/>
      <c r="L126" s="1143"/>
    </row>
    <row r="127" spans="1:12" ht="120" hidden="1" customHeight="1" x14ac:dyDescent="0.2">
      <c r="A127" s="1014" t="s">
        <v>849</v>
      </c>
      <c r="B127" s="1190" t="str">
        <f t="shared" si="1"/>
        <v>Don't Show</v>
      </c>
      <c r="C127" s="1937" t="str">
        <f>IFERROR(INDEX('Grant Management_4 imp-exp'!D$28:D$29,MATCH('Grant Management_4'!A127,'Grant Management_4 imp-exp'!$B$28:$B$29,0)),"")</f>
        <v/>
      </c>
      <c r="D127" s="1937"/>
      <c r="E127" s="1142" t="str">
        <f>IFERROR(INDEX('Grant Management_4 imp-exp'!F$28:F$29,MATCH('Grant Management_4'!A127,'Grant Management_4 imp-exp'!$B$28:$B$29,0)),"")</f>
        <v/>
      </c>
      <c r="F127" s="1938" t="str">
        <f>IFERROR(INDEX('Grant Management_4 imp-exp'!G$28:G$29,MATCH('Grant Management_4'!A127,'Grant Management_4 imp-exp'!$B$28:$B$29,0)),"")</f>
        <v/>
      </c>
      <c r="G127" s="1938"/>
      <c r="H127" s="1143"/>
      <c r="I127" s="1928"/>
      <c r="J127" s="1928"/>
      <c r="K127" s="1143"/>
      <c r="L127" s="1143"/>
    </row>
    <row r="128" spans="1:12" ht="120" hidden="1" customHeight="1" x14ac:dyDescent="0.2">
      <c r="A128" s="1014" t="s">
        <v>850</v>
      </c>
      <c r="B128" s="1190" t="str">
        <f t="shared" si="1"/>
        <v>Don't Show</v>
      </c>
      <c r="C128" s="1937" t="str">
        <f>IFERROR(INDEX('Grant Management_4 imp-exp'!D$28:D$29,MATCH('Grant Management_4'!A128,'Grant Management_4 imp-exp'!$B$28:$B$29,0)),"")</f>
        <v/>
      </c>
      <c r="D128" s="1937"/>
      <c r="E128" s="1142" t="str">
        <f>IFERROR(INDEX('Grant Management_4 imp-exp'!F$28:F$29,MATCH('Grant Management_4'!A128,'Grant Management_4 imp-exp'!$B$28:$B$29,0)),"")</f>
        <v/>
      </c>
      <c r="F128" s="1938" t="str">
        <f>IFERROR(INDEX('Grant Management_4 imp-exp'!G$28:G$29,MATCH('Grant Management_4'!A128,'Grant Management_4 imp-exp'!$B$28:$B$29,0)),"")</f>
        <v/>
      </c>
      <c r="G128" s="1938"/>
      <c r="H128" s="1143"/>
      <c r="I128" s="1928"/>
      <c r="J128" s="1928"/>
      <c r="K128" s="1143"/>
      <c r="L128" s="1143"/>
    </row>
    <row r="129" spans="1:12" ht="120" hidden="1" customHeight="1" x14ac:dyDescent="0.2">
      <c r="A129" s="1014" t="s">
        <v>851</v>
      </c>
      <c r="B129" s="1190" t="str">
        <f t="shared" si="1"/>
        <v>Don't Show</v>
      </c>
      <c r="C129" s="1937" t="str">
        <f>IFERROR(INDEX('Grant Management_4 imp-exp'!D$28:D$29,MATCH('Grant Management_4'!A129,'Grant Management_4 imp-exp'!$B$28:$B$29,0)),"")</f>
        <v/>
      </c>
      <c r="D129" s="1937"/>
      <c r="E129" s="1142" t="str">
        <f>IFERROR(INDEX('Grant Management_4 imp-exp'!F$28:F$29,MATCH('Grant Management_4'!A129,'Grant Management_4 imp-exp'!$B$28:$B$29,0)),"")</f>
        <v/>
      </c>
      <c r="F129" s="1938" t="str">
        <f>IFERROR(INDEX('Grant Management_4 imp-exp'!G$28:G$29,MATCH('Grant Management_4'!A129,'Grant Management_4 imp-exp'!$B$28:$B$29,0)),"")</f>
        <v/>
      </c>
      <c r="G129" s="1938"/>
      <c r="H129" s="1143"/>
      <c r="I129" s="1928"/>
      <c r="J129" s="1928"/>
      <c r="K129" s="1143"/>
      <c r="L129" s="1143"/>
    </row>
    <row r="130" spans="1:12" ht="120" hidden="1" customHeight="1" x14ac:dyDescent="0.2">
      <c r="A130" s="1014" t="s">
        <v>852</v>
      </c>
      <c r="B130" s="1190" t="str">
        <f t="shared" si="1"/>
        <v>Don't Show</v>
      </c>
      <c r="C130" s="1937" t="str">
        <f>IFERROR(INDEX('Grant Management_4 imp-exp'!D$28:D$29,MATCH('Grant Management_4'!A130,'Grant Management_4 imp-exp'!$B$28:$B$29,0)),"")</f>
        <v/>
      </c>
      <c r="D130" s="1937"/>
      <c r="E130" s="1142" t="str">
        <f>IFERROR(INDEX('Grant Management_4 imp-exp'!F$28:F$29,MATCH('Grant Management_4'!A130,'Grant Management_4 imp-exp'!$B$28:$B$29,0)),"")</f>
        <v/>
      </c>
      <c r="F130" s="1938" t="str">
        <f>IFERROR(INDEX('Grant Management_4 imp-exp'!G$28:G$29,MATCH('Grant Management_4'!A130,'Grant Management_4 imp-exp'!$B$28:$B$29,0)),"")</f>
        <v/>
      </c>
      <c r="G130" s="1938"/>
      <c r="H130" s="1143"/>
      <c r="I130" s="1928"/>
      <c r="J130" s="1928"/>
      <c r="K130" s="1143"/>
      <c r="L130" s="1143"/>
    </row>
    <row r="131" spans="1:12" ht="120" hidden="1" customHeight="1" x14ac:dyDescent="0.2">
      <c r="A131" s="1014" t="s">
        <v>853</v>
      </c>
      <c r="B131" s="1190" t="str">
        <f t="shared" si="1"/>
        <v>Don't Show</v>
      </c>
      <c r="C131" s="1937" t="str">
        <f>IFERROR(INDEX('Grant Management_4 imp-exp'!D$28:D$29,MATCH('Grant Management_4'!A131,'Grant Management_4 imp-exp'!$B$28:$B$29,0)),"")</f>
        <v/>
      </c>
      <c r="D131" s="1937"/>
      <c r="E131" s="1142" t="str">
        <f>IFERROR(INDEX('Grant Management_4 imp-exp'!F$28:F$29,MATCH('Grant Management_4'!A131,'Grant Management_4 imp-exp'!$B$28:$B$29,0)),"")</f>
        <v/>
      </c>
      <c r="F131" s="1938" t="str">
        <f>IFERROR(INDEX('Grant Management_4 imp-exp'!G$28:G$29,MATCH('Grant Management_4'!A131,'Grant Management_4 imp-exp'!$B$28:$B$29,0)),"")</f>
        <v/>
      </c>
      <c r="G131" s="1938"/>
      <c r="H131" s="1143"/>
      <c r="I131" s="1928"/>
      <c r="J131" s="1928"/>
      <c r="K131" s="1143"/>
      <c r="L131" s="1143"/>
    </row>
    <row r="132" spans="1:12" ht="120" hidden="1" customHeight="1" x14ac:dyDescent="0.2">
      <c r="A132" s="1014" t="s">
        <v>854</v>
      </c>
      <c r="B132" s="1190" t="str">
        <f t="shared" si="1"/>
        <v>Don't Show</v>
      </c>
      <c r="C132" s="1937" t="str">
        <f>IFERROR(INDEX('Grant Management_4 imp-exp'!D$28:D$29,MATCH('Grant Management_4'!A132,'Grant Management_4 imp-exp'!$B$28:$B$29,0)),"")</f>
        <v/>
      </c>
      <c r="D132" s="1937"/>
      <c r="E132" s="1142" t="str">
        <f>IFERROR(INDEX('Grant Management_4 imp-exp'!F$28:F$29,MATCH('Grant Management_4'!A132,'Grant Management_4 imp-exp'!$B$28:$B$29,0)),"")</f>
        <v/>
      </c>
      <c r="F132" s="1938" t="str">
        <f>IFERROR(INDEX('Grant Management_4 imp-exp'!G$28:G$29,MATCH('Grant Management_4'!A132,'Grant Management_4 imp-exp'!$B$28:$B$29,0)),"")</f>
        <v/>
      </c>
      <c r="G132" s="1938"/>
      <c r="H132" s="1143"/>
      <c r="I132" s="1928"/>
      <c r="J132" s="1928"/>
      <c r="K132" s="1143"/>
      <c r="L132" s="1143"/>
    </row>
    <row r="133" spans="1:12" ht="120" hidden="1" customHeight="1" x14ac:dyDescent="0.2">
      <c r="A133" s="1014" t="s">
        <v>855</v>
      </c>
      <c r="B133" s="1190" t="str">
        <f t="shared" si="1"/>
        <v>Don't Show</v>
      </c>
      <c r="C133" s="1937" t="str">
        <f>IFERROR(INDEX('Grant Management_4 imp-exp'!D$28:D$29,MATCH('Grant Management_4'!A133,'Grant Management_4 imp-exp'!$B$28:$B$29,0)),"")</f>
        <v/>
      </c>
      <c r="D133" s="1937"/>
      <c r="E133" s="1142" t="str">
        <f>IFERROR(INDEX('Grant Management_4 imp-exp'!F$28:F$29,MATCH('Grant Management_4'!A133,'Grant Management_4 imp-exp'!$B$28:$B$29,0)),"")</f>
        <v/>
      </c>
      <c r="F133" s="1938" t="str">
        <f>IFERROR(INDEX('Grant Management_4 imp-exp'!G$28:G$29,MATCH('Grant Management_4'!A133,'Grant Management_4 imp-exp'!$B$28:$B$29,0)),"")</f>
        <v/>
      </c>
      <c r="G133" s="1938"/>
      <c r="H133" s="1143"/>
      <c r="I133" s="1928"/>
      <c r="J133" s="1928"/>
      <c r="K133" s="1143"/>
      <c r="L133" s="1143"/>
    </row>
    <row r="134" spans="1:12" ht="120" hidden="1" customHeight="1" x14ac:dyDescent="0.2">
      <c r="A134" s="1014" t="s">
        <v>856</v>
      </c>
      <c r="B134" s="1190" t="str">
        <f t="shared" si="1"/>
        <v>Don't Show</v>
      </c>
      <c r="C134" s="1937" t="str">
        <f>IFERROR(INDEX('Grant Management_4 imp-exp'!D$28:D$29,MATCH('Grant Management_4'!A134,'Grant Management_4 imp-exp'!$B$28:$B$29,0)),"")</f>
        <v/>
      </c>
      <c r="D134" s="1937"/>
      <c r="E134" s="1142" t="str">
        <f>IFERROR(INDEX('Grant Management_4 imp-exp'!F$28:F$29,MATCH('Grant Management_4'!A134,'Grant Management_4 imp-exp'!$B$28:$B$29,0)),"")</f>
        <v/>
      </c>
      <c r="F134" s="1938" t="str">
        <f>IFERROR(INDEX('Grant Management_4 imp-exp'!G$28:G$29,MATCH('Grant Management_4'!A134,'Grant Management_4 imp-exp'!$B$28:$B$29,0)),"")</f>
        <v/>
      </c>
      <c r="G134" s="1938"/>
      <c r="H134" s="1143"/>
      <c r="I134" s="1928"/>
      <c r="J134" s="1928"/>
      <c r="K134" s="1143"/>
      <c r="L134" s="1143"/>
    </row>
    <row r="135" spans="1:12" ht="120" hidden="1" customHeight="1" x14ac:dyDescent="0.2">
      <c r="A135" s="1014" t="s">
        <v>857</v>
      </c>
      <c r="B135" s="1190" t="str">
        <f t="shared" si="1"/>
        <v>Don't Show</v>
      </c>
      <c r="C135" s="1937" t="str">
        <f>IFERROR(INDEX('Grant Management_4 imp-exp'!D$28:D$29,MATCH('Grant Management_4'!A135,'Grant Management_4 imp-exp'!$B$28:$B$29,0)),"")</f>
        <v/>
      </c>
      <c r="D135" s="1937"/>
      <c r="E135" s="1142" t="str">
        <f>IFERROR(INDEX('Grant Management_4 imp-exp'!F$28:F$29,MATCH('Grant Management_4'!A135,'Grant Management_4 imp-exp'!$B$28:$B$29,0)),"")</f>
        <v/>
      </c>
      <c r="F135" s="1938" t="str">
        <f>IFERROR(INDEX('Grant Management_4 imp-exp'!G$28:G$29,MATCH('Grant Management_4'!A135,'Grant Management_4 imp-exp'!$B$28:$B$29,0)),"")</f>
        <v/>
      </c>
      <c r="G135" s="1938"/>
      <c r="H135" s="1143"/>
      <c r="I135" s="1928"/>
      <c r="J135" s="1928"/>
      <c r="K135" s="1143"/>
      <c r="L135" s="1143"/>
    </row>
    <row r="136" spans="1:12" ht="120" hidden="1" customHeight="1" x14ac:dyDescent="0.2">
      <c r="A136" s="1014" t="s">
        <v>858</v>
      </c>
      <c r="B136" s="1190" t="str">
        <f t="shared" si="1"/>
        <v>Don't Show</v>
      </c>
      <c r="C136" s="1937" t="str">
        <f>IFERROR(INDEX('Grant Management_4 imp-exp'!D$28:D$29,MATCH('Grant Management_4'!A136,'Grant Management_4 imp-exp'!$B$28:$B$29,0)),"")</f>
        <v/>
      </c>
      <c r="D136" s="1937"/>
      <c r="E136" s="1142" t="str">
        <f>IFERROR(INDEX('Grant Management_4 imp-exp'!F$28:F$29,MATCH('Grant Management_4'!A136,'Grant Management_4 imp-exp'!$B$28:$B$29,0)),"")</f>
        <v/>
      </c>
      <c r="F136" s="1938" t="str">
        <f>IFERROR(INDEX('Grant Management_4 imp-exp'!G$28:G$29,MATCH('Grant Management_4'!A136,'Grant Management_4 imp-exp'!$B$28:$B$29,0)),"")</f>
        <v/>
      </c>
      <c r="G136" s="1938"/>
      <c r="H136" s="1143"/>
      <c r="I136" s="1928"/>
      <c r="J136" s="1928"/>
      <c r="K136" s="1143"/>
      <c r="L136" s="1143"/>
    </row>
    <row r="137" spans="1:12" ht="18" x14ac:dyDescent="0.2">
      <c r="B137" s="1190" t="str">
        <f t="shared" si="1"/>
        <v>Show</v>
      </c>
      <c r="C137" s="1029" t="s">
        <v>862</v>
      </c>
      <c r="D137" s="6"/>
      <c r="E137" s="1017"/>
      <c r="F137" s="1017"/>
      <c r="G137" s="1017"/>
      <c r="H137" s="6"/>
      <c r="I137" s="724"/>
      <c r="J137" s="724"/>
      <c r="K137" s="2"/>
      <c r="L137" s="2"/>
    </row>
    <row r="138" spans="1:12" ht="18" x14ac:dyDescent="0.2">
      <c r="B138" s="1190" t="str">
        <f t="shared" ref="B138:B145" si="2">IF(C138&lt;&gt;"","Show","Don't Show")</f>
        <v>Show</v>
      </c>
      <c r="C138" s="641" t="s">
        <v>862</v>
      </c>
      <c r="D138" s="2"/>
      <c r="E138" s="2"/>
      <c r="F138" s="2"/>
      <c r="G138" s="2"/>
      <c r="H138" s="2"/>
      <c r="I138" s="2"/>
      <c r="J138" s="2"/>
      <c r="K138" s="2"/>
      <c r="L138" s="2"/>
    </row>
    <row r="139" spans="1:12" ht="34.5" customHeight="1" x14ac:dyDescent="0.2">
      <c r="A139" s="1014"/>
      <c r="B139" s="1190" t="str">
        <f t="shared" si="2"/>
        <v>Show</v>
      </c>
      <c r="C139" s="1919" t="str">
        <f>VLOOKUP(Translations!B327,Translations!B3:H508,4,0)</f>
        <v>'C.  Comentarios sobre los requisitos para la presentación de informes anuales sobre la subvención</v>
      </c>
      <c r="D139" s="1919"/>
      <c r="E139" s="1919"/>
      <c r="F139" s="1919"/>
      <c r="G139" s="1919"/>
      <c r="H139" s="1919"/>
      <c r="I139" s="693"/>
      <c r="J139" s="693"/>
      <c r="K139" s="693"/>
      <c r="L139" s="693"/>
    </row>
    <row r="140" spans="1:12" s="757" customFormat="1" ht="18" customHeight="1" thickBot="1" x14ac:dyDescent="0.25">
      <c r="A140" s="1015"/>
      <c r="B140" s="1190" t="str">
        <f t="shared" si="2"/>
        <v>Show</v>
      </c>
      <c r="C140" s="1030" t="s">
        <v>862</v>
      </c>
      <c r="D140" s="758"/>
      <c r="E140" s="758"/>
      <c r="F140" s="758"/>
      <c r="G140" s="758"/>
      <c r="H140" s="758"/>
      <c r="I140" s="759"/>
      <c r="J140" s="760"/>
    </row>
    <row r="141" spans="1:12" s="757" customFormat="1" ht="42" customHeight="1" thickBot="1" x14ac:dyDescent="0.25">
      <c r="A141" s="1015"/>
      <c r="B141" s="1190" t="str">
        <f t="shared" si="2"/>
        <v>Show</v>
      </c>
      <c r="C141" s="761" t="str">
        <f>VLOOKUP(Translations!B328,Translations!B3:H508,4,0)</f>
        <v>! Indique una fecha para el informe pendiente. Si el plazo de entrega del informe ha vencido, indique la fecha límite original y explique las causas del retraso.</v>
      </c>
      <c r="D141" s="761"/>
      <c r="E141" s="762"/>
      <c r="F141" s="762"/>
      <c r="G141" s="1920" t="s">
        <v>236</v>
      </c>
      <c r="H141" s="1921"/>
      <c r="I141" s="1921"/>
      <c r="J141" s="1922" t="s">
        <v>118</v>
      </c>
      <c r="K141" s="1922"/>
      <c r="L141" s="1923"/>
    </row>
    <row r="142" spans="1:12" s="757" customFormat="1" ht="1.35" hidden="1" customHeight="1" thickBot="1" x14ac:dyDescent="0.25">
      <c r="A142" s="1015"/>
      <c r="B142" s="1190" t="str">
        <f t="shared" si="2"/>
        <v>Don't Show</v>
      </c>
      <c r="C142" s="763"/>
      <c r="D142" s="763"/>
      <c r="E142" s="764"/>
      <c r="F142" s="764"/>
      <c r="G142" s="697"/>
      <c r="H142" s="697"/>
      <c r="I142" s="697"/>
      <c r="J142" s="698"/>
      <c r="K142" s="698"/>
      <c r="L142" s="698"/>
    </row>
    <row r="143" spans="1:12" s="757" customFormat="1" ht="45" customHeight="1" x14ac:dyDescent="0.2">
      <c r="A143" s="1016"/>
      <c r="B143" s="1190" t="str">
        <f t="shared" si="2"/>
        <v>Show</v>
      </c>
      <c r="C143" s="1035" t="str">
        <f>VLOOKUP(Translations!B329,Translations!B3:H508,4,0)</f>
        <v>Documentación solicitada</v>
      </c>
      <c r="D143" s="1036" t="str">
        <f>VLOOKUP(Translations!B330,Translations!B3:H508,4,0)</f>
        <v>Fecha límite
(dd-mm-aa)</v>
      </c>
      <c r="E143" s="1036" t="str">
        <f>VLOOKUP(Translations!B331,Translations!B3:H508,4,0)</f>
        <v>Estado</v>
      </c>
      <c r="F143" s="1037" t="str">
        <f>VLOOKUP(Translations!B332,Translations!B3:H508,4,0)</f>
        <v>Comentarios</v>
      </c>
      <c r="G143" s="979" t="s">
        <v>674</v>
      </c>
      <c r="H143" s="979" t="s">
        <v>637</v>
      </c>
      <c r="I143" s="1038" t="s">
        <v>42</v>
      </c>
      <c r="J143" s="1039" t="s">
        <v>674</v>
      </c>
      <c r="K143" s="1040" t="s">
        <v>660</v>
      </c>
      <c r="L143" s="1041" t="s">
        <v>661</v>
      </c>
    </row>
    <row r="144" spans="1:12" s="757" customFormat="1" ht="35.1" customHeight="1" x14ac:dyDescent="0.2">
      <c r="A144" s="1016"/>
      <c r="B144" s="1190" t="str">
        <f t="shared" si="2"/>
        <v>Show</v>
      </c>
      <c r="C144" s="1042" t="str">
        <f>VLOOKUP(Translations!B337,Translations!B3:H508,4,0)</f>
        <v>Informe de Auditoría del RP</v>
      </c>
      <c r="D144" s="1031"/>
      <c r="E144" s="1032" t="s">
        <v>4224</v>
      </c>
      <c r="F144" s="1032" t="s">
        <v>4278</v>
      </c>
      <c r="G144" s="1031"/>
      <c r="H144" s="1032"/>
      <c r="I144" s="1032"/>
      <c r="J144" s="1033"/>
      <c r="K144" s="1034"/>
      <c r="L144" s="1043"/>
    </row>
    <row r="145" spans="1:12" s="757" customFormat="1" ht="36" customHeight="1" thickBot="1" x14ac:dyDescent="0.25">
      <c r="A145" s="1016"/>
      <c r="B145" s="1190" t="str">
        <f t="shared" si="2"/>
        <v>Show</v>
      </c>
      <c r="C145" s="1044" t="str">
        <f>VLOOKUP(Translations!B338,Translations!B3:H508,4,0)</f>
        <v>Informe financiero anual (AFR) / Informe financiero detallado  (EFR)</v>
      </c>
      <c r="D145" s="1045"/>
      <c r="E145" s="1046" t="s">
        <v>4224</v>
      </c>
      <c r="F145" s="1046" t="s">
        <v>4223</v>
      </c>
      <c r="G145" s="1045"/>
      <c r="H145" s="1046"/>
      <c r="I145" s="1046"/>
      <c r="J145" s="1047"/>
      <c r="K145" s="1048"/>
      <c r="L145" s="1049"/>
    </row>
    <row r="146" spans="1:12" x14ac:dyDescent="0.2">
      <c r="D146" s="688"/>
      <c r="E146" s="688"/>
      <c r="F146" s="765"/>
      <c r="G146" s="688"/>
      <c r="H146" s="688"/>
    </row>
    <row r="147" spans="1:12" x14ac:dyDescent="0.2">
      <c r="D147" s="688"/>
      <c r="E147" s="688"/>
      <c r="F147" s="765"/>
      <c r="G147" s="688"/>
      <c r="H147" s="688"/>
    </row>
  </sheetData>
  <sheetProtection password="BF22" sheet="1" scenarios="1" formatColumns="0" formatRows="0" sort="0" autoFilter="0"/>
  <autoFilter ref="B8:L145" xr:uid="{00000000-0009-0000-0000-000016000000}">
    <filterColumn colId="0">
      <filters>
        <filter val="Show"/>
      </filters>
    </filterColumn>
  </autoFilter>
  <dataConsolidate/>
  <mergeCells count="383">
    <mergeCell ref="I110:J110"/>
    <mergeCell ref="I111:J111"/>
    <mergeCell ref="I112:J112"/>
    <mergeCell ref="I113:J113"/>
    <mergeCell ref="I114:J114"/>
    <mergeCell ref="I115:J115"/>
    <mergeCell ref="I116:J116"/>
    <mergeCell ref="I117:J117"/>
    <mergeCell ref="I118:J118"/>
    <mergeCell ref="I136:J136"/>
    <mergeCell ref="I119:J119"/>
    <mergeCell ref="I120:J120"/>
    <mergeCell ref="I121:J121"/>
    <mergeCell ref="I122:J122"/>
    <mergeCell ref="I123:J123"/>
    <mergeCell ref="I124:J124"/>
    <mergeCell ref="I125:J125"/>
    <mergeCell ref="I126:J126"/>
    <mergeCell ref="I127:J127"/>
    <mergeCell ref="I128:J128"/>
    <mergeCell ref="I129:J129"/>
    <mergeCell ref="I130:J130"/>
    <mergeCell ref="I131:J131"/>
    <mergeCell ref="I132:J132"/>
    <mergeCell ref="I133:J133"/>
    <mergeCell ref="I134:J134"/>
    <mergeCell ref="I135:J135"/>
    <mergeCell ref="I107:J107"/>
    <mergeCell ref="I108:J108"/>
    <mergeCell ref="I109:J109"/>
    <mergeCell ref="I92:J92"/>
    <mergeCell ref="I93:J93"/>
    <mergeCell ref="I94:J94"/>
    <mergeCell ref="I95:J95"/>
    <mergeCell ref="I96:J96"/>
    <mergeCell ref="I97:J97"/>
    <mergeCell ref="I98:J98"/>
    <mergeCell ref="I99:J99"/>
    <mergeCell ref="I100:J100"/>
    <mergeCell ref="I101:J101"/>
    <mergeCell ref="I102:J102"/>
    <mergeCell ref="I103:J103"/>
    <mergeCell ref="I104:J104"/>
    <mergeCell ref="I105:J105"/>
    <mergeCell ref="I106:J106"/>
    <mergeCell ref="I83:J83"/>
    <mergeCell ref="I84:J84"/>
    <mergeCell ref="I85:J85"/>
    <mergeCell ref="I86:J86"/>
    <mergeCell ref="I87:J87"/>
    <mergeCell ref="I88:J88"/>
    <mergeCell ref="I89:J89"/>
    <mergeCell ref="I90:J90"/>
    <mergeCell ref="I91:J91"/>
    <mergeCell ref="I74:J74"/>
    <mergeCell ref="I75:J75"/>
    <mergeCell ref="I76:J76"/>
    <mergeCell ref="I77:J77"/>
    <mergeCell ref="I78:J78"/>
    <mergeCell ref="I79:J79"/>
    <mergeCell ref="I80:J80"/>
    <mergeCell ref="I81:J81"/>
    <mergeCell ref="I82:J82"/>
    <mergeCell ref="I65:J65"/>
    <mergeCell ref="I66:J66"/>
    <mergeCell ref="I67:J67"/>
    <mergeCell ref="I68:J68"/>
    <mergeCell ref="I69:J69"/>
    <mergeCell ref="I70:J70"/>
    <mergeCell ref="I71:J71"/>
    <mergeCell ref="I72:J72"/>
    <mergeCell ref="I73:J73"/>
    <mergeCell ref="F128:G128"/>
    <mergeCell ref="F129:G129"/>
    <mergeCell ref="F130:G130"/>
    <mergeCell ref="F131:G131"/>
    <mergeCell ref="F132:G132"/>
    <mergeCell ref="F133:G133"/>
    <mergeCell ref="F134:G134"/>
    <mergeCell ref="F135:G135"/>
    <mergeCell ref="F136:G136"/>
    <mergeCell ref="F119:G119"/>
    <mergeCell ref="F120:G120"/>
    <mergeCell ref="F121:G121"/>
    <mergeCell ref="F122:G122"/>
    <mergeCell ref="F123:G123"/>
    <mergeCell ref="F124:G124"/>
    <mergeCell ref="F125:G125"/>
    <mergeCell ref="F126:G126"/>
    <mergeCell ref="F127:G127"/>
    <mergeCell ref="F110:G110"/>
    <mergeCell ref="F111:G111"/>
    <mergeCell ref="F112:G112"/>
    <mergeCell ref="F113:G113"/>
    <mergeCell ref="F114:G114"/>
    <mergeCell ref="F115:G115"/>
    <mergeCell ref="F116:G116"/>
    <mergeCell ref="F117:G117"/>
    <mergeCell ref="F118:G118"/>
    <mergeCell ref="F101:G101"/>
    <mergeCell ref="F102:G102"/>
    <mergeCell ref="F103:G103"/>
    <mergeCell ref="F104:G104"/>
    <mergeCell ref="F105:G105"/>
    <mergeCell ref="F106:G106"/>
    <mergeCell ref="F107:G107"/>
    <mergeCell ref="F108:G108"/>
    <mergeCell ref="F109:G109"/>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C128:D128"/>
    <mergeCell ref="C129:D129"/>
    <mergeCell ref="C130:D130"/>
    <mergeCell ref="C131:D131"/>
    <mergeCell ref="C132:D132"/>
    <mergeCell ref="C133:D133"/>
    <mergeCell ref="C134:D134"/>
    <mergeCell ref="C135:D135"/>
    <mergeCell ref="C136:D136"/>
    <mergeCell ref="C119:D119"/>
    <mergeCell ref="C120:D120"/>
    <mergeCell ref="C121:D121"/>
    <mergeCell ref="C122:D122"/>
    <mergeCell ref="C123:D123"/>
    <mergeCell ref="C124:D124"/>
    <mergeCell ref="C125:D125"/>
    <mergeCell ref="C126:D126"/>
    <mergeCell ref="C127:D127"/>
    <mergeCell ref="C110:D110"/>
    <mergeCell ref="C111:D111"/>
    <mergeCell ref="C112:D112"/>
    <mergeCell ref="C113:D113"/>
    <mergeCell ref="C114:D114"/>
    <mergeCell ref="C115:D115"/>
    <mergeCell ref="C116:D116"/>
    <mergeCell ref="C117:D117"/>
    <mergeCell ref="C118:D118"/>
    <mergeCell ref="C101:D101"/>
    <mergeCell ref="C102:D102"/>
    <mergeCell ref="C103:D103"/>
    <mergeCell ref="C104:D104"/>
    <mergeCell ref="C105:D105"/>
    <mergeCell ref="C106:D106"/>
    <mergeCell ref="C107:D107"/>
    <mergeCell ref="C108:D108"/>
    <mergeCell ref="C109:D109"/>
    <mergeCell ref="C92:D92"/>
    <mergeCell ref="C93:D93"/>
    <mergeCell ref="C94:D94"/>
    <mergeCell ref="C95:D95"/>
    <mergeCell ref="C96:D96"/>
    <mergeCell ref="C97:D97"/>
    <mergeCell ref="C98:D98"/>
    <mergeCell ref="C99:D99"/>
    <mergeCell ref="C100:D100"/>
    <mergeCell ref="C83:D83"/>
    <mergeCell ref="C84:D84"/>
    <mergeCell ref="C85:D85"/>
    <mergeCell ref="C86:D86"/>
    <mergeCell ref="C87:D87"/>
    <mergeCell ref="C88:D88"/>
    <mergeCell ref="C89:D89"/>
    <mergeCell ref="C90:D90"/>
    <mergeCell ref="C91:D91"/>
    <mergeCell ref="C74:D74"/>
    <mergeCell ref="C75:D75"/>
    <mergeCell ref="C76:D76"/>
    <mergeCell ref="C77:D77"/>
    <mergeCell ref="C78:D78"/>
    <mergeCell ref="C79:D79"/>
    <mergeCell ref="C80:D80"/>
    <mergeCell ref="C81:D81"/>
    <mergeCell ref="C82:D82"/>
    <mergeCell ref="C65:D65"/>
    <mergeCell ref="C66:D66"/>
    <mergeCell ref="C67:D67"/>
    <mergeCell ref="C68:D68"/>
    <mergeCell ref="C69:D69"/>
    <mergeCell ref="C70:D70"/>
    <mergeCell ref="C71:D71"/>
    <mergeCell ref="C72:D72"/>
    <mergeCell ref="C73:D73"/>
    <mergeCell ref="C9:D9"/>
    <mergeCell ref="C63:D63"/>
    <mergeCell ref="C64:D64"/>
    <mergeCell ref="F64:G64"/>
    <mergeCell ref="F63:G63"/>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10:D10"/>
    <mergeCell ref="C11:D11"/>
    <mergeCell ref="C12:D12"/>
    <mergeCell ref="C13:D13"/>
    <mergeCell ref="C14:D14"/>
    <mergeCell ref="C25:D25"/>
    <mergeCell ref="C26:D26"/>
    <mergeCell ref="C27:D27"/>
    <mergeCell ref="C28:D28"/>
    <mergeCell ref="C20:D20"/>
    <mergeCell ref="C21:D21"/>
    <mergeCell ref="C22:D22"/>
    <mergeCell ref="C23:D23"/>
    <mergeCell ref="C24:D24"/>
    <mergeCell ref="C15:D15"/>
    <mergeCell ref="C16:D16"/>
    <mergeCell ref="C17:D17"/>
    <mergeCell ref="C18:D18"/>
    <mergeCell ref="C19:D19"/>
    <mergeCell ref="C29:D29"/>
    <mergeCell ref="C44:D44"/>
    <mergeCell ref="C35:D35"/>
    <mergeCell ref="C36:D36"/>
    <mergeCell ref="C37:D37"/>
    <mergeCell ref="C38:D38"/>
    <mergeCell ref="C39:D39"/>
    <mergeCell ref="C30:D30"/>
    <mergeCell ref="C31:D31"/>
    <mergeCell ref="C32:D32"/>
    <mergeCell ref="C33:D33"/>
    <mergeCell ref="C34:D34"/>
    <mergeCell ref="I41:J41"/>
    <mergeCell ref="I42:J42"/>
    <mergeCell ref="I43:J43"/>
    <mergeCell ref="F42:G42"/>
    <mergeCell ref="F43:G43"/>
    <mergeCell ref="F41:G41"/>
    <mergeCell ref="F54:G54"/>
    <mergeCell ref="F55:G55"/>
    <mergeCell ref="F56:G56"/>
    <mergeCell ref="F49:G49"/>
    <mergeCell ref="F50:G50"/>
    <mergeCell ref="I58:J58"/>
    <mergeCell ref="F51:G51"/>
    <mergeCell ref="F52:G52"/>
    <mergeCell ref="F53:G53"/>
    <mergeCell ref="F44:G44"/>
    <mergeCell ref="F45:G45"/>
    <mergeCell ref="F46:G46"/>
    <mergeCell ref="F47:G47"/>
    <mergeCell ref="F48:G48"/>
    <mergeCell ref="F57:G57"/>
    <mergeCell ref="F58:G58"/>
    <mergeCell ref="I39:J39"/>
    <mergeCell ref="I40:J40"/>
    <mergeCell ref="I31:J31"/>
    <mergeCell ref="I32:J32"/>
    <mergeCell ref="I33:J33"/>
    <mergeCell ref="I34:J34"/>
    <mergeCell ref="I35:J35"/>
    <mergeCell ref="I59:J59"/>
    <mergeCell ref="I64:J64"/>
    <mergeCell ref="I63:J63"/>
    <mergeCell ref="I44:J44"/>
    <mergeCell ref="I45:J45"/>
    <mergeCell ref="I46:J46"/>
    <mergeCell ref="I47:J47"/>
    <mergeCell ref="I48:J48"/>
    <mergeCell ref="I49:J49"/>
    <mergeCell ref="I50:J50"/>
    <mergeCell ref="I51:J51"/>
    <mergeCell ref="I52:J52"/>
    <mergeCell ref="I53:J53"/>
    <mergeCell ref="I54:J54"/>
    <mergeCell ref="I55:J55"/>
    <mergeCell ref="I56:J56"/>
    <mergeCell ref="I57:J57"/>
    <mergeCell ref="I30:J30"/>
    <mergeCell ref="I21:J21"/>
    <mergeCell ref="I22:J22"/>
    <mergeCell ref="I23:J23"/>
    <mergeCell ref="I24:J24"/>
    <mergeCell ref="I25:J25"/>
    <mergeCell ref="I36:J36"/>
    <mergeCell ref="I37:J37"/>
    <mergeCell ref="I38:J38"/>
    <mergeCell ref="F17:G17"/>
    <mergeCell ref="F18:G18"/>
    <mergeCell ref="F19:G19"/>
    <mergeCell ref="F10:G10"/>
    <mergeCell ref="F11:G11"/>
    <mergeCell ref="F12:G12"/>
    <mergeCell ref="F13:G13"/>
    <mergeCell ref="F14:G14"/>
    <mergeCell ref="I29:J29"/>
    <mergeCell ref="C139:H139"/>
    <mergeCell ref="G141:I141"/>
    <mergeCell ref="J141:L141"/>
    <mergeCell ref="C61:I61"/>
    <mergeCell ref="F20:G20"/>
    <mergeCell ref="F21:G21"/>
    <mergeCell ref="F22:G22"/>
    <mergeCell ref="F23:G23"/>
    <mergeCell ref="F24:G24"/>
    <mergeCell ref="F25:G25"/>
    <mergeCell ref="F26:G26"/>
    <mergeCell ref="F27:G27"/>
    <mergeCell ref="F28:G28"/>
    <mergeCell ref="F29:G29"/>
    <mergeCell ref="F39:G39"/>
    <mergeCell ref="F40:G40"/>
    <mergeCell ref="F30:G30"/>
    <mergeCell ref="F31:G31"/>
    <mergeCell ref="F32:G32"/>
    <mergeCell ref="F59:G59"/>
    <mergeCell ref="I20:J20"/>
    <mergeCell ref="I26:J26"/>
    <mergeCell ref="I27:J27"/>
    <mergeCell ref="I28:J28"/>
    <mergeCell ref="F33:G33"/>
    <mergeCell ref="F34:G34"/>
    <mergeCell ref="F35:G35"/>
    <mergeCell ref="F36:G36"/>
    <mergeCell ref="F37:G37"/>
    <mergeCell ref="F38:G38"/>
    <mergeCell ref="K7:L7"/>
    <mergeCell ref="C6:H6"/>
    <mergeCell ref="C7:F7"/>
    <mergeCell ref="H7:I7"/>
    <mergeCell ref="F9:G9"/>
    <mergeCell ref="I9:J9"/>
    <mergeCell ref="I10:J10"/>
    <mergeCell ref="I11:J11"/>
    <mergeCell ref="I12:J12"/>
    <mergeCell ref="I13:J13"/>
    <mergeCell ref="I14:J14"/>
    <mergeCell ref="I15:J15"/>
    <mergeCell ref="I16:J16"/>
    <mergeCell ref="I17:J17"/>
    <mergeCell ref="I18:J18"/>
    <mergeCell ref="I19:J19"/>
    <mergeCell ref="F15:G15"/>
    <mergeCell ref="F16:G16"/>
  </mergeCells>
  <dataValidations count="5">
    <dataValidation type="list" allowBlank="1" showInputMessage="1" showErrorMessage="1" sqref="E144:E145 H144:H145" xr:uid="{00000000-0002-0000-1600-000000000000}">
      <formula1>"Select,Submitted to GF, Preparation on track, Overdue"</formula1>
    </dataValidation>
    <dataValidation type="list" allowBlank="1" showInputMessage="1" showErrorMessage="1" sqref="K144:K145" xr:uid="{00000000-0002-0000-1600-000001000000}">
      <formula1>"Submitted to GF, Preparation on track, Overdue"</formula1>
    </dataValidation>
    <dataValidation type="date" allowBlank="1" showInputMessage="1" showErrorMessage="1" sqref="D144:D145" xr:uid="{00000000-0002-0000-1600-000002000000}">
      <formula1>39814</formula1>
      <formula2>43831</formula2>
    </dataValidation>
    <dataValidation type="list" allowBlank="1" showInputMessage="1" showErrorMessage="1" sqref="H64:H136 K64:K136" xr:uid="{00000000-0002-0000-1600-000003000000}">
      <formula1>IRT_Mitigating_actions_status</formula1>
    </dataValidation>
    <dataValidation type="list" allowBlank="1" showInputMessage="1" showErrorMessage="1" sqref="E10:E59 H10:H59 K10:K59" xr:uid="{00000000-0002-0000-1600-000004000000}">
      <formula1>"Met, In Progress,Not Started"</formula1>
    </dataValidation>
  </dataValidations>
  <pageMargins left="0.7" right="0.7" top="0.75" bottom="0.75" header="0.3" footer="0.3"/>
  <pageSetup paperSize="8" scale="3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theme="0"/>
  </sheetPr>
  <dimension ref="A1:AK46"/>
  <sheetViews>
    <sheetView topLeftCell="E1" zoomScale="70" zoomScaleNormal="70" workbookViewId="0">
      <selection activeCell="F23" sqref="F23"/>
    </sheetView>
  </sheetViews>
  <sheetFormatPr baseColWidth="10" defaultColWidth="9.140625" defaultRowHeight="12.75" outlineLevelRow="1" x14ac:dyDescent="0.2"/>
  <cols>
    <col min="1" max="3" width="19.5703125" style="3" customWidth="1"/>
    <col min="4" max="4" width="145.42578125" style="3" customWidth="1"/>
    <col min="5" max="5" width="31.42578125" style="3" customWidth="1"/>
    <col min="6" max="6" width="40.5703125" style="3" customWidth="1"/>
    <col min="7" max="7" width="75.140625" style="3" customWidth="1"/>
    <col min="8" max="8" width="27.85546875" style="3" bestFit="1" customWidth="1"/>
    <col min="9" max="9" width="27.140625" style="3" bestFit="1" customWidth="1"/>
    <col min="10" max="10" width="92.85546875" style="3" customWidth="1"/>
    <col min="11" max="11" width="63.42578125" style="3" bestFit="1" customWidth="1"/>
    <col min="12" max="12" width="19.5703125" style="3" bestFit="1" customWidth="1"/>
    <col min="13" max="13" width="65.140625" style="3" customWidth="1"/>
    <col min="14" max="14" width="17.85546875" style="3" customWidth="1"/>
    <col min="15" max="15" width="17.140625" style="3" customWidth="1"/>
    <col min="16" max="16" width="14.85546875" style="689" customWidth="1"/>
    <col min="17" max="17" width="12" style="20" customWidth="1"/>
    <col min="18" max="18" width="13.140625" style="20" customWidth="1"/>
    <col min="19" max="19" width="9.140625" style="20" customWidth="1"/>
    <col min="20" max="31" width="9.140625" style="20"/>
    <col min="32" max="32" width="9.140625" style="20" customWidth="1"/>
    <col min="33" max="37" width="9.140625" style="20"/>
    <col min="38" max="16384" width="9.140625" style="3"/>
  </cols>
  <sheetData>
    <row r="1" spans="1:37" s="686" customFormat="1" ht="40.5" customHeight="1" x14ac:dyDescent="0.2">
      <c r="A1" s="1512" t="s">
        <v>203</v>
      </c>
      <c r="B1" s="1512"/>
      <c r="C1" s="1512">
        <v>-1</v>
      </c>
      <c r="D1" s="699" t="s">
        <v>657</v>
      </c>
      <c r="E1" s="700"/>
      <c r="F1" s="699" t="s">
        <v>677</v>
      </c>
      <c r="G1" s="701" t="s">
        <v>678</v>
      </c>
      <c r="H1" s="702"/>
      <c r="I1" s="1513" t="s">
        <v>679</v>
      </c>
      <c r="J1" s="1513" t="s">
        <v>680</v>
      </c>
      <c r="K1" s="702"/>
      <c r="L1" s="703" t="s">
        <v>660</v>
      </c>
      <c r="M1" s="703" t="s">
        <v>661</v>
      </c>
      <c r="N1" s="704"/>
      <c r="O1" s="704"/>
      <c r="P1" s="705" t="s">
        <v>203</v>
      </c>
      <c r="Q1" s="689"/>
      <c r="R1" s="689"/>
      <c r="S1" s="689"/>
      <c r="T1" s="687"/>
      <c r="U1" s="706"/>
      <c r="V1" s="706"/>
      <c r="W1" s="687"/>
      <c r="X1" s="687"/>
      <c r="Y1" s="687"/>
      <c r="Z1" s="687"/>
      <c r="AA1" s="687"/>
      <c r="AB1" s="687"/>
      <c r="AC1" s="687"/>
      <c r="AD1" s="687"/>
      <c r="AE1" s="687"/>
      <c r="AF1" s="687"/>
      <c r="AG1" s="687"/>
      <c r="AH1" s="687"/>
      <c r="AI1" s="687"/>
      <c r="AJ1" s="687"/>
      <c r="AK1" s="687"/>
    </row>
    <row r="2" spans="1:37" s="713" customFormat="1" ht="15" hidden="1" customHeight="1" x14ac:dyDescent="0.2">
      <c r="A2" s="1514" t="s">
        <v>201</v>
      </c>
      <c r="B2" s="1514" t="str">
        <f>"Grantreq"&amp;C2</f>
        <v>Grantreq0</v>
      </c>
      <c r="C2" s="1514">
        <f>C1+1</f>
        <v>0</v>
      </c>
      <c r="D2" s="1504" t="s">
        <v>662</v>
      </c>
      <c r="E2" s="700"/>
      <c r="F2" s="1515" t="str">
        <f>IFERROR(IF(INDEX('Grant Management_4'!E$10:E$59,MATCH('Grant Management_4 imp-exp'!$B2,'Grant Management_4'!$A$10:$A$59,0))="","",INDEX('Grant Management_4'!E$10:E$59,MATCH('Grant Management_4 imp-exp'!$B2,'Grant Management_4'!$A$10:$A$59,0))),"")</f>
        <v/>
      </c>
      <c r="G2" s="1505" t="str">
        <f>IFERROR(IF(INDEX('Grant Management_4'!F$10:F$59,MATCH('Grant Management_4 imp-exp'!$B2,'Grant Management_4'!$A$10:$A$59,0))="","",INDEX('Grant Management_4'!F$10:F$59,MATCH('Grant Management_4 imp-exp'!$B2,'Grant Management_4'!$A$10:$A$59,0))),"")</f>
        <v/>
      </c>
      <c r="H2" s="702"/>
      <c r="I2" s="1506" t="str">
        <f>IFERROR(IF(INDEX('Grant Management_4'!H$10:H$59,MATCH('Grant Management_4 imp-exp'!$B2,'Grant Management_4'!$A$10:$A$59,0))="","",INDEX('Grant Management_4'!H$10:H$59,MATCH('Grant Management_4 imp-exp'!$B2,'Grant Management_4'!$A$10:$A$59,0))),"")</f>
        <v/>
      </c>
      <c r="J2" s="1507" t="str">
        <f>IFERROR(IF(INDEX('Grant Management_4'!I$10:I$59,MATCH('Grant Management_4 imp-exp'!$B2,'Grant Management_4'!$A$10:$A$59,0))="","",INDEX('Grant Management_4'!I$10:I$59,MATCH('Grant Management_4 imp-exp'!$B2,'Grant Management_4'!$A$10:$A$59,0))),"")</f>
        <v/>
      </c>
      <c r="K2" s="702"/>
      <c r="L2" s="707"/>
      <c r="M2" s="709"/>
      <c r="N2" s="710"/>
      <c r="O2" s="710"/>
      <c r="P2" s="711" t="s">
        <v>201</v>
      </c>
      <c r="Q2" s="689"/>
      <c r="R2" s="689"/>
      <c r="S2" s="689"/>
      <c r="T2" s="712"/>
      <c r="U2" s="712"/>
      <c r="V2" s="712"/>
      <c r="W2" s="712"/>
      <c r="X2" s="712"/>
      <c r="Y2" s="712"/>
      <c r="Z2" s="712"/>
      <c r="AA2" s="712"/>
      <c r="AB2" s="712"/>
      <c r="AC2" s="712"/>
      <c r="AD2" s="712"/>
      <c r="AE2" s="712"/>
      <c r="AF2" s="712"/>
      <c r="AG2" s="712"/>
      <c r="AH2" s="712"/>
      <c r="AI2" s="712"/>
      <c r="AJ2" s="712"/>
      <c r="AK2" s="712"/>
    </row>
    <row r="3" spans="1:37" s="713" customFormat="1" ht="15" customHeight="1" x14ac:dyDescent="0.2">
      <c r="A3" s="1514" t="s">
        <v>4083</v>
      </c>
      <c r="B3" s="1514" t="str">
        <f t="shared" ref="B3:B14" si="0">"Grantreq"&amp;C3</f>
        <v>Grantreq1</v>
      </c>
      <c r="C3" s="1514">
        <f t="shared" ref="C3:C14" si="1">C2+1</f>
        <v>1</v>
      </c>
      <c r="D3" s="1504" t="s">
        <v>4084</v>
      </c>
      <c r="E3" s="700"/>
      <c r="F3" s="1515" t="str">
        <f>IFERROR(IF(INDEX('Grant Management_4'!E$10:E$59,MATCH('Grant Management_4 imp-exp'!$B3,'Grant Management_4'!$A$10:$A$59,0))="","",INDEX('Grant Management_4'!E$10:E$59,MATCH('Grant Management_4 imp-exp'!$B3,'Grant Management_4'!$A$10:$A$59,0))),"")</f>
        <v>Met</v>
      </c>
      <c r="G3" s="1505" t="str">
        <f>IFERROR(IF(INDEX('Grant Management_4'!F$10:F$59,MATCH('Grant Management_4 imp-exp'!$B3,'Grant Management_4'!$A$10:$A$59,0))="","",INDEX('Grant Management_4'!F$10:F$59,MATCH('Grant Management_4 imp-exp'!$B3,'Grant Management_4'!$A$10:$A$59,0))),"")</f>
        <v>Acción ejecutada directamente por el Fondo Mundial.</v>
      </c>
      <c r="H3" s="702"/>
      <c r="I3" s="1506" t="str">
        <f>IFERROR(IF(INDEX('Grant Management_4'!H$10:H$59,MATCH('Grant Management_4 imp-exp'!$B3,'Grant Management_4'!$A$10:$A$59,0))="","",INDEX('Grant Management_4'!H$10:H$59,MATCH('Grant Management_4 imp-exp'!$B3,'Grant Management_4'!$A$10:$A$59,0))),"")</f>
        <v/>
      </c>
      <c r="J3" s="1507" t="str">
        <f>IFERROR(IF(INDEX('Grant Management_4'!I$10:I$59,MATCH('Grant Management_4 imp-exp'!$B3,'Grant Management_4'!$A$10:$A$59,0))="","",INDEX('Grant Management_4'!I$10:I$59,MATCH('Grant Management_4 imp-exp'!$B3,'Grant Management_4'!$A$10:$A$59,0))),"")</f>
        <v/>
      </c>
      <c r="K3" s="1508"/>
      <c r="L3" s="1509"/>
      <c r="M3" s="1510"/>
      <c r="N3" s="712"/>
      <c r="O3" s="712"/>
      <c r="P3" s="1511"/>
      <c r="Q3" s="689"/>
      <c r="R3" s="689"/>
      <c r="S3" s="689"/>
      <c r="T3" s="712"/>
      <c r="U3" s="712"/>
      <c r="V3" s="712"/>
      <c r="W3" s="712"/>
      <c r="X3" s="712"/>
      <c r="Y3" s="712"/>
      <c r="Z3" s="712"/>
      <c r="AA3" s="712"/>
      <c r="AB3" s="712"/>
      <c r="AC3" s="712"/>
      <c r="AD3" s="712"/>
      <c r="AE3" s="712"/>
      <c r="AF3" s="712"/>
      <c r="AG3" s="712"/>
      <c r="AH3" s="712"/>
      <c r="AI3" s="712"/>
      <c r="AJ3" s="712"/>
      <c r="AK3" s="712"/>
    </row>
    <row r="4" spans="1:37" s="713" customFormat="1" ht="15" customHeight="1" x14ac:dyDescent="0.2">
      <c r="A4" s="1514" t="s">
        <v>4085</v>
      </c>
      <c r="B4" s="1514" t="str">
        <f t="shared" si="0"/>
        <v>Grantreq2</v>
      </c>
      <c r="C4" s="1514">
        <f t="shared" si="1"/>
        <v>2</v>
      </c>
      <c r="D4" s="1504" t="s">
        <v>4086</v>
      </c>
      <c r="E4" s="700"/>
      <c r="F4" s="1515" t="str">
        <f>IFERROR(IF(INDEX('Grant Management_4'!E$10:E$59,MATCH('Grant Management_4 imp-exp'!$B4,'Grant Management_4'!$A$10:$A$59,0))="","",INDEX('Grant Management_4'!E$10:E$59,MATCH('Grant Management_4 imp-exp'!$B4,'Grant Management_4'!$A$10:$A$59,0))),"")</f>
        <v>In Progress</v>
      </c>
      <c r="G4" s="1505" t="str">
        <f>IFERROR(IF(INDEX('Grant Management_4'!F$10:F$59,MATCH('Grant Management_4 imp-exp'!$B4,'Grant Management_4'!$A$10:$A$59,0))="","",INDEX('Grant Management_4'!F$10:F$59,MATCH('Grant Management_4 imp-exp'!$B4,'Grant Management_4'!$A$10:$A$59,0))),"")</f>
        <v xml:space="preserve">
Se adjunta carta del APCI donde se indica que el Proyecto está calificado para acogerse al beneficio tributario de recuperación de IGV y IPM en el marco del decreto legislativo N° 783 y su reglamento Decreto Supremo 36-94-EF.
A partir de esta calificación brindada por el organismo rector de cooperación internacional se inició el proceso de solicitud de recuperación de Impuesto General a las Ventas (IGV) ante la entidad correspondiente (APCI) de los gastos ejecutados en los períodos:
Julio - Diciembre 2019;
Enero - Marzo 2020; 
Abril - Junio 2020;
Respecto al periodo de Julio - Septiembre 2020 se estará realizando la solicitud en marzo 2021.Este tramite se ha visto afectado por la pandemia.
Esta actividad es continua, dado que la recuperación del IGV se realiza después de haber ejecutado el Gasto; por ello, siempre estará "en progreso"</v>
      </c>
      <c r="H4" s="702"/>
      <c r="I4" s="1506" t="str">
        <f>IFERROR(IF(INDEX('Grant Management_4'!H$10:H$59,MATCH('Grant Management_4 imp-exp'!$B4,'Grant Management_4'!$A$10:$A$59,0))="","",INDEX('Grant Management_4'!H$10:H$59,MATCH('Grant Management_4 imp-exp'!$B4,'Grant Management_4'!$A$10:$A$59,0))),"")</f>
        <v/>
      </c>
      <c r="J4" s="1507" t="str">
        <f>IFERROR(IF(INDEX('Grant Management_4'!I$10:I$59,MATCH('Grant Management_4 imp-exp'!$B4,'Grant Management_4'!$A$10:$A$59,0))="","",INDEX('Grant Management_4'!I$10:I$59,MATCH('Grant Management_4 imp-exp'!$B4,'Grant Management_4'!$A$10:$A$59,0))),"")</f>
        <v/>
      </c>
      <c r="K4" s="1508"/>
      <c r="L4" s="1509"/>
      <c r="M4" s="1510"/>
      <c r="N4" s="712"/>
      <c r="O4" s="712"/>
      <c r="P4" s="1511"/>
      <c r="Q4" s="689"/>
      <c r="R4" s="689"/>
      <c r="S4" s="689"/>
      <c r="T4" s="712"/>
      <c r="U4" s="712"/>
      <c r="V4" s="712"/>
      <c r="W4" s="712"/>
      <c r="X4" s="712"/>
      <c r="Y4" s="712"/>
      <c r="Z4" s="712"/>
      <c r="AA4" s="712"/>
      <c r="AB4" s="712"/>
      <c r="AC4" s="712"/>
      <c r="AD4" s="712"/>
      <c r="AE4" s="712"/>
      <c r="AF4" s="712"/>
      <c r="AG4" s="712"/>
      <c r="AH4" s="712"/>
      <c r="AI4" s="712"/>
      <c r="AJ4" s="712"/>
      <c r="AK4" s="712"/>
    </row>
    <row r="5" spans="1:37" s="713" customFormat="1" ht="15" customHeight="1" x14ac:dyDescent="0.2">
      <c r="A5" s="1514" t="s">
        <v>4087</v>
      </c>
      <c r="B5" s="1514" t="str">
        <f t="shared" si="0"/>
        <v>Grantreq3</v>
      </c>
      <c r="C5" s="1514">
        <f t="shared" si="1"/>
        <v>3</v>
      </c>
      <c r="D5" s="1504" t="s">
        <v>4088</v>
      </c>
      <c r="E5" s="700"/>
      <c r="F5" s="1515" t="str">
        <f>IFERROR(IF(INDEX('Grant Management_4'!E$10:E$59,MATCH('Grant Management_4 imp-exp'!$B5,'Grant Management_4'!$A$10:$A$59,0))="","",INDEX('Grant Management_4'!E$10:E$59,MATCH('Grant Management_4 imp-exp'!$B5,'Grant Management_4'!$A$10:$A$59,0))),"")</f>
        <v>Met</v>
      </c>
      <c r="G5" s="1505" t="str">
        <f>IFERROR(IF(INDEX('Grant Management_4'!F$10:F$59,MATCH('Grant Management_4 imp-exp'!$B5,'Grant Management_4'!$A$10:$A$59,0))="","",INDEX('Grant Management_4'!F$10:F$59,MATCH('Grant Management_4 imp-exp'!$B5,'Grant Management_4'!$A$10:$A$59,0))),"")</f>
        <v>Se ha realizado la consulta a la Gerencia del Portafolio del Fondo Mundial en relación al uso del nombre y logo del FM.
Se adjunta correo de aprobación en carpeta 6.9 ubicada dentro de la carpeta Requerimiento 58 PER-T-SES Requerimiento PUDR - condiciones de la subvención management actions</v>
      </c>
      <c r="H5" s="702"/>
      <c r="I5" s="1506" t="str">
        <f>IFERROR(IF(INDEX('Grant Management_4'!H$10:H$59,MATCH('Grant Management_4 imp-exp'!$B5,'Grant Management_4'!$A$10:$A$59,0))="","",INDEX('Grant Management_4'!H$10:H$59,MATCH('Grant Management_4 imp-exp'!$B5,'Grant Management_4'!$A$10:$A$59,0))),"")</f>
        <v/>
      </c>
      <c r="J5" s="1507" t="str">
        <f>IFERROR(IF(INDEX('Grant Management_4'!I$10:I$59,MATCH('Grant Management_4 imp-exp'!$B5,'Grant Management_4'!$A$10:$A$59,0))="","",INDEX('Grant Management_4'!I$10:I$59,MATCH('Grant Management_4 imp-exp'!$B5,'Grant Management_4'!$A$10:$A$59,0))),"")</f>
        <v/>
      </c>
      <c r="K5" s="1508"/>
      <c r="L5" s="1509"/>
      <c r="M5" s="1510"/>
      <c r="N5" s="712"/>
      <c r="O5" s="712"/>
      <c r="P5" s="1511"/>
      <c r="Q5" s="689"/>
      <c r="R5" s="689"/>
      <c r="S5" s="689"/>
      <c r="T5" s="712"/>
      <c r="U5" s="712"/>
      <c r="V5" s="712"/>
      <c r="W5" s="712"/>
      <c r="X5" s="712"/>
      <c r="Y5" s="712"/>
      <c r="Z5" s="712"/>
      <c r="AA5" s="712"/>
      <c r="AB5" s="712"/>
      <c r="AC5" s="712"/>
      <c r="AD5" s="712"/>
      <c r="AE5" s="712"/>
      <c r="AF5" s="712"/>
      <c r="AG5" s="712"/>
      <c r="AH5" s="712"/>
      <c r="AI5" s="712"/>
      <c r="AJ5" s="712"/>
      <c r="AK5" s="712"/>
    </row>
    <row r="6" spans="1:37" s="713" customFormat="1" ht="15" customHeight="1" x14ac:dyDescent="0.2">
      <c r="A6" s="1514" t="s">
        <v>4089</v>
      </c>
      <c r="B6" s="1514" t="str">
        <f t="shared" si="0"/>
        <v>Grantreq4</v>
      </c>
      <c r="C6" s="1514">
        <f t="shared" si="1"/>
        <v>4</v>
      </c>
      <c r="D6" s="1504" t="s">
        <v>4090</v>
      </c>
      <c r="E6" s="700"/>
      <c r="F6" s="1515" t="str">
        <f>IFERROR(IF(INDEX('Grant Management_4'!E$10:E$59,MATCH('Grant Management_4 imp-exp'!$B6,'Grant Management_4'!$A$10:$A$59,0))="","",INDEX('Grant Management_4'!E$10:E$59,MATCH('Grant Management_4 imp-exp'!$B6,'Grant Management_4'!$A$10:$A$59,0))),"")</f>
        <v>In Progress</v>
      </c>
      <c r="G6" s="1505" t="str">
        <f>IFERROR(IF(INDEX('Grant Management_4'!F$10:F$59,MATCH('Grant Management_4 imp-exp'!$B6,'Grant Management_4'!$A$10:$A$59,0))="","",INDEX('Grant Management_4'!F$10:F$59,MATCH('Grant Management_4 imp-exp'!$B6,'Grant Management_4'!$A$10:$A$59,0))),"")</f>
        <v>Se ha culminado la revisión del saldo financiero de la subvención anterior. A la espera del comunicado oficial del Fondo Mundial; para la construcción del PUDR, se tuvo reunión con el FM obteniendose como instrucción que el saldo final del cierre de la subvención anterior se considere como saldo inicial de este periodo, la diferencia cambiaria se ajustará en el reporte del pUDR y luego del analisis de variación cambiaria.</v>
      </c>
      <c r="H6" s="702"/>
      <c r="I6" s="1506" t="str">
        <f>IFERROR(IF(INDEX('Grant Management_4'!H$10:H$59,MATCH('Grant Management_4 imp-exp'!$B6,'Grant Management_4'!$A$10:$A$59,0))="","",INDEX('Grant Management_4'!H$10:H$59,MATCH('Grant Management_4 imp-exp'!$B6,'Grant Management_4'!$A$10:$A$59,0))),"")</f>
        <v/>
      </c>
      <c r="J6" s="1507" t="str">
        <f>IFERROR(IF(INDEX('Grant Management_4'!I$10:I$59,MATCH('Grant Management_4 imp-exp'!$B6,'Grant Management_4'!$A$10:$A$59,0))="","",INDEX('Grant Management_4'!I$10:I$59,MATCH('Grant Management_4 imp-exp'!$B6,'Grant Management_4'!$A$10:$A$59,0))),"")</f>
        <v/>
      </c>
      <c r="K6" s="1508"/>
      <c r="L6" s="1509"/>
      <c r="M6" s="1510"/>
      <c r="N6" s="712"/>
      <c r="O6" s="712"/>
      <c r="P6" s="1511"/>
      <c r="Q6" s="689"/>
      <c r="R6" s="689"/>
      <c r="S6" s="689"/>
      <c r="T6" s="712"/>
      <c r="U6" s="712"/>
      <c r="V6" s="712"/>
      <c r="W6" s="712"/>
      <c r="X6" s="712"/>
      <c r="Y6" s="712"/>
      <c r="Z6" s="712"/>
      <c r="AA6" s="712"/>
      <c r="AB6" s="712"/>
      <c r="AC6" s="712"/>
      <c r="AD6" s="712"/>
      <c r="AE6" s="712"/>
      <c r="AF6" s="712"/>
      <c r="AG6" s="712"/>
      <c r="AH6" s="712"/>
      <c r="AI6" s="712"/>
      <c r="AJ6" s="712"/>
      <c r="AK6" s="712"/>
    </row>
    <row r="7" spans="1:37" s="713" customFormat="1" ht="15" customHeight="1" x14ac:dyDescent="0.2">
      <c r="A7" s="1514" t="s">
        <v>4091</v>
      </c>
      <c r="B7" s="1514" t="str">
        <f t="shared" si="0"/>
        <v>Grantreq5</v>
      </c>
      <c r="C7" s="1514">
        <f t="shared" si="1"/>
        <v>5</v>
      </c>
      <c r="D7" s="1504" t="s">
        <v>4092</v>
      </c>
      <c r="E7" s="700"/>
      <c r="F7" s="1515" t="str">
        <f>IFERROR(IF(INDEX('Grant Management_4'!E$10:E$59,MATCH('Grant Management_4 imp-exp'!$B7,'Grant Management_4'!$A$10:$A$59,0))="","",INDEX('Grant Management_4'!E$10:E$59,MATCH('Grant Management_4 imp-exp'!$B7,'Grant Management_4'!$A$10:$A$59,0))),"")</f>
        <v>In Progress</v>
      </c>
      <c r="G7" s="1505" t="str">
        <f>IFERROR(IF(INDEX('Grant Management_4'!F$10:F$59,MATCH('Grant Management_4 imp-exp'!$B7,'Grant Management_4'!$A$10:$A$59,0))="","",INDEX('Grant Management_4'!F$10:F$59,MATCH('Grant Management_4 imp-exp'!$B7,'Grant Management_4'!$A$10:$A$59,0))),"")</f>
        <v>La propuesta de absorción presentada por el pais se inicia en esta subvención a partir del 2do año.
Se adjunta presupuesto 2011 -2022 en la carpeta 6.10 ubicada dentro de la carpeta Requerimiento 58 PER-T-SES Requerimiento PUDR - condiciones de la subvención management actions.</v>
      </c>
      <c r="H7" s="702"/>
      <c r="I7" s="1506" t="str">
        <f>IFERROR(IF(INDEX('Grant Management_4'!H$10:H$59,MATCH('Grant Management_4 imp-exp'!$B7,'Grant Management_4'!$A$10:$A$59,0))="","",INDEX('Grant Management_4'!H$10:H$59,MATCH('Grant Management_4 imp-exp'!$B7,'Grant Management_4'!$A$10:$A$59,0))),"")</f>
        <v/>
      </c>
      <c r="J7" s="1507" t="str">
        <f>IFERROR(IF(INDEX('Grant Management_4'!I$10:I$59,MATCH('Grant Management_4 imp-exp'!$B7,'Grant Management_4'!$A$10:$A$59,0))="","",INDEX('Grant Management_4'!I$10:I$59,MATCH('Grant Management_4 imp-exp'!$B7,'Grant Management_4'!$A$10:$A$59,0))),"")</f>
        <v/>
      </c>
      <c r="K7" s="1508"/>
      <c r="L7" s="1509"/>
      <c r="M7" s="1510"/>
      <c r="N7" s="712"/>
      <c r="O7" s="712"/>
      <c r="P7" s="1511"/>
      <c r="Q7" s="689"/>
      <c r="R7" s="689"/>
      <c r="S7" s="689"/>
      <c r="T7" s="712"/>
      <c r="U7" s="712"/>
      <c r="V7" s="712"/>
      <c r="W7" s="712"/>
      <c r="X7" s="712"/>
      <c r="Y7" s="712"/>
      <c r="Z7" s="712"/>
      <c r="AA7" s="712"/>
      <c r="AB7" s="712"/>
      <c r="AC7" s="712"/>
      <c r="AD7" s="712"/>
      <c r="AE7" s="712"/>
      <c r="AF7" s="712"/>
      <c r="AG7" s="712"/>
      <c r="AH7" s="712"/>
      <c r="AI7" s="712"/>
      <c r="AJ7" s="712"/>
      <c r="AK7" s="712"/>
    </row>
    <row r="8" spans="1:37" s="713" customFormat="1" ht="15" customHeight="1" x14ac:dyDescent="0.2">
      <c r="A8" s="1514" t="s">
        <v>4093</v>
      </c>
      <c r="B8" s="1514" t="str">
        <f t="shared" si="0"/>
        <v>Grantreq6</v>
      </c>
      <c r="C8" s="1514">
        <f t="shared" si="1"/>
        <v>6</v>
      </c>
      <c r="D8" s="1504" t="s">
        <v>4094</v>
      </c>
      <c r="E8" s="700"/>
      <c r="F8" s="1515" t="str">
        <f>IFERROR(IF(INDEX('Grant Management_4'!E$10:E$59,MATCH('Grant Management_4 imp-exp'!$B8,'Grant Management_4'!$A$10:$A$59,0))="","",INDEX('Grant Management_4'!E$10:E$59,MATCH('Grant Management_4 imp-exp'!$B8,'Grant Management_4'!$A$10:$A$59,0))),"")</f>
        <v>In Progress</v>
      </c>
      <c r="G8" s="1505" t="str">
        <f>IFERROR(IF(INDEX('Grant Management_4'!F$10:F$59,MATCH('Grant Management_4 imp-exp'!$B8,'Grant Management_4'!$A$10:$A$59,0))="","",INDEX('Grant Management_4'!F$10:F$59,MATCH('Grant Management_4 imp-exp'!$B8,'Grant Management_4'!$A$10:$A$59,0))),"")</f>
        <v>Los expedientes técnicos para la ejecución de las obras de acondicionamiento, tanto del INPE como la DPCTB - MINSA se han ido remitiendo al FM para su aprobación y posterior ejecución.
Se adjunta matriz de acondicionamientos en la carpeta 6.5 ubicada dentro de la carpeta Requerimiento 58 PER-T-SES Requerimiento PUDR - condiciones de la subvención management actions.
Esta condición especial se ha iniciado con la elaboración de convenios con las entidades beneficiarias de las intervenciones. A la fecha se cuenta con los siguientes convenios firmados:
- Hospital San Bartolomé
- Hospital Cayetano Heredia
- Hospital Regional de Loreto
- Hospital de Yurimaguas
- DIRIS Lima Norte
- DIRIS Lima Sur
- ONU SIDA
- DIRIS Lima Este
- GORE La Libertad
- GORE Lambayeque
- GORE Ica
- GORE San Martín (convenio marco)
- INPE
-DIRIS Lima Centro
-Hospital San Juan de Lurigancho
Asimismo, se han presentado los siguientes convenios elaborados:
- GORE Loreto
- DIRESA Callao
- Hospital Hipólito Unanue
- DIRESA Áncash
- Hospital Guzmán Barrón
- Hospital Santa Isabel
- Hospital Las Mercedes
- Hospital Jerusalen
- INS
- GORE San Martín (convenio específico)
Se adjunta los documentos mencionados en carpeta 6.5 ubicada dentro de la carpeta Requerimiento 58 PER-T-SES Requerimiento PUDR - condiciones de la subvención management actions.</v>
      </c>
      <c r="H8" s="702"/>
      <c r="I8" s="1506" t="str">
        <f>IFERROR(IF(INDEX('Grant Management_4'!H$10:H$59,MATCH('Grant Management_4 imp-exp'!$B8,'Grant Management_4'!$A$10:$A$59,0))="","",INDEX('Grant Management_4'!H$10:H$59,MATCH('Grant Management_4 imp-exp'!$B8,'Grant Management_4'!$A$10:$A$59,0))),"")</f>
        <v/>
      </c>
      <c r="J8" s="1507" t="str">
        <f>IFERROR(IF(INDEX('Grant Management_4'!I$10:I$59,MATCH('Grant Management_4 imp-exp'!$B8,'Grant Management_4'!$A$10:$A$59,0))="","",INDEX('Grant Management_4'!I$10:I$59,MATCH('Grant Management_4 imp-exp'!$B8,'Grant Management_4'!$A$10:$A$59,0))),"")</f>
        <v/>
      </c>
      <c r="K8" s="1508"/>
      <c r="L8" s="1509"/>
      <c r="M8" s="1510"/>
      <c r="N8" s="712"/>
      <c r="O8" s="712"/>
      <c r="P8" s="1511"/>
      <c r="Q8" s="689"/>
      <c r="R8" s="689"/>
      <c r="S8" s="689"/>
      <c r="T8" s="712"/>
      <c r="U8" s="712"/>
      <c r="V8" s="712"/>
      <c r="W8" s="712"/>
      <c r="X8" s="712"/>
      <c r="Y8" s="712"/>
      <c r="Z8" s="712"/>
      <c r="AA8" s="712"/>
      <c r="AB8" s="712"/>
      <c r="AC8" s="712"/>
      <c r="AD8" s="712"/>
      <c r="AE8" s="712"/>
      <c r="AF8" s="712"/>
      <c r="AG8" s="712"/>
      <c r="AH8" s="712"/>
      <c r="AI8" s="712"/>
      <c r="AJ8" s="712"/>
      <c r="AK8" s="712"/>
    </row>
    <row r="9" spans="1:37" s="713" customFormat="1" ht="15" customHeight="1" x14ac:dyDescent="0.2">
      <c r="A9" s="1514" t="s">
        <v>4095</v>
      </c>
      <c r="B9" s="1514" t="str">
        <f t="shared" si="0"/>
        <v>Grantreq7</v>
      </c>
      <c r="C9" s="1514">
        <f t="shared" si="1"/>
        <v>7</v>
      </c>
      <c r="D9" s="1504" t="s">
        <v>4096</v>
      </c>
      <c r="E9" s="700"/>
      <c r="F9" s="1515" t="str">
        <f>IFERROR(IF(INDEX('Grant Management_4'!E$10:E$59,MATCH('Grant Management_4 imp-exp'!$B9,'Grant Management_4'!$A$10:$A$59,0))="","",INDEX('Grant Management_4'!E$10:E$59,MATCH('Grant Management_4 imp-exp'!$B9,'Grant Management_4'!$A$10:$A$59,0))),"")</f>
        <v>Met</v>
      </c>
      <c r="G9" s="1505" t="str">
        <f>IFERROR(IF(INDEX('Grant Management_4'!F$10:F$59,MATCH('Grant Management_4 imp-exp'!$B9,'Grant Management_4'!$A$10:$A$59,0))="","",INDEX('Grant Management_4'!F$10:F$59,MATCH('Grant Management_4 imp-exp'!$B9,'Grant Management_4'!$A$10:$A$59,0))),"")</f>
        <v>De acuerdo a las coordinaciones relizadas con el FM y establecidas mediante documento escrito, cada año se remite la base de datos sin consignar datos personales de los beneficiarios que sustenta los resultados de los indicadores del marco de desempeño.
Se adjunta actas de reuniones donde se verifica el seguimiento al ingreso de datos al sistema de información con la participación de la DPCTB - MINSA y el INPE. Debido a la emergencia sanitaria generada por la pandemia del COVID 19 y la necesidad de cumplir con el distanciamiento social, estas reuniones se han realizado de manera virtual.
Las actas de las reuniones se encuentan en la carpeta 6.8 ubicada dentro de la carpeta Requerimiento 58 PER-T-SES Requerimiento PUDR - condiciones de la subvención management actions.</v>
      </c>
      <c r="H9" s="702"/>
      <c r="I9" s="1506" t="str">
        <f>IFERROR(IF(INDEX('Grant Management_4'!H$10:H$59,MATCH('Grant Management_4 imp-exp'!$B9,'Grant Management_4'!$A$10:$A$59,0))="","",INDEX('Grant Management_4'!H$10:H$59,MATCH('Grant Management_4 imp-exp'!$B9,'Grant Management_4'!$A$10:$A$59,0))),"")</f>
        <v/>
      </c>
      <c r="J9" s="1507" t="str">
        <f>IFERROR(IF(INDEX('Grant Management_4'!I$10:I$59,MATCH('Grant Management_4 imp-exp'!$B9,'Grant Management_4'!$A$10:$A$59,0))="","",INDEX('Grant Management_4'!I$10:I$59,MATCH('Grant Management_4 imp-exp'!$B9,'Grant Management_4'!$A$10:$A$59,0))),"")</f>
        <v/>
      </c>
      <c r="K9" s="1508"/>
      <c r="L9" s="1509"/>
      <c r="M9" s="1510"/>
      <c r="N9" s="712"/>
      <c r="O9" s="712"/>
      <c r="P9" s="1511"/>
      <c r="Q9" s="689"/>
      <c r="R9" s="689"/>
      <c r="S9" s="689"/>
      <c r="T9" s="712"/>
      <c r="U9" s="712"/>
      <c r="V9" s="712"/>
      <c r="W9" s="712"/>
      <c r="X9" s="712"/>
      <c r="Y9" s="712"/>
      <c r="Z9" s="712"/>
      <c r="AA9" s="712"/>
      <c r="AB9" s="712"/>
      <c r="AC9" s="712"/>
      <c r="AD9" s="712"/>
      <c r="AE9" s="712"/>
      <c r="AF9" s="712"/>
      <c r="AG9" s="712"/>
      <c r="AH9" s="712"/>
      <c r="AI9" s="712"/>
      <c r="AJ9" s="712"/>
      <c r="AK9" s="712"/>
    </row>
    <row r="10" spans="1:37" s="713" customFormat="1" ht="15" customHeight="1" x14ac:dyDescent="0.2">
      <c r="A10" s="1514" t="s">
        <v>4097</v>
      </c>
      <c r="B10" s="1514" t="str">
        <f t="shared" si="0"/>
        <v>Grantreq8</v>
      </c>
      <c r="C10" s="1514">
        <f t="shared" si="1"/>
        <v>8</v>
      </c>
      <c r="D10" s="1504" t="s">
        <v>4098</v>
      </c>
      <c r="E10" s="700"/>
      <c r="F10" s="1515" t="str">
        <f>IFERROR(IF(INDEX('Grant Management_4'!E$10:E$59,MATCH('Grant Management_4 imp-exp'!$B10,'Grant Management_4'!$A$10:$A$59,0))="","",INDEX('Grant Management_4'!E$10:E$59,MATCH('Grant Management_4 imp-exp'!$B10,'Grant Management_4'!$A$10:$A$59,0))),"")</f>
        <v>In Progress</v>
      </c>
      <c r="G10" s="1505" t="str">
        <f>IFERROR(IF(INDEX('Grant Management_4'!F$10:F$59,MATCH('Grant Management_4 imp-exp'!$B10,'Grant Management_4'!$A$10:$A$59,0))="","",INDEX('Grant Management_4'!F$10:F$59,MATCH('Grant Management_4 imp-exp'!$B10,'Grant Management_4'!$A$10:$A$59,0))),"")</f>
        <v>De acuerdo a la política de planificación del país se ha establecido que se debe tener planes específicos de tuberculosis. Por ello, se solicitó al FM la ampliacion del plazo y recusos financieros para la elaboración del PEM TB basado en el Plan Estratégico Multisectorial formulado.
Se adjunta correo de ampliación del plazo del PEM TB en la carpeta Plan Nacional Multisectorial ubicada dentro de la carpeta Requerimiento 58 PER-T-SES Requerimiento PUDR - condiciones de la subvención management actions.</v>
      </c>
      <c r="H10" s="702"/>
      <c r="I10" s="1506" t="str">
        <f>IFERROR(IF(INDEX('Grant Management_4'!H$10:H$59,MATCH('Grant Management_4 imp-exp'!$B10,'Grant Management_4'!$A$10:$A$59,0))="","",INDEX('Grant Management_4'!H$10:H$59,MATCH('Grant Management_4 imp-exp'!$B10,'Grant Management_4'!$A$10:$A$59,0))),"")</f>
        <v/>
      </c>
      <c r="J10" s="1507" t="str">
        <f>IFERROR(IF(INDEX('Grant Management_4'!I$10:I$59,MATCH('Grant Management_4 imp-exp'!$B10,'Grant Management_4'!$A$10:$A$59,0))="","",INDEX('Grant Management_4'!I$10:I$59,MATCH('Grant Management_4 imp-exp'!$B10,'Grant Management_4'!$A$10:$A$59,0))),"")</f>
        <v/>
      </c>
      <c r="K10" s="1508"/>
      <c r="L10" s="1509"/>
      <c r="M10" s="1510"/>
      <c r="N10" s="712"/>
      <c r="O10" s="712"/>
      <c r="P10" s="1511"/>
      <c r="Q10" s="689"/>
      <c r="R10" s="689"/>
      <c r="S10" s="689"/>
      <c r="T10" s="712"/>
      <c r="U10" s="712"/>
      <c r="V10" s="712"/>
      <c r="W10" s="712"/>
      <c r="X10" s="712"/>
      <c r="Y10" s="712"/>
      <c r="Z10" s="712"/>
      <c r="AA10" s="712"/>
      <c r="AB10" s="712"/>
      <c r="AC10" s="712"/>
      <c r="AD10" s="712"/>
      <c r="AE10" s="712"/>
      <c r="AF10" s="712"/>
      <c r="AG10" s="712"/>
      <c r="AH10" s="712"/>
      <c r="AI10" s="712"/>
      <c r="AJ10" s="712"/>
      <c r="AK10" s="712"/>
    </row>
    <row r="11" spans="1:37" s="713" customFormat="1" ht="15" customHeight="1" x14ac:dyDescent="0.2">
      <c r="A11" s="1514" t="s">
        <v>4099</v>
      </c>
      <c r="B11" s="1514" t="str">
        <f t="shared" si="0"/>
        <v>Grantreq9</v>
      </c>
      <c r="C11" s="1514">
        <f t="shared" si="1"/>
        <v>9</v>
      </c>
      <c r="D11" s="1504" t="s">
        <v>4100</v>
      </c>
      <c r="E11" s="700"/>
      <c r="F11" s="1515" t="str">
        <f>IFERROR(IF(INDEX('Grant Management_4'!E$10:E$59,MATCH('Grant Management_4 imp-exp'!$B11,'Grant Management_4'!$A$10:$A$59,0))="","",INDEX('Grant Management_4'!E$10:E$59,MATCH('Grant Management_4 imp-exp'!$B11,'Grant Management_4'!$A$10:$A$59,0))),"")</f>
        <v>In Progress</v>
      </c>
      <c r="G11" s="1505" t="str">
        <f>IFERROR(IF(INDEX('Grant Management_4'!F$10:F$59,MATCH('Grant Management_4 imp-exp'!$B11,'Grant Management_4'!$A$10:$A$59,0))="","",INDEX('Grant Management_4'!F$10:F$59,MATCH('Grant Management_4 imp-exp'!$B11,'Grant Management_4'!$A$10:$A$59,0))),"")</f>
        <v>En relación con los documentos solicitados, se han aprobado los siguientes 4:
1. Estandares mínimos de Infraestructura: aprobado con fecha 06/01/2021
2. Plan GECOST: aprobado con fecha 18/05/2020
3. Plan de Sistema integral de vigilancia comunitaria de TB: aprobado con fecha 26/08/2020
4. Plan Nacional de Fortalecimiento de la Red de Laboratorios del INS: aprobado con fecha 09/11/2020
Se adjunta correos de aprobación en la carpeta 6.3 ubicada dentro de la carpeta Requerimiento 58 PER-T-SES Requerimiento PUDR - condiciones de la subvención management actions.
Con respecto a la propuesta del fondo concursable para intervenciones innovadoras para la mejora de la respuesta nacional contra la TB, se encuentra en elaboración; debido a que, depende de la finalicación del diseño del Sistema Integral de Vigilancia Comunitaria.</v>
      </c>
      <c r="H11" s="702"/>
      <c r="I11" s="1506" t="str">
        <f>IFERROR(IF(INDEX('Grant Management_4'!H$10:H$59,MATCH('Grant Management_4 imp-exp'!$B11,'Grant Management_4'!$A$10:$A$59,0))="","",INDEX('Grant Management_4'!H$10:H$59,MATCH('Grant Management_4 imp-exp'!$B11,'Grant Management_4'!$A$10:$A$59,0))),"")</f>
        <v/>
      </c>
      <c r="J11" s="1507" t="str">
        <f>IFERROR(IF(INDEX('Grant Management_4'!I$10:I$59,MATCH('Grant Management_4 imp-exp'!$B11,'Grant Management_4'!$A$10:$A$59,0))="","",INDEX('Grant Management_4'!I$10:I$59,MATCH('Grant Management_4 imp-exp'!$B11,'Grant Management_4'!$A$10:$A$59,0))),"")</f>
        <v/>
      </c>
      <c r="K11" s="1508"/>
      <c r="L11" s="1509"/>
      <c r="M11" s="1510"/>
      <c r="N11" s="712"/>
      <c r="O11" s="712"/>
      <c r="P11" s="1511"/>
      <c r="Q11" s="689"/>
      <c r="R11" s="689"/>
      <c r="S11" s="689"/>
      <c r="T11" s="712"/>
      <c r="U11" s="712"/>
      <c r="V11" s="712"/>
      <c r="W11" s="712"/>
      <c r="X11" s="712"/>
      <c r="Y11" s="712"/>
      <c r="Z11" s="712"/>
      <c r="AA11" s="712"/>
      <c r="AB11" s="712"/>
      <c r="AC11" s="712"/>
      <c r="AD11" s="712"/>
      <c r="AE11" s="712"/>
      <c r="AF11" s="712"/>
      <c r="AG11" s="712"/>
      <c r="AH11" s="712"/>
      <c r="AI11" s="712"/>
      <c r="AJ11" s="712"/>
      <c r="AK11" s="712"/>
    </row>
    <row r="12" spans="1:37" s="713" customFormat="1" ht="15" customHeight="1" x14ac:dyDescent="0.2">
      <c r="A12" s="1514" t="s">
        <v>4101</v>
      </c>
      <c r="B12" s="1514" t="str">
        <f t="shared" si="0"/>
        <v>Grantreq10</v>
      </c>
      <c r="C12" s="1514">
        <f t="shared" si="1"/>
        <v>10</v>
      </c>
      <c r="D12" s="1504" t="s">
        <v>4102</v>
      </c>
      <c r="E12" s="700"/>
      <c r="F12" s="1515" t="str">
        <f>IFERROR(IF(INDEX('Grant Management_4'!E$10:E$59,MATCH('Grant Management_4 imp-exp'!$B12,'Grant Management_4'!$A$10:$A$59,0))="","",INDEX('Grant Management_4'!E$10:E$59,MATCH('Grant Management_4 imp-exp'!$B12,'Grant Management_4'!$A$10:$A$59,0))),"")</f>
        <v>Met</v>
      </c>
      <c r="G12" s="1505" t="str">
        <f>IFERROR(IF(INDEX('Grant Management_4'!F$10:F$59,MATCH('Grant Management_4 imp-exp'!$B12,'Grant Management_4'!$A$10:$A$59,0))="","",INDEX('Grant Management_4'!F$10:F$59,MATCH('Grant Management_4 imp-exp'!$B12,'Grant Management_4'!$A$10:$A$59,0))),"")</f>
        <v>De acuerdo a lo solicitado: 
1. Plan de Monitoreo y Evaluación: aprobado con fecha 13/03/2020
2. Plan de capacitaciones: aprobado con fecha 25/07/2019
3. Plan de Asistencia Técnica: aprobado con fecha 25/07/2019
Se adjunta correo de aprobación en la carpeta 6.4 ubicada dentro de la carpeta Requerimiento 58 PER-T-SES Requerimiento PUDR - condiciones de la subvención management actions.</v>
      </c>
      <c r="H12" s="702"/>
      <c r="I12" s="1506" t="str">
        <f>IFERROR(IF(INDEX('Grant Management_4'!H$10:H$59,MATCH('Grant Management_4 imp-exp'!$B12,'Grant Management_4'!$A$10:$A$59,0))="","",INDEX('Grant Management_4'!H$10:H$59,MATCH('Grant Management_4 imp-exp'!$B12,'Grant Management_4'!$A$10:$A$59,0))),"")</f>
        <v/>
      </c>
      <c r="J12" s="1507" t="str">
        <f>IFERROR(IF(INDEX('Grant Management_4'!I$10:I$59,MATCH('Grant Management_4 imp-exp'!$B12,'Grant Management_4'!$A$10:$A$59,0))="","",INDEX('Grant Management_4'!I$10:I$59,MATCH('Grant Management_4 imp-exp'!$B12,'Grant Management_4'!$A$10:$A$59,0))),"")</f>
        <v/>
      </c>
      <c r="K12" s="1508"/>
      <c r="L12" s="1509"/>
      <c r="M12" s="1510"/>
      <c r="N12" s="712"/>
      <c r="O12" s="712"/>
      <c r="P12" s="1511"/>
      <c r="Q12" s="689"/>
      <c r="R12" s="689"/>
      <c r="S12" s="689"/>
      <c r="T12" s="712"/>
      <c r="U12" s="712"/>
      <c r="V12" s="712"/>
      <c r="W12" s="712"/>
      <c r="X12" s="712"/>
      <c r="Y12" s="712"/>
      <c r="Z12" s="712"/>
      <c r="AA12" s="712"/>
      <c r="AB12" s="712"/>
      <c r="AC12" s="712"/>
      <c r="AD12" s="712"/>
      <c r="AE12" s="712"/>
      <c r="AF12" s="712"/>
      <c r="AG12" s="712"/>
      <c r="AH12" s="712"/>
      <c r="AI12" s="712"/>
      <c r="AJ12" s="712"/>
      <c r="AK12" s="712"/>
    </row>
    <row r="13" spans="1:37" s="713" customFormat="1" ht="15" customHeight="1" x14ac:dyDescent="0.2">
      <c r="A13" s="1514" t="s">
        <v>4103</v>
      </c>
      <c r="B13" s="1514" t="str">
        <f t="shared" si="0"/>
        <v>Grantreq11</v>
      </c>
      <c r="C13" s="1514">
        <f t="shared" si="1"/>
        <v>11</v>
      </c>
      <c r="D13" s="1504" t="s">
        <v>4104</v>
      </c>
      <c r="E13" s="700"/>
      <c r="F13" s="1515" t="str">
        <f>IFERROR(IF(INDEX('Grant Management_4'!E$10:E$59,MATCH('Grant Management_4 imp-exp'!$B13,'Grant Management_4'!$A$10:$A$59,0))="","",INDEX('Grant Management_4'!E$10:E$59,MATCH('Grant Management_4 imp-exp'!$B13,'Grant Management_4'!$A$10:$A$59,0))),"")</f>
        <v>In Progress</v>
      </c>
      <c r="G13" s="1505" t="str">
        <f>IFERROR(IF(INDEX('Grant Management_4'!F$10:F$59,MATCH('Grant Management_4 imp-exp'!$B13,'Grant Management_4'!$A$10:$A$59,0))="","",INDEX('Grant Management_4'!F$10:F$59,MATCH('Grant Management_4 imp-exp'!$B13,'Grant Management_4'!$A$10:$A$59,0))),"")</f>
        <v>Se han establecido los documentos de compromiso de las contrapartes técnicas MINSA e INPE. El RP está realizando seguimiento a los compromisos para definir su logro de acuerdo al cronograma establecido. Los compromisos de absorción y mantenimiento de las actividades implementadas por el proyecto, según contrapartes técnicas (INPE, INS, DPCTB - MINSA) se evidencian con la suscripción de los convenios por estas partes donde se comprometen a continuar y mantener los bienes y servicios proveidos en la presente subvención.
Se adjunta convenios en la carpeta 6.5 ubicada dentro de la carpeta Requerimiento 58 PER-T-SES Requerimiento PUDR - condiciones de la subvención management actions.</v>
      </c>
      <c r="H13" s="702"/>
      <c r="I13" s="1506" t="str">
        <f>IFERROR(IF(INDEX('Grant Management_4'!H$10:H$59,MATCH('Grant Management_4 imp-exp'!$B13,'Grant Management_4'!$A$10:$A$59,0))="","",INDEX('Grant Management_4'!H$10:H$59,MATCH('Grant Management_4 imp-exp'!$B13,'Grant Management_4'!$A$10:$A$59,0))),"")</f>
        <v/>
      </c>
      <c r="J13" s="1507" t="str">
        <f>IFERROR(IF(INDEX('Grant Management_4'!I$10:I$59,MATCH('Grant Management_4 imp-exp'!$B13,'Grant Management_4'!$A$10:$A$59,0))="","",INDEX('Grant Management_4'!I$10:I$59,MATCH('Grant Management_4 imp-exp'!$B13,'Grant Management_4'!$A$10:$A$59,0))),"")</f>
        <v/>
      </c>
      <c r="K13" s="1508"/>
      <c r="L13" s="1509"/>
      <c r="M13" s="1510"/>
      <c r="N13" s="712"/>
      <c r="O13" s="712"/>
      <c r="P13" s="1511"/>
      <c r="Q13" s="689"/>
      <c r="R13" s="689"/>
      <c r="S13" s="689"/>
      <c r="T13" s="712"/>
      <c r="U13" s="712"/>
      <c r="V13" s="712"/>
      <c r="W13" s="712"/>
      <c r="X13" s="712"/>
      <c r="Y13" s="712"/>
      <c r="Z13" s="712"/>
      <c r="AA13" s="712"/>
      <c r="AB13" s="712"/>
      <c r="AC13" s="712"/>
      <c r="AD13" s="712"/>
      <c r="AE13" s="712"/>
      <c r="AF13" s="712"/>
      <c r="AG13" s="712"/>
      <c r="AH13" s="712"/>
      <c r="AI13" s="712"/>
      <c r="AJ13" s="712"/>
      <c r="AK13" s="712"/>
    </row>
    <row r="14" spans="1:37" s="713" customFormat="1" ht="15" customHeight="1" x14ac:dyDescent="0.2">
      <c r="A14" s="1514" t="s">
        <v>4105</v>
      </c>
      <c r="B14" s="1514" t="str">
        <f t="shared" si="0"/>
        <v>Grantreq12</v>
      </c>
      <c r="C14" s="1514">
        <f t="shared" si="1"/>
        <v>12</v>
      </c>
      <c r="D14" s="1504" t="s">
        <v>4106</v>
      </c>
      <c r="E14" s="700"/>
      <c r="F14" s="1515" t="str">
        <f>IFERROR(IF(INDEX('Grant Management_4'!E$10:E$59,MATCH('Grant Management_4 imp-exp'!$B14,'Grant Management_4'!$A$10:$A$59,0))="","",INDEX('Grant Management_4'!E$10:E$59,MATCH('Grant Management_4 imp-exp'!$B14,'Grant Management_4'!$A$10:$A$59,0))),"")</f>
        <v>In Progress</v>
      </c>
      <c r="G14" s="1505" t="str">
        <f>IFERROR(IF(INDEX('Grant Management_4'!F$10:F$59,MATCH('Grant Management_4 imp-exp'!$B14,'Grant Management_4'!$A$10:$A$59,0))="","",INDEX('Grant Management_4'!F$10:F$59,MATCH('Grant Management_4 imp-exp'!$B14,'Grant Management_4'!$A$10:$A$59,0))),"")</f>
        <v xml:space="preserve">En octubre del 2020, el FM aprueba un presupuesto de USD1'811,354 como respuesta a la emergencia por COVID-19 (C19RM). A través del proyecto C19RM, trabajado en conjunto con la DPCTB y DPCVIH, se está fortaleciendo el primer nivel de atención, dotando a 15 establecimientos de salud (Lima y San Martín) con recursos humanos entrenados y con experiencia (personal médico y de enfermería); infraestructura (módulos de drywall, contenedores, servicios higiénicos, sistema de agua); fortalecimiento de laboratorios; y equipamiento clínico. Además, se está dotando de EPP a las organizaciones de la sociedad civil que trabajan de forma coordinada con la DPCTB y la DPCVIH en esta lucha, recibiendo también pulsioxímetros, termómetros digitales y capacitaciones. En convenio con ONUSIDA, se está otorgando un bono de S/760 a familias peruanas y migrantes en condición vulnerable, este recurso financiero es brindado por USAID.
Se adjunta documento en la COVID 19 ubicada dentro de la carpeta Requerimiento 58 PER-T-SES Requerimiento PUDR - condiciones de la subvención management actions. </v>
      </c>
      <c r="H14" s="702"/>
      <c r="I14" s="1506" t="str">
        <f>IFERROR(IF(INDEX('Grant Management_4'!H$10:H$59,MATCH('Grant Management_4 imp-exp'!$B14,'Grant Management_4'!$A$10:$A$59,0))="","",INDEX('Grant Management_4'!H$10:H$59,MATCH('Grant Management_4 imp-exp'!$B14,'Grant Management_4'!$A$10:$A$59,0))),"")</f>
        <v/>
      </c>
      <c r="J14" s="1507" t="str">
        <f>IFERROR(IF(INDEX('Grant Management_4'!I$10:I$59,MATCH('Grant Management_4 imp-exp'!$B14,'Grant Management_4'!$A$10:$A$59,0))="","",INDEX('Grant Management_4'!I$10:I$59,MATCH('Grant Management_4 imp-exp'!$B14,'Grant Management_4'!$A$10:$A$59,0))),"")</f>
        <v/>
      </c>
      <c r="K14" s="1508"/>
      <c r="L14" s="1509"/>
      <c r="M14" s="1510"/>
      <c r="N14" s="712"/>
      <c r="O14" s="712"/>
      <c r="P14" s="1511"/>
      <c r="Q14" s="689"/>
      <c r="R14" s="689"/>
      <c r="S14" s="689"/>
      <c r="T14" s="712"/>
      <c r="U14" s="712"/>
      <c r="V14" s="712"/>
      <c r="W14" s="712"/>
      <c r="X14" s="712"/>
      <c r="Y14" s="712"/>
      <c r="Z14" s="712"/>
      <c r="AA14" s="712"/>
      <c r="AB14" s="712"/>
      <c r="AC14" s="712"/>
      <c r="AD14" s="712"/>
      <c r="AE14" s="712"/>
      <c r="AF14" s="712"/>
      <c r="AG14" s="712"/>
      <c r="AH14" s="712"/>
      <c r="AI14" s="712"/>
      <c r="AJ14" s="712"/>
      <c r="AK14" s="712"/>
    </row>
    <row r="15" spans="1:37" ht="15" outlineLevel="1" x14ac:dyDescent="0.2">
      <c r="D15" s="714"/>
      <c r="E15" s="715"/>
      <c r="G15" s="708" t="str">
        <f>IFERROR(IF(INDEX('Grant Management_4'!F$10:F$59,MATCH('Grant Management_4 imp-exp'!$B15,'Grant Management_4'!$A$10:$A$59,0))="","",INDEX('Grant Management_4'!F$10:F$59,MATCH('Grant Management_4 imp-exp'!$B15,'Grant Management_4'!$A$10:$A$59,0))),"")</f>
        <v/>
      </c>
      <c r="H15" s="1018"/>
      <c r="I15" s="707" t="str">
        <f>IFERROR(IF(INDEX('Grant Management_4'!H$10:H$59,MATCH('Grant Management_4 imp-exp'!$B15,'Grant Management_4'!$A$10:$A$59,0))="","",INDEX('Grant Management_4'!H$10:H$59,MATCH('Grant Management_4 imp-exp'!$B15,'Grant Management_4'!$A$10:$A$59,0))),"")</f>
        <v/>
      </c>
      <c r="J15" s="709" t="str">
        <f>IFERROR(IF(INDEX('Grant Management_4'!I$10:I$59,MATCH('Grant Management_4 imp-exp'!$B15,'Grant Management_4'!$A$10:$A$59,0))="","",INDEX('Grant Management_4'!I$10:I$59,MATCH('Grant Management_4 imp-exp'!$B15,'Grant Management_4'!$A$10:$A$59,0))),"")</f>
        <v/>
      </c>
      <c r="K15" s="716"/>
      <c r="L15" s="20"/>
      <c r="M15" s="20"/>
      <c r="N15" s="717"/>
      <c r="O15" s="20"/>
      <c r="Q15" s="689"/>
      <c r="R15" s="689"/>
      <c r="S15" s="689"/>
    </row>
    <row r="16" spans="1:37" ht="15" outlineLevel="1" x14ac:dyDescent="0.2">
      <c r="D16" s="718"/>
      <c r="E16" s="719"/>
      <c r="F16" s="713" t="str">
        <f>IFERROR(IF(INDEX('Grant Management_4'!E$10:E$59,MATCH('Grant Management_4 imp-exp'!$B16,'Grant Management_4'!$A$10:$A$59,0))="","",INDEX('Grant Management_4'!E$10:E$59,MATCH('Grant Management_4 imp-exp'!$B16,'Grant Management_4'!$A$10:$A$59,0))),"")</f>
        <v/>
      </c>
      <c r="G16" s="708" t="str">
        <f>IFERROR(IF(INDEX('Grant Management_4'!F$10:F$59,MATCH('Grant Management_4 imp-exp'!$B16,'Grant Management_4'!$A$10:$A$59,0))="","",INDEX('Grant Management_4'!F$10:F$59,MATCH('Grant Management_4 imp-exp'!$B16,'Grant Management_4'!$A$10:$A$59,0))),"")</f>
        <v/>
      </c>
      <c r="H16" s="1019"/>
      <c r="I16" s="707" t="str">
        <f>IFERROR(IF(INDEX('Grant Management_4'!H$10:H$59,MATCH('Grant Management_4 imp-exp'!$B16,'Grant Management_4'!$A$10:$A$59,0))="","",INDEX('Grant Management_4'!H$10:H$59,MATCH('Grant Management_4 imp-exp'!$B16,'Grant Management_4'!$A$10:$A$59,0))),"")</f>
        <v/>
      </c>
      <c r="J16" s="709" t="str">
        <f>IFERROR(IF(INDEX('Grant Management_4'!I$10:I$59,MATCH('Grant Management_4 imp-exp'!$B16,'Grant Management_4'!$A$10:$A$59,0))="","",INDEX('Grant Management_4'!I$10:I$59,MATCH('Grant Management_4 imp-exp'!$B16,'Grant Management_4'!$A$10:$A$59,0))),"")</f>
        <v/>
      </c>
      <c r="K16" s="716"/>
      <c r="L16" s="20"/>
      <c r="M16" s="20"/>
      <c r="N16" s="717"/>
      <c r="O16" s="20"/>
      <c r="Q16" s="689"/>
      <c r="R16" s="689"/>
      <c r="S16" s="689"/>
    </row>
    <row r="17" spans="1:37" ht="15" outlineLevel="1" x14ac:dyDescent="0.2">
      <c r="D17" s="718"/>
      <c r="E17" s="719"/>
      <c r="F17" s="713" t="str">
        <f>IFERROR(IF(INDEX('Grant Management_4'!E$10:E$59,MATCH('Grant Management_4 imp-exp'!$B17,'Grant Management_4'!$A$10:$A$59,0))="","",INDEX('Grant Management_4'!E$10:E$59,MATCH('Grant Management_4 imp-exp'!$B17,'Grant Management_4'!$A$10:$A$59,0))),"")</f>
        <v/>
      </c>
      <c r="G17" s="708" t="str">
        <f>IFERROR(IF(INDEX('Grant Management_4'!F$10:F$59,MATCH('Grant Management_4 imp-exp'!$B17,'Grant Management_4'!$A$10:$A$59,0))="","",INDEX('Grant Management_4'!F$10:F$59,MATCH('Grant Management_4 imp-exp'!$B17,'Grant Management_4'!$A$10:$A$59,0))),"")</f>
        <v/>
      </c>
      <c r="H17" s="1019"/>
      <c r="I17" s="707" t="str">
        <f>IFERROR(IF(INDEX('Grant Management_4'!H$10:H$59,MATCH('Grant Management_4 imp-exp'!$B17,'Grant Management_4'!$A$10:$A$59,0))="","",INDEX('Grant Management_4'!H$10:H$59,MATCH('Grant Management_4 imp-exp'!$B17,'Grant Management_4'!$A$10:$A$59,0))),"")</f>
        <v/>
      </c>
      <c r="J17" s="709" t="str">
        <f>IFERROR(IF(INDEX('Grant Management_4'!I$10:I$59,MATCH('Grant Management_4 imp-exp'!$B17,'Grant Management_4'!$A$10:$A$59,0))="","",INDEX('Grant Management_4'!I$10:I$59,MATCH('Grant Management_4 imp-exp'!$B17,'Grant Management_4'!$A$10:$A$59,0))),"")</f>
        <v/>
      </c>
      <c r="K17" s="720"/>
      <c r="L17" s="20"/>
      <c r="M17" s="20"/>
      <c r="N17" s="717"/>
      <c r="O17" s="20"/>
      <c r="Q17" s="689"/>
      <c r="R17" s="689"/>
      <c r="S17" s="689"/>
    </row>
    <row r="18" spans="1:37" ht="13.5" customHeight="1" outlineLevel="1" x14ac:dyDescent="0.2">
      <c r="D18" s="718"/>
      <c r="E18" s="719"/>
      <c r="F18" s="707"/>
      <c r="G18" s="708" t="str">
        <f>IFERROR(INDEX('Grant Management_4'!F$10:F$59,MATCH('Grant Management_4 imp-exp'!$B18,'Grant Management_4'!$A$10:$A$59,0)),"")</f>
        <v/>
      </c>
      <c r="H18" s="1019"/>
      <c r="I18" s="707" t="str">
        <f>IFERROR(INDEX('Grant Management_4'!H$10:H$59,MATCH('Grant Management_4 imp-exp'!$B18,'Grant Management_4'!$A$10:$A$59,0)),"")</f>
        <v/>
      </c>
      <c r="J18" s="709" t="str">
        <f>IFERROR(INDEX('Grant Management_4'!I$10:I$59,MATCH('Grant Management_4 imp-exp'!$B18,'Grant Management_4'!$A$10:$A$59,0)),"")</f>
        <v/>
      </c>
      <c r="K18" s="720"/>
      <c r="L18" s="20"/>
      <c r="M18" s="20"/>
      <c r="N18" s="717"/>
      <c r="O18" s="20"/>
      <c r="Q18" s="689"/>
      <c r="R18" s="689"/>
      <c r="S18" s="689"/>
    </row>
    <row r="19" spans="1:37" ht="15" outlineLevel="1" x14ac:dyDescent="0.2">
      <c r="D19" s="718"/>
      <c r="E19" s="719"/>
      <c r="F19" s="707"/>
      <c r="G19" s="708" t="str">
        <f>IFERROR(INDEX('Grant Management_4'!F$10:F$59,MATCH('Grant Management_4 imp-exp'!$B19,'Grant Management_4'!$A$10:$A$59,0)),"")</f>
        <v/>
      </c>
      <c r="H19" s="1019"/>
      <c r="I19" s="1020"/>
      <c r="J19" s="718"/>
      <c r="K19" s="720"/>
      <c r="L19" s="20"/>
      <c r="M19" s="20"/>
      <c r="N19" s="717"/>
      <c r="O19" s="20"/>
      <c r="Q19" s="689"/>
      <c r="R19" s="689"/>
      <c r="S19" s="689"/>
    </row>
    <row r="20" spans="1:37" s="2" customFormat="1" ht="15" thickBot="1" x14ac:dyDescent="0.25">
      <c r="D20" s="1949"/>
      <c r="E20" s="1950"/>
      <c r="F20" s="1950"/>
      <c r="G20" s="1950"/>
      <c r="H20" s="1950"/>
      <c r="I20" s="1950"/>
      <c r="J20" s="1950"/>
      <c r="K20" s="721"/>
      <c r="L20" s="722"/>
      <c r="M20" s="722"/>
      <c r="N20" s="723"/>
      <c r="O20" s="724"/>
      <c r="P20" s="725"/>
      <c r="Q20" s="689"/>
      <c r="R20" s="689"/>
      <c r="S20" s="689"/>
      <c r="T20" s="724"/>
      <c r="U20" s="724"/>
      <c r="V20" s="724"/>
      <c r="W20" s="724"/>
      <c r="X20" s="724"/>
      <c r="Y20" s="724"/>
      <c r="Z20" s="724"/>
      <c r="AA20" s="724"/>
      <c r="AB20" s="724"/>
      <c r="AC20" s="724"/>
      <c r="AD20" s="724"/>
      <c r="AE20" s="724"/>
      <c r="AF20" s="724"/>
      <c r="AG20" s="724"/>
      <c r="AH20" s="724"/>
      <c r="AI20" s="724"/>
      <c r="AJ20" s="724"/>
      <c r="AK20" s="724"/>
    </row>
    <row r="21" spans="1:37" ht="14.25" outlineLevel="1" x14ac:dyDescent="0.2">
      <c r="D21" s="714"/>
      <c r="E21" s="715"/>
      <c r="F21" s="726" t="s">
        <v>246</v>
      </c>
      <c r="G21" s="1951"/>
      <c r="H21" s="1952"/>
      <c r="I21" s="1953"/>
      <c r="J21" s="727"/>
      <c r="K21" s="720"/>
      <c r="L21" s="20"/>
      <c r="M21" s="20"/>
      <c r="N21" s="717"/>
      <c r="O21" s="20"/>
      <c r="Q21" s="689"/>
      <c r="R21" s="689"/>
      <c r="S21" s="689"/>
    </row>
    <row r="22" spans="1:37" ht="14.25" outlineLevel="1" x14ac:dyDescent="0.2">
      <c r="D22" s="718"/>
      <c r="E22" s="719"/>
      <c r="F22" s="728" t="s">
        <v>246</v>
      </c>
      <c r="G22" s="1943"/>
      <c r="H22" s="1944"/>
      <c r="I22" s="1945"/>
      <c r="J22" s="718"/>
      <c r="K22" s="720"/>
      <c r="L22" s="20"/>
      <c r="M22" s="20"/>
      <c r="N22" s="717"/>
      <c r="O22" s="20"/>
      <c r="Q22" s="689"/>
      <c r="R22" s="689"/>
      <c r="S22" s="689"/>
    </row>
    <row r="23" spans="1:37" ht="15" outlineLevel="1" thickBot="1" x14ac:dyDescent="0.25">
      <c r="D23" s="729"/>
      <c r="E23" s="730"/>
      <c r="F23" s="731" t="s">
        <v>246</v>
      </c>
      <c r="G23" s="1946"/>
      <c r="H23" s="1947"/>
      <c r="I23" s="1948"/>
      <c r="J23" s="729"/>
      <c r="K23" s="732"/>
      <c r="L23" s="733"/>
      <c r="M23" s="733"/>
      <c r="N23" s="734"/>
      <c r="O23" s="733"/>
      <c r="P23" s="735"/>
      <c r="Q23" s="689"/>
      <c r="R23" s="689"/>
      <c r="S23" s="689"/>
    </row>
    <row r="24" spans="1:37" s="736" customFormat="1" ht="14.25" customHeight="1" thickBot="1" x14ac:dyDescent="0.25">
      <c r="D24" s="737"/>
      <c r="E24" s="737"/>
      <c r="F24" s="737"/>
      <c r="G24" s="737"/>
      <c r="H24" s="737"/>
      <c r="I24" s="737"/>
      <c r="P24" s="738"/>
      <c r="Q24" s="689"/>
      <c r="R24" s="689"/>
      <c r="S24" s="689"/>
    </row>
    <row r="25" spans="1:37" ht="34.5" customHeight="1" thickBot="1" x14ac:dyDescent="0.25">
      <c r="A25" s="20"/>
      <c r="B25" s="20"/>
      <c r="C25" s="20"/>
      <c r="D25" s="1924" t="s">
        <v>663</v>
      </c>
      <c r="E25" s="1925"/>
      <c r="F25" s="1925"/>
      <c r="G25" s="1925"/>
      <c r="H25" s="1925"/>
      <c r="I25" s="1925"/>
      <c r="J25" s="1925"/>
      <c r="K25" s="739"/>
      <c r="L25" s="739"/>
      <c r="M25" s="740"/>
      <c r="Q25" s="689"/>
      <c r="R25" s="689"/>
      <c r="S25" s="689"/>
    </row>
    <row r="26" spans="1:37" ht="37.5" customHeight="1" thickBot="1" x14ac:dyDescent="0.25">
      <c r="A26" s="20"/>
      <c r="B26" s="20"/>
      <c r="C26" s="20"/>
      <c r="D26" s="741"/>
      <c r="E26" s="687"/>
      <c r="F26" s="687"/>
      <c r="G26" s="687"/>
      <c r="H26" s="687"/>
      <c r="I26" s="687"/>
      <c r="J26" s="687"/>
      <c r="K26" s="687"/>
      <c r="L26" s="687"/>
      <c r="M26" s="686"/>
      <c r="P26" s="20"/>
    </row>
    <row r="27" spans="1:37" ht="39" customHeight="1" x14ac:dyDescent="0.2">
      <c r="A27" s="20" t="s">
        <v>203</v>
      </c>
      <c r="B27" s="20"/>
      <c r="C27" s="20">
        <v>-1</v>
      </c>
      <c r="D27" s="742" t="s">
        <v>664</v>
      </c>
      <c r="E27" s="743"/>
      <c r="F27" s="744" t="s">
        <v>689</v>
      </c>
      <c r="G27" s="744" t="s">
        <v>666</v>
      </c>
      <c r="H27" s="745"/>
      <c r="I27" s="746" t="s">
        <v>667</v>
      </c>
      <c r="J27" s="746" t="s">
        <v>494</v>
      </c>
      <c r="K27" s="745"/>
      <c r="L27" s="747" t="s">
        <v>668</v>
      </c>
      <c r="M27" s="748" t="s">
        <v>571</v>
      </c>
      <c r="N27" s="20"/>
      <c r="O27" s="689" t="s">
        <v>641</v>
      </c>
      <c r="P27" s="689" t="s">
        <v>626</v>
      </c>
      <c r="Q27" s="689" t="s">
        <v>629</v>
      </c>
    </row>
    <row r="28" spans="1:37" ht="349.5" hidden="1" customHeight="1" thickBot="1" x14ac:dyDescent="0.25">
      <c r="A28" s="20" t="s">
        <v>201</v>
      </c>
      <c r="B28" s="20" t="str">
        <f>"Mitaction"&amp;C28</f>
        <v>Mitaction0</v>
      </c>
      <c r="C28" s="20">
        <f>C27+1</f>
        <v>0</v>
      </c>
      <c r="D28" s="749" t="str">
        <f t="array" ref="D28">IFERROR(INDEX(Table4[Risk Detail], SMALL(IF($A28=Table4[Record ID], ROW(Table4[Record ID])-MIN(ROW(Table4[Record ID]))+IF(COUNTIF(Table4[Record ID],A28)&gt;=1,1,"NA"),""),1)),"")
&amp; IFERROR(CHAR(10) &amp; INDEX(Table4[Risk Detail], SMALL(IF($A28=Table4[Record ID], ROW(Table4[Record ID])-MIN(ROW(Table4[Record ID]))+IF(COUNTIF(Table4[Record ID],A28)&gt;=2,2,"NA"),""),1)),"")
&amp; IFERROR(CHAR(10) &amp; INDEX(Table4[Risk Detail], SMALL(IF($A28=Table4[Record ID], ROW(Table4[Record ID])-MIN(ROW(Table4[Record ID]))+IF(COUNTIF(Table4[Record ID],A28)&gt;=3,3,"NA"),""),1)),"")
&amp; IFERROR(CHAR(10) &amp; INDEX(Table4[Risk Detail], SMALL(IF($A28=Table4[Record ID], ROW(Table4[Record ID])-MIN(ROW(Table4[Record ID]))+IF(COUNTIF(Table4[Record ID],A28)&gt;=4,4,"NA"),""),1)),"")
&amp; IFERROR(CHAR(10) &amp; INDEX(Table4[Risk Detail], SMALL(IF($A28=Table4[Record ID], ROW(Table4[Record ID])-MIN(ROW(Table4[Record ID]))+IF(COUNTIF(Table4[Record ID],A28)&gt;=5,5,"NA"),""),1)),"")
&amp; IFERROR(CHAR(10) &amp; INDEX(Table4[Risk Detail], SMALL(IF($A28=Table4[Record ID], ROW(Table4[Record ID])-MIN(ROW(Table4[Record ID]))+IF(COUNTIF(Table4[Record ID],A28)&gt;=6,6,"NA"),""),1)),"")
&amp; IFERROR(CHAR(10) &amp; INDEX(Table4[Risk Detail], SMALL(IF($A28=Table4[Record ID], ROW(Table4[Record ID])-MIN(ROW(Table4[Record ID]))+IF(COUNTIF(Table4[Record ID],A28)&gt;=7,7,"NA"),""),1)),"")</f>
        <v xml:space="preserve">****[Risk Category Name]****
[Risk Name]
[Root Cause]
[comment]
</v>
      </c>
      <c r="E28" s="750"/>
      <c r="F28" s="751" t="s">
        <v>669</v>
      </c>
      <c r="G28" s="752" t="s">
        <v>670</v>
      </c>
      <c r="H28" s="753"/>
      <c r="I28" s="754" t="str">
        <f>IFERROR(IF(INDEX('Grant Management_4'!H$64:H$136,MATCH('Grant Management_4 imp-exp'!$B28,'Grant Management_4'!A$64:$A$136,0))="","",INDEX('Grant Management_4'!H$64:H$136,MATCH('Grant Management_4 imp-exp'!$B28,'Grant Management_4'!A$64:$A$136,0))),"")</f>
        <v/>
      </c>
      <c r="J28" s="754" t="str">
        <f>IFERROR(IF(INDEX('Grant Management_4'!I$64:I$136,MATCH('Grant Management_4 imp-exp'!$B28,'Grant Management_4'!A$64:$A$136,0))="","",INDEX('Grant Management_4'!I$64:I$136,MATCH('Grant Management_4 imp-exp'!$B28,'Grant Management_4'!A$64:$A$136,0))),"")</f>
        <v/>
      </c>
      <c r="K28" s="753"/>
      <c r="L28" s="754" t="str">
        <f>IFERROR(IF(INDEX('Grant Management_4'!K$64:K$136,MATCH('Grant Management_4 imp-exp'!$B28,'Grant Management_4'!A$64:$A$136,0))="","",INDEX('Grant Management_4'!K$64:K$136,MATCH('Grant Management_4 imp-exp'!$B28,'Grant Management_4'!A$64:$A$136,0))),"")</f>
        <v/>
      </c>
      <c r="M28" s="755" t="str">
        <f>IFERROR(IF(INDEX('Grant Management_4'!L$64:L$136,MATCH('Grant Management_4 imp-exp'!$B28,'Grant Management_4'!A$64:$A$136,0))="","",INDEX('Grant Management_4'!L$64:L$136,MATCH('Grant Management_4 imp-exp'!$B28,'Grant Management_4'!A$64:$A$136,0))),"")</f>
        <v/>
      </c>
      <c r="N28" s="20"/>
      <c r="O28" s="689" t="s">
        <v>650</v>
      </c>
      <c r="P28" s="689" t="s">
        <v>630</v>
      </c>
      <c r="Q28" s="689" t="s">
        <v>633</v>
      </c>
    </row>
    <row r="29" spans="1:37" x14ac:dyDescent="0.2">
      <c r="P29" s="20"/>
    </row>
    <row r="30" spans="1:37" x14ac:dyDescent="0.2">
      <c r="P30" s="20"/>
    </row>
    <row r="31" spans="1:37" x14ac:dyDescent="0.2">
      <c r="P31" s="20"/>
    </row>
    <row r="32" spans="1:37" x14ac:dyDescent="0.2">
      <c r="P32" s="20"/>
    </row>
    <row r="33" spans="16:16" x14ac:dyDescent="0.2">
      <c r="P33" s="20"/>
    </row>
    <row r="34" spans="16:16" x14ac:dyDescent="0.2">
      <c r="P34" s="20"/>
    </row>
    <row r="35" spans="16:16" x14ac:dyDescent="0.2">
      <c r="P35" s="20"/>
    </row>
    <row r="36" spans="16:16" x14ac:dyDescent="0.2">
      <c r="P36" s="20"/>
    </row>
    <row r="37" spans="16:16" x14ac:dyDescent="0.2">
      <c r="P37" s="20"/>
    </row>
    <row r="38" spans="16:16" x14ac:dyDescent="0.2">
      <c r="P38" s="20"/>
    </row>
    <row r="39" spans="16:16" x14ac:dyDescent="0.2">
      <c r="P39" s="20"/>
    </row>
    <row r="40" spans="16:16" x14ac:dyDescent="0.2">
      <c r="P40" s="20"/>
    </row>
    <row r="41" spans="16:16" x14ac:dyDescent="0.2">
      <c r="P41" s="20"/>
    </row>
    <row r="42" spans="16:16" x14ac:dyDescent="0.2">
      <c r="P42" s="20"/>
    </row>
    <row r="43" spans="16:16" x14ac:dyDescent="0.2">
      <c r="P43" s="20"/>
    </row>
    <row r="44" spans="16:16" x14ac:dyDescent="0.2">
      <c r="P44" s="20"/>
    </row>
    <row r="45" spans="16:16" x14ac:dyDescent="0.2">
      <c r="P45" s="20"/>
    </row>
    <row r="46" spans="16:16" x14ac:dyDescent="0.2">
      <c r="P46" s="20"/>
    </row>
  </sheetData>
  <mergeCells count="5">
    <mergeCell ref="G22:I22"/>
    <mergeCell ref="G23:I23"/>
    <mergeCell ref="D25:J25"/>
    <mergeCell ref="D20:J20"/>
    <mergeCell ref="G21:I21"/>
  </mergeCells>
  <dataValidations count="4">
    <dataValidation type="list" allowBlank="1" showInputMessage="1" showErrorMessage="1" sqref="L2:L14 F21:F23" xr:uid="{00000000-0002-0000-1700-000000000000}">
      <formula1>"Select,Met,Unmet - In Progress,Unmet - Not started"</formula1>
    </dataValidation>
    <dataValidation type="custom" allowBlank="1" showInputMessage="1" showErrorMessage="1" errorTitle="X-Author for Excel" error="Id and Lookup fields are not editable." promptTitle="X-Author for Excel" sqref="A2:A14" xr:uid="{00000000-0002-0000-1700-000001000000}">
      <formula1>""</formula1>
    </dataValidation>
    <dataValidation type="list" allowBlank="1" showInputMessage="1" showErrorMessage="1" errorTitle="X-Author for Excel" error="Please select a value from the drop-down." promptTitle="X-Author for Excel" sqref="F2:F14" xr:uid="{00000000-0002-0000-1700-000002000000}">
      <formula1>IF(IFERROR(ROWS(INDIRECT(SUBSTITUTE("AIM_Grant_Requirement__c.AIM_Status_PR__c"," ","_"))),-1) &lt; 0, XAuthorInvalidPicklistData,INDIRECT(SUBSTITUTE("AIM_Grant_Requirement__c.AIM_Status_PR__c"," ","_")))</formula1>
    </dataValidation>
    <dataValidation type="list" allowBlank="1" showInputMessage="1" showErrorMessage="1" errorTitle="X-Author for Excel" error="Please select a value from the drop-down." promptTitle="X-Author for Excel" sqref="I2:I14" xr:uid="{00000000-0002-0000-1700-000003000000}">
      <formula1>IF(IFERROR(ROWS(INDIRECT(SUBSTITUTE("AIM_Grant_Requirement__c.AIM_Status_LFA__c"," ","_"))),-1) &lt; 0, XAuthorInvalidPicklistData,INDIRECT(SUBSTITUTE("AIM_Grant_Requirement__c.AIM_Status_LFA__c"," ","_")))</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0"/>
  </sheetPr>
  <dimension ref="A1:G4"/>
  <sheetViews>
    <sheetView workbookViewId="0">
      <selection activeCell="G4" sqref="G4"/>
    </sheetView>
  </sheetViews>
  <sheetFormatPr baseColWidth="10" defaultColWidth="9.140625" defaultRowHeight="15" x14ac:dyDescent="0.25"/>
  <cols>
    <col min="1" max="1" width="11.5703125" customWidth="1"/>
    <col min="2" max="2" width="12.5703125" customWidth="1"/>
    <col min="3" max="3" width="20.85546875" customWidth="1"/>
    <col min="4" max="4" width="12.42578125" customWidth="1"/>
    <col min="5" max="5" width="13" customWidth="1"/>
    <col min="6" max="6" width="11.5703125" customWidth="1"/>
    <col min="7" max="7" width="69.85546875" bestFit="1" customWidth="1"/>
  </cols>
  <sheetData>
    <row r="1" spans="1:7" x14ac:dyDescent="0.25">
      <c r="A1" s="639"/>
    </row>
    <row r="2" spans="1:7" x14ac:dyDescent="0.25">
      <c r="A2" s="977" t="s">
        <v>203</v>
      </c>
      <c r="B2" s="977" t="s">
        <v>688</v>
      </c>
      <c r="C2" s="977" t="s">
        <v>628</v>
      </c>
      <c r="D2" s="977" t="s">
        <v>626</v>
      </c>
      <c r="E2" s="977" t="s">
        <v>627</v>
      </c>
      <c r="F2" s="977" t="s">
        <v>686</v>
      </c>
      <c r="G2" s="977" t="s">
        <v>687</v>
      </c>
    </row>
    <row r="3" spans="1:7" hidden="1" x14ac:dyDescent="0.25">
      <c r="A3" s="766" t="s">
        <v>201</v>
      </c>
      <c r="B3" s="766" t="s">
        <v>201</v>
      </c>
      <c r="C3" s="766" t="s">
        <v>632</v>
      </c>
      <c r="D3" s="766" t="s">
        <v>630</v>
      </c>
      <c r="E3" s="766" t="s">
        <v>631</v>
      </c>
      <c r="F3" s="766" t="s">
        <v>685</v>
      </c>
      <c r="G3" s="766" t="str">
        <f>IF(A3="","","****"&amp;C3&amp;"****"&amp;CHAR(10)&amp;CHAR(10)&amp;IF(D3="","",D3&amp;CHAR(10)&amp;CHAR(10)&amp;IF(E3="","",E3&amp;CHAR(10)&amp;CHAR(10)&amp;F3&amp;CHAR(10))))</f>
        <v xml:space="preserve">****[Risk Category Name]****
[Risk Name]
[Root Cause]
[comment]
</v>
      </c>
    </row>
    <row r="4" spans="1:7" x14ac:dyDescent="0.25">
      <c r="A4" s="766"/>
      <c r="B4" s="766"/>
      <c r="C4" s="766"/>
      <c r="D4" s="766"/>
      <c r="E4" s="766"/>
      <c r="F4" s="766"/>
      <c r="G4" s="766" t="str">
        <f>IF(A4="","","****"&amp;C4&amp;"****"&amp;CHAR(10)&amp;CHAR(10)&amp;IF(D4="","",D4&amp;CHAR(10)&amp;CHAR(10)&amp;IF(E4="","",E4&amp;CHAR(10)&amp;CHAR(10)&amp;F4&amp;CHAR(10))))</f>
        <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theme="0"/>
  </sheetPr>
  <dimension ref="A1:O361"/>
  <sheetViews>
    <sheetView topLeftCell="C1" workbookViewId="0">
      <selection activeCell="J10" sqref="J10"/>
    </sheetView>
  </sheetViews>
  <sheetFormatPr baseColWidth="10" defaultColWidth="9.140625" defaultRowHeight="15" x14ac:dyDescent="0.25"/>
  <cols>
    <col min="1" max="1" width="17.42578125" bestFit="1" customWidth="1"/>
    <col min="2" max="2" width="20.140625" bestFit="1" customWidth="1"/>
    <col min="3" max="3" width="23.42578125" customWidth="1"/>
    <col min="4" max="4" width="20.140625" bestFit="1" customWidth="1"/>
    <col min="5" max="5" width="14.42578125" bestFit="1" customWidth="1"/>
    <col min="6" max="6" width="18.5703125" bestFit="1" customWidth="1"/>
    <col min="7" max="7" width="18.140625" bestFit="1" customWidth="1"/>
    <col min="8" max="8" width="18.85546875" bestFit="1" customWidth="1"/>
    <col min="9" max="9" width="10.85546875" bestFit="1" customWidth="1"/>
    <col min="10" max="10" width="11.140625" bestFit="1" customWidth="1"/>
    <col min="11" max="11" width="10.85546875" bestFit="1" customWidth="1"/>
  </cols>
  <sheetData>
    <row r="1" spans="1:15" x14ac:dyDescent="0.25">
      <c r="E1" t="s">
        <v>634</v>
      </c>
      <c r="F1" t="s">
        <v>635</v>
      </c>
      <c r="G1" t="s">
        <v>636</v>
      </c>
      <c r="I1" t="s">
        <v>637</v>
      </c>
      <c r="J1" t="s">
        <v>638</v>
      </c>
      <c r="K1" t="s">
        <v>639</v>
      </c>
      <c r="N1" t="s">
        <v>863</v>
      </c>
      <c r="O1" t="s">
        <v>864</v>
      </c>
    </row>
    <row r="2" spans="1:15" x14ac:dyDescent="0.25">
      <c r="A2" t="s">
        <v>640</v>
      </c>
      <c r="B2" s="1360" t="s">
        <v>3017</v>
      </c>
    </row>
    <row r="5" spans="1:15" x14ac:dyDescent="0.25">
      <c r="B5" s="1365" t="s">
        <v>628</v>
      </c>
      <c r="C5" s="1365" t="s">
        <v>628</v>
      </c>
      <c r="D5" s="1365" t="s">
        <v>203</v>
      </c>
    </row>
    <row r="6" spans="1:15" hidden="1" x14ac:dyDescent="0.25">
      <c r="B6" s="1366" t="s">
        <v>632</v>
      </c>
      <c r="C6" s="1366" t="s">
        <v>632</v>
      </c>
      <c r="D6" s="1365" t="s">
        <v>201</v>
      </c>
    </row>
    <row r="7" spans="1:15" s="1267" customFormat="1" x14ac:dyDescent="0.25">
      <c r="B7" s="1366" t="s">
        <v>3018</v>
      </c>
      <c r="C7" s="1366"/>
      <c r="D7" s="1365" t="s">
        <v>3019</v>
      </c>
    </row>
    <row r="8" spans="1:15" s="1267" customFormat="1" x14ac:dyDescent="0.25">
      <c r="B8" s="1366" t="s">
        <v>3020</v>
      </c>
      <c r="C8" s="1366"/>
      <c r="D8" s="1365" t="s">
        <v>3021</v>
      </c>
    </row>
    <row r="9" spans="1:15" s="1267" customFormat="1" x14ac:dyDescent="0.25">
      <c r="B9" s="1366" t="s">
        <v>3022</v>
      </c>
      <c r="C9" s="1366"/>
      <c r="D9" s="1365" t="s">
        <v>3023</v>
      </c>
    </row>
    <row r="10" spans="1:15" s="1267" customFormat="1" x14ac:dyDescent="0.25">
      <c r="B10" s="1366" t="s">
        <v>3024</v>
      </c>
      <c r="C10" s="1366"/>
      <c r="D10" s="1365" t="s">
        <v>3025</v>
      </c>
    </row>
    <row r="12" spans="1:15" x14ac:dyDescent="0.25">
      <c r="C12" s="685"/>
    </row>
    <row r="13" spans="1:15" x14ac:dyDescent="0.25">
      <c r="B13" s="1365" t="s">
        <v>641</v>
      </c>
      <c r="C13" s="1502" t="s">
        <v>203</v>
      </c>
      <c r="D13" s="1365" t="s">
        <v>628</v>
      </c>
      <c r="E13" s="1365"/>
      <c r="F13" s="1365" t="s">
        <v>642</v>
      </c>
      <c r="G13" s="1365" t="s">
        <v>626</v>
      </c>
      <c r="H13" s="1365" t="s">
        <v>778</v>
      </c>
      <c r="I13" s="1365" t="s">
        <v>203</v>
      </c>
      <c r="J13" s="1365" t="s">
        <v>647</v>
      </c>
    </row>
    <row r="14" spans="1:15" hidden="1" x14ac:dyDescent="0.25">
      <c r="B14" s="1365" t="s">
        <v>650</v>
      </c>
      <c r="C14" s="1502" t="s">
        <v>201</v>
      </c>
      <c r="D14" s="1366" t="s">
        <v>632</v>
      </c>
      <c r="E14" s="1365"/>
      <c r="F14" s="1366" t="s">
        <v>643</v>
      </c>
      <c r="G14" s="1366" t="s">
        <v>630</v>
      </c>
      <c r="H14" s="1365" t="s">
        <v>777</v>
      </c>
      <c r="I14" s="1365" t="s">
        <v>201</v>
      </c>
      <c r="J14" s="1366" t="s">
        <v>644</v>
      </c>
    </row>
    <row r="15" spans="1:15" s="1267" customFormat="1" x14ac:dyDescent="0.25">
      <c r="B15" s="1365" t="s">
        <v>3018</v>
      </c>
      <c r="C15" s="1502" t="s">
        <v>3019</v>
      </c>
      <c r="D15" s="1366" t="s">
        <v>3018</v>
      </c>
      <c r="E15" s="1365"/>
      <c r="F15" s="1366" t="s">
        <v>3026</v>
      </c>
      <c r="G15" s="1366"/>
      <c r="H15" s="1365" t="s">
        <v>3017</v>
      </c>
      <c r="I15" s="1365" t="s">
        <v>3027</v>
      </c>
      <c r="J15" s="1366" t="s">
        <v>3028</v>
      </c>
    </row>
    <row r="16" spans="1:15" s="1267" customFormat="1" x14ac:dyDescent="0.25">
      <c r="B16" s="1365" t="s">
        <v>3018</v>
      </c>
      <c r="C16" s="1502" t="s">
        <v>3019</v>
      </c>
      <c r="D16" s="1366" t="s">
        <v>3018</v>
      </c>
      <c r="E16" s="1365"/>
      <c r="F16" s="1366" t="s">
        <v>3029</v>
      </c>
      <c r="G16" s="1366"/>
      <c r="H16" s="1365" t="s">
        <v>3017</v>
      </c>
      <c r="I16" s="1365" t="s">
        <v>3030</v>
      </c>
      <c r="J16" s="1366" t="s">
        <v>3031</v>
      </c>
    </row>
    <row r="17" spans="2:10" s="1267" customFormat="1" x14ac:dyDescent="0.25">
      <c r="B17" s="1365" t="s">
        <v>3018</v>
      </c>
      <c r="C17" s="1502" t="s">
        <v>3019</v>
      </c>
      <c r="D17" s="1366" t="s">
        <v>3018</v>
      </c>
      <c r="E17" s="1365"/>
      <c r="F17" s="1366" t="s">
        <v>3032</v>
      </c>
      <c r="G17" s="1366"/>
      <c r="H17" s="1365" t="s">
        <v>3017</v>
      </c>
      <c r="I17" s="1365" t="s">
        <v>3033</v>
      </c>
      <c r="J17" s="1366" t="s">
        <v>3034</v>
      </c>
    </row>
    <row r="18" spans="2:10" s="1267" customFormat="1" x14ac:dyDescent="0.25">
      <c r="B18" s="1365" t="s">
        <v>3018</v>
      </c>
      <c r="C18" s="1502" t="s">
        <v>3019</v>
      </c>
      <c r="D18" s="1366" t="s">
        <v>3018</v>
      </c>
      <c r="E18" s="1365"/>
      <c r="F18" s="1366" t="s">
        <v>3035</v>
      </c>
      <c r="G18" s="1366"/>
      <c r="H18" s="1365" t="s">
        <v>3017</v>
      </c>
      <c r="I18" s="1365" t="s">
        <v>3036</v>
      </c>
      <c r="J18" s="1366" t="s">
        <v>3037</v>
      </c>
    </row>
    <row r="19" spans="2:10" s="1267" customFormat="1" x14ac:dyDescent="0.25">
      <c r="B19" s="1365" t="s">
        <v>3018</v>
      </c>
      <c r="C19" s="1502" t="s">
        <v>3019</v>
      </c>
      <c r="D19" s="1366" t="s">
        <v>3018</v>
      </c>
      <c r="E19" s="1365"/>
      <c r="F19" s="1366" t="s">
        <v>3038</v>
      </c>
      <c r="G19" s="1366"/>
      <c r="H19" s="1365" t="s">
        <v>3017</v>
      </c>
      <c r="I19" s="1365" t="s">
        <v>3039</v>
      </c>
      <c r="J19" s="1366" t="s">
        <v>3040</v>
      </c>
    </row>
    <row r="20" spans="2:10" s="1267" customFormat="1" x14ac:dyDescent="0.25">
      <c r="B20" s="1365" t="s">
        <v>3018</v>
      </c>
      <c r="C20" s="1502" t="s">
        <v>3019</v>
      </c>
      <c r="D20" s="1366" t="s">
        <v>3018</v>
      </c>
      <c r="E20" s="1365"/>
      <c r="F20" s="1366" t="s">
        <v>3041</v>
      </c>
      <c r="G20" s="1366"/>
      <c r="H20" s="1365" t="s">
        <v>3017</v>
      </c>
      <c r="I20" s="1365" t="s">
        <v>3042</v>
      </c>
      <c r="J20" s="1366" t="s">
        <v>3041</v>
      </c>
    </row>
    <row r="21" spans="2:10" s="1267" customFormat="1" x14ac:dyDescent="0.25">
      <c r="B21" s="1365" t="s">
        <v>3020</v>
      </c>
      <c r="C21" s="1502" t="s">
        <v>3021</v>
      </c>
      <c r="D21" s="1366" t="s">
        <v>3020</v>
      </c>
      <c r="E21" s="1365"/>
      <c r="F21" s="1366" t="s">
        <v>3043</v>
      </c>
      <c r="G21" s="1366"/>
      <c r="H21" s="1365" t="s">
        <v>3017</v>
      </c>
      <c r="I21" s="1365" t="s">
        <v>3044</v>
      </c>
      <c r="J21" s="1366" t="s">
        <v>3045</v>
      </c>
    </row>
    <row r="22" spans="2:10" s="1267" customFormat="1" x14ac:dyDescent="0.25">
      <c r="B22" s="1365" t="s">
        <v>3020</v>
      </c>
      <c r="C22" s="1502" t="s">
        <v>3021</v>
      </c>
      <c r="D22" s="1366" t="s">
        <v>3020</v>
      </c>
      <c r="E22" s="1365"/>
      <c r="F22" s="1366" t="s">
        <v>3046</v>
      </c>
      <c r="G22" s="1366"/>
      <c r="H22" s="1365" t="s">
        <v>3017</v>
      </c>
      <c r="I22" s="1365" t="s">
        <v>3047</v>
      </c>
      <c r="J22" s="1366" t="s">
        <v>3048</v>
      </c>
    </row>
    <row r="23" spans="2:10" s="1267" customFormat="1" x14ac:dyDescent="0.25">
      <c r="B23" s="1365" t="s">
        <v>3020</v>
      </c>
      <c r="C23" s="1502" t="s">
        <v>3021</v>
      </c>
      <c r="D23" s="1366" t="s">
        <v>3020</v>
      </c>
      <c r="E23" s="1365"/>
      <c r="F23" s="1366" t="s">
        <v>3049</v>
      </c>
      <c r="G23" s="1366"/>
      <c r="H23" s="1365" t="s">
        <v>3017</v>
      </c>
      <c r="I23" s="1365" t="s">
        <v>3050</v>
      </c>
      <c r="J23" s="1366" t="s">
        <v>3049</v>
      </c>
    </row>
    <row r="24" spans="2:10" s="1267" customFormat="1" x14ac:dyDescent="0.25">
      <c r="B24" s="1365" t="s">
        <v>3020</v>
      </c>
      <c r="C24" s="1502" t="s">
        <v>3021</v>
      </c>
      <c r="D24" s="1366" t="s">
        <v>3020</v>
      </c>
      <c r="E24" s="1365"/>
      <c r="F24" s="1366" t="s">
        <v>3051</v>
      </c>
      <c r="G24" s="1366"/>
      <c r="H24" s="1365" t="s">
        <v>3017</v>
      </c>
      <c r="I24" s="1365" t="s">
        <v>3052</v>
      </c>
      <c r="J24" s="1366" t="s">
        <v>3053</v>
      </c>
    </row>
    <row r="25" spans="2:10" s="1267" customFormat="1" x14ac:dyDescent="0.25">
      <c r="B25" s="1365" t="s">
        <v>3020</v>
      </c>
      <c r="C25" s="1502" t="s">
        <v>3021</v>
      </c>
      <c r="D25" s="1366" t="s">
        <v>3020</v>
      </c>
      <c r="E25" s="1365"/>
      <c r="F25" s="1366" t="s">
        <v>3054</v>
      </c>
      <c r="G25" s="1366"/>
      <c r="H25" s="1365" t="s">
        <v>3017</v>
      </c>
      <c r="I25" s="1365" t="s">
        <v>3055</v>
      </c>
      <c r="J25" s="1366" t="s">
        <v>3056</v>
      </c>
    </row>
    <row r="26" spans="2:10" s="1267" customFormat="1" x14ac:dyDescent="0.25">
      <c r="B26" s="1365" t="s">
        <v>3020</v>
      </c>
      <c r="C26" s="1502" t="s">
        <v>3021</v>
      </c>
      <c r="D26" s="1366" t="s">
        <v>3020</v>
      </c>
      <c r="E26" s="1365"/>
      <c r="F26" s="1366" t="s">
        <v>3057</v>
      </c>
      <c r="G26" s="1366"/>
      <c r="H26" s="1365" t="s">
        <v>3017</v>
      </c>
      <c r="I26" s="1365" t="s">
        <v>3058</v>
      </c>
      <c r="J26" s="1366" t="s">
        <v>3059</v>
      </c>
    </row>
    <row r="27" spans="2:10" s="1267" customFormat="1" x14ac:dyDescent="0.25">
      <c r="B27" s="1365" t="s">
        <v>3022</v>
      </c>
      <c r="C27" s="1502" t="s">
        <v>3023</v>
      </c>
      <c r="D27" s="1366" t="s">
        <v>3022</v>
      </c>
      <c r="E27" s="1365"/>
      <c r="F27" s="1366" t="s">
        <v>3060</v>
      </c>
      <c r="G27" s="1366"/>
      <c r="H27" s="1365" t="s">
        <v>3017</v>
      </c>
      <c r="I27" s="1365" t="s">
        <v>3061</v>
      </c>
      <c r="J27" s="1366" t="s">
        <v>3062</v>
      </c>
    </row>
    <row r="28" spans="2:10" s="1267" customFormat="1" x14ac:dyDescent="0.25">
      <c r="B28" s="1365" t="s">
        <v>3022</v>
      </c>
      <c r="C28" s="1502" t="s">
        <v>3023</v>
      </c>
      <c r="D28" s="1366" t="s">
        <v>3022</v>
      </c>
      <c r="E28" s="1365"/>
      <c r="F28" s="1366" t="s">
        <v>3063</v>
      </c>
      <c r="G28" s="1366"/>
      <c r="H28" s="1365" t="s">
        <v>3017</v>
      </c>
      <c r="I28" s="1365" t="s">
        <v>3064</v>
      </c>
      <c r="J28" s="1366" t="s">
        <v>3065</v>
      </c>
    </row>
    <row r="29" spans="2:10" s="1267" customFormat="1" x14ac:dyDescent="0.25">
      <c r="B29" s="1365" t="s">
        <v>3022</v>
      </c>
      <c r="C29" s="1502" t="s">
        <v>3023</v>
      </c>
      <c r="D29" s="1366" t="s">
        <v>3022</v>
      </c>
      <c r="E29" s="1365"/>
      <c r="F29" s="1366" t="s">
        <v>3066</v>
      </c>
      <c r="G29" s="1366"/>
      <c r="H29" s="1365" t="s">
        <v>3017</v>
      </c>
      <c r="I29" s="1365" t="s">
        <v>3067</v>
      </c>
      <c r="J29" s="1366" t="s">
        <v>3068</v>
      </c>
    </row>
    <row r="30" spans="2:10" s="1267" customFormat="1" x14ac:dyDescent="0.25">
      <c r="B30" s="1365" t="s">
        <v>3022</v>
      </c>
      <c r="C30" s="1502" t="s">
        <v>3023</v>
      </c>
      <c r="D30" s="1366" t="s">
        <v>3022</v>
      </c>
      <c r="E30" s="1365"/>
      <c r="F30" s="1366" t="s">
        <v>3069</v>
      </c>
      <c r="G30" s="1366"/>
      <c r="H30" s="1365" t="s">
        <v>3017</v>
      </c>
      <c r="I30" s="1365" t="s">
        <v>3070</v>
      </c>
      <c r="J30" s="1366" t="s">
        <v>3071</v>
      </c>
    </row>
    <row r="31" spans="2:10" s="1267" customFormat="1" x14ac:dyDescent="0.25">
      <c r="B31" s="1365" t="s">
        <v>3022</v>
      </c>
      <c r="C31" s="1502" t="s">
        <v>3023</v>
      </c>
      <c r="D31" s="1366" t="s">
        <v>3022</v>
      </c>
      <c r="E31" s="1365"/>
      <c r="F31" s="1366" t="s">
        <v>3072</v>
      </c>
      <c r="G31" s="1366"/>
      <c r="H31" s="1365" t="s">
        <v>3017</v>
      </c>
      <c r="I31" s="1365" t="s">
        <v>3073</v>
      </c>
      <c r="J31" s="1366" t="s">
        <v>3074</v>
      </c>
    </row>
    <row r="32" spans="2:10" s="1267" customFormat="1" x14ac:dyDescent="0.25">
      <c r="B32" s="1365" t="s">
        <v>3022</v>
      </c>
      <c r="C32" s="1502" t="s">
        <v>3023</v>
      </c>
      <c r="D32" s="1366" t="s">
        <v>3022</v>
      </c>
      <c r="E32" s="1365"/>
      <c r="F32" s="1366" t="s">
        <v>3075</v>
      </c>
      <c r="G32" s="1366"/>
      <c r="H32" s="1365" t="s">
        <v>3017</v>
      </c>
      <c r="I32" s="1365" t="s">
        <v>3076</v>
      </c>
      <c r="J32" s="1366" t="s">
        <v>3077</v>
      </c>
    </row>
    <row r="33" spans="2:10" s="1267" customFormat="1" x14ac:dyDescent="0.25">
      <c r="B33" s="1365" t="s">
        <v>3024</v>
      </c>
      <c r="C33" s="1502" t="s">
        <v>3025</v>
      </c>
      <c r="D33" s="1366" t="s">
        <v>3024</v>
      </c>
      <c r="E33" s="1365"/>
      <c r="F33" s="1366" t="s">
        <v>3078</v>
      </c>
      <c r="G33" s="1366"/>
      <c r="H33" s="1365" t="s">
        <v>3017</v>
      </c>
      <c r="I33" s="1365" t="s">
        <v>3079</v>
      </c>
      <c r="J33" s="1366" t="s">
        <v>3078</v>
      </c>
    </row>
    <row r="34" spans="2:10" s="1267" customFormat="1" x14ac:dyDescent="0.25">
      <c r="B34" s="1365" t="s">
        <v>3024</v>
      </c>
      <c r="C34" s="1502" t="s">
        <v>3025</v>
      </c>
      <c r="D34" s="1366" t="s">
        <v>3024</v>
      </c>
      <c r="E34" s="1365"/>
      <c r="F34" s="1366" t="s">
        <v>3080</v>
      </c>
      <c r="G34" s="1366"/>
      <c r="H34" s="1365" t="s">
        <v>3017</v>
      </c>
      <c r="I34" s="1365" t="s">
        <v>3081</v>
      </c>
      <c r="J34" s="1366" t="s">
        <v>3080</v>
      </c>
    </row>
    <row r="35" spans="2:10" s="1267" customFormat="1" x14ac:dyDescent="0.25">
      <c r="B35" s="1365" t="s">
        <v>3024</v>
      </c>
      <c r="C35" s="1502" t="s">
        <v>3025</v>
      </c>
      <c r="D35" s="1366" t="s">
        <v>3024</v>
      </c>
      <c r="E35" s="1365"/>
      <c r="F35" s="1366" t="s">
        <v>3082</v>
      </c>
      <c r="G35" s="1366"/>
      <c r="H35" s="1365" t="s">
        <v>3017</v>
      </c>
      <c r="I35" s="1365" t="s">
        <v>3083</v>
      </c>
      <c r="J35" s="1366" t="s">
        <v>3082</v>
      </c>
    </row>
    <row r="39" spans="2:10" x14ac:dyDescent="0.25">
      <c r="B39" s="1365" t="s">
        <v>645</v>
      </c>
      <c r="C39" s="1365" t="s">
        <v>646</v>
      </c>
      <c r="D39" s="1365" t="s">
        <v>652</v>
      </c>
      <c r="E39" s="1365" t="s">
        <v>647</v>
      </c>
      <c r="F39" s="1365" t="s">
        <v>627</v>
      </c>
      <c r="G39" s="1365" t="s">
        <v>629</v>
      </c>
      <c r="H39" s="1365" t="s">
        <v>203</v>
      </c>
    </row>
    <row r="40" spans="2:10" hidden="1" x14ac:dyDescent="0.25">
      <c r="B40" s="1365" t="s">
        <v>648</v>
      </c>
      <c r="C40" s="1365" t="s">
        <v>649</v>
      </c>
      <c r="D40" s="1365" t="s">
        <v>651</v>
      </c>
      <c r="E40" s="1366" t="s">
        <v>644</v>
      </c>
      <c r="F40" s="1366" t="s">
        <v>631</v>
      </c>
      <c r="G40" s="1366" t="s">
        <v>633</v>
      </c>
      <c r="H40" s="1365" t="s">
        <v>201</v>
      </c>
    </row>
    <row r="41" spans="2:10" s="1267" customFormat="1" x14ac:dyDescent="0.25">
      <c r="B41" s="1365" t="b">
        <v>1</v>
      </c>
      <c r="C41" s="1365"/>
      <c r="D41" s="1365"/>
      <c r="E41" s="1366"/>
      <c r="F41" s="1366" t="s">
        <v>3084</v>
      </c>
      <c r="G41" s="1366" t="s">
        <v>3085</v>
      </c>
      <c r="H41" s="1365" t="s">
        <v>3086</v>
      </c>
    </row>
    <row r="42" spans="2:10" s="1267" customFormat="1" x14ac:dyDescent="0.25">
      <c r="B42" s="1365" t="b">
        <v>1</v>
      </c>
      <c r="C42" s="1365"/>
      <c r="D42" s="1365"/>
      <c r="E42" s="1366"/>
      <c r="F42" s="1366" t="s">
        <v>3087</v>
      </c>
      <c r="G42" s="1366" t="s">
        <v>3088</v>
      </c>
      <c r="H42" s="1365" t="s">
        <v>3089</v>
      </c>
    </row>
    <row r="43" spans="2:10" s="1267" customFormat="1" x14ac:dyDescent="0.25">
      <c r="B43" s="1365" t="b">
        <v>1</v>
      </c>
      <c r="C43" s="1365"/>
      <c r="D43" s="1365"/>
      <c r="E43" s="1366"/>
      <c r="F43" s="1366" t="s">
        <v>3090</v>
      </c>
      <c r="G43" s="1366" t="s">
        <v>3091</v>
      </c>
      <c r="H43" s="1365" t="s">
        <v>3092</v>
      </c>
    </row>
    <row r="44" spans="2:10" s="1267" customFormat="1" x14ac:dyDescent="0.25">
      <c r="B44" s="1365" t="b">
        <v>1</v>
      </c>
      <c r="C44" s="1365"/>
      <c r="D44" s="1365"/>
      <c r="E44" s="1366"/>
      <c r="F44" s="1366" t="s">
        <v>3093</v>
      </c>
      <c r="G44" s="1366" t="s">
        <v>3094</v>
      </c>
      <c r="H44" s="1365" t="s">
        <v>3095</v>
      </c>
    </row>
    <row r="45" spans="2:10" s="1267" customFormat="1" x14ac:dyDescent="0.25">
      <c r="B45" s="1365" t="b">
        <v>1</v>
      </c>
      <c r="C45" s="1365"/>
      <c r="D45" s="1365"/>
      <c r="E45" s="1366"/>
      <c r="F45" s="1366" t="s">
        <v>3096</v>
      </c>
      <c r="G45" s="1366" t="s">
        <v>3097</v>
      </c>
      <c r="H45" s="1365" t="s">
        <v>3098</v>
      </c>
    </row>
    <row r="46" spans="2:10" s="1267" customFormat="1" x14ac:dyDescent="0.25">
      <c r="B46" s="1365" t="b">
        <v>1</v>
      </c>
      <c r="C46" s="1365" t="s">
        <v>3099</v>
      </c>
      <c r="D46" s="1365" t="s">
        <v>3053</v>
      </c>
      <c r="E46" s="1366" t="s">
        <v>3053</v>
      </c>
      <c r="F46" s="1366" t="s">
        <v>3100</v>
      </c>
      <c r="G46" s="1366" t="s">
        <v>3101</v>
      </c>
      <c r="H46" s="1365" t="s">
        <v>3102</v>
      </c>
    </row>
    <row r="47" spans="2:10" s="1267" customFormat="1" x14ac:dyDescent="0.25">
      <c r="B47" s="1365" t="b">
        <v>1</v>
      </c>
      <c r="C47" s="1365" t="s">
        <v>3099</v>
      </c>
      <c r="D47" s="1365" t="s">
        <v>3053</v>
      </c>
      <c r="E47" s="1366" t="s">
        <v>3053</v>
      </c>
      <c r="F47" s="1366" t="s">
        <v>3103</v>
      </c>
      <c r="G47" s="1366" t="s">
        <v>3104</v>
      </c>
      <c r="H47" s="1365" t="s">
        <v>3105</v>
      </c>
    </row>
    <row r="48" spans="2:10" s="1267" customFormat="1" x14ac:dyDescent="0.25">
      <c r="B48" s="1365" t="b">
        <v>1</v>
      </c>
      <c r="C48" s="1365" t="s">
        <v>3099</v>
      </c>
      <c r="D48" s="1365" t="s">
        <v>3053</v>
      </c>
      <c r="E48" s="1366" t="s">
        <v>3053</v>
      </c>
      <c r="F48" s="1366" t="s">
        <v>3106</v>
      </c>
      <c r="G48" s="1366" t="s">
        <v>3107</v>
      </c>
      <c r="H48" s="1365" t="s">
        <v>3108</v>
      </c>
    </row>
    <row r="49" spans="2:8" s="1267" customFormat="1" x14ac:dyDescent="0.25">
      <c r="B49" s="1365" t="b">
        <v>1</v>
      </c>
      <c r="C49" s="1365" t="s">
        <v>3099</v>
      </c>
      <c r="D49" s="1365" t="s">
        <v>3053</v>
      </c>
      <c r="E49" s="1366" t="s">
        <v>3053</v>
      </c>
      <c r="F49" s="1366" t="s">
        <v>3109</v>
      </c>
      <c r="G49" s="1366" t="s">
        <v>3110</v>
      </c>
      <c r="H49" s="1365" t="s">
        <v>3111</v>
      </c>
    </row>
    <row r="50" spans="2:8" s="1267" customFormat="1" x14ac:dyDescent="0.25">
      <c r="B50" s="1365" t="b">
        <v>1</v>
      </c>
      <c r="C50" s="1365" t="s">
        <v>3099</v>
      </c>
      <c r="D50" s="1365" t="s">
        <v>3053</v>
      </c>
      <c r="E50" s="1366" t="s">
        <v>3053</v>
      </c>
      <c r="F50" s="1366" t="s">
        <v>3112</v>
      </c>
      <c r="G50" s="1366" t="s">
        <v>3113</v>
      </c>
      <c r="H50" s="1365" t="s">
        <v>3114</v>
      </c>
    </row>
    <row r="51" spans="2:8" s="1267" customFormat="1" x14ac:dyDescent="0.25">
      <c r="B51" s="1365" t="b">
        <v>1</v>
      </c>
      <c r="C51" s="1365" t="s">
        <v>3099</v>
      </c>
      <c r="D51" s="1365" t="s">
        <v>3053</v>
      </c>
      <c r="E51" s="1366" t="s">
        <v>3053</v>
      </c>
      <c r="F51" s="1366" t="s">
        <v>3115</v>
      </c>
      <c r="G51" s="1366" t="s">
        <v>3116</v>
      </c>
      <c r="H51" s="1365" t="s">
        <v>3117</v>
      </c>
    </row>
    <row r="52" spans="2:8" s="1267" customFormat="1" x14ac:dyDescent="0.25">
      <c r="B52" s="1365" t="b">
        <v>1</v>
      </c>
      <c r="C52" s="1365" t="s">
        <v>3099</v>
      </c>
      <c r="D52" s="1365" t="s">
        <v>3053</v>
      </c>
      <c r="E52" s="1366" t="s">
        <v>3053</v>
      </c>
      <c r="F52" s="1366" t="s">
        <v>3118</v>
      </c>
      <c r="G52" s="1366" t="s">
        <v>3119</v>
      </c>
      <c r="H52" s="1365" t="s">
        <v>3120</v>
      </c>
    </row>
    <row r="53" spans="2:8" s="1267" customFormat="1" x14ac:dyDescent="0.25">
      <c r="B53" s="1365" t="b">
        <v>1</v>
      </c>
      <c r="C53" s="1365" t="s">
        <v>3099</v>
      </c>
      <c r="D53" s="1365" t="s">
        <v>3053</v>
      </c>
      <c r="E53" s="1366" t="s">
        <v>3053</v>
      </c>
      <c r="F53" s="1366" t="s">
        <v>3121</v>
      </c>
      <c r="G53" s="1366" t="s">
        <v>3122</v>
      </c>
      <c r="H53" s="1365" t="s">
        <v>3123</v>
      </c>
    </row>
    <row r="54" spans="2:8" s="1267" customFormat="1" x14ac:dyDescent="0.25">
      <c r="B54" s="1365" t="b">
        <v>1</v>
      </c>
      <c r="C54" s="1365" t="s">
        <v>3099</v>
      </c>
      <c r="D54" s="1365" t="s">
        <v>3053</v>
      </c>
      <c r="E54" s="1366" t="s">
        <v>3053</v>
      </c>
      <c r="F54" s="1366" t="s">
        <v>3124</v>
      </c>
      <c r="G54" s="1366" t="s">
        <v>3125</v>
      </c>
      <c r="H54" s="1365" t="s">
        <v>3126</v>
      </c>
    </row>
    <row r="55" spans="2:8" s="1267" customFormat="1" x14ac:dyDescent="0.25">
      <c r="B55" s="1365" t="b">
        <v>1</v>
      </c>
      <c r="C55" s="1365" t="s">
        <v>3099</v>
      </c>
      <c r="D55" s="1365" t="s">
        <v>3053</v>
      </c>
      <c r="E55" s="1366" t="s">
        <v>3053</v>
      </c>
      <c r="F55" s="1366" t="s">
        <v>3127</v>
      </c>
      <c r="G55" s="1366" t="s">
        <v>3128</v>
      </c>
      <c r="H55" s="1365" t="s">
        <v>3129</v>
      </c>
    </row>
    <row r="56" spans="2:8" s="1267" customFormat="1" x14ac:dyDescent="0.25">
      <c r="B56" s="1365" t="b">
        <v>1</v>
      </c>
      <c r="C56" s="1365" t="s">
        <v>3099</v>
      </c>
      <c r="D56" s="1365" t="s">
        <v>3053</v>
      </c>
      <c r="E56" s="1366" t="s">
        <v>3053</v>
      </c>
      <c r="F56" s="1366" t="s">
        <v>3130</v>
      </c>
      <c r="G56" s="1366" t="s">
        <v>3131</v>
      </c>
      <c r="H56" s="1365" t="s">
        <v>3132</v>
      </c>
    </row>
    <row r="57" spans="2:8" s="1267" customFormat="1" x14ac:dyDescent="0.25">
      <c r="B57" s="1365" t="b">
        <v>1</v>
      </c>
      <c r="C57" s="1365" t="s">
        <v>3099</v>
      </c>
      <c r="D57" s="1365" t="s">
        <v>3053</v>
      </c>
      <c r="E57" s="1366" t="s">
        <v>3053</v>
      </c>
      <c r="F57" s="1366" t="s">
        <v>3133</v>
      </c>
      <c r="G57" s="1366" t="s">
        <v>3134</v>
      </c>
      <c r="H57" s="1365" t="s">
        <v>3135</v>
      </c>
    </row>
    <row r="58" spans="2:8" s="1267" customFormat="1" x14ac:dyDescent="0.25">
      <c r="B58" s="1365" t="b">
        <v>1</v>
      </c>
      <c r="C58" s="1365" t="s">
        <v>3099</v>
      </c>
      <c r="D58" s="1365" t="s">
        <v>3053</v>
      </c>
      <c r="E58" s="1366" t="s">
        <v>3053</v>
      </c>
      <c r="F58" s="1366" t="s">
        <v>3136</v>
      </c>
      <c r="G58" s="1366" t="s">
        <v>3137</v>
      </c>
      <c r="H58" s="1365" t="s">
        <v>3138</v>
      </c>
    </row>
    <row r="59" spans="2:8" s="1267" customFormat="1" x14ac:dyDescent="0.25">
      <c r="B59" s="1365" t="b">
        <v>1</v>
      </c>
      <c r="C59" s="1365" t="s">
        <v>3099</v>
      </c>
      <c r="D59" s="1365" t="s">
        <v>3053</v>
      </c>
      <c r="E59" s="1366" t="s">
        <v>3053</v>
      </c>
      <c r="F59" s="1366" t="s">
        <v>3139</v>
      </c>
      <c r="G59" s="1366" t="s">
        <v>3140</v>
      </c>
      <c r="H59" s="1365" t="s">
        <v>3141</v>
      </c>
    </row>
    <row r="60" spans="2:8" s="1267" customFormat="1" x14ac:dyDescent="0.25">
      <c r="B60" s="1365" t="b">
        <v>1</v>
      </c>
      <c r="C60" s="1365" t="s">
        <v>3099</v>
      </c>
      <c r="D60" s="1365" t="s">
        <v>3053</v>
      </c>
      <c r="E60" s="1366" t="s">
        <v>3053</v>
      </c>
      <c r="F60" s="1366" t="s">
        <v>3142</v>
      </c>
      <c r="G60" s="1366" t="s">
        <v>3143</v>
      </c>
      <c r="H60" s="1365" t="s">
        <v>3144</v>
      </c>
    </row>
    <row r="61" spans="2:8" s="1267" customFormat="1" x14ac:dyDescent="0.25">
      <c r="B61" s="1365" t="b">
        <v>1</v>
      </c>
      <c r="C61" s="1365" t="s">
        <v>3099</v>
      </c>
      <c r="D61" s="1365" t="s">
        <v>3053</v>
      </c>
      <c r="E61" s="1366" t="s">
        <v>3053</v>
      </c>
      <c r="F61" s="1366" t="s">
        <v>3145</v>
      </c>
      <c r="G61" s="1366" t="s">
        <v>3146</v>
      </c>
      <c r="H61" s="1365" t="s">
        <v>3147</v>
      </c>
    </row>
    <row r="62" spans="2:8" s="1267" customFormat="1" x14ac:dyDescent="0.25">
      <c r="B62" s="1365" t="b">
        <v>1</v>
      </c>
      <c r="C62" s="1365" t="s">
        <v>3099</v>
      </c>
      <c r="D62" s="1365" t="s">
        <v>3053</v>
      </c>
      <c r="E62" s="1366" t="s">
        <v>3053</v>
      </c>
      <c r="F62" s="1366" t="s">
        <v>3148</v>
      </c>
      <c r="G62" s="1366" t="s">
        <v>3149</v>
      </c>
      <c r="H62" s="1365" t="s">
        <v>3150</v>
      </c>
    </row>
    <row r="63" spans="2:8" s="1267" customFormat="1" x14ac:dyDescent="0.25">
      <c r="B63" s="1365" t="b">
        <v>1</v>
      </c>
      <c r="C63" s="1365" t="s">
        <v>3099</v>
      </c>
      <c r="D63" s="1365" t="s">
        <v>3053</v>
      </c>
      <c r="E63" s="1366" t="s">
        <v>3053</v>
      </c>
      <c r="F63" s="1366" t="s">
        <v>3151</v>
      </c>
      <c r="G63" s="1366" t="s">
        <v>3152</v>
      </c>
      <c r="H63" s="1365" t="s">
        <v>3153</v>
      </c>
    </row>
    <row r="64" spans="2:8" s="1267" customFormat="1" x14ac:dyDescent="0.25">
      <c r="B64" s="1365" t="b">
        <v>1</v>
      </c>
      <c r="C64" s="1365" t="s">
        <v>3099</v>
      </c>
      <c r="D64" s="1365" t="s">
        <v>3053</v>
      </c>
      <c r="E64" s="1366" t="s">
        <v>3053</v>
      </c>
      <c r="F64" s="1366" t="s">
        <v>3154</v>
      </c>
      <c r="G64" s="1366" t="s">
        <v>3155</v>
      </c>
      <c r="H64" s="1365" t="s">
        <v>3156</v>
      </c>
    </row>
    <row r="65" spans="2:8" s="1267" customFormat="1" x14ac:dyDescent="0.25">
      <c r="B65" s="1365" t="b">
        <v>1</v>
      </c>
      <c r="C65" s="1365" t="s">
        <v>3099</v>
      </c>
      <c r="D65" s="1365" t="s">
        <v>3053</v>
      </c>
      <c r="E65" s="1366" t="s">
        <v>3053</v>
      </c>
      <c r="F65" s="1366" t="s">
        <v>3157</v>
      </c>
      <c r="G65" s="1366" t="s">
        <v>3158</v>
      </c>
      <c r="H65" s="1365" t="s">
        <v>3159</v>
      </c>
    </row>
    <row r="66" spans="2:8" s="1267" customFormat="1" x14ac:dyDescent="0.25">
      <c r="B66" s="1365" t="b">
        <v>1</v>
      </c>
      <c r="C66" s="1365" t="s">
        <v>3099</v>
      </c>
      <c r="D66" s="1365" t="s">
        <v>3053</v>
      </c>
      <c r="E66" s="1366" t="s">
        <v>3053</v>
      </c>
      <c r="F66" s="1366" t="s">
        <v>3160</v>
      </c>
      <c r="G66" s="1366" t="s">
        <v>3161</v>
      </c>
      <c r="H66" s="1365" t="s">
        <v>3162</v>
      </c>
    </row>
    <row r="67" spans="2:8" s="1267" customFormat="1" x14ac:dyDescent="0.25">
      <c r="B67" s="1365" t="b">
        <v>1</v>
      </c>
      <c r="C67" s="1365" t="s">
        <v>3099</v>
      </c>
      <c r="D67" s="1365" t="s">
        <v>3053</v>
      </c>
      <c r="E67" s="1366" t="s">
        <v>3053</v>
      </c>
      <c r="F67" s="1366" t="s">
        <v>3163</v>
      </c>
      <c r="G67" s="1366" t="s">
        <v>3164</v>
      </c>
      <c r="H67" s="1365" t="s">
        <v>3165</v>
      </c>
    </row>
    <row r="68" spans="2:8" s="1267" customFormat="1" x14ac:dyDescent="0.25">
      <c r="B68" s="1365" t="b">
        <v>1</v>
      </c>
      <c r="C68" s="1365" t="s">
        <v>3099</v>
      </c>
      <c r="D68" s="1365" t="s">
        <v>3053</v>
      </c>
      <c r="E68" s="1366" t="s">
        <v>3053</v>
      </c>
      <c r="F68" s="1366" t="s">
        <v>3166</v>
      </c>
      <c r="G68" s="1366" t="s">
        <v>3167</v>
      </c>
      <c r="H68" s="1365" t="s">
        <v>3168</v>
      </c>
    </row>
    <row r="69" spans="2:8" s="1267" customFormat="1" x14ac:dyDescent="0.25">
      <c r="B69" s="1365" t="b">
        <v>1</v>
      </c>
      <c r="C69" s="1365" t="s">
        <v>3099</v>
      </c>
      <c r="D69" s="1365" t="s">
        <v>3053</v>
      </c>
      <c r="E69" s="1366" t="s">
        <v>3053</v>
      </c>
      <c r="F69" s="1366" t="s">
        <v>3169</v>
      </c>
      <c r="G69" s="1366" t="s">
        <v>3170</v>
      </c>
      <c r="H69" s="1365" t="s">
        <v>3171</v>
      </c>
    </row>
    <row r="70" spans="2:8" s="1267" customFormat="1" x14ac:dyDescent="0.25">
      <c r="B70" s="1365" t="b">
        <v>1</v>
      </c>
      <c r="C70" s="1365" t="s">
        <v>3099</v>
      </c>
      <c r="D70" s="1365" t="s">
        <v>3053</v>
      </c>
      <c r="E70" s="1366" t="s">
        <v>3053</v>
      </c>
      <c r="F70" s="1366" t="s">
        <v>3172</v>
      </c>
      <c r="G70" s="1366" t="s">
        <v>3173</v>
      </c>
      <c r="H70" s="1365" t="s">
        <v>3174</v>
      </c>
    </row>
    <row r="71" spans="2:8" s="1267" customFormat="1" x14ac:dyDescent="0.25">
      <c r="B71" s="1365" t="b">
        <v>1</v>
      </c>
      <c r="C71" s="1365" t="s">
        <v>3099</v>
      </c>
      <c r="D71" s="1365" t="s">
        <v>3053</v>
      </c>
      <c r="E71" s="1366" t="s">
        <v>3053</v>
      </c>
      <c r="F71" s="1366" t="s">
        <v>3175</v>
      </c>
      <c r="G71" s="1366" t="s">
        <v>3176</v>
      </c>
      <c r="H71" s="1365" t="s">
        <v>3177</v>
      </c>
    </row>
    <row r="72" spans="2:8" s="1267" customFormat="1" x14ac:dyDescent="0.25">
      <c r="B72" s="1365" t="b">
        <v>1</v>
      </c>
      <c r="C72" s="1365" t="s">
        <v>3099</v>
      </c>
      <c r="D72" s="1365" t="s">
        <v>3053</v>
      </c>
      <c r="E72" s="1366" t="s">
        <v>3053</v>
      </c>
      <c r="F72" s="1366" t="s">
        <v>3178</v>
      </c>
      <c r="G72" s="1366" t="s">
        <v>3179</v>
      </c>
      <c r="H72" s="1365" t="s">
        <v>3180</v>
      </c>
    </row>
    <row r="73" spans="2:8" s="1267" customFormat="1" x14ac:dyDescent="0.25">
      <c r="B73" s="1365" t="b">
        <v>1</v>
      </c>
      <c r="C73" s="1365" t="s">
        <v>3099</v>
      </c>
      <c r="D73" s="1365" t="s">
        <v>3053</v>
      </c>
      <c r="E73" s="1366" t="s">
        <v>3053</v>
      </c>
      <c r="F73" s="1366" t="s">
        <v>3181</v>
      </c>
      <c r="G73" s="1366" t="s">
        <v>3182</v>
      </c>
      <c r="H73" s="1365" t="s">
        <v>3183</v>
      </c>
    </row>
    <row r="74" spans="2:8" s="1267" customFormat="1" x14ac:dyDescent="0.25">
      <c r="B74" s="1365" t="b">
        <v>1</v>
      </c>
      <c r="C74" s="1365" t="s">
        <v>3184</v>
      </c>
      <c r="D74" s="1365" t="s">
        <v>3059</v>
      </c>
      <c r="E74" s="1366" t="s">
        <v>3059</v>
      </c>
      <c r="F74" s="1366" t="s">
        <v>3185</v>
      </c>
      <c r="G74" s="1366" t="s">
        <v>3186</v>
      </c>
      <c r="H74" s="1365" t="s">
        <v>3187</v>
      </c>
    </row>
    <row r="75" spans="2:8" s="1267" customFormat="1" x14ac:dyDescent="0.25">
      <c r="B75" s="1365" t="b">
        <v>1</v>
      </c>
      <c r="C75" s="1365" t="s">
        <v>3184</v>
      </c>
      <c r="D75" s="1365" t="s">
        <v>3059</v>
      </c>
      <c r="E75" s="1366" t="s">
        <v>3059</v>
      </c>
      <c r="F75" s="1366" t="s">
        <v>3188</v>
      </c>
      <c r="G75" s="1366" t="s">
        <v>3189</v>
      </c>
      <c r="H75" s="1365" t="s">
        <v>3190</v>
      </c>
    </row>
    <row r="76" spans="2:8" s="1267" customFormat="1" x14ac:dyDescent="0.25">
      <c r="B76" s="1365" t="b">
        <v>1</v>
      </c>
      <c r="C76" s="1365" t="s">
        <v>3184</v>
      </c>
      <c r="D76" s="1365" t="s">
        <v>3059</v>
      </c>
      <c r="E76" s="1366" t="s">
        <v>3059</v>
      </c>
      <c r="F76" s="1366" t="s">
        <v>3191</v>
      </c>
      <c r="G76" s="1366" t="s">
        <v>3192</v>
      </c>
      <c r="H76" s="1365" t="s">
        <v>3193</v>
      </c>
    </row>
    <row r="77" spans="2:8" s="1267" customFormat="1" x14ac:dyDescent="0.25">
      <c r="B77" s="1365" t="b">
        <v>1</v>
      </c>
      <c r="C77" s="1365" t="s">
        <v>3184</v>
      </c>
      <c r="D77" s="1365" t="s">
        <v>3059</v>
      </c>
      <c r="E77" s="1366" t="s">
        <v>3059</v>
      </c>
      <c r="F77" s="1366" t="s">
        <v>3194</v>
      </c>
      <c r="G77" s="1366" t="s">
        <v>3195</v>
      </c>
      <c r="H77" s="1365" t="s">
        <v>3196</v>
      </c>
    </row>
    <row r="78" spans="2:8" s="1267" customFormat="1" x14ac:dyDescent="0.25">
      <c r="B78" s="1365" t="b">
        <v>1</v>
      </c>
      <c r="C78" s="1365" t="s">
        <v>3184</v>
      </c>
      <c r="D78" s="1365" t="s">
        <v>3059</v>
      </c>
      <c r="E78" s="1366" t="s">
        <v>3059</v>
      </c>
      <c r="F78" s="1366" t="s">
        <v>3197</v>
      </c>
      <c r="G78" s="1366" t="s">
        <v>3198</v>
      </c>
      <c r="H78" s="1365" t="s">
        <v>3199</v>
      </c>
    </row>
    <row r="79" spans="2:8" s="1267" customFormat="1" x14ac:dyDescent="0.25">
      <c r="B79" s="1365" t="b">
        <v>1</v>
      </c>
      <c r="C79" s="1365" t="s">
        <v>3184</v>
      </c>
      <c r="D79" s="1365" t="s">
        <v>3059</v>
      </c>
      <c r="E79" s="1366" t="s">
        <v>3059</v>
      </c>
      <c r="F79" s="1366" t="s">
        <v>3200</v>
      </c>
      <c r="G79" s="1366" t="s">
        <v>3201</v>
      </c>
      <c r="H79" s="1365" t="s">
        <v>3202</v>
      </c>
    </row>
    <row r="80" spans="2:8" s="1267" customFormat="1" x14ac:dyDescent="0.25">
      <c r="B80" s="1365" t="b">
        <v>1</v>
      </c>
      <c r="C80" s="1365" t="s">
        <v>3184</v>
      </c>
      <c r="D80" s="1365" t="s">
        <v>3059</v>
      </c>
      <c r="E80" s="1366" t="s">
        <v>3059</v>
      </c>
      <c r="F80" s="1366" t="s">
        <v>3203</v>
      </c>
      <c r="G80" s="1366" t="s">
        <v>3204</v>
      </c>
      <c r="H80" s="1365" t="s">
        <v>3205</v>
      </c>
    </row>
    <row r="81" spans="2:8" s="1267" customFormat="1" x14ac:dyDescent="0.25">
      <c r="B81" s="1365" t="b">
        <v>1</v>
      </c>
      <c r="C81" s="1365" t="s">
        <v>3184</v>
      </c>
      <c r="D81" s="1365" t="s">
        <v>3059</v>
      </c>
      <c r="E81" s="1366" t="s">
        <v>3059</v>
      </c>
      <c r="F81" s="1366" t="s">
        <v>3206</v>
      </c>
      <c r="G81" s="1366" t="s">
        <v>3207</v>
      </c>
      <c r="H81" s="1365" t="s">
        <v>3208</v>
      </c>
    </row>
    <row r="82" spans="2:8" s="1267" customFormat="1" x14ac:dyDescent="0.25">
      <c r="B82" s="1365" t="b">
        <v>1</v>
      </c>
      <c r="C82" s="1365" t="s">
        <v>3184</v>
      </c>
      <c r="D82" s="1365" t="s">
        <v>3059</v>
      </c>
      <c r="E82" s="1366" t="s">
        <v>3059</v>
      </c>
      <c r="F82" s="1366" t="s">
        <v>3209</v>
      </c>
      <c r="G82" s="1366" t="s">
        <v>3210</v>
      </c>
      <c r="H82" s="1365" t="s">
        <v>3211</v>
      </c>
    </row>
    <row r="83" spans="2:8" s="1267" customFormat="1" x14ac:dyDescent="0.25">
      <c r="B83" s="1365" t="b">
        <v>1</v>
      </c>
      <c r="C83" s="1365" t="s">
        <v>3184</v>
      </c>
      <c r="D83" s="1365" t="s">
        <v>3059</v>
      </c>
      <c r="E83" s="1366" t="s">
        <v>3059</v>
      </c>
      <c r="F83" s="1366" t="s">
        <v>3212</v>
      </c>
      <c r="G83" s="1366" t="s">
        <v>3213</v>
      </c>
      <c r="H83" s="1365" t="s">
        <v>3214</v>
      </c>
    </row>
    <row r="84" spans="2:8" s="1267" customFormat="1" x14ac:dyDescent="0.25">
      <c r="B84" s="1365" t="b">
        <v>1</v>
      </c>
      <c r="C84" s="1365" t="s">
        <v>3184</v>
      </c>
      <c r="D84" s="1365" t="s">
        <v>3059</v>
      </c>
      <c r="E84" s="1366" t="s">
        <v>3059</v>
      </c>
      <c r="F84" s="1366" t="s">
        <v>3215</v>
      </c>
      <c r="G84" s="1366" t="s">
        <v>3216</v>
      </c>
      <c r="H84" s="1365" t="s">
        <v>3217</v>
      </c>
    </row>
    <row r="85" spans="2:8" s="1267" customFormat="1" x14ac:dyDescent="0.25">
      <c r="B85" s="1365" t="b">
        <v>1</v>
      </c>
      <c r="C85" s="1365" t="s">
        <v>3184</v>
      </c>
      <c r="D85" s="1365" t="s">
        <v>3059</v>
      </c>
      <c r="E85" s="1366" t="s">
        <v>3059</v>
      </c>
      <c r="F85" s="1366" t="s">
        <v>3218</v>
      </c>
      <c r="G85" s="1366" t="s">
        <v>3219</v>
      </c>
      <c r="H85" s="1365" t="s">
        <v>3220</v>
      </c>
    </row>
    <row r="86" spans="2:8" s="1267" customFormat="1" x14ac:dyDescent="0.25">
      <c r="B86" s="1365" t="b">
        <v>1</v>
      </c>
      <c r="C86" s="1365" t="s">
        <v>3221</v>
      </c>
      <c r="D86" s="1365" t="s">
        <v>3222</v>
      </c>
      <c r="E86" s="1366" t="s">
        <v>3222</v>
      </c>
      <c r="F86" s="1366" t="s">
        <v>3223</v>
      </c>
      <c r="G86" s="1366" t="s">
        <v>3224</v>
      </c>
      <c r="H86" s="1365" t="s">
        <v>3225</v>
      </c>
    </row>
    <row r="87" spans="2:8" s="1267" customFormat="1" x14ac:dyDescent="0.25">
      <c r="B87" s="1365" t="b">
        <v>1</v>
      </c>
      <c r="C87" s="1365" t="s">
        <v>3221</v>
      </c>
      <c r="D87" s="1365" t="s">
        <v>3222</v>
      </c>
      <c r="E87" s="1366" t="s">
        <v>3222</v>
      </c>
      <c r="F87" s="1366" t="s">
        <v>3226</v>
      </c>
      <c r="G87" s="1366" t="s">
        <v>3227</v>
      </c>
      <c r="H87" s="1365" t="s">
        <v>3228</v>
      </c>
    </row>
    <row r="88" spans="2:8" s="1267" customFormat="1" x14ac:dyDescent="0.25">
      <c r="B88" s="1365" t="b">
        <v>1</v>
      </c>
      <c r="C88" s="1365" t="s">
        <v>3221</v>
      </c>
      <c r="D88" s="1365" t="s">
        <v>3222</v>
      </c>
      <c r="E88" s="1366" t="s">
        <v>3222</v>
      </c>
      <c r="F88" s="1366" t="s">
        <v>3229</v>
      </c>
      <c r="G88" s="1366" t="s">
        <v>3230</v>
      </c>
      <c r="H88" s="1365" t="s">
        <v>3231</v>
      </c>
    </row>
    <row r="89" spans="2:8" s="1267" customFormat="1" x14ac:dyDescent="0.25">
      <c r="B89" s="1365" t="b">
        <v>1</v>
      </c>
      <c r="C89" s="1365" t="s">
        <v>3221</v>
      </c>
      <c r="D89" s="1365" t="s">
        <v>3222</v>
      </c>
      <c r="E89" s="1366" t="s">
        <v>3222</v>
      </c>
      <c r="F89" s="1366" t="s">
        <v>3232</v>
      </c>
      <c r="G89" s="1366" t="s">
        <v>3233</v>
      </c>
      <c r="H89" s="1365" t="s">
        <v>3234</v>
      </c>
    </row>
    <row r="90" spans="2:8" s="1267" customFormat="1" x14ac:dyDescent="0.25">
      <c r="B90" s="1365" t="b">
        <v>1</v>
      </c>
      <c r="C90" s="1365" t="s">
        <v>3221</v>
      </c>
      <c r="D90" s="1365" t="s">
        <v>3222</v>
      </c>
      <c r="E90" s="1366" t="s">
        <v>3222</v>
      </c>
      <c r="F90" s="1366" t="s">
        <v>3235</v>
      </c>
      <c r="G90" s="1366" t="s">
        <v>3236</v>
      </c>
      <c r="H90" s="1365" t="s">
        <v>3237</v>
      </c>
    </row>
    <row r="91" spans="2:8" s="1267" customFormat="1" x14ac:dyDescent="0.25">
      <c r="B91" s="1365" t="b">
        <v>1</v>
      </c>
      <c r="C91" s="1365" t="s">
        <v>3238</v>
      </c>
      <c r="D91" s="1365" t="s">
        <v>3037</v>
      </c>
      <c r="E91" s="1366" t="s">
        <v>3037</v>
      </c>
      <c r="F91" s="1366" t="s">
        <v>3239</v>
      </c>
      <c r="G91" s="1366" t="s">
        <v>3240</v>
      </c>
      <c r="H91" s="1365" t="s">
        <v>3241</v>
      </c>
    </row>
    <row r="92" spans="2:8" s="1267" customFormat="1" x14ac:dyDescent="0.25">
      <c r="B92" s="1365" t="b">
        <v>1</v>
      </c>
      <c r="C92" s="1365" t="s">
        <v>3238</v>
      </c>
      <c r="D92" s="1365" t="s">
        <v>3037</v>
      </c>
      <c r="E92" s="1366" t="s">
        <v>3037</v>
      </c>
      <c r="F92" s="1366" t="s">
        <v>3242</v>
      </c>
      <c r="G92" s="1366" t="s">
        <v>3243</v>
      </c>
      <c r="H92" s="1365" t="s">
        <v>3244</v>
      </c>
    </row>
    <row r="93" spans="2:8" s="1267" customFormat="1" x14ac:dyDescent="0.25">
      <c r="B93" s="1365" t="b">
        <v>1</v>
      </c>
      <c r="C93" s="1365" t="s">
        <v>3238</v>
      </c>
      <c r="D93" s="1365" t="s">
        <v>3037</v>
      </c>
      <c r="E93" s="1366" t="s">
        <v>3037</v>
      </c>
      <c r="F93" s="1366" t="s">
        <v>3245</v>
      </c>
      <c r="G93" s="1366" t="s">
        <v>3246</v>
      </c>
      <c r="H93" s="1365" t="s">
        <v>3247</v>
      </c>
    </row>
    <row r="94" spans="2:8" s="1267" customFormat="1" x14ac:dyDescent="0.25">
      <c r="B94" s="1365" t="b">
        <v>1</v>
      </c>
      <c r="C94" s="1365" t="s">
        <v>3238</v>
      </c>
      <c r="D94" s="1365" t="s">
        <v>3037</v>
      </c>
      <c r="E94" s="1366" t="s">
        <v>3037</v>
      </c>
      <c r="F94" s="1366" t="s">
        <v>3248</v>
      </c>
      <c r="G94" s="1366" t="s">
        <v>3249</v>
      </c>
      <c r="H94" s="1365" t="s">
        <v>3250</v>
      </c>
    </row>
    <row r="95" spans="2:8" s="1267" customFormat="1" x14ac:dyDescent="0.25">
      <c r="B95" s="1365" t="b">
        <v>1</v>
      </c>
      <c r="C95" s="1365" t="s">
        <v>3238</v>
      </c>
      <c r="D95" s="1365" t="s">
        <v>3037</v>
      </c>
      <c r="E95" s="1366" t="s">
        <v>3037</v>
      </c>
      <c r="F95" s="1366" t="s">
        <v>3251</v>
      </c>
      <c r="G95" s="1366" t="s">
        <v>3252</v>
      </c>
      <c r="H95" s="1365" t="s">
        <v>3253</v>
      </c>
    </row>
    <row r="96" spans="2:8" s="1267" customFormat="1" x14ac:dyDescent="0.25">
      <c r="B96" s="1365" t="b">
        <v>1</v>
      </c>
      <c r="C96" s="1365" t="s">
        <v>3238</v>
      </c>
      <c r="D96" s="1365" t="s">
        <v>3037</v>
      </c>
      <c r="E96" s="1366" t="s">
        <v>3037</v>
      </c>
      <c r="F96" s="1366" t="s">
        <v>3254</v>
      </c>
      <c r="G96" s="1366" t="s">
        <v>3255</v>
      </c>
      <c r="H96" s="1365" t="s">
        <v>3256</v>
      </c>
    </row>
    <row r="97" spans="2:8" s="1267" customFormat="1" x14ac:dyDescent="0.25">
      <c r="B97" s="1365" t="b">
        <v>1</v>
      </c>
      <c r="C97" s="1365" t="s">
        <v>3238</v>
      </c>
      <c r="D97" s="1365" t="s">
        <v>3037</v>
      </c>
      <c r="E97" s="1366" t="s">
        <v>3037</v>
      </c>
      <c r="F97" s="1366" t="s">
        <v>3257</v>
      </c>
      <c r="G97" s="1366" t="s">
        <v>3258</v>
      </c>
      <c r="H97" s="1365" t="s">
        <v>3259</v>
      </c>
    </row>
    <row r="98" spans="2:8" s="1267" customFormat="1" x14ac:dyDescent="0.25">
      <c r="B98" s="1365" t="b">
        <v>1</v>
      </c>
      <c r="C98" s="1365" t="s">
        <v>3238</v>
      </c>
      <c r="D98" s="1365" t="s">
        <v>3037</v>
      </c>
      <c r="E98" s="1366" t="s">
        <v>3037</v>
      </c>
      <c r="F98" s="1366" t="s">
        <v>3260</v>
      </c>
      <c r="G98" s="1366" t="s">
        <v>3261</v>
      </c>
      <c r="H98" s="1365" t="s">
        <v>3262</v>
      </c>
    </row>
    <row r="99" spans="2:8" s="1267" customFormat="1" x14ac:dyDescent="0.25">
      <c r="B99" s="1365" t="b">
        <v>1</v>
      </c>
      <c r="C99" s="1365" t="s">
        <v>3238</v>
      </c>
      <c r="D99" s="1365" t="s">
        <v>3037</v>
      </c>
      <c r="E99" s="1366" t="s">
        <v>3037</v>
      </c>
      <c r="F99" s="1366" t="s">
        <v>3263</v>
      </c>
      <c r="G99" s="1366" t="s">
        <v>3264</v>
      </c>
      <c r="H99" s="1365" t="s">
        <v>3265</v>
      </c>
    </row>
    <row r="100" spans="2:8" s="1267" customFormat="1" x14ac:dyDescent="0.25">
      <c r="B100" s="1365" t="b">
        <v>1</v>
      </c>
      <c r="C100" s="1365" t="s">
        <v>3238</v>
      </c>
      <c r="D100" s="1365" t="s">
        <v>3037</v>
      </c>
      <c r="E100" s="1366" t="s">
        <v>3037</v>
      </c>
      <c r="F100" s="1366" t="s">
        <v>3266</v>
      </c>
      <c r="G100" s="1366" t="s">
        <v>3267</v>
      </c>
      <c r="H100" s="1365" t="s">
        <v>3268</v>
      </c>
    </row>
    <row r="101" spans="2:8" s="1267" customFormat="1" x14ac:dyDescent="0.25">
      <c r="B101" s="1365" t="b">
        <v>1</v>
      </c>
      <c r="C101" s="1365" t="s">
        <v>3238</v>
      </c>
      <c r="D101" s="1365" t="s">
        <v>3037</v>
      </c>
      <c r="E101" s="1366" t="s">
        <v>3037</v>
      </c>
      <c r="F101" s="1366" t="s">
        <v>3269</v>
      </c>
      <c r="G101" s="1366" t="s">
        <v>3270</v>
      </c>
      <c r="H101" s="1365" t="s">
        <v>3271</v>
      </c>
    </row>
    <row r="102" spans="2:8" s="1267" customFormat="1" x14ac:dyDescent="0.25">
      <c r="B102" s="1365" t="b">
        <v>1</v>
      </c>
      <c r="C102" s="1365" t="s">
        <v>3272</v>
      </c>
      <c r="D102" s="1365" t="s">
        <v>3031</v>
      </c>
      <c r="E102" s="1366" t="s">
        <v>3031</v>
      </c>
      <c r="F102" s="1366" t="s">
        <v>3273</v>
      </c>
      <c r="G102" s="1366" t="s">
        <v>3274</v>
      </c>
      <c r="H102" s="1365" t="s">
        <v>3275</v>
      </c>
    </row>
    <row r="103" spans="2:8" s="1267" customFormat="1" x14ac:dyDescent="0.25">
      <c r="B103" s="1365" t="b">
        <v>1</v>
      </c>
      <c r="C103" s="1365" t="s">
        <v>3272</v>
      </c>
      <c r="D103" s="1365" t="s">
        <v>3031</v>
      </c>
      <c r="E103" s="1366" t="s">
        <v>3031</v>
      </c>
      <c r="F103" s="1366" t="s">
        <v>3276</v>
      </c>
      <c r="G103" s="1366" t="s">
        <v>3277</v>
      </c>
      <c r="H103" s="1365" t="s">
        <v>3278</v>
      </c>
    </row>
    <row r="104" spans="2:8" s="1267" customFormat="1" x14ac:dyDescent="0.25">
      <c r="B104" s="1365" t="b">
        <v>1</v>
      </c>
      <c r="C104" s="1365" t="s">
        <v>3272</v>
      </c>
      <c r="D104" s="1365" t="s">
        <v>3031</v>
      </c>
      <c r="E104" s="1366" t="s">
        <v>3031</v>
      </c>
      <c r="F104" s="1366" t="s">
        <v>3279</v>
      </c>
      <c r="G104" s="1366" t="s">
        <v>3280</v>
      </c>
      <c r="H104" s="1365" t="s">
        <v>3281</v>
      </c>
    </row>
    <row r="105" spans="2:8" s="1267" customFormat="1" x14ac:dyDescent="0.25">
      <c r="B105" s="1365" t="b">
        <v>1</v>
      </c>
      <c r="C105" s="1365" t="s">
        <v>3272</v>
      </c>
      <c r="D105" s="1365" t="s">
        <v>3031</v>
      </c>
      <c r="E105" s="1366" t="s">
        <v>3031</v>
      </c>
      <c r="F105" s="1366" t="s">
        <v>3282</v>
      </c>
      <c r="G105" s="1366" t="s">
        <v>3283</v>
      </c>
      <c r="H105" s="1365" t="s">
        <v>3284</v>
      </c>
    </row>
    <row r="106" spans="2:8" s="1267" customFormat="1" x14ac:dyDescent="0.25">
      <c r="B106" s="1365" t="b">
        <v>1</v>
      </c>
      <c r="C106" s="1365" t="s">
        <v>3272</v>
      </c>
      <c r="D106" s="1365" t="s">
        <v>3031</v>
      </c>
      <c r="E106" s="1366" t="s">
        <v>3031</v>
      </c>
      <c r="F106" s="1366" t="s">
        <v>3285</v>
      </c>
      <c r="G106" s="1366" t="s">
        <v>3286</v>
      </c>
      <c r="H106" s="1365" t="s">
        <v>3287</v>
      </c>
    </row>
    <row r="107" spans="2:8" s="1267" customFormat="1" x14ac:dyDescent="0.25">
      <c r="B107" s="1365" t="b">
        <v>1</v>
      </c>
      <c r="C107" s="1365" t="s">
        <v>3272</v>
      </c>
      <c r="D107" s="1365" t="s">
        <v>3031</v>
      </c>
      <c r="E107" s="1366" t="s">
        <v>3031</v>
      </c>
      <c r="F107" s="1366" t="s">
        <v>3288</v>
      </c>
      <c r="G107" s="1366" t="s">
        <v>3289</v>
      </c>
      <c r="H107" s="1365" t="s">
        <v>3290</v>
      </c>
    </row>
    <row r="108" spans="2:8" s="1267" customFormat="1" x14ac:dyDescent="0.25">
      <c r="B108" s="1365" t="b">
        <v>1</v>
      </c>
      <c r="C108" s="1365" t="s">
        <v>3272</v>
      </c>
      <c r="D108" s="1365" t="s">
        <v>3031</v>
      </c>
      <c r="E108" s="1366" t="s">
        <v>3031</v>
      </c>
      <c r="F108" s="1366" t="s">
        <v>3291</v>
      </c>
      <c r="G108" s="1366" t="s">
        <v>3292</v>
      </c>
      <c r="H108" s="1365" t="s">
        <v>3293</v>
      </c>
    </row>
    <row r="109" spans="2:8" s="1267" customFormat="1" x14ac:dyDescent="0.25">
      <c r="B109" s="1365" t="b">
        <v>1</v>
      </c>
      <c r="C109" s="1365" t="s">
        <v>3272</v>
      </c>
      <c r="D109" s="1365" t="s">
        <v>3031</v>
      </c>
      <c r="E109" s="1366" t="s">
        <v>3031</v>
      </c>
      <c r="F109" s="1366" t="s">
        <v>3294</v>
      </c>
      <c r="G109" s="1366" t="s">
        <v>3295</v>
      </c>
      <c r="H109" s="1365" t="s">
        <v>3296</v>
      </c>
    </row>
    <row r="110" spans="2:8" s="1267" customFormat="1" x14ac:dyDescent="0.25">
      <c r="B110" s="1365" t="b">
        <v>1</v>
      </c>
      <c r="C110" s="1365" t="s">
        <v>3272</v>
      </c>
      <c r="D110" s="1365" t="s">
        <v>3031</v>
      </c>
      <c r="E110" s="1366" t="s">
        <v>3031</v>
      </c>
      <c r="F110" s="1366" t="s">
        <v>3297</v>
      </c>
      <c r="G110" s="1366" t="s">
        <v>3298</v>
      </c>
      <c r="H110" s="1365" t="s">
        <v>3299</v>
      </c>
    </row>
    <row r="111" spans="2:8" s="1267" customFormat="1" x14ac:dyDescent="0.25">
      <c r="B111" s="1365" t="b">
        <v>1</v>
      </c>
      <c r="C111" s="1365" t="s">
        <v>3272</v>
      </c>
      <c r="D111" s="1365" t="s">
        <v>3031</v>
      </c>
      <c r="E111" s="1366" t="s">
        <v>3031</v>
      </c>
      <c r="F111" s="1366" t="s">
        <v>3300</v>
      </c>
      <c r="G111" s="1366" t="s">
        <v>3301</v>
      </c>
      <c r="H111" s="1365" t="s">
        <v>3302</v>
      </c>
    </row>
    <row r="112" spans="2:8" s="1267" customFormat="1" x14ac:dyDescent="0.25">
      <c r="B112" s="1365" t="b">
        <v>1</v>
      </c>
      <c r="C112" s="1365" t="s">
        <v>3272</v>
      </c>
      <c r="D112" s="1365" t="s">
        <v>3031</v>
      </c>
      <c r="E112" s="1366" t="s">
        <v>3031</v>
      </c>
      <c r="F112" s="1366" t="s">
        <v>3303</v>
      </c>
      <c r="G112" s="1366" t="s">
        <v>3304</v>
      </c>
      <c r="H112" s="1365" t="s">
        <v>3305</v>
      </c>
    </row>
    <row r="113" spans="2:8" s="1267" customFormat="1" x14ac:dyDescent="0.25">
      <c r="B113" s="1365" t="b">
        <v>1</v>
      </c>
      <c r="C113" s="1365" t="s">
        <v>3272</v>
      </c>
      <c r="D113" s="1365" t="s">
        <v>3031</v>
      </c>
      <c r="E113" s="1366" t="s">
        <v>3031</v>
      </c>
      <c r="F113" s="1366" t="s">
        <v>3306</v>
      </c>
      <c r="G113" s="1366" t="s">
        <v>3307</v>
      </c>
      <c r="H113" s="1365" t="s">
        <v>3308</v>
      </c>
    </row>
    <row r="114" spans="2:8" s="1267" customFormat="1" x14ac:dyDescent="0.25">
      <c r="B114" s="1365" t="b">
        <v>1</v>
      </c>
      <c r="C114" s="1365" t="s">
        <v>3272</v>
      </c>
      <c r="D114" s="1365" t="s">
        <v>3031</v>
      </c>
      <c r="E114" s="1366" t="s">
        <v>3031</v>
      </c>
      <c r="F114" s="1366" t="s">
        <v>3309</v>
      </c>
      <c r="G114" s="1366" t="s">
        <v>3310</v>
      </c>
      <c r="H114" s="1365" t="s">
        <v>3311</v>
      </c>
    </row>
    <row r="115" spans="2:8" s="1267" customFormat="1" x14ac:dyDescent="0.25">
      <c r="B115" s="1365" t="b">
        <v>1</v>
      </c>
      <c r="C115" s="1365" t="s">
        <v>3272</v>
      </c>
      <c r="D115" s="1365" t="s">
        <v>3031</v>
      </c>
      <c r="E115" s="1366" t="s">
        <v>3031</v>
      </c>
      <c r="F115" s="1366" t="s">
        <v>3312</v>
      </c>
      <c r="G115" s="1366" t="s">
        <v>3313</v>
      </c>
      <c r="H115" s="1365" t="s">
        <v>3314</v>
      </c>
    </row>
    <row r="116" spans="2:8" s="1267" customFormat="1" x14ac:dyDescent="0.25">
      <c r="B116" s="1365" t="b">
        <v>1</v>
      </c>
      <c r="C116" s="1365" t="s">
        <v>3272</v>
      </c>
      <c r="D116" s="1365" t="s">
        <v>3031</v>
      </c>
      <c r="E116" s="1366" t="s">
        <v>3031</v>
      </c>
      <c r="F116" s="1366" t="s">
        <v>3315</v>
      </c>
      <c r="G116" s="1366" t="s">
        <v>3316</v>
      </c>
      <c r="H116" s="1365" t="s">
        <v>3317</v>
      </c>
    </row>
    <row r="117" spans="2:8" s="1267" customFormat="1" x14ac:dyDescent="0.25">
      <c r="B117" s="1365" t="b">
        <v>1</v>
      </c>
      <c r="C117" s="1365" t="s">
        <v>3272</v>
      </c>
      <c r="D117" s="1365" t="s">
        <v>3031</v>
      </c>
      <c r="E117" s="1366" t="s">
        <v>3031</v>
      </c>
      <c r="F117" s="1366" t="s">
        <v>3318</v>
      </c>
      <c r="G117" s="1366" t="s">
        <v>3319</v>
      </c>
      <c r="H117" s="1365" t="s">
        <v>3320</v>
      </c>
    </row>
    <row r="118" spans="2:8" s="1267" customFormat="1" x14ac:dyDescent="0.25">
      <c r="B118" s="1365" t="b">
        <v>1</v>
      </c>
      <c r="C118" s="1365" t="s">
        <v>3321</v>
      </c>
      <c r="D118" s="1365" t="s">
        <v>3049</v>
      </c>
      <c r="E118" s="1366" t="s">
        <v>3049</v>
      </c>
      <c r="F118" s="1366" t="s">
        <v>3322</v>
      </c>
      <c r="G118" s="1366" t="s">
        <v>3323</v>
      </c>
      <c r="H118" s="1365" t="s">
        <v>3324</v>
      </c>
    </row>
    <row r="119" spans="2:8" s="1267" customFormat="1" x14ac:dyDescent="0.25">
      <c r="B119" s="1365" t="b">
        <v>1</v>
      </c>
      <c r="C119" s="1365" t="s">
        <v>3321</v>
      </c>
      <c r="D119" s="1365" t="s">
        <v>3049</v>
      </c>
      <c r="E119" s="1366" t="s">
        <v>3049</v>
      </c>
      <c r="F119" s="1366" t="s">
        <v>3325</v>
      </c>
      <c r="G119" s="1366" t="s">
        <v>3326</v>
      </c>
      <c r="H119" s="1365" t="s">
        <v>3327</v>
      </c>
    </row>
    <row r="120" spans="2:8" s="1267" customFormat="1" x14ac:dyDescent="0.25">
      <c r="B120" s="1365" t="b">
        <v>1</v>
      </c>
      <c r="C120" s="1365" t="s">
        <v>3321</v>
      </c>
      <c r="D120" s="1365" t="s">
        <v>3049</v>
      </c>
      <c r="E120" s="1366" t="s">
        <v>3049</v>
      </c>
      <c r="F120" s="1366" t="s">
        <v>3328</v>
      </c>
      <c r="G120" s="1366" t="s">
        <v>3329</v>
      </c>
      <c r="H120" s="1365" t="s">
        <v>3330</v>
      </c>
    </row>
    <row r="121" spans="2:8" s="1267" customFormat="1" x14ac:dyDescent="0.25">
      <c r="B121" s="1365" t="b">
        <v>1</v>
      </c>
      <c r="C121" s="1365" t="s">
        <v>3321</v>
      </c>
      <c r="D121" s="1365" t="s">
        <v>3049</v>
      </c>
      <c r="E121" s="1366" t="s">
        <v>3049</v>
      </c>
      <c r="F121" s="1366" t="s">
        <v>3331</v>
      </c>
      <c r="G121" s="1366" t="s">
        <v>3332</v>
      </c>
      <c r="H121" s="1365" t="s">
        <v>3333</v>
      </c>
    </row>
    <row r="122" spans="2:8" s="1267" customFormat="1" x14ac:dyDescent="0.25">
      <c r="B122" s="1365" t="b">
        <v>1</v>
      </c>
      <c r="C122" s="1365" t="s">
        <v>3321</v>
      </c>
      <c r="D122" s="1365" t="s">
        <v>3049</v>
      </c>
      <c r="E122" s="1366" t="s">
        <v>3049</v>
      </c>
      <c r="F122" s="1366" t="s">
        <v>3334</v>
      </c>
      <c r="G122" s="1366" t="s">
        <v>3335</v>
      </c>
      <c r="H122" s="1365" t="s">
        <v>3336</v>
      </c>
    </row>
    <row r="123" spans="2:8" s="1267" customFormat="1" x14ac:dyDescent="0.25">
      <c r="B123" s="1365" t="b">
        <v>1</v>
      </c>
      <c r="C123" s="1365" t="s">
        <v>3321</v>
      </c>
      <c r="D123" s="1365" t="s">
        <v>3049</v>
      </c>
      <c r="E123" s="1366" t="s">
        <v>3049</v>
      </c>
      <c r="F123" s="1366" t="s">
        <v>3337</v>
      </c>
      <c r="G123" s="1366" t="s">
        <v>3338</v>
      </c>
      <c r="H123" s="1365" t="s">
        <v>3339</v>
      </c>
    </row>
    <row r="124" spans="2:8" s="1267" customFormat="1" x14ac:dyDescent="0.25">
      <c r="B124" s="1365" t="b">
        <v>1</v>
      </c>
      <c r="C124" s="1365" t="s">
        <v>3340</v>
      </c>
      <c r="D124" s="1365" t="s">
        <v>3045</v>
      </c>
      <c r="E124" s="1366" t="s">
        <v>3045</v>
      </c>
      <c r="F124" s="1366" t="s">
        <v>3341</v>
      </c>
      <c r="G124" s="1366" t="s">
        <v>3342</v>
      </c>
      <c r="H124" s="1365" t="s">
        <v>3343</v>
      </c>
    </row>
    <row r="125" spans="2:8" s="1267" customFormat="1" x14ac:dyDescent="0.25">
      <c r="B125" s="1365" t="b">
        <v>1</v>
      </c>
      <c r="C125" s="1365" t="s">
        <v>3340</v>
      </c>
      <c r="D125" s="1365" t="s">
        <v>3045</v>
      </c>
      <c r="E125" s="1366" t="s">
        <v>3045</v>
      </c>
      <c r="F125" s="1366" t="s">
        <v>3344</v>
      </c>
      <c r="G125" s="1366" t="s">
        <v>3345</v>
      </c>
      <c r="H125" s="1365" t="s">
        <v>3346</v>
      </c>
    </row>
    <row r="126" spans="2:8" s="1267" customFormat="1" x14ac:dyDescent="0.25">
      <c r="B126" s="1365" t="b">
        <v>1</v>
      </c>
      <c r="C126" s="1365" t="s">
        <v>3340</v>
      </c>
      <c r="D126" s="1365" t="s">
        <v>3045</v>
      </c>
      <c r="E126" s="1366" t="s">
        <v>3045</v>
      </c>
      <c r="F126" s="1366" t="s">
        <v>3347</v>
      </c>
      <c r="G126" s="1366" t="s">
        <v>3348</v>
      </c>
      <c r="H126" s="1365" t="s">
        <v>3349</v>
      </c>
    </row>
    <row r="127" spans="2:8" s="1267" customFormat="1" x14ac:dyDescent="0.25">
      <c r="B127" s="1365" t="b">
        <v>1</v>
      </c>
      <c r="C127" s="1365" t="s">
        <v>3340</v>
      </c>
      <c r="D127" s="1365" t="s">
        <v>3045</v>
      </c>
      <c r="E127" s="1366" t="s">
        <v>3045</v>
      </c>
      <c r="F127" s="1366" t="s">
        <v>3350</v>
      </c>
      <c r="G127" s="1366" t="s">
        <v>3351</v>
      </c>
      <c r="H127" s="1365" t="s">
        <v>3352</v>
      </c>
    </row>
    <row r="128" spans="2:8" s="1267" customFormat="1" x14ac:dyDescent="0.25">
      <c r="B128" s="1365" t="b">
        <v>1</v>
      </c>
      <c r="C128" s="1365" t="s">
        <v>3340</v>
      </c>
      <c r="D128" s="1365" t="s">
        <v>3045</v>
      </c>
      <c r="E128" s="1366" t="s">
        <v>3045</v>
      </c>
      <c r="F128" s="1366" t="s">
        <v>3353</v>
      </c>
      <c r="G128" s="1366" t="s">
        <v>3354</v>
      </c>
      <c r="H128" s="1365" t="s">
        <v>3355</v>
      </c>
    </row>
    <row r="129" spans="2:8" s="1267" customFormat="1" x14ac:dyDescent="0.25">
      <c r="B129" s="1365" t="b">
        <v>1</v>
      </c>
      <c r="C129" s="1365" t="s">
        <v>3340</v>
      </c>
      <c r="D129" s="1365" t="s">
        <v>3045</v>
      </c>
      <c r="E129" s="1366" t="s">
        <v>3045</v>
      </c>
      <c r="F129" s="1366" t="s">
        <v>3356</v>
      </c>
      <c r="G129" s="1366" t="s">
        <v>3357</v>
      </c>
      <c r="H129" s="1365" t="s">
        <v>3358</v>
      </c>
    </row>
    <row r="130" spans="2:8" s="1267" customFormat="1" x14ac:dyDescent="0.25">
      <c r="B130" s="1365" t="b">
        <v>1</v>
      </c>
      <c r="C130" s="1365" t="s">
        <v>3340</v>
      </c>
      <c r="D130" s="1365" t="s">
        <v>3045</v>
      </c>
      <c r="E130" s="1366" t="s">
        <v>3045</v>
      </c>
      <c r="F130" s="1366" t="s">
        <v>3359</v>
      </c>
      <c r="G130" s="1366" t="s">
        <v>3360</v>
      </c>
      <c r="H130" s="1365" t="s">
        <v>3361</v>
      </c>
    </row>
    <row r="131" spans="2:8" s="1267" customFormat="1" x14ac:dyDescent="0.25">
      <c r="B131" s="1365" t="b">
        <v>1</v>
      </c>
      <c r="C131" s="1365" t="s">
        <v>3340</v>
      </c>
      <c r="D131" s="1365" t="s">
        <v>3045</v>
      </c>
      <c r="E131" s="1366" t="s">
        <v>3045</v>
      </c>
      <c r="F131" s="1366" t="s">
        <v>3362</v>
      </c>
      <c r="G131" s="1366" t="s">
        <v>3363</v>
      </c>
      <c r="H131" s="1365" t="s">
        <v>3364</v>
      </c>
    </row>
    <row r="132" spans="2:8" s="1267" customFormat="1" x14ac:dyDescent="0.25">
      <c r="B132" s="1365" t="b">
        <v>1</v>
      </c>
      <c r="C132" s="1365" t="s">
        <v>3340</v>
      </c>
      <c r="D132" s="1365" t="s">
        <v>3045</v>
      </c>
      <c r="E132" s="1366" t="s">
        <v>3045</v>
      </c>
      <c r="F132" s="1366" t="s">
        <v>3365</v>
      </c>
      <c r="G132" s="1366" t="s">
        <v>3366</v>
      </c>
      <c r="H132" s="1365" t="s">
        <v>3367</v>
      </c>
    </row>
    <row r="133" spans="2:8" s="1267" customFormat="1" x14ac:dyDescent="0.25">
      <c r="B133" s="1365" t="b">
        <v>1</v>
      </c>
      <c r="C133" s="1365" t="s">
        <v>3340</v>
      </c>
      <c r="D133" s="1365" t="s">
        <v>3045</v>
      </c>
      <c r="E133" s="1366" t="s">
        <v>3045</v>
      </c>
      <c r="F133" s="1366" t="s">
        <v>3368</v>
      </c>
      <c r="G133" s="1366" t="s">
        <v>3369</v>
      </c>
      <c r="H133" s="1365" t="s">
        <v>3370</v>
      </c>
    </row>
    <row r="134" spans="2:8" s="1267" customFormat="1" x14ac:dyDescent="0.25">
      <c r="B134" s="1365" t="b">
        <v>1</v>
      </c>
      <c r="C134" s="1365" t="s">
        <v>3340</v>
      </c>
      <c r="D134" s="1365" t="s">
        <v>3045</v>
      </c>
      <c r="E134" s="1366" t="s">
        <v>3045</v>
      </c>
      <c r="F134" s="1366" t="s">
        <v>3371</v>
      </c>
      <c r="G134" s="1366" t="s">
        <v>3372</v>
      </c>
      <c r="H134" s="1365" t="s">
        <v>3373</v>
      </c>
    </row>
    <row r="135" spans="2:8" s="1267" customFormat="1" x14ac:dyDescent="0.25">
      <c r="B135" s="1365" t="b">
        <v>1</v>
      </c>
      <c r="C135" s="1365" t="s">
        <v>3340</v>
      </c>
      <c r="D135" s="1365" t="s">
        <v>3045</v>
      </c>
      <c r="E135" s="1366" t="s">
        <v>3045</v>
      </c>
      <c r="F135" s="1366" t="s">
        <v>3374</v>
      </c>
      <c r="G135" s="1366" t="s">
        <v>3375</v>
      </c>
      <c r="H135" s="1365" t="s">
        <v>3376</v>
      </c>
    </row>
    <row r="136" spans="2:8" s="1267" customFormat="1" x14ac:dyDescent="0.25">
      <c r="B136" s="1365" t="b">
        <v>1</v>
      </c>
      <c r="C136" s="1365" t="s">
        <v>3340</v>
      </c>
      <c r="D136" s="1365" t="s">
        <v>3045</v>
      </c>
      <c r="E136" s="1366" t="s">
        <v>3045</v>
      </c>
      <c r="F136" s="1366" t="s">
        <v>3377</v>
      </c>
      <c r="G136" s="1366" t="s">
        <v>3378</v>
      </c>
      <c r="H136" s="1365" t="s">
        <v>3379</v>
      </c>
    </row>
    <row r="137" spans="2:8" s="1267" customFormat="1" x14ac:dyDescent="0.25">
      <c r="B137" s="1365" t="b">
        <v>1</v>
      </c>
      <c r="C137" s="1365" t="s">
        <v>3340</v>
      </c>
      <c r="D137" s="1365" t="s">
        <v>3045</v>
      </c>
      <c r="E137" s="1366" t="s">
        <v>3045</v>
      </c>
      <c r="F137" s="1366" t="s">
        <v>3380</v>
      </c>
      <c r="G137" s="1366" t="s">
        <v>3381</v>
      </c>
      <c r="H137" s="1365" t="s">
        <v>3382</v>
      </c>
    </row>
    <row r="138" spans="2:8" s="1267" customFormat="1" x14ac:dyDescent="0.25">
      <c r="B138" s="1365" t="b">
        <v>1</v>
      </c>
      <c r="C138" s="1365" t="s">
        <v>3340</v>
      </c>
      <c r="D138" s="1365" t="s">
        <v>3045</v>
      </c>
      <c r="E138" s="1366" t="s">
        <v>3045</v>
      </c>
      <c r="F138" s="1366" t="s">
        <v>3383</v>
      </c>
      <c r="G138" s="1366" t="s">
        <v>3384</v>
      </c>
      <c r="H138" s="1365" t="s">
        <v>3385</v>
      </c>
    </row>
    <row r="139" spans="2:8" s="1267" customFormat="1" x14ac:dyDescent="0.25">
      <c r="B139" s="1365" t="b">
        <v>1</v>
      </c>
      <c r="C139" s="1365" t="s">
        <v>3340</v>
      </c>
      <c r="D139" s="1365" t="s">
        <v>3045</v>
      </c>
      <c r="E139" s="1366" t="s">
        <v>3045</v>
      </c>
      <c r="F139" s="1366" t="s">
        <v>3386</v>
      </c>
      <c r="G139" s="1366" t="s">
        <v>3387</v>
      </c>
      <c r="H139" s="1365" t="s">
        <v>3388</v>
      </c>
    </row>
    <row r="140" spans="2:8" s="1267" customFormat="1" x14ac:dyDescent="0.25">
      <c r="B140" s="1365" t="b">
        <v>1</v>
      </c>
      <c r="C140" s="1365" t="s">
        <v>3389</v>
      </c>
      <c r="D140" s="1365" t="s">
        <v>3065</v>
      </c>
      <c r="E140" s="1366" t="s">
        <v>3065</v>
      </c>
      <c r="F140" s="1366" t="s">
        <v>3390</v>
      </c>
      <c r="G140" s="1366" t="s">
        <v>3391</v>
      </c>
      <c r="H140" s="1365" t="s">
        <v>3392</v>
      </c>
    </row>
    <row r="141" spans="2:8" s="1267" customFormat="1" x14ac:dyDescent="0.25">
      <c r="B141" s="1365" t="b">
        <v>1</v>
      </c>
      <c r="C141" s="1365" t="s">
        <v>3389</v>
      </c>
      <c r="D141" s="1365" t="s">
        <v>3065</v>
      </c>
      <c r="E141" s="1366" t="s">
        <v>3065</v>
      </c>
      <c r="F141" s="1366" t="s">
        <v>3393</v>
      </c>
      <c r="G141" s="1366" t="s">
        <v>3394</v>
      </c>
      <c r="H141" s="1365" t="s">
        <v>3395</v>
      </c>
    </row>
    <row r="142" spans="2:8" s="1267" customFormat="1" x14ac:dyDescent="0.25">
      <c r="B142" s="1365" t="b">
        <v>1</v>
      </c>
      <c r="C142" s="1365" t="s">
        <v>3389</v>
      </c>
      <c r="D142" s="1365" t="s">
        <v>3065</v>
      </c>
      <c r="E142" s="1366" t="s">
        <v>3065</v>
      </c>
      <c r="F142" s="1366" t="s">
        <v>3396</v>
      </c>
      <c r="G142" s="1366" t="s">
        <v>3397</v>
      </c>
      <c r="H142" s="1365" t="s">
        <v>3398</v>
      </c>
    </row>
    <row r="143" spans="2:8" s="1267" customFormat="1" x14ac:dyDescent="0.25">
      <c r="B143" s="1365" t="b">
        <v>1</v>
      </c>
      <c r="C143" s="1365" t="s">
        <v>3389</v>
      </c>
      <c r="D143" s="1365" t="s">
        <v>3065</v>
      </c>
      <c r="E143" s="1366" t="s">
        <v>3065</v>
      </c>
      <c r="F143" s="1366" t="s">
        <v>3399</v>
      </c>
      <c r="G143" s="1366" t="s">
        <v>3400</v>
      </c>
      <c r="H143" s="1365" t="s">
        <v>3401</v>
      </c>
    </row>
    <row r="144" spans="2:8" s="1267" customFormat="1" x14ac:dyDescent="0.25">
      <c r="B144" s="1365" t="b">
        <v>1</v>
      </c>
      <c r="C144" s="1365" t="s">
        <v>3389</v>
      </c>
      <c r="D144" s="1365" t="s">
        <v>3065</v>
      </c>
      <c r="E144" s="1366" t="s">
        <v>3065</v>
      </c>
      <c r="F144" s="1366" t="s">
        <v>3402</v>
      </c>
      <c r="G144" s="1366" t="s">
        <v>3403</v>
      </c>
      <c r="H144" s="1365" t="s">
        <v>3404</v>
      </c>
    </row>
    <row r="145" spans="2:8" s="1267" customFormat="1" x14ac:dyDescent="0.25">
      <c r="B145" s="1365" t="b">
        <v>1</v>
      </c>
      <c r="C145" s="1365" t="s">
        <v>3389</v>
      </c>
      <c r="D145" s="1365" t="s">
        <v>3065</v>
      </c>
      <c r="E145" s="1366" t="s">
        <v>3065</v>
      </c>
      <c r="F145" s="1366" t="s">
        <v>3405</v>
      </c>
      <c r="G145" s="1366" t="s">
        <v>3406</v>
      </c>
      <c r="H145" s="1365" t="s">
        <v>3407</v>
      </c>
    </row>
    <row r="146" spans="2:8" s="1267" customFormat="1" x14ac:dyDescent="0.25">
      <c r="B146" s="1365" t="b">
        <v>1</v>
      </c>
      <c r="C146" s="1365" t="s">
        <v>3389</v>
      </c>
      <c r="D146" s="1365" t="s">
        <v>3065</v>
      </c>
      <c r="E146" s="1366" t="s">
        <v>3065</v>
      </c>
      <c r="F146" s="1366" t="s">
        <v>3408</v>
      </c>
      <c r="G146" s="1366" t="s">
        <v>3409</v>
      </c>
      <c r="H146" s="1365" t="s">
        <v>3410</v>
      </c>
    </row>
    <row r="147" spans="2:8" s="1267" customFormat="1" x14ac:dyDescent="0.25">
      <c r="B147" s="1365" t="b">
        <v>1</v>
      </c>
      <c r="C147" s="1365" t="s">
        <v>3389</v>
      </c>
      <c r="D147" s="1365" t="s">
        <v>3065</v>
      </c>
      <c r="E147" s="1366" t="s">
        <v>3065</v>
      </c>
      <c r="F147" s="1366" t="s">
        <v>3411</v>
      </c>
      <c r="G147" s="1366" t="s">
        <v>3412</v>
      </c>
      <c r="H147" s="1365" t="s">
        <v>3413</v>
      </c>
    </row>
    <row r="148" spans="2:8" s="1267" customFormat="1" x14ac:dyDescent="0.25">
      <c r="B148" s="1365" t="b">
        <v>1</v>
      </c>
      <c r="C148" s="1365" t="s">
        <v>3389</v>
      </c>
      <c r="D148" s="1365" t="s">
        <v>3065</v>
      </c>
      <c r="E148" s="1366" t="s">
        <v>3065</v>
      </c>
      <c r="F148" s="1366" t="s">
        <v>3414</v>
      </c>
      <c r="G148" s="1366" t="s">
        <v>3415</v>
      </c>
      <c r="H148" s="1365" t="s">
        <v>3416</v>
      </c>
    </row>
    <row r="149" spans="2:8" s="1267" customFormat="1" x14ac:dyDescent="0.25">
      <c r="B149" s="1365" t="b">
        <v>1</v>
      </c>
      <c r="C149" s="1365" t="s">
        <v>3417</v>
      </c>
      <c r="D149" s="1365" t="s">
        <v>3418</v>
      </c>
      <c r="E149" s="1366" t="s">
        <v>3418</v>
      </c>
      <c r="F149" s="1366" t="s">
        <v>3419</v>
      </c>
      <c r="G149" s="1366" t="s">
        <v>3420</v>
      </c>
      <c r="H149" s="1365" t="s">
        <v>3421</v>
      </c>
    </row>
    <row r="150" spans="2:8" s="1267" customFormat="1" x14ac:dyDescent="0.25">
      <c r="B150" s="1365" t="b">
        <v>1</v>
      </c>
      <c r="C150" s="1365" t="s">
        <v>3417</v>
      </c>
      <c r="D150" s="1365" t="s">
        <v>3418</v>
      </c>
      <c r="E150" s="1366" t="s">
        <v>3418</v>
      </c>
      <c r="F150" s="1366" t="s">
        <v>3422</v>
      </c>
      <c r="G150" s="1366" t="s">
        <v>3423</v>
      </c>
      <c r="H150" s="1365" t="s">
        <v>3424</v>
      </c>
    </row>
    <row r="151" spans="2:8" s="1267" customFormat="1" x14ac:dyDescent="0.25">
      <c r="B151" s="1365" t="b">
        <v>1</v>
      </c>
      <c r="C151" s="1365" t="s">
        <v>3417</v>
      </c>
      <c r="D151" s="1365" t="s">
        <v>3418</v>
      </c>
      <c r="E151" s="1366" t="s">
        <v>3418</v>
      </c>
      <c r="F151" s="1366" t="s">
        <v>3425</v>
      </c>
      <c r="G151" s="1366" t="s">
        <v>3426</v>
      </c>
      <c r="H151" s="1365" t="s">
        <v>3427</v>
      </c>
    </row>
    <row r="152" spans="2:8" s="1267" customFormat="1" x14ac:dyDescent="0.25">
      <c r="B152" s="1365" t="b">
        <v>1</v>
      </c>
      <c r="C152" s="1365" t="s">
        <v>3417</v>
      </c>
      <c r="D152" s="1365" t="s">
        <v>3418</v>
      </c>
      <c r="E152" s="1366" t="s">
        <v>3418</v>
      </c>
      <c r="F152" s="1366" t="s">
        <v>3428</v>
      </c>
      <c r="G152" s="1366" t="s">
        <v>3429</v>
      </c>
      <c r="H152" s="1365" t="s">
        <v>3430</v>
      </c>
    </row>
    <row r="153" spans="2:8" s="1267" customFormat="1" x14ac:dyDescent="0.25">
      <c r="B153" s="1365" t="b">
        <v>1</v>
      </c>
      <c r="C153" s="1365" t="s">
        <v>3417</v>
      </c>
      <c r="D153" s="1365" t="s">
        <v>3418</v>
      </c>
      <c r="E153" s="1366" t="s">
        <v>3418</v>
      </c>
      <c r="F153" s="1366" t="s">
        <v>3431</v>
      </c>
      <c r="G153" s="1366" t="s">
        <v>3432</v>
      </c>
      <c r="H153" s="1365" t="s">
        <v>3433</v>
      </c>
    </row>
    <row r="154" spans="2:8" s="1267" customFormat="1" x14ac:dyDescent="0.25">
      <c r="B154" s="1365" t="b">
        <v>1</v>
      </c>
      <c r="C154" s="1365" t="s">
        <v>3417</v>
      </c>
      <c r="D154" s="1365" t="s">
        <v>3418</v>
      </c>
      <c r="E154" s="1366" t="s">
        <v>3418</v>
      </c>
      <c r="F154" s="1366" t="s">
        <v>3434</v>
      </c>
      <c r="G154" s="1366" t="s">
        <v>3435</v>
      </c>
      <c r="H154" s="1365" t="s">
        <v>3436</v>
      </c>
    </row>
    <row r="155" spans="2:8" s="1267" customFormat="1" x14ac:dyDescent="0.25">
      <c r="B155" s="1365" t="b">
        <v>1</v>
      </c>
      <c r="C155" s="1365" t="s">
        <v>3417</v>
      </c>
      <c r="D155" s="1365" t="s">
        <v>3418</v>
      </c>
      <c r="E155" s="1366" t="s">
        <v>3418</v>
      </c>
      <c r="F155" s="1366" t="s">
        <v>3437</v>
      </c>
      <c r="G155" s="1366" t="s">
        <v>3438</v>
      </c>
      <c r="H155" s="1365" t="s">
        <v>3439</v>
      </c>
    </row>
    <row r="156" spans="2:8" s="1267" customFormat="1" x14ac:dyDescent="0.25">
      <c r="B156" s="1365" t="b">
        <v>1</v>
      </c>
      <c r="C156" s="1365" t="s">
        <v>3440</v>
      </c>
      <c r="D156" s="1365" t="s">
        <v>3441</v>
      </c>
      <c r="E156" s="1366" t="s">
        <v>3441</v>
      </c>
      <c r="F156" s="1366" t="s">
        <v>3442</v>
      </c>
      <c r="G156" s="1366" t="s">
        <v>3443</v>
      </c>
      <c r="H156" s="1365" t="s">
        <v>3444</v>
      </c>
    </row>
    <row r="157" spans="2:8" s="1267" customFormat="1" x14ac:dyDescent="0.25">
      <c r="B157" s="1365" t="b">
        <v>1</v>
      </c>
      <c r="C157" s="1365" t="s">
        <v>3440</v>
      </c>
      <c r="D157" s="1365" t="s">
        <v>3441</v>
      </c>
      <c r="E157" s="1366" t="s">
        <v>3441</v>
      </c>
      <c r="F157" s="1366" t="s">
        <v>3445</v>
      </c>
      <c r="G157" s="1366" t="s">
        <v>3446</v>
      </c>
      <c r="H157" s="1365" t="s">
        <v>3447</v>
      </c>
    </row>
    <row r="158" spans="2:8" s="1267" customFormat="1" x14ac:dyDescent="0.25">
      <c r="B158" s="1365" t="b">
        <v>1</v>
      </c>
      <c r="C158" s="1365" t="s">
        <v>3440</v>
      </c>
      <c r="D158" s="1365" t="s">
        <v>3441</v>
      </c>
      <c r="E158" s="1366" t="s">
        <v>3441</v>
      </c>
      <c r="F158" s="1366" t="s">
        <v>3448</v>
      </c>
      <c r="G158" s="1366" t="s">
        <v>3449</v>
      </c>
      <c r="H158" s="1365" t="s">
        <v>3450</v>
      </c>
    </row>
    <row r="159" spans="2:8" s="1267" customFormat="1" x14ac:dyDescent="0.25">
      <c r="B159" s="1365" t="b">
        <v>1</v>
      </c>
      <c r="C159" s="1365" t="s">
        <v>3440</v>
      </c>
      <c r="D159" s="1365" t="s">
        <v>3441</v>
      </c>
      <c r="E159" s="1366" t="s">
        <v>3441</v>
      </c>
      <c r="F159" s="1366" t="s">
        <v>3451</v>
      </c>
      <c r="G159" s="1366" t="s">
        <v>3452</v>
      </c>
      <c r="H159" s="1365" t="s">
        <v>3453</v>
      </c>
    </row>
    <row r="160" spans="2:8" s="1267" customFormat="1" x14ac:dyDescent="0.25">
      <c r="B160" s="1365" t="b">
        <v>1</v>
      </c>
      <c r="C160" s="1365" t="s">
        <v>3440</v>
      </c>
      <c r="D160" s="1365" t="s">
        <v>3441</v>
      </c>
      <c r="E160" s="1366" t="s">
        <v>3441</v>
      </c>
      <c r="F160" s="1366" t="s">
        <v>3454</v>
      </c>
      <c r="G160" s="1366" t="s">
        <v>3455</v>
      </c>
      <c r="H160" s="1365" t="s">
        <v>3456</v>
      </c>
    </row>
    <row r="161" spans="2:8" s="1267" customFormat="1" x14ac:dyDescent="0.25">
      <c r="B161" s="1365" t="b">
        <v>1</v>
      </c>
      <c r="C161" s="1365" t="s">
        <v>3440</v>
      </c>
      <c r="D161" s="1365" t="s">
        <v>3441</v>
      </c>
      <c r="E161" s="1366" t="s">
        <v>3441</v>
      </c>
      <c r="F161" s="1366" t="s">
        <v>3457</v>
      </c>
      <c r="G161" s="1366" t="s">
        <v>3458</v>
      </c>
      <c r="H161" s="1365" t="s">
        <v>3459</v>
      </c>
    </row>
    <row r="162" spans="2:8" s="1267" customFormat="1" x14ac:dyDescent="0.25">
      <c r="B162" s="1365" t="b">
        <v>1</v>
      </c>
      <c r="C162" s="1365" t="s">
        <v>3440</v>
      </c>
      <c r="D162" s="1365" t="s">
        <v>3441</v>
      </c>
      <c r="E162" s="1366" t="s">
        <v>3441</v>
      </c>
      <c r="F162" s="1366" t="s">
        <v>3460</v>
      </c>
      <c r="G162" s="1366" t="s">
        <v>3461</v>
      </c>
      <c r="H162" s="1365" t="s">
        <v>3462</v>
      </c>
    </row>
    <row r="163" spans="2:8" s="1267" customFormat="1" x14ac:dyDescent="0.25">
      <c r="B163" s="1365" t="b">
        <v>1</v>
      </c>
      <c r="C163" s="1365" t="s">
        <v>3440</v>
      </c>
      <c r="D163" s="1365" t="s">
        <v>3441</v>
      </c>
      <c r="E163" s="1366" t="s">
        <v>3441</v>
      </c>
      <c r="F163" s="1366" t="s">
        <v>3463</v>
      </c>
      <c r="G163" s="1366" t="s">
        <v>3464</v>
      </c>
      <c r="H163" s="1365" t="s">
        <v>3465</v>
      </c>
    </row>
    <row r="164" spans="2:8" s="1267" customFormat="1" x14ac:dyDescent="0.25">
      <c r="B164" s="1365" t="b">
        <v>1</v>
      </c>
      <c r="C164" s="1365" t="s">
        <v>3440</v>
      </c>
      <c r="D164" s="1365" t="s">
        <v>3441</v>
      </c>
      <c r="E164" s="1366" t="s">
        <v>3441</v>
      </c>
      <c r="F164" s="1366" t="s">
        <v>3466</v>
      </c>
      <c r="G164" s="1366" t="s">
        <v>3467</v>
      </c>
      <c r="H164" s="1365" t="s">
        <v>3468</v>
      </c>
    </row>
    <row r="165" spans="2:8" s="1267" customFormat="1" x14ac:dyDescent="0.25">
      <c r="B165" s="1365" t="b">
        <v>1</v>
      </c>
      <c r="C165" s="1365" t="s">
        <v>3440</v>
      </c>
      <c r="D165" s="1365" t="s">
        <v>3441</v>
      </c>
      <c r="E165" s="1366" t="s">
        <v>3441</v>
      </c>
      <c r="F165" s="1366" t="s">
        <v>3469</v>
      </c>
      <c r="G165" s="1366" t="s">
        <v>3470</v>
      </c>
      <c r="H165" s="1365" t="s">
        <v>3471</v>
      </c>
    </row>
    <row r="166" spans="2:8" s="1267" customFormat="1" x14ac:dyDescent="0.25">
      <c r="B166" s="1365" t="b">
        <v>1</v>
      </c>
      <c r="C166" s="1365" t="s">
        <v>3440</v>
      </c>
      <c r="D166" s="1365" t="s">
        <v>3441</v>
      </c>
      <c r="E166" s="1366" t="s">
        <v>3441</v>
      </c>
      <c r="F166" s="1366" t="s">
        <v>3472</v>
      </c>
      <c r="G166" s="1366" t="s">
        <v>3473</v>
      </c>
      <c r="H166" s="1365" t="s">
        <v>3474</v>
      </c>
    </row>
    <row r="167" spans="2:8" s="1267" customFormat="1" ht="409.5" x14ac:dyDescent="0.25">
      <c r="B167" s="1365" t="b">
        <v>1</v>
      </c>
      <c r="C167" s="1365" t="s">
        <v>3440</v>
      </c>
      <c r="D167" s="1365" t="s">
        <v>3441</v>
      </c>
      <c r="E167" s="1366" t="s">
        <v>3441</v>
      </c>
      <c r="F167" s="1503" t="s">
        <v>3475</v>
      </c>
      <c r="G167" s="1366" t="s">
        <v>3476</v>
      </c>
      <c r="H167" s="1365" t="s">
        <v>3477</v>
      </c>
    </row>
    <row r="168" spans="2:8" s="1267" customFormat="1" x14ac:dyDescent="0.25">
      <c r="B168" s="1365" t="b">
        <v>1</v>
      </c>
      <c r="C168" s="1365" t="s">
        <v>3440</v>
      </c>
      <c r="D168" s="1365" t="s">
        <v>3441</v>
      </c>
      <c r="E168" s="1366" t="s">
        <v>3441</v>
      </c>
      <c r="F168" s="1366" t="s">
        <v>3478</v>
      </c>
      <c r="G168" s="1366" t="s">
        <v>3479</v>
      </c>
      <c r="H168" s="1365" t="s">
        <v>3480</v>
      </c>
    </row>
    <row r="169" spans="2:8" s="1267" customFormat="1" x14ac:dyDescent="0.25">
      <c r="B169" s="1365" t="b">
        <v>1</v>
      </c>
      <c r="C169" s="1365" t="s">
        <v>3440</v>
      </c>
      <c r="D169" s="1365" t="s">
        <v>3441</v>
      </c>
      <c r="E169" s="1366" t="s">
        <v>3441</v>
      </c>
      <c r="F169" s="1366" t="s">
        <v>3481</v>
      </c>
      <c r="G169" s="1366" t="s">
        <v>3482</v>
      </c>
      <c r="H169" s="1365" t="s">
        <v>3483</v>
      </c>
    </row>
    <row r="170" spans="2:8" s="1267" customFormat="1" x14ac:dyDescent="0.25">
      <c r="B170" s="1365" t="b">
        <v>1</v>
      </c>
      <c r="C170" s="1365" t="s">
        <v>3440</v>
      </c>
      <c r="D170" s="1365" t="s">
        <v>3441</v>
      </c>
      <c r="E170" s="1366" t="s">
        <v>3441</v>
      </c>
      <c r="F170" s="1366" t="s">
        <v>3484</v>
      </c>
      <c r="G170" s="1366" t="s">
        <v>3485</v>
      </c>
      <c r="H170" s="1365" t="s">
        <v>3486</v>
      </c>
    </row>
    <row r="171" spans="2:8" s="1267" customFormat="1" x14ac:dyDescent="0.25">
      <c r="B171" s="1365" t="b">
        <v>1</v>
      </c>
      <c r="C171" s="1365" t="s">
        <v>3487</v>
      </c>
      <c r="D171" s="1365" t="s">
        <v>3488</v>
      </c>
      <c r="E171" s="1366" t="s">
        <v>3488</v>
      </c>
      <c r="F171" s="1366" t="s">
        <v>3489</v>
      </c>
      <c r="G171" s="1366" t="s">
        <v>3490</v>
      </c>
      <c r="H171" s="1365" t="s">
        <v>3491</v>
      </c>
    </row>
    <row r="172" spans="2:8" s="1267" customFormat="1" x14ac:dyDescent="0.25">
      <c r="B172" s="1365" t="b">
        <v>1</v>
      </c>
      <c r="C172" s="1365" t="s">
        <v>3487</v>
      </c>
      <c r="D172" s="1365" t="s">
        <v>3488</v>
      </c>
      <c r="E172" s="1366" t="s">
        <v>3488</v>
      </c>
      <c r="F172" s="1366" t="s">
        <v>3492</v>
      </c>
      <c r="G172" s="1366" t="s">
        <v>3493</v>
      </c>
      <c r="H172" s="1365" t="s">
        <v>3494</v>
      </c>
    </row>
    <row r="173" spans="2:8" s="1267" customFormat="1" x14ac:dyDescent="0.25">
      <c r="B173" s="1365" t="b">
        <v>1</v>
      </c>
      <c r="C173" s="1365" t="s">
        <v>3487</v>
      </c>
      <c r="D173" s="1365" t="s">
        <v>3488</v>
      </c>
      <c r="E173" s="1366" t="s">
        <v>3488</v>
      </c>
      <c r="F173" s="1366" t="s">
        <v>3495</v>
      </c>
      <c r="G173" s="1366" t="s">
        <v>3496</v>
      </c>
      <c r="H173" s="1365" t="s">
        <v>3497</v>
      </c>
    </row>
    <row r="174" spans="2:8" s="1267" customFormat="1" x14ac:dyDescent="0.25">
      <c r="B174" s="1365" t="b">
        <v>1</v>
      </c>
      <c r="C174" s="1365" t="s">
        <v>3487</v>
      </c>
      <c r="D174" s="1365" t="s">
        <v>3488</v>
      </c>
      <c r="E174" s="1366" t="s">
        <v>3488</v>
      </c>
      <c r="F174" s="1366" t="s">
        <v>3498</v>
      </c>
      <c r="G174" s="1366" t="s">
        <v>3499</v>
      </c>
      <c r="H174" s="1365" t="s">
        <v>3500</v>
      </c>
    </row>
    <row r="175" spans="2:8" s="1267" customFormat="1" x14ac:dyDescent="0.25">
      <c r="B175" s="1365" t="b">
        <v>1</v>
      </c>
      <c r="C175" s="1365" t="s">
        <v>3487</v>
      </c>
      <c r="D175" s="1365" t="s">
        <v>3488</v>
      </c>
      <c r="E175" s="1366" t="s">
        <v>3488</v>
      </c>
      <c r="F175" s="1366" t="s">
        <v>3434</v>
      </c>
      <c r="G175" s="1366" t="s">
        <v>3501</v>
      </c>
      <c r="H175" s="1365" t="s">
        <v>3502</v>
      </c>
    </row>
    <row r="176" spans="2:8" s="1267" customFormat="1" x14ac:dyDescent="0.25">
      <c r="B176" s="1365" t="b">
        <v>1</v>
      </c>
      <c r="C176" s="1365" t="s">
        <v>3503</v>
      </c>
      <c r="D176" s="1365" t="s">
        <v>3504</v>
      </c>
      <c r="E176" s="1366" t="s">
        <v>3504</v>
      </c>
      <c r="F176" s="1366" t="s">
        <v>3505</v>
      </c>
      <c r="G176" s="1366" t="s">
        <v>3506</v>
      </c>
      <c r="H176" s="1365" t="s">
        <v>3507</v>
      </c>
    </row>
    <row r="177" spans="2:8" s="1267" customFormat="1" x14ac:dyDescent="0.25">
      <c r="B177" s="1365" t="b">
        <v>1</v>
      </c>
      <c r="C177" s="1365" t="s">
        <v>3503</v>
      </c>
      <c r="D177" s="1365" t="s">
        <v>3504</v>
      </c>
      <c r="E177" s="1366" t="s">
        <v>3504</v>
      </c>
      <c r="F177" s="1366" t="s">
        <v>3508</v>
      </c>
      <c r="G177" s="1366" t="s">
        <v>3509</v>
      </c>
      <c r="H177" s="1365" t="s">
        <v>3510</v>
      </c>
    </row>
    <row r="178" spans="2:8" s="1267" customFormat="1" x14ac:dyDescent="0.25">
      <c r="B178" s="1365" t="b">
        <v>1</v>
      </c>
      <c r="C178" s="1365" t="s">
        <v>3503</v>
      </c>
      <c r="D178" s="1365" t="s">
        <v>3504</v>
      </c>
      <c r="E178" s="1366" t="s">
        <v>3504</v>
      </c>
      <c r="F178" s="1366" t="s">
        <v>3511</v>
      </c>
      <c r="G178" s="1366" t="s">
        <v>3512</v>
      </c>
      <c r="H178" s="1365" t="s">
        <v>3513</v>
      </c>
    </row>
    <row r="179" spans="2:8" s="1267" customFormat="1" x14ac:dyDescent="0.25">
      <c r="B179" s="1365" t="b">
        <v>1</v>
      </c>
      <c r="C179" s="1365" t="s">
        <v>3503</v>
      </c>
      <c r="D179" s="1365" t="s">
        <v>3504</v>
      </c>
      <c r="E179" s="1366" t="s">
        <v>3504</v>
      </c>
      <c r="F179" s="1366" t="s">
        <v>3514</v>
      </c>
      <c r="G179" s="1366" t="s">
        <v>3515</v>
      </c>
      <c r="H179" s="1365" t="s">
        <v>3516</v>
      </c>
    </row>
    <row r="180" spans="2:8" s="1267" customFormat="1" x14ac:dyDescent="0.25">
      <c r="B180" s="1365" t="b">
        <v>1</v>
      </c>
      <c r="C180" s="1365" t="s">
        <v>3503</v>
      </c>
      <c r="D180" s="1365" t="s">
        <v>3504</v>
      </c>
      <c r="E180" s="1366" t="s">
        <v>3504</v>
      </c>
      <c r="F180" s="1366" t="s">
        <v>3517</v>
      </c>
      <c r="G180" s="1366" t="s">
        <v>3518</v>
      </c>
      <c r="H180" s="1365" t="s">
        <v>3519</v>
      </c>
    </row>
    <row r="181" spans="2:8" s="1267" customFormat="1" x14ac:dyDescent="0.25">
      <c r="B181" s="1365" t="b">
        <v>1</v>
      </c>
      <c r="C181" s="1365" t="s">
        <v>3503</v>
      </c>
      <c r="D181" s="1365" t="s">
        <v>3504</v>
      </c>
      <c r="E181" s="1366" t="s">
        <v>3504</v>
      </c>
      <c r="F181" s="1366" t="s">
        <v>3520</v>
      </c>
      <c r="G181" s="1366" t="s">
        <v>3521</v>
      </c>
      <c r="H181" s="1365" t="s">
        <v>3522</v>
      </c>
    </row>
    <row r="182" spans="2:8" s="1267" customFormat="1" x14ac:dyDescent="0.25">
      <c r="B182" s="1365" t="b">
        <v>1</v>
      </c>
      <c r="C182" s="1365" t="s">
        <v>3503</v>
      </c>
      <c r="D182" s="1365" t="s">
        <v>3504</v>
      </c>
      <c r="E182" s="1366" t="s">
        <v>3504</v>
      </c>
      <c r="F182" s="1366" t="s">
        <v>3523</v>
      </c>
      <c r="G182" s="1366" t="s">
        <v>3524</v>
      </c>
      <c r="H182" s="1365" t="s">
        <v>3525</v>
      </c>
    </row>
    <row r="183" spans="2:8" s="1267" customFormat="1" x14ac:dyDescent="0.25">
      <c r="B183" s="1365" t="b">
        <v>1</v>
      </c>
      <c r="C183" s="1365" t="s">
        <v>3503</v>
      </c>
      <c r="D183" s="1365" t="s">
        <v>3504</v>
      </c>
      <c r="E183" s="1366" t="s">
        <v>3504</v>
      </c>
      <c r="F183" s="1366" t="s">
        <v>3526</v>
      </c>
      <c r="G183" s="1366" t="s">
        <v>3527</v>
      </c>
      <c r="H183" s="1365" t="s">
        <v>3528</v>
      </c>
    </row>
    <row r="184" spans="2:8" s="1267" customFormat="1" x14ac:dyDescent="0.25">
      <c r="B184" s="1365" t="b">
        <v>1</v>
      </c>
      <c r="C184" s="1365" t="s">
        <v>3503</v>
      </c>
      <c r="D184" s="1365" t="s">
        <v>3504</v>
      </c>
      <c r="E184" s="1366" t="s">
        <v>3504</v>
      </c>
      <c r="F184" s="1366" t="s">
        <v>3529</v>
      </c>
      <c r="G184" s="1366" t="s">
        <v>3530</v>
      </c>
      <c r="H184" s="1365" t="s">
        <v>3531</v>
      </c>
    </row>
    <row r="185" spans="2:8" s="1267" customFormat="1" x14ac:dyDescent="0.25">
      <c r="B185" s="1365" t="b">
        <v>1</v>
      </c>
      <c r="C185" s="1365" t="s">
        <v>3503</v>
      </c>
      <c r="D185" s="1365" t="s">
        <v>3504</v>
      </c>
      <c r="E185" s="1366" t="s">
        <v>3504</v>
      </c>
      <c r="F185" s="1366" t="s">
        <v>3532</v>
      </c>
      <c r="G185" s="1366" t="s">
        <v>3533</v>
      </c>
      <c r="H185" s="1365" t="s">
        <v>3534</v>
      </c>
    </row>
    <row r="186" spans="2:8" s="1267" customFormat="1" x14ac:dyDescent="0.25">
      <c r="B186" s="1365" t="b">
        <v>1</v>
      </c>
      <c r="C186" s="1365" t="s">
        <v>3503</v>
      </c>
      <c r="D186" s="1365" t="s">
        <v>3504</v>
      </c>
      <c r="E186" s="1366" t="s">
        <v>3504</v>
      </c>
      <c r="F186" s="1366" t="s">
        <v>3535</v>
      </c>
      <c r="G186" s="1366" t="s">
        <v>3536</v>
      </c>
      <c r="H186" s="1365" t="s">
        <v>3537</v>
      </c>
    </row>
    <row r="187" spans="2:8" s="1267" customFormat="1" x14ac:dyDescent="0.25">
      <c r="B187" s="1365" t="b">
        <v>1</v>
      </c>
      <c r="C187" s="1365" t="s">
        <v>3538</v>
      </c>
      <c r="D187" s="1365" t="s">
        <v>3539</v>
      </c>
      <c r="E187" s="1366" t="s">
        <v>3078</v>
      </c>
      <c r="F187" s="1366" t="s">
        <v>3540</v>
      </c>
      <c r="G187" s="1366" t="s">
        <v>3541</v>
      </c>
      <c r="H187" s="1365" t="s">
        <v>3542</v>
      </c>
    </row>
    <row r="188" spans="2:8" s="1267" customFormat="1" x14ac:dyDescent="0.25">
      <c r="B188" s="1365" t="b">
        <v>1</v>
      </c>
      <c r="C188" s="1365" t="s">
        <v>3538</v>
      </c>
      <c r="D188" s="1365" t="s">
        <v>3539</v>
      </c>
      <c r="E188" s="1366" t="s">
        <v>3078</v>
      </c>
      <c r="F188" s="1366" t="s">
        <v>3543</v>
      </c>
      <c r="G188" s="1366" t="s">
        <v>3544</v>
      </c>
      <c r="H188" s="1365" t="s">
        <v>3545</v>
      </c>
    </row>
    <row r="189" spans="2:8" s="1267" customFormat="1" x14ac:dyDescent="0.25">
      <c r="B189" s="1365" t="b">
        <v>1</v>
      </c>
      <c r="C189" s="1365" t="s">
        <v>3538</v>
      </c>
      <c r="D189" s="1365" t="s">
        <v>3539</v>
      </c>
      <c r="E189" s="1366" t="s">
        <v>3078</v>
      </c>
      <c r="F189" s="1366" t="s">
        <v>3546</v>
      </c>
      <c r="G189" s="1366" t="s">
        <v>3547</v>
      </c>
      <c r="H189" s="1365" t="s">
        <v>3548</v>
      </c>
    </row>
    <row r="190" spans="2:8" s="1267" customFormat="1" x14ac:dyDescent="0.25">
      <c r="B190" s="1365" t="b">
        <v>1</v>
      </c>
      <c r="C190" s="1365" t="s">
        <v>3538</v>
      </c>
      <c r="D190" s="1365" t="s">
        <v>3539</v>
      </c>
      <c r="E190" s="1366" t="s">
        <v>3078</v>
      </c>
      <c r="F190" s="1366" t="s">
        <v>3549</v>
      </c>
      <c r="G190" s="1366" t="s">
        <v>3550</v>
      </c>
      <c r="H190" s="1365" t="s">
        <v>3551</v>
      </c>
    </row>
    <row r="191" spans="2:8" s="1267" customFormat="1" x14ac:dyDescent="0.25">
      <c r="B191" s="1365" t="b">
        <v>1</v>
      </c>
      <c r="C191" s="1365" t="s">
        <v>3538</v>
      </c>
      <c r="D191" s="1365" t="s">
        <v>3539</v>
      </c>
      <c r="E191" s="1366" t="s">
        <v>3078</v>
      </c>
      <c r="F191" s="1366" t="s">
        <v>3552</v>
      </c>
      <c r="G191" s="1366" t="s">
        <v>3553</v>
      </c>
      <c r="H191" s="1365" t="s">
        <v>3554</v>
      </c>
    </row>
    <row r="192" spans="2:8" s="1267" customFormat="1" x14ac:dyDescent="0.25">
      <c r="B192" s="1365" t="b">
        <v>1</v>
      </c>
      <c r="C192" s="1365" t="s">
        <v>3538</v>
      </c>
      <c r="D192" s="1365" t="s">
        <v>3539</v>
      </c>
      <c r="E192" s="1366" t="s">
        <v>3078</v>
      </c>
      <c r="F192" s="1366" t="s">
        <v>3555</v>
      </c>
      <c r="G192" s="1366" t="s">
        <v>3556</v>
      </c>
      <c r="H192" s="1365" t="s">
        <v>3557</v>
      </c>
    </row>
    <row r="193" spans="2:8" s="1267" customFormat="1" x14ac:dyDescent="0.25">
      <c r="B193" s="1365" t="b">
        <v>1</v>
      </c>
      <c r="C193" s="1365" t="s">
        <v>3538</v>
      </c>
      <c r="D193" s="1365" t="s">
        <v>3539</v>
      </c>
      <c r="E193" s="1366" t="s">
        <v>3078</v>
      </c>
      <c r="F193" s="1366" t="s">
        <v>3558</v>
      </c>
      <c r="G193" s="1366" t="s">
        <v>3559</v>
      </c>
      <c r="H193" s="1365" t="s">
        <v>3560</v>
      </c>
    </row>
    <row r="194" spans="2:8" s="1267" customFormat="1" x14ac:dyDescent="0.25">
      <c r="B194" s="1365" t="b">
        <v>1</v>
      </c>
      <c r="C194" s="1365" t="s">
        <v>3538</v>
      </c>
      <c r="D194" s="1365" t="s">
        <v>3539</v>
      </c>
      <c r="E194" s="1366" t="s">
        <v>3078</v>
      </c>
      <c r="F194" s="1366" t="s">
        <v>3561</v>
      </c>
      <c r="G194" s="1366" t="s">
        <v>3562</v>
      </c>
      <c r="H194" s="1365" t="s">
        <v>3563</v>
      </c>
    </row>
    <row r="195" spans="2:8" s="1267" customFormat="1" x14ac:dyDescent="0.25">
      <c r="B195" s="1365" t="b">
        <v>1</v>
      </c>
      <c r="C195" s="1365" t="s">
        <v>3538</v>
      </c>
      <c r="D195" s="1365" t="s">
        <v>3539</v>
      </c>
      <c r="E195" s="1366" t="s">
        <v>3078</v>
      </c>
      <c r="F195" s="1366" t="s">
        <v>3564</v>
      </c>
      <c r="G195" s="1366" t="s">
        <v>3565</v>
      </c>
      <c r="H195" s="1365" t="s">
        <v>3566</v>
      </c>
    </row>
    <row r="196" spans="2:8" s="1267" customFormat="1" x14ac:dyDescent="0.25">
      <c r="B196" s="1365" t="b">
        <v>1</v>
      </c>
      <c r="C196" s="1365" t="s">
        <v>3538</v>
      </c>
      <c r="D196" s="1365" t="s">
        <v>3539</v>
      </c>
      <c r="E196" s="1366" t="s">
        <v>3078</v>
      </c>
      <c r="F196" s="1366" t="s">
        <v>3567</v>
      </c>
      <c r="G196" s="1366" t="s">
        <v>3568</v>
      </c>
      <c r="H196" s="1365" t="s">
        <v>3569</v>
      </c>
    </row>
    <row r="197" spans="2:8" s="1267" customFormat="1" x14ac:dyDescent="0.25">
      <c r="B197" s="1365" t="b">
        <v>1</v>
      </c>
      <c r="C197" s="1365" t="s">
        <v>3570</v>
      </c>
      <c r="D197" s="1365" t="s">
        <v>3571</v>
      </c>
      <c r="E197" s="1366" t="s">
        <v>3082</v>
      </c>
      <c r="F197" s="1366" t="s">
        <v>3572</v>
      </c>
      <c r="G197" s="1366" t="s">
        <v>3573</v>
      </c>
      <c r="H197" s="1365" t="s">
        <v>3574</v>
      </c>
    </row>
    <row r="198" spans="2:8" s="1267" customFormat="1" x14ac:dyDescent="0.25">
      <c r="B198" s="1365" t="b">
        <v>1</v>
      </c>
      <c r="C198" s="1365" t="s">
        <v>3570</v>
      </c>
      <c r="D198" s="1365" t="s">
        <v>3571</v>
      </c>
      <c r="E198" s="1366" t="s">
        <v>3082</v>
      </c>
      <c r="F198" s="1366" t="s">
        <v>3575</v>
      </c>
      <c r="G198" s="1366" t="s">
        <v>3576</v>
      </c>
      <c r="H198" s="1365" t="s">
        <v>3577</v>
      </c>
    </row>
    <row r="199" spans="2:8" s="1267" customFormat="1" x14ac:dyDescent="0.25">
      <c r="B199" s="1365" t="b">
        <v>1</v>
      </c>
      <c r="C199" s="1365" t="s">
        <v>3570</v>
      </c>
      <c r="D199" s="1365" t="s">
        <v>3571</v>
      </c>
      <c r="E199" s="1366" t="s">
        <v>3082</v>
      </c>
      <c r="F199" s="1366" t="s">
        <v>3578</v>
      </c>
      <c r="G199" s="1366" t="s">
        <v>3579</v>
      </c>
      <c r="H199" s="1365" t="s">
        <v>3580</v>
      </c>
    </row>
    <row r="200" spans="2:8" s="1267" customFormat="1" x14ac:dyDescent="0.25">
      <c r="B200" s="1365" t="b">
        <v>1</v>
      </c>
      <c r="C200" s="1365" t="s">
        <v>3570</v>
      </c>
      <c r="D200" s="1365" t="s">
        <v>3571</v>
      </c>
      <c r="E200" s="1366" t="s">
        <v>3082</v>
      </c>
      <c r="F200" s="1366" t="s">
        <v>3581</v>
      </c>
      <c r="G200" s="1366" t="s">
        <v>3582</v>
      </c>
      <c r="H200" s="1365" t="s">
        <v>3583</v>
      </c>
    </row>
    <row r="201" spans="2:8" s="1267" customFormat="1" x14ac:dyDescent="0.25">
      <c r="B201" s="1365" t="b">
        <v>1</v>
      </c>
      <c r="C201" s="1365" t="s">
        <v>3570</v>
      </c>
      <c r="D201" s="1365" t="s">
        <v>3571</v>
      </c>
      <c r="E201" s="1366" t="s">
        <v>3082</v>
      </c>
      <c r="F201" s="1366" t="s">
        <v>3584</v>
      </c>
      <c r="G201" s="1366" t="s">
        <v>3585</v>
      </c>
      <c r="H201" s="1365" t="s">
        <v>3586</v>
      </c>
    </row>
    <row r="202" spans="2:8" s="1267" customFormat="1" x14ac:dyDescent="0.25">
      <c r="B202" s="1365" t="b">
        <v>1</v>
      </c>
      <c r="C202" s="1365" t="s">
        <v>3570</v>
      </c>
      <c r="D202" s="1365" t="s">
        <v>3571</v>
      </c>
      <c r="E202" s="1366" t="s">
        <v>3082</v>
      </c>
      <c r="F202" s="1366" t="s">
        <v>3587</v>
      </c>
      <c r="G202" s="1366" t="s">
        <v>3588</v>
      </c>
      <c r="H202" s="1365" t="s">
        <v>3589</v>
      </c>
    </row>
    <row r="203" spans="2:8" s="1267" customFormat="1" x14ac:dyDescent="0.25">
      <c r="B203" s="1365" t="b">
        <v>1</v>
      </c>
      <c r="C203" s="1365" t="s">
        <v>3570</v>
      </c>
      <c r="D203" s="1365" t="s">
        <v>3571</v>
      </c>
      <c r="E203" s="1366" t="s">
        <v>3082</v>
      </c>
      <c r="F203" s="1366" t="s">
        <v>3590</v>
      </c>
      <c r="G203" s="1366" t="s">
        <v>3591</v>
      </c>
      <c r="H203" s="1365" t="s">
        <v>3592</v>
      </c>
    </row>
    <row r="204" spans="2:8" s="1267" customFormat="1" x14ac:dyDescent="0.25">
      <c r="B204" s="1365" t="b">
        <v>1</v>
      </c>
      <c r="C204" s="1365" t="s">
        <v>3593</v>
      </c>
      <c r="D204" s="1365" t="s">
        <v>3594</v>
      </c>
      <c r="E204" s="1366" t="s">
        <v>3041</v>
      </c>
      <c r="F204" s="1366" t="s">
        <v>3595</v>
      </c>
      <c r="G204" s="1366" t="s">
        <v>3596</v>
      </c>
      <c r="H204" s="1365" t="s">
        <v>3597</v>
      </c>
    </row>
    <row r="205" spans="2:8" s="1267" customFormat="1" x14ac:dyDescent="0.25">
      <c r="B205" s="1365" t="b">
        <v>1</v>
      </c>
      <c r="C205" s="1365" t="s">
        <v>3593</v>
      </c>
      <c r="D205" s="1365" t="s">
        <v>3594</v>
      </c>
      <c r="E205" s="1366" t="s">
        <v>3041</v>
      </c>
      <c r="F205" s="1366" t="s">
        <v>3598</v>
      </c>
      <c r="G205" s="1366" t="s">
        <v>3599</v>
      </c>
      <c r="H205" s="1365" t="s">
        <v>3600</v>
      </c>
    </row>
    <row r="206" spans="2:8" s="1267" customFormat="1" x14ac:dyDescent="0.25">
      <c r="B206" s="1365" t="b">
        <v>1</v>
      </c>
      <c r="C206" s="1365" t="s">
        <v>3593</v>
      </c>
      <c r="D206" s="1365" t="s">
        <v>3594</v>
      </c>
      <c r="E206" s="1366" t="s">
        <v>3041</v>
      </c>
      <c r="F206" s="1366" t="s">
        <v>3601</v>
      </c>
      <c r="G206" s="1366" t="s">
        <v>3602</v>
      </c>
      <c r="H206" s="1365" t="s">
        <v>3603</v>
      </c>
    </row>
    <row r="207" spans="2:8" s="1267" customFormat="1" x14ac:dyDescent="0.25">
      <c r="B207" s="1365" t="b">
        <v>1</v>
      </c>
      <c r="C207" s="1365" t="s">
        <v>3593</v>
      </c>
      <c r="D207" s="1365" t="s">
        <v>3594</v>
      </c>
      <c r="E207" s="1366" t="s">
        <v>3041</v>
      </c>
      <c r="F207" s="1366" t="s">
        <v>3604</v>
      </c>
      <c r="G207" s="1366" t="s">
        <v>3605</v>
      </c>
      <c r="H207" s="1365" t="s">
        <v>3606</v>
      </c>
    </row>
    <row r="208" spans="2:8" s="1267" customFormat="1" x14ac:dyDescent="0.25">
      <c r="B208" s="1365" t="b">
        <v>1</v>
      </c>
      <c r="C208" s="1365" t="s">
        <v>3593</v>
      </c>
      <c r="D208" s="1365" t="s">
        <v>3594</v>
      </c>
      <c r="E208" s="1366" t="s">
        <v>3041</v>
      </c>
      <c r="F208" s="1366" t="s">
        <v>3607</v>
      </c>
      <c r="G208" s="1366" t="s">
        <v>3608</v>
      </c>
      <c r="H208" s="1365" t="s">
        <v>3609</v>
      </c>
    </row>
    <row r="209" spans="2:8" s="1267" customFormat="1" x14ac:dyDescent="0.25">
      <c r="B209" s="1365" t="b">
        <v>1</v>
      </c>
      <c r="C209" s="1365" t="s">
        <v>3593</v>
      </c>
      <c r="D209" s="1365" t="s">
        <v>3594</v>
      </c>
      <c r="E209" s="1366" t="s">
        <v>3041</v>
      </c>
      <c r="F209" s="1366" t="s">
        <v>3610</v>
      </c>
      <c r="G209" s="1366" t="s">
        <v>3611</v>
      </c>
      <c r="H209" s="1365" t="s">
        <v>3612</v>
      </c>
    </row>
    <row r="210" spans="2:8" s="1267" customFormat="1" x14ac:dyDescent="0.25">
      <c r="B210" s="1365" t="b">
        <v>1</v>
      </c>
      <c r="C210" s="1365" t="s">
        <v>3613</v>
      </c>
      <c r="D210" s="1365" t="s">
        <v>3080</v>
      </c>
      <c r="E210" s="1366" t="s">
        <v>3080</v>
      </c>
      <c r="F210" s="1366" t="s">
        <v>3614</v>
      </c>
      <c r="G210" s="1366" t="s">
        <v>3615</v>
      </c>
      <c r="H210" s="1365" t="s">
        <v>3616</v>
      </c>
    </row>
    <row r="211" spans="2:8" s="1267" customFormat="1" x14ac:dyDescent="0.25">
      <c r="B211" s="1365" t="b">
        <v>1</v>
      </c>
      <c r="C211" s="1365" t="s">
        <v>3613</v>
      </c>
      <c r="D211" s="1365" t="s">
        <v>3080</v>
      </c>
      <c r="E211" s="1366" t="s">
        <v>3080</v>
      </c>
      <c r="F211" s="1366" t="s">
        <v>3617</v>
      </c>
      <c r="G211" s="1366" t="s">
        <v>3618</v>
      </c>
      <c r="H211" s="1365" t="s">
        <v>3619</v>
      </c>
    </row>
    <row r="212" spans="2:8" s="1267" customFormat="1" x14ac:dyDescent="0.25">
      <c r="B212" s="1365" t="b">
        <v>1</v>
      </c>
      <c r="C212" s="1365" t="s">
        <v>3613</v>
      </c>
      <c r="D212" s="1365" t="s">
        <v>3080</v>
      </c>
      <c r="E212" s="1366" t="s">
        <v>3080</v>
      </c>
      <c r="F212" s="1366" t="s">
        <v>3620</v>
      </c>
      <c r="G212" s="1366" t="s">
        <v>3621</v>
      </c>
      <c r="H212" s="1365" t="s">
        <v>3622</v>
      </c>
    </row>
    <row r="213" spans="2:8" s="1267" customFormat="1" x14ac:dyDescent="0.25">
      <c r="B213" s="1365" t="b">
        <v>1</v>
      </c>
      <c r="C213" s="1365" t="s">
        <v>3613</v>
      </c>
      <c r="D213" s="1365" t="s">
        <v>3080</v>
      </c>
      <c r="E213" s="1366" t="s">
        <v>3080</v>
      </c>
      <c r="F213" s="1366" t="s">
        <v>3623</v>
      </c>
      <c r="G213" s="1366" t="s">
        <v>3624</v>
      </c>
      <c r="H213" s="1365" t="s">
        <v>3625</v>
      </c>
    </row>
    <row r="214" spans="2:8" s="1267" customFormat="1" x14ac:dyDescent="0.25">
      <c r="B214" s="1365" t="b">
        <v>1</v>
      </c>
      <c r="C214" s="1365" t="s">
        <v>3613</v>
      </c>
      <c r="D214" s="1365" t="s">
        <v>3080</v>
      </c>
      <c r="E214" s="1366" t="s">
        <v>3080</v>
      </c>
      <c r="F214" s="1366" t="s">
        <v>3626</v>
      </c>
      <c r="G214" s="1366" t="s">
        <v>3627</v>
      </c>
      <c r="H214" s="1365" t="s">
        <v>3628</v>
      </c>
    </row>
    <row r="215" spans="2:8" s="1267" customFormat="1" x14ac:dyDescent="0.25">
      <c r="B215" s="1365" t="b">
        <v>1</v>
      </c>
      <c r="C215" s="1365" t="s">
        <v>3613</v>
      </c>
      <c r="D215" s="1365" t="s">
        <v>3080</v>
      </c>
      <c r="E215" s="1366" t="s">
        <v>3080</v>
      </c>
      <c r="F215" s="1366" t="s">
        <v>3629</v>
      </c>
      <c r="G215" s="1366" t="s">
        <v>3630</v>
      </c>
      <c r="H215" s="1365" t="s">
        <v>3631</v>
      </c>
    </row>
    <row r="216" spans="2:8" s="1267" customFormat="1" x14ac:dyDescent="0.25">
      <c r="B216" s="1365" t="b">
        <v>1</v>
      </c>
      <c r="C216" s="1365" t="s">
        <v>3613</v>
      </c>
      <c r="D216" s="1365" t="s">
        <v>3080</v>
      </c>
      <c r="E216" s="1366" t="s">
        <v>3080</v>
      </c>
      <c r="F216" s="1366" t="s">
        <v>3632</v>
      </c>
      <c r="G216" s="1366" t="s">
        <v>3633</v>
      </c>
      <c r="H216" s="1365" t="s">
        <v>3634</v>
      </c>
    </row>
    <row r="217" spans="2:8" s="1267" customFormat="1" x14ac:dyDescent="0.25">
      <c r="B217" s="1365" t="b">
        <v>1</v>
      </c>
      <c r="C217" s="1365" t="s">
        <v>3613</v>
      </c>
      <c r="D217" s="1365" t="s">
        <v>3080</v>
      </c>
      <c r="E217" s="1366" t="s">
        <v>3080</v>
      </c>
      <c r="F217" s="1366" t="s">
        <v>3635</v>
      </c>
      <c r="G217" s="1366" t="s">
        <v>3636</v>
      </c>
      <c r="H217" s="1365" t="s">
        <v>3637</v>
      </c>
    </row>
    <row r="218" spans="2:8" s="1267" customFormat="1" x14ac:dyDescent="0.25">
      <c r="B218" s="1365" t="b">
        <v>1</v>
      </c>
      <c r="C218" s="1365" t="s">
        <v>3613</v>
      </c>
      <c r="D218" s="1365" t="s">
        <v>3080</v>
      </c>
      <c r="E218" s="1366" t="s">
        <v>3080</v>
      </c>
      <c r="F218" s="1366" t="s">
        <v>3638</v>
      </c>
      <c r="G218" s="1366" t="s">
        <v>3639</v>
      </c>
      <c r="H218" s="1365" t="s">
        <v>3640</v>
      </c>
    </row>
    <row r="219" spans="2:8" s="1267" customFormat="1" x14ac:dyDescent="0.25">
      <c r="B219" s="1365" t="b">
        <v>1</v>
      </c>
      <c r="C219" s="1365" t="s">
        <v>3613</v>
      </c>
      <c r="D219" s="1365" t="s">
        <v>3080</v>
      </c>
      <c r="E219" s="1366" t="s">
        <v>3080</v>
      </c>
      <c r="F219" s="1366" t="s">
        <v>3641</v>
      </c>
      <c r="G219" s="1366" t="s">
        <v>3642</v>
      </c>
      <c r="H219" s="1365" t="s">
        <v>3643</v>
      </c>
    </row>
    <row r="220" spans="2:8" s="1267" customFormat="1" x14ac:dyDescent="0.25">
      <c r="B220" s="1365" t="b">
        <v>1</v>
      </c>
      <c r="C220" s="1365" t="s">
        <v>3613</v>
      </c>
      <c r="D220" s="1365" t="s">
        <v>3080</v>
      </c>
      <c r="E220" s="1366" t="s">
        <v>3080</v>
      </c>
      <c r="F220" s="1366" t="s">
        <v>3644</v>
      </c>
      <c r="G220" s="1366" t="s">
        <v>3645</v>
      </c>
      <c r="H220" s="1365" t="s">
        <v>3646</v>
      </c>
    </row>
    <row r="221" spans="2:8" s="1267" customFormat="1" x14ac:dyDescent="0.25">
      <c r="B221" s="1365" t="b">
        <v>1</v>
      </c>
      <c r="C221" s="1365" t="s">
        <v>3613</v>
      </c>
      <c r="D221" s="1365" t="s">
        <v>3080</v>
      </c>
      <c r="E221" s="1366" t="s">
        <v>3080</v>
      </c>
      <c r="F221" s="1366" t="s">
        <v>3647</v>
      </c>
      <c r="G221" s="1366" t="s">
        <v>3648</v>
      </c>
      <c r="H221" s="1365" t="s">
        <v>3649</v>
      </c>
    </row>
    <row r="222" spans="2:8" s="1267" customFormat="1" x14ac:dyDescent="0.25">
      <c r="B222" s="1365" t="b">
        <v>1</v>
      </c>
      <c r="C222" s="1365" t="s">
        <v>3613</v>
      </c>
      <c r="D222" s="1365" t="s">
        <v>3080</v>
      </c>
      <c r="E222" s="1366" t="s">
        <v>3080</v>
      </c>
      <c r="F222" s="1366" t="s">
        <v>3650</v>
      </c>
      <c r="G222" s="1366" t="s">
        <v>3651</v>
      </c>
      <c r="H222" s="1365" t="s">
        <v>3652</v>
      </c>
    </row>
    <row r="223" spans="2:8" s="1267" customFormat="1" x14ac:dyDescent="0.25">
      <c r="B223" s="1365" t="b">
        <v>1</v>
      </c>
      <c r="C223" s="1365" t="s">
        <v>3613</v>
      </c>
      <c r="D223" s="1365" t="s">
        <v>3080</v>
      </c>
      <c r="E223" s="1366" t="s">
        <v>3080</v>
      </c>
      <c r="F223" s="1366" t="s">
        <v>3653</v>
      </c>
      <c r="G223" s="1366" t="s">
        <v>3654</v>
      </c>
      <c r="H223" s="1365" t="s">
        <v>3655</v>
      </c>
    </row>
    <row r="224" spans="2:8" s="1267" customFormat="1" x14ac:dyDescent="0.25">
      <c r="B224" s="1365" t="b">
        <v>1</v>
      </c>
      <c r="C224" s="1365" t="s">
        <v>3613</v>
      </c>
      <c r="D224" s="1365" t="s">
        <v>3080</v>
      </c>
      <c r="E224" s="1366" t="s">
        <v>3080</v>
      </c>
      <c r="F224" s="1366" t="s">
        <v>3656</v>
      </c>
      <c r="G224" s="1366" t="s">
        <v>3657</v>
      </c>
      <c r="H224" s="1365" t="s">
        <v>3658</v>
      </c>
    </row>
    <row r="225" spans="2:8" s="1267" customFormat="1" x14ac:dyDescent="0.25">
      <c r="B225" s="1365" t="b">
        <v>1</v>
      </c>
      <c r="C225" s="1365" t="s">
        <v>3613</v>
      </c>
      <c r="D225" s="1365" t="s">
        <v>3080</v>
      </c>
      <c r="E225" s="1366" t="s">
        <v>3080</v>
      </c>
      <c r="F225" s="1366" t="s">
        <v>3659</v>
      </c>
      <c r="G225" s="1366" t="s">
        <v>3660</v>
      </c>
      <c r="H225" s="1365" t="s">
        <v>3661</v>
      </c>
    </row>
    <row r="226" spans="2:8" s="1267" customFormat="1" x14ac:dyDescent="0.25">
      <c r="B226" s="1365" t="b">
        <v>1</v>
      </c>
      <c r="C226" s="1365" t="s">
        <v>3613</v>
      </c>
      <c r="D226" s="1365" t="s">
        <v>3080</v>
      </c>
      <c r="E226" s="1366" t="s">
        <v>3080</v>
      </c>
      <c r="F226" s="1366" t="s">
        <v>3662</v>
      </c>
      <c r="G226" s="1366" t="s">
        <v>3663</v>
      </c>
      <c r="H226" s="1365" t="s">
        <v>3664</v>
      </c>
    </row>
    <row r="227" spans="2:8" s="1267" customFormat="1" x14ac:dyDescent="0.25">
      <c r="B227" s="1365" t="b">
        <v>1</v>
      </c>
      <c r="C227" s="1365" t="s">
        <v>3613</v>
      </c>
      <c r="D227" s="1365" t="s">
        <v>3080</v>
      </c>
      <c r="E227" s="1366" t="s">
        <v>3080</v>
      </c>
      <c r="F227" s="1366" t="s">
        <v>3665</v>
      </c>
      <c r="G227" s="1366" t="s">
        <v>3666</v>
      </c>
      <c r="H227" s="1365" t="s">
        <v>3667</v>
      </c>
    </row>
    <row r="228" spans="2:8" s="1267" customFormat="1" x14ac:dyDescent="0.25">
      <c r="B228" s="1365" t="b">
        <v>1</v>
      </c>
      <c r="C228" s="1365" t="s">
        <v>3613</v>
      </c>
      <c r="D228" s="1365" t="s">
        <v>3080</v>
      </c>
      <c r="E228" s="1366" t="s">
        <v>3080</v>
      </c>
      <c r="F228" s="1366" t="s">
        <v>3668</v>
      </c>
      <c r="G228" s="1366" t="s">
        <v>3669</v>
      </c>
      <c r="H228" s="1365" t="s">
        <v>3670</v>
      </c>
    </row>
    <row r="229" spans="2:8" s="1267" customFormat="1" x14ac:dyDescent="0.25">
      <c r="B229" s="1365" t="b">
        <v>1</v>
      </c>
      <c r="C229" s="1365" t="s">
        <v>3671</v>
      </c>
      <c r="D229" s="1365" t="s">
        <v>3048</v>
      </c>
      <c r="E229" s="1366" t="s">
        <v>3048</v>
      </c>
      <c r="F229" s="1366" t="s">
        <v>3672</v>
      </c>
      <c r="G229" s="1366" t="s">
        <v>3673</v>
      </c>
      <c r="H229" s="1365" t="s">
        <v>3674</v>
      </c>
    </row>
    <row r="230" spans="2:8" s="1267" customFormat="1" x14ac:dyDescent="0.25">
      <c r="B230" s="1365" t="b">
        <v>1</v>
      </c>
      <c r="C230" s="1365" t="s">
        <v>3671</v>
      </c>
      <c r="D230" s="1365" t="s">
        <v>3048</v>
      </c>
      <c r="E230" s="1366" t="s">
        <v>3048</v>
      </c>
      <c r="F230" s="1366" t="s">
        <v>3675</v>
      </c>
      <c r="G230" s="1366" t="s">
        <v>3676</v>
      </c>
      <c r="H230" s="1365" t="s">
        <v>3677</v>
      </c>
    </row>
    <row r="231" spans="2:8" s="1267" customFormat="1" x14ac:dyDescent="0.25">
      <c r="B231" s="1365" t="b">
        <v>1</v>
      </c>
      <c r="C231" s="1365" t="s">
        <v>3671</v>
      </c>
      <c r="D231" s="1365" t="s">
        <v>3048</v>
      </c>
      <c r="E231" s="1366" t="s">
        <v>3048</v>
      </c>
      <c r="F231" s="1366" t="s">
        <v>3678</v>
      </c>
      <c r="G231" s="1366" t="s">
        <v>3679</v>
      </c>
      <c r="H231" s="1365" t="s">
        <v>3680</v>
      </c>
    </row>
    <row r="232" spans="2:8" s="1267" customFormat="1" x14ac:dyDescent="0.25">
      <c r="B232" s="1365" t="b">
        <v>1</v>
      </c>
      <c r="C232" s="1365" t="s">
        <v>3671</v>
      </c>
      <c r="D232" s="1365" t="s">
        <v>3048</v>
      </c>
      <c r="E232" s="1366" t="s">
        <v>3048</v>
      </c>
      <c r="F232" s="1366" t="s">
        <v>3681</v>
      </c>
      <c r="G232" s="1366" t="s">
        <v>3682</v>
      </c>
      <c r="H232" s="1365" t="s">
        <v>3683</v>
      </c>
    </row>
    <row r="233" spans="2:8" s="1267" customFormat="1" x14ac:dyDescent="0.25">
      <c r="B233" s="1365" t="b">
        <v>1</v>
      </c>
      <c r="C233" s="1365" t="s">
        <v>3671</v>
      </c>
      <c r="D233" s="1365" t="s">
        <v>3048</v>
      </c>
      <c r="E233" s="1366" t="s">
        <v>3048</v>
      </c>
      <c r="F233" s="1366" t="s">
        <v>3684</v>
      </c>
      <c r="G233" s="1366" t="s">
        <v>3685</v>
      </c>
      <c r="H233" s="1365" t="s">
        <v>3686</v>
      </c>
    </row>
    <row r="234" spans="2:8" s="1267" customFormat="1" x14ac:dyDescent="0.25">
      <c r="B234" s="1365" t="b">
        <v>1</v>
      </c>
      <c r="C234" s="1365" t="s">
        <v>3671</v>
      </c>
      <c r="D234" s="1365" t="s">
        <v>3048</v>
      </c>
      <c r="E234" s="1366" t="s">
        <v>3048</v>
      </c>
      <c r="F234" s="1366" t="s">
        <v>3687</v>
      </c>
      <c r="G234" s="1366" t="s">
        <v>3688</v>
      </c>
      <c r="H234" s="1365" t="s">
        <v>3689</v>
      </c>
    </row>
    <row r="235" spans="2:8" s="1267" customFormat="1" x14ac:dyDescent="0.25">
      <c r="B235" s="1365" t="b">
        <v>1</v>
      </c>
      <c r="C235" s="1365" t="s">
        <v>3671</v>
      </c>
      <c r="D235" s="1365" t="s">
        <v>3048</v>
      </c>
      <c r="E235" s="1366" t="s">
        <v>3048</v>
      </c>
      <c r="F235" s="1366" t="s">
        <v>3690</v>
      </c>
      <c r="G235" s="1366" t="s">
        <v>3691</v>
      </c>
      <c r="H235" s="1365" t="s">
        <v>3692</v>
      </c>
    </row>
    <row r="236" spans="2:8" s="1267" customFormat="1" x14ac:dyDescent="0.25">
      <c r="B236" s="1365" t="b">
        <v>1</v>
      </c>
      <c r="C236" s="1365" t="s">
        <v>3671</v>
      </c>
      <c r="D236" s="1365" t="s">
        <v>3048</v>
      </c>
      <c r="E236" s="1366" t="s">
        <v>3048</v>
      </c>
      <c r="F236" s="1366" t="s">
        <v>3693</v>
      </c>
      <c r="G236" s="1366" t="s">
        <v>3694</v>
      </c>
      <c r="H236" s="1365" t="s">
        <v>3695</v>
      </c>
    </row>
    <row r="237" spans="2:8" s="1267" customFormat="1" x14ac:dyDescent="0.25">
      <c r="B237" s="1365" t="b">
        <v>1</v>
      </c>
      <c r="C237" s="1365" t="s">
        <v>3671</v>
      </c>
      <c r="D237" s="1365" t="s">
        <v>3048</v>
      </c>
      <c r="E237" s="1366" t="s">
        <v>3048</v>
      </c>
      <c r="F237" s="1366" t="s">
        <v>3696</v>
      </c>
      <c r="G237" s="1366" t="s">
        <v>3697</v>
      </c>
      <c r="H237" s="1365" t="s">
        <v>3698</v>
      </c>
    </row>
    <row r="238" spans="2:8" s="1267" customFormat="1" x14ac:dyDescent="0.25">
      <c r="B238" s="1365" t="b">
        <v>1</v>
      </c>
      <c r="C238" s="1365" t="s">
        <v>3671</v>
      </c>
      <c r="D238" s="1365" t="s">
        <v>3048</v>
      </c>
      <c r="E238" s="1366" t="s">
        <v>3048</v>
      </c>
      <c r="F238" s="1366" t="s">
        <v>3699</v>
      </c>
      <c r="G238" s="1366" t="s">
        <v>3700</v>
      </c>
      <c r="H238" s="1365" t="s">
        <v>3701</v>
      </c>
    </row>
    <row r="239" spans="2:8" s="1267" customFormat="1" x14ac:dyDescent="0.25">
      <c r="B239" s="1365" t="b">
        <v>1</v>
      </c>
      <c r="C239" s="1365" t="s">
        <v>3671</v>
      </c>
      <c r="D239" s="1365" t="s">
        <v>3048</v>
      </c>
      <c r="E239" s="1366" t="s">
        <v>3048</v>
      </c>
      <c r="F239" s="1366" t="s">
        <v>3702</v>
      </c>
      <c r="G239" s="1366" t="s">
        <v>3703</v>
      </c>
      <c r="H239" s="1365" t="s">
        <v>3704</v>
      </c>
    </row>
    <row r="240" spans="2:8" s="1267" customFormat="1" x14ac:dyDescent="0.25">
      <c r="B240" s="1365" t="b">
        <v>1</v>
      </c>
      <c r="C240" s="1365" t="s">
        <v>3671</v>
      </c>
      <c r="D240" s="1365" t="s">
        <v>3048</v>
      </c>
      <c r="E240" s="1366" t="s">
        <v>3048</v>
      </c>
      <c r="F240" s="1366" t="s">
        <v>3705</v>
      </c>
      <c r="G240" s="1366" t="s">
        <v>3706</v>
      </c>
      <c r="H240" s="1365" t="s">
        <v>3707</v>
      </c>
    </row>
    <row r="241" spans="2:8" s="1267" customFormat="1" x14ac:dyDescent="0.25">
      <c r="B241" s="1365" t="b">
        <v>1</v>
      </c>
      <c r="C241" s="1365" t="s">
        <v>3671</v>
      </c>
      <c r="D241" s="1365" t="s">
        <v>3048</v>
      </c>
      <c r="E241" s="1366" t="s">
        <v>3048</v>
      </c>
      <c r="F241" s="1366" t="s">
        <v>3708</v>
      </c>
      <c r="G241" s="1366" t="s">
        <v>3709</v>
      </c>
      <c r="H241" s="1365" t="s">
        <v>3710</v>
      </c>
    </row>
    <row r="242" spans="2:8" s="1267" customFormat="1" x14ac:dyDescent="0.25">
      <c r="B242" s="1365" t="b">
        <v>1</v>
      </c>
      <c r="C242" s="1365" t="s">
        <v>3671</v>
      </c>
      <c r="D242" s="1365" t="s">
        <v>3048</v>
      </c>
      <c r="E242" s="1366" t="s">
        <v>3048</v>
      </c>
      <c r="F242" s="1366" t="s">
        <v>3711</v>
      </c>
      <c r="G242" s="1366" t="s">
        <v>3712</v>
      </c>
      <c r="H242" s="1365" t="s">
        <v>3713</v>
      </c>
    </row>
    <row r="243" spans="2:8" s="1267" customFormat="1" x14ac:dyDescent="0.25">
      <c r="B243" s="1365" t="b">
        <v>1</v>
      </c>
      <c r="C243" s="1365" t="s">
        <v>3671</v>
      </c>
      <c r="D243" s="1365" t="s">
        <v>3048</v>
      </c>
      <c r="E243" s="1366" t="s">
        <v>3048</v>
      </c>
      <c r="F243" s="1366" t="s">
        <v>3714</v>
      </c>
      <c r="G243" s="1366" t="s">
        <v>3715</v>
      </c>
      <c r="H243" s="1365" t="s">
        <v>3716</v>
      </c>
    </row>
    <row r="244" spans="2:8" s="1267" customFormat="1" x14ac:dyDescent="0.25">
      <c r="B244" s="1365" t="b">
        <v>1</v>
      </c>
      <c r="C244" s="1365" t="s">
        <v>3671</v>
      </c>
      <c r="D244" s="1365" t="s">
        <v>3048</v>
      </c>
      <c r="E244" s="1366" t="s">
        <v>3048</v>
      </c>
      <c r="F244" s="1366" t="s">
        <v>3717</v>
      </c>
      <c r="G244" s="1366" t="s">
        <v>3718</v>
      </c>
      <c r="H244" s="1365" t="s">
        <v>3719</v>
      </c>
    </row>
    <row r="245" spans="2:8" s="1267" customFormat="1" x14ac:dyDescent="0.25">
      <c r="B245" s="1365" t="b">
        <v>1</v>
      </c>
      <c r="C245" s="1365" t="s">
        <v>3671</v>
      </c>
      <c r="D245" s="1365" t="s">
        <v>3048</v>
      </c>
      <c r="E245" s="1366" t="s">
        <v>3048</v>
      </c>
      <c r="F245" s="1366" t="s">
        <v>3720</v>
      </c>
      <c r="G245" s="1366" t="s">
        <v>3721</v>
      </c>
      <c r="H245" s="1365" t="s">
        <v>3722</v>
      </c>
    </row>
    <row r="246" spans="2:8" s="1267" customFormat="1" x14ac:dyDescent="0.25">
      <c r="B246" s="1365" t="b">
        <v>1</v>
      </c>
      <c r="C246" s="1365" t="s">
        <v>3671</v>
      </c>
      <c r="D246" s="1365" t="s">
        <v>3048</v>
      </c>
      <c r="E246" s="1366" t="s">
        <v>3048</v>
      </c>
      <c r="F246" s="1366" t="s">
        <v>3723</v>
      </c>
      <c r="G246" s="1366" t="s">
        <v>3724</v>
      </c>
      <c r="H246" s="1365" t="s">
        <v>3725</v>
      </c>
    </row>
    <row r="247" spans="2:8" s="1267" customFormat="1" x14ac:dyDescent="0.25">
      <c r="B247" s="1365" t="b">
        <v>1</v>
      </c>
      <c r="C247" s="1365" t="s">
        <v>3671</v>
      </c>
      <c r="D247" s="1365" t="s">
        <v>3048</v>
      </c>
      <c r="E247" s="1366" t="s">
        <v>3048</v>
      </c>
      <c r="F247" s="1366" t="s">
        <v>3726</v>
      </c>
      <c r="G247" s="1366" t="s">
        <v>3727</v>
      </c>
      <c r="H247" s="1365" t="s">
        <v>3728</v>
      </c>
    </row>
    <row r="248" spans="2:8" s="1267" customFormat="1" x14ac:dyDescent="0.25">
      <c r="B248" s="1365" t="b">
        <v>1</v>
      </c>
      <c r="C248" s="1365" t="s">
        <v>3671</v>
      </c>
      <c r="D248" s="1365" t="s">
        <v>3048</v>
      </c>
      <c r="E248" s="1366" t="s">
        <v>3048</v>
      </c>
      <c r="F248" s="1366" t="s">
        <v>3729</v>
      </c>
      <c r="G248" s="1366" t="s">
        <v>3730</v>
      </c>
      <c r="H248" s="1365" t="s">
        <v>3731</v>
      </c>
    </row>
    <row r="249" spans="2:8" s="1267" customFormat="1" x14ac:dyDescent="0.25">
      <c r="B249" s="1365" t="b">
        <v>1</v>
      </c>
      <c r="C249" s="1365" t="s">
        <v>3671</v>
      </c>
      <c r="D249" s="1365" t="s">
        <v>3048</v>
      </c>
      <c r="E249" s="1366" t="s">
        <v>3048</v>
      </c>
      <c r="F249" s="1366" t="s">
        <v>3732</v>
      </c>
      <c r="G249" s="1366" t="s">
        <v>3733</v>
      </c>
      <c r="H249" s="1365" t="s">
        <v>3734</v>
      </c>
    </row>
    <row r="250" spans="2:8" s="1267" customFormat="1" x14ac:dyDescent="0.25">
      <c r="B250" s="1365" t="b">
        <v>1</v>
      </c>
      <c r="C250" s="1365" t="s">
        <v>3671</v>
      </c>
      <c r="D250" s="1365" t="s">
        <v>3048</v>
      </c>
      <c r="E250" s="1366" t="s">
        <v>3048</v>
      </c>
      <c r="F250" s="1366" t="s">
        <v>3735</v>
      </c>
      <c r="G250" s="1366" t="s">
        <v>3736</v>
      </c>
      <c r="H250" s="1365" t="s">
        <v>3737</v>
      </c>
    </row>
    <row r="251" spans="2:8" s="1267" customFormat="1" x14ac:dyDescent="0.25">
      <c r="B251" s="1365" t="b">
        <v>1</v>
      </c>
      <c r="C251" s="1365" t="s">
        <v>3671</v>
      </c>
      <c r="D251" s="1365" t="s">
        <v>3048</v>
      </c>
      <c r="E251" s="1366" t="s">
        <v>3048</v>
      </c>
      <c r="F251" s="1366" t="s">
        <v>3738</v>
      </c>
      <c r="G251" s="1366" t="s">
        <v>3739</v>
      </c>
      <c r="H251" s="1365" t="s">
        <v>3740</v>
      </c>
    </row>
    <row r="252" spans="2:8" s="1267" customFormat="1" x14ac:dyDescent="0.25">
      <c r="B252" s="1365" t="b">
        <v>1</v>
      </c>
      <c r="C252" s="1365" t="s">
        <v>3671</v>
      </c>
      <c r="D252" s="1365" t="s">
        <v>3048</v>
      </c>
      <c r="E252" s="1366" t="s">
        <v>3048</v>
      </c>
      <c r="F252" s="1366" t="s">
        <v>3741</v>
      </c>
      <c r="G252" s="1366" t="s">
        <v>3742</v>
      </c>
      <c r="H252" s="1365" t="s">
        <v>3743</v>
      </c>
    </row>
    <row r="253" spans="2:8" s="1267" customFormat="1" x14ac:dyDescent="0.25">
      <c r="B253" s="1365" t="b">
        <v>1</v>
      </c>
      <c r="C253" s="1365" t="s">
        <v>3671</v>
      </c>
      <c r="D253" s="1365" t="s">
        <v>3048</v>
      </c>
      <c r="E253" s="1366" t="s">
        <v>3048</v>
      </c>
      <c r="F253" s="1366" t="s">
        <v>3744</v>
      </c>
      <c r="G253" s="1366" t="s">
        <v>3745</v>
      </c>
      <c r="H253" s="1365" t="s">
        <v>3746</v>
      </c>
    </row>
    <row r="254" spans="2:8" s="1267" customFormat="1" x14ac:dyDescent="0.25">
      <c r="B254" s="1365" t="b">
        <v>1</v>
      </c>
      <c r="C254" s="1365" t="s">
        <v>3671</v>
      </c>
      <c r="D254" s="1365" t="s">
        <v>3048</v>
      </c>
      <c r="E254" s="1366" t="s">
        <v>3048</v>
      </c>
      <c r="F254" s="1366" t="s">
        <v>3747</v>
      </c>
      <c r="G254" s="1366" t="s">
        <v>3748</v>
      </c>
      <c r="H254" s="1365" t="s">
        <v>3749</v>
      </c>
    </row>
    <row r="255" spans="2:8" s="1267" customFormat="1" x14ac:dyDescent="0.25">
      <c r="B255" s="1365" t="b">
        <v>1</v>
      </c>
      <c r="C255" s="1365" t="s">
        <v>3671</v>
      </c>
      <c r="D255" s="1365" t="s">
        <v>3048</v>
      </c>
      <c r="E255" s="1366" t="s">
        <v>3048</v>
      </c>
      <c r="F255" s="1366" t="s">
        <v>3750</v>
      </c>
      <c r="G255" s="1366" t="s">
        <v>3751</v>
      </c>
      <c r="H255" s="1365" t="s">
        <v>3752</v>
      </c>
    </row>
    <row r="256" spans="2:8" s="1267" customFormat="1" x14ac:dyDescent="0.25">
      <c r="B256" s="1365" t="b">
        <v>1</v>
      </c>
      <c r="C256" s="1365" t="s">
        <v>3753</v>
      </c>
      <c r="D256" s="1365" t="s">
        <v>3077</v>
      </c>
      <c r="E256" s="1366" t="s">
        <v>3077</v>
      </c>
      <c r="F256" s="1366" t="s">
        <v>3754</v>
      </c>
      <c r="G256" s="1366" t="s">
        <v>3755</v>
      </c>
      <c r="H256" s="1365" t="s">
        <v>3756</v>
      </c>
    </row>
    <row r="257" spans="2:8" s="1267" customFormat="1" x14ac:dyDescent="0.25">
      <c r="B257" s="1365" t="b">
        <v>1</v>
      </c>
      <c r="C257" s="1365" t="s">
        <v>3753</v>
      </c>
      <c r="D257" s="1365" t="s">
        <v>3077</v>
      </c>
      <c r="E257" s="1366" t="s">
        <v>3077</v>
      </c>
      <c r="F257" s="1366" t="s">
        <v>3757</v>
      </c>
      <c r="G257" s="1366" t="s">
        <v>3758</v>
      </c>
      <c r="H257" s="1365" t="s">
        <v>3759</v>
      </c>
    </row>
    <row r="258" spans="2:8" s="1267" customFormat="1" x14ac:dyDescent="0.25">
      <c r="B258" s="1365" t="b">
        <v>1</v>
      </c>
      <c r="C258" s="1365" t="s">
        <v>3753</v>
      </c>
      <c r="D258" s="1365" t="s">
        <v>3077</v>
      </c>
      <c r="E258" s="1366" t="s">
        <v>3077</v>
      </c>
      <c r="F258" s="1366" t="s">
        <v>3760</v>
      </c>
      <c r="G258" s="1366" t="s">
        <v>3761</v>
      </c>
      <c r="H258" s="1365" t="s">
        <v>3762</v>
      </c>
    </row>
    <row r="259" spans="2:8" s="1267" customFormat="1" x14ac:dyDescent="0.25">
      <c r="B259" s="1365" t="b">
        <v>1</v>
      </c>
      <c r="C259" s="1365" t="s">
        <v>3753</v>
      </c>
      <c r="D259" s="1365" t="s">
        <v>3077</v>
      </c>
      <c r="E259" s="1366" t="s">
        <v>3077</v>
      </c>
      <c r="F259" s="1366" t="s">
        <v>3763</v>
      </c>
      <c r="G259" s="1366" t="s">
        <v>3764</v>
      </c>
      <c r="H259" s="1365" t="s">
        <v>3765</v>
      </c>
    </row>
    <row r="260" spans="2:8" s="1267" customFormat="1" x14ac:dyDescent="0.25">
      <c r="B260" s="1365" t="b">
        <v>1</v>
      </c>
      <c r="C260" s="1365" t="s">
        <v>3753</v>
      </c>
      <c r="D260" s="1365" t="s">
        <v>3077</v>
      </c>
      <c r="E260" s="1366" t="s">
        <v>3077</v>
      </c>
      <c r="F260" s="1366" t="s">
        <v>3766</v>
      </c>
      <c r="G260" s="1366" t="s">
        <v>3767</v>
      </c>
      <c r="H260" s="1365" t="s">
        <v>3768</v>
      </c>
    </row>
    <row r="261" spans="2:8" s="1267" customFormat="1" x14ac:dyDescent="0.25">
      <c r="B261" s="1365" t="b">
        <v>1</v>
      </c>
      <c r="C261" s="1365" t="s">
        <v>3769</v>
      </c>
      <c r="D261" s="1365" t="s">
        <v>3539</v>
      </c>
      <c r="E261" s="1366" t="s">
        <v>3539</v>
      </c>
      <c r="F261" s="1366" t="s">
        <v>3770</v>
      </c>
      <c r="G261" s="1366" t="s">
        <v>3771</v>
      </c>
      <c r="H261" s="1365" t="s">
        <v>3772</v>
      </c>
    </row>
    <row r="262" spans="2:8" s="1267" customFormat="1" x14ac:dyDescent="0.25">
      <c r="B262" s="1365" t="b">
        <v>1</v>
      </c>
      <c r="C262" s="1365" t="s">
        <v>3769</v>
      </c>
      <c r="D262" s="1365" t="s">
        <v>3539</v>
      </c>
      <c r="E262" s="1366" t="s">
        <v>3539</v>
      </c>
      <c r="F262" s="1366" t="s">
        <v>3773</v>
      </c>
      <c r="G262" s="1366" t="s">
        <v>3774</v>
      </c>
      <c r="H262" s="1365" t="s">
        <v>3775</v>
      </c>
    </row>
    <row r="263" spans="2:8" s="1267" customFormat="1" x14ac:dyDescent="0.25">
      <c r="B263" s="1365" t="b">
        <v>1</v>
      </c>
      <c r="C263" s="1365" t="s">
        <v>3769</v>
      </c>
      <c r="D263" s="1365" t="s">
        <v>3539</v>
      </c>
      <c r="E263" s="1366" t="s">
        <v>3539</v>
      </c>
      <c r="F263" s="1366" t="s">
        <v>3776</v>
      </c>
      <c r="G263" s="1366" t="s">
        <v>3777</v>
      </c>
      <c r="H263" s="1365" t="s">
        <v>3778</v>
      </c>
    </row>
    <row r="264" spans="2:8" s="1267" customFormat="1" x14ac:dyDescent="0.25">
      <c r="B264" s="1365" t="b">
        <v>1</v>
      </c>
      <c r="C264" s="1365" t="s">
        <v>3769</v>
      </c>
      <c r="D264" s="1365" t="s">
        <v>3539</v>
      </c>
      <c r="E264" s="1366" t="s">
        <v>3539</v>
      </c>
      <c r="F264" s="1366" t="s">
        <v>3779</v>
      </c>
      <c r="G264" s="1366" t="s">
        <v>3780</v>
      </c>
      <c r="H264" s="1365" t="s">
        <v>3781</v>
      </c>
    </row>
    <row r="265" spans="2:8" s="1267" customFormat="1" x14ac:dyDescent="0.25">
      <c r="B265" s="1365" t="b">
        <v>1</v>
      </c>
      <c r="C265" s="1365" t="s">
        <v>3769</v>
      </c>
      <c r="D265" s="1365" t="s">
        <v>3539</v>
      </c>
      <c r="E265" s="1366" t="s">
        <v>3539</v>
      </c>
      <c r="F265" s="1366" t="s">
        <v>3782</v>
      </c>
      <c r="G265" s="1366" t="s">
        <v>3783</v>
      </c>
      <c r="H265" s="1365" t="s">
        <v>3784</v>
      </c>
    </row>
    <row r="266" spans="2:8" s="1267" customFormat="1" x14ac:dyDescent="0.25">
      <c r="B266" s="1365" t="b">
        <v>1</v>
      </c>
      <c r="C266" s="1365" t="s">
        <v>3769</v>
      </c>
      <c r="D266" s="1365" t="s">
        <v>3539</v>
      </c>
      <c r="E266" s="1366" t="s">
        <v>3539</v>
      </c>
      <c r="F266" s="1366" t="s">
        <v>3785</v>
      </c>
      <c r="G266" s="1366" t="s">
        <v>3786</v>
      </c>
      <c r="H266" s="1365" t="s">
        <v>3787</v>
      </c>
    </row>
    <row r="267" spans="2:8" s="1267" customFormat="1" x14ac:dyDescent="0.25">
      <c r="B267" s="1365" t="b">
        <v>1</v>
      </c>
      <c r="C267" s="1365" t="s">
        <v>3769</v>
      </c>
      <c r="D267" s="1365" t="s">
        <v>3539</v>
      </c>
      <c r="E267" s="1366" t="s">
        <v>3539</v>
      </c>
      <c r="F267" s="1366" t="s">
        <v>3788</v>
      </c>
      <c r="G267" s="1366" t="s">
        <v>3789</v>
      </c>
      <c r="H267" s="1365" t="s">
        <v>3790</v>
      </c>
    </row>
    <row r="268" spans="2:8" s="1267" customFormat="1" ht="409.5" x14ac:dyDescent="0.25">
      <c r="B268" s="1365" t="b">
        <v>1</v>
      </c>
      <c r="C268" s="1365" t="s">
        <v>3769</v>
      </c>
      <c r="D268" s="1365" t="s">
        <v>3539</v>
      </c>
      <c r="E268" s="1366" t="s">
        <v>3539</v>
      </c>
      <c r="F268" s="1503" t="s">
        <v>3791</v>
      </c>
      <c r="G268" s="1366" t="s">
        <v>3792</v>
      </c>
      <c r="H268" s="1365" t="s">
        <v>3793</v>
      </c>
    </row>
    <row r="269" spans="2:8" s="1267" customFormat="1" x14ac:dyDescent="0.25">
      <c r="B269" s="1365" t="b">
        <v>1</v>
      </c>
      <c r="C269" s="1365" t="s">
        <v>3769</v>
      </c>
      <c r="D269" s="1365" t="s">
        <v>3539</v>
      </c>
      <c r="E269" s="1366" t="s">
        <v>3539</v>
      </c>
      <c r="F269" s="1366" t="s">
        <v>3794</v>
      </c>
      <c r="G269" s="1366" t="s">
        <v>3795</v>
      </c>
      <c r="H269" s="1365" t="s">
        <v>3796</v>
      </c>
    </row>
    <row r="270" spans="2:8" s="1267" customFormat="1" x14ac:dyDescent="0.25">
      <c r="B270" s="1365" t="b">
        <v>1</v>
      </c>
      <c r="C270" s="1365" t="s">
        <v>3769</v>
      </c>
      <c r="D270" s="1365" t="s">
        <v>3539</v>
      </c>
      <c r="E270" s="1366" t="s">
        <v>3539</v>
      </c>
      <c r="F270" s="1366" t="s">
        <v>3797</v>
      </c>
      <c r="G270" s="1366" t="s">
        <v>3798</v>
      </c>
      <c r="H270" s="1365" t="s">
        <v>3799</v>
      </c>
    </row>
    <row r="271" spans="2:8" s="1267" customFormat="1" x14ac:dyDescent="0.25">
      <c r="B271" s="1365" t="b">
        <v>1</v>
      </c>
      <c r="C271" s="1365" t="s">
        <v>3769</v>
      </c>
      <c r="D271" s="1365" t="s">
        <v>3539</v>
      </c>
      <c r="E271" s="1366" t="s">
        <v>3539</v>
      </c>
      <c r="F271" s="1366" t="s">
        <v>3800</v>
      </c>
      <c r="G271" s="1366" t="s">
        <v>3801</v>
      </c>
      <c r="H271" s="1365" t="s">
        <v>3802</v>
      </c>
    </row>
    <row r="272" spans="2:8" s="1267" customFormat="1" x14ac:dyDescent="0.25">
      <c r="B272" s="1365" t="b">
        <v>1</v>
      </c>
      <c r="C272" s="1365" t="s">
        <v>3803</v>
      </c>
      <c r="D272" s="1365" t="s">
        <v>3804</v>
      </c>
      <c r="E272" s="1366" t="s">
        <v>3804</v>
      </c>
      <c r="F272" s="1366" t="s">
        <v>3805</v>
      </c>
      <c r="G272" s="1366" t="s">
        <v>3806</v>
      </c>
      <c r="H272" s="1365" t="s">
        <v>3807</v>
      </c>
    </row>
    <row r="273" spans="2:8" s="1267" customFormat="1" x14ac:dyDescent="0.25">
      <c r="B273" s="1365" t="b">
        <v>1</v>
      </c>
      <c r="C273" s="1365" t="s">
        <v>3803</v>
      </c>
      <c r="D273" s="1365" t="s">
        <v>3804</v>
      </c>
      <c r="E273" s="1366" t="s">
        <v>3804</v>
      </c>
      <c r="F273" s="1366" t="s">
        <v>3808</v>
      </c>
      <c r="G273" s="1366" t="s">
        <v>3809</v>
      </c>
      <c r="H273" s="1365" t="s">
        <v>3810</v>
      </c>
    </row>
    <row r="274" spans="2:8" s="1267" customFormat="1" x14ac:dyDescent="0.25">
      <c r="B274" s="1365" t="b">
        <v>1</v>
      </c>
      <c r="C274" s="1365" t="s">
        <v>3803</v>
      </c>
      <c r="D274" s="1365" t="s">
        <v>3804</v>
      </c>
      <c r="E274" s="1366" t="s">
        <v>3804</v>
      </c>
      <c r="F274" s="1366" t="s">
        <v>3811</v>
      </c>
      <c r="G274" s="1366" t="s">
        <v>3812</v>
      </c>
      <c r="H274" s="1365" t="s">
        <v>3813</v>
      </c>
    </row>
    <row r="275" spans="2:8" s="1267" customFormat="1" x14ac:dyDescent="0.25">
      <c r="B275" s="1365" t="b">
        <v>1</v>
      </c>
      <c r="C275" s="1365" t="s">
        <v>3803</v>
      </c>
      <c r="D275" s="1365" t="s">
        <v>3804</v>
      </c>
      <c r="E275" s="1366" t="s">
        <v>3804</v>
      </c>
      <c r="F275" s="1366" t="s">
        <v>3814</v>
      </c>
      <c r="G275" s="1366" t="s">
        <v>3815</v>
      </c>
      <c r="H275" s="1365" t="s">
        <v>3816</v>
      </c>
    </row>
    <row r="276" spans="2:8" s="1267" customFormat="1" x14ac:dyDescent="0.25">
      <c r="B276" s="1365" t="b">
        <v>1</v>
      </c>
      <c r="C276" s="1365" t="s">
        <v>3803</v>
      </c>
      <c r="D276" s="1365" t="s">
        <v>3804</v>
      </c>
      <c r="E276" s="1366" t="s">
        <v>3804</v>
      </c>
      <c r="F276" s="1366" t="s">
        <v>3817</v>
      </c>
      <c r="G276" s="1366" t="s">
        <v>3818</v>
      </c>
      <c r="H276" s="1365" t="s">
        <v>3819</v>
      </c>
    </row>
    <row r="277" spans="2:8" s="1267" customFormat="1" x14ac:dyDescent="0.25">
      <c r="B277" s="1365" t="b">
        <v>1</v>
      </c>
      <c r="C277" s="1365" t="s">
        <v>3803</v>
      </c>
      <c r="D277" s="1365" t="s">
        <v>3804</v>
      </c>
      <c r="E277" s="1366" t="s">
        <v>3804</v>
      </c>
      <c r="F277" s="1366" t="s">
        <v>3820</v>
      </c>
      <c r="G277" s="1366" t="s">
        <v>3821</v>
      </c>
      <c r="H277" s="1365" t="s">
        <v>3822</v>
      </c>
    </row>
    <row r="278" spans="2:8" s="1267" customFormat="1" ht="409.5" x14ac:dyDescent="0.25">
      <c r="B278" s="1365" t="b">
        <v>1</v>
      </c>
      <c r="C278" s="1365" t="s">
        <v>3803</v>
      </c>
      <c r="D278" s="1365" t="s">
        <v>3804</v>
      </c>
      <c r="E278" s="1366" t="s">
        <v>3804</v>
      </c>
      <c r="F278" s="1503" t="s">
        <v>3823</v>
      </c>
      <c r="G278" s="1366" t="s">
        <v>3824</v>
      </c>
      <c r="H278" s="1365" t="s">
        <v>3825</v>
      </c>
    </row>
    <row r="279" spans="2:8" s="1267" customFormat="1" x14ac:dyDescent="0.25">
      <c r="B279" s="1365" t="b">
        <v>1</v>
      </c>
      <c r="C279" s="1365" t="s">
        <v>3803</v>
      </c>
      <c r="D279" s="1365" t="s">
        <v>3804</v>
      </c>
      <c r="E279" s="1366" t="s">
        <v>3804</v>
      </c>
      <c r="F279" s="1366" t="s">
        <v>3826</v>
      </c>
      <c r="G279" s="1366" t="s">
        <v>3827</v>
      </c>
      <c r="H279" s="1365" t="s">
        <v>3828</v>
      </c>
    </row>
    <row r="280" spans="2:8" s="1267" customFormat="1" x14ac:dyDescent="0.25">
      <c r="B280" s="1365" t="b">
        <v>1</v>
      </c>
      <c r="C280" s="1365" t="s">
        <v>3803</v>
      </c>
      <c r="D280" s="1365" t="s">
        <v>3804</v>
      </c>
      <c r="E280" s="1366" t="s">
        <v>3804</v>
      </c>
      <c r="F280" s="1366" t="s">
        <v>3829</v>
      </c>
      <c r="G280" s="1366" t="s">
        <v>3830</v>
      </c>
      <c r="H280" s="1365" t="s">
        <v>3831</v>
      </c>
    </row>
    <row r="281" spans="2:8" s="1267" customFormat="1" x14ac:dyDescent="0.25">
      <c r="B281" s="1365" t="b">
        <v>1</v>
      </c>
      <c r="C281" s="1365" t="s">
        <v>3803</v>
      </c>
      <c r="D281" s="1365" t="s">
        <v>3804</v>
      </c>
      <c r="E281" s="1366" t="s">
        <v>3804</v>
      </c>
      <c r="F281" s="1366" t="s">
        <v>3832</v>
      </c>
      <c r="G281" s="1366" t="s">
        <v>3833</v>
      </c>
      <c r="H281" s="1365" t="s">
        <v>3834</v>
      </c>
    </row>
    <row r="282" spans="2:8" s="1267" customFormat="1" x14ac:dyDescent="0.25">
      <c r="B282" s="1365" t="b">
        <v>1</v>
      </c>
      <c r="C282" s="1365" t="s">
        <v>3803</v>
      </c>
      <c r="D282" s="1365" t="s">
        <v>3804</v>
      </c>
      <c r="E282" s="1366" t="s">
        <v>3804</v>
      </c>
      <c r="F282" s="1366" t="s">
        <v>3835</v>
      </c>
      <c r="G282" s="1366" t="s">
        <v>3836</v>
      </c>
      <c r="H282" s="1365" t="s">
        <v>3837</v>
      </c>
    </row>
    <row r="283" spans="2:8" s="1267" customFormat="1" x14ac:dyDescent="0.25">
      <c r="B283" s="1365" t="b">
        <v>1</v>
      </c>
      <c r="C283" s="1365" t="s">
        <v>3803</v>
      </c>
      <c r="D283" s="1365" t="s">
        <v>3804</v>
      </c>
      <c r="E283" s="1366" t="s">
        <v>3804</v>
      </c>
      <c r="F283" s="1366" t="s">
        <v>3838</v>
      </c>
      <c r="G283" s="1366" t="s">
        <v>3839</v>
      </c>
      <c r="H283" s="1365" t="s">
        <v>3840</v>
      </c>
    </row>
    <row r="284" spans="2:8" s="1267" customFormat="1" x14ac:dyDescent="0.25">
      <c r="B284" s="1365" t="b">
        <v>1</v>
      </c>
      <c r="C284" s="1365" t="s">
        <v>3803</v>
      </c>
      <c r="D284" s="1365" t="s">
        <v>3804</v>
      </c>
      <c r="E284" s="1366" t="s">
        <v>3804</v>
      </c>
      <c r="F284" s="1366" t="s">
        <v>3841</v>
      </c>
      <c r="G284" s="1366" t="s">
        <v>3842</v>
      </c>
      <c r="H284" s="1365" t="s">
        <v>3843</v>
      </c>
    </row>
    <row r="285" spans="2:8" s="1267" customFormat="1" x14ac:dyDescent="0.25">
      <c r="B285" s="1365" t="b">
        <v>1</v>
      </c>
      <c r="C285" s="1365" t="s">
        <v>3803</v>
      </c>
      <c r="D285" s="1365" t="s">
        <v>3804</v>
      </c>
      <c r="E285" s="1366" t="s">
        <v>3804</v>
      </c>
      <c r="F285" s="1366" t="s">
        <v>3844</v>
      </c>
      <c r="G285" s="1366" t="s">
        <v>3845</v>
      </c>
      <c r="H285" s="1365" t="s">
        <v>3846</v>
      </c>
    </row>
    <row r="286" spans="2:8" s="1267" customFormat="1" x14ac:dyDescent="0.25">
      <c r="B286" s="1365" t="b">
        <v>1</v>
      </c>
      <c r="C286" s="1365" t="s">
        <v>3803</v>
      </c>
      <c r="D286" s="1365" t="s">
        <v>3804</v>
      </c>
      <c r="E286" s="1366" t="s">
        <v>3804</v>
      </c>
      <c r="F286" s="1366" t="s">
        <v>3847</v>
      </c>
      <c r="G286" s="1366" t="s">
        <v>3848</v>
      </c>
      <c r="H286" s="1365" t="s">
        <v>3849</v>
      </c>
    </row>
    <row r="287" spans="2:8" s="1267" customFormat="1" x14ac:dyDescent="0.25">
      <c r="B287" s="1365" t="b">
        <v>1</v>
      </c>
      <c r="C287" s="1365" t="s">
        <v>3803</v>
      </c>
      <c r="D287" s="1365" t="s">
        <v>3804</v>
      </c>
      <c r="E287" s="1366" t="s">
        <v>3804</v>
      </c>
      <c r="F287" s="1366" t="s">
        <v>3850</v>
      </c>
      <c r="G287" s="1366" t="s">
        <v>3851</v>
      </c>
      <c r="H287" s="1365" t="s">
        <v>3852</v>
      </c>
    </row>
    <row r="288" spans="2:8" s="1267" customFormat="1" x14ac:dyDescent="0.25">
      <c r="B288" s="1365" t="b">
        <v>1</v>
      </c>
      <c r="C288" s="1365" t="s">
        <v>3803</v>
      </c>
      <c r="D288" s="1365" t="s">
        <v>3804</v>
      </c>
      <c r="E288" s="1366" t="s">
        <v>3804</v>
      </c>
      <c r="F288" s="1366" t="s">
        <v>3853</v>
      </c>
      <c r="G288" s="1366" t="s">
        <v>3854</v>
      </c>
      <c r="H288" s="1365" t="s">
        <v>3855</v>
      </c>
    </row>
    <row r="289" spans="2:8" s="1267" customFormat="1" x14ac:dyDescent="0.25">
      <c r="B289" s="1365" t="b">
        <v>1</v>
      </c>
      <c r="C289" s="1365" t="s">
        <v>3803</v>
      </c>
      <c r="D289" s="1365" t="s">
        <v>3804</v>
      </c>
      <c r="E289" s="1366" t="s">
        <v>3804</v>
      </c>
      <c r="F289" s="1366" t="s">
        <v>3856</v>
      </c>
      <c r="G289" s="1366" t="s">
        <v>3857</v>
      </c>
      <c r="H289" s="1365" t="s">
        <v>3858</v>
      </c>
    </row>
    <row r="290" spans="2:8" s="1267" customFormat="1" x14ac:dyDescent="0.25">
      <c r="B290" s="1365" t="b">
        <v>1</v>
      </c>
      <c r="C290" s="1365" t="s">
        <v>3803</v>
      </c>
      <c r="D290" s="1365" t="s">
        <v>3804</v>
      </c>
      <c r="E290" s="1366" t="s">
        <v>3804</v>
      </c>
      <c r="F290" s="1366" t="s">
        <v>3859</v>
      </c>
      <c r="G290" s="1366" t="s">
        <v>3860</v>
      </c>
      <c r="H290" s="1365" t="s">
        <v>3861</v>
      </c>
    </row>
    <row r="291" spans="2:8" s="1267" customFormat="1" x14ac:dyDescent="0.25">
      <c r="B291" s="1365" t="b">
        <v>1</v>
      </c>
      <c r="C291" s="1365" t="s">
        <v>3803</v>
      </c>
      <c r="D291" s="1365" t="s">
        <v>3804</v>
      </c>
      <c r="E291" s="1366" t="s">
        <v>3804</v>
      </c>
      <c r="F291" s="1366" t="s">
        <v>3862</v>
      </c>
      <c r="G291" s="1366" t="s">
        <v>3863</v>
      </c>
      <c r="H291" s="1365" t="s">
        <v>3864</v>
      </c>
    </row>
    <row r="292" spans="2:8" s="1267" customFormat="1" x14ac:dyDescent="0.25">
      <c r="B292" s="1365" t="b">
        <v>1</v>
      </c>
      <c r="C292" s="1365" t="s">
        <v>3803</v>
      </c>
      <c r="D292" s="1365" t="s">
        <v>3804</v>
      </c>
      <c r="E292" s="1366" t="s">
        <v>3804</v>
      </c>
      <c r="F292" s="1366" t="s">
        <v>3865</v>
      </c>
      <c r="G292" s="1366" t="s">
        <v>3866</v>
      </c>
      <c r="H292" s="1365" t="s">
        <v>3867</v>
      </c>
    </row>
    <row r="293" spans="2:8" s="1267" customFormat="1" x14ac:dyDescent="0.25">
      <c r="B293" s="1365" t="b">
        <v>1</v>
      </c>
      <c r="C293" s="1365" t="s">
        <v>3868</v>
      </c>
      <c r="D293" s="1365" t="s">
        <v>3068</v>
      </c>
      <c r="E293" s="1366" t="s">
        <v>3068</v>
      </c>
      <c r="F293" s="1366" t="s">
        <v>3869</v>
      </c>
      <c r="G293" s="1366" t="s">
        <v>3870</v>
      </c>
      <c r="H293" s="1365" t="s">
        <v>3871</v>
      </c>
    </row>
    <row r="294" spans="2:8" s="1267" customFormat="1" x14ac:dyDescent="0.25">
      <c r="B294" s="1365" t="b">
        <v>1</v>
      </c>
      <c r="C294" s="1365" t="s">
        <v>3868</v>
      </c>
      <c r="D294" s="1365" t="s">
        <v>3068</v>
      </c>
      <c r="E294" s="1366" t="s">
        <v>3068</v>
      </c>
      <c r="F294" s="1366" t="s">
        <v>3872</v>
      </c>
      <c r="G294" s="1366" t="s">
        <v>3873</v>
      </c>
      <c r="H294" s="1365" t="s">
        <v>3874</v>
      </c>
    </row>
    <row r="295" spans="2:8" s="1267" customFormat="1" x14ac:dyDescent="0.25">
      <c r="B295" s="1365" t="b">
        <v>1</v>
      </c>
      <c r="C295" s="1365" t="s">
        <v>3868</v>
      </c>
      <c r="D295" s="1365" t="s">
        <v>3068</v>
      </c>
      <c r="E295" s="1366" t="s">
        <v>3068</v>
      </c>
      <c r="F295" s="1366" t="s">
        <v>3875</v>
      </c>
      <c r="G295" s="1366" t="s">
        <v>3876</v>
      </c>
      <c r="H295" s="1365" t="s">
        <v>3877</v>
      </c>
    </row>
    <row r="296" spans="2:8" s="1267" customFormat="1" x14ac:dyDescent="0.25">
      <c r="B296" s="1365" t="b">
        <v>1</v>
      </c>
      <c r="C296" s="1365" t="s">
        <v>3868</v>
      </c>
      <c r="D296" s="1365" t="s">
        <v>3068</v>
      </c>
      <c r="E296" s="1366" t="s">
        <v>3068</v>
      </c>
      <c r="F296" s="1366" t="s">
        <v>3878</v>
      </c>
      <c r="G296" s="1366" t="s">
        <v>3879</v>
      </c>
      <c r="H296" s="1365" t="s">
        <v>3880</v>
      </c>
    </row>
    <row r="297" spans="2:8" s="1267" customFormat="1" x14ac:dyDescent="0.25">
      <c r="B297" s="1365" t="b">
        <v>1</v>
      </c>
      <c r="C297" s="1365" t="s">
        <v>3868</v>
      </c>
      <c r="D297" s="1365" t="s">
        <v>3068</v>
      </c>
      <c r="E297" s="1366" t="s">
        <v>3068</v>
      </c>
      <c r="F297" s="1366" t="s">
        <v>3881</v>
      </c>
      <c r="G297" s="1366" t="s">
        <v>3882</v>
      </c>
      <c r="H297" s="1365" t="s">
        <v>3883</v>
      </c>
    </row>
    <row r="298" spans="2:8" s="1267" customFormat="1" x14ac:dyDescent="0.25">
      <c r="B298" s="1365" t="b">
        <v>1</v>
      </c>
      <c r="C298" s="1365" t="s">
        <v>3868</v>
      </c>
      <c r="D298" s="1365" t="s">
        <v>3068</v>
      </c>
      <c r="E298" s="1366" t="s">
        <v>3068</v>
      </c>
      <c r="F298" s="1366" t="s">
        <v>3884</v>
      </c>
      <c r="G298" s="1366" t="s">
        <v>3885</v>
      </c>
      <c r="H298" s="1365" t="s">
        <v>3886</v>
      </c>
    </row>
    <row r="299" spans="2:8" s="1267" customFormat="1" x14ac:dyDescent="0.25">
      <c r="B299" s="1365" t="b">
        <v>1</v>
      </c>
      <c r="C299" s="1365" t="s">
        <v>3868</v>
      </c>
      <c r="D299" s="1365" t="s">
        <v>3068</v>
      </c>
      <c r="E299" s="1366" t="s">
        <v>3068</v>
      </c>
      <c r="F299" s="1366" t="s">
        <v>3887</v>
      </c>
      <c r="G299" s="1366" t="s">
        <v>3888</v>
      </c>
      <c r="H299" s="1365" t="s">
        <v>3889</v>
      </c>
    </row>
    <row r="300" spans="2:8" s="1267" customFormat="1" x14ac:dyDescent="0.25">
      <c r="B300" s="1365" t="b">
        <v>1</v>
      </c>
      <c r="C300" s="1365" t="s">
        <v>3868</v>
      </c>
      <c r="D300" s="1365" t="s">
        <v>3068</v>
      </c>
      <c r="E300" s="1366" t="s">
        <v>3068</v>
      </c>
      <c r="F300" s="1366" t="s">
        <v>3890</v>
      </c>
      <c r="G300" s="1366" t="s">
        <v>3891</v>
      </c>
      <c r="H300" s="1365" t="s">
        <v>3892</v>
      </c>
    </row>
    <row r="301" spans="2:8" s="1267" customFormat="1" x14ac:dyDescent="0.25">
      <c r="B301" s="1365" t="b">
        <v>1</v>
      </c>
      <c r="C301" s="1365" t="s">
        <v>3868</v>
      </c>
      <c r="D301" s="1365" t="s">
        <v>3068</v>
      </c>
      <c r="E301" s="1366" t="s">
        <v>3068</v>
      </c>
      <c r="F301" s="1366" t="s">
        <v>3893</v>
      </c>
      <c r="G301" s="1366" t="s">
        <v>3894</v>
      </c>
      <c r="H301" s="1365" t="s">
        <v>3895</v>
      </c>
    </row>
    <row r="302" spans="2:8" s="1267" customFormat="1" x14ac:dyDescent="0.25">
      <c r="B302" s="1365" t="b">
        <v>1</v>
      </c>
      <c r="C302" s="1365" t="s">
        <v>3868</v>
      </c>
      <c r="D302" s="1365" t="s">
        <v>3068</v>
      </c>
      <c r="E302" s="1366" t="s">
        <v>3068</v>
      </c>
      <c r="F302" s="1366" t="s">
        <v>3896</v>
      </c>
      <c r="G302" s="1366" t="s">
        <v>3897</v>
      </c>
      <c r="H302" s="1365" t="s">
        <v>3898</v>
      </c>
    </row>
    <row r="303" spans="2:8" s="1267" customFormat="1" x14ac:dyDescent="0.25">
      <c r="B303" s="1365" t="b">
        <v>1</v>
      </c>
      <c r="C303" s="1365" t="s">
        <v>3868</v>
      </c>
      <c r="D303" s="1365" t="s">
        <v>3068</v>
      </c>
      <c r="E303" s="1366" t="s">
        <v>3068</v>
      </c>
      <c r="F303" s="1366" t="s">
        <v>3899</v>
      </c>
      <c r="G303" s="1366" t="s">
        <v>3900</v>
      </c>
      <c r="H303" s="1365" t="s">
        <v>3901</v>
      </c>
    </row>
    <row r="304" spans="2:8" s="1267" customFormat="1" x14ac:dyDescent="0.25">
      <c r="B304" s="1365" t="b">
        <v>1</v>
      </c>
      <c r="C304" s="1365" t="s">
        <v>3868</v>
      </c>
      <c r="D304" s="1365" t="s">
        <v>3068</v>
      </c>
      <c r="E304" s="1366" t="s">
        <v>3068</v>
      </c>
      <c r="F304" s="1366" t="s">
        <v>3902</v>
      </c>
      <c r="G304" s="1366" t="s">
        <v>3903</v>
      </c>
      <c r="H304" s="1365" t="s">
        <v>3904</v>
      </c>
    </row>
    <row r="305" spans="2:8" s="1267" customFormat="1" x14ac:dyDescent="0.25">
      <c r="B305" s="1365" t="b">
        <v>1</v>
      </c>
      <c r="C305" s="1365" t="s">
        <v>3868</v>
      </c>
      <c r="D305" s="1365" t="s">
        <v>3068</v>
      </c>
      <c r="E305" s="1366" t="s">
        <v>3068</v>
      </c>
      <c r="F305" s="1366" t="s">
        <v>3905</v>
      </c>
      <c r="G305" s="1366" t="s">
        <v>3906</v>
      </c>
      <c r="H305" s="1365" t="s">
        <v>3907</v>
      </c>
    </row>
    <row r="306" spans="2:8" s="1267" customFormat="1" x14ac:dyDescent="0.25">
      <c r="B306" s="1365" t="b">
        <v>1</v>
      </c>
      <c r="C306" s="1365" t="s">
        <v>3868</v>
      </c>
      <c r="D306" s="1365" t="s">
        <v>3068</v>
      </c>
      <c r="E306" s="1366" t="s">
        <v>3068</v>
      </c>
      <c r="F306" s="1366" t="s">
        <v>3908</v>
      </c>
      <c r="G306" s="1366" t="s">
        <v>3909</v>
      </c>
      <c r="H306" s="1365" t="s">
        <v>3910</v>
      </c>
    </row>
    <row r="307" spans="2:8" s="1267" customFormat="1" x14ac:dyDescent="0.25">
      <c r="B307" s="1365" t="b">
        <v>1</v>
      </c>
      <c r="C307" s="1365" t="s">
        <v>3911</v>
      </c>
      <c r="D307" s="1365" t="s">
        <v>3074</v>
      </c>
      <c r="E307" s="1366" t="s">
        <v>3074</v>
      </c>
      <c r="F307" s="1366" t="s">
        <v>3912</v>
      </c>
      <c r="G307" s="1366" t="s">
        <v>3913</v>
      </c>
      <c r="H307" s="1365" t="s">
        <v>3914</v>
      </c>
    </row>
    <row r="308" spans="2:8" s="1267" customFormat="1" x14ac:dyDescent="0.25">
      <c r="B308" s="1365" t="b">
        <v>1</v>
      </c>
      <c r="C308" s="1365" t="s">
        <v>3911</v>
      </c>
      <c r="D308" s="1365" t="s">
        <v>3074</v>
      </c>
      <c r="E308" s="1366" t="s">
        <v>3074</v>
      </c>
      <c r="F308" s="1366" t="s">
        <v>3915</v>
      </c>
      <c r="G308" s="1366" t="s">
        <v>3916</v>
      </c>
      <c r="H308" s="1365" t="s">
        <v>3917</v>
      </c>
    </row>
    <row r="309" spans="2:8" s="1267" customFormat="1" x14ac:dyDescent="0.25">
      <c r="B309" s="1365" t="b">
        <v>1</v>
      </c>
      <c r="C309" s="1365" t="s">
        <v>3911</v>
      </c>
      <c r="D309" s="1365" t="s">
        <v>3074</v>
      </c>
      <c r="E309" s="1366" t="s">
        <v>3074</v>
      </c>
      <c r="F309" s="1366" t="s">
        <v>3918</v>
      </c>
      <c r="G309" s="1366" t="s">
        <v>3919</v>
      </c>
      <c r="H309" s="1365" t="s">
        <v>3920</v>
      </c>
    </row>
    <row r="310" spans="2:8" s="1267" customFormat="1" x14ac:dyDescent="0.25">
      <c r="B310" s="1365" t="b">
        <v>1</v>
      </c>
      <c r="C310" s="1365" t="s">
        <v>3911</v>
      </c>
      <c r="D310" s="1365" t="s">
        <v>3074</v>
      </c>
      <c r="E310" s="1366" t="s">
        <v>3074</v>
      </c>
      <c r="F310" s="1366" t="s">
        <v>3921</v>
      </c>
      <c r="G310" s="1366" t="s">
        <v>3922</v>
      </c>
      <c r="H310" s="1365" t="s">
        <v>3923</v>
      </c>
    </row>
    <row r="311" spans="2:8" s="1267" customFormat="1" x14ac:dyDescent="0.25">
      <c r="B311" s="1365" t="b">
        <v>1</v>
      </c>
      <c r="C311" s="1365" t="s">
        <v>3911</v>
      </c>
      <c r="D311" s="1365" t="s">
        <v>3074</v>
      </c>
      <c r="E311" s="1366" t="s">
        <v>3074</v>
      </c>
      <c r="F311" s="1366" t="s">
        <v>3924</v>
      </c>
      <c r="G311" s="1366" t="s">
        <v>3925</v>
      </c>
      <c r="H311" s="1365" t="s">
        <v>3926</v>
      </c>
    </row>
    <row r="312" spans="2:8" s="1267" customFormat="1" x14ac:dyDescent="0.25">
      <c r="B312" s="1365" t="b">
        <v>1</v>
      </c>
      <c r="C312" s="1365" t="s">
        <v>3911</v>
      </c>
      <c r="D312" s="1365" t="s">
        <v>3074</v>
      </c>
      <c r="E312" s="1366" t="s">
        <v>3074</v>
      </c>
      <c r="F312" s="1366" t="s">
        <v>3927</v>
      </c>
      <c r="G312" s="1366" t="s">
        <v>3928</v>
      </c>
      <c r="H312" s="1365" t="s">
        <v>3929</v>
      </c>
    </row>
    <row r="313" spans="2:8" s="1267" customFormat="1" x14ac:dyDescent="0.25">
      <c r="B313" s="1365" t="b">
        <v>1</v>
      </c>
      <c r="C313" s="1365" t="s">
        <v>3911</v>
      </c>
      <c r="D313" s="1365" t="s">
        <v>3074</v>
      </c>
      <c r="E313" s="1366" t="s">
        <v>3074</v>
      </c>
      <c r="F313" s="1366" t="s">
        <v>3930</v>
      </c>
      <c r="G313" s="1366" t="s">
        <v>3931</v>
      </c>
      <c r="H313" s="1365" t="s">
        <v>3932</v>
      </c>
    </row>
    <row r="314" spans="2:8" s="1267" customFormat="1" x14ac:dyDescent="0.25">
      <c r="B314" s="1365" t="b">
        <v>1</v>
      </c>
      <c r="C314" s="1365" t="s">
        <v>3911</v>
      </c>
      <c r="D314" s="1365" t="s">
        <v>3074</v>
      </c>
      <c r="E314" s="1366" t="s">
        <v>3074</v>
      </c>
      <c r="F314" s="1366" t="s">
        <v>3933</v>
      </c>
      <c r="G314" s="1366" t="s">
        <v>3934</v>
      </c>
      <c r="H314" s="1365" t="s">
        <v>3935</v>
      </c>
    </row>
    <row r="315" spans="2:8" s="1267" customFormat="1" x14ac:dyDescent="0.25">
      <c r="B315" s="1365" t="b">
        <v>1</v>
      </c>
      <c r="C315" s="1365" t="s">
        <v>3911</v>
      </c>
      <c r="D315" s="1365" t="s">
        <v>3074</v>
      </c>
      <c r="E315" s="1366" t="s">
        <v>3074</v>
      </c>
      <c r="F315" s="1366" t="s">
        <v>3936</v>
      </c>
      <c r="G315" s="1366" t="s">
        <v>3937</v>
      </c>
      <c r="H315" s="1365" t="s">
        <v>3938</v>
      </c>
    </row>
    <row r="316" spans="2:8" s="1267" customFormat="1" x14ac:dyDescent="0.25">
      <c r="B316" s="1365" t="b">
        <v>1</v>
      </c>
      <c r="C316" s="1365" t="s">
        <v>3911</v>
      </c>
      <c r="D316" s="1365" t="s">
        <v>3074</v>
      </c>
      <c r="E316" s="1366" t="s">
        <v>3074</v>
      </c>
      <c r="F316" s="1366" t="s">
        <v>3939</v>
      </c>
      <c r="G316" s="1366" t="s">
        <v>3940</v>
      </c>
      <c r="H316" s="1365" t="s">
        <v>3941</v>
      </c>
    </row>
    <row r="317" spans="2:8" s="1267" customFormat="1" x14ac:dyDescent="0.25">
      <c r="B317" s="1365" t="b">
        <v>1</v>
      </c>
      <c r="C317" s="1365" t="s">
        <v>3911</v>
      </c>
      <c r="D317" s="1365" t="s">
        <v>3074</v>
      </c>
      <c r="E317" s="1366" t="s">
        <v>3074</v>
      </c>
      <c r="F317" s="1366" t="s">
        <v>3942</v>
      </c>
      <c r="G317" s="1366" t="s">
        <v>3943</v>
      </c>
      <c r="H317" s="1365" t="s">
        <v>3944</v>
      </c>
    </row>
    <row r="318" spans="2:8" s="1267" customFormat="1" x14ac:dyDescent="0.25">
      <c r="B318" s="1365" t="b">
        <v>1</v>
      </c>
      <c r="C318" s="1365" t="s">
        <v>3945</v>
      </c>
      <c r="D318" s="1365" t="s">
        <v>3028</v>
      </c>
      <c r="E318" s="1366" t="s">
        <v>3028</v>
      </c>
      <c r="F318" s="1366" t="s">
        <v>3946</v>
      </c>
      <c r="G318" s="1366" t="s">
        <v>3947</v>
      </c>
      <c r="H318" s="1365" t="s">
        <v>3948</v>
      </c>
    </row>
    <row r="319" spans="2:8" s="1267" customFormat="1" x14ac:dyDescent="0.25">
      <c r="B319" s="1365" t="b">
        <v>1</v>
      </c>
      <c r="C319" s="1365" t="s">
        <v>3945</v>
      </c>
      <c r="D319" s="1365" t="s">
        <v>3028</v>
      </c>
      <c r="E319" s="1366" t="s">
        <v>3028</v>
      </c>
      <c r="F319" s="1366" t="s">
        <v>3949</v>
      </c>
      <c r="G319" s="1366" t="s">
        <v>3950</v>
      </c>
      <c r="H319" s="1365" t="s">
        <v>3951</v>
      </c>
    </row>
    <row r="320" spans="2:8" s="1267" customFormat="1" ht="409.5" x14ac:dyDescent="0.25">
      <c r="B320" s="1365" t="b">
        <v>1</v>
      </c>
      <c r="C320" s="1365" t="s">
        <v>3945</v>
      </c>
      <c r="D320" s="1365" t="s">
        <v>3028</v>
      </c>
      <c r="E320" s="1366" t="s">
        <v>3028</v>
      </c>
      <c r="F320" s="1503" t="s">
        <v>3952</v>
      </c>
      <c r="G320" s="1366" t="s">
        <v>3953</v>
      </c>
      <c r="H320" s="1365" t="s">
        <v>3954</v>
      </c>
    </row>
    <row r="321" spans="2:8" s="1267" customFormat="1" x14ac:dyDescent="0.25">
      <c r="B321" s="1365" t="b">
        <v>1</v>
      </c>
      <c r="C321" s="1365" t="s">
        <v>3945</v>
      </c>
      <c r="D321" s="1365" t="s">
        <v>3028</v>
      </c>
      <c r="E321" s="1366" t="s">
        <v>3028</v>
      </c>
      <c r="F321" s="1366" t="s">
        <v>3955</v>
      </c>
      <c r="G321" s="1366" t="s">
        <v>3956</v>
      </c>
      <c r="H321" s="1365" t="s">
        <v>3957</v>
      </c>
    </row>
    <row r="322" spans="2:8" s="1267" customFormat="1" ht="409.5" x14ac:dyDescent="0.25">
      <c r="B322" s="1365" t="b">
        <v>1</v>
      </c>
      <c r="C322" s="1365" t="s">
        <v>3958</v>
      </c>
      <c r="D322" s="1365" t="s">
        <v>3034</v>
      </c>
      <c r="E322" s="1366" t="s">
        <v>3034</v>
      </c>
      <c r="F322" s="1503" t="s">
        <v>3959</v>
      </c>
      <c r="G322" s="1366" t="s">
        <v>3960</v>
      </c>
      <c r="H322" s="1365" t="s">
        <v>3961</v>
      </c>
    </row>
    <row r="323" spans="2:8" s="1267" customFormat="1" x14ac:dyDescent="0.25">
      <c r="B323" s="1365" t="b">
        <v>1</v>
      </c>
      <c r="C323" s="1365" t="s">
        <v>3958</v>
      </c>
      <c r="D323" s="1365" t="s">
        <v>3034</v>
      </c>
      <c r="E323" s="1366" t="s">
        <v>3034</v>
      </c>
      <c r="F323" s="1366" t="s">
        <v>3962</v>
      </c>
      <c r="G323" s="1366" t="s">
        <v>3963</v>
      </c>
      <c r="H323" s="1365" t="s">
        <v>3964</v>
      </c>
    </row>
    <row r="324" spans="2:8" s="1267" customFormat="1" x14ac:dyDescent="0.25">
      <c r="B324" s="1365" t="b">
        <v>1</v>
      </c>
      <c r="C324" s="1365" t="s">
        <v>3958</v>
      </c>
      <c r="D324" s="1365" t="s">
        <v>3034</v>
      </c>
      <c r="E324" s="1366" t="s">
        <v>3034</v>
      </c>
      <c r="F324" s="1366" t="s">
        <v>3965</v>
      </c>
      <c r="G324" s="1366" t="s">
        <v>3966</v>
      </c>
      <c r="H324" s="1365" t="s">
        <v>3967</v>
      </c>
    </row>
    <row r="325" spans="2:8" s="1267" customFormat="1" ht="409.5" x14ac:dyDescent="0.25">
      <c r="B325" s="1365" t="b">
        <v>1</v>
      </c>
      <c r="C325" s="1365" t="s">
        <v>3958</v>
      </c>
      <c r="D325" s="1365" t="s">
        <v>3034</v>
      </c>
      <c r="E325" s="1366" t="s">
        <v>3034</v>
      </c>
      <c r="F325" s="1503" t="s">
        <v>3968</v>
      </c>
      <c r="G325" s="1366" t="s">
        <v>3969</v>
      </c>
      <c r="H325" s="1365" t="s">
        <v>3970</v>
      </c>
    </row>
    <row r="326" spans="2:8" s="1267" customFormat="1" x14ac:dyDescent="0.25">
      <c r="B326" s="1365" t="b">
        <v>1</v>
      </c>
      <c r="C326" s="1365" t="s">
        <v>3958</v>
      </c>
      <c r="D326" s="1365" t="s">
        <v>3034</v>
      </c>
      <c r="E326" s="1366" t="s">
        <v>3034</v>
      </c>
      <c r="F326" s="1366" t="s">
        <v>3971</v>
      </c>
      <c r="G326" s="1366" t="s">
        <v>3972</v>
      </c>
      <c r="H326" s="1365" t="s">
        <v>3973</v>
      </c>
    </row>
    <row r="327" spans="2:8" s="1267" customFormat="1" ht="409.5" x14ac:dyDescent="0.25">
      <c r="B327" s="1365" t="b">
        <v>1</v>
      </c>
      <c r="C327" s="1365" t="s">
        <v>3958</v>
      </c>
      <c r="D327" s="1365" t="s">
        <v>3034</v>
      </c>
      <c r="E327" s="1366" t="s">
        <v>3034</v>
      </c>
      <c r="F327" s="1503" t="s">
        <v>3974</v>
      </c>
      <c r="G327" s="1366" t="s">
        <v>3975</v>
      </c>
      <c r="H327" s="1365" t="s">
        <v>3976</v>
      </c>
    </row>
    <row r="328" spans="2:8" s="1267" customFormat="1" x14ac:dyDescent="0.25">
      <c r="B328" s="1365" t="b">
        <v>1</v>
      </c>
      <c r="C328" s="1365" t="s">
        <v>3958</v>
      </c>
      <c r="D328" s="1365" t="s">
        <v>3034</v>
      </c>
      <c r="E328" s="1366" t="s">
        <v>3034</v>
      </c>
      <c r="F328" s="1366" t="s">
        <v>3977</v>
      </c>
      <c r="G328" s="1366" t="s">
        <v>3978</v>
      </c>
      <c r="H328" s="1365" t="s">
        <v>3979</v>
      </c>
    </row>
    <row r="329" spans="2:8" s="1267" customFormat="1" x14ac:dyDescent="0.25">
      <c r="B329" s="1365" t="b">
        <v>1</v>
      </c>
      <c r="C329" s="1365" t="s">
        <v>3958</v>
      </c>
      <c r="D329" s="1365" t="s">
        <v>3034</v>
      </c>
      <c r="E329" s="1366" t="s">
        <v>3034</v>
      </c>
      <c r="F329" s="1366" t="s">
        <v>3980</v>
      </c>
      <c r="G329" s="1366" t="s">
        <v>3981</v>
      </c>
      <c r="H329" s="1365" t="s">
        <v>3982</v>
      </c>
    </row>
    <row r="330" spans="2:8" s="1267" customFormat="1" x14ac:dyDescent="0.25">
      <c r="B330" s="1365" t="b">
        <v>1</v>
      </c>
      <c r="C330" s="1365" t="s">
        <v>3958</v>
      </c>
      <c r="D330" s="1365" t="s">
        <v>3034</v>
      </c>
      <c r="E330" s="1366" t="s">
        <v>3034</v>
      </c>
      <c r="F330" s="1366" t="s">
        <v>3983</v>
      </c>
      <c r="G330" s="1366" t="s">
        <v>3984</v>
      </c>
      <c r="H330" s="1365" t="s">
        <v>3985</v>
      </c>
    </row>
    <row r="331" spans="2:8" s="1267" customFormat="1" x14ac:dyDescent="0.25">
      <c r="B331" s="1365" t="b">
        <v>1</v>
      </c>
      <c r="C331" s="1365" t="s">
        <v>3958</v>
      </c>
      <c r="D331" s="1365" t="s">
        <v>3034</v>
      </c>
      <c r="E331" s="1366" t="s">
        <v>3034</v>
      </c>
      <c r="F331" s="1366" t="s">
        <v>3986</v>
      </c>
      <c r="G331" s="1366" t="s">
        <v>3987</v>
      </c>
      <c r="H331" s="1365" t="s">
        <v>3988</v>
      </c>
    </row>
    <row r="332" spans="2:8" s="1267" customFormat="1" x14ac:dyDescent="0.25">
      <c r="B332" s="1365" t="b">
        <v>1</v>
      </c>
      <c r="C332" s="1365" t="s">
        <v>3958</v>
      </c>
      <c r="D332" s="1365" t="s">
        <v>3034</v>
      </c>
      <c r="E332" s="1366" t="s">
        <v>3034</v>
      </c>
      <c r="F332" s="1366" t="s">
        <v>3989</v>
      </c>
      <c r="G332" s="1366" t="s">
        <v>3990</v>
      </c>
      <c r="H332" s="1365" t="s">
        <v>3991</v>
      </c>
    </row>
    <row r="333" spans="2:8" s="1267" customFormat="1" x14ac:dyDescent="0.25">
      <c r="B333" s="1365" t="b">
        <v>1</v>
      </c>
      <c r="C333" s="1365" t="s">
        <v>3992</v>
      </c>
      <c r="D333" s="1365" t="s">
        <v>3062</v>
      </c>
      <c r="E333" s="1366" t="s">
        <v>3062</v>
      </c>
      <c r="F333" s="1366" t="s">
        <v>3993</v>
      </c>
      <c r="G333" s="1366" t="s">
        <v>3994</v>
      </c>
      <c r="H333" s="1365" t="s">
        <v>3995</v>
      </c>
    </row>
    <row r="334" spans="2:8" s="1267" customFormat="1" x14ac:dyDescent="0.25">
      <c r="B334" s="1365" t="b">
        <v>1</v>
      </c>
      <c r="C334" s="1365" t="s">
        <v>3992</v>
      </c>
      <c r="D334" s="1365" t="s">
        <v>3062</v>
      </c>
      <c r="E334" s="1366" t="s">
        <v>3062</v>
      </c>
      <c r="F334" s="1366" t="s">
        <v>3996</v>
      </c>
      <c r="G334" s="1366" t="s">
        <v>3997</v>
      </c>
      <c r="H334" s="1365" t="s">
        <v>3998</v>
      </c>
    </row>
    <row r="335" spans="2:8" s="1267" customFormat="1" x14ac:dyDescent="0.25">
      <c r="B335" s="1365" t="b">
        <v>1</v>
      </c>
      <c r="C335" s="1365" t="s">
        <v>3992</v>
      </c>
      <c r="D335" s="1365" t="s">
        <v>3062</v>
      </c>
      <c r="E335" s="1366" t="s">
        <v>3062</v>
      </c>
      <c r="F335" s="1366" t="s">
        <v>3999</v>
      </c>
      <c r="G335" s="1366" t="s">
        <v>4000</v>
      </c>
      <c r="H335" s="1365" t="s">
        <v>4001</v>
      </c>
    </row>
    <row r="336" spans="2:8" s="1267" customFormat="1" x14ac:dyDescent="0.25">
      <c r="B336" s="1365" t="b">
        <v>1</v>
      </c>
      <c r="C336" s="1365" t="s">
        <v>3992</v>
      </c>
      <c r="D336" s="1365" t="s">
        <v>3062</v>
      </c>
      <c r="E336" s="1366" t="s">
        <v>3062</v>
      </c>
      <c r="F336" s="1366" t="s">
        <v>4002</v>
      </c>
      <c r="G336" s="1366" t="s">
        <v>4003</v>
      </c>
      <c r="H336" s="1365" t="s">
        <v>4004</v>
      </c>
    </row>
    <row r="337" spans="2:8" s="1267" customFormat="1" x14ac:dyDescent="0.25">
      <c r="B337" s="1365" t="b">
        <v>1</v>
      </c>
      <c r="C337" s="1365" t="s">
        <v>3992</v>
      </c>
      <c r="D337" s="1365" t="s">
        <v>3062</v>
      </c>
      <c r="E337" s="1366" t="s">
        <v>3062</v>
      </c>
      <c r="F337" s="1366" t="s">
        <v>4005</v>
      </c>
      <c r="G337" s="1366" t="s">
        <v>4006</v>
      </c>
      <c r="H337" s="1365" t="s">
        <v>4007</v>
      </c>
    </row>
    <row r="338" spans="2:8" s="1267" customFormat="1" x14ac:dyDescent="0.25">
      <c r="B338" s="1365" t="b">
        <v>1</v>
      </c>
      <c r="C338" s="1365" t="s">
        <v>3992</v>
      </c>
      <c r="D338" s="1365" t="s">
        <v>3062</v>
      </c>
      <c r="E338" s="1366" t="s">
        <v>3062</v>
      </c>
      <c r="F338" s="1366" t="s">
        <v>4008</v>
      </c>
      <c r="G338" s="1366" t="s">
        <v>4009</v>
      </c>
      <c r="H338" s="1365" t="s">
        <v>4010</v>
      </c>
    </row>
    <row r="339" spans="2:8" s="1267" customFormat="1" x14ac:dyDescent="0.25">
      <c r="B339" s="1365" t="b">
        <v>1</v>
      </c>
      <c r="C339" s="1365" t="s">
        <v>4011</v>
      </c>
      <c r="D339" s="1365" t="s">
        <v>3040</v>
      </c>
      <c r="E339" s="1366" t="s">
        <v>3040</v>
      </c>
      <c r="F339" s="1366" t="s">
        <v>4012</v>
      </c>
      <c r="G339" s="1366" t="s">
        <v>4013</v>
      </c>
      <c r="H339" s="1365" t="s">
        <v>4014</v>
      </c>
    </row>
    <row r="340" spans="2:8" s="1267" customFormat="1" x14ac:dyDescent="0.25">
      <c r="B340" s="1365" t="b">
        <v>1</v>
      </c>
      <c r="C340" s="1365" t="s">
        <v>4011</v>
      </c>
      <c r="D340" s="1365" t="s">
        <v>3040</v>
      </c>
      <c r="E340" s="1366" t="s">
        <v>3040</v>
      </c>
      <c r="F340" s="1366" t="s">
        <v>4015</v>
      </c>
      <c r="G340" s="1366" t="s">
        <v>4016</v>
      </c>
      <c r="H340" s="1365" t="s">
        <v>4017</v>
      </c>
    </row>
    <row r="341" spans="2:8" s="1267" customFormat="1" x14ac:dyDescent="0.25">
      <c r="B341" s="1365" t="b">
        <v>1</v>
      </c>
      <c r="C341" s="1365" t="s">
        <v>4011</v>
      </c>
      <c r="D341" s="1365" t="s">
        <v>3040</v>
      </c>
      <c r="E341" s="1366" t="s">
        <v>3040</v>
      </c>
      <c r="F341" s="1366" t="s">
        <v>4018</v>
      </c>
      <c r="G341" s="1366" t="s">
        <v>4019</v>
      </c>
      <c r="H341" s="1365" t="s">
        <v>4020</v>
      </c>
    </row>
    <row r="342" spans="2:8" s="1267" customFormat="1" x14ac:dyDescent="0.25">
      <c r="B342" s="1365" t="b">
        <v>1</v>
      </c>
      <c r="C342" s="1365" t="s">
        <v>4021</v>
      </c>
      <c r="D342" s="1365" t="s">
        <v>3056</v>
      </c>
      <c r="E342" s="1366" t="s">
        <v>3056</v>
      </c>
      <c r="F342" s="1366" t="s">
        <v>4022</v>
      </c>
      <c r="G342" s="1366" t="s">
        <v>4023</v>
      </c>
      <c r="H342" s="1365" t="s">
        <v>4024</v>
      </c>
    </row>
    <row r="343" spans="2:8" s="1267" customFormat="1" x14ac:dyDescent="0.25">
      <c r="B343" s="1365" t="b">
        <v>1</v>
      </c>
      <c r="C343" s="1365" t="s">
        <v>4021</v>
      </c>
      <c r="D343" s="1365" t="s">
        <v>3056</v>
      </c>
      <c r="E343" s="1366" t="s">
        <v>3056</v>
      </c>
      <c r="F343" s="1366" t="s">
        <v>4025</v>
      </c>
      <c r="G343" s="1366" t="s">
        <v>4026</v>
      </c>
      <c r="H343" s="1365" t="s">
        <v>4027</v>
      </c>
    </row>
    <row r="344" spans="2:8" s="1267" customFormat="1" x14ac:dyDescent="0.25">
      <c r="B344" s="1365" t="b">
        <v>1</v>
      </c>
      <c r="C344" s="1365" t="s">
        <v>4021</v>
      </c>
      <c r="D344" s="1365" t="s">
        <v>3056</v>
      </c>
      <c r="E344" s="1366" t="s">
        <v>3056</v>
      </c>
      <c r="F344" s="1366" t="s">
        <v>4028</v>
      </c>
      <c r="G344" s="1366" t="s">
        <v>4029</v>
      </c>
      <c r="H344" s="1365" t="s">
        <v>4030</v>
      </c>
    </row>
    <row r="345" spans="2:8" s="1267" customFormat="1" x14ac:dyDescent="0.25">
      <c r="B345" s="1365" t="b">
        <v>1</v>
      </c>
      <c r="C345" s="1365" t="s">
        <v>4021</v>
      </c>
      <c r="D345" s="1365" t="s">
        <v>3056</v>
      </c>
      <c r="E345" s="1366" t="s">
        <v>3056</v>
      </c>
      <c r="F345" s="1366" t="s">
        <v>4031</v>
      </c>
      <c r="G345" s="1366" t="s">
        <v>4032</v>
      </c>
      <c r="H345" s="1365" t="s">
        <v>4033</v>
      </c>
    </row>
    <row r="346" spans="2:8" s="1267" customFormat="1" x14ac:dyDescent="0.25">
      <c r="B346" s="1365" t="b">
        <v>1</v>
      </c>
      <c r="C346" s="1365" t="s">
        <v>4021</v>
      </c>
      <c r="D346" s="1365" t="s">
        <v>3056</v>
      </c>
      <c r="E346" s="1366" t="s">
        <v>3056</v>
      </c>
      <c r="F346" s="1366" t="s">
        <v>4034</v>
      </c>
      <c r="G346" s="1366" t="s">
        <v>4035</v>
      </c>
      <c r="H346" s="1365" t="s">
        <v>4036</v>
      </c>
    </row>
    <row r="347" spans="2:8" s="1267" customFormat="1" x14ac:dyDescent="0.25">
      <c r="B347" s="1365" t="b">
        <v>1</v>
      </c>
      <c r="C347" s="1365" t="s">
        <v>4021</v>
      </c>
      <c r="D347" s="1365" t="s">
        <v>3056</v>
      </c>
      <c r="E347" s="1366" t="s">
        <v>3056</v>
      </c>
      <c r="F347" s="1366" t="s">
        <v>4037</v>
      </c>
      <c r="G347" s="1366" t="s">
        <v>4038</v>
      </c>
      <c r="H347" s="1365" t="s">
        <v>4039</v>
      </c>
    </row>
    <row r="348" spans="2:8" s="1267" customFormat="1" x14ac:dyDescent="0.25">
      <c r="B348" s="1365" t="b">
        <v>1</v>
      </c>
      <c r="C348" s="1365" t="s">
        <v>4021</v>
      </c>
      <c r="D348" s="1365" t="s">
        <v>3056</v>
      </c>
      <c r="E348" s="1366" t="s">
        <v>3056</v>
      </c>
      <c r="F348" s="1366" t="s">
        <v>4040</v>
      </c>
      <c r="G348" s="1366" t="s">
        <v>4041</v>
      </c>
      <c r="H348" s="1365" t="s">
        <v>4042</v>
      </c>
    </row>
    <row r="349" spans="2:8" s="1267" customFormat="1" x14ac:dyDescent="0.25">
      <c r="B349" s="1365" t="b">
        <v>1</v>
      </c>
      <c r="C349" s="1365" t="s">
        <v>4021</v>
      </c>
      <c r="D349" s="1365" t="s">
        <v>3056</v>
      </c>
      <c r="E349" s="1366" t="s">
        <v>3056</v>
      </c>
      <c r="F349" s="1366" t="s">
        <v>4043</v>
      </c>
      <c r="G349" s="1366" t="s">
        <v>4044</v>
      </c>
      <c r="H349" s="1365" t="s">
        <v>4045</v>
      </c>
    </row>
    <row r="350" spans="2:8" s="1267" customFormat="1" x14ac:dyDescent="0.25">
      <c r="B350" s="1365" t="b">
        <v>1</v>
      </c>
      <c r="C350" s="1365" t="s">
        <v>4021</v>
      </c>
      <c r="D350" s="1365" t="s">
        <v>3056</v>
      </c>
      <c r="E350" s="1366" t="s">
        <v>3056</v>
      </c>
      <c r="F350" s="1366" t="s">
        <v>4046</v>
      </c>
      <c r="G350" s="1366" t="s">
        <v>4047</v>
      </c>
      <c r="H350" s="1365" t="s">
        <v>4048</v>
      </c>
    </row>
    <row r="351" spans="2:8" s="1267" customFormat="1" x14ac:dyDescent="0.25">
      <c r="B351" s="1365" t="b">
        <v>1</v>
      </c>
      <c r="C351" s="1365" t="s">
        <v>4021</v>
      </c>
      <c r="D351" s="1365" t="s">
        <v>3056</v>
      </c>
      <c r="E351" s="1366" t="s">
        <v>3056</v>
      </c>
      <c r="F351" s="1366" t="s">
        <v>4049</v>
      </c>
      <c r="G351" s="1366" t="s">
        <v>4050</v>
      </c>
      <c r="H351" s="1365" t="s">
        <v>4051</v>
      </c>
    </row>
    <row r="352" spans="2:8" s="1267" customFormat="1" x14ac:dyDescent="0.25">
      <c r="B352" s="1365" t="b">
        <v>1</v>
      </c>
      <c r="C352" s="1365" t="s">
        <v>4021</v>
      </c>
      <c r="D352" s="1365" t="s">
        <v>3056</v>
      </c>
      <c r="E352" s="1366" t="s">
        <v>3056</v>
      </c>
      <c r="F352" s="1366" t="s">
        <v>4052</v>
      </c>
      <c r="G352" s="1366" t="s">
        <v>4053</v>
      </c>
      <c r="H352" s="1365" t="s">
        <v>4054</v>
      </c>
    </row>
    <row r="353" spans="2:8" s="1267" customFormat="1" x14ac:dyDescent="0.25">
      <c r="B353" s="1365" t="b">
        <v>1</v>
      </c>
      <c r="C353" s="1365" t="s">
        <v>4021</v>
      </c>
      <c r="D353" s="1365" t="s">
        <v>3056</v>
      </c>
      <c r="E353" s="1366" t="s">
        <v>3056</v>
      </c>
      <c r="F353" s="1366" t="s">
        <v>4055</v>
      </c>
      <c r="G353" s="1366" t="s">
        <v>4056</v>
      </c>
      <c r="H353" s="1365" t="s">
        <v>4057</v>
      </c>
    </row>
    <row r="354" spans="2:8" s="1267" customFormat="1" x14ac:dyDescent="0.25">
      <c r="B354" s="1365" t="b">
        <v>1</v>
      </c>
      <c r="C354" s="1365" t="s">
        <v>4058</v>
      </c>
      <c r="D354" s="1365" t="s">
        <v>3071</v>
      </c>
      <c r="E354" s="1366" t="s">
        <v>3071</v>
      </c>
      <c r="F354" s="1366" t="s">
        <v>4059</v>
      </c>
      <c r="G354" s="1366" t="s">
        <v>4060</v>
      </c>
      <c r="H354" s="1365" t="s">
        <v>4061</v>
      </c>
    </row>
    <row r="355" spans="2:8" s="1267" customFormat="1" x14ac:dyDescent="0.25">
      <c r="B355" s="1365" t="b">
        <v>1</v>
      </c>
      <c r="C355" s="1365" t="s">
        <v>4058</v>
      </c>
      <c r="D355" s="1365" t="s">
        <v>3071</v>
      </c>
      <c r="E355" s="1366" t="s">
        <v>3071</v>
      </c>
      <c r="F355" s="1366" t="s">
        <v>4062</v>
      </c>
      <c r="G355" s="1366" t="s">
        <v>4063</v>
      </c>
      <c r="H355" s="1365" t="s">
        <v>4064</v>
      </c>
    </row>
    <row r="356" spans="2:8" s="1267" customFormat="1" x14ac:dyDescent="0.25">
      <c r="B356" s="1365" t="b">
        <v>1</v>
      </c>
      <c r="C356" s="1365" t="s">
        <v>4058</v>
      </c>
      <c r="D356" s="1365" t="s">
        <v>3071</v>
      </c>
      <c r="E356" s="1366" t="s">
        <v>3071</v>
      </c>
      <c r="F356" s="1366" t="s">
        <v>4065</v>
      </c>
      <c r="G356" s="1366" t="s">
        <v>4066</v>
      </c>
      <c r="H356" s="1365" t="s">
        <v>4067</v>
      </c>
    </row>
    <row r="357" spans="2:8" s="1267" customFormat="1" x14ac:dyDescent="0.25">
      <c r="B357" s="1365" t="b">
        <v>1</v>
      </c>
      <c r="C357" s="1365" t="s">
        <v>4058</v>
      </c>
      <c r="D357" s="1365" t="s">
        <v>3071</v>
      </c>
      <c r="E357" s="1366" t="s">
        <v>3071</v>
      </c>
      <c r="F357" s="1366" t="s">
        <v>4068</v>
      </c>
      <c r="G357" s="1366" t="s">
        <v>4069</v>
      </c>
      <c r="H357" s="1365" t="s">
        <v>4070</v>
      </c>
    </row>
    <row r="358" spans="2:8" s="1267" customFormat="1" x14ac:dyDescent="0.25">
      <c r="B358" s="1365" t="b">
        <v>1</v>
      </c>
      <c r="C358" s="1365" t="s">
        <v>4058</v>
      </c>
      <c r="D358" s="1365" t="s">
        <v>3071</v>
      </c>
      <c r="E358" s="1366" t="s">
        <v>3071</v>
      </c>
      <c r="F358" s="1366" t="s">
        <v>4071</v>
      </c>
      <c r="G358" s="1366" t="s">
        <v>4072</v>
      </c>
      <c r="H358" s="1365" t="s">
        <v>4073</v>
      </c>
    </row>
    <row r="359" spans="2:8" s="1267" customFormat="1" x14ac:dyDescent="0.25">
      <c r="B359" s="1365" t="b">
        <v>1</v>
      </c>
      <c r="C359" s="1365" t="s">
        <v>4058</v>
      </c>
      <c r="D359" s="1365" t="s">
        <v>3071</v>
      </c>
      <c r="E359" s="1366" t="s">
        <v>3071</v>
      </c>
      <c r="F359" s="1366" t="s">
        <v>4074</v>
      </c>
      <c r="G359" s="1366" t="s">
        <v>4075</v>
      </c>
      <c r="H359" s="1365" t="s">
        <v>4076</v>
      </c>
    </row>
    <row r="360" spans="2:8" s="1267" customFormat="1" x14ac:dyDescent="0.25">
      <c r="B360" s="1365" t="b">
        <v>1</v>
      </c>
      <c r="C360" s="1365" t="s">
        <v>4058</v>
      </c>
      <c r="D360" s="1365" t="s">
        <v>3071</v>
      </c>
      <c r="E360" s="1366" t="s">
        <v>3071</v>
      </c>
      <c r="F360" s="1366" t="s">
        <v>4077</v>
      </c>
      <c r="G360" s="1366" t="s">
        <v>4078</v>
      </c>
      <c r="H360" s="1365" t="s">
        <v>4079</v>
      </c>
    </row>
    <row r="361" spans="2:8" s="1267" customFormat="1" x14ac:dyDescent="0.25">
      <c r="B361" s="1365" t="b">
        <v>1</v>
      </c>
      <c r="C361" s="1365" t="s">
        <v>4058</v>
      </c>
      <c r="D361" s="1365" t="s">
        <v>3071</v>
      </c>
      <c r="E361" s="1366" t="s">
        <v>3071</v>
      </c>
      <c r="F361" s="1366" t="s">
        <v>4080</v>
      </c>
      <c r="G361" s="1366" t="s">
        <v>4081</v>
      </c>
      <c r="H361" s="1365" t="s">
        <v>4082</v>
      </c>
    </row>
  </sheetData>
  <dataValidations count="2">
    <dataValidation type="custom" allowBlank="1" showInputMessage="1" showErrorMessage="1" errorTitle="X-Author for Excel" error="Id and Lookup fields are not editable." promptTitle="X-Author for Excel" sqref="D6:D10 H40:H361 C40:C361 I14:I35 C14:C35" xr:uid="{00000000-0002-0000-1900-000000000000}">
      <formula1>""</formula1>
    </dataValidation>
    <dataValidation type="list" allowBlank="1" showInputMessage="1" showErrorMessage="1" errorTitle="X-Author for Excel" error="Please select either TRUE or FALSE from the dropdown." promptTitle="X-Author for Excel" sqref="B40:B361" xr:uid="{00000000-0002-0000-1900-000001000000}">
      <formula1>"TRUE,FALSE"</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5">
    <tabColor theme="5"/>
  </sheetPr>
  <dimension ref="A1:O76"/>
  <sheetViews>
    <sheetView showGridLines="0" zoomScale="70" zoomScaleNormal="70" zoomScaleSheetLayoutView="55" workbookViewId="0">
      <selection activeCell="S14" sqref="S14"/>
    </sheetView>
  </sheetViews>
  <sheetFormatPr baseColWidth="10" defaultColWidth="9.140625" defaultRowHeight="12.75" x14ac:dyDescent="0.2"/>
  <cols>
    <col min="1" max="1" width="12.140625" style="301" customWidth="1"/>
    <col min="2" max="2" width="28.85546875" style="301" customWidth="1"/>
    <col min="3" max="3" width="22.42578125" style="301" customWidth="1"/>
    <col min="4" max="4" width="16.85546875" style="301" customWidth="1"/>
    <col min="5" max="5" width="21.85546875" style="301" customWidth="1"/>
    <col min="6" max="6" width="15.85546875" style="301" customWidth="1"/>
    <col min="7" max="7" width="10.140625" style="301" customWidth="1"/>
    <col min="8" max="8" width="22.140625" style="301" customWidth="1"/>
    <col min="9" max="9" width="9.140625" style="301" customWidth="1"/>
    <col min="10" max="11" width="9.140625" style="301"/>
    <col min="12" max="12" width="3.140625" style="301" customWidth="1"/>
    <col min="13" max="14" width="9.140625" style="301"/>
    <col min="15" max="15" width="17.5703125" style="301" customWidth="1"/>
    <col min="16" max="16384" width="9.140625" style="301"/>
  </cols>
  <sheetData>
    <row r="1" spans="1:15" s="432" customFormat="1" ht="34.5" customHeight="1" x14ac:dyDescent="0.6">
      <c r="A1" s="1817" t="str">
        <f>CoverSheet!A1</f>
        <v>Informe de progreso y solicitud de desembolso</v>
      </c>
      <c r="B1" s="1817"/>
      <c r="C1" s="1817"/>
      <c r="D1" s="1817"/>
      <c r="E1" s="1817"/>
      <c r="F1" s="1817"/>
      <c r="G1" s="1817"/>
      <c r="H1" s="1817"/>
      <c r="I1" s="1817"/>
      <c r="J1" s="1817"/>
      <c r="K1" s="1817"/>
      <c r="L1" s="1817"/>
      <c r="M1" s="1817"/>
      <c r="N1" s="1817"/>
      <c r="O1" s="1817"/>
    </row>
    <row r="2" spans="1:15" ht="20.25" x14ac:dyDescent="0.3">
      <c r="A2" s="431" t="str">
        <f>VLOOKUP(Translations!B340,Translations!B3:H508,4,0)</f>
        <v>Sección 5: Evaluación del RP y el ALF del desempeño general</v>
      </c>
      <c r="B2" s="430"/>
      <c r="C2" s="430"/>
      <c r="D2" s="430"/>
      <c r="E2" s="430"/>
      <c r="F2" s="430"/>
      <c r="G2" s="430"/>
      <c r="H2" s="430"/>
      <c r="I2" s="430"/>
      <c r="J2" s="430"/>
      <c r="K2" s="430"/>
      <c r="L2" s="249"/>
      <c r="M2" s="249"/>
      <c r="N2" s="249"/>
      <c r="O2" s="249"/>
    </row>
    <row r="3" spans="1:15" ht="20.25" x14ac:dyDescent="0.3">
      <c r="A3" s="428"/>
      <c r="B3" s="428"/>
      <c r="C3" s="428"/>
      <c r="D3" s="428"/>
      <c r="E3" s="428"/>
      <c r="F3" s="428"/>
      <c r="G3" s="428"/>
      <c r="H3" s="428"/>
      <c r="I3" s="428"/>
      <c r="J3" s="428"/>
      <c r="K3" s="428"/>
    </row>
    <row r="4" spans="1:15" ht="44.25" customHeight="1" x14ac:dyDescent="0.2">
      <c r="A4" s="1974" t="str">
        <f>VLOOKUP(Translations!B341,Translations!B3:H508,4,0)</f>
        <v>A.  Autoevaluación general del RP del desempeño de la subvención (incluido un resumen sobre los vínculos entre el desempeño financiero y los logros programáticos)</v>
      </c>
      <c r="B4" s="1974"/>
      <c r="C4" s="1974"/>
      <c r="D4" s="1974"/>
      <c r="E4" s="1974"/>
      <c r="F4" s="1974"/>
      <c r="G4" s="1974"/>
      <c r="H4" s="1974"/>
      <c r="I4" s="1974"/>
      <c r="J4" s="1974"/>
      <c r="K4" s="1974"/>
      <c r="L4" s="1974"/>
      <c r="M4" s="1974"/>
      <c r="N4" s="1974"/>
      <c r="O4" s="1974"/>
    </row>
    <row r="5" spans="1:15" ht="42.75" customHeight="1" x14ac:dyDescent="0.2">
      <c r="A5" s="1969" t="str">
        <f>VLOOKUP(Translations!B342,Translations!B3:H508,4,0)</f>
        <v>!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v>
      </c>
      <c r="B5" s="1970"/>
      <c r="C5" s="1970"/>
      <c r="D5" s="1970"/>
      <c r="E5" s="1970"/>
      <c r="F5" s="1970"/>
      <c r="G5" s="1970"/>
      <c r="H5" s="1970"/>
      <c r="I5" s="1970"/>
      <c r="J5" s="1970"/>
      <c r="K5" s="1970"/>
    </row>
    <row r="6" spans="1:15" x14ac:dyDescent="0.2">
      <c r="A6" s="1975" t="s">
        <v>4252</v>
      </c>
      <c r="B6" s="1976"/>
      <c r="C6" s="1976"/>
      <c r="D6" s="1976"/>
      <c r="E6" s="1976"/>
      <c r="F6" s="1976"/>
      <c r="G6" s="1976"/>
      <c r="H6" s="1976"/>
      <c r="I6" s="1976"/>
      <c r="J6" s="1976"/>
      <c r="K6" s="1976"/>
      <c r="L6" s="1976"/>
      <c r="M6" s="1976"/>
      <c r="N6" s="1976"/>
      <c r="O6" s="1977"/>
    </row>
    <row r="7" spans="1:15" ht="26.25" customHeight="1" x14ac:dyDescent="0.2">
      <c r="A7" s="1978"/>
      <c r="B7" s="1979"/>
      <c r="C7" s="1979"/>
      <c r="D7" s="1979"/>
      <c r="E7" s="1979"/>
      <c r="F7" s="1979"/>
      <c r="G7" s="1979"/>
      <c r="H7" s="1979"/>
      <c r="I7" s="1979"/>
      <c r="J7" s="1979"/>
      <c r="K7" s="1979"/>
      <c r="L7" s="1979"/>
      <c r="M7" s="1979"/>
      <c r="N7" s="1979"/>
      <c r="O7" s="1980"/>
    </row>
    <row r="8" spans="1:15" ht="13.5" customHeight="1" x14ac:dyDescent="0.2">
      <c r="A8" s="1978"/>
      <c r="B8" s="1979"/>
      <c r="C8" s="1979"/>
      <c r="D8" s="1979"/>
      <c r="E8" s="1979"/>
      <c r="F8" s="1979"/>
      <c r="G8" s="1979"/>
      <c r="H8" s="1979"/>
      <c r="I8" s="1979"/>
      <c r="J8" s="1979"/>
      <c r="K8" s="1979"/>
      <c r="L8" s="1979"/>
      <c r="M8" s="1979"/>
      <c r="N8" s="1979"/>
      <c r="O8" s="1980"/>
    </row>
    <row r="9" spans="1:15" s="429" customFormat="1" ht="24" customHeight="1" x14ac:dyDescent="0.25">
      <c r="A9" s="1978"/>
      <c r="B9" s="1979"/>
      <c r="C9" s="1979"/>
      <c r="D9" s="1979"/>
      <c r="E9" s="1979"/>
      <c r="F9" s="1979"/>
      <c r="G9" s="1979"/>
      <c r="H9" s="1979"/>
      <c r="I9" s="1979"/>
      <c r="J9" s="1979"/>
      <c r="K9" s="1979"/>
      <c r="L9" s="1979"/>
      <c r="M9" s="1979"/>
      <c r="N9" s="1979"/>
      <c r="O9" s="1980"/>
    </row>
    <row r="10" spans="1:15" ht="45.75" customHeight="1" x14ac:dyDescent="0.2">
      <c r="A10" s="1981"/>
      <c r="B10" s="1982"/>
      <c r="C10" s="1982"/>
      <c r="D10" s="1982"/>
      <c r="E10" s="1982"/>
      <c r="F10" s="1982"/>
      <c r="G10" s="1982"/>
      <c r="H10" s="1982"/>
      <c r="I10" s="1982"/>
      <c r="J10" s="1982"/>
      <c r="K10" s="1982"/>
      <c r="L10" s="1982"/>
      <c r="M10" s="1982"/>
      <c r="N10" s="1982"/>
      <c r="O10" s="1983"/>
    </row>
    <row r="11" spans="1:15" ht="25.5" customHeight="1" x14ac:dyDescent="0.3">
      <c r="A11" s="428"/>
      <c r="B11" s="428"/>
      <c r="C11" s="428"/>
      <c r="D11" s="428"/>
      <c r="E11" s="428"/>
      <c r="F11" s="428"/>
      <c r="G11" s="428"/>
      <c r="H11" s="428"/>
      <c r="I11" s="428"/>
      <c r="J11" s="428"/>
      <c r="K11" s="428"/>
    </row>
    <row r="12" spans="1:15" ht="25.5" customHeight="1" x14ac:dyDescent="0.2">
      <c r="A12" s="1958" t="str">
        <f>VLOOKUP(Translations!B343,Translations!B3:H508,4,0)</f>
        <v>B.  Modificaciones previstas en el programa, si las hubiera</v>
      </c>
      <c r="B12" s="1958"/>
      <c r="C12" s="1958"/>
      <c r="D12" s="1958"/>
      <c r="E12" s="1958"/>
      <c r="F12" s="1958"/>
      <c r="G12" s="1958"/>
      <c r="H12" s="1958"/>
      <c r="I12" s="1958"/>
      <c r="J12" s="1958"/>
      <c r="K12" s="1958"/>
      <c r="L12" s="1958"/>
      <c r="M12" s="1958"/>
      <c r="N12" s="1958"/>
      <c r="O12" s="1958"/>
    </row>
    <row r="13" spans="1:15" ht="25.5" customHeight="1" x14ac:dyDescent="0.2">
      <c r="A13" s="1959" t="s">
        <v>4253</v>
      </c>
      <c r="B13" s="1960"/>
      <c r="C13" s="1960"/>
      <c r="D13" s="1960"/>
      <c r="E13" s="1960"/>
      <c r="F13" s="1960"/>
      <c r="G13" s="1960"/>
      <c r="H13" s="1960"/>
      <c r="I13" s="1960"/>
      <c r="J13" s="1960"/>
      <c r="K13" s="1960"/>
      <c r="L13" s="1960"/>
      <c r="M13" s="1960"/>
      <c r="N13" s="1960"/>
      <c r="O13" s="1961"/>
    </row>
    <row r="14" spans="1:15" ht="25.5" customHeight="1" x14ac:dyDescent="0.2">
      <c r="A14" s="1962"/>
      <c r="B14" s="1963"/>
      <c r="C14" s="1963"/>
      <c r="D14" s="1963"/>
      <c r="E14" s="1963"/>
      <c r="F14" s="1963"/>
      <c r="G14" s="1963"/>
      <c r="H14" s="1963"/>
      <c r="I14" s="1963"/>
      <c r="J14" s="1963"/>
      <c r="K14" s="1963"/>
      <c r="L14" s="1963"/>
      <c r="M14" s="1963"/>
      <c r="N14" s="1963"/>
      <c r="O14" s="1964"/>
    </row>
    <row r="15" spans="1:15" ht="25.5" customHeight="1" x14ac:dyDescent="0.2">
      <c r="A15" s="1962"/>
      <c r="B15" s="1963"/>
      <c r="C15" s="1963"/>
      <c r="D15" s="1963"/>
      <c r="E15" s="1963"/>
      <c r="F15" s="1963"/>
      <c r="G15" s="1963"/>
      <c r="H15" s="1963"/>
      <c r="I15" s="1963"/>
      <c r="J15" s="1963"/>
      <c r="K15" s="1963"/>
      <c r="L15" s="1963"/>
      <c r="M15" s="1963"/>
      <c r="N15" s="1963"/>
      <c r="O15" s="1964"/>
    </row>
    <row r="16" spans="1:15" x14ac:dyDescent="0.2">
      <c r="A16" s="1962"/>
      <c r="B16" s="1963"/>
      <c r="C16" s="1963"/>
      <c r="D16" s="1963"/>
      <c r="E16" s="1963"/>
      <c r="F16" s="1963"/>
      <c r="G16" s="1963"/>
      <c r="H16" s="1963"/>
      <c r="I16" s="1963"/>
      <c r="J16" s="1963"/>
      <c r="K16" s="1963"/>
      <c r="L16" s="1963"/>
      <c r="M16" s="1963"/>
      <c r="N16" s="1963"/>
      <c r="O16" s="1964"/>
    </row>
    <row r="17" spans="1:15" ht="27" customHeight="1" x14ac:dyDescent="0.2">
      <c r="A17" s="1965"/>
      <c r="B17" s="1966"/>
      <c r="C17" s="1966"/>
      <c r="D17" s="1966"/>
      <c r="E17" s="1966"/>
      <c r="F17" s="1966"/>
      <c r="G17" s="1966"/>
      <c r="H17" s="1966"/>
      <c r="I17" s="1966"/>
      <c r="J17" s="1966"/>
      <c r="K17" s="1966"/>
      <c r="L17" s="1966"/>
      <c r="M17" s="1966"/>
      <c r="N17" s="1966"/>
      <c r="O17" s="1967"/>
    </row>
    <row r="18" spans="1:15" ht="21" customHeight="1" x14ac:dyDescent="0.2">
      <c r="A18" s="427"/>
      <c r="B18" s="427"/>
      <c r="C18" s="427"/>
      <c r="D18" s="427"/>
      <c r="E18" s="427"/>
      <c r="F18" s="427"/>
      <c r="G18" s="427"/>
      <c r="H18" s="427"/>
      <c r="I18" s="427"/>
      <c r="J18" s="427"/>
      <c r="K18" s="427"/>
    </row>
    <row r="19" spans="1:15" ht="25.5" customHeight="1" x14ac:dyDescent="0.2">
      <c r="A19" s="1958" t="str">
        <f>VLOOKUP(Translations!B344,Translations!B3:H508,4,0)</f>
        <v>C.  Factores externos fuera del control de los RP que hayan afectado o puedan afectar al programa</v>
      </c>
      <c r="B19" s="1958"/>
      <c r="C19" s="1958"/>
      <c r="D19" s="1958"/>
      <c r="E19" s="1958"/>
      <c r="F19" s="1958"/>
      <c r="G19" s="1958"/>
      <c r="H19" s="1958"/>
      <c r="I19" s="1958"/>
      <c r="J19" s="1958"/>
      <c r="K19" s="1958"/>
      <c r="L19" s="1958"/>
      <c r="M19" s="1958"/>
      <c r="N19" s="1958"/>
      <c r="O19" s="1958"/>
    </row>
    <row r="20" spans="1:15" ht="21" customHeight="1" x14ac:dyDescent="0.2">
      <c r="A20" s="1959" t="s">
        <v>4254</v>
      </c>
      <c r="B20" s="1960"/>
      <c r="C20" s="1960"/>
      <c r="D20" s="1960"/>
      <c r="E20" s="1960"/>
      <c r="F20" s="1960"/>
      <c r="G20" s="1960"/>
      <c r="H20" s="1960"/>
      <c r="I20" s="1960"/>
      <c r="J20" s="1960"/>
      <c r="K20" s="1960"/>
      <c r="L20" s="1960"/>
      <c r="M20" s="1960"/>
      <c r="N20" s="1960"/>
      <c r="O20" s="1961"/>
    </row>
    <row r="21" spans="1:15" ht="21" customHeight="1" x14ac:dyDescent="0.2">
      <c r="A21" s="1962"/>
      <c r="B21" s="1963"/>
      <c r="C21" s="1963"/>
      <c r="D21" s="1963"/>
      <c r="E21" s="1963"/>
      <c r="F21" s="1963"/>
      <c r="G21" s="1963"/>
      <c r="H21" s="1963"/>
      <c r="I21" s="1963"/>
      <c r="J21" s="1963"/>
      <c r="K21" s="1963"/>
      <c r="L21" s="1963"/>
      <c r="M21" s="1963"/>
      <c r="N21" s="1963"/>
      <c r="O21" s="1964"/>
    </row>
    <row r="22" spans="1:15" ht="21" customHeight="1" x14ac:dyDescent="0.2">
      <c r="A22" s="1962"/>
      <c r="B22" s="1963"/>
      <c r="C22" s="1963"/>
      <c r="D22" s="1963"/>
      <c r="E22" s="1963"/>
      <c r="F22" s="1963"/>
      <c r="G22" s="1963"/>
      <c r="H22" s="1963"/>
      <c r="I22" s="1963"/>
      <c r="J22" s="1963"/>
      <c r="K22" s="1963"/>
      <c r="L22" s="1963"/>
      <c r="M22" s="1963"/>
      <c r="N22" s="1963"/>
      <c r="O22" s="1964"/>
    </row>
    <row r="23" spans="1:15" x14ac:dyDescent="0.2">
      <c r="A23" s="1962"/>
      <c r="B23" s="1963"/>
      <c r="C23" s="1963"/>
      <c r="D23" s="1963"/>
      <c r="E23" s="1963"/>
      <c r="F23" s="1963"/>
      <c r="G23" s="1963"/>
      <c r="H23" s="1963"/>
      <c r="I23" s="1963"/>
      <c r="J23" s="1963"/>
      <c r="K23" s="1963"/>
      <c r="L23" s="1963"/>
      <c r="M23" s="1963"/>
      <c r="N23" s="1963"/>
      <c r="O23" s="1964"/>
    </row>
    <row r="24" spans="1:15" ht="27.75" customHeight="1" x14ac:dyDescent="0.2">
      <c r="A24" s="1965"/>
      <c r="B24" s="1966"/>
      <c r="C24" s="1966"/>
      <c r="D24" s="1966"/>
      <c r="E24" s="1966"/>
      <c r="F24" s="1966"/>
      <c r="G24" s="1966"/>
      <c r="H24" s="1966"/>
      <c r="I24" s="1966"/>
      <c r="J24" s="1966"/>
      <c r="K24" s="1966"/>
      <c r="L24" s="1966"/>
      <c r="M24" s="1966"/>
      <c r="N24" s="1966"/>
      <c r="O24" s="1967"/>
    </row>
    <row r="25" spans="1:15" ht="27" customHeight="1" x14ac:dyDescent="0.2">
      <c r="A25" s="98"/>
      <c r="B25" s="98"/>
      <c r="C25" s="98"/>
      <c r="D25" s="98"/>
      <c r="E25" s="98"/>
      <c r="F25" s="98"/>
      <c r="G25" s="98"/>
      <c r="H25" s="98"/>
      <c r="I25" s="98"/>
      <c r="J25" s="98"/>
      <c r="K25" s="98"/>
    </row>
    <row r="26" spans="1:15" ht="27" customHeight="1" x14ac:dyDescent="0.4">
      <c r="A26" s="426" t="s">
        <v>236</v>
      </c>
      <c r="B26" s="425"/>
      <c r="C26" s="425"/>
      <c r="D26" s="425"/>
      <c r="E26" s="425"/>
      <c r="F26" s="425"/>
      <c r="G26" s="425"/>
      <c r="H26" s="425"/>
      <c r="I26" s="425"/>
      <c r="J26" s="425"/>
      <c r="K26" s="425"/>
      <c r="L26" s="425"/>
      <c r="M26" s="425"/>
      <c r="N26" s="425"/>
    </row>
    <row r="27" spans="1:15" ht="27" customHeight="1" x14ac:dyDescent="0.3">
      <c r="A27" s="424"/>
      <c r="B27" s="424"/>
      <c r="C27" s="424"/>
      <c r="D27" s="424"/>
      <c r="E27" s="424"/>
      <c r="F27" s="424"/>
      <c r="G27" s="423"/>
      <c r="H27" s="423"/>
      <c r="I27" s="423"/>
      <c r="J27" s="423"/>
      <c r="K27" s="422"/>
    </row>
    <row r="28" spans="1:15" ht="41.25" customHeight="1" x14ac:dyDescent="0.2">
      <c r="A28" s="1968" t="s">
        <v>288</v>
      </c>
      <c r="B28" s="1968"/>
      <c r="C28" s="1968"/>
      <c r="D28" s="1968"/>
      <c r="E28" s="1968"/>
      <c r="F28" s="1968"/>
      <c r="G28" s="1968"/>
      <c r="H28" s="1968"/>
      <c r="I28" s="1968"/>
      <c r="J28" s="1968"/>
      <c r="K28" s="1968"/>
      <c r="L28" s="1968"/>
      <c r="M28" s="1968"/>
      <c r="N28" s="1968"/>
      <c r="O28" s="1968"/>
    </row>
    <row r="29" spans="1:15" ht="27" customHeight="1" x14ac:dyDescent="0.2">
      <c r="A29" s="1969" t="s">
        <v>287</v>
      </c>
      <c r="B29" s="1970"/>
      <c r="C29" s="1970"/>
      <c r="D29" s="1970"/>
      <c r="E29" s="1970"/>
      <c r="F29" s="1970"/>
      <c r="G29" s="1970"/>
      <c r="H29" s="1970"/>
      <c r="I29" s="1970"/>
      <c r="J29" s="1970"/>
      <c r="K29" s="1970"/>
    </row>
    <row r="30" spans="1:15" ht="14.25" x14ac:dyDescent="0.2">
      <c r="A30" s="421"/>
      <c r="B30" s="420"/>
      <c r="C30" s="420"/>
      <c r="D30" s="420"/>
      <c r="E30" s="420"/>
      <c r="F30" s="420"/>
      <c r="G30" s="420"/>
      <c r="H30" s="420"/>
      <c r="I30" s="420"/>
      <c r="J30" s="420"/>
      <c r="K30" s="420"/>
    </row>
    <row r="31" spans="1:15" ht="71.25" x14ac:dyDescent="0.2">
      <c r="A31" s="418" t="s">
        <v>286</v>
      </c>
      <c r="B31" s="417" t="s">
        <v>246</v>
      </c>
      <c r="C31" s="413"/>
      <c r="D31" s="418" t="s">
        <v>285</v>
      </c>
      <c r="E31" s="419" t="s">
        <v>246</v>
      </c>
      <c r="F31" s="413"/>
      <c r="G31" s="418" t="s">
        <v>284</v>
      </c>
      <c r="H31" s="417" t="s">
        <v>246</v>
      </c>
      <c r="I31" s="413"/>
      <c r="J31" s="413"/>
      <c r="K31" s="413"/>
    </row>
    <row r="32" spans="1:15" ht="15" customHeight="1" x14ac:dyDescent="0.2">
      <c r="A32" s="416"/>
      <c r="B32" s="414"/>
      <c r="C32" s="413"/>
      <c r="D32" s="415"/>
      <c r="E32" s="414"/>
      <c r="F32" s="413"/>
      <c r="G32" s="413"/>
      <c r="H32" s="414"/>
      <c r="I32" s="413"/>
      <c r="J32" s="413"/>
      <c r="K32" s="413"/>
    </row>
    <row r="33" spans="1:15" ht="33" customHeight="1" x14ac:dyDescent="0.2">
      <c r="A33" s="1954"/>
      <c r="B33" s="1954"/>
      <c r="C33" s="1954"/>
      <c r="D33" s="1954"/>
      <c r="E33" s="1954"/>
      <c r="F33" s="1954"/>
      <c r="G33" s="1954"/>
      <c r="H33" s="1954"/>
      <c r="I33" s="1954"/>
      <c r="J33" s="1954"/>
      <c r="K33" s="1954"/>
      <c r="L33" s="1954"/>
      <c r="M33" s="1954"/>
      <c r="N33" s="1954"/>
      <c r="O33" s="1954"/>
    </row>
    <row r="34" spans="1:15" ht="53.25" customHeight="1" x14ac:dyDescent="0.2">
      <c r="A34" s="1954"/>
      <c r="B34" s="1954"/>
      <c r="C34" s="1954"/>
      <c r="D34" s="1954"/>
      <c r="E34" s="1954"/>
      <c r="F34" s="1954"/>
      <c r="G34" s="1954"/>
      <c r="H34" s="1954"/>
      <c r="I34" s="1954"/>
      <c r="J34" s="1954"/>
      <c r="K34" s="1954"/>
      <c r="L34" s="1954"/>
      <c r="M34" s="1954"/>
      <c r="N34" s="1954"/>
      <c r="O34" s="1954"/>
    </row>
    <row r="35" spans="1:15" hidden="1" x14ac:dyDescent="0.2">
      <c r="A35" s="1954"/>
      <c r="B35" s="1954"/>
      <c r="C35" s="1954"/>
      <c r="D35" s="1954"/>
      <c r="E35" s="1954"/>
      <c r="F35" s="1954"/>
      <c r="G35" s="1954"/>
      <c r="H35" s="1954"/>
      <c r="I35" s="1954"/>
      <c r="J35" s="1954"/>
      <c r="K35" s="1954"/>
      <c r="L35" s="1954"/>
      <c r="M35" s="1954"/>
      <c r="N35" s="1954"/>
      <c r="O35" s="1954"/>
    </row>
    <row r="36" spans="1:15" ht="72" customHeight="1" x14ac:dyDescent="0.2">
      <c r="A36" s="1954"/>
      <c r="B36" s="1954"/>
      <c r="C36" s="1954"/>
      <c r="D36" s="1954"/>
      <c r="E36" s="1954"/>
      <c r="F36" s="1954"/>
      <c r="G36" s="1954"/>
      <c r="H36" s="1954"/>
      <c r="I36" s="1954"/>
      <c r="J36" s="1954"/>
      <c r="K36" s="1954"/>
      <c r="L36" s="1954"/>
      <c r="M36" s="1954"/>
      <c r="N36" s="1954"/>
      <c r="O36" s="1954"/>
    </row>
    <row r="37" spans="1:15" x14ac:dyDescent="0.2">
      <c r="A37" s="1954"/>
      <c r="B37" s="1954"/>
      <c r="C37" s="1954"/>
      <c r="D37" s="1954"/>
      <c r="E37" s="1954"/>
      <c r="F37" s="1954"/>
      <c r="G37" s="1954"/>
      <c r="H37" s="1954"/>
      <c r="I37" s="1954"/>
      <c r="J37" s="1954"/>
      <c r="K37" s="1954"/>
      <c r="L37" s="1954"/>
      <c r="M37" s="1954"/>
      <c r="N37" s="1954"/>
      <c r="O37" s="1954"/>
    </row>
    <row r="38" spans="1:15" ht="21" customHeight="1" x14ac:dyDescent="0.2">
      <c r="A38" s="1954"/>
      <c r="B38" s="1954"/>
      <c r="C38" s="1954"/>
      <c r="D38" s="1954"/>
      <c r="E38" s="1954"/>
      <c r="F38" s="1954"/>
      <c r="G38" s="1954"/>
      <c r="H38" s="1954"/>
      <c r="I38" s="1954"/>
      <c r="J38" s="1954"/>
      <c r="K38" s="1954"/>
      <c r="L38" s="1954"/>
      <c r="M38" s="1954"/>
      <c r="N38" s="1954"/>
      <c r="O38" s="1954"/>
    </row>
    <row r="39" spans="1:15" ht="21" customHeight="1" x14ac:dyDescent="0.2">
      <c r="A39" s="406"/>
    </row>
    <row r="40" spans="1:15" ht="33" customHeight="1" x14ac:dyDescent="0.25">
      <c r="A40" s="1971" t="s">
        <v>283</v>
      </c>
      <c r="B40" s="1972"/>
      <c r="C40" s="1972"/>
      <c r="D40" s="1972"/>
      <c r="E40" s="1972"/>
      <c r="F40" s="1972"/>
      <c r="G40" s="1972"/>
      <c r="H40" s="1972"/>
      <c r="I40" s="1972"/>
      <c r="J40" s="1972"/>
      <c r="K40" s="1972"/>
      <c r="L40" s="1972"/>
      <c r="M40" s="1972"/>
      <c r="N40" s="1972"/>
      <c r="O40" s="1973"/>
    </row>
    <row r="41" spans="1:15" ht="21" customHeight="1" x14ac:dyDescent="0.2">
      <c r="A41" s="1954"/>
      <c r="B41" s="1954"/>
      <c r="C41" s="1954"/>
      <c r="D41" s="1954"/>
      <c r="E41" s="1954"/>
      <c r="F41" s="1954"/>
      <c r="G41" s="1954"/>
      <c r="H41" s="1954"/>
      <c r="I41" s="1954"/>
      <c r="J41" s="1954"/>
      <c r="K41" s="1954"/>
      <c r="L41" s="1955"/>
      <c r="M41" s="1955"/>
      <c r="N41" s="1955"/>
      <c r="O41" s="1955"/>
    </row>
    <row r="42" spans="1:15" ht="21" customHeight="1" x14ac:dyDescent="0.2">
      <c r="A42" s="1954"/>
      <c r="B42" s="1954"/>
      <c r="C42" s="1954"/>
      <c r="D42" s="1954"/>
      <c r="E42" s="1954"/>
      <c r="F42" s="1954"/>
      <c r="G42" s="1954"/>
      <c r="H42" s="1954"/>
      <c r="I42" s="1954"/>
      <c r="J42" s="1954"/>
      <c r="K42" s="1954"/>
      <c r="L42" s="1955"/>
      <c r="M42" s="1955"/>
      <c r="N42" s="1955"/>
      <c r="O42" s="1955"/>
    </row>
    <row r="43" spans="1:15" ht="21" customHeight="1" x14ac:dyDescent="0.2">
      <c r="A43" s="1954"/>
      <c r="B43" s="1954"/>
      <c r="C43" s="1954"/>
      <c r="D43" s="1954"/>
      <c r="E43" s="1954"/>
      <c r="F43" s="1954"/>
      <c r="G43" s="1954"/>
      <c r="H43" s="1954"/>
      <c r="I43" s="1954"/>
      <c r="J43" s="1954"/>
      <c r="K43" s="1954"/>
      <c r="L43" s="1955"/>
      <c r="M43" s="1955"/>
      <c r="N43" s="1955"/>
      <c r="O43" s="1955"/>
    </row>
    <row r="44" spans="1:15" x14ac:dyDescent="0.2">
      <c r="A44" s="1954"/>
      <c r="B44" s="1954"/>
      <c r="C44" s="1954"/>
      <c r="D44" s="1954"/>
      <c r="E44" s="1954"/>
      <c r="F44" s="1954"/>
      <c r="G44" s="1954"/>
      <c r="H44" s="1954"/>
      <c r="I44" s="1954"/>
      <c r="J44" s="1954"/>
      <c r="K44" s="1954"/>
      <c r="L44" s="1955"/>
      <c r="M44" s="1955"/>
      <c r="N44" s="1955"/>
      <c r="O44" s="1955"/>
    </row>
    <row r="45" spans="1:15" ht="24" customHeight="1" x14ac:dyDescent="0.2">
      <c r="A45" s="1954"/>
      <c r="B45" s="1954"/>
      <c r="C45" s="1954"/>
      <c r="D45" s="1954"/>
      <c r="E45" s="1954"/>
      <c r="F45" s="1954"/>
      <c r="G45" s="1954"/>
      <c r="H45" s="1954"/>
      <c r="I45" s="1954"/>
      <c r="J45" s="1954"/>
      <c r="K45" s="1954"/>
      <c r="L45" s="1955"/>
      <c r="M45" s="1955"/>
      <c r="N45" s="1955"/>
      <c r="O45" s="1955"/>
    </row>
    <row r="46" spans="1:15" ht="21.75" customHeight="1" x14ac:dyDescent="0.2">
      <c r="A46" s="1954"/>
      <c r="B46" s="1954"/>
      <c r="C46" s="1954"/>
      <c r="D46" s="1954"/>
      <c r="E46" s="1954"/>
      <c r="F46" s="1954"/>
      <c r="G46" s="1954"/>
      <c r="H46" s="1954"/>
      <c r="I46" s="1954"/>
      <c r="J46" s="1954"/>
      <c r="K46" s="1954"/>
      <c r="L46" s="1955"/>
      <c r="M46" s="1955"/>
      <c r="N46" s="1955"/>
      <c r="O46" s="1955"/>
    </row>
    <row r="47" spans="1:15" ht="21.75" customHeight="1" x14ac:dyDescent="0.2">
      <c r="A47" s="412"/>
      <c r="B47" s="412"/>
      <c r="C47" s="412"/>
      <c r="D47" s="412"/>
      <c r="E47" s="412"/>
      <c r="F47" s="412"/>
      <c r="G47" s="412"/>
      <c r="H47" s="412"/>
      <c r="I47" s="412"/>
      <c r="J47" s="412"/>
      <c r="K47" s="412"/>
      <c r="L47" s="411"/>
      <c r="M47" s="411"/>
      <c r="N47" s="411"/>
    </row>
    <row r="48" spans="1:15" ht="21.75" customHeight="1" x14ac:dyDescent="0.2">
      <c r="A48" s="410"/>
      <c r="B48" s="410"/>
      <c r="C48" s="410"/>
      <c r="D48" s="410"/>
      <c r="E48" s="410"/>
      <c r="F48" s="410"/>
      <c r="G48" s="410"/>
      <c r="H48" s="410"/>
      <c r="I48" s="410"/>
      <c r="J48" s="410"/>
      <c r="K48" s="409"/>
    </row>
    <row r="49" spans="1:15" ht="30.75" customHeight="1" x14ac:dyDescent="0.2">
      <c r="A49" s="408" t="s">
        <v>282</v>
      </c>
      <c r="B49" s="408"/>
      <c r="C49" s="408"/>
      <c r="D49" s="408"/>
      <c r="E49" s="408"/>
      <c r="F49" s="408"/>
      <c r="G49" s="408"/>
      <c r="H49" s="408"/>
      <c r="I49" s="408"/>
      <c r="J49" s="408"/>
      <c r="K49" s="408"/>
      <c r="L49" s="408"/>
      <c r="M49" s="408"/>
      <c r="N49" s="408"/>
      <c r="O49" s="408"/>
    </row>
    <row r="50" spans="1:15" ht="21.75" customHeight="1" x14ac:dyDescent="0.2">
      <c r="A50" s="1954"/>
      <c r="B50" s="1954"/>
      <c r="C50" s="1954"/>
      <c r="D50" s="1954"/>
      <c r="E50" s="1954"/>
      <c r="F50" s="1954"/>
      <c r="G50" s="1954"/>
      <c r="H50" s="1954"/>
      <c r="I50" s="1954"/>
      <c r="J50" s="1954"/>
      <c r="K50" s="1954"/>
      <c r="L50" s="1956"/>
      <c r="M50" s="1956"/>
      <c r="N50" s="1956"/>
      <c r="O50" s="1956"/>
    </row>
    <row r="51" spans="1:15" ht="21.75" customHeight="1" x14ac:dyDescent="0.2">
      <c r="A51" s="1954"/>
      <c r="B51" s="1954"/>
      <c r="C51" s="1954"/>
      <c r="D51" s="1954"/>
      <c r="E51" s="1954"/>
      <c r="F51" s="1954"/>
      <c r="G51" s="1954"/>
      <c r="H51" s="1954"/>
      <c r="I51" s="1954"/>
      <c r="J51" s="1954"/>
      <c r="K51" s="1954"/>
      <c r="L51" s="1956"/>
      <c r="M51" s="1956"/>
      <c r="N51" s="1956"/>
      <c r="O51" s="1956"/>
    </row>
    <row r="52" spans="1:15" x14ac:dyDescent="0.2">
      <c r="A52" s="1954"/>
      <c r="B52" s="1954"/>
      <c r="C52" s="1954"/>
      <c r="D52" s="1954"/>
      <c r="E52" s="1954"/>
      <c r="F52" s="1954"/>
      <c r="G52" s="1954"/>
      <c r="H52" s="1954"/>
      <c r="I52" s="1954"/>
      <c r="J52" s="1954"/>
      <c r="K52" s="1954"/>
      <c r="L52" s="1956"/>
      <c r="M52" s="1956"/>
      <c r="N52" s="1956"/>
      <c r="O52" s="1956"/>
    </row>
    <row r="53" spans="1:15" x14ac:dyDescent="0.2">
      <c r="A53" s="1954"/>
      <c r="B53" s="1954"/>
      <c r="C53" s="1954"/>
      <c r="D53" s="1954"/>
      <c r="E53" s="1954"/>
      <c r="F53" s="1954"/>
      <c r="G53" s="1954"/>
      <c r="H53" s="1954"/>
      <c r="I53" s="1954"/>
      <c r="J53" s="1954"/>
      <c r="K53" s="1954"/>
      <c r="L53" s="1956"/>
      <c r="M53" s="1956"/>
      <c r="N53" s="1956"/>
      <c r="O53" s="1956"/>
    </row>
    <row r="54" spans="1:15" s="407" customFormat="1" ht="22.5" customHeight="1" x14ac:dyDescent="0.25">
      <c r="A54" s="1954"/>
      <c r="B54" s="1954"/>
      <c r="C54" s="1954"/>
      <c r="D54" s="1954"/>
      <c r="E54" s="1954"/>
      <c r="F54" s="1954"/>
      <c r="G54" s="1954"/>
      <c r="H54" s="1954"/>
      <c r="I54" s="1954"/>
      <c r="J54" s="1954"/>
      <c r="K54" s="1954"/>
      <c r="L54" s="1956"/>
      <c r="M54" s="1956"/>
      <c r="N54" s="1956"/>
      <c r="O54" s="1956"/>
    </row>
    <row r="55" spans="1:15" ht="23.25" customHeight="1" x14ac:dyDescent="0.2">
      <c r="A55" s="1954"/>
      <c r="B55" s="1954"/>
      <c r="C55" s="1954"/>
      <c r="D55" s="1954"/>
      <c r="E55" s="1954"/>
      <c r="F55" s="1954"/>
      <c r="G55" s="1954"/>
      <c r="H55" s="1954"/>
      <c r="I55" s="1954"/>
      <c r="J55" s="1954"/>
      <c r="K55" s="1954"/>
      <c r="L55" s="1956"/>
      <c r="M55" s="1956"/>
      <c r="N55" s="1956"/>
      <c r="O55" s="1956"/>
    </row>
    <row r="56" spans="1:15" ht="23.25" customHeight="1" x14ac:dyDescent="0.2">
      <c r="A56" s="406"/>
      <c r="B56" s="406"/>
      <c r="C56" s="406"/>
      <c r="D56" s="406"/>
      <c r="E56" s="406"/>
      <c r="F56" s="406"/>
      <c r="G56" s="406"/>
      <c r="H56" s="406"/>
      <c r="I56" s="406"/>
      <c r="J56" s="406"/>
      <c r="K56" s="405"/>
    </row>
    <row r="57" spans="1:15" ht="23.25" customHeight="1" x14ac:dyDescent="0.2">
      <c r="A57" s="1957"/>
      <c r="B57" s="1957"/>
      <c r="C57" s="1957"/>
      <c r="D57" s="1957"/>
      <c r="E57" s="1957"/>
      <c r="F57" s="1957"/>
      <c r="G57" s="1957"/>
      <c r="H57" s="1957"/>
      <c r="I57" s="1957"/>
      <c r="J57" s="1957"/>
      <c r="K57" s="1957"/>
    </row>
    <row r="58" spans="1:15" ht="23.25" customHeight="1" x14ac:dyDescent="0.2"/>
    <row r="59" spans="1:15" ht="23.25" customHeight="1" x14ac:dyDescent="0.2"/>
    <row r="60" spans="1:15" ht="23.25" customHeight="1" x14ac:dyDescent="0.2"/>
    <row r="73" spans="1:2" hidden="1" x14ac:dyDescent="0.2">
      <c r="A73" s="1010" t="s">
        <v>203</v>
      </c>
      <c r="B73" s="1010" t="s">
        <v>2490</v>
      </c>
    </row>
    <row r="74" spans="1:2" hidden="1" x14ac:dyDescent="0.2">
      <c r="A74" s="1010" t="s">
        <v>281</v>
      </c>
      <c r="B74" s="1361" t="str">
        <f>IF(B31="Select","",B31)</f>
        <v/>
      </c>
    </row>
    <row r="75" spans="1:2" hidden="1" x14ac:dyDescent="0.2">
      <c r="A75" s="1010" t="s">
        <v>280</v>
      </c>
      <c r="B75" s="1361" t="str">
        <f>IF(E31="Select","",E31)</f>
        <v/>
      </c>
    </row>
    <row r="76" spans="1:2" hidden="1" x14ac:dyDescent="0.2">
      <c r="A76" s="1010" t="s">
        <v>279</v>
      </c>
      <c r="B76" s="1361" t="str">
        <f>IF(H31="Select","",H31)</f>
        <v/>
      </c>
    </row>
  </sheetData>
  <sheetProtection password="BF22" sheet="1" objects="1" scenarios="1" formatColumns="0" formatRows="0" sort="0" autoFilter="0"/>
  <mergeCells count="15">
    <mergeCell ref="A1:O1"/>
    <mergeCell ref="A41:O46"/>
    <mergeCell ref="A50:O55"/>
    <mergeCell ref="A57:K57"/>
    <mergeCell ref="A19:O19"/>
    <mergeCell ref="A20:O24"/>
    <mergeCell ref="A28:O28"/>
    <mergeCell ref="A29:K29"/>
    <mergeCell ref="A33:O38"/>
    <mergeCell ref="A40:O40"/>
    <mergeCell ref="A13:O17"/>
    <mergeCell ref="A4:O4"/>
    <mergeCell ref="A5:K5"/>
    <mergeCell ref="A6:O10"/>
    <mergeCell ref="A12:O12"/>
  </mergeCells>
  <dataValidations count="6">
    <dataValidation type="list" allowBlank="1" showInputMessage="1" showErrorMessage="1" sqref="B31:B32 H31:H32" xr:uid="{00000000-0002-0000-1A00-000000000000}">
      <formula1>"Select, A1, A2, B1, B2, C"</formula1>
    </dataValidation>
    <dataValidation type="list" allowBlank="1" showInputMessage="1" showErrorMessage="1" sqref="E31:E32" xr:uid="{00000000-0002-0000-1A00-000001000000}">
      <formula1>"Select, Yes, No"</formula1>
    </dataValidation>
    <dataValidation type="custom" allowBlank="1" showInputMessage="1" showErrorMessage="1" errorTitle="X-Author for Excel" error="Id and Lookup fields are not editable." promptTitle="X-Author for Excel" sqref="B73" xr:uid="{00000000-0002-0000-1A00-000002000000}">
      <formula1>""</formula1>
    </dataValidation>
    <dataValidation type="list" allowBlank="1" showInputMessage="1" showErrorMessage="1" errorTitle="X-Author for Excel" error="Please select a value from the drop-down." promptTitle="X-Author for Excel" sqref="B75" xr:uid="{00000000-0002-0000-1A00-000003000000}">
      <formula1>IF(IFERROR(ROWS(INDIRECT(SUBSTITUTE("AIM_Performance__c.AIM_Major_Issues_Identified_LFA__c"," ","_"))),-1) &lt; 0, XAuthorInvalidPicklistData,INDIRECT(SUBSTITUTE("AIM_Performance__c.AIM_Major_Issues_Identified_LFA__c"," ","_")))</formula1>
    </dataValidation>
    <dataValidation type="list" allowBlank="1" showInputMessage="1" showErrorMessage="1" errorTitle="X-Author for Excel" error="Please select a value from the drop-down." promptTitle="X-Author for Excel" sqref="B76" xr:uid="{00000000-0002-0000-1A00-000004000000}">
      <formula1>IF(IFERROR(ROWS(INDIRECT(SUBSTITUTE("AIM_Performance__c.AIM_Overall_Rating_LFA__c"," ","_"))),-1) &lt; 0, XAuthorInvalidPicklistData,INDIRECT(SUBSTITUTE("AIM_Performance__c.AIM_Overall_Rating_LFA__c"," ","_")))</formula1>
    </dataValidation>
    <dataValidation type="list" allowBlank="1" showInputMessage="1" showErrorMessage="1" errorTitle="X-Author for Excel" error="Please select a value from the drop-down." promptTitle="X-Author for Excel" sqref="B74" xr:uid="{00000000-0002-0000-1A00-000005000000}">
      <formula1>IF(IFERROR(ROWS(INDIRECT(SUBSTITUTE("AIM_Performance__c.AIM_Quantitative_Indicator_LFA__c"," ","_"))),-1) &lt; 0, XAuthorInvalidPicklistData,INDIRECT(SUBSTITUTE("AIM_Performance__c.AIM_Quantitative_Indicator_LFA__c"," ","_")))</formula1>
    </dataValidation>
  </dataValidations>
  <printOptions horizontalCentered="1" verticalCentered="1"/>
  <pageMargins left="0.23622047244094491" right="0.23622047244094491" top="0.74803149606299213" bottom="0.74803149606299213" header="0.31496062992125984" footer="0.31496062992125984"/>
  <pageSetup paperSize="8" scale="62" fitToHeight="0" orientation="landscape" cellComments="asDisplayed" r:id="rId1"/>
  <headerFooter>
    <oddFooter>&amp;L&amp;9&amp;A&amp;R&amp;9&amp;P</oddFooter>
  </headerFooter>
  <rowBreaks count="1" manualBreakCount="1">
    <brk id="25" max="1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FDE9D9"/>
  </sheetPr>
  <dimension ref="A1:AA109"/>
  <sheetViews>
    <sheetView topLeftCell="C1" zoomScale="60" zoomScaleNormal="60" workbookViewId="0">
      <selection activeCell="S13" sqref="S13"/>
    </sheetView>
  </sheetViews>
  <sheetFormatPr baseColWidth="10" defaultColWidth="9.140625" defaultRowHeight="12.75" x14ac:dyDescent="0.2"/>
  <cols>
    <col min="1" max="1" width="16" style="1014" hidden="1" customWidth="1"/>
    <col min="2" max="2" width="22.42578125" style="1014" hidden="1" customWidth="1"/>
    <col min="3" max="3" width="52.5703125" style="20" customWidth="1"/>
    <col min="4" max="4" width="62.5703125" style="20" customWidth="1"/>
    <col min="5" max="5" width="120.140625" style="20" customWidth="1"/>
    <col min="6" max="6" width="63.85546875" style="775" customWidth="1"/>
    <col min="7" max="7" width="55.5703125" style="20" customWidth="1"/>
    <col min="8" max="8" width="20.5703125" style="20" customWidth="1"/>
    <col min="9" max="9" width="24.5703125" style="20" customWidth="1"/>
    <col min="10" max="10" width="25.85546875" style="20" customWidth="1"/>
    <col min="11" max="11" width="18" style="20" customWidth="1"/>
    <col min="12" max="12" width="42.85546875" style="20" customWidth="1"/>
    <col min="13" max="13" width="7" style="689" customWidth="1"/>
    <col min="14" max="14" width="6.42578125" style="689" customWidth="1"/>
    <col min="15" max="15" width="4.140625" style="689" customWidth="1"/>
    <col min="16" max="25" width="9.140625" style="20"/>
    <col min="26" max="26" width="9" style="20" customWidth="1"/>
    <col min="27" max="27" width="0.42578125" style="689" hidden="1" customWidth="1"/>
    <col min="28" max="16384" width="9.140625" style="20"/>
  </cols>
  <sheetData>
    <row r="1" spans="1:27" s="767" customFormat="1" ht="42" customHeight="1" x14ac:dyDescent="0.4">
      <c r="A1" s="1151"/>
      <c r="B1" s="1151"/>
      <c r="C1" s="1984" t="str">
        <f>CoverSheet!A1</f>
        <v>Informe de progreso y solicitud de desembolso</v>
      </c>
      <c r="D1" s="1984"/>
      <c r="E1" s="1984"/>
      <c r="F1" s="1984"/>
      <c r="G1" s="1984"/>
      <c r="H1" s="1984"/>
      <c r="I1" s="1984"/>
      <c r="J1" s="1984"/>
      <c r="K1" s="1984"/>
      <c r="L1" s="1984"/>
      <c r="M1" s="1330"/>
      <c r="N1" s="1330"/>
      <c r="O1" s="1330"/>
      <c r="AA1" s="1330"/>
    </row>
    <row r="2" spans="1:27" x14ac:dyDescent="0.2">
      <c r="C2" s="3"/>
      <c r="D2" s="3"/>
      <c r="E2" s="3"/>
      <c r="F2" s="15"/>
    </row>
    <row r="3" spans="1:27" ht="37.5" customHeight="1" x14ac:dyDescent="0.2">
      <c r="C3" s="1985" t="s">
        <v>236</v>
      </c>
      <c r="D3" s="1986"/>
      <c r="E3" s="1986"/>
      <c r="F3" s="1986"/>
      <c r="G3" s="1986"/>
      <c r="H3" s="1986"/>
      <c r="I3" s="1986"/>
      <c r="J3" s="1986"/>
      <c r="K3" s="1986"/>
      <c r="L3" s="1986"/>
    </row>
    <row r="4" spans="1:27" ht="45" customHeight="1" x14ac:dyDescent="0.2">
      <c r="C4" s="1987" t="s">
        <v>690</v>
      </c>
      <c r="D4" s="1988"/>
      <c r="E4" s="1988"/>
      <c r="F4" s="1988"/>
      <c r="G4" s="1988"/>
      <c r="H4" s="1988"/>
      <c r="I4" s="1988"/>
      <c r="J4" s="1988"/>
      <c r="K4" s="1988"/>
      <c r="L4" s="1988"/>
    </row>
    <row r="5" spans="1:27" ht="1.5" customHeight="1" x14ac:dyDescent="0.25">
      <c r="C5" s="768"/>
      <c r="D5" s="768"/>
      <c r="E5" s="769"/>
      <c r="F5" s="770"/>
      <c r="H5" s="771"/>
      <c r="I5" s="771"/>
      <c r="J5" s="771"/>
    </row>
    <row r="6" spans="1:27" ht="69" customHeight="1" x14ac:dyDescent="0.2">
      <c r="C6" s="1989" t="s">
        <v>691</v>
      </c>
      <c r="D6" s="1990"/>
      <c r="E6" s="1990"/>
      <c r="F6" s="1990"/>
      <c r="G6" s="1990"/>
      <c r="H6" s="1990"/>
      <c r="I6" s="1990"/>
      <c r="J6" s="1990"/>
      <c r="K6" s="1990"/>
      <c r="L6" s="1990"/>
    </row>
    <row r="7" spans="1:27" ht="32.25" customHeight="1" x14ac:dyDescent="0.2">
      <c r="C7" s="772"/>
      <c r="D7" s="756"/>
      <c r="E7" s="756"/>
      <c r="F7" s="773"/>
      <c r="G7" s="756"/>
      <c r="H7" s="756"/>
      <c r="I7" s="756"/>
      <c r="J7" s="756"/>
    </row>
    <row r="8" spans="1:27" ht="99.95" customHeight="1" x14ac:dyDescent="0.2">
      <c r="A8" s="1027"/>
      <c r="C8" s="1024" t="s">
        <v>692</v>
      </c>
      <c r="D8" s="1025" t="s">
        <v>646</v>
      </c>
      <c r="E8" s="1025" t="s">
        <v>627</v>
      </c>
      <c r="F8" s="1025" t="s">
        <v>693</v>
      </c>
      <c r="G8" s="1025" t="s">
        <v>666</v>
      </c>
      <c r="H8" s="1025" t="s">
        <v>694</v>
      </c>
      <c r="I8" s="1025" t="s">
        <v>695</v>
      </c>
      <c r="J8" s="1025" t="s">
        <v>865</v>
      </c>
      <c r="K8" s="1025" t="s">
        <v>637</v>
      </c>
      <c r="L8" s="1026" t="s">
        <v>571</v>
      </c>
    </row>
    <row r="9" spans="1:27" ht="50.1" customHeight="1" x14ac:dyDescent="0.25">
      <c r="A9" s="1027" t="b">
        <f>OR(NOT(ISBLANK(C9)),NOT(ISBLANK(D9)),NOT(ISBLANK(E9)),NOT(ISBLANK(G9)),NOT(ISBLANK(H9)),NOT(ISBLANK(I9)),NOT(ISBLANK(J9)))</f>
        <v>0</v>
      </c>
      <c r="B9" s="1028" t="s">
        <v>866</v>
      </c>
      <c r="C9" s="1022"/>
      <c r="D9" s="1021"/>
      <c r="E9" s="1021"/>
      <c r="F9" s="1021"/>
      <c r="G9" s="1021"/>
      <c r="H9" s="1021"/>
      <c r="I9" s="1021"/>
      <c r="J9" s="1050"/>
      <c r="K9" s="1021"/>
      <c r="L9" s="1023"/>
      <c r="M9" s="1051" t="b">
        <f>AND(OR(ISBLANK(D9),ISBLANK(E9),ISBLANK(G9),ISBLANK(H9),ISBLANK(I9),ISBLANK(C9)),
    OR(NOT(ISBLANK(D9)),NOT(ISBLANK(E9)),NOT(ISBLANK(G9)),NOT(ISBLANK(H9)),NOT(ISBLANK(I9)),NOT(ISBLANK(C9))))</f>
        <v>0</v>
      </c>
      <c r="N9" s="689" t="str">
        <f>IF(A9=TRUE,_xlfn.IFNA(INDEX(RiskData!$H$40:$H$362,MATCH(TRUE,INDEX(RIGHT(RiskData!$F$40:$F$362,255)=RIGHT(F9,255),0),0)), ""),"")</f>
        <v/>
      </c>
      <c r="AA9" s="689" t="e">
        <f>INDEX(RiskData!$J$13:$J$36,MATCH($D9,RiskData!$F$13:$F$36,0))</f>
        <v>#N/A</v>
      </c>
    </row>
    <row r="10" spans="1:27" ht="50.1" customHeight="1" x14ac:dyDescent="0.25">
      <c r="A10" s="1027" t="b">
        <f t="shared" ref="A10:A73" si="0">OR(NOT(ISBLANK(C10)),NOT(ISBLANK(D10)),NOT(ISBLANK(E10)),NOT(ISBLANK(G10)),NOT(ISBLANK(H10)),NOT(ISBLANK(I10)),NOT(ISBLANK(J10)))</f>
        <v>0</v>
      </c>
      <c r="B10" s="1028" t="s">
        <v>867</v>
      </c>
      <c r="C10" s="1022"/>
      <c r="D10" s="1021"/>
      <c r="E10" s="1021"/>
      <c r="F10" s="1021"/>
      <c r="G10" s="1021"/>
      <c r="H10" s="1021"/>
      <c r="I10" s="1021"/>
      <c r="J10" s="1050"/>
      <c r="K10" s="1021"/>
      <c r="L10" s="1023"/>
      <c r="M10" s="1051" t="b">
        <f t="shared" ref="M10:M73" si="1">AND(OR(ISBLANK(D10),ISBLANK(E10),ISBLANK(G10),ISBLANK(H10),ISBLANK(I10),ISBLANK(C10)),
    OR(NOT(ISBLANK(D10)),NOT(ISBLANK(E10)),NOT(ISBLANK(G10)),NOT(ISBLANK(H10)),NOT(ISBLANK(I10)),NOT(ISBLANK(C10))))</f>
        <v>0</v>
      </c>
      <c r="N10" s="689" t="str">
        <f>IF(A10=TRUE,_xlfn.IFNA(INDEX(RiskData!$H$40:$H$362,MATCH(TRUE,INDEX(RIGHT(RiskData!$F$40:$F$362,255)=RIGHT(F10,255),0),0)), ""),"")</f>
        <v/>
      </c>
      <c r="AA10" s="689" t="e">
        <f>INDEX(RiskData!$J$13:$J$36,MATCH($D10,RiskData!$F$13:$F$36,0))</f>
        <v>#N/A</v>
      </c>
    </row>
    <row r="11" spans="1:27" ht="50.1" customHeight="1" x14ac:dyDescent="0.25">
      <c r="A11" s="1027" t="b">
        <f t="shared" si="0"/>
        <v>0</v>
      </c>
      <c r="B11" s="1028" t="s">
        <v>868</v>
      </c>
      <c r="C11" s="1022"/>
      <c r="D11" s="1021"/>
      <c r="E11" s="1021"/>
      <c r="F11" s="1021"/>
      <c r="G11" s="1021"/>
      <c r="H11" s="1021"/>
      <c r="I11" s="1021"/>
      <c r="J11" s="1050"/>
      <c r="K11" s="1021"/>
      <c r="L11" s="1023"/>
      <c r="M11" s="1051" t="b">
        <f t="shared" si="1"/>
        <v>0</v>
      </c>
      <c r="N11" s="689" t="str">
        <f>IF(A11=TRUE,_xlfn.IFNA(INDEX(RiskData!$H$40:$H$362,MATCH(TRUE,INDEX(RIGHT(RiskData!$F$40:$F$362,255)=RIGHT(F11,255),0),0)), ""),"")</f>
        <v/>
      </c>
      <c r="AA11" s="689" t="e">
        <f>INDEX(RiskData!$J$13:$J$36,MATCH($D11,RiskData!$F$13:$F$36,0))</f>
        <v>#N/A</v>
      </c>
    </row>
    <row r="12" spans="1:27" ht="50.1" customHeight="1" x14ac:dyDescent="0.25">
      <c r="A12" s="1027" t="b">
        <f t="shared" si="0"/>
        <v>0</v>
      </c>
      <c r="B12" s="1028" t="s">
        <v>869</v>
      </c>
      <c r="C12" s="1022"/>
      <c r="D12" s="1021"/>
      <c r="E12" s="1021"/>
      <c r="F12" s="1021"/>
      <c r="G12" s="1021"/>
      <c r="H12" s="1021"/>
      <c r="I12" s="1021"/>
      <c r="J12" s="1050"/>
      <c r="K12" s="1021"/>
      <c r="L12" s="1023"/>
      <c r="M12" s="1051" t="b">
        <f t="shared" si="1"/>
        <v>0</v>
      </c>
      <c r="N12" s="689" t="str">
        <f>IF(A12=TRUE,_xlfn.IFNA(INDEX(RiskData!$H$40:$H$362,MATCH(TRUE,INDEX(RIGHT(RiskData!$F$40:$F$362,255)=RIGHT(F12,255),0),0)), ""),"")</f>
        <v/>
      </c>
      <c r="AA12" s="689" t="e">
        <f>INDEX(RiskData!$J$13:$J$36,MATCH($D12,RiskData!$F$13:$F$36,0))</f>
        <v>#N/A</v>
      </c>
    </row>
    <row r="13" spans="1:27" ht="50.1" customHeight="1" x14ac:dyDescent="0.25">
      <c r="A13" s="1027" t="b">
        <f t="shared" si="0"/>
        <v>0</v>
      </c>
      <c r="B13" s="1028" t="s">
        <v>870</v>
      </c>
      <c r="C13" s="1022"/>
      <c r="D13" s="1021"/>
      <c r="E13" s="1021"/>
      <c r="F13" s="1021"/>
      <c r="G13" s="1021"/>
      <c r="H13" s="1021"/>
      <c r="I13" s="1021"/>
      <c r="J13" s="1050"/>
      <c r="K13" s="1021"/>
      <c r="L13" s="1023"/>
      <c r="M13" s="1051" t="b">
        <f t="shared" si="1"/>
        <v>0</v>
      </c>
      <c r="N13" s="689" t="str">
        <f>IF(A13=TRUE,_xlfn.IFNA(INDEX(RiskData!$H$40:$H$362,MATCH(TRUE,INDEX(RIGHT(RiskData!$F$40:$F$362,255)=RIGHT(F13,255),0),0)), ""),"")</f>
        <v/>
      </c>
      <c r="AA13" s="689" t="e">
        <f>INDEX(RiskData!$J$13:$J$36,MATCH($D13,RiskData!$F$13:$F$36,0))</f>
        <v>#N/A</v>
      </c>
    </row>
    <row r="14" spans="1:27" ht="50.1" customHeight="1" x14ac:dyDescent="0.25">
      <c r="A14" s="1027" t="b">
        <f t="shared" si="0"/>
        <v>0</v>
      </c>
      <c r="B14" s="1028" t="s">
        <v>871</v>
      </c>
      <c r="C14" s="1022"/>
      <c r="D14" s="1021"/>
      <c r="E14" s="1021"/>
      <c r="F14" s="1021"/>
      <c r="G14" s="1021"/>
      <c r="H14" s="1021"/>
      <c r="I14" s="1021"/>
      <c r="J14" s="1050"/>
      <c r="K14" s="1021"/>
      <c r="L14" s="1023"/>
      <c r="M14" s="1051" t="b">
        <f t="shared" si="1"/>
        <v>0</v>
      </c>
      <c r="N14" s="689" t="str">
        <f>IF(A14=TRUE,_xlfn.IFNA(INDEX(RiskData!$H$40:$H$362,MATCH(TRUE,INDEX(RIGHT(RiskData!$F$40:$F$362,255)=RIGHT(F14,255),0),0)), ""),"")</f>
        <v/>
      </c>
      <c r="AA14" s="689" t="e">
        <f>INDEX(RiskData!$J$13:$J$36,MATCH($D14,RiskData!$F$13:$F$36,0))</f>
        <v>#N/A</v>
      </c>
    </row>
    <row r="15" spans="1:27" ht="50.1" customHeight="1" x14ac:dyDescent="0.25">
      <c r="A15" s="1027" t="b">
        <f t="shared" si="0"/>
        <v>0</v>
      </c>
      <c r="B15" s="1028" t="s">
        <v>872</v>
      </c>
      <c r="C15" s="1022"/>
      <c r="D15" s="1021"/>
      <c r="E15" s="1021"/>
      <c r="F15" s="1021"/>
      <c r="G15" s="1021"/>
      <c r="H15" s="1021"/>
      <c r="I15" s="1021"/>
      <c r="J15" s="1050"/>
      <c r="K15" s="1021"/>
      <c r="L15" s="1023"/>
      <c r="M15" s="1051" t="b">
        <f t="shared" si="1"/>
        <v>0</v>
      </c>
      <c r="N15" s="689" t="str">
        <f>IF(A15=TRUE,_xlfn.IFNA(INDEX(RiskData!$H$40:$H$362,MATCH(TRUE,INDEX(RIGHT(RiskData!$F$40:$F$362,255)=RIGHT(F15,255),0),0)), ""),"")</f>
        <v/>
      </c>
      <c r="AA15" s="689" t="e">
        <f>INDEX(RiskData!$J$13:$J$36,MATCH($D15,RiskData!$F$13:$F$36,0))</f>
        <v>#N/A</v>
      </c>
    </row>
    <row r="16" spans="1:27" ht="50.1" customHeight="1" x14ac:dyDescent="0.25">
      <c r="A16" s="1027" t="b">
        <f t="shared" si="0"/>
        <v>0</v>
      </c>
      <c r="B16" s="1028" t="s">
        <v>873</v>
      </c>
      <c r="C16" s="1022"/>
      <c r="D16" s="1021"/>
      <c r="E16" s="1021"/>
      <c r="F16" s="1021"/>
      <c r="G16" s="1021"/>
      <c r="H16" s="1021"/>
      <c r="I16" s="1021"/>
      <c r="J16" s="1050"/>
      <c r="K16" s="1021"/>
      <c r="L16" s="1023"/>
      <c r="M16" s="1051" t="b">
        <f t="shared" si="1"/>
        <v>0</v>
      </c>
      <c r="N16" s="689" t="str">
        <f>IF(A16=TRUE,_xlfn.IFNA(INDEX(RiskData!$H$40:$H$362,MATCH(TRUE,INDEX(RIGHT(RiskData!$F$40:$F$362,255)=RIGHT(F16,255),0),0)), ""),"")</f>
        <v/>
      </c>
      <c r="AA16" s="689" t="e">
        <f>INDEX(RiskData!$J$13:$J$36,MATCH($D16,RiskData!$F$13:$F$36,0))</f>
        <v>#N/A</v>
      </c>
    </row>
    <row r="17" spans="1:27" ht="50.1" customHeight="1" x14ac:dyDescent="0.25">
      <c r="A17" s="1027" t="b">
        <f t="shared" si="0"/>
        <v>0</v>
      </c>
      <c r="B17" s="1028" t="s">
        <v>874</v>
      </c>
      <c r="C17" s="1022"/>
      <c r="D17" s="1021"/>
      <c r="E17" s="1021"/>
      <c r="F17" s="1021"/>
      <c r="G17" s="1021"/>
      <c r="H17" s="1021"/>
      <c r="I17" s="1021"/>
      <c r="J17" s="1050"/>
      <c r="K17" s="1021"/>
      <c r="L17" s="1023"/>
      <c r="M17" s="1051" t="b">
        <f t="shared" si="1"/>
        <v>0</v>
      </c>
      <c r="N17" s="689" t="str">
        <f>IF(A17=TRUE,_xlfn.IFNA(INDEX(RiskData!$H$40:$H$362,MATCH(TRUE,INDEX(RIGHT(RiskData!$F$40:$F$362,255)=RIGHT(F17,255),0),0)), ""),"")</f>
        <v/>
      </c>
      <c r="AA17" s="689" t="e">
        <f>INDEX(RiskData!$J$13:$J$36,MATCH($D17,RiskData!$F$13:$F$36,0))</f>
        <v>#N/A</v>
      </c>
    </row>
    <row r="18" spans="1:27" ht="50.1" customHeight="1" x14ac:dyDescent="0.25">
      <c r="A18" s="1027" t="b">
        <f t="shared" si="0"/>
        <v>0</v>
      </c>
      <c r="B18" s="1028" t="s">
        <v>875</v>
      </c>
      <c r="C18" s="1022"/>
      <c r="D18" s="1021"/>
      <c r="E18" s="1021"/>
      <c r="F18" s="1021"/>
      <c r="G18" s="1021"/>
      <c r="H18" s="1021"/>
      <c r="I18" s="1021"/>
      <c r="J18" s="1050"/>
      <c r="K18" s="1021"/>
      <c r="L18" s="1023"/>
      <c r="M18" s="1051" t="b">
        <f t="shared" si="1"/>
        <v>0</v>
      </c>
      <c r="N18" s="689" t="str">
        <f>IF(A18=TRUE,_xlfn.IFNA(INDEX(RiskData!$H$40:$H$362,MATCH(TRUE,INDEX(RIGHT(RiskData!$F$40:$F$362,255)=RIGHT(F18,255),0),0)), ""),"")</f>
        <v/>
      </c>
      <c r="AA18" s="689" t="e">
        <f>INDEX(RiskData!$J$13:$J$36,MATCH($D18,RiskData!$F$13:$F$36,0))</f>
        <v>#N/A</v>
      </c>
    </row>
    <row r="19" spans="1:27" ht="50.1" customHeight="1" x14ac:dyDescent="0.25">
      <c r="A19" s="1027" t="b">
        <f t="shared" si="0"/>
        <v>0</v>
      </c>
      <c r="B19" s="1028" t="s">
        <v>876</v>
      </c>
      <c r="C19" s="1022"/>
      <c r="D19" s="1021"/>
      <c r="E19" s="1021"/>
      <c r="F19" s="1021"/>
      <c r="G19" s="1021"/>
      <c r="H19" s="1021"/>
      <c r="I19" s="1021"/>
      <c r="J19" s="1050"/>
      <c r="K19" s="1021"/>
      <c r="L19" s="1023"/>
      <c r="M19" s="1051" t="b">
        <f t="shared" si="1"/>
        <v>0</v>
      </c>
      <c r="N19" s="689" t="str">
        <f>IF(A19=TRUE,_xlfn.IFNA(INDEX(RiskData!$H$40:$H$362,MATCH(TRUE,INDEX(RIGHT(RiskData!$F$40:$F$362,255)=RIGHT(F19,255),0),0)), ""),"")</f>
        <v/>
      </c>
      <c r="AA19" s="689" t="e">
        <f>INDEX(RiskData!$J$13:$J$36,MATCH($D19,RiskData!$F$13:$F$36,0))</f>
        <v>#N/A</v>
      </c>
    </row>
    <row r="20" spans="1:27" ht="50.1" customHeight="1" x14ac:dyDescent="0.25">
      <c r="A20" s="1027" t="b">
        <f t="shared" si="0"/>
        <v>0</v>
      </c>
      <c r="B20" s="1028" t="s">
        <v>877</v>
      </c>
      <c r="C20" s="1022"/>
      <c r="D20" s="1021"/>
      <c r="E20" s="1021"/>
      <c r="F20" s="1021"/>
      <c r="G20" s="1021"/>
      <c r="H20" s="1021"/>
      <c r="I20" s="1021"/>
      <c r="J20" s="1050"/>
      <c r="K20" s="1021"/>
      <c r="L20" s="1023"/>
      <c r="M20" s="1051" t="b">
        <f t="shared" si="1"/>
        <v>0</v>
      </c>
      <c r="N20" s="689" t="str">
        <f>IF(A20=TRUE,_xlfn.IFNA(INDEX(RiskData!$H$40:$H$362,MATCH(TRUE,INDEX(RIGHT(RiskData!$F$40:$F$362,255)=RIGHT(F20,255),0),0)), ""),"")</f>
        <v/>
      </c>
      <c r="AA20" s="689" t="e">
        <f>INDEX(RiskData!$J$13:$J$36,MATCH($D20,RiskData!$F$13:$F$36,0))</f>
        <v>#N/A</v>
      </c>
    </row>
    <row r="21" spans="1:27" ht="50.1" customHeight="1" x14ac:dyDescent="0.25">
      <c r="A21" s="1027" t="b">
        <f t="shared" si="0"/>
        <v>0</v>
      </c>
      <c r="B21" s="1028" t="s">
        <v>878</v>
      </c>
      <c r="C21" s="1022"/>
      <c r="D21" s="1021"/>
      <c r="E21" s="1021"/>
      <c r="F21" s="1021"/>
      <c r="G21" s="1021"/>
      <c r="H21" s="1021"/>
      <c r="I21" s="1021"/>
      <c r="J21" s="1050"/>
      <c r="K21" s="1021"/>
      <c r="L21" s="1023"/>
      <c r="M21" s="1051" t="b">
        <f t="shared" si="1"/>
        <v>0</v>
      </c>
      <c r="N21" s="689" t="str">
        <f>IF(A21=TRUE,_xlfn.IFNA(INDEX(RiskData!$H$40:$H$362,MATCH(TRUE,INDEX(RIGHT(RiskData!$F$40:$F$362,255)=RIGHT(F21,255),0),0)), ""),"")</f>
        <v/>
      </c>
      <c r="AA21" s="689" t="e">
        <f>INDEX(RiskData!$J$13:$J$36,MATCH($D21,RiskData!$F$13:$F$36,0))</f>
        <v>#N/A</v>
      </c>
    </row>
    <row r="22" spans="1:27" ht="50.1" customHeight="1" x14ac:dyDescent="0.25">
      <c r="A22" s="1027" t="b">
        <f t="shared" si="0"/>
        <v>0</v>
      </c>
      <c r="B22" s="1028" t="s">
        <v>879</v>
      </c>
      <c r="C22" s="1022"/>
      <c r="D22" s="1021"/>
      <c r="E22" s="1021"/>
      <c r="F22" s="1021"/>
      <c r="G22" s="1021"/>
      <c r="H22" s="1021"/>
      <c r="I22" s="1021"/>
      <c r="J22" s="1050"/>
      <c r="K22" s="1021"/>
      <c r="L22" s="1023"/>
      <c r="M22" s="1051" t="b">
        <f t="shared" si="1"/>
        <v>0</v>
      </c>
      <c r="N22" s="689" t="str">
        <f>IF(A22=TRUE,_xlfn.IFNA(INDEX(RiskData!$H$40:$H$362,MATCH(TRUE,INDEX(RIGHT(RiskData!$F$40:$F$362,255)=RIGHT(F22,255),0),0)), ""),"")</f>
        <v/>
      </c>
      <c r="AA22" s="689" t="e">
        <f>INDEX(RiskData!$J$13:$J$36,MATCH($D22,RiskData!$F$13:$F$36,0))</f>
        <v>#N/A</v>
      </c>
    </row>
    <row r="23" spans="1:27" ht="50.1" customHeight="1" x14ac:dyDescent="0.25">
      <c r="A23" s="1027" t="b">
        <f t="shared" si="0"/>
        <v>0</v>
      </c>
      <c r="B23" s="1028" t="s">
        <v>880</v>
      </c>
      <c r="C23" s="1022"/>
      <c r="D23" s="1021"/>
      <c r="E23" s="1021"/>
      <c r="F23" s="1021"/>
      <c r="G23" s="1021"/>
      <c r="H23" s="1021"/>
      <c r="I23" s="1021"/>
      <c r="J23" s="1050"/>
      <c r="K23" s="1021"/>
      <c r="L23" s="1023"/>
      <c r="M23" s="1051" t="b">
        <f t="shared" si="1"/>
        <v>0</v>
      </c>
      <c r="N23" s="689" t="str">
        <f>IF(A23=TRUE,_xlfn.IFNA(INDEX(RiskData!$H$40:$H$362,MATCH(TRUE,INDEX(RIGHT(RiskData!$F$40:$F$362,255)=RIGHT(F23,255),0),0)), ""),"")</f>
        <v/>
      </c>
      <c r="AA23" s="689" t="e">
        <f>INDEX(RiskData!$J$13:$J$36,MATCH($D23,RiskData!$F$13:$F$36,0))</f>
        <v>#N/A</v>
      </c>
    </row>
    <row r="24" spans="1:27" ht="50.1" customHeight="1" x14ac:dyDescent="0.25">
      <c r="A24" s="1027" t="b">
        <f t="shared" si="0"/>
        <v>0</v>
      </c>
      <c r="B24" s="1028" t="s">
        <v>881</v>
      </c>
      <c r="C24" s="1022"/>
      <c r="D24" s="1021"/>
      <c r="E24" s="1021"/>
      <c r="F24" s="1021"/>
      <c r="G24" s="1021"/>
      <c r="H24" s="1021"/>
      <c r="I24" s="1021"/>
      <c r="J24" s="1050"/>
      <c r="K24" s="1021"/>
      <c r="L24" s="1023"/>
      <c r="M24" s="1051" t="b">
        <f t="shared" si="1"/>
        <v>0</v>
      </c>
      <c r="N24" s="689" t="str">
        <f>IF(A24=TRUE,_xlfn.IFNA(INDEX(RiskData!$H$40:$H$362,MATCH(TRUE,INDEX(RIGHT(RiskData!$F$40:$F$362,255)=RIGHT(F24,255),0),0)), ""),"")</f>
        <v/>
      </c>
      <c r="AA24" s="689" t="e">
        <f>INDEX(RiskData!$J$13:$J$36,MATCH($D24,RiskData!$F$13:$F$36,0))</f>
        <v>#N/A</v>
      </c>
    </row>
    <row r="25" spans="1:27" ht="50.1" customHeight="1" x14ac:dyDescent="0.25">
      <c r="A25" s="1027" t="b">
        <f t="shared" si="0"/>
        <v>0</v>
      </c>
      <c r="B25" s="1028" t="s">
        <v>882</v>
      </c>
      <c r="C25" s="1022"/>
      <c r="D25" s="1021"/>
      <c r="E25" s="1021"/>
      <c r="F25" s="1021"/>
      <c r="G25" s="1021"/>
      <c r="H25" s="1021"/>
      <c r="I25" s="1021"/>
      <c r="J25" s="1050"/>
      <c r="K25" s="1021"/>
      <c r="L25" s="1023"/>
      <c r="M25" s="1051" t="b">
        <f t="shared" si="1"/>
        <v>0</v>
      </c>
      <c r="N25" s="689" t="str">
        <f>IF(A25=TRUE,_xlfn.IFNA(INDEX(RiskData!$H$40:$H$362,MATCH(TRUE,INDEX(RIGHT(RiskData!$F$40:$F$362,255)=RIGHT(F25,255),0),0)), ""),"")</f>
        <v/>
      </c>
      <c r="AA25" s="689" t="e">
        <f>INDEX(RiskData!$J$13:$J$36,MATCH($D25,RiskData!$F$13:$F$36,0))</f>
        <v>#N/A</v>
      </c>
    </row>
    <row r="26" spans="1:27" ht="50.1" customHeight="1" x14ac:dyDescent="0.25">
      <c r="A26" s="1027" t="b">
        <f t="shared" si="0"/>
        <v>0</v>
      </c>
      <c r="B26" s="1028" t="s">
        <v>883</v>
      </c>
      <c r="C26" s="1022"/>
      <c r="D26" s="1021"/>
      <c r="E26" s="1021"/>
      <c r="F26" s="1021"/>
      <c r="G26" s="1021"/>
      <c r="H26" s="1021"/>
      <c r="I26" s="1021"/>
      <c r="J26" s="1050"/>
      <c r="K26" s="1021"/>
      <c r="L26" s="1023"/>
      <c r="M26" s="1051" t="b">
        <f t="shared" si="1"/>
        <v>0</v>
      </c>
      <c r="N26" s="689" t="str">
        <f>IF(A26=TRUE,_xlfn.IFNA(INDEX(RiskData!$H$40:$H$362,MATCH(TRUE,INDEX(RIGHT(RiskData!$F$40:$F$362,255)=RIGHT(F26,255),0),0)), ""),"")</f>
        <v/>
      </c>
      <c r="AA26" s="689" t="e">
        <f>INDEX(RiskData!$J$13:$J$36,MATCH($D26,RiskData!$F$13:$F$36,0))</f>
        <v>#N/A</v>
      </c>
    </row>
    <row r="27" spans="1:27" ht="50.1" customHeight="1" x14ac:dyDescent="0.25">
      <c r="A27" s="1027" t="b">
        <f t="shared" si="0"/>
        <v>0</v>
      </c>
      <c r="B27" s="1028" t="s">
        <v>884</v>
      </c>
      <c r="C27" s="1022"/>
      <c r="D27" s="1021"/>
      <c r="E27" s="1021"/>
      <c r="F27" s="1021"/>
      <c r="G27" s="1021"/>
      <c r="H27" s="1021"/>
      <c r="I27" s="1021"/>
      <c r="J27" s="1050"/>
      <c r="K27" s="1021"/>
      <c r="L27" s="1023"/>
      <c r="M27" s="1051" t="b">
        <f t="shared" si="1"/>
        <v>0</v>
      </c>
      <c r="N27" s="689" t="str">
        <f>IF(A27=TRUE,_xlfn.IFNA(INDEX(RiskData!$H$40:$H$362,MATCH(TRUE,INDEX(RIGHT(RiskData!$F$40:$F$362,255)=RIGHT(F27,255),0),0)), ""),"")</f>
        <v/>
      </c>
      <c r="AA27" s="689" t="e">
        <f>INDEX(RiskData!$J$13:$J$36,MATCH($D27,RiskData!$F$13:$F$36,0))</f>
        <v>#N/A</v>
      </c>
    </row>
    <row r="28" spans="1:27" ht="50.1" customHeight="1" x14ac:dyDescent="0.25">
      <c r="A28" s="1027" t="b">
        <f t="shared" si="0"/>
        <v>0</v>
      </c>
      <c r="B28" s="1028" t="s">
        <v>885</v>
      </c>
      <c r="C28" s="1022"/>
      <c r="D28" s="1021"/>
      <c r="E28" s="1021"/>
      <c r="F28" s="1021"/>
      <c r="G28" s="1021"/>
      <c r="H28" s="1021"/>
      <c r="I28" s="1021"/>
      <c r="J28" s="1050"/>
      <c r="K28" s="1021"/>
      <c r="L28" s="1023"/>
      <c r="M28" s="1051" t="b">
        <f t="shared" si="1"/>
        <v>0</v>
      </c>
      <c r="N28" s="689" t="str">
        <f>IF(A28=TRUE,_xlfn.IFNA(INDEX(RiskData!$H$40:$H$362,MATCH(TRUE,INDEX(RIGHT(RiskData!$F$40:$F$362,255)=RIGHT(F28,255),0),0)), ""),"")</f>
        <v/>
      </c>
      <c r="AA28" s="689" t="e">
        <f>INDEX(RiskData!$J$13:$J$36,MATCH($D28,RiskData!$F$13:$F$36,0))</f>
        <v>#N/A</v>
      </c>
    </row>
    <row r="29" spans="1:27" ht="50.1" customHeight="1" x14ac:dyDescent="0.25">
      <c r="A29" s="1027" t="b">
        <f t="shared" si="0"/>
        <v>0</v>
      </c>
      <c r="B29" s="1028" t="s">
        <v>886</v>
      </c>
      <c r="C29" s="1022"/>
      <c r="D29" s="1021"/>
      <c r="E29" s="1021"/>
      <c r="F29" s="1021"/>
      <c r="G29" s="1021"/>
      <c r="H29" s="1021"/>
      <c r="I29" s="1021"/>
      <c r="J29" s="1050"/>
      <c r="K29" s="1021"/>
      <c r="L29" s="1023"/>
      <c r="M29" s="1051" t="b">
        <f t="shared" si="1"/>
        <v>0</v>
      </c>
      <c r="N29" s="689" t="str">
        <f>IF(A29=TRUE,_xlfn.IFNA(INDEX(RiskData!$H$40:$H$362,MATCH(TRUE,INDEX(RIGHT(RiskData!$F$40:$F$362,255)=RIGHT(F29,255),0),0)), ""),"")</f>
        <v/>
      </c>
      <c r="AA29" s="689" t="e">
        <f>INDEX(RiskData!$J$13:$J$36,MATCH($D29,RiskData!$F$13:$F$36,0))</f>
        <v>#N/A</v>
      </c>
    </row>
    <row r="30" spans="1:27" ht="50.1" customHeight="1" x14ac:dyDescent="0.25">
      <c r="A30" s="1027" t="b">
        <f t="shared" si="0"/>
        <v>0</v>
      </c>
      <c r="B30" s="1028" t="s">
        <v>887</v>
      </c>
      <c r="C30" s="1022"/>
      <c r="D30" s="1021"/>
      <c r="E30" s="1021"/>
      <c r="F30" s="1021"/>
      <c r="G30" s="1021"/>
      <c r="H30" s="1021"/>
      <c r="I30" s="1021"/>
      <c r="J30" s="1050"/>
      <c r="K30" s="1021"/>
      <c r="L30" s="1023"/>
      <c r="M30" s="1051" t="b">
        <f t="shared" si="1"/>
        <v>0</v>
      </c>
      <c r="N30" s="689" t="str">
        <f>IF(A30=TRUE,_xlfn.IFNA(INDEX(RiskData!$H$40:$H$362,MATCH(TRUE,INDEX(RIGHT(RiskData!$F$40:$F$362,255)=RIGHT(F30,255),0),0)), ""),"")</f>
        <v/>
      </c>
      <c r="AA30" s="689" t="e">
        <f>INDEX(RiskData!$J$13:$J$36,MATCH($D30,RiskData!$F$13:$F$36,0))</f>
        <v>#N/A</v>
      </c>
    </row>
    <row r="31" spans="1:27" ht="50.1" customHeight="1" x14ac:dyDescent="0.25">
      <c r="A31" s="1027" t="b">
        <f t="shared" si="0"/>
        <v>0</v>
      </c>
      <c r="B31" s="1028" t="s">
        <v>888</v>
      </c>
      <c r="C31" s="1022"/>
      <c r="D31" s="1021"/>
      <c r="E31" s="1021"/>
      <c r="F31" s="1021"/>
      <c r="G31" s="1021"/>
      <c r="H31" s="1021"/>
      <c r="I31" s="1021"/>
      <c r="J31" s="1050"/>
      <c r="K31" s="1021"/>
      <c r="L31" s="1023"/>
      <c r="M31" s="1051" t="b">
        <f t="shared" si="1"/>
        <v>0</v>
      </c>
      <c r="N31" s="689" t="str">
        <f>IF(A31=TRUE,_xlfn.IFNA(INDEX(RiskData!$H$40:$H$362,MATCH(TRUE,INDEX(RIGHT(RiskData!$F$40:$F$362,255)=RIGHT(F31,255),0),0)), ""),"")</f>
        <v/>
      </c>
      <c r="AA31" s="689" t="e">
        <f>INDEX(RiskData!$J$13:$J$36,MATCH($D31,RiskData!$F$13:$F$36,0))</f>
        <v>#N/A</v>
      </c>
    </row>
    <row r="32" spans="1:27" ht="50.1" customHeight="1" x14ac:dyDescent="0.25">
      <c r="A32" s="1027" t="b">
        <f t="shared" si="0"/>
        <v>0</v>
      </c>
      <c r="B32" s="1028" t="s">
        <v>889</v>
      </c>
      <c r="C32" s="1022"/>
      <c r="D32" s="1021"/>
      <c r="E32" s="1021"/>
      <c r="F32" s="1021"/>
      <c r="G32" s="1021"/>
      <c r="H32" s="1021"/>
      <c r="I32" s="1021"/>
      <c r="J32" s="1050"/>
      <c r="K32" s="1021"/>
      <c r="L32" s="1023"/>
      <c r="M32" s="1051" t="b">
        <f t="shared" si="1"/>
        <v>0</v>
      </c>
      <c r="N32" s="689" t="str">
        <f>IF(A32=TRUE,_xlfn.IFNA(INDEX(RiskData!$H$40:$H$362,MATCH(TRUE,INDEX(RIGHT(RiskData!$F$40:$F$362,255)=RIGHT(F32,255),0),0)), ""),"")</f>
        <v/>
      </c>
      <c r="AA32" s="689" t="e">
        <f>INDEX(RiskData!$J$13:$J$36,MATCH($D32,RiskData!$F$13:$F$36,0))</f>
        <v>#N/A</v>
      </c>
    </row>
    <row r="33" spans="1:27" ht="50.1" customHeight="1" x14ac:dyDescent="0.25">
      <c r="A33" s="1027" t="b">
        <f t="shared" si="0"/>
        <v>0</v>
      </c>
      <c r="B33" s="1028" t="s">
        <v>890</v>
      </c>
      <c r="C33" s="1022"/>
      <c r="D33" s="1021"/>
      <c r="E33" s="1021"/>
      <c r="F33" s="1021"/>
      <c r="G33" s="1021"/>
      <c r="H33" s="1021"/>
      <c r="I33" s="1021"/>
      <c r="J33" s="1050"/>
      <c r="K33" s="1021"/>
      <c r="L33" s="1023"/>
      <c r="M33" s="1051" t="b">
        <f t="shared" si="1"/>
        <v>0</v>
      </c>
      <c r="N33" s="689" t="str">
        <f>IF(A33=TRUE,_xlfn.IFNA(INDEX(RiskData!$H$40:$H$362,MATCH(TRUE,INDEX(RIGHT(RiskData!$F$40:$F$362,255)=RIGHT(F33,255),0),0)), ""),"")</f>
        <v/>
      </c>
      <c r="AA33" s="689" t="e">
        <f>INDEX(RiskData!$J$13:$J$36,MATCH($D33,RiskData!$F$13:$F$36,0))</f>
        <v>#N/A</v>
      </c>
    </row>
    <row r="34" spans="1:27" ht="50.1" customHeight="1" x14ac:dyDescent="0.25">
      <c r="A34" s="1027" t="b">
        <f t="shared" si="0"/>
        <v>0</v>
      </c>
      <c r="B34" s="1028" t="s">
        <v>891</v>
      </c>
      <c r="C34" s="1022"/>
      <c r="D34" s="1021"/>
      <c r="E34" s="1021"/>
      <c r="F34" s="1021"/>
      <c r="G34" s="1021"/>
      <c r="H34" s="1021"/>
      <c r="I34" s="1021"/>
      <c r="J34" s="1050"/>
      <c r="K34" s="1021"/>
      <c r="L34" s="1023"/>
      <c r="M34" s="1051" t="b">
        <f t="shared" si="1"/>
        <v>0</v>
      </c>
      <c r="N34" s="689" t="str">
        <f>IF(A34=TRUE,_xlfn.IFNA(INDEX(RiskData!$H$40:$H$362,MATCH(TRUE,INDEX(RIGHT(RiskData!$F$40:$F$362,255)=RIGHT(F34,255),0),0)), ""),"")</f>
        <v/>
      </c>
      <c r="AA34" s="689" t="e">
        <f>INDEX(RiskData!$J$13:$J$36,MATCH($D34,RiskData!$F$13:$F$36,0))</f>
        <v>#N/A</v>
      </c>
    </row>
    <row r="35" spans="1:27" ht="50.1" customHeight="1" x14ac:dyDescent="0.25">
      <c r="A35" s="1027" t="b">
        <f t="shared" si="0"/>
        <v>0</v>
      </c>
      <c r="B35" s="1028" t="s">
        <v>892</v>
      </c>
      <c r="C35" s="1022"/>
      <c r="D35" s="1021"/>
      <c r="E35" s="1021"/>
      <c r="F35" s="1021"/>
      <c r="G35" s="1021"/>
      <c r="H35" s="1021"/>
      <c r="I35" s="1021"/>
      <c r="J35" s="1050"/>
      <c r="K35" s="1021"/>
      <c r="L35" s="1023"/>
      <c r="M35" s="1051" t="b">
        <f t="shared" si="1"/>
        <v>0</v>
      </c>
      <c r="N35" s="689" t="str">
        <f>IF(A35=TRUE,_xlfn.IFNA(INDEX(RiskData!$H$40:$H$362,MATCH(TRUE,INDEX(RIGHT(RiskData!$F$40:$F$362,255)=RIGHT(F35,255),0),0)), ""),"")</f>
        <v/>
      </c>
      <c r="AA35" s="689" t="e">
        <f>INDEX(RiskData!$J$13:$J$36,MATCH($D35,RiskData!$F$13:$F$36,0))</f>
        <v>#N/A</v>
      </c>
    </row>
    <row r="36" spans="1:27" ht="50.1" customHeight="1" x14ac:dyDescent="0.25">
      <c r="A36" s="1027" t="b">
        <f t="shared" si="0"/>
        <v>0</v>
      </c>
      <c r="B36" s="1028" t="s">
        <v>893</v>
      </c>
      <c r="C36" s="1022"/>
      <c r="D36" s="1021"/>
      <c r="E36" s="1021"/>
      <c r="F36" s="1021"/>
      <c r="G36" s="1021"/>
      <c r="H36" s="1021"/>
      <c r="I36" s="1021"/>
      <c r="J36" s="1050"/>
      <c r="K36" s="1021"/>
      <c r="L36" s="1023"/>
      <c r="M36" s="1051" t="b">
        <f t="shared" si="1"/>
        <v>0</v>
      </c>
      <c r="N36" s="689" t="str">
        <f>IF(A36=TRUE,_xlfn.IFNA(INDEX(RiskData!$H$40:$H$362,MATCH(TRUE,INDEX(RIGHT(RiskData!$F$40:$F$362,255)=RIGHT(F36,255),0),0)), ""),"")</f>
        <v/>
      </c>
      <c r="AA36" s="689" t="e">
        <f>INDEX(RiskData!$J$13:$J$36,MATCH($D36,RiskData!$F$13:$F$36,0))</f>
        <v>#N/A</v>
      </c>
    </row>
    <row r="37" spans="1:27" ht="50.1" customHeight="1" x14ac:dyDescent="0.25">
      <c r="A37" s="1027" t="b">
        <f t="shared" si="0"/>
        <v>0</v>
      </c>
      <c r="B37" s="1028" t="s">
        <v>894</v>
      </c>
      <c r="C37" s="1022"/>
      <c r="D37" s="1021"/>
      <c r="E37" s="1021"/>
      <c r="F37" s="1021"/>
      <c r="G37" s="1021"/>
      <c r="H37" s="1021"/>
      <c r="I37" s="1021"/>
      <c r="J37" s="1050"/>
      <c r="K37" s="1021"/>
      <c r="L37" s="1023"/>
      <c r="M37" s="1051" t="b">
        <f t="shared" si="1"/>
        <v>0</v>
      </c>
      <c r="N37" s="689" t="str">
        <f>IF(A37=TRUE,_xlfn.IFNA(INDEX(RiskData!$H$40:$H$362,MATCH(TRUE,INDEX(RIGHT(RiskData!$F$40:$F$362,255)=RIGHT(F37,255),0),0)), ""),"")</f>
        <v/>
      </c>
      <c r="AA37" s="689" t="e">
        <f>INDEX(RiskData!$J$13:$J$36,MATCH($D37,RiskData!$F$13:$F$36,0))</f>
        <v>#N/A</v>
      </c>
    </row>
    <row r="38" spans="1:27" ht="50.1" customHeight="1" x14ac:dyDescent="0.25">
      <c r="A38" s="1027" t="b">
        <f t="shared" si="0"/>
        <v>0</v>
      </c>
      <c r="B38" s="1028" t="s">
        <v>895</v>
      </c>
      <c r="C38" s="1022"/>
      <c r="D38" s="1021"/>
      <c r="E38" s="1021"/>
      <c r="F38" s="1021"/>
      <c r="G38" s="1021"/>
      <c r="H38" s="1021"/>
      <c r="I38" s="1021"/>
      <c r="J38" s="1050"/>
      <c r="K38" s="1021"/>
      <c r="L38" s="1023"/>
      <c r="M38" s="1051" t="b">
        <f t="shared" si="1"/>
        <v>0</v>
      </c>
      <c r="N38" s="689" t="str">
        <f>IF(A38=TRUE,_xlfn.IFNA(INDEX(RiskData!$H$40:$H$362,MATCH(TRUE,INDEX(RIGHT(RiskData!$F$40:$F$362,255)=RIGHT(F38,255),0),0)), ""),"")</f>
        <v/>
      </c>
      <c r="AA38" s="689" t="e">
        <f>INDEX(RiskData!$J$13:$J$36,MATCH($D38,RiskData!$F$13:$F$36,0))</f>
        <v>#N/A</v>
      </c>
    </row>
    <row r="39" spans="1:27" ht="50.1" customHeight="1" x14ac:dyDescent="0.25">
      <c r="A39" s="1027" t="b">
        <f t="shared" si="0"/>
        <v>0</v>
      </c>
      <c r="B39" s="1028" t="s">
        <v>896</v>
      </c>
      <c r="C39" s="1022"/>
      <c r="D39" s="1021"/>
      <c r="E39" s="1021"/>
      <c r="F39" s="1021"/>
      <c r="G39" s="1021"/>
      <c r="H39" s="1021"/>
      <c r="I39" s="1021"/>
      <c r="J39" s="1050"/>
      <c r="K39" s="1021"/>
      <c r="L39" s="1023"/>
      <c r="M39" s="1051" t="b">
        <f t="shared" si="1"/>
        <v>0</v>
      </c>
      <c r="N39" s="689" t="str">
        <f>IF(A39=TRUE,_xlfn.IFNA(INDEX(RiskData!$H$40:$H$362,MATCH(TRUE,INDEX(RIGHT(RiskData!$F$40:$F$362,255)=RIGHT(F39,255),0),0)), ""),"")</f>
        <v/>
      </c>
      <c r="AA39" s="689" t="e">
        <f>INDEX(RiskData!$J$13:$J$36,MATCH($D39,RiskData!$F$13:$F$36,0))</f>
        <v>#N/A</v>
      </c>
    </row>
    <row r="40" spans="1:27" ht="50.1" customHeight="1" x14ac:dyDescent="0.25">
      <c r="A40" s="1027" t="b">
        <f t="shared" si="0"/>
        <v>0</v>
      </c>
      <c r="B40" s="1028" t="s">
        <v>897</v>
      </c>
      <c r="C40" s="1022"/>
      <c r="D40" s="1021"/>
      <c r="E40" s="1021"/>
      <c r="F40" s="1021"/>
      <c r="G40" s="1021"/>
      <c r="H40" s="1021"/>
      <c r="I40" s="1021"/>
      <c r="J40" s="1050"/>
      <c r="K40" s="1021"/>
      <c r="L40" s="1023"/>
      <c r="M40" s="1051" t="b">
        <f t="shared" si="1"/>
        <v>0</v>
      </c>
      <c r="N40" s="689" t="str">
        <f>IF(A40=TRUE,_xlfn.IFNA(INDEX(RiskData!$H$40:$H$362,MATCH(TRUE,INDEX(RIGHT(RiskData!$F$40:$F$362,255)=RIGHT(F40,255),0),0)), ""),"")</f>
        <v/>
      </c>
      <c r="AA40" s="689" t="e">
        <f>INDEX(RiskData!$J$13:$J$36,MATCH($D40,RiskData!$F$13:$F$36,0))</f>
        <v>#N/A</v>
      </c>
    </row>
    <row r="41" spans="1:27" ht="50.1" customHeight="1" x14ac:dyDescent="0.25">
      <c r="A41" s="1027" t="b">
        <f t="shared" si="0"/>
        <v>0</v>
      </c>
      <c r="B41" s="1028" t="s">
        <v>898</v>
      </c>
      <c r="C41" s="1022"/>
      <c r="D41" s="1021"/>
      <c r="E41" s="1021"/>
      <c r="F41" s="1021"/>
      <c r="G41" s="1021"/>
      <c r="H41" s="1021"/>
      <c r="I41" s="1021"/>
      <c r="J41" s="1050"/>
      <c r="K41" s="1021"/>
      <c r="L41" s="1023"/>
      <c r="M41" s="1051" t="b">
        <f t="shared" si="1"/>
        <v>0</v>
      </c>
      <c r="N41" s="689" t="str">
        <f>IF(A41=TRUE,_xlfn.IFNA(INDEX(RiskData!$H$40:$H$362,MATCH(TRUE,INDEX(RIGHT(RiskData!$F$40:$F$362,255)=RIGHT(F41,255),0),0)), ""),"")</f>
        <v/>
      </c>
      <c r="AA41" s="689" t="e">
        <f>INDEX(RiskData!$J$13:$J$36,MATCH($D41,RiskData!$F$13:$F$36,0))</f>
        <v>#N/A</v>
      </c>
    </row>
    <row r="42" spans="1:27" ht="50.1" customHeight="1" x14ac:dyDescent="0.25">
      <c r="A42" s="1027" t="b">
        <f t="shared" si="0"/>
        <v>0</v>
      </c>
      <c r="B42" s="1028" t="s">
        <v>899</v>
      </c>
      <c r="C42" s="1022"/>
      <c r="D42" s="1021"/>
      <c r="E42" s="1021"/>
      <c r="F42" s="1021"/>
      <c r="G42" s="1021"/>
      <c r="H42" s="1021"/>
      <c r="I42" s="1021"/>
      <c r="J42" s="1050"/>
      <c r="K42" s="1021"/>
      <c r="L42" s="1023"/>
      <c r="M42" s="1051" t="b">
        <f t="shared" si="1"/>
        <v>0</v>
      </c>
      <c r="N42" s="689" t="str">
        <f>IF(A42=TRUE,_xlfn.IFNA(INDEX(RiskData!$H$40:$H$362,MATCH(TRUE,INDEX(RIGHT(RiskData!$F$40:$F$362,255)=RIGHT(F42,255),0),0)), ""),"")</f>
        <v/>
      </c>
      <c r="AA42" s="689" t="e">
        <f>INDEX(RiskData!$J$13:$J$36,MATCH($D42,RiskData!$F$13:$F$36,0))</f>
        <v>#N/A</v>
      </c>
    </row>
    <row r="43" spans="1:27" ht="50.1" customHeight="1" x14ac:dyDescent="0.25">
      <c r="A43" s="1027" t="b">
        <f t="shared" si="0"/>
        <v>0</v>
      </c>
      <c r="B43" s="1028" t="s">
        <v>900</v>
      </c>
      <c r="C43" s="1022"/>
      <c r="D43" s="1021"/>
      <c r="E43" s="1021"/>
      <c r="F43" s="1021"/>
      <c r="G43" s="1021"/>
      <c r="H43" s="1021"/>
      <c r="I43" s="1021"/>
      <c r="J43" s="1050"/>
      <c r="K43" s="1021"/>
      <c r="L43" s="1023"/>
      <c r="M43" s="1051" t="b">
        <f t="shared" si="1"/>
        <v>0</v>
      </c>
      <c r="N43" s="689" t="str">
        <f>IF(A43=TRUE,_xlfn.IFNA(INDEX(RiskData!$H$40:$H$362,MATCH(TRUE,INDEX(RIGHT(RiskData!$F$40:$F$362,255)=RIGHT(F43,255),0),0)), ""),"")</f>
        <v/>
      </c>
      <c r="AA43" s="689" t="e">
        <f>INDEX(RiskData!$J$13:$J$36,MATCH($D43,RiskData!$F$13:$F$36,0))</f>
        <v>#N/A</v>
      </c>
    </row>
    <row r="44" spans="1:27" ht="50.1" customHeight="1" x14ac:dyDescent="0.25">
      <c r="A44" s="1027" t="b">
        <f t="shared" si="0"/>
        <v>0</v>
      </c>
      <c r="B44" s="1028" t="s">
        <v>901</v>
      </c>
      <c r="C44" s="1022"/>
      <c r="D44" s="1021"/>
      <c r="E44" s="1021"/>
      <c r="F44" s="1021"/>
      <c r="G44" s="1021"/>
      <c r="H44" s="1021"/>
      <c r="I44" s="1021"/>
      <c r="J44" s="1050"/>
      <c r="K44" s="1021"/>
      <c r="L44" s="1023"/>
      <c r="M44" s="1051" t="b">
        <f t="shared" si="1"/>
        <v>0</v>
      </c>
      <c r="N44" s="689" t="str">
        <f>IF(A44=TRUE,_xlfn.IFNA(INDEX(RiskData!$H$40:$H$362,MATCH(TRUE,INDEX(RIGHT(RiskData!$F$40:$F$362,255)=RIGHT(F44,255),0),0)), ""),"")</f>
        <v/>
      </c>
      <c r="AA44" s="689" t="e">
        <f>INDEX(RiskData!$J$13:$J$36,MATCH($D44,RiskData!$F$13:$F$36,0))</f>
        <v>#N/A</v>
      </c>
    </row>
    <row r="45" spans="1:27" ht="50.1" customHeight="1" x14ac:dyDescent="0.25">
      <c r="A45" s="1027" t="b">
        <f t="shared" si="0"/>
        <v>0</v>
      </c>
      <c r="B45" s="1028" t="s">
        <v>902</v>
      </c>
      <c r="C45" s="1022"/>
      <c r="D45" s="1021"/>
      <c r="E45" s="1021"/>
      <c r="F45" s="1021"/>
      <c r="G45" s="1021"/>
      <c r="H45" s="1021"/>
      <c r="I45" s="1021"/>
      <c r="J45" s="1050"/>
      <c r="K45" s="1021"/>
      <c r="L45" s="1023"/>
      <c r="M45" s="1051" t="b">
        <f t="shared" si="1"/>
        <v>0</v>
      </c>
      <c r="N45" s="689" t="str">
        <f>IF(A45=TRUE,_xlfn.IFNA(INDEX(RiskData!$H$40:$H$362,MATCH(TRUE,INDEX(RIGHT(RiskData!$F$40:$F$362,255)=RIGHT(F45,255),0),0)), ""),"")</f>
        <v/>
      </c>
      <c r="AA45" s="689" t="e">
        <f>INDEX(RiskData!$J$13:$J$36,MATCH($D45,RiskData!$F$13:$F$36,0))</f>
        <v>#N/A</v>
      </c>
    </row>
    <row r="46" spans="1:27" ht="50.1" customHeight="1" x14ac:dyDescent="0.25">
      <c r="A46" s="1027" t="b">
        <f t="shared" si="0"/>
        <v>0</v>
      </c>
      <c r="B46" s="1028" t="s">
        <v>903</v>
      </c>
      <c r="C46" s="1022"/>
      <c r="D46" s="1021"/>
      <c r="E46" s="1021"/>
      <c r="F46" s="1021"/>
      <c r="G46" s="1021"/>
      <c r="H46" s="1021"/>
      <c r="I46" s="1021"/>
      <c r="J46" s="1050"/>
      <c r="K46" s="1021"/>
      <c r="L46" s="1023"/>
      <c r="M46" s="1051" t="b">
        <f t="shared" si="1"/>
        <v>0</v>
      </c>
      <c r="N46" s="689" t="str">
        <f>IF(A46=TRUE,_xlfn.IFNA(INDEX(RiskData!$H$40:$H$362,MATCH(TRUE,INDEX(RIGHT(RiskData!$F$40:$F$362,255)=RIGHT(F46,255),0),0)), ""),"")</f>
        <v/>
      </c>
      <c r="AA46" s="689" t="e">
        <f>INDEX(RiskData!$J$13:$J$36,MATCH($D46,RiskData!$F$13:$F$36,0))</f>
        <v>#N/A</v>
      </c>
    </row>
    <row r="47" spans="1:27" ht="50.1" customHeight="1" x14ac:dyDescent="0.25">
      <c r="A47" s="1027" t="b">
        <f t="shared" si="0"/>
        <v>0</v>
      </c>
      <c r="B47" s="1028" t="s">
        <v>904</v>
      </c>
      <c r="C47" s="1022"/>
      <c r="D47" s="1021"/>
      <c r="E47" s="1021"/>
      <c r="F47" s="1021"/>
      <c r="G47" s="1021"/>
      <c r="H47" s="1021"/>
      <c r="I47" s="1021"/>
      <c r="J47" s="1050"/>
      <c r="K47" s="1021"/>
      <c r="L47" s="1023"/>
      <c r="M47" s="1051" t="b">
        <f t="shared" si="1"/>
        <v>0</v>
      </c>
      <c r="N47" s="689" t="str">
        <f>IF(A47=TRUE,_xlfn.IFNA(INDEX(RiskData!$H$40:$H$362,MATCH(TRUE,INDEX(RIGHT(RiskData!$F$40:$F$362,255)=RIGHT(F47,255),0),0)), ""),"")</f>
        <v/>
      </c>
      <c r="AA47" s="689" t="e">
        <f>INDEX(RiskData!$J$13:$J$36,MATCH($D47,RiskData!$F$13:$F$36,0))</f>
        <v>#N/A</v>
      </c>
    </row>
    <row r="48" spans="1:27" ht="50.1" customHeight="1" x14ac:dyDescent="0.25">
      <c r="A48" s="1027" t="b">
        <f t="shared" si="0"/>
        <v>0</v>
      </c>
      <c r="B48" s="1028" t="s">
        <v>905</v>
      </c>
      <c r="C48" s="1022"/>
      <c r="D48" s="1021"/>
      <c r="E48" s="1021"/>
      <c r="F48" s="1021"/>
      <c r="G48" s="1021"/>
      <c r="H48" s="1021"/>
      <c r="I48" s="1021"/>
      <c r="J48" s="1050"/>
      <c r="K48" s="1021"/>
      <c r="L48" s="1023"/>
      <c r="M48" s="1051" t="b">
        <f t="shared" si="1"/>
        <v>0</v>
      </c>
      <c r="N48" s="689" t="str">
        <f>IF(A48=TRUE,_xlfn.IFNA(INDEX(RiskData!$H$40:$H$362,MATCH(TRUE,INDEX(RIGHT(RiskData!$F$40:$F$362,255)=RIGHT(F48,255),0),0)), ""),"")</f>
        <v/>
      </c>
      <c r="AA48" s="689" t="e">
        <f>INDEX(RiskData!$J$13:$J$36,MATCH($D48,RiskData!$F$13:$F$36,0))</f>
        <v>#N/A</v>
      </c>
    </row>
    <row r="49" spans="1:27" ht="50.1" customHeight="1" x14ac:dyDescent="0.25">
      <c r="A49" s="1027" t="b">
        <f t="shared" si="0"/>
        <v>0</v>
      </c>
      <c r="B49" s="1028" t="s">
        <v>906</v>
      </c>
      <c r="C49" s="1022"/>
      <c r="D49" s="1021"/>
      <c r="E49" s="1021"/>
      <c r="F49" s="1021"/>
      <c r="G49" s="1021"/>
      <c r="H49" s="1021"/>
      <c r="I49" s="1021"/>
      <c r="J49" s="1050"/>
      <c r="K49" s="1021"/>
      <c r="L49" s="1023"/>
      <c r="M49" s="1051" t="b">
        <f t="shared" si="1"/>
        <v>0</v>
      </c>
      <c r="N49" s="689" t="str">
        <f>IF(A49=TRUE,_xlfn.IFNA(INDEX(RiskData!$H$40:$H$362,MATCH(TRUE,INDEX(RIGHT(RiskData!$F$40:$F$362,255)=RIGHT(F49,255),0),0)), ""),"")</f>
        <v/>
      </c>
      <c r="AA49" s="689" t="e">
        <f>INDEX(RiskData!$J$13:$J$36,MATCH($D49,RiskData!$F$13:$F$36,0))</f>
        <v>#N/A</v>
      </c>
    </row>
    <row r="50" spans="1:27" ht="50.1" customHeight="1" x14ac:dyDescent="0.25">
      <c r="A50" s="1027" t="b">
        <f t="shared" si="0"/>
        <v>0</v>
      </c>
      <c r="B50" s="1028" t="s">
        <v>907</v>
      </c>
      <c r="C50" s="1022"/>
      <c r="D50" s="1021"/>
      <c r="E50" s="1021"/>
      <c r="F50" s="1021"/>
      <c r="G50" s="1021"/>
      <c r="H50" s="1021"/>
      <c r="I50" s="1021"/>
      <c r="J50" s="1050"/>
      <c r="K50" s="1021"/>
      <c r="L50" s="1023"/>
      <c r="M50" s="1051" t="b">
        <f t="shared" si="1"/>
        <v>0</v>
      </c>
      <c r="N50" s="689" t="str">
        <f>IF(A50=TRUE,_xlfn.IFNA(INDEX(RiskData!$H$40:$H$362,MATCH(TRUE,INDEX(RIGHT(RiskData!$F$40:$F$362,255)=RIGHT(F50,255),0),0)), ""),"")</f>
        <v/>
      </c>
      <c r="AA50" s="689" t="e">
        <f>INDEX(RiskData!$J$13:$J$36,MATCH($D50,RiskData!$F$13:$F$36,0))</f>
        <v>#N/A</v>
      </c>
    </row>
    <row r="51" spans="1:27" ht="50.1" customHeight="1" x14ac:dyDescent="0.25">
      <c r="A51" s="1027" t="b">
        <f t="shared" si="0"/>
        <v>0</v>
      </c>
      <c r="B51" s="1028" t="s">
        <v>908</v>
      </c>
      <c r="C51" s="1022"/>
      <c r="D51" s="1021"/>
      <c r="E51" s="1021"/>
      <c r="F51" s="1021"/>
      <c r="G51" s="1021"/>
      <c r="H51" s="1021"/>
      <c r="I51" s="1021"/>
      <c r="J51" s="1050"/>
      <c r="K51" s="1021"/>
      <c r="L51" s="1023"/>
      <c r="M51" s="1051" t="b">
        <f t="shared" si="1"/>
        <v>0</v>
      </c>
      <c r="N51" s="689" t="str">
        <f>IF(A51=TRUE,_xlfn.IFNA(INDEX(RiskData!$H$40:$H$362,MATCH(TRUE,INDEX(RIGHT(RiskData!$F$40:$F$362,255)=RIGHT(F51,255),0),0)), ""),"")</f>
        <v/>
      </c>
      <c r="AA51" s="689" t="e">
        <f>INDEX(RiskData!$J$13:$J$36,MATCH($D51,RiskData!$F$13:$F$36,0))</f>
        <v>#N/A</v>
      </c>
    </row>
    <row r="52" spans="1:27" ht="50.1" customHeight="1" x14ac:dyDescent="0.25">
      <c r="A52" s="1027" t="b">
        <f t="shared" si="0"/>
        <v>0</v>
      </c>
      <c r="B52" s="1028" t="s">
        <v>909</v>
      </c>
      <c r="C52" s="1022"/>
      <c r="D52" s="1021"/>
      <c r="E52" s="1021"/>
      <c r="F52" s="1021"/>
      <c r="G52" s="1021"/>
      <c r="H52" s="1021"/>
      <c r="I52" s="1021"/>
      <c r="J52" s="1050"/>
      <c r="K52" s="1021"/>
      <c r="L52" s="1023"/>
      <c r="M52" s="1051" t="b">
        <f t="shared" si="1"/>
        <v>0</v>
      </c>
      <c r="N52" s="689" t="str">
        <f>IF(A52=TRUE,_xlfn.IFNA(INDEX(RiskData!$H$40:$H$362,MATCH(TRUE,INDEX(RIGHT(RiskData!$F$40:$F$362,255)=RIGHT(F52,255),0),0)), ""),"")</f>
        <v/>
      </c>
      <c r="AA52" s="689" t="e">
        <f>INDEX(RiskData!$J$13:$J$36,MATCH($D52,RiskData!$F$13:$F$36,0))</f>
        <v>#N/A</v>
      </c>
    </row>
    <row r="53" spans="1:27" ht="50.1" customHeight="1" x14ac:dyDescent="0.25">
      <c r="A53" s="1027" t="b">
        <f t="shared" si="0"/>
        <v>0</v>
      </c>
      <c r="B53" s="1028" t="s">
        <v>910</v>
      </c>
      <c r="C53" s="1022"/>
      <c r="D53" s="1021"/>
      <c r="E53" s="1021"/>
      <c r="F53" s="1021"/>
      <c r="G53" s="1021"/>
      <c r="H53" s="1021"/>
      <c r="I53" s="1021"/>
      <c r="J53" s="1050"/>
      <c r="K53" s="1021"/>
      <c r="L53" s="1023"/>
      <c r="M53" s="1051" t="b">
        <f t="shared" si="1"/>
        <v>0</v>
      </c>
      <c r="N53" s="689" t="str">
        <f>IF(A53=TRUE,_xlfn.IFNA(INDEX(RiskData!$H$40:$H$362,MATCH(TRUE,INDEX(RIGHT(RiskData!$F$40:$F$362,255)=RIGHT(F53,255),0),0)), ""),"")</f>
        <v/>
      </c>
      <c r="AA53" s="689" t="e">
        <f>INDEX(RiskData!$J$13:$J$36,MATCH($D53,RiskData!$F$13:$F$36,0))</f>
        <v>#N/A</v>
      </c>
    </row>
    <row r="54" spans="1:27" ht="50.1" customHeight="1" x14ac:dyDescent="0.25">
      <c r="A54" s="1027" t="b">
        <f t="shared" si="0"/>
        <v>0</v>
      </c>
      <c r="B54" s="1028" t="s">
        <v>911</v>
      </c>
      <c r="C54" s="1022"/>
      <c r="D54" s="1021"/>
      <c r="E54" s="1021"/>
      <c r="F54" s="1021"/>
      <c r="G54" s="1021"/>
      <c r="H54" s="1021"/>
      <c r="I54" s="1021"/>
      <c r="J54" s="1050"/>
      <c r="K54" s="1021"/>
      <c r="L54" s="1023"/>
      <c r="M54" s="1051" t="b">
        <f t="shared" si="1"/>
        <v>0</v>
      </c>
      <c r="N54" s="689" t="str">
        <f>IF(A54=TRUE,_xlfn.IFNA(INDEX(RiskData!$H$40:$H$362,MATCH(TRUE,INDEX(RIGHT(RiskData!$F$40:$F$362,255)=RIGHT(F54,255),0),0)), ""),"")</f>
        <v/>
      </c>
      <c r="AA54" s="689" t="e">
        <f>INDEX(RiskData!$J$13:$J$36,MATCH($D54,RiskData!$F$13:$F$36,0))</f>
        <v>#N/A</v>
      </c>
    </row>
    <row r="55" spans="1:27" ht="50.1" customHeight="1" x14ac:dyDescent="0.25">
      <c r="A55" s="1027" t="b">
        <f t="shared" si="0"/>
        <v>0</v>
      </c>
      <c r="B55" s="1028" t="s">
        <v>912</v>
      </c>
      <c r="C55" s="1022"/>
      <c r="D55" s="1021"/>
      <c r="E55" s="1021"/>
      <c r="F55" s="1021"/>
      <c r="G55" s="1021"/>
      <c r="H55" s="1021"/>
      <c r="I55" s="1021"/>
      <c r="J55" s="1050"/>
      <c r="K55" s="1021"/>
      <c r="L55" s="1023"/>
      <c r="M55" s="1051" t="b">
        <f t="shared" si="1"/>
        <v>0</v>
      </c>
      <c r="N55" s="689" t="str">
        <f>IF(A55=TRUE,_xlfn.IFNA(INDEX(RiskData!$H$40:$H$362,MATCH(TRUE,INDEX(RIGHT(RiskData!$F$40:$F$362,255)=RIGHT(F55,255),0),0)), ""),"")</f>
        <v/>
      </c>
      <c r="AA55" s="689" t="e">
        <f>INDEX(RiskData!$J$13:$J$36,MATCH($D55,RiskData!$F$13:$F$36,0))</f>
        <v>#N/A</v>
      </c>
    </row>
    <row r="56" spans="1:27" ht="50.1" customHeight="1" x14ac:dyDescent="0.25">
      <c r="A56" s="1027" t="b">
        <f t="shared" si="0"/>
        <v>0</v>
      </c>
      <c r="B56" s="1028" t="s">
        <v>913</v>
      </c>
      <c r="C56" s="1022"/>
      <c r="D56" s="1021"/>
      <c r="E56" s="1021"/>
      <c r="F56" s="1021"/>
      <c r="G56" s="1021"/>
      <c r="H56" s="1021"/>
      <c r="I56" s="1021"/>
      <c r="J56" s="1050"/>
      <c r="K56" s="1021"/>
      <c r="L56" s="1023"/>
      <c r="M56" s="1051" t="b">
        <f t="shared" si="1"/>
        <v>0</v>
      </c>
      <c r="N56" s="689" t="str">
        <f>IF(A56=TRUE,_xlfn.IFNA(INDEX(RiskData!$H$40:$H$362,MATCH(TRUE,INDEX(RIGHT(RiskData!$F$40:$F$362,255)=RIGHT(F56,255),0),0)), ""),"")</f>
        <v/>
      </c>
      <c r="AA56" s="689" t="e">
        <f>INDEX(RiskData!$J$13:$J$36,MATCH($D56,RiskData!$F$13:$F$36,0))</f>
        <v>#N/A</v>
      </c>
    </row>
    <row r="57" spans="1:27" ht="50.1" customHeight="1" x14ac:dyDescent="0.25">
      <c r="A57" s="1027" t="b">
        <f t="shared" si="0"/>
        <v>0</v>
      </c>
      <c r="B57" s="1028" t="s">
        <v>914</v>
      </c>
      <c r="C57" s="1022"/>
      <c r="D57" s="1021"/>
      <c r="E57" s="1021"/>
      <c r="F57" s="1021"/>
      <c r="G57" s="1021"/>
      <c r="H57" s="1021"/>
      <c r="I57" s="1021"/>
      <c r="J57" s="1050"/>
      <c r="K57" s="1021"/>
      <c r="L57" s="1023"/>
      <c r="M57" s="1051" t="b">
        <f t="shared" si="1"/>
        <v>0</v>
      </c>
      <c r="N57" s="689" t="str">
        <f>IF(A57=TRUE,_xlfn.IFNA(INDEX(RiskData!$H$40:$H$362,MATCH(TRUE,INDEX(RIGHT(RiskData!$F$40:$F$362,255)=RIGHT(F57,255),0),0)), ""),"")</f>
        <v/>
      </c>
      <c r="AA57" s="689" t="e">
        <f>INDEX(RiskData!$J$13:$J$36,MATCH($D57,RiskData!$F$13:$F$36,0))</f>
        <v>#N/A</v>
      </c>
    </row>
    <row r="58" spans="1:27" ht="50.1" customHeight="1" x14ac:dyDescent="0.25">
      <c r="A58" s="1027" t="b">
        <f t="shared" si="0"/>
        <v>0</v>
      </c>
      <c r="B58" s="1028" t="s">
        <v>915</v>
      </c>
      <c r="C58" s="1022"/>
      <c r="D58" s="1021"/>
      <c r="E58" s="1021"/>
      <c r="F58" s="1021"/>
      <c r="G58" s="1021"/>
      <c r="H58" s="1021"/>
      <c r="I58" s="1021"/>
      <c r="J58" s="1050"/>
      <c r="K58" s="1021"/>
      <c r="L58" s="1023"/>
      <c r="M58" s="1051" t="b">
        <f t="shared" si="1"/>
        <v>0</v>
      </c>
      <c r="N58" s="689" t="str">
        <f>IF(A58=TRUE,_xlfn.IFNA(INDEX(RiskData!$H$40:$H$362,MATCH(TRUE,INDEX(RIGHT(RiskData!$F$40:$F$362,255)=RIGHT(F58,255),0),0)), ""),"")</f>
        <v/>
      </c>
      <c r="AA58" s="689" t="e">
        <f>INDEX(RiskData!$J$13:$J$36,MATCH($D58,RiskData!$F$13:$F$36,0))</f>
        <v>#N/A</v>
      </c>
    </row>
    <row r="59" spans="1:27" ht="50.1" customHeight="1" x14ac:dyDescent="0.25">
      <c r="A59" s="1027" t="b">
        <f t="shared" si="0"/>
        <v>0</v>
      </c>
      <c r="B59" s="1028" t="s">
        <v>916</v>
      </c>
      <c r="C59" s="1022"/>
      <c r="D59" s="1021"/>
      <c r="E59" s="1021"/>
      <c r="F59" s="1021"/>
      <c r="G59" s="1021"/>
      <c r="H59" s="1021"/>
      <c r="I59" s="1021"/>
      <c r="J59" s="1050"/>
      <c r="K59" s="1021"/>
      <c r="L59" s="1023"/>
      <c r="M59" s="1051" t="b">
        <f t="shared" si="1"/>
        <v>0</v>
      </c>
      <c r="N59" s="689" t="str">
        <f>IF(A59=TRUE,_xlfn.IFNA(INDEX(RiskData!$H$40:$H$362,MATCH(TRUE,INDEX(RIGHT(RiskData!$F$40:$F$362,255)=RIGHT(F59,255),0),0)), ""),"")</f>
        <v/>
      </c>
      <c r="AA59" s="689" t="e">
        <f>INDEX(RiskData!$J$13:$J$36,MATCH($D59,RiskData!$F$13:$F$36,0))</f>
        <v>#N/A</v>
      </c>
    </row>
    <row r="60" spans="1:27" ht="50.1" customHeight="1" x14ac:dyDescent="0.25">
      <c r="A60" s="1027" t="b">
        <f t="shared" si="0"/>
        <v>0</v>
      </c>
      <c r="B60" s="1028" t="s">
        <v>917</v>
      </c>
      <c r="C60" s="1022"/>
      <c r="D60" s="1021"/>
      <c r="E60" s="1021"/>
      <c r="F60" s="1021"/>
      <c r="G60" s="1021"/>
      <c r="H60" s="1021"/>
      <c r="I60" s="1021"/>
      <c r="J60" s="1050"/>
      <c r="K60" s="1021"/>
      <c r="L60" s="1023"/>
      <c r="M60" s="1051" t="b">
        <f t="shared" si="1"/>
        <v>0</v>
      </c>
      <c r="N60" s="689" t="str">
        <f>IF(A60=TRUE,_xlfn.IFNA(INDEX(RiskData!$H$40:$H$362,MATCH(TRUE,INDEX(RIGHT(RiskData!$F$40:$F$362,255)=RIGHT(F60,255),0),0)), ""),"")</f>
        <v/>
      </c>
      <c r="AA60" s="689" t="e">
        <f>INDEX(RiskData!$J$13:$J$36,MATCH($D60,RiskData!$F$13:$F$36,0))</f>
        <v>#N/A</v>
      </c>
    </row>
    <row r="61" spans="1:27" ht="50.1" customHeight="1" x14ac:dyDescent="0.25">
      <c r="A61" s="1027" t="b">
        <f t="shared" si="0"/>
        <v>0</v>
      </c>
      <c r="B61" s="1028" t="s">
        <v>918</v>
      </c>
      <c r="C61" s="1022"/>
      <c r="D61" s="1021"/>
      <c r="E61" s="1021"/>
      <c r="F61" s="1021"/>
      <c r="G61" s="1021"/>
      <c r="H61" s="1021"/>
      <c r="I61" s="1021"/>
      <c r="J61" s="1050"/>
      <c r="K61" s="1021"/>
      <c r="L61" s="1023"/>
      <c r="M61" s="1051" t="b">
        <f t="shared" si="1"/>
        <v>0</v>
      </c>
      <c r="N61" s="689" t="str">
        <f>IF(A61=TRUE,_xlfn.IFNA(INDEX(RiskData!$H$40:$H$362,MATCH(TRUE,INDEX(RIGHT(RiskData!$F$40:$F$362,255)=RIGHT(F61,255),0),0)), ""),"")</f>
        <v/>
      </c>
      <c r="AA61" s="689" t="e">
        <f>INDEX(RiskData!$J$13:$J$36,MATCH($D61,RiskData!$F$13:$F$36,0))</f>
        <v>#N/A</v>
      </c>
    </row>
    <row r="62" spans="1:27" ht="50.1" customHeight="1" x14ac:dyDescent="0.25">
      <c r="A62" s="1027" t="b">
        <f t="shared" si="0"/>
        <v>0</v>
      </c>
      <c r="B62" s="1028" t="s">
        <v>919</v>
      </c>
      <c r="C62" s="1022"/>
      <c r="D62" s="1021"/>
      <c r="E62" s="1021"/>
      <c r="F62" s="1021"/>
      <c r="G62" s="1021"/>
      <c r="H62" s="1021"/>
      <c r="I62" s="1021"/>
      <c r="J62" s="1050"/>
      <c r="K62" s="1021"/>
      <c r="L62" s="1023"/>
      <c r="M62" s="1051" t="b">
        <f t="shared" si="1"/>
        <v>0</v>
      </c>
      <c r="N62" s="689" t="str">
        <f>IF(A62=TRUE,_xlfn.IFNA(INDEX(RiskData!$H$40:$H$362,MATCH(TRUE,INDEX(RIGHT(RiskData!$F$40:$F$362,255)=RIGHT(F62,255),0),0)), ""),"")</f>
        <v/>
      </c>
      <c r="AA62" s="689" t="e">
        <f>INDEX(RiskData!$J$13:$J$36,MATCH($D62,RiskData!$F$13:$F$36,0))</f>
        <v>#N/A</v>
      </c>
    </row>
    <row r="63" spans="1:27" ht="50.1" customHeight="1" x14ac:dyDescent="0.25">
      <c r="A63" s="1027" t="b">
        <f t="shared" si="0"/>
        <v>0</v>
      </c>
      <c r="B63" s="1028" t="s">
        <v>920</v>
      </c>
      <c r="C63" s="1022"/>
      <c r="D63" s="1021"/>
      <c r="E63" s="1021"/>
      <c r="F63" s="1021"/>
      <c r="G63" s="1021"/>
      <c r="H63" s="1021"/>
      <c r="I63" s="1021"/>
      <c r="J63" s="1050"/>
      <c r="K63" s="1021"/>
      <c r="L63" s="1023"/>
      <c r="M63" s="1051" t="b">
        <f t="shared" si="1"/>
        <v>0</v>
      </c>
      <c r="N63" s="689" t="str">
        <f>IF(A63=TRUE,_xlfn.IFNA(INDEX(RiskData!$H$40:$H$362,MATCH(TRUE,INDEX(RIGHT(RiskData!$F$40:$F$362,255)=RIGHT(F63,255),0),0)), ""),"")</f>
        <v/>
      </c>
      <c r="AA63" s="689" t="e">
        <f>INDEX(RiskData!$J$13:$J$36,MATCH($D63,RiskData!$F$13:$F$36,0))</f>
        <v>#N/A</v>
      </c>
    </row>
    <row r="64" spans="1:27" ht="50.1" customHeight="1" x14ac:dyDescent="0.25">
      <c r="A64" s="1027" t="b">
        <f t="shared" si="0"/>
        <v>0</v>
      </c>
      <c r="B64" s="1028" t="s">
        <v>921</v>
      </c>
      <c r="C64" s="1022"/>
      <c r="D64" s="1021"/>
      <c r="E64" s="1021"/>
      <c r="F64" s="1021"/>
      <c r="G64" s="1021"/>
      <c r="H64" s="1021"/>
      <c r="I64" s="1021"/>
      <c r="J64" s="1050"/>
      <c r="K64" s="1021"/>
      <c r="L64" s="1023"/>
      <c r="M64" s="1051" t="b">
        <f t="shared" si="1"/>
        <v>0</v>
      </c>
      <c r="N64" s="689" t="str">
        <f>IF(A64=TRUE,_xlfn.IFNA(INDEX(RiskData!$H$40:$H$362,MATCH(TRUE,INDEX(RIGHT(RiskData!$F$40:$F$362,255)=RIGHT(F64,255),0),0)), ""),"")</f>
        <v/>
      </c>
      <c r="AA64" s="689" t="e">
        <f>INDEX(RiskData!$J$13:$J$36,MATCH($D64,RiskData!$F$13:$F$36,0))</f>
        <v>#N/A</v>
      </c>
    </row>
    <row r="65" spans="1:27" ht="50.1" customHeight="1" x14ac:dyDescent="0.25">
      <c r="A65" s="1027" t="b">
        <f t="shared" si="0"/>
        <v>0</v>
      </c>
      <c r="B65" s="1028" t="s">
        <v>922</v>
      </c>
      <c r="C65" s="1022"/>
      <c r="D65" s="1021"/>
      <c r="E65" s="1021"/>
      <c r="F65" s="1021"/>
      <c r="G65" s="1021"/>
      <c r="H65" s="1021"/>
      <c r="I65" s="1021"/>
      <c r="J65" s="1050"/>
      <c r="K65" s="1021"/>
      <c r="L65" s="1023"/>
      <c r="M65" s="1051" t="b">
        <f t="shared" si="1"/>
        <v>0</v>
      </c>
      <c r="N65" s="689" t="str">
        <f>IF(A65=TRUE,_xlfn.IFNA(INDEX(RiskData!$H$40:$H$362,MATCH(TRUE,INDEX(RIGHT(RiskData!$F$40:$F$362,255)=RIGHT(F65,255),0),0)), ""),"")</f>
        <v/>
      </c>
      <c r="AA65" s="689" t="e">
        <f>INDEX(RiskData!$J$13:$J$36,MATCH($D65,RiskData!$F$13:$F$36,0))</f>
        <v>#N/A</v>
      </c>
    </row>
    <row r="66" spans="1:27" ht="50.1" customHeight="1" x14ac:dyDescent="0.25">
      <c r="A66" s="1027" t="b">
        <f t="shared" si="0"/>
        <v>0</v>
      </c>
      <c r="B66" s="1028" t="s">
        <v>923</v>
      </c>
      <c r="C66" s="1022"/>
      <c r="D66" s="1021"/>
      <c r="E66" s="1021"/>
      <c r="F66" s="1021"/>
      <c r="G66" s="1021"/>
      <c r="H66" s="1021"/>
      <c r="I66" s="1021"/>
      <c r="J66" s="1050"/>
      <c r="K66" s="1021"/>
      <c r="L66" s="1023"/>
      <c r="M66" s="1051" t="b">
        <f t="shared" si="1"/>
        <v>0</v>
      </c>
      <c r="N66" s="689" t="str">
        <f>IF(A66=TRUE,_xlfn.IFNA(INDEX(RiskData!$H$40:$H$362,MATCH(TRUE,INDEX(RIGHT(RiskData!$F$40:$F$362,255)=RIGHT(F66,255),0),0)), ""),"")</f>
        <v/>
      </c>
      <c r="AA66" s="689" t="e">
        <f>INDEX(RiskData!$J$13:$J$36,MATCH($D66,RiskData!$F$13:$F$36,0))</f>
        <v>#N/A</v>
      </c>
    </row>
    <row r="67" spans="1:27" ht="50.1" customHeight="1" x14ac:dyDescent="0.25">
      <c r="A67" s="1027" t="b">
        <f t="shared" si="0"/>
        <v>0</v>
      </c>
      <c r="B67" s="1028" t="s">
        <v>924</v>
      </c>
      <c r="C67" s="1022"/>
      <c r="D67" s="1021"/>
      <c r="E67" s="1021"/>
      <c r="F67" s="1021"/>
      <c r="G67" s="1021"/>
      <c r="H67" s="1021"/>
      <c r="I67" s="1021"/>
      <c r="J67" s="1050"/>
      <c r="K67" s="1021"/>
      <c r="L67" s="1023"/>
      <c r="M67" s="1051" t="b">
        <f t="shared" si="1"/>
        <v>0</v>
      </c>
      <c r="N67" s="689" t="str">
        <f>IF(A67=TRUE,_xlfn.IFNA(INDEX(RiskData!$H$40:$H$362,MATCH(TRUE,INDEX(RIGHT(RiskData!$F$40:$F$362,255)=RIGHT(F67,255),0),0)), ""),"")</f>
        <v/>
      </c>
      <c r="AA67" s="689" t="e">
        <f>INDEX(RiskData!$J$13:$J$36,MATCH($D67,RiskData!$F$13:$F$36,0))</f>
        <v>#N/A</v>
      </c>
    </row>
    <row r="68" spans="1:27" ht="50.1" customHeight="1" x14ac:dyDescent="0.25">
      <c r="A68" s="1027" t="b">
        <f t="shared" si="0"/>
        <v>0</v>
      </c>
      <c r="B68" s="1028" t="s">
        <v>925</v>
      </c>
      <c r="C68" s="1022"/>
      <c r="D68" s="1021"/>
      <c r="E68" s="1021"/>
      <c r="F68" s="1021"/>
      <c r="G68" s="1021"/>
      <c r="H68" s="1021"/>
      <c r="I68" s="1021"/>
      <c r="J68" s="1050"/>
      <c r="K68" s="1021"/>
      <c r="L68" s="1023"/>
      <c r="M68" s="1051" t="b">
        <f t="shared" si="1"/>
        <v>0</v>
      </c>
      <c r="N68" s="689" t="str">
        <f>IF(A68=TRUE,_xlfn.IFNA(INDEX(RiskData!$H$40:$H$362,MATCH(TRUE,INDEX(RIGHT(RiskData!$F$40:$F$362,255)=RIGHT(F68,255),0),0)), ""),"")</f>
        <v/>
      </c>
      <c r="AA68" s="689" t="e">
        <f>INDEX(RiskData!$J$13:$J$36,MATCH($D68,RiskData!$F$13:$F$36,0))</f>
        <v>#N/A</v>
      </c>
    </row>
    <row r="69" spans="1:27" ht="50.1" customHeight="1" x14ac:dyDescent="0.25">
      <c r="A69" s="1027" t="b">
        <f t="shared" si="0"/>
        <v>0</v>
      </c>
      <c r="B69" s="1028" t="s">
        <v>926</v>
      </c>
      <c r="C69" s="1022"/>
      <c r="D69" s="1021"/>
      <c r="E69" s="1021"/>
      <c r="F69" s="1021"/>
      <c r="G69" s="1021"/>
      <c r="H69" s="1021"/>
      <c r="I69" s="1021"/>
      <c r="J69" s="1050"/>
      <c r="K69" s="1021"/>
      <c r="L69" s="1023"/>
      <c r="M69" s="1051" t="b">
        <f t="shared" si="1"/>
        <v>0</v>
      </c>
      <c r="N69" s="689" t="str">
        <f>IF(A69=TRUE,_xlfn.IFNA(INDEX(RiskData!$H$40:$H$362,MATCH(TRUE,INDEX(RIGHT(RiskData!$F$40:$F$362,255)=RIGHT(F69,255),0),0)), ""),"")</f>
        <v/>
      </c>
      <c r="AA69" s="689" t="e">
        <f>INDEX(RiskData!$J$13:$J$36,MATCH($D69,RiskData!$F$13:$F$36,0))</f>
        <v>#N/A</v>
      </c>
    </row>
    <row r="70" spans="1:27" ht="50.1" customHeight="1" x14ac:dyDescent="0.25">
      <c r="A70" s="1027" t="b">
        <f t="shared" si="0"/>
        <v>0</v>
      </c>
      <c r="B70" s="1028" t="s">
        <v>927</v>
      </c>
      <c r="C70" s="1022"/>
      <c r="D70" s="1021"/>
      <c r="E70" s="1021"/>
      <c r="F70" s="1021"/>
      <c r="G70" s="1021"/>
      <c r="H70" s="1021"/>
      <c r="I70" s="1021"/>
      <c r="J70" s="1050"/>
      <c r="K70" s="1021"/>
      <c r="L70" s="1023"/>
      <c r="M70" s="1051" t="b">
        <f t="shared" si="1"/>
        <v>0</v>
      </c>
      <c r="N70" s="689" t="str">
        <f>IF(A70=TRUE,_xlfn.IFNA(INDEX(RiskData!$H$40:$H$362,MATCH(TRUE,INDEX(RIGHT(RiskData!$F$40:$F$362,255)=RIGHT(F70,255),0),0)), ""),"")</f>
        <v/>
      </c>
      <c r="AA70" s="689" t="e">
        <f>INDEX(RiskData!$J$13:$J$36,MATCH($D70,RiskData!$F$13:$F$36,0))</f>
        <v>#N/A</v>
      </c>
    </row>
    <row r="71" spans="1:27" ht="50.1" customHeight="1" x14ac:dyDescent="0.25">
      <c r="A71" s="1027" t="b">
        <f t="shared" si="0"/>
        <v>0</v>
      </c>
      <c r="B71" s="1028" t="s">
        <v>928</v>
      </c>
      <c r="C71" s="1022"/>
      <c r="D71" s="1021"/>
      <c r="E71" s="1021"/>
      <c r="F71" s="1021"/>
      <c r="G71" s="1021"/>
      <c r="H71" s="1021"/>
      <c r="I71" s="1021"/>
      <c r="J71" s="1050"/>
      <c r="K71" s="1021"/>
      <c r="L71" s="1023"/>
      <c r="M71" s="1051" t="b">
        <f t="shared" si="1"/>
        <v>0</v>
      </c>
      <c r="N71" s="689" t="str">
        <f>IF(A71=TRUE,_xlfn.IFNA(INDEX(RiskData!$H$40:$H$362,MATCH(TRUE,INDEX(RIGHT(RiskData!$F$40:$F$362,255)=RIGHT(F71,255),0),0)), ""),"")</f>
        <v/>
      </c>
      <c r="AA71" s="689" t="e">
        <f>INDEX(RiskData!$J$13:$J$36,MATCH($D71,RiskData!$F$13:$F$36,0))</f>
        <v>#N/A</v>
      </c>
    </row>
    <row r="72" spans="1:27" ht="50.1" customHeight="1" x14ac:dyDescent="0.25">
      <c r="A72" s="1027" t="b">
        <f t="shared" si="0"/>
        <v>0</v>
      </c>
      <c r="B72" s="1028" t="s">
        <v>929</v>
      </c>
      <c r="C72" s="1022"/>
      <c r="D72" s="1021"/>
      <c r="E72" s="1021"/>
      <c r="F72" s="1021"/>
      <c r="G72" s="1021"/>
      <c r="H72" s="1021"/>
      <c r="I72" s="1021"/>
      <c r="J72" s="1050"/>
      <c r="K72" s="1021"/>
      <c r="L72" s="1023"/>
      <c r="M72" s="1051" t="b">
        <f t="shared" si="1"/>
        <v>0</v>
      </c>
      <c r="N72" s="689" t="str">
        <f>IF(A72=TRUE,_xlfn.IFNA(INDEX(RiskData!$H$40:$H$362,MATCH(TRUE,INDEX(RIGHT(RiskData!$F$40:$F$362,255)=RIGHT(F72,255),0),0)), ""),"")</f>
        <v/>
      </c>
      <c r="AA72" s="689" t="e">
        <f>INDEX(RiskData!$J$13:$J$36,MATCH($D72,RiskData!$F$13:$F$36,0))</f>
        <v>#N/A</v>
      </c>
    </row>
    <row r="73" spans="1:27" ht="50.1" customHeight="1" x14ac:dyDescent="0.25">
      <c r="A73" s="1027" t="b">
        <f t="shared" si="0"/>
        <v>0</v>
      </c>
      <c r="B73" s="1028" t="s">
        <v>930</v>
      </c>
      <c r="C73" s="1022"/>
      <c r="D73" s="1021"/>
      <c r="E73" s="1021"/>
      <c r="F73" s="1021"/>
      <c r="G73" s="1021"/>
      <c r="H73" s="1021"/>
      <c r="I73" s="1021"/>
      <c r="J73" s="1050"/>
      <c r="K73" s="1021"/>
      <c r="L73" s="1023"/>
      <c r="M73" s="1051" t="b">
        <f t="shared" si="1"/>
        <v>0</v>
      </c>
      <c r="N73" s="689" t="str">
        <f>IF(A73=TRUE,_xlfn.IFNA(INDEX(RiskData!$H$40:$H$362,MATCH(TRUE,INDEX(RIGHT(RiskData!$F$40:$F$362,255)=RIGHT(F73,255),0),0)), ""),"")</f>
        <v/>
      </c>
      <c r="AA73" s="689" t="e">
        <f>INDEX(RiskData!$J$13:$J$36,MATCH($D73,RiskData!$F$13:$F$36,0))</f>
        <v>#N/A</v>
      </c>
    </row>
    <row r="74" spans="1:27" ht="50.1" customHeight="1" x14ac:dyDescent="0.25">
      <c r="A74" s="1027" t="b">
        <f t="shared" ref="A74:A108" si="2">OR(NOT(ISBLANK(C74)),NOT(ISBLANK(D74)),NOT(ISBLANK(E74)),NOT(ISBLANK(G74)),NOT(ISBLANK(H74)),NOT(ISBLANK(I74)),NOT(ISBLANK(J74)))</f>
        <v>0</v>
      </c>
      <c r="B74" s="1028" t="s">
        <v>931</v>
      </c>
      <c r="C74" s="1022"/>
      <c r="D74" s="1021"/>
      <c r="E74" s="1021"/>
      <c r="F74" s="1021"/>
      <c r="G74" s="1021"/>
      <c r="H74" s="1021"/>
      <c r="I74" s="1021"/>
      <c r="J74" s="1050"/>
      <c r="K74" s="1021"/>
      <c r="L74" s="1023"/>
      <c r="M74" s="1051" t="b">
        <f t="shared" ref="M74:M108" si="3">AND(OR(ISBLANK(D74),ISBLANK(E74),ISBLANK(G74),ISBLANK(H74),ISBLANK(I74),ISBLANK(C74)),
    OR(NOT(ISBLANK(D74)),NOT(ISBLANK(E74)),NOT(ISBLANK(G74)),NOT(ISBLANK(H74)),NOT(ISBLANK(I74)),NOT(ISBLANK(C74))))</f>
        <v>0</v>
      </c>
      <c r="N74" s="689" t="str">
        <f>IF(A74=TRUE,_xlfn.IFNA(INDEX(RiskData!$H$40:$H$362,MATCH(TRUE,INDEX(RIGHT(RiskData!$F$40:$F$362,255)=RIGHT(F74,255),0),0)), ""),"")</f>
        <v/>
      </c>
      <c r="AA74" s="689" t="e">
        <f>INDEX(RiskData!$J$13:$J$36,MATCH($D74,RiskData!$F$13:$F$36,0))</f>
        <v>#N/A</v>
      </c>
    </row>
    <row r="75" spans="1:27" ht="50.1" customHeight="1" x14ac:dyDescent="0.25">
      <c r="A75" s="1027" t="b">
        <f t="shared" si="2"/>
        <v>0</v>
      </c>
      <c r="B75" s="1028" t="s">
        <v>932</v>
      </c>
      <c r="C75" s="1022"/>
      <c r="D75" s="1021"/>
      <c r="E75" s="1021"/>
      <c r="F75" s="1021"/>
      <c r="G75" s="1021"/>
      <c r="H75" s="1021"/>
      <c r="I75" s="1021"/>
      <c r="J75" s="1050"/>
      <c r="K75" s="1021"/>
      <c r="L75" s="1023"/>
      <c r="M75" s="1051" t="b">
        <f t="shared" si="3"/>
        <v>0</v>
      </c>
      <c r="N75" s="689" t="str">
        <f>IF(A75=TRUE,_xlfn.IFNA(INDEX(RiskData!$H$40:$H$362,MATCH(TRUE,INDEX(RIGHT(RiskData!$F$40:$F$362,255)=RIGHT(F75,255),0),0)), ""),"")</f>
        <v/>
      </c>
      <c r="AA75" s="689" t="e">
        <f>INDEX(RiskData!$J$13:$J$36,MATCH($D75,RiskData!$F$13:$F$36,0))</f>
        <v>#N/A</v>
      </c>
    </row>
    <row r="76" spans="1:27" ht="50.1" customHeight="1" x14ac:dyDescent="0.25">
      <c r="A76" s="1027" t="b">
        <f t="shared" si="2"/>
        <v>0</v>
      </c>
      <c r="B76" s="1028" t="s">
        <v>933</v>
      </c>
      <c r="C76" s="1022"/>
      <c r="D76" s="1021"/>
      <c r="E76" s="1021"/>
      <c r="F76" s="1021"/>
      <c r="G76" s="1021"/>
      <c r="H76" s="1021"/>
      <c r="I76" s="1021"/>
      <c r="J76" s="1050"/>
      <c r="K76" s="1021"/>
      <c r="L76" s="1023"/>
      <c r="M76" s="1051" t="b">
        <f t="shared" si="3"/>
        <v>0</v>
      </c>
      <c r="N76" s="689" t="str">
        <f>IF(A76=TRUE,_xlfn.IFNA(INDEX(RiskData!$H$40:$H$362,MATCH(TRUE,INDEX(RIGHT(RiskData!$F$40:$F$362,255)=RIGHT(F76,255),0),0)), ""),"")</f>
        <v/>
      </c>
      <c r="AA76" s="689" t="e">
        <f>INDEX(RiskData!$J$13:$J$36,MATCH($D76,RiskData!$F$13:$F$36,0))</f>
        <v>#N/A</v>
      </c>
    </row>
    <row r="77" spans="1:27" ht="50.1" customHeight="1" x14ac:dyDescent="0.25">
      <c r="A77" s="1027" t="b">
        <f t="shared" si="2"/>
        <v>0</v>
      </c>
      <c r="B77" s="1028" t="s">
        <v>934</v>
      </c>
      <c r="C77" s="1022"/>
      <c r="D77" s="1021"/>
      <c r="E77" s="1021"/>
      <c r="F77" s="1021"/>
      <c r="G77" s="1021"/>
      <c r="H77" s="1021"/>
      <c r="I77" s="1021"/>
      <c r="J77" s="1050"/>
      <c r="K77" s="1021"/>
      <c r="L77" s="1023"/>
      <c r="M77" s="1051" t="b">
        <f t="shared" si="3"/>
        <v>0</v>
      </c>
      <c r="N77" s="689" t="str">
        <f>IF(A77=TRUE,_xlfn.IFNA(INDEX(RiskData!$H$40:$H$362,MATCH(TRUE,INDEX(RIGHT(RiskData!$F$40:$F$362,255)=RIGHT(F77,255),0),0)), ""),"")</f>
        <v/>
      </c>
      <c r="AA77" s="689" t="e">
        <f>INDEX(RiskData!$J$13:$J$36,MATCH($D77,RiskData!$F$13:$F$36,0))</f>
        <v>#N/A</v>
      </c>
    </row>
    <row r="78" spans="1:27" ht="50.1" customHeight="1" x14ac:dyDescent="0.25">
      <c r="A78" s="1027" t="b">
        <f t="shared" si="2"/>
        <v>0</v>
      </c>
      <c r="B78" s="1028" t="s">
        <v>935</v>
      </c>
      <c r="C78" s="1022"/>
      <c r="D78" s="1021"/>
      <c r="E78" s="1021"/>
      <c r="F78" s="1021"/>
      <c r="G78" s="1021"/>
      <c r="H78" s="1021"/>
      <c r="I78" s="1021"/>
      <c r="J78" s="1050"/>
      <c r="K78" s="1021"/>
      <c r="L78" s="1023"/>
      <c r="M78" s="1051" t="b">
        <f t="shared" si="3"/>
        <v>0</v>
      </c>
      <c r="N78" s="689" t="str">
        <f>IF(A78=TRUE,_xlfn.IFNA(INDEX(RiskData!$H$40:$H$362,MATCH(TRUE,INDEX(RIGHT(RiskData!$F$40:$F$362,255)=RIGHT(F78,255),0),0)), ""),"")</f>
        <v/>
      </c>
      <c r="AA78" s="689" t="e">
        <f>INDEX(RiskData!$J$13:$J$36,MATCH($D78,RiskData!$F$13:$F$36,0))</f>
        <v>#N/A</v>
      </c>
    </row>
    <row r="79" spans="1:27" ht="50.1" customHeight="1" x14ac:dyDescent="0.25">
      <c r="A79" s="1027" t="b">
        <f t="shared" si="2"/>
        <v>0</v>
      </c>
      <c r="B79" s="1028" t="s">
        <v>936</v>
      </c>
      <c r="C79" s="1022"/>
      <c r="D79" s="1021"/>
      <c r="E79" s="1021"/>
      <c r="F79" s="1021"/>
      <c r="G79" s="1021"/>
      <c r="H79" s="1021"/>
      <c r="I79" s="1021"/>
      <c r="J79" s="1050"/>
      <c r="K79" s="1021"/>
      <c r="L79" s="1023"/>
      <c r="M79" s="1051" t="b">
        <f t="shared" si="3"/>
        <v>0</v>
      </c>
      <c r="N79" s="689" t="str">
        <f>IF(A79=TRUE,_xlfn.IFNA(INDEX(RiskData!$H$40:$H$362,MATCH(TRUE,INDEX(RIGHT(RiskData!$F$40:$F$362,255)=RIGHT(F79,255),0),0)), ""),"")</f>
        <v/>
      </c>
      <c r="AA79" s="689" t="e">
        <f>INDEX(RiskData!$J$13:$J$36,MATCH($D79,RiskData!$F$13:$F$36,0))</f>
        <v>#N/A</v>
      </c>
    </row>
    <row r="80" spans="1:27" ht="50.1" customHeight="1" x14ac:dyDescent="0.25">
      <c r="A80" s="1027" t="b">
        <f t="shared" si="2"/>
        <v>0</v>
      </c>
      <c r="B80" s="1028" t="s">
        <v>937</v>
      </c>
      <c r="C80" s="1022"/>
      <c r="D80" s="1021"/>
      <c r="E80" s="1021"/>
      <c r="F80" s="1021"/>
      <c r="G80" s="1021"/>
      <c r="H80" s="1021"/>
      <c r="I80" s="1021"/>
      <c r="J80" s="1050"/>
      <c r="K80" s="1021"/>
      <c r="L80" s="1023"/>
      <c r="M80" s="1051" t="b">
        <f t="shared" si="3"/>
        <v>0</v>
      </c>
      <c r="N80" s="689" t="str">
        <f>IF(A80=TRUE,_xlfn.IFNA(INDEX(RiskData!$H$40:$H$362,MATCH(TRUE,INDEX(RIGHT(RiskData!$F$40:$F$362,255)=RIGHT(F80,255),0),0)), ""),"")</f>
        <v/>
      </c>
      <c r="AA80" s="689" t="e">
        <f>INDEX(RiskData!$J$13:$J$36,MATCH($D80,RiskData!$F$13:$F$36,0))</f>
        <v>#N/A</v>
      </c>
    </row>
    <row r="81" spans="1:27" ht="50.1" customHeight="1" x14ac:dyDescent="0.25">
      <c r="A81" s="1027" t="b">
        <f t="shared" si="2"/>
        <v>0</v>
      </c>
      <c r="B81" s="1028" t="s">
        <v>938</v>
      </c>
      <c r="C81" s="1022"/>
      <c r="D81" s="1021"/>
      <c r="E81" s="1021"/>
      <c r="F81" s="1021"/>
      <c r="G81" s="1021"/>
      <c r="H81" s="1021"/>
      <c r="I81" s="1021"/>
      <c r="J81" s="1050"/>
      <c r="K81" s="1021"/>
      <c r="L81" s="1023"/>
      <c r="M81" s="1051" t="b">
        <f t="shared" si="3"/>
        <v>0</v>
      </c>
      <c r="N81" s="689" t="str">
        <f>IF(A81=TRUE,_xlfn.IFNA(INDEX(RiskData!$H$40:$H$362,MATCH(TRUE,INDEX(RIGHT(RiskData!$F$40:$F$362,255)=RIGHT(F81,255),0),0)), ""),"")</f>
        <v/>
      </c>
      <c r="AA81" s="689" t="e">
        <f>INDEX(RiskData!$J$13:$J$36,MATCH($D81,RiskData!$F$13:$F$36,0))</f>
        <v>#N/A</v>
      </c>
    </row>
    <row r="82" spans="1:27" ht="50.1" customHeight="1" x14ac:dyDescent="0.25">
      <c r="A82" s="1027" t="b">
        <f t="shared" si="2"/>
        <v>0</v>
      </c>
      <c r="B82" s="1028" t="s">
        <v>939</v>
      </c>
      <c r="C82" s="1022"/>
      <c r="D82" s="1021"/>
      <c r="E82" s="1021"/>
      <c r="F82" s="1021"/>
      <c r="G82" s="1021"/>
      <c r="H82" s="1021"/>
      <c r="I82" s="1021"/>
      <c r="J82" s="1050"/>
      <c r="K82" s="1021"/>
      <c r="L82" s="1023"/>
      <c r="M82" s="1051" t="b">
        <f t="shared" si="3"/>
        <v>0</v>
      </c>
      <c r="N82" s="689" t="str">
        <f>IF(A82=TRUE,_xlfn.IFNA(INDEX(RiskData!$H$40:$H$362,MATCH(TRUE,INDEX(RIGHT(RiskData!$F$40:$F$362,255)=RIGHT(F82,255),0),0)), ""),"")</f>
        <v/>
      </c>
      <c r="AA82" s="689" t="e">
        <f>INDEX(RiskData!$J$13:$J$36,MATCH($D82,RiskData!$F$13:$F$36,0))</f>
        <v>#N/A</v>
      </c>
    </row>
    <row r="83" spans="1:27" ht="50.1" customHeight="1" x14ac:dyDescent="0.25">
      <c r="A83" s="1027" t="b">
        <f t="shared" si="2"/>
        <v>0</v>
      </c>
      <c r="B83" s="1028" t="s">
        <v>940</v>
      </c>
      <c r="C83" s="1022"/>
      <c r="D83" s="1021"/>
      <c r="E83" s="1021"/>
      <c r="F83" s="1021"/>
      <c r="G83" s="1021"/>
      <c r="H83" s="1021"/>
      <c r="I83" s="1021"/>
      <c r="J83" s="1050"/>
      <c r="K83" s="1021"/>
      <c r="L83" s="1023"/>
      <c r="M83" s="1051" t="b">
        <f t="shared" si="3"/>
        <v>0</v>
      </c>
      <c r="N83" s="689" t="str">
        <f>IF(A83=TRUE,_xlfn.IFNA(INDEX(RiskData!$H$40:$H$362,MATCH(TRUE,INDEX(RIGHT(RiskData!$F$40:$F$362,255)=RIGHT(F83,255),0),0)), ""),"")</f>
        <v/>
      </c>
      <c r="AA83" s="689" t="e">
        <f>INDEX(RiskData!$J$13:$J$36,MATCH($D83,RiskData!$F$13:$F$36,0))</f>
        <v>#N/A</v>
      </c>
    </row>
    <row r="84" spans="1:27" ht="50.1" customHeight="1" x14ac:dyDescent="0.25">
      <c r="A84" s="1027" t="b">
        <f t="shared" si="2"/>
        <v>0</v>
      </c>
      <c r="B84" s="1028" t="s">
        <v>941</v>
      </c>
      <c r="C84" s="1022"/>
      <c r="D84" s="1021"/>
      <c r="E84" s="1021"/>
      <c r="F84" s="1021"/>
      <c r="G84" s="1021"/>
      <c r="H84" s="1021"/>
      <c r="I84" s="1021"/>
      <c r="J84" s="1050"/>
      <c r="K84" s="1021"/>
      <c r="L84" s="1023"/>
      <c r="M84" s="1051" t="b">
        <f t="shared" si="3"/>
        <v>0</v>
      </c>
      <c r="N84" s="689" t="str">
        <f>IF(A84=TRUE,_xlfn.IFNA(INDEX(RiskData!$H$40:$H$362,MATCH(TRUE,INDEX(RIGHT(RiskData!$F$40:$F$362,255)=RIGHT(F84,255),0),0)), ""),"")</f>
        <v/>
      </c>
      <c r="AA84" s="689" t="e">
        <f>INDEX(RiskData!$J$13:$J$36,MATCH($D84,RiskData!$F$13:$F$36,0))</f>
        <v>#N/A</v>
      </c>
    </row>
    <row r="85" spans="1:27" ht="50.1" customHeight="1" x14ac:dyDescent="0.25">
      <c r="A85" s="1027" t="b">
        <f t="shared" si="2"/>
        <v>0</v>
      </c>
      <c r="B85" s="1028" t="s">
        <v>942</v>
      </c>
      <c r="C85" s="1022"/>
      <c r="D85" s="1021"/>
      <c r="E85" s="1021"/>
      <c r="F85" s="1021"/>
      <c r="G85" s="1021"/>
      <c r="H85" s="1021"/>
      <c r="I85" s="1021"/>
      <c r="J85" s="1050"/>
      <c r="K85" s="1021"/>
      <c r="L85" s="1023"/>
      <c r="M85" s="1051" t="b">
        <f t="shared" si="3"/>
        <v>0</v>
      </c>
      <c r="N85" s="689" t="str">
        <f>IF(A85=TRUE,_xlfn.IFNA(INDEX(RiskData!$H$40:$H$362,MATCH(TRUE,INDEX(RIGHT(RiskData!$F$40:$F$362,255)=RIGHT(F85,255),0),0)), ""),"")</f>
        <v/>
      </c>
      <c r="AA85" s="689" t="e">
        <f>INDEX(RiskData!$J$13:$J$36,MATCH($D85,RiskData!$F$13:$F$36,0))</f>
        <v>#N/A</v>
      </c>
    </row>
    <row r="86" spans="1:27" ht="50.1" customHeight="1" x14ac:dyDescent="0.25">
      <c r="A86" s="1027" t="b">
        <f t="shared" si="2"/>
        <v>0</v>
      </c>
      <c r="B86" s="1028" t="s">
        <v>943</v>
      </c>
      <c r="C86" s="1022"/>
      <c r="D86" s="1021"/>
      <c r="E86" s="1021"/>
      <c r="F86" s="1021"/>
      <c r="G86" s="1021"/>
      <c r="H86" s="1021"/>
      <c r="I86" s="1021"/>
      <c r="J86" s="1050"/>
      <c r="K86" s="1021"/>
      <c r="L86" s="1023"/>
      <c r="M86" s="1051" t="b">
        <f t="shared" si="3"/>
        <v>0</v>
      </c>
      <c r="N86" s="689" t="str">
        <f>IF(A86=TRUE,_xlfn.IFNA(INDEX(RiskData!$H$40:$H$362,MATCH(TRUE,INDEX(RIGHT(RiskData!$F$40:$F$362,255)=RIGHT(F86,255),0),0)), ""),"")</f>
        <v/>
      </c>
      <c r="AA86" s="689" t="e">
        <f>INDEX(RiskData!$J$13:$J$36,MATCH($D86,RiskData!$F$13:$F$36,0))</f>
        <v>#N/A</v>
      </c>
    </row>
    <row r="87" spans="1:27" ht="50.1" customHeight="1" x14ac:dyDescent="0.25">
      <c r="A87" s="1027" t="b">
        <f t="shared" si="2"/>
        <v>0</v>
      </c>
      <c r="B87" s="1028" t="s">
        <v>944</v>
      </c>
      <c r="C87" s="1022"/>
      <c r="D87" s="1021"/>
      <c r="E87" s="1021"/>
      <c r="F87" s="1021"/>
      <c r="G87" s="1021"/>
      <c r="H87" s="1021"/>
      <c r="I87" s="1021"/>
      <c r="J87" s="1050"/>
      <c r="K87" s="1021"/>
      <c r="L87" s="1023"/>
      <c r="M87" s="1051" t="b">
        <f t="shared" si="3"/>
        <v>0</v>
      </c>
      <c r="N87" s="689" t="str">
        <f>IF(A87=TRUE,_xlfn.IFNA(INDEX(RiskData!$H$40:$H$362,MATCH(TRUE,INDEX(RIGHT(RiskData!$F$40:$F$362,255)=RIGHT(F87,255),0),0)), ""),"")</f>
        <v/>
      </c>
      <c r="AA87" s="689" t="e">
        <f>INDEX(RiskData!$J$13:$J$36,MATCH($D87,RiskData!$F$13:$F$36,0))</f>
        <v>#N/A</v>
      </c>
    </row>
    <row r="88" spans="1:27" ht="50.1" customHeight="1" x14ac:dyDescent="0.25">
      <c r="A88" s="1027" t="b">
        <f t="shared" si="2"/>
        <v>0</v>
      </c>
      <c r="B88" s="1028" t="s">
        <v>945</v>
      </c>
      <c r="C88" s="1022"/>
      <c r="D88" s="1021"/>
      <c r="E88" s="1021"/>
      <c r="F88" s="1021"/>
      <c r="G88" s="1021"/>
      <c r="H88" s="1021"/>
      <c r="I88" s="1021"/>
      <c r="J88" s="1050"/>
      <c r="K88" s="1021"/>
      <c r="L88" s="1023"/>
      <c r="M88" s="1051" t="b">
        <f t="shared" si="3"/>
        <v>0</v>
      </c>
      <c r="N88" s="689" t="str">
        <f>IF(A88=TRUE,_xlfn.IFNA(INDEX(RiskData!$H$40:$H$362,MATCH(TRUE,INDEX(RIGHT(RiskData!$F$40:$F$362,255)=RIGHT(F88,255),0),0)), ""),"")</f>
        <v/>
      </c>
      <c r="AA88" s="689" t="e">
        <f>INDEX(RiskData!$J$13:$J$36,MATCH($D88,RiskData!$F$13:$F$36,0))</f>
        <v>#N/A</v>
      </c>
    </row>
    <row r="89" spans="1:27" ht="50.1" customHeight="1" x14ac:dyDescent="0.25">
      <c r="A89" s="1027" t="b">
        <f t="shared" si="2"/>
        <v>0</v>
      </c>
      <c r="B89" s="1028" t="s">
        <v>946</v>
      </c>
      <c r="C89" s="1022"/>
      <c r="D89" s="1021"/>
      <c r="E89" s="1021"/>
      <c r="F89" s="1021"/>
      <c r="G89" s="1021"/>
      <c r="H89" s="1021"/>
      <c r="I89" s="1021"/>
      <c r="J89" s="1050"/>
      <c r="K89" s="1021"/>
      <c r="L89" s="1023"/>
      <c r="M89" s="1051" t="b">
        <f t="shared" si="3"/>
        <v>0</v>
      </c>
      <c r="N89" s="689" t="str">
        <f>IF(A89=TRUE,_xlfn.IFNA(INDEX(RiskData!$H$40:$H$362,MATCH(TRUE,INDEX(RIGHT(RiskData!$F$40:$F$362,255)=RIGHT(F89,255),0),0)), ""),"")</f>
        <v/>
      </c>
      <c r="AA89" s="689" t="e">
        <f>INDEX(RiskData!$J$13:$J$36,MATCH($D89,RiskData!$F$13:$F$36,0))</f>
        <v>#N/A</v>
      </c>
    </row>
    <row r="90" spans="1:27" ht="50.1" customHeight="1" x14ac:dyDescent="0.25">
      <c r="A90" s="1027" t="b">
        <f t="shared" si="2"/>
        <v>0</v>
      </c>
      <c r="B90" s="1028" t="s">
        <v>947</v>
      </c>
      <c r="C90" s="1022"/>
      <c r="D90" s="1021"/>
      <c r="E90" s="1021"/>
      <c r="F90" s="1021"/>
      <c r="G90" s="1021"/>
      <c r="H90" s="1021"/>
      <c r="I90" s="1021"/>
      <c r="J90" s="1050"/>
      <c r="K90" s="1021"/>
      <c r="L90" s="1023"/>
      <c r="M90" s="1051" t="b">
        <f t="shared" si="3"/>
        <v>0</v>
      </c>
      <c r="N90" s="689" t="str">
        <f>IF(A90=TRUE,_xlfn.IFNA(INDEX(RiskData!$H$40:$H$362,MATCH(TRUE,INDEX(RIGHT(RiskData!$F$40:$F$362,255)=RIGHT(F90,255),0),0)), ""),"")</f>
        <v/>
      </c>
      <c r="AA90" s="689" t="e">
        <f>INDEX(RiskData!$J$13:$J$36,MATCH($D90,RiskData!$F$13:$F$36,0))</f>
        <v>#N/A</v>
      </c>
    </row>
    <row r="91" spans="1:27" ht="50.1" customHeight="1" x14ac:dyDescent="0.25">
      <c r="A91" s="1027" t="b">
        <f t="shared" si="2"/>
        <v>0</v>
      </c>
      <c r="B91" s="1028" t="s">
        <v>948</v>
      </c>
      <c r="C91" s="1022"/>
      <c r="D91" s="1021"/>
      <c r="E91" s="1021"/>
      <c r="F91" s="1021"/>
      <c r="G91" s="1021"/>
      <c r="H91" s="1021"/>
      <c r="I91" s="1021"/>
      <c r="J91" s="1050"/>
      <c r="K91" s="1021"/>
      <c r="L91" s="1023"/>
      <c r="M91" s="1051" t="b">
        <f t="shared" si="3"/>
        <v>0</v>
      </c>
      <c r="N91" s="689" t="str">
        <f>IF(A91=TRUE,_xlfn.IFNA(INDEX(RiskData!$H$40:$H$362,MATCH(TRUE,INDEX(RIGHT(RiskData!$F$40:$F$362,255)=RIGHT(F91,255),0),0)), ""),"")</f>
        <v/>
      </c>
      <c r="AA91" s="689" t="e">
        <f>INDEX(RiskData!$J$13:$J$36,MATCH($D91,RiskData!$F$13:$F$36,0))</f>
        <v>#N/A</v>
      </c>
    </row>
    <row r="92" spans="1:27" ht="50.1" customHeight="1" x14ac:dyDescent="0.25">
      <c r="A92" s="1027" t="b">
        <f t="shared" si="2"/>
        <v>0</v>
      </c>
      <c r="B92" s="1028" t="s">
        <v>949</v>
      </c>
      <c r="C92" s="1022"/>
      <c r="D92" s="1021"/>
      <c r="E92" s="1021"/>
      <c r="F92" s="1021"/>
      <c r="G92" s="1021"/>
      <c r="H92" s="1021"/>
      <c r="I92" s="1021"/>
      <c r="J92" s="1050"/>
      <c r="K92" s="1021"/>
      <c r="L92" s="1023"/>
      <c r="M92" s="1051" t="b">
        <f t="shared" si="3"/>
        <v>0</v>
      </c>
      <c r="N92" s="689" t="str">
        <f>IF(A92=TRUE,_xlfn.IFNA(INDEX(RiskData!$H$40:$H$362,MATCH(TRUE,INDEX(RIGHT(RiskData!$F$40:$F$362,255)=RIGHT(F92,255),0),0)), ""),"")</f>
        <v/>
      </c>
      <c r="AA92" s="689" t="e">
        <f>INDEX(RiskData!$J$13:$J$36,MATCH($D92,RiskData!$F$13:$F$36,0))</f>
        <v>#N/A</v>
      </c>
    </row>
    <row r="93" spans="1:27" ht="50.1" customHeight="1" x14ac:dyDescent="0.25">
      <c r="A93" s="1027" t="b">
        <f t="shared" si="2"/>
        <v>0</v>
      </c>
      <c r="B93" s="1028" t="s">
        <v>950</v>
      </c>
      <c r="C93" s="1022"/>
      <c r="D93" s="1021"/>
      <c r="E93" s="1021"/>
      <c r="F93" s="1021"/>
      <c r="G93" s="1021"/>
      <c r="H93" s="1021"/>
      <c r="I93" s="1021"/>
      <c r="J93" s="1050"/>
      <c r="K93" s="1021"/>
      <c r="L93" s="1023"/>
      <c r="M93" s="1051" t="b">
        <f t="shared" si="3"/>
        <v>0</v>
      </c>
      <c r="N93" s="689" t="str">
        <f>IF(A93=TRUE,_xlfn.IFNA(INDEX(RiskData!$H$40:$H$362,MATCH(TRUE,INDEX(RIGHT(RiskData!$F$40:$F$362,255)=RIGHT(F93,255),0),0)), ""),"")</f>
        <v/>
      </c>
      <c r="AA93" s="689" t="e">
        <f>INDEX(RiskData!$J$13:$J$36,MATCH($D93,RiskData!$F$13:$F$36,0))</f>
        <v>#N/A</v>
      </c>
    </row>
    <row r="94" spans="1:27" ht="50.1" customHeight="1" x14ac:dyDescent="0.25">
      <c r="A94" s="1027" t="b">
        <f t="shared" si="2"/>
        <v>0</v>
      </c>
      <c r="B94" s="1028" t="s">
        <v>951</v>
      </c>
      <c r="C94" s="1022"/>
      <c r="D94" s="1021"/>
      <c r="E94" s="1021"/>
      <c r="F94" s="1021"/>
      <c r="G94" s="1021"/>
      <c r="H94" s="1021"/>
      <c r="I94" s="1021"/>
      <c r="J94" s="1050"/>
      <c r="K94" s="1021"/>
      <c r="L94" s="1023"/>
      <c r="M94" s="1051" t="b">
        <f t="shared" si="3"/>
        <v>0</v>
      </c>
      <c r="N94" s="689" t="str">
        <f>IF(A94=TRUE,_xlfn.IFNA(INDEX(RiskData!$H$40:$H$362,MATCH(TRUE,INDEX(RIGHT(RiskData!$F$40:$F$362,255)=RIGHT(F94,255),0),0)), ""),"")</f>
        <v/>
      </c>
      <c r="AA94" s="689" t="e">
        <f>INDEX(RiskData!$J$13:$J$36,MATCH($D94,RiskData!$F$13:$F$36,0))</f>
        <v>#N/A</v>
      </c>
    </row>
    <row r="95" spans="1:27" ht="50.1" customHeight="1" x14ac:dyDescent="0.25">
      <c r="A95" s="1027" t="b">
        <f t="shared" si="2"/>
        <v>0</v>
      </c>
      <c r="B95" s="1028" t="s">
        <v>952</v>
      </c>
      <c r="C95" s="1022"/>
      <c r="D95" s="1021"/>
      <c r="E95" s="1021"/>
      <c r="F95" s="1021"/>
      <c r="G95" s="1021"/>
      <c r="H95" s="1021"/>
      <c r="I95" s="1021"/>
      <c r="J95" s="1050"/>
      <c r="K95" s="1021"/>
      <c r="L95" s="1023"/>
      <c r="M95" s="1051" t="b">
        <f t="shared" si="3"/>
        <v>0</v>
      </c>
      <c r="N95" s="689" t="str">
        <f>IF(A95=TRUE,_xlfn.IFNA(INDEX(RiskData!$H$40:$H$362,MATCH(TRUE,INDEX(RIGHT(RiskData!$F$40:$F$362,255)=RIGHT(F95,255),0),0)), ""),"")</f>
        <v/>
      </c>
      <c r="AA95" s="689" t="e">
        <f>INDEX(RiskData!$J$13:$J$36,MATCH($D95,RiskData!$F$13:$F$36,0))</f>
        <v>#N/A</v>
      </c>
    </row>
    <row r="96" spans="1:27" ht="50.1" customHeight="1" x14ac:dyDescent="0.25">
      <c r="A96" s="1027" t="b">
        <f t="shared" si="2"/>
        <v>0</v>
      </c>
      <c r="B96" s="1028" t="s">
        <v>953</v>
      </c>
      <c r="C96" s="1022"/>
      <c r="D96" s="1021"/>
      <c r="E96" s="1021"/>
      <c r="F96" s="1021"/>
      <c r="G96" s="1021"/>
      <c r="H96" s="1021"/>
      <c r="I96" s="1021"/>
      <c r="J96" s="1050"/>
      <c r="K96" s="1021"/>
      <c r="L96" s="1023"/>
      <c r="M96" s="1051" t="b">
        <f t="shared" si="3"/>
        <v>0</v>
      </c>
      <c r="N96" s="689" t="str">
        <f>IF(A96=TRUE,_xlfn.IFNA(INDEX(RiskData!$H$40:$H$362,MATCH(TRUE,INDEX(RIGHT(RiskData!$F$40:$F$362,255)=RIGHT(F96,255),0),0)), ""),"")</f>
        <v/>
      </c>
      <c r="AA96" s="689" t="e">
        <f>INDEX(RiskData!$J$13:$J$36,MATCH($D96,RiskData!$F$13:$F$36,0))</f>
        <v>#N/A</v>
      </c>
    </row>
    <row r="97" spans="1:27" ht="50.1" customHeight="1" x14ac:dyDescent="0.25">
      <c r="A97" s="1027" t="b">
        <f t="shared" si="2"/>
        <v>0</v>
      </c>
      <c r="B97" s="1028" t="s">
        <v>954</v>
      </c>
      <c r="C97" s="1022"/>
      <c r="D97" s="1021"/>
      <c r="E97" s="1021"/>
      <c r="F97" s="1021"/>
      <c r="G97" s="1021"/>
      <c r="H97" s="1021"/>
      <c r="I97" s="1021"/>
      <c r="J97" s="1050"/>
      <c r="K97" s="1021"/>
      <c r="L97" s="1023"/>
      <c r="M97" s="1051" t="b">
        <f t="shared" si="3"/>
        <v>0</v>
      </c>
      <c r="N97" s="689" t="str">
        <f>IF(A97=TRUE,_xlfn.IFNA(INDEX(RiskData!$H$40:$H$362,MATCH(TRUE,INDEX(RIGHT(RiskData!$F$40:$F$362,255)=RIGHT(F97,255),0),0)), ""),"")</f>
        <v/>
      </c>
      <c r="AA97" s="689" t="e">
        <f>INDEX(RiskData!$J$13:$J$36,MATCH($D97,RiskData!$F$13:$F$36,0))</f>
        <v>#N/A</v>
      </c>
    </row>
    <row r="98" spans="1:27" ht="50.1" customHeight="1" x14ac:dyDescent="0.25">
      <c r="A98" s="1027" t="b">
        <f t="shared" si="2"/>
        <v>0</v>
      </c>
      <c r="B98" s="1028" t="s">
        <v>955</v>
      </c>
      <c r="C98" s="1022"/>
      <c r="D98" s="1021"/>
      <c r="E98" s="1021"/>
      <c r="F98" s="1021"/>
      <c r="G98" s="1021"/>
      <c r="H98" s="1021"/>
      <c r="I98" s="1021"/>
      <c r="J98" s="1050"/>
      <c r="K98" s="1021"/>
      <c r="L98" s="1023"/>
      <c r="M98" s="1051" t="b">
        <f t="shared" si="3"/>
        <v>0</v>
      </c>
      <c r="N98" s="689" t="str">
        <f>IF(A98=TRUE,_xlfn.IFNA(INDEX(RiskData!$H$40:$H$362,MATCH(TRUE,INDEX(RIGHT(RiskData!$F$40:$F$362,255)=RIGHT(F98,255),0),0)), ""),"")</f>
        <v/>
      </c>
      <c r="AA98" s="689" t="e">
        <f>INDEX(RiskData!$J$13:$J$36,MATCH($D98,RiskData!$F$13:$F$36,0))</f>
        <v>#N/A</v>
      </c>
    </row>
    <row r="99" spans="1:27" ht="50.1" customHeight="1" x14ac:dyDescent="0.25">
      <c r="A99" s="1027" t="b">
        <f t="shared" si="2"/>
        <v>0</v>
      </c>
      <c r="B99" s="1028" t="s">
        <v>956</v>
      </c>
      <c r="C99" s="1022"/>
      <c r="D99" s="1021"/>
      <c r="E99" s="1021"/>
      <c r="F99" s="1021"/>
      <c r="G99" s="1021"/>
      <c r="H99" s="1021"/>
      <c r="I99" s="1021"/>
      <c r="J99" s="1050"/>
      <c r="K99" s="1021"/>
      <c r="L99" s="1023"/>
      <c r="M99" s="1051" t="b">
        <f t="shared" si="3"/>
        <v>0</v>
      </c>
      <c r="N99" s="689" t="str">
        <f>IF(A99=TRUE,_xlfn.IFNA(INDEX(RiskData!$H$40:$H$362,MATCH(TRUE,INDEX(RIGHT(RiskData!$F$40:$F$362,255)=RIGHT(F99,255),0),0)), ""),"")</f>
        <v/>
      </c>
      <c r="AA99" s="689" t="e">
        <f>INDEX(RiskData!$J$13:$J$36,MATCH($D99,RiskData!$F$13:$F$36,0))</f>
        <v>#N/A</v>
      </c>
    </row>
    <row r="100" spans="1:27" ht="50.1" customHeight="1" x14ac:dyDescent="0.25">
      <c r="A100" s="1027" t="b">
        <f t="shared" si="2"/>
        <v>0</v>
      </c>
      <c r="B100" s="1028" t="s">
        <v>957</v>
      </c>
      <c r="C100" s="1022"/>
      <c r="D100" s="1021"/>
      <c r="E100" s="1021"/>
      <c r="F100" s="1021"/>
      <c r="G100" s="1021"/>
      <c r="H100" s="1021"/>
      <c r="I100" s="1021"/>
      <c r="J100" s="1050"/>
      <c r="K100" s="1021"/>
      <c r="L100" s="1023"/>
      <c r="M100" s="1051" t="b">
        <f t="shared" si="3"/>
        <v>0</v>
      </c>
      <c r="N100" s="689" t="str">
        <f>IF(A100=TRUE,_xlfn.IFNA(INDEX(RiskData!$H$40:$H$362,MATCH(TRUE,INDEX(RIGHT(RiskData!$F$40:$F$362,255)=RIGHT(F100,255),0),0)), ""),"")</f>
        <v/>
      </c>
      <c r="AA100" s="689" t="e">
        <f>INDEX(RiskData!$J$13:$J$36,MATCH($D100,RiskData!$F$13:$F$36,0))</f>
        <v>#N/A</v>
      </c>
    </row>
    <row r="101" spans="1:27" ht="50.1" customHeight="1" x14ac:dyDescent="0.25">
      <c r="A101" s="1027" t="b">
        <f t="shared" si="2"/>
        <v>0</v>
      </c>
      <c r="B101" s="1028" t="s">
        <v>958</v>
      </c>
      <c r="C101" s="1022"/>
      <c r="D101" s="1021"/>
      <c r="E101" s="1021"/>
      <c r="F101" s="1021"/>
      <c r="G101" s="1021"/>
      <c r="H101" s="1021"/>
      <c r="I101" s="1021"/>
      <c r="J101" s="1050"/>
      <c r="K101" s="1021"/>
      <c r="L101" s="1023"/>
      <c r="M101" s="1051" t="b">
        <f t="shared" si="3"/>
        <v>0</v>
      </c>
      <c r="N101" s="689" t="str">
        <f>IF(A101=TRUE,_xlfn.IFNA(INDEX(RiskData!$H$40:$H$362,MATCH(TRUE,INDEX(RIGHT(RiskData!$F$40:$F$362,255)=RIGHT(F101,255),0),0)), ""),"")</f>
        <v/>
      </c>
      <c r="AA101" s="689" t="e">
        <f>INDEX(RiskData!$J$13:$J$36,MATCH($D101,RiskData!$F$13:$F$36,0))</f>
        <v>#N/A</v>
      </c>
    </row>
    <row r="102" spans="1:27" ht="50.1" customHeight="1" x14ac:dyDescent="0.25">
      <c r="A102" s="1027" t="b">
        <f t="shared" si="2"/>
        <v>0</v>
      </c>
      <c r="B102" s="1028" t="s">
        <v>959</v>
      </c>
      <c r="C102" s="1022"/>
      <c r="D102" s="1021"/>
      <c r="E102" s="1021"/>
      <c r="F102" s="1021"/>
      <c r="G102" s="1021"/>
      <c r="H102" s="1021"/>
      <c r="I102" s="1021"/>
      <c r="J102" s="1050"/>
      <c r="K102" s="1021"/>
      <c r="L102" s="1023"/>
      <c r="M102" s="1051" t="b">
        <f t="shared" si="3"/>
        <v>0</v>
      </c>
      <c r="N102" s="689" t="str">
        <f>IF(A102=TRUE,_xlfn.IFNA(INDEX(RiskData!$H$40:$H$362,MATCH(TRUE,INDEX(RIGHT(RiskData!$F$40:$F$362,255)=RIGHT(F102,255),0),0)), ""),"")</f>
        <v/>
      </c>
      <c r="AA102" s="689" t="e">
        <f>INDEX(RiskData!$J$13:$J$36,MATCH($D102,RiskData!$F$13:$F$36,0))</f>
        <v>#N/A</v>
      </c>
    </row>
    <row r="103" spans="1:27" ht="50.1" customHeight="1" x14ac:dyDescent="0.25">
      <c r="A103" s="1027" t="b">
        <f t="shared" si="2"/>
        <v>0</v>
      </c>
      <c r="B103" s="1028" t="s">
        <v>960</v>
      </c>
      <c r="C103" s="1022"/>
      <c r="D103" s="1021"/>
      <c r="E103" s="1021"/>
      <c r="F103" s="1021"/>
      <c r="G103" s="1021"/>
      <c r="H103" s="1021"/>
      <c r="I103" s="1021"/>
      <c r="J103" s="1050"/>
      <c r="K103" s="1021"/>
      <c r="L103" s="1023"/>
      <c r="M103" s="1051" t="b">
        <f t="shared" si="3"/>
        <v>0</v>
      </c>
      <c r="N103" s="689" t="str">
        <f>IF(A103=TRUE,_xlfn.IFNA(INDEX(RiskData!$H$40:$H$362,MATCH(TRUE,INDEX(RIGHT(RiskData!$F$40:$F$362,255)=RIGHT(F103,255),0),0)), ""),"")</f>
        <v/>
      </c>
      <c r="AA103" s="689" t="e">
        <f>INDEX(RiskData!$J$13:$J$36,MATCH($D103,RiskData!$F$13:$F$36,0))</f>
        <v>#N/A</v>
      </c>
    </row>
    <row r="104" spans="1:27" ht="50.1" customHeight="1" x14ac:dyDescent="0.25">
      <c r="A104" s="1027" t="b">
        <f t="shared" si="2"/>
        <v>0</v>
      </c>
      <c r="B104" s="1028" t="s">
        <v>961</v>
      </c>
      <c r="C104" s="1022"/>
      <c r="D104" s="1021"/>
      <c r="E104" s="1021"/>
      <c r="F104" s="1021"/>
      <c r="G104" s="1021"/>
      <c r="H104" s="1021"/>
      <c r="I104" s="1021"/>
      <c r="J104" s="1050"/>
      <c r="K104" s="1021"/>
      <c r="L104" s="1023"/>
      <c r="M104" s="1051" t="b">
        <f t="shared" si="3"/>
        <v>0</v>
      </c>
      <c r="N104" s="689" t="str">
        <f>IF(A104=TRUE,_xlfn.IFNA(INDEX(RiskData!$H$40:$H$362,MATCH(TRUE,INDEX(RIGHT(RiskData!$F$40:$F$362,255)=RIGHT(F104,255),0),0)), ""),"")</f>
        <v/>
      </c>
      <c r="AA104" s="689" t="e">
        <f>INDEX(RiskData!$J$13:$J$36,MATCH($D104,RiskData!$F$13:$F$36,0))</f>
        <v>#N/A</v>
      </c>
    </row>
    <row r="105" spans="1:27" ht="50.1" customHeight="1" x14ac:dyDescent="0.25">
      <c r="A105" s="1027" t="b">
        <f t="shared" si="2"/>
        <v>0</v>
      </c>
      <c r="B105" s="1028" t="s">
        <v>962</v>
      </c>
      <c r="C105" s="1022"/>
      <c r="D105" s="1021"/>
      <c r="E105" s="1021"/>
      <c r="F105" s="1021"/>
      <c r="G105" s="1021"/>
      <c r="H105" s="1021"/>
      <c r="I105" s="1021"/>
      <c r="J105" s="1050"/>
      <c r="K105" s="1021"/>
      <c r="L105" s="1023"/>
      <c r="M105" s="1051" t="b">
        <f t="shared" si="3"/>
        <v>0</v>
      </c>
      <c r="N105" s="689" t="str">
        <f>IF(A105=TRUE,_xlfn.IFNA(INDEX(RiskData!$H$40:$H$362,MATCH(TRUE,INDEX(RIGHT(RiskData!$F$40:$F$362,255)=RIGHT(F105,255),0),0)), ""),"")</f>
        <v/>
      </c>
      <c r="AA105" s="689" t="e">
        <f>INDEX(RiskData!$J$13:$J$36,MATCH($D105,RiskData!$F$13:$F$36,0))</f>
        <v>#N/A</v>
      </c>
    </row>
    <row r="106" spans="1:27" ht="50.1" customHeight="1" x14ac:dyDescent="0.25">
      <c r="A106" s="1027" t="b">
        <f t="shared" si="2"/>
        <v>0</v>
      </c>
      <c r="B106" s="1028" t="s">
        <v>963</v>
      </c>
      <c r="C106" s="1022"/>
      <c r="D106" s="1021"/>
      <c r="E106" s="1021"/>
      <c r="F106" s="1021"/>
      <c r="G106" s="1021"/>
      <c r="H106" s="1021"/>
      <c r="I106" s="1021"/>
      <c r="J106" s="1050"/>
      <c r="K106" s="1021"/>
      <c r="L106" s="1023"/>
      <c r="M106" s="1051" t="b">
        <f t="shared" si="3"/>
        <v>0</v>
      </c>
      <c r="N106" s="689" t="str">
        <f>IF(A106=TRUE,_xlfn.IFNA(INDEX(RiskData!$H$40:$H$362,MATCH(TRUE,INDEX(RIGHT(RiskData!$F$40:$F$362,255)=RIGHT(F106,255),0),0)), ""),"")</f>
        <v/>
      </c>
      <c r="AA106" s="689" t="e">
        <f>INDEX(RiskData!$J$13:$J$36,MATCH($D106,RiskData!$F$13:$F$36,0))</f>
        <v>#N/A</v>
      </c>
    </row>
    <row r="107" spans="1:27" ht="50.1" customHeight="1" x14ac:dyDescent="0.25">
      <c r="A107" s="1027" t="b">
        <f t="shared" si="2"/>
        <v>0</v>
      </c>
      <c r="B107" s="1028" t="s">
        <v>964</v>
      </c>
      <c r="C107" s="1022"/>
      <c r="D107" s="1021"/>
      <c r="E107" s="1021"/>
      <c r="F107" s="1021"/>
      <c r="G107" s="1021"/>
      <c r="H107" s="1021"/>
      <c r="I107" s="1021"/>
      <c r="J107" s="1050"/>
      <c r="K107" s="1021"/>
      <c r="L107" s="1023"/>
      <c r="M107" s="1051" t="b">
        <f t="shared" si="3"/>
        <v>0</v>
      </c>
      <c r="N107" s="689" t="str">
        <f>IF(A107=TRUE,_xlfn.IFNA(INDEX(RiskData!$H$40:$H$362,MATCH(TRUE,INDEX(RIGHT(RiskData!$F$40:$F$362,255)=RIGHT(F107,255),0),0)), ""),"")</f>
        <v/>
      </c>
      <c r="AA107" s="689" t="e">
        <f>INDEX(RiskData!$J$13:$J$36,MATCH($D107,RiskData!$F$13:$F$36,0))</f>
        <v>#N/A</v>
      </c>
    </row>
    <row r="108" spans="1:27" ht="50.1" customHeight="1" x14ac:dyDescent="0.25">
      <c r="A108" s="1027" t="b">
        <f t="shared" si="2"/>
        <v>0</v>
      </c>
      <c r="B108" s="1028" t="s">
        <v>965</v>
      </c>
      <c r="C108" s="1022"/>
      <c r="D108" s="1021"/>
      <c r="E108" s="1021"/>
      <c r="F108" s="1021"/>
      <c r="G108" s="1021"/>
      <c r="H108" s="1021"/>
      <c r="I108" s="1021"/>
      <c r="J108" s="1050"/>
      <c r="K108" s="1021"/>
      <c r="L108" s="1023"/>
      <c r="M108" s="1051" t="b">
        <f t="shared" si="3"/>
        <v>0</v>
      </c>
      <c r="N108" s="689" t="str">
        <f>IF(A108=TRUE,_xlfn.IFNA(INDEX(RiskData!$H$40:$H$362,MATCH(TRUE,INDEX(RIGHT(RiskData!$F$40:$F$362,255)=RIGHT(F108,255),0),0)), ""),"")</f>
        <v/>
      </c>
      <c r="AA108" s="689" t="e">
        <f>INDEX(RiskData!$J$13:$J$36,MATCH($D108,RiskData!$F$13:$F$36,0))</f>
        <v>#N/A</v>
      </c>
    </row>
    <row r="109" spans="1:27" x14ac:dyDescent="0.2">
      <c r="AA109" s="689" t="e">
        <f>INDEX(RiskData!$J$13:$J$36,MATCH($D109,RiskData!$F$13:$F$36,0))</f>
        <v>#N/A</v>
      </c>
    </row>
  </sheetData>
  <sheetProtection password="BF22" sheet="1" formatColumns="0" formatRows="0" autoFilter="0"/>
  <mergeCells count="4">
    <mergeCell ref="C1:L1"/>
    <mergeCell ref="C3:L3"/>
    <mergeCell ref="C4:L4"/>
    <mergeCell ref="C6:L6"/>
  </mergeCells>
  <conditionalFormatting sqref="G9:J108 C9:E108">
    <cfRule type="expression" dxfId="122" priority="4">
      <formula>AND($A9, ISBLANK(C9))</formula>
    </cfRule>
  </conditionalFormatting>
  <conditionalFormatting sqref="E9:E108">
    <cfRule type="expression" dxfId="121" priority="39">
      <formula>AND($F9="",$N9&lt;&gt;"")</formula>
    </cfRule>
  </conditionalFormatting>
  <dataValidations count="4">
    <dataValidation type="list" allowBlank="1" showInputMessage="1" showErrorMessage="1" sqref="C9:C108" xr:uid="{00000000-0002-0000-1B00-000000000000}">
      <formula1>RiskCategories</formula1>
    </dataValidation>
    <dataValidation type="list" allowBlank="1" showInputMessage="1" showErrorMessage="1" sqref="K9:K108" xr:uid="{00000000-0002-0000-1B00-000001000000}">
      <formula1>Status</formula1>
    </dataValidation>
    <dataValidation type="list" allowBlank="1" showInputMessage="1" showErrorMessage="1" sqref="I9:I108" xr:uid="{00000000-0002-0000-1B00-000002000000}">
      <formula1>Actor</formula1>
    </dataValidation>
    <dataValidation type="date" allowBlank="1" showInputMessage="1" showErrorMessage="1" sqref="J9:J108" xr:uid="{00000000-0002-0000-1B00-000003000000}">
      <formula1>1</formula1>
      <formula2>73415</formula2>
    </dataValidation>
  </dataValidations>
  <pageMargins left="0.7" right="0.7" top="0.75" bottom="0.75" header="0.3" footer="0.3"/>
  <pageSetup paperSize="8" scale="39" orientation="landscape" r:id="rId1"/>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B00-000004000000}">
          <x14:formula1>
            <xm:f>IF($C9="",RiskData!$N$1,OFFSET(RiskData!$F$13,MATCH($C9,RiskData!$B$14:$B$36,0),0,COUNTIF(RiskCategoriesInRisks,$C9),1))</xm:f>
          </x14:formula1>
          <xm:sqref>D9:D108</xm:sqref>
        </x14:dataValidation>
        <x14:dataValidation type="list" allowBlank="1" showInputMessage="1" showErrorMessage="1" xr:uid="{00000000-0002-0000-1B00-000005000000}">
          <x14:formula1>
            <xm:f>IF($D9="",RiskData!$O$1,OFFSET(RiskData!$F$39,MATCH($AA9,RiskData!$E$40:$E$362,0),0,COUNTIF(RisksInRootCauses,$AA9),1))</xm:f>
          </x14:formula1>
          <xm:sqref>E9:E108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1">
    <tabColor theme="0"/>
  </sheetPr>
  <dimension ref="A1:BF1497"/>
  <sheetViews>
    <sheetView zoomScale="70" zoomScaleNormal="70" workbookViewId="0">
      <selection activeCell="A2" sqref="A2"/>
    </sheetView>
  </sheetViews>
  <sheetFormatPr baseColWidth="10" defaultColWidth="9.140625" defaultRowHeight="12.75" x14ac:dyDescent="0.2"/>
  <cols>
    <col min="1" max="1" width="20.5703125" style="756" customWidth="1"/>
    <col min="2" max="2" width="9.140625" style="756"/>
    <col min="3" max="3" width="11.5703125" style="756" customWidth="1"/>
    <col min="4" max="4" width="65.140625" style="756" customWidth="1"/>
    <col min="5" max="5" width="62.5703125" style="756" customWidth="1"/>
    <col min="6" max="6" width="157.85546875" style="756" customWidth="1"/>
    <col min="7" max="7" width="42.140625" style="773" customWidth="1"/>
    <col min="8" max="8" width="42" style="756" customWidth="1"/>
    <col min="9" max="9" width="20.5703125" style="756" customWidth="1"/>
    <col min="10" max="10" width="16.85546875" style="756" bestFit="1" customWidth="1"/>
    <col min="11" max="11" width="20.85546875" style="756" customWidth="1"/>
    <col min="12" max="12" width="18" style="756" customWidth="1"/>
    <col min="13" max="14" width="39.140625" style="756" customWidth="1"/>
    <col min="15" max="16" width="20.5703125" style="756" customWidth="1"/>
    <col min="17" max="17" width="20.140625" style="756" customWidth="1"/>
    <col min="18" max="18" width="26.140625" style="756" customWidth="1"/>
    <col min="19" max="19" width="17.85546875" style="756" customWidth="1"/>
    <col min="20" max="20" width="23.85546875" style="756" customWidth="1"/>
    <col min="21" max="21" width="11.85546875" style="756" customWidth="1"/>
    <col min="22" max="22" width="18.85546875" style="756" customWidth="1"/>
    <col min="23" max="23" width="20.140625" style="756" customWidth="1"/>
    <col min="24" max="24" width="20.5703125" style="756" bestFit="1" customWidth="1"/>
    <col min="25" max="25" width="9.85546875" style="756" bestFit="1" customWidth="1"/>
    <col min="26" max="16384" width="9.140625" style="756"/>
  </cols>
  <sheetData>
    <row r="1" spans="1:25" ht="32.25" customHeight="1" x14ac:dyDescent="0.2">
      <c r="A1" s="776"/>
      <c r="B1" s="776"/>
      <c r="C1" s="776"/>
      <c r="D1" s="776">
        <v>2</v>
      </c>
      <c r="E1" s="776">
        <v>3</v>
      </c>
      <c r="F1" s="776">
        <v>4</v>
      </c>
      <c r="G1" s="776">
        <v>5</v>
      </c>
      <c r="H1" s="776">
        <v>6</v>
      </c>
      <c r="I1" s="776">
        <v>7</v>
      </c>
      <c r="J1" s="776">
        <v>8</v>
      </c>
      <c r="K1" s="776">
        <v>9</v>
      </c>
      <c r="L1" s="776">
        <v>10</v>
      </c>
      <c r="M1" s="776">
        <v>11</v>
      </c>
      <c r="N1" s="776"/>
      <c r="O1" s="776">
        <v>12</v>
      </c>
      <c r="P1" s="776"/>
      <c r="Q1" s="776">
        <v>13</v>
      </c>
      <c r="R1" s="776">
        <v>14</v>
      </c>
      <c r="S1" s="776">
        <v>15</v>
      </c>
      <c r="T1" s="776">
        <v>16</v>
      </c>
      <c r="U1" s="776">
        <v>17</v>
      </c>
      <c r="V1" s="776">
        <v>18</v>
      </c>
      <c r="W1" s="776">
        <v>19</v>
      </c>
      <c r="X1" s="776">
        <v>20</v>
      </c>
      <c r="Y1" s="776">
        <v>21</v>
      </c>
    </row>
    <row r="2" spans="1:25" ht="31.5" customHeight="1" x14ac:dyDescent="0.2">
      <c r="A2" s="1524" t="s">
        <v>203</v>
      </c>
      <c r="B2" s="1524">
        <v>-1</v>
      </c>
      <c r="C2" s="1524"/>
      <c r="D2" s="1525" t="s">
        <v>692</v>
      </c>
      <c r="E2" s="1525" t="s">
        <v>646</v>
      </c>
      <c r="F2" s="1525" t="s">
        <v>627</v>
      </c>
      <c r="G2" s="1525" t="s">
        <v>693</v>
      </c>
      <c r="H2" s="1525" t="s">
        <v>666</v>
      </c>
      <c r="I2" s="1525" t="s">
        <v>694</v>
      </c>
      <c r="J2" s="1525" t="s">
        <v>695</v>
      </c>
      <c r="K2" s="1526" t="s">
        <v>665</v>
      </c>
      <c r="L2" s="1525" t="s">
        <v>637</v>
      </c>
      <c r="M2" s="1525" t="s">
        <v>571</v>
      </c>
      <c r="N2" s="1525"/>
      <c r="O2" s="1527" t="s">
        <v>779</v>
      </c>
      <c r="P2" s="1527" t="s">
        <v>780</v>
      </c>
      <c r="Q2" s="1527" t="s">
        <v>692</v>
      </c>
      <c r="R2" s="1527" t="s">
        <v>664</v>
      </c>
      <c r="S2" s="1527" t="s">
        <v>627</v>
      </c>
      <c r="T2" s="1527" t="s">
        <v>696</v>
      </c>
      <c r="U2" s="1527" t="s">
        <v>697</v>
      </c>
      <c r="V2" s="1527" t="s">
        <v>698</v>
      </c>
      <c r="W2" s="1527" t="s">
        <v>637</v>
      </c>
      <c r="X2" s="1527" t="s">
        <v>693</v>
      </c>
      <c r="Y2" s="1527" t="s">
        <v>665</v>
      </c>
    </row>
    <row r="3" spans="1:25" ht="15" hidden="1" customHeight="1" x14ac:dyDescent="0.2">
      <c r="A3" s="1524" t="s">
        <v>201</v>
      </c>
      <c r="B3" s="1528">
        <f>B2+1</f>
        <v>0</v>
      </c>
      <c r="C3" s="1529" t="str">
        <f>"Finding"&amp;B3</f>
        <v>Finding0</v>
      </c>
      <c r="D3" s="1523" t="str">
        <f>IFERROR(IF(INDEX('LFA_Findings&amp;Recommendations_6'!C$9:C$108,MATCH('LFA_Findings&amp;Recom export'!$C3,'LFA_Findings&amp;Recommendations_6'!$B$9:$B$108,0))="","",INDEX('LFA_Findings&amp;Recommendations_6'!C$9:C$108,MATCH('LFA_Findings&amp;Recom export'!$C3,'LFA_Findings&amp;Recommendations_6'!$B$9:$B$108,0))),"")</f>
        <v/>
      </c>
      <c r="E3" s="1523" t="str">
        <f>IFERROR(IF(INDEX('LFA_Findings&amp;Recommendations_6'!D$9:D$108,MATCH('LFA_Findings&amp;Recom export'!$C3,'LFA_Findings&amp;Recommendations_6'!$B$9:$B$108,0))="","",INDEX('LFA_Findings&amp;Recommendations_6'!D$9:D$108,MATCH('LFA_Findings&amp;Recom export'!$C3,'LFA_Findings&amp;Recommendations_6'!$B$9:$B$108,0))),"")</f>
        <v/>
      </c>
      <c r="F3" s="1523" t="str">
        <f>IFERROR(IF(INDEX('LFA_Findings&amp;Recommendations_6'!E$9:E$108,MATCH('LFA_Findings&amp;Recom export'!$C3,'LFA_Findings&amp;Recommendations_6'!$B$9:$B$108,0))="","",INDEX('LFA_Findings&amp;Recommendations_6'!E$9:E$108,MATCH('LFA_Findings&amp;Recom export'!$C3,'LFA_Findings&amp;Recommendations_6'!$B$9:$B$108,0))),"")</f>
        <v/>
      </c>
      <c r="G3" s="1523" t="str">
        <f>IFERROR(IF(INDEX('LFA_Findings&amp;Recommendations_6'!F$9:F$108,MATCH('LFA_Findings&amp;Recom export'!$C3,'LFA_Findings&amp;Recommendations_6'!$B$9:$B$108,0))="","",INDEX('LFA_Findings&amp;Recommendations_6'!F$9:F$108,MATCH('LFA_Findings&amp;Recom export'!$C3,'LFA_Findings&amp;Recommendations_6'!$B$9:$B$108,0))),"")</f>
        <v/>
      </c>
      <c r="H3" s="1523" t="str">
        <f>IFERROR(IF(INDEX('LFA_Findings&amp;Recommendations_6'!G$9:G$108,MATCH('LFA_Findings&amp;Recom export'!$C3,'LFA_Findings&amp;Recommendations_6'!$B$9:$B$108,0))="","",INDEX('LFA_Findings&amp;Recommendations_6'!G$9:G$108,MATCH('LFA_Findings&amp;Recom export'!$C3,'LFA_Findings&amp;Recommendations_6'!$B$9:$B$108,0))),"")</f>
        <v/>
      </c>
      <c r="I3" s="1523" t="str">
        <f>IFERROR(IF(INDEX('LFA_Findings&amp;Recommendations_6'!H$9:H$108,MATCH('LFA_Findings&amp;Recom export'!$C3,'LFA_Findings&amp;Recommendations_6'!$B$9:$B$108,0))="","",INDEX('LFA_Findings&amp;Recommendations_6'!H$9:H$108,MATCH('LFA_Findings&amp;Recom export'!$C3,'LFA_Findings&amp;Recommendations_6'!$B$9:$B$108,0))),"")</f>
        <v/>
      </c>
      <c r="J3" s="1523" t="str">
        <f>IFERROR(IF(INDEX('LFA_Findings&amp;Recommendations_6'!I$9:I$108,MATCH('LFA_Findings&amp;Recom export'!$C3,'LFA_Findings&amp;Recommendations_6'!$B$9:$B$108,0))="","",INDEX('LFA_Findings&amp;Recommendations_6'!I$9:I$108,MATCH('LFA_Findings&amp;Recom export'!$C3,'LFA_Findings&amp;Recommendations_6'!$B$9:$B$108,0))),"")</f>
        <v/>
      </c>
      <c r="K3" s="1523" t="str">
        <f>IFERROR(IF(INDEX('LFA_Findings&amp;Recommendations_6'!J$9:J$108,MATCH('LFA_Findings&amp;Recom export'!$C3,'LFA_Findings&amp;Recommendations_6'!$B$9:$B$108,0))="","",INDEX('LFA_Findings&amp;Recommendations_6'!J$9:J$108,MATCH('LFA_Findings&amp;Recom export'!$C3,'LFA_Findings&amp;Recommendations_6'!$B$9:$B$108,0))),"")</f>
        <v/>
      </c>
      <c r="L3" s="1523" t="str">
        <f>IFERROR(IF(INDEX('LFA_Findings&amp;Recommendations_6'!K$9:K$108,MATCH('LFA_Findings&amp;Recom export'!$C3,'LFA_Findings&amp;Recommendations_6'!$B$9:$B$108,0))="","",INDEX('LFA_Findings&amp;Recommendations_6'!K$9:K$108,MATCH('LFA_Findings&amp;Recom export'!$C3,'LFA_Findings&amp;Recommendations_6'!$B$9:$B$108,0))),"")</f>
        <v/>
      </c>
      <c r="M3" s="1523" t="str">
        <f>IFERROR(IF(INDEX('LFA_Findings&amp;Recommendations_6'!L$9:L$108,MATCH('LFA_Findings&amp;Recom export'!$C3,'LFA_Findings&amp;Recommendations_6'!$B$9:$B$108,0))="","",INDEX('LFA_Findings&amp;Recommendations_6'!L$9:L$108,MATCH('LFA_Findings&amp;Recom export'!$C3,'LFA_Findings&amp;Recommendations_6'!$B$9:$B$108,0))),"")</f>
        <v/>
      </c>
      <c r="N3" s="1523" t="b">
        <f>OR(Q3="",R3="",S3="",H3="",I3="",J3="")</f>
        <v>1</v>
      </c>
      <c r="O3" s="1530" t="b">
        <f>AND(OR(ISBLANK(D3),ISBLANK(E3),ISBLANK(F3),ISBLANK(H3),ISBLANK(I3),ISBLANK(J3)),
    OR(NOT(ISBLANK(D3)),NOT(ISBLANK(E3)),NOT(ISBLANK(F3)),NOT(ISBLANK(H3)),NOT(ISBLANK(I3)),NOT(ISBLANK(J3))))</f>
        <v>0</v>
      </c>
      <c r="P3" s="1530" t="str">
        <f>IFERROR(IF(INDEX('LFA_Findings&amp;Recommendations_6'!A$9:A$108,MATCH('LFA_Findings&amp;Recom export'!$C3,'LFA_Findings&amp;Recommendations_6'!$B$9:$B$108,0))="","",INDEX('LFA_Findings&amp;Recommendations_6'!A$9:A$108,MATCH('LFA_Findings&amp;Recom export'!$C3,'LFA_Findings&amp;Recommendations_6'!$B$9:$B$108,0))),"")</f>
        <v/>
      </c>
      <c r="Q3" s="1530" t="str">
        <f>IF(P3=TRUE,_xlfn.IFNA(VLOOKUP(D3,RiskData!$B$5:$D$11,3,FALSE), ""),"")</f>
        <v/>
      </c>
      <c r="R3" s="1530" t="str">
        <f>IF(P3=TRUE,_xlfn.IFNA(VLOOKUP(E3,RiskData!$F$13:$I$36,4,FALSE), ""),"")</f>
        <v/>
      </c>
      <c r="S3" s="1530" t="str">
        <f>IF(P3=TRUE,_xlfn.IFNA(INDEX(RiskData!$H$40:$H$362,MATCH(TRUE,INDEX(RIGHT(RiskData!$F$40:$F$362,255)=RIGHT(F3,255),0),0)), ""),"")</f>
        <v/>
      </c>
      <c r="T3" s="1530" t="str">
        <f>IF(OR(P3=TRUE,ISBLANK(D3)),'Admin Sheet'!$B$44,"")</f>
        <v/>
      </c>
      <c r="U3" s="1530" t="str">
        <f>IF(OR(ISBLANK(D3), P3=TRUE),'Admin Sheet'!$B$41,"")</f>
        <v/>
      </c>
      <c r="V3" s="1531" t="str">
        <f>IF(OR(ISBLANK(M3), P3&lt;&gt;TRUE), "", M3)</f>
        <v/>
      </c>
      <c r="W3" s="1531" t="str">
        <f>IF(OR(ISBLANK(L3), P3&lt;&gt;TRUE), "", L3)</f>
        <v/>
      </c>
      <c r="X3" s="1531" t="str">
        <f>IF(OR($M3=TRUE, ISBLANK($D3)),"",G3)</f>
        <v/>
      </c>
      <c r="Y3" s="1532" t="str">
        <f>IF(OR($M3=TRUE, ISBLANK($H3)), "", K3)</f>
        <v/>
      </c>
    </row>
    <row r="4" spans="1:25" ht="15" customHeight="1" x14ac:dyDescent="0.2">
      <c r="A4" s="1522"/>
      <c r="B4" s="1528">
        <f t="shared" ref="B4:B33" si="0">B3+1</f>
        <v>1</v>
      </c>
      <c r="C4" s="1529" t="str">
        <f t="shared" ref="C4:C33" si="1">"Finding"&amp;B4</f>
        <v>Finding1</v>
      </c>
      <c r="D4" s="1523" t="str">
        <f>IFERROR(IF(INDEX('LFA_Findings&amp;Recommendations_6'!C$9:C$108,MATCH('LFA_Findings&amp;Recom export'!$C4,'LFA_Findings&amp;Recommendations_6'!$B$9:$B$108,0))="","",INDEX('LFA_Findings&amp;Recommendations_6'!C$9:C$108,MATCH('LFA_Findings&amp;Recom export'!$C4,'LFA_Findings&amp;Recommendations_6'!$B$9:$B$108,0))),"")</f>
        <v/>
      </c>
      <c r="E4" s="1523" t="str">
        <f>IFERROR(IF(INDEX('LFA_Findings&amp;Recommendations_6'!D$9:D$108,MATCH('LFA_Findings&amp;Recom export'!$C4,'LFA_Findings&amp;Recommendations_6'!$B$9:$B$108,0))="","",INDEX('LFA_Findings&amp;Recommendations_6'!D$9:D$108,MATCH('LFA_Findings&amp;Recom export'!$C4,'LFA_Findings&amp;Recommendations_6'!$B$9:$B$108,0))),"")</f>
        <v/>
      </c>
      <c r="F4" s="1523" t="str">
        <f>IFERROR(IF(INDEX('LFA_Findings&amp;Recommendations_6'!E$9:E$108,MATCH('LFA_Findings&amp;Recom export'!$C4,'LFA_Findings&amp;Recommendations_6'!$B$9:$B$108,0))="","",INDEX('LFA_Findings&amp;Recommendations_6'!E$9:E$108,MATCH('LFA_Findings&amp;Recom export'!$C4,'LFA_Findings&amp;Recommendations_6'!$B$9:$B$108,0))),"")</f>
        <v/>
      </c>
      <c r="G4" s="1523" t="str">
        <f>IFERROR(IF(INDEX('LFA_Findings&amp;Recommendations_6'!F$9:F$108,MATCH('LFA_Findings&amp;Recom export'!$C4,'LFA_Findings&amp;Recommendations_6'!$B$9:$B$108,0))="","",INDEX('LFA_Findings&amp;Recommendations_6'!F$9:F$108,MATCH('LFA_Findings&amp;Recom export'!$C4,'LFA_Findings&amp;Recommendations_6'!$B$9:$B$108,0))),"")</f>
        <v/>
      </c>
      <c r="H4" s="1523" t="str">
        <f>IFERROR(IF(INDEX('LFA_Findings&amp;Recommendations_6'!G$9:G$108,MATCH('LFA_Findings&amp;Recom export'!$C4,'LFA_Findings&amp;Recommendations_6'!$B$9:$B$108,0))="","",INDEX('LFA_Findings&amp;Recommendations_6'!G$9:G$108,MATCH('LFA_Findings&amp;Recom export'!$C4,'LFA_Findings&amp;Recommendations_6'!$B$9:$B$108,0))),"")</f>
        <v/>
      </c>
      <c r="I4" s="1523" t="str">
        <f>IFERROR(IF(INDEX('LFA_Findings&amp;Recommendations_6'!H$9:H$108,MATCH('LFA_Findings&amp;Recom export'!$C4,'LFA_Findings&amp;Recommendations_6'!$B$9:$B$108,0))="","",INDEX('LFA_Findings&amp;Recommendations_6'!H$9:H$108,MATCH('LFA_Findings&amp;Recom export'!$C4,'LFA_Findings&amp;Recommendations_6'!$B$9:$B$108,0))),"")</f>
        <v/>
      </c>
      <c r="J4" s="1523" t="str">
        <f>IFERROR(IF(INDEX('LFA_Findings&amp;Recommendations_6'!I$9:I$108,MATCH('LFA_Findings&amp;Recom export'!$C4,'LFA_Findings&amp;Recommendations_6'!$B$9:$B$108,0))="","",INDEX('LFA_Findings&amp;Recommendations_6'!I$9:I$108,MATCH('LFA_Findings&amp;Recom export'!$C4,'LFA_Findings&amp;Recommendations_6'!$B$9:$B$108,0))),"")</f>
        <v/>
      </c>
      <c r="K4" s="1523" t="str">
        <f>IFERROR(IF(INDEX('LFA_Findings&amp;Recommendations_6'!J$9:J$108,MATCH('LFA_Findings&amp;Recom export'!$C4,'LFA_Findings&amp;Recommendations_6'!$B$9:$B$108,0))="","",INDEX('LFA_Findings&amp;Recommendations_6'!J$9:J$108,MATCH('LFA_Findings&amp;Recom export'!$C4,'LFA_Findings&amp;Recommendations_6'!$B$9:$B$108,0))),"")</f>
        <v/>
      </c>
      <c r="L4" s="1523" t="str">
        <f>IFERROR(IF(INDEX('LFA_Findings&amp;Recommendations_6'!K$9:K$108,MATCH('LFA_Findings&amp;Recom export'!$C4,'LFA_Findings&amp;Recommendations_6'!$B$9:$B$108,0))="","",INDEX('LFA_Findings&amp;Recommendations_6'!K$9:K$108,MATCH('LFA_Findings&amp;Recom export'!$C4,'LFA_Findings&amp;Recommendations_6'!$B$9:$B$108,0))),"")</f>
        <v/>
      </c>
      <c r="M4" s="1523" t="str">
        <f>IFERROR(IF(INDEX('LFA_Findings&amp;Recommendations_6'!L$9:L$108,MATCH('LFA_Findings&amp;Recom export'!$C4,'LFA_Findings&amp;Recommendations_6'!$B$9:$B$108,0))="","",INDEX('LFA_Findings&amp;Recommendations_6'!L$9:L$108,MATCH('LFA_Findings&amp;Recom export'!$C4,'LFA_Findings&amp;Recommendations_6'!$B$9:$B$108,0))),"")</f>
        <v/>
      </c>
      <c r="N4" s="1523" t="b">
        <f t="shared" ref="N4:N33" si="2">OR(Q4="",R4="",S4="",H4="",I4="",J4="")</f>
        <v>1</v>
      </c>
      <c r="O4" s="1530" t="b">
        <f t="shared" ref="O4:O33" si="3">AND(OR(ISBLANK(D4),ISBLANK(E4),ISBLANK(F4),ISBLANK(H4),ISBLANK(I4),ISBLANK(J4)),
    OR(NOT(ISBLANK(D4)),NOT(ISBLANK(E4)),NOT(ISBLANK(F4)),NOT(ISBLANK(H4)),NOT(ISBLANK(I4)),NOT(ISBLANK(J4))))</f>
        <v>0</v>
      </c>
      <c r="P4" s="1530" t="b">
        <f>IFERROR(IF(INDEX('LFA_Findings&amp;Recommendations_6'!A$9:A$108,MATCH('LFA_Findings&amp;Recom export'!$C4,'LFA_Findings&amp;Recommendations_6'!$B$9:$B$108,0))="","",INDEX('LFA_Findings&amp;Recommendations_6'!A$9:A$108,MATCH('LFA_Findings&amp;Recom export'!$C4,'LFA_Findings&amp;Recommendations_6'!$B$9:$B$108,0))),"")</f>
        <v>0</v>
      </c>
      <c r="Q4" s="1530" t="str">
        <f>IF(P4=TRUE,_xlfn.IFNA(VLOOKUP(D4,RiskData!$B$5:$D$11,3,FALSE), ""),"")</f>
        <v/>
      </c>
      <c r="R4" s="1530" t="str">
        <f>IF(P4=TRUE,_xlfn.IFNA(VLOOKUP(E4,RiskData!$F$13:$I$36,4,FALSE), ""),"")</f>
        <v/>
      </c>
      <c r="S4" s="1530" t="str">
        <f>IF(P4=TRUE,_xlfn.IFNA(INDEX(RiskData!$H$40:$H$362,MATCH(TRUE,INDEX(RIGHT(RiskData!$F$40:$F$362,255)=RIGHT(F4,255),0),0)), ""),"")</f>
        <v/>
      </c>
      <c r="T4" s="1530" t="str">
        <f>IF(OR(P4=TRUE,ISBLANK(D4)),'Admin Sheet'!$B$44,"")</f>
        <v/>
      </c>
      <c r="U4" s="1530" t="str">
        <f>IF(OR(ISBLANK(D4), P4=TRUE),'Admin Sheet'!$B$41,"")</f>
        <v/>
      </c>
      <c r="V4" s="1531" t="str">
        <f t="shared" ref="V4:V33" si="4">IF(OR(ISBLANK(M4), P4&lt;&gt;TRUE), "", M4)</f>
        <v/>
      </c>
      <c r="W4" s="1531" t="str">
        <f t="shared" ref="W4:W33" si="5">IF(OR(ISBLANK(L4), P4&lt;&gt;TRUE), "", L4)</f>
        <v/>
      </c>
      <c r="X4" s="1531" t="str">
        <f t="shared" ref="X4:X33" si="6">IF(OR($M4=TRUE, ISBLANK($D4)),"",G4)</f>
        <v/>
      </c>
      <c r="Y4" s="1532" t="str">
        <f t="shared" ref="Y4:Y33" si="7">IF(OR($M4=TRUE, ISBLANK($H4)), "", K4)</f>
        <v/>
      </c>
    </row>
    <row r="5" spans="1:25" ht="15" customHeight="1" x14ac:dyDescent="0.2">
      <c r="A5" s="1522"/>
      <c r="B5" s="1528">
        <f t="shared" si="0"/>
        <v>2</v>
      </c>
      <c r="C5" s="1529" t="str">
        <f t="shared" si="1"/>
        <v>Finding2</v>
      </c>
      <c r="D5" s="1523" t="str">
        <f>IFERROR(IF(INDEX('LFA_Findings&amp;Recommendations_6'!C$9:C$108,MATCH('LFA_Findings&amp;Recom export'!$C5,'LFA_Findings&amp;Recommendations_6'!$B$9:$B$108,0))="","",INDEX('LFA_Findings&amp;Recommendations_6'!C$9:C$108,MATCH('LFA_Findings&amp;Recom export'!$C5,'LFA_Findings&amp;Recommendations_6'!$B$9:$B$108,0))),"")</f>
        <v/>
      </c>
      <c r="E5" s="1523" t="str">
        <f>IFERROR(IF(INDEX('LFA_Findings&amp;Recommendations_6'!D$9:D$108,MATCH('LFA_Findings&amp;Recom export'!$C5,'LFA_Findings&amp;Recommendations_6'!$B$9:$B$108,0))="","",INDEX('LFA_Findings&amp;Recommendations_6'!D$9:D$108,MATCH('LFA_Findings&amp;Recom export'!$C5,'LFA_Findings&amp;Recommendations_6'!$B$9:$B$108,0))),"")</f>
        <v/>
      </c>
      <c r="F5" s="1523" t="str">
        <f>IFERROR(IF(INDEX('LFA_Findings&amp;Recommendations_6'!E$9:E$108,MATCH('LFA_Findings&amp;Recom export'!$C5,'LFA_Findings&amp;Recommendations_6'!$B$9:$B$108,0))="","",INDEX('LFA_Findings&amp;Recommendations_6'!E$9:E$108,MATCH('LFA_Findings&amp;Recom export'!$C5,'LFA_Findings&amp;Recommendations_6'!$B$9:$B$108,0))),"")</f>
        <v/>
      </c>
      <c r="G5" s="1523" t="str">
        <f>IFERROR(IF(INDEX('LFA_Findings&amp;Recommendations_6'!F$9:F$108,MATCH('LFA_Findings&amp;Recom export'!$C5,'LFA_Findings&amp;Recommendations_6'!$B$9:$B$108,0))="","",INDEX('LFA_Findings&amp;Recommendations_6'!F$9:F$108,MATCH('LFA_Findings&amp;Recom export'!$C5,'LFA_Findings&amp;Recommendations_6'!$B$9:$B$108,0))),"")</f>
        <v/>
      </c>
      <c r="H5" s="1523" t="str">
        <f>IFERROR(IF(INDEX('LFA_Findings&amp;Recommendations_6'!G$9:G$108,MATCH('LFA_Findings&amp;Recom export'!$C5,'LFA_Findings&amp;Recommendations_6'!$B$9:$B$108,0))="","",INDEX('LFA_Findings&amp;Recommendations_6'!G$9:G$108,MATCH('LFA_Findings&amp;Recom export'!$C5,'LFA_Findings&amp;Recommendations_6'!$B$9:$B$108,0))),"")</f>
        <v/>
      </c>
      <c r="I5" s="1523" t="str">
        <f>IFERROR(IF(INDEX('LFA_Findings&amp;Recommendations_6'!H$9:H$108,MATCH('LFA_Findings&amp;Recom export'!$C5,'LFA_Findings&amp;Recommendations_6'!$B$9:$B$108,0))="","",INDEX('LFA_Findings&amp;Recommendations_6'!H$9:H$108,MATCH('LFA_Findings&amp;Recom export'!$C5,'LFA_Findings&amp;Recommendations_6'!$B$9:$B$108,0))),"")</f>
        <v/>
      </c>
      <c r="J5" s="1523" t="str">
        <f>IFERROR(IF(INDEX('LFA_Findings&amp;Recommendations_6'!I$9:I$108,MATCH('LFA_Findings&amp;Recom export'!$C5,'LFA_Findings&amp;Recommendations_6'!$B$9:$B$108,0))="","",INDEX('LFA_Findings&amp;Recommendations_6'!I$9:I$108,MATCH('LFA_Findings&amp;Recom export'!$C5,'LFA_Findings&amp;Recommendations_6'!$B$9:$B$108,0))),"")</f>
        <v/>
      </c>
      <c r="K5" s="1523" t="str">
        <f>IFERROR(IF(INDEX('LFA_Findings&amp;Recommendations_6'!J$9:J$108,MATCH('LFA_Findings&amp;Recom export'!$C5,'LFA_Findings&amp;Recommendations_6'!$B$9:$B$108,0))="","",INDEX('LFA_Findings&amp;Recommendations_6'!J$9:J$108,MATCH('LFA_Findings&amp;Recom export'!$C5,'LFA_Findings&amp;Recommendations_6'!$B$9:$B$108,0))),"")</f>
        <v/>
      </c>
      <c r="L5" s="1523" t="str">
        <f>IFERROR(IF(INDEX('LFA_Findings&amp;Recommendations_6'!K$9:K$108,MATCH('LFA_Findings&amp;Recom export'!$C5,'LFA_Findings&amp;Recommendations_6'!$B$9:$B$108,0))="","",INDEX('LFA_Findings&amp;Recommendations_6'!K$9:K$108,MATCH('LFA_Findings&amp;Recom export'!$C5,'LFA_Findings&amp;Recommendations_6'!$B$9:$B$108,0))),"")</f>
        <v/>
      </c>
      <c r="M5" s="1523" t="str">
        <f>IFERROR(IF(INDEX('LFA_Findings&amp;Recommendations_6'!L$9:L$108,MATCH('LFA_Findings&amp;Recom export'!$C5,'LFA_Findings&amp;Recommendations_6'!$B$9:$B$108,0))="","",INDEX('LFA_Findings&amp;Recommendations_6'!L$9:L$108,MATCH('LFA_Findings&amp;Recom export'!$C5,'LFA_Findings&amp;Recommendations_6'!$B$9:$B$108,0))),"")</f>
        <v/>
      </c>
      <c r="N5" s="1523" t="b">
        <f t="shared" si="2"/>
        <v>1</v>
      </c>
      <c r="O5" s="1530" t="b">
        <f t="shared" si="3"/>
        <v>0</v>
      </c>
      <c r="P5" s="1530" t="b">
        <f>IFERROR(IF(INDEX('LFA_Findings&amp;Recommendations_6'!A$9:A$108,MATCH('LFA_Findings&amp;Recom export'!$C5,'LFA_Findings&amp;Recommendations_6'!$B$9:$B$108,0))="","",INDEX('LFA_Findings&amp;Recommendations_6'!A$9:A$108,MATCH('LFA_Findings&amp;Recom export'!$C5,'LFA_Findings&amp;Recommendations_6'!$B$9:$B$108,0))),"")</f>
        <v>0</v>
      </c>
      <c r="Q5" s="1530" t="str">
        <f>IF(P5=TRUE,_xlfn.IFNA(VLOOKUP(D5,RiskData!$B$5:$D$11,3,FALSE), ""),"")</f>
        <v/>
      </c>
      <c r="R5" s="1530" t="str">
        <f>IF(P5=TRUE,_xlfn.IFNA(VLOOKUP(E5,RiskData!$F$13:$I$36,4,FALSE), ""),"")</f>
        <v/>
      </c>
      <c r="S5" s="1530" t="str">
        <f>IF(P5=TRUE,_xlfn.IFNA(INDEX(RiskData!$H$40:$H$362,MATCH(TRUE,INDEX(RIGHT(RiskData!$F$40:$F$362,255)=RIGHT(F5,255),0),0)), ""),"")</f>
        <v/>
      </c>
      <c r="T5" s="1530" t="str">
        <f>IF(OR(P5=TRUE,ISBLANK(D5)),'Admin Sheet'!$B$44,"")</f>
        <v/>
      </c>
      <c r="U5" s="1530" t="str">
        <f>IF(OR(ISBLANK(D5), P5=TRUE),'Admin Sheet'!$B$41,"")</f>
        <v/>
      </c>
      <c r="V5" s="1531" t="str">
        <f t="shared" si="4"/>
        <v/>
      </c>
      <c r="W5" s="1531" t="str">
        <f t="shared" si="5"/>
        <v/>
      </c>
      <c r="X5" s="1531" t="str">
        <f t="shared" si="6"/>
        <v/>
      </c>
      <c r="Y5" s="1532" t="str">
        <f t="shared" si="7"/>
        <v/>
      </c>
    </row>
    <row r="6" spans="1:25" ht="15" customHeight="1" x14ac:dyDescent="0.2">
      <c r="A6" s="1522"/>
      <c r="B6" s="1528">
        <f t="shared" si="0"/>
        <v>3</v>
      </c>
      <c r="C6" s="1529" t="str">
        <f t="shared" si="1"/>
        <v>Finding3</v>
      </c>
      <c r="D6" s="1523" t="str">
        <f>IFERROR(IF(INDEX('LFA_Findings&amp;Recommendations_6'!C$9:C$108,MATCH('LFA_Findings&amp;Recom export'!$C6,'LFA_Findings&amp;Recommendations_6'!$B$9:$B$108,0))="","",INDEX('LFA_Findings&amp;Recommendations_6'!C$9:C$108,MATCH('LFA_Findings&amp;Recom export'!$C6,'LFA_Findings&amp;Recommendations_6'!$B$9:$B$108,0))),"")</f>
        <v/>
      </c>
      <c r="E6" s="1523" t="str">
        <f>IFERROR(IF(INDEX('LFA_Findings&amp;Recommendations_6'!D$9:D$108,MATCH('LFA_Findings&amp;Recom export'!$C6,'LFA_Findings&amp;Recommendations_6'!$B$9:$B$108,0))="","",INDEX('LFA_Findings&amp;Recommendations_6'!D$9:D$108,MATCH('LFA_Findings&amp;Recom export'!$C6,'LFA_Findings&amp;Recommendations_6'!$B$9:$B$108,0))),"")</f>
        <v/>
      </c>
      <c r="F6" s="1523" t="str">
        <f>IFERROR(IF(INDEX('LFA_Findings&amp;Recommendations_6'!E$9:E$108,MATCH('LFA_Findings&amp;Recom export'!$C6,'LFA_Findings&amp;Recommendations_6'!$B$9:$B$108,0))="","",INDEX('LFA_Findings&amp;Recommendations_6'!E$9:E$108,MATCH('LFA_Findings&amp;Recom export'!$C6,'LFA_Findings&amp;Recommendations_6'!$B$9:$B$108,0))),"")</f>
        <v/>
      </c>
      <c r="G6" s="1523" t="str">
        <f>IFERROR(IF(INDEX('LFA_Findings&amp;Recommendations_6'!F$9:F$108,MATCH('LFA_Findings&amp;Recom export'!$C6,'LFA_Findings&amp;Recommendations_6'!$B$9:$B$108,0))="","",INDEX('LFA_Findings&amp;Recommendations_6'!F$9:F$108,MATCH('LFA_Findings&amp;Recom export'!$C6,'LFA_Findings&amp;Recommendations_6'!$B$9:$B$108,0))),"")</f>
        <v/>
      </c>
      <c r="H6" s="1523" t="str">
        <f>IFERROR(IF(INDEX('LFA_Findings&amp;Recommendations_6'!G$9:G$108,MATCH('LFA_Findings&amp;Recom export'!$C6,'LFA_Findings&amp;Recommendations_6'!$B$9:$B$108,0))="","",INDEX('LFA_Findings&amp;Recommendations_6'!G$9:G$108,MATCH('LFA_Findings&amp;Recom export'!$C6,'LFA_Findings&amp;Recommendations_6'!$B$9:$B$108,0))),"")</f>
        <v/>
      </c>
      <c r="I6" s="1523" t="str">
        <f>IFERROR(IF(INDEX('LFA_Findings&amp;Recommendations_6'!H$9:H$108,MATCH('LFA_Findings&amp;Recom export'!$C6,'LFA_Findings&amp;Recommendations_6'!$B$9:$B$108,0))="","",INDEX('LFA_Findings&amp;Recommendations_6'!H$9:H$108,MATCH('LFA_Findings&amp;Recom export'!$C6,'LFA_Findings&amp;Recommendations_6'!$B$9:$B$108,0))),"")</f>
        <v/>
      </c>
      <c r="J6" s="1523" t="str">
        <f>IFERROR(IF(INDEX('LFA_Findings&amp;Recommendations_6'!I$9:I$108,MATCH('LFA_Findings&amp;Recom export'!$C6,'LFA_Findings&amp;Recommendations_6'!$B$9:$B$108,0))="","",INDEX('LFA_Findings&amp;Recommendations_6'!I$9:I$108,MATCH('LFA_Findings&amp;Recom export'!$C6,'LFA_Findings&amp;Recommendations_6'!$B$9:$B$108,0))),"")</f>
        <v/>
      </c>
      <c r="K6" s="1523" t="str">
        <f>IFERROR(IF(INDEX('LFA_Findings&amp;Recommendations_6'!J$9:J$108,MATCH('LFA_Findings&amp;Recom export'!$C6,'LFA_Findings&amp;Recommendations_6'!$B$9:$B$108,0))="","",INDEX('LFA_Findings&amp;Recommendations_6'!J$9:J$108,MATCH('LFA_Findings&amp;Recom export'!$C6,'LFA_Findings&amp;Recommendations_6'!$B$9:$B$108,0))),"")</f>
        <v/>
      </c>
      <c r="L6" s="1523" t="str">
        <f>IFERROR(IF(INDEX('LFA_Findings&amp;Recommendations_6'!K$9:K$108,MATCH('LFA_Findings&amp;Recom export'!$C6,'LFA_Findings&amp;Recommendations_6'!$B$9:$B$108,0))="","",INDEX('LFA_Findings&amp;Recommendations_6'!K$9:K$108,MATCH('LFA_Findings&amp;Recom export'!$C6,'LFA_Findings&amp;Recommendations_6'!$B$9:$B$108,0))),"")</f>
        <v/>
      </c>
      <c r="M6" s="1523" t="str">
        <f>IFERROR(IF(INDEX('LFA_Findings&amp;Recommendations_6'!L$9:L$108,MATCH('LFA_Findings&amp;Recom export'!$C6,'LFA_Findings&amp;Recommendations_6'!$B$9:$B$108,0))="","",INDEX('LFA_Findings&amp;Recommendations_6'!L$9:L$108,MATCH('LFA_Findings&amp;Recom export'!$C6,'LFA_Findings&amp;Recommendations_6'!$B$9:$B$108,0))),"")</f>
        <v/>
      </c>
      <c r="N6" s="1523" t="b">
        <f t="shared" si="2"/>
        <v>1</v>
      </c>
      <c r="O6" s="1530" t="b">
        <f t="shared" si="3"/>
        <v>0</v>
      </c>
      <c r="P6" s="1530" t="b">
        <f>IFERROR(IF(INDEX('LFA_Findings&amp;Recommendations_6'!A$9:A$108,MATCH('LFA_Findings&amp;Recom export'!$C6,'LFA_Findings&amp;Recommendations_6'!$B$9:$B$108,0))="","",INDEX('LFA_Findings&amp;Recommendations_6'!A$9:A$108,MATCH('LFA_Findings&amp;Recom export'!$C6,'LFA_Findings&amp;Recommendations_6'!$B$9:$B$108,0))),"")</f>
        <v>0</v>
      </c>
      <c r="Q6" s="1530" t="str">
        <f>IF(P6=TRUE,_xlfn.IFNA(VLOOKUP(D6,RiskData!$B$5:$D$11,3,FALSE), ""),"")</f>
        <v/>
      </c>
      <c r="R6" s="1530" t="str">
        <f>IF(P6=TRUE,_xlfn.IFNA(VLOOKUP(E6,RiskData!$F$13:$I$36,4,FALSE), ""),"")</f>
        <v/>
      </c>
      <c r="S6" s="1530" t="str">
        <f>IF(P6=TRUE,_xlfn.IFNA(INDEX(RiskData!$H$40:$H$362,MATCH(TRUE,INDEX(RIGHT(RiskData!$F$40:$F$362,255)=RIGHT(F6,255),0),0)), ""),"")</f>
        <v/>
      </c>
      <c r="T6" s="1530" t="str">
        <f>IF(OR(P6=TRUE,ISBLANK(D6)),'Admin Sheet'!$B$44,"")</f>
        <v/>
      </c>
      <c r="U6" s="1530" t="str">
        <f>IF(OR(ISBLANK(D6), P6=TRUE),'Admin Sheet'!$B$41,"")</f>
        <v/>
      </c>
      <c r="V6" s="1531" t="str">
        <f t="shared" si="4"/>
        <v/>
      </c>
      <c r="W6" s="1531" t="str">
        <f t="shared" si="5"/>
        <v/>
      </c>
      <c r="X6" s="1531" t="str">
        <f t="shared" si="6"/>
        <v/>
      </c>
      <c r="Y6" s="1532" t="str">
        <f t="shared" si="7"/>
        <v/>
      </c>
    </row>
    <row r="7" spans="1:25" ht="15" customHeight="1" x14ac:dyDescent="0.2">
      <c r="A7" s="1522"/>
      <c r="B7" s="1528">
        <f t="shared" si="0"/>
        <v>4</v>
      </c>
      <c r="C7" s="1529" t="str">
        <f t="shared" si="1"/>
        <v>Finding4</v>
      </c>
      <c r="D7" s="1523" t="str">
        <f>IFERROR(IF(INDEX('LFA_Findings&amp;Recommendations_6'!C$9:C$108,MATCH('LFA_Findings&amp;Recom export'!$C7,'LFA_Findings&amp;Recommendations_6'!$B$9:$B$108,0))="","",INDEX('LFA_Findings&amp;Recommendations_6'!C$9:C$108,MATCH('LFA_Findings&amp;Recom export'!$C7,'LFA_Findings&amp;Recommendations_6'!$B$9:$B$108,0))),"")</f>
        <v/>
      </c>
      <c r="E7" s="1523" t="str">
        <f>IFERROR(IF(INDEX('LFA_Findings&amp;Recommendations_6'!D$9:D$108,MATCH('LFA_Findings&amp;Recom export'!$C7,'LFA_Findings&amp;Recommendations_6'!$B$9:$B$108,0))="","",INDEX('LFA_Findings&amp;Recommendations_6'!D$9:D$108,MATCH('LFA_Findings&amp;Recom export'!$C7,'LFA_Findings&amp;Recommendations_6'!$B$9:$B$108,0))),"")</f>
        <v/>
      </c>
      <c r="F7" s="1523" t="str">
        <f>IFERROR(IF(INDEX('LFA_Findings&amp;Recommendations_6'!E$9:E$108,MATCH('LFA_Findings&amp;Recom export'!$C7,'LFA_Findings&amp;Recommendations_6'!$B$9:$B$108,0))="","",INDEX('LFA_Findings&amp;Recommendations_6'!E$9:E$108,MATCH('LFA_Findings&amp;Recom export'!$C7,'LFA_Findings&amp;Recommendations_6'!$B$9:$B$108,0))),"")</f>
        <v/>
      </c>
      <c r="G7" s="1523" t="str">
        <f>IFERROR(IF(INDEX('LFA_Findings&amp;Recommendations_6'!F$9:F$108,MATCH('LFA_Findings&amp;Recom export'!$C7,'LFA_Findings&amp;Recommendations_6'!$B$9:$B$108,0))="","",INDEX('LFA_Findings&amp;Recommendations_6'!F$9:F$108,MATCH('LFA_Findings&amp;Recom export'!$C7,'LFA_Findings&amp;Recommendations_6'!$B$9:$B$108,0))),"")</f>
        <v/>
      </c>
      <c r="H7" s="1523" t="str">
        <f>IFERROR(IF(INDEX('LFA_Findings&amp;Recommendations_6'!G$9:G$108,MATCH('LFA_Findings&amp;Recom export'!$C7,'LFA_Findings&amp;Recommendations_6'!$B$9:$B$108,0))="","",INDEX('LFA_Findings&amp;Recommendations_6'!G$9:G$108,MATCH('LFA_Findings&amp;Recom export'!$C7,'LFA_Findings&amp;Recommendations_6'!$B$9:$B$108,0))),"")</f>
        <v/>
      </c>
      <c r="I7" s="1523" t="str">
        <f>IFERROR(IF(INDEX('LFA_Findings&amp;Recommendations_6'!H$9:H$108,MATCH('LFA_Findings&amp;Recom export'!$C7,'LFA_Findings&amp;Recommendations_6'!$B$9:$B$108,0))="","",INDEX('LFA_Findings&amp;Recommendations_6'!H$9:H$108,MATCH('LFA_Findings&amp;Recom export'!$C7,'LFA_Findings&amp;Recommendations_6'!$B$9:$B$108,0))),"")</f>
        <v/>
      </c>
      <c r="J7" s="1523" t="str">
        <f>IFERROR(IF(INDEX('LFA_Findings&amp;Recommendations_6'!I$9:I$108,MATCH('LFA_Findings&amp;Recom export'!$C7,'LFA_Findings&amp;Recommendations_6'!$B$9:$B$108,0))="","",INDEX('LFA_Findings&amp;Recommendations_6'!I$9:I$108,MATCH('LFA_Findings&amp;Recom export'!$C7,'LFA_Findings&amp;Recommendations_6'!$B$9:$B$108,0))),"")</f>
        <v/>
      </c>
      <c r="K7" s="1523" t="str">
        <f>IFERROR(IF(INDEX('LFA_Findings&amp;Recommendations_6'!J$9:J$108,MATCH('LFA_Findings&amp;Recom export'!$C7,'LFA_Findings&amp;Recommendations_6'!$B$9:$B$108,0))="","",INDEX('LFA_Findings&amp;Recommendations_6'!J$9:J$108,MATCH('LFA_Findings&amp;Recom export'!$C7,'LFA_Findings&amp;Recommendations_6'!$B$9:$B$108,0))),"")</f>
        <v/>
      </c>
      <c r="L7" s="1523" t="str">
        <f>IFERROR(IF(INDEX('LFA_Findings&amp;Recommendations_6'!K$9:K$108,MATCH('LFA_Findings&amp;Recom export'!$C7,'LFA_Findings&amp;Recommendations_6'!$B$9:$B$108,0))="","",INDEX('LFA_Findings&amp;Recommendations_6'!K$9:K$108,MATCH('LFA_Findings&amp;Recom export'!$C7,'LFA_Findings&amp;Recommendations_6'!$B$9:$B$108,0))),"")</f>
        <v/>
      </c>
      <c r="M7" s="1523" t="str">
        <f>IFERROR(IF(INDEX('LFA_Findings&amp;Recommendations_6'!L$9:L$108,MATCH('LFA_Findings&amp;Recom export'!$C7,'LFA_Findings&amp;Recommendations_6'!$B$9:$B$108,0))="","",INDEX('LFA_Findings&amp;Recommendations_6'!L$9:L$108,MATCH('LFA_Findings&amp;Recom export'!$C7,'LFA_Findings&amp;Recommendations_6'!$B$9:$B$108,0))),"")</f>
        <v/>
      </c>
      <c r="N7" s="1523" t="b">
        <f t="shared" si="2"/>
        <v>1</v>
      </c>
      <c r="O7" s="1530" t="b">
        <f t="shared" si="3"/>
        <v>0</v>
      </c>
      <c r="P7" s="1530" t="b">
        <f>IFERROR(IF(INDEX('LFA_Findings&amp;Recommendations_6'!A$9:A$108,MATCH('LFA_Findings&amp;Recom export'!$C7,'LFA_Findings&amp;Recommendations_6'!$B$9:$B$108,0))="","",INDEX('LFA_Findings&amp;Recommendations_6'!A$9:A$108,MATCH('LFA_Findings&amp;Recom export'!$C7,'LFA_Findings&amp;Recommendations_6'!$B$9:$B$108,0))),"")</f>
        <v>0</v>
      </c>
      <c r="Q7" s="1530" t="str">
        <f>IF(P7=TRUE,_xlfn.IFNA(VLOOKUP(D7,RiskData!$B$5:$D$11,3,FALSE), ""),"")</f>
        <v/>
      </c>
      <c r="R7" s="1530" t="str">
        <f>IF(P7=TRUE,_xlfn.IFNA(VLOOKUP(E7,RiskData!$F$13:$I$36,4,FALSE), ""),"")</f>
        <v/>
      </c>
      <c r="S7" s="1530" t="str">
        <f>IF(P7=TRUE,_xlfn.IFNA(INDEX(RiskData!$H$40:$H$362,MATCH(TRUE,INDEX(RIGHT(RiskData!$F$40:$F$362,255)=RIGHT(F7,255),0),0)), ""),"")</f>
        <v/>
      </c>
      <c r="T7" s="1530" t="str">
        <f>IF(OR(P7=TRUE,ISBLANK(D7)),'Admin Sheet'!$B$44,"")</f>
        <v/>
      </c>
      <c r="U7" s="1530" t="str">
        <f>IF(OR(ISBLANK(D7), P7=TRUE),'Admin Sheet'!$B$41,"")</f>
        <v/>
      </c>
      <c r="V7" s="1531" t="str">
        <f t="shared" si="4"/>
        <v/>
      </c>
      <c r="W7" s="1531" t="str">
        <f t="shared" si="5"/>
        <v/>
      </c>
      <c r="X7" s="1531" t="str">
        <f t="shared" si="6"/>
        <v/>
      </c>
      <c r="Y7" s="1532" t="str">
        <f t="shared" si="7"/>
        <v/>
      </c>
    </row>
    <row r="8" spans="1:25" ht="15" customHeight="1" x14ac:dyDescent="0.2">
      <c r="A8" s="1522"/>
      <c r="B8" s="1528">
        <f t="shared" si="0"/>
        <v>5</v>
      </c>
      <c r="C8" s="1529" t="str">
        <f t="shared" si="1"/>
        <v>Finding5</v>
      </c>
      <c r="D8" s="1523" t="str">
        <f>IFERROR(IF(INDEX('LFA_Findings&amp;Recommendations_6'!C$9:C$108,MATCH('LFA_Findings&amp;Recom export'!$C8,'LFA_Findings&amp;Recommendations_6'!$B$9:$B$108,0))="","",INDEX('LFA_Findings&amp;Recommendations_6'!C$9:C$108,MATCH('LFA_Findings&amp;Recom export'!$C8,'LFA_Findings&amp;Recommendations_6'!$B$9:$B$108,0))),"")</f>
        <v/>
      </c>
      <c r="E8" s="1523" t="str">
        <f>IFERROR(IF(INDEX('LFA_Findings&amp;Recommendations_6'!D$9:D$108,MATCH('LFA_Findings&amp;Recom export'!$C8,'LFA_Findings&amp;Recommendations_6'!$B$9:$B$108,0))="","",INDEX('LFA_Findings&amp;Recommendations_6'!D$9:D$108,MATCH('LFA_Findings&amp;Recom export'!$C8,'LFA_Findings&amp;Recommendations_6'!$B$9:$B$108,0))),"")</f>
        <v/>
      </c>
      <c r="F8" s="1523" t="str">
        <f>IFERROR(IF(INDEX('LFA_Findings&amp;Recommendations_6'!E$9:E$108,MATCH('LFA_Findings&amp;Recom export'!$C8,'LFA_Findings&amp;Recommendations_6'!$B$9:$B$108,0))="","",INDEX('LFA_Findings&amp;Recommendations_6'!E$9:E$108,MATCH('LFA_Findings&amp;Recom export'!$C8,'LFA_Findings&amp;Recommendations_6'!$B$9:$B$108,0))),"")</f>
        <v/>
      </c>
      <c r="G8" s="1523" t="str">
        <f>IFERROR(IF(INDEX('LFA_Findings&amp;Recommendations_6'!F$9:F$108,MATCH('LFA_Findings&amp;Recom export'!$C8,'LFA_Findings&amp;Recommendations_6'!$B$9:$B$108,0))="","",INDEX('LFA_Findings&amp;Recommendations_6'!F$9:F$108,MATCH('LFA_Findings&amp;Recom export'!$C8,'LFA_Findings&amp;Recommendations_6'!$B$9:$B$108,0))),"")</f>
        <v/>
      </c>
      <c r="H8" s="1523" t="str">
        <f>IFERROR(IF(INDEX('LFA_Findings&amp;Recommendations_6'!G$9:G$108,MATCH('LFA_Findings&amp;Recom export'!$C8,'LFA_Findings&amp;Recommendations_6'!$B$9:$B$108,0))="","",INDEX('LFA_Findings&amp;Recommendations_6'!G$9:G$108,MATCH('LFA_Findings&amp;Recom export'!$C8,'LFA_Findings&amp;Recommendations_6'!$B$9:$B$108,0))),"")</f>
        <v/>
      </c>
      <c r="I8" s="1523" t="str">
        <f>IFERROR(IF(INDEX('LFA_Findings&amp;Recommendations_6'!H$9:H$108,MATCH('LFA_Findings&amp;Recom export'!$C8,'LFA_Findings&amp;Recommendations_6'!$B$9:$B$108,0))="","",INDEX('LFA_Findings&amp;Recommendations_6'!H$9:H$108,MATCH('LFA_Findings&amp;Recom export'!$C8,'LFA_Findings&amp;Recommendations_6'!$B$9:$B$108,0))),"")</f>
        <v/>
      </c>
      <c r="J8" s="1523" t="str">
        <f>IFERROR(IF(INDEX('LFA_Findings&amp;Recommendations_6'!I$9:I$108,MATCH('LFA_Findings&amp;Recom export'!$C8,'LFA_Findings&amp;Recommendations_6'!$B$9:$B$108,0))="","",INDEX('LFA_Findings&amp;Recommendations_6'!I$9:I$108,MATCH('LFA_Findings&amp;Recom export'!$C8,'LFA_Findings&amp;Recommendations_6'!$B$9:$B$108,0))),"")</f>
        <v/>
      </c>
      <c r="K8" s="1523" t="str">
        <f>IFERROR(IF(INDEX('LFA_Findings&amp;Recommendations_6'!J$9:J$108,MATCH('LFA_Findings&amp;Recom export'!$C8,'LFA_Findings&amp;Recommendations_6'!$B$9:$B$108,0))="","",INDEX('LFA_Findings&amp;Recommendations_6'!J$9:J$108,MATCH('LFA_Findings&amp;Recom export'!$C8,'LFA_Findings&amp;Recommendations_6'!$B$9:$B$108,0))),"")</f>
        <v/>
      </c>
      <c r="L8" s="1523" t="str">
        <f>IFERROR(IF(INDEX('LFA_Findings&amp;Recommendations_6'!K$9:K$108,MATCH('LFA_Findings&amp;Recom export'!$C8,'LFA_Findings&amp;Recommendations_6'!$B$9:$B$108,0))="","",INDEX('LFA_Findings&amp;Recommendations_6'!K$9:K$108,MATCH('LFA_Findings&amp;Recom export'!$C8,'LFA_Findings&amp;Recommendations_6'!$B$9:$B$108,0))),"")</f>
        <v/>
      </c>
      <c r="M8" s="1523" t="str">
        <f>IFERROR(IF(INDEX('LFA_Findings&amp;Recommendations_6'!L$9:L$108,MATCH('LFA_Findings&amp;Recom export'!$C8,'LFA_Findings&amp;Recommendations_6'!$B$9:$B$108,0))="","",INDEX('LFA_Findings&amp;Recommendations_6'!L$9:L$108,MATCH('LFA_Findings&amp;Recom export'!$C8,'LFA_Findings&amp;Recommendations_6'!$B$9:$B$108,0))),"")</f>
        <v/>
      </c>
      <c r="N8" s="1523" t="b">
        <f t="shared" si="2"/>
        <v>1</v>
      </c>
      <c r="O8" s="1530" t="b">
        <f t="shared" si="3"/>
        <v>0</v>
      </c>
      <c r="P8" s="1530" t="b">
        <f>IFERROR(IF(INDEX('LFA_Findings&amp;Recommendations_6'!A$9:A$108,MATCH('LFA_Findings&amp;Recom export'!$C8,'LFA_Findings&amp;Recommendations_6'!$B$9:$B$108,0))="","",INDEX('LFA_Findings&amp;Recommendations_6'!A$9:A$108,MATCH('LFA_Findings&amp;Recom export'!$C8,'LFA_Findings&amp;Recommendations_6'!$B$9:$B$108,0))),"")</f>
        <v>0</v>
      </c>
      <c r="Q8" s="1530" t="str">
        <f>IF(P8=TRUE,_xlfn.IFNA(VLOOKUP(D8,RiskData!$B$5:$D$11,3,FALSE), ""),"")</f>
        <v/>
      </c>
      <c r="R8" s="1530" t="str">
        <f>IF(P8=TRUE,_xlfn.IFNA(VLOOKUP(E8,RiskData!$F$13:$I$36,4,FALSE), ""),"")</f>
        <v/>
      </c>
      <c r="S8" s="1530" t="str">
        <f>IF(P8=TRUE,_xlfn.IFNA(INDEX(RiskData!$H$40:$H$362,MATCH(TRUE,INDEX(RIGHT(RiskData!$F$40:$F$362,255)=RIGHT(F8,255),0),0)), ""),"")</f>
        <v/>
      </c>
      <c r="T8" s="1530" t="str">
        <f>IF(OR(P8=TRUE,ISBLANK(D8)),'Admin Sheet'!$B$44,"")</f>
        <v/>
      </c>
      <c r="U8" s="1530" t="str">
        <f>IF(OR(ISBLANK(D8), P8=TRUE),'Admin Sheet'!$B$41,"")</f>
        <v/>
      </c>
      <c r="V8" s="1531" t="str">
        <f t="shared" si="4"/>
        <v/>
      </c>
      <c r="W8" s="1531" t="str">
        <f t="shared" si="5"/>
        <v/>
      </c>
      <c r="X8" s="1531" t="str">
        <f t="shared" si="6"/>
        <v/>
      </c>
      <c r="Y8" s="1532" t="str">
        <f t="shared" si="7"/>
        <v/>
      </c>
    </row>
    <row r="9" spans="1:25" ht="15" customHeight="1" x14ac:dyDescent="0.2">
      <c r="A9" s="1522"/>
      <c r="B9" s="1528">
        <f t="shared" si="0"/>
        <v>6</v>
      </c>
      <c r="C9" s="1529" t="str">
        <f t="shared" si="1"/>
        <v>Finding6</v>
      </c>
      <c r="D9" s="1523" t="str">
        <f>IFERROR(IF(INDEX('LFA_Findings&amp;Recommendations_6'!C$9:C$108,MATCH('LFA_Findings&amp;Recom export'!$C9,'LFA_Findings&amp;Recommendations_6'!$B$9:$B$108,0))="","",INDEX('LFA_Findings&amp;Recommendations_6'!C$9:C$108,MATCH('LFA_Findings&amp;Recom export'!$C9,'LFA_Findings&amp;Recommendations_6'!$B$9:$B$108,0))),"")</f>
        <v/>
      </c>
      <c r="E9" s="1523" t="str">
        <f>IFERROR(IF(INDEX('LFA_Findings&amp;Recommendations_6'!D$9:D$108,MATCH('LFA_Findings&amp;Recom export'!$C9,'LFA_Findings&amp;Recommendations_6'!$B$9:$B$108,0))="","",INDEX('LFA_Findings&amp;Recommendations_6'!D$9:D$108,MATCH('LFA_Findings&amp;Recom export'!$C9,'LFA_Findings&amp;Recommendations_6'!$B$9:$B$108,0))),"")</f>
        <v/>
      </c>
      <c r="F9" s="1523" t="str">
        <f>IFERROR(IF(INDEX('LFA_Findings&amp;Recommendations_6'!E$9:E$108,MATCH('LFA_Findings&amp;Recom export'!$C9,'LFA_Findings&amp;Recommendations_6'!$B$9:$B$108,0))="","",INDEX('LFA_Findings&amp;Recommendations_6'!E$9:E$108,MATCH('LFA_Findings&amp;Recom export'!$C9,'LFA_Findings&amp;Recommendations_6'!$B$9:$B$108,0))),"")</f>
        <v/>
      </c>
      <c r="G9" s="1523" t="str">
        <f>IFERROR(IF(INDEX('LFA_Findings&amp;Recommendations_6'!F$9:F$108,MATCH('LFA_Findings&amp;Recom export'!$C9,'LFA_Findings&amp;Recommendations_6'!$B$9:$B$108,0))="","",INDEX('LFA_Findings&amp;Recommendations_6'!F$9:F$108,MATCH('LFA_Findings&amp;Recom export'!$C9,'LFA_Findings&amp;Recommendations_6'!$B$9:$B$108,0))),"")</f>
        <v/>
      </c>
      <c r="H9" s="1523" t="str">
        <f>IFERROR(IF(INDEX('LFA_Findings&amp;Recommendations_6'!G$9:G$108,MATCH('LFA_Findings&amp;Recom export'!$C9,'LFA_Findings&amp;Recommendations_6'!$B$9:$B$108,0))="","",INDEX('LFA_Findings&amp;Recommendations_6'!G$9:G$108,MATCH('LFA_Findings&amp;Recom export'!$C9,'LFA_Findings&amp;Recommendations_6'!$B$9:$B$108,0))),"")</f>
        <v/>
      </c>
      <c r="I9" s="1523" t="str">
        <f>IFERROR(IF(INDEX('LFA_Findings&amp;Recommendations_6'!H$9:H$108,MATCH('LFA_Findings&amp;Recom export'!$C9,'LFA_Findings&amp;Recommendations_6'!$B$9:$B$108,0))="","",INDEX('LFA_Findings&amp;Recommendations_6'!H$9:H$108,MATCH('LFA_Findings&amp;Recom export'!$C9,'LFA_Findings&amp;Recommendations_6'!$B$9:$B$108,0))),"")</f>
        <v/>
      </c>
      <c r="J9" s="1523" t="str">
        <f>IFERROR(IF(INDEX('LFA_Findings&amp;Recommendations_6'!I$9:I$108,MATCH('LFA_Findings&amp;Recom export'!$C9,'LFA_Findings&amp;Recommendations_6'!$B$9:$B$108,0))="","",INDEX('LFA_Findings&amp;Recommendations_6'!I$9:I$108,MATCH('LFA_Findings&amp;Recom export'!$C9,'LFA_Findings&amp;Recommendations_6'!$B$9:$B$108,0))),"")</f>
        <v/>
      </c>
      <c r="K9" s="1523" t="str">
        <f>IFERROR(IF(INDEX('LFA_Findings&amp;Recommendations_6'!J$9:J$108,MATCH('LFA_Findings&amp;Recom export'!$C9,'LFA_Findings&amp;Recommendations_6'!$B$9:$B$108,0))="","",INDEX('LFA_Findings&amp;Recommendations_6'!J$9:J$108,MATCH('LFA_Findings&amp;Recom export'!$C9,'LFA_Findings&amp;Recommendations_6'!$B$9:$B$108,0))),"")</f>
        <v/>
      </c>
      <c r="L9" s="1523" t="str">
        <f>IFERROR(IF(INDEX('LFA_Findings&amp;Recommendations_6'!K$9:K$108,MATCH('LFA_Findings&amp;Recom export'!$C9,'LFA_Findings&amp;Recommendations_6'!$B$9:$B$108,0))="","",INDEX('LFA_Findings&amp;Recommendations_6'!K$9:K$108,MATCH('LFA_Findings&amp;Recom export'!$C9,'LFA_Findings&amp;Recommendations_6'!$B$9:$B$108,0))),"")</f>
        <v/>
      </c>
      <c r="M9" s="1523" t="str">
        <f>IFERROR(IF(INDEX('LFA_Findings&amp;Recommendations_6'!L$9:L$108,MATCH('LFA_Findings&amp;Recom export'!$C9,'LFA_Findings&amp;Recommendations_6'!$B$9:$B$108,0))="","",INDEX('LFA_Findings&amp;Recommendations_6'!L$9:L$108,MATCH('LFA_Findings&amp;Recom export'!$C9,'LFA_Findings&amp;Recommendations_6'!$B$9:$B$108,0))),"")</f>
        <v/>
      </c>
      <c r="N9" s="1523" t="b">
        <f t="shared" si="2"/>
        <v>1</v>
      </c>
      <c r="O9" s="1530" t="b">
        <f t="shared" si="3"/>
        <v>0</v>
      </c>
      <c r="P9" s="1530" t="b">
        <f>IFERROR(IF(INDEX('LFA_Findings&amp;Recommendations_6'!A$9:A$108,MATCH('LFA_Findings&amp;Recom export'!$C9,'LFA_Findings&amp;Recommendations_6'!$B$9:$B$108,0))="","",INDEX('LFA_Findings&amp;Recommendations_6'!A$9:A$108,MATCH('LFA_Findings&amp;Recom export'!$C9,'LFA_Findings&amp;Recommendations_6'!$B$9:$B$108,0))),"")</f>
        <v>0</v>
      </c>
      <c r="Q9" s="1530" t="str">
        <f>IF(P9=TRUE,_xlfn.IFNA(VLOOKUP(D9,RiskData!$B$5:$D$11,3,FALSE), ""),"")</f>
        <v/>
      </c>
      <c r="R9" s="1530" t="str">
        <f>IF(P9=TRUE,_xlfn.IFNA(VLOOKUP(E9,RiskData!$F$13:$I$36,4,FALSE), ""),"")</f>
        <v/>
      </c>
      <c r="S9" s="1530" t="str">
        <f>IF(P9=TRUE,_xlfn.IFNA(INDEX(RiskData!$H$40:$H$362,MATCH(TRUE,INDEX(RIGHT(RiskData!$F$40:$F$362,255)=RIGHT(F9,255),0),0)), ""),"")</f>
        <v/>
      </c>
      <c r="T9" s="1530" t="str">
        <f>IF(OR(P9=TRUE,ISBLANK(D9)),'Admin Sheet'!$B$44,"")</f>
        <v/>
      </c>
      <c r="U9" s="1530" t="str">
        <f>IF(OR(ISBLANK(D9), P9=TRUE),'Admin Sheet'!$B$41,"")</f>
        <v/>
      </c>
      <c r="V9" s="1531" t="str">
        <f t="shared" si="4"/>
        <v/>
      </c>
      <c r="W9" s="1531" t="str">
        <f t="shared" si="5"/>
        <v/>
      </c>
      <c r="X9" s="1531" t="str">
        <f t="shared" si="6"/>
        <v/>
      </c>
      <c r="Y9" s="1532" t="str">
        <f t="shared" si="7"/>
        <v/>
      </c>
    </row>
    <row r="10" spans="1:25" ht="15" customHeight="1" x14ac:dyDescent="0.2">
      <c r="A10" s="1522"/>
      <c r="B10" s="1528">
        <f t="shared" si="0"/>
        <v>7</v>
      </c>
      <c r="C10" s="1529" t="str">
        <f t="shared" si="1"/>
        <v>Finding7</v>
      </c>
      <c r="D10" s="1523" t="str">
        <f>IFERROR(IF(INDEX('LFA_Findings&amp;Recommendations_6'!C$9:C$108,MATCH('LFA_Findings&amp;Recom export'!$C10,'LFA_Findings&amp;Recommendations_6'!$B$9:$B$108,0))="","",INDEX('LFA_Findings&amp;Recommendations_6'!C$9:C$108,MATCH('LFA_Findings&amp;Recom export'!$C10,'LFA_Findings&amp;Recommendations_6'!$B$9:$B$108,0))),"")</f>
        <v/>
      </c>
      <c r="E10" s="1523" t="str">
        <f>IFERROR(IF(INDEX('LFA_Findings&amp;Recommendations_6'!D$9:D$108,MATCH('LFA_Findings&amp;Recom export'!$C10,'LFA_Findings&amp;Recommendations_6'!$B$9:$B$108,0))="","",INDEX('LFA_Findings&amp;Recommendations_6'!D$9:D$108,MATCH('LFA_Findings&amp;Recom export'!$C10,'LFA_Findings&amp;Recommendations_6'!$B$9:$B$108,0))),"")</f>
        <v/>
      </c>
      <c r="F10" s="1523" t="str">
        <f>IFERROR(IF(INDEX('LFA_Findings&amp;Recommendations_6'!E$9:E$108,MATCH('LFA_Findings&amp;Recom export'!$C10,'LFA_Findings&amp;Recommendations_6'!$B$9:$B$108,0))="","",INDEX('LFA_Findings&amp;Recommendations_6'!E$9:E$108,MATCH('LFA_Findings&amp;Recom export'!$C10,'LFA_Findings&amp;Recommendations_6'!$B$9:$B$108,0))),"")</f>
        <v/>
      </c>
      <c r="G10" s="1523" t="str">
        <f>IFERROR(IF(INDEX('LFA_Findings&amp;Recommendations_6'!F$9:F$108,MATCH('LFA_Findings&amp;Recom export'!$C10,'LFA_Findings&amp;Recommendations_6'!$B$9:$B$108,0))="","",INDEX('LFA_Findings&amp;Recommendations_6'!F$9:F$108,MATCH('LFA_Findings&amp;Recom export'!$C10,'LFA_Findings&amp;Recommendations_6'!$B$9:$B$108,0))),"")</f>
        <v/>
      </c>
      <c r="H10" s="1523" t="str">
        <f>IFERROR(IF(INDEX('LFA_Findings&amp;Recommendations_6'!G$9:G$108,MATCH('LFA_Findings&amp;Recom export'!$C10,'LFA_Findings&amp;Recommendations_6'!$B$9:$B$108,0))="","",INDEX('LFA_Findings&amp;Recommendations_6'!G$9:G$108,MATCH('LFA_Findings&amp;Recom export'!$C10,'LFA_Findings&amp;Recommendations_6'!$B$9:$B$108,0))),"")</f>
        <v/>
      </c>
      <c r="I10" s="1523" t="str">
        <f>IFERROR(IF(INDEX('LFA_Findings&amp;Recommendations_6'!H$9:H$108,MATCH('LFA_Findings&amp;Recom export'!$C10,'LFA_Findings&amp;Recommendations_6'!$B$9:$B$108,0))="","",INDEX('LFA_Findings&amp;Recommendations_6'!H$9:H$108,MATCH('LFA_Findings&amp;Recom export'!$C10,'LFA_Findings&amp;Recommendations_6'!$B$9:$B$108,0))),"")</f>
        <v/>
      </c>
      <c r="J10" s="1523" t="str">
        <f>IFERROR(IF(INDEX('LFA_Findings&amp;Recommendations_6'!I$9:I$108,MATCH('LFA_Findings&amp;Recom export'!$C10,'LFA_Findings&amp;Recommendations_6'!$B$9:$B$108,0))="","",INDEX('LFA_Findings&amp;Recommendations_6'!I$9:I$108,MATCH('LFA_Findings&amp;Recom export'!$C10,'LFA_Findings&amp;Recommendations_6'!$B$9:$B$108,0))),"")</f>
        <v/>
      </c>
      <c r="K10" s="1523" t="str">
        <f>IFERROR(IF(INDEX('LFA_Findings&amp;Recommendations_6'!J$9:J$108,MATCH('LFA_Findings&amp;Recom export'!$C10,'LFA_Findings&amp;Recommendations_6'!$B$9:$B$108,0))="","",INDEX('LFA_Findings&amp;Recommendations_6'!J$9:J$108,MATCH('LFA_Findings&amp;Recom export'!$C10,'LFA_Findings&amp;Recommendations_6'!$B$9:$B$108,0))),"")</f>
        <v/>
      </c>
      <c r="L10" s="1523" t="str">
        <f>IFERROR(IF(INDEX('LFA_Findings&amp;Recommendations_6'!K$9:K$108,MATCH('LFA_Findings&amp;Recom export'!$C10,'LFA_Findings&amp;Recommendations_6'!$B$9:$B$108,0))="","",INDEX('LFA_Findings&amp;Recommendations_6'!K$9:K$108,MATCH('LFA_Findings&amp;Recom export'!$C10,'LFA_Findings&amp;Recommendations_6'!$B$9:$B$108,0))),"")</f>
        <v/>
      </c>
      <c r="M10" s="1523" t="str">
        <f>IFERROR(IF(INDEX('LFA_Findings&amp;Recommendations_6'!L$9:L$108,MATCH('LFA_Findings&amp;Recom export'!$C10,'LFA_Findings&amp;Recommendations_6'!$B$9:$B$108,0))="","",INDEX('LFA_Findings&amp;Recommendations_6'!L$9:L$108,MATCH('LFA_Findings&amp;Recom export'!$C10,'LFA_Findings&amp;Recommendations_6'!$B$9:$B$108,0))),"")</f>
        <v/>
      </c>
      <c r="N10" s="1523" t="b">
        <f t="shared" si="2"/>
        <v>1</v>
      </c>
      <c r="O10" s="1530" t="b">
        <f t="shared" si="3"/>
        <v>0</v>
      </c>
      <c r="P10" s="1530" t="b">
        <f>IFERROR(IF(INDEX('LFA_Findings&amp;Recommendations_6'!A$9:A$108,MATCH('LFA_Findings&amp;Recom export'!$C10,'LFA_Findings&amp;Recommendations_6'!$B$9:$B$108,0))="","",INDEX('LFA_Findings&amp;Recommendations_6'!A$9:A$108,MATCH('LFA_Findings&amp;Recom export'!$C10,'LFA_Findings&amp;Recommendations_6'!$B$9:$B$108,0))),"")</f>
        <v>0</v>
      </c>
      <c r="Q10" s="1530" t="str">
        <f>IF(P10=TRUE,_xlfn.IFNA(VLOOKUP(D10,RiskData!$B$5:$D$11,3,FALSE), ""),"")</f>
        <v/>
      </c>
      <c r="R10" s="1530" t="str">
        <f>IF(P10=TRUE,_xlfn.IFNA(VLOOKUP(E10,RiskData!$F$13:$I$36,4,FALSE), ""),"")</f>
        <v/>
      </c>
      <c r="S10" s="1530" t="str">
        <f>IF(P10=TRUE,_xlfn.IFNA(INDEX(RiskData!$H$40:$H$362,MATCH(TRUE,INDEX(RIGHT(RiskData!$F$40:$F$362,255)=RIGHT(F10,255),0),0)), ""),"")</f>
        <v/>
      </c>
      <c r="T10" s="1530" t="str">
        <f>IF(OR(P10=TRUE,ISBLANK(D10)),'Admin Sheet'!$B$44,"")</f>
        <v/>
      </c>
      <c r="U10" s="1530" t="str">
        <f>IF(OR(ISBLANK(D10), P10=TRUE),'Admin Sheet'!$B$41,"")</f>
        <v/>
      </c>
      <c r="V10" s="1531" t="str">
        <f t="shared" si="4"/>
        <v/>
      </c>
      <c r="W10" s="1531" t="str">
        <f t="shared" si="5"/>
        <v/>
      </c>
      <c r="X10" s="1531" t="str">
        <f t="shared" si="6"/>
        <v/>
      </c>
      <c r="Y10" s="1532" t="str">
        <f t="shared" si="7"/>
        <v/>
      </c>
    </row>
    <row r="11" spans="1:25" ht="15" customHeight="1" x14ac:dyDescent="0.2">
      <c r="A11" s="1522"/>
      <c r="B11" s="1528">
        <f t="shared" si="0"/>
        <v>8</v>
      </c>
      <c r="C11" s="1529" t="str">
        <f t="shared" si="1"/>
        <v>Finding8</v>
      </c>
      <c r="D11" s="1523" t="str">
        <f>IFERROR(IF(INDEX('LFA_Findings&amp;Recommendations_6'!C$9:C$108,MATCH('LFA_Findings&amp;Recom export'!$C11,'LFA_Findings&amp;Recommendations_6'!$B$9:$B$108,0))="","",INDEX('LFA_Findings&amp;Recommendations_6'!C$9:C$108,MATCH('LFA_Findings&amp;Recom export'!$C11,'LFA_Findings&amp;Recommendations_6'!$B$9:$B$108,0))),"")</f>
        <v/>
      </c>
      <c r="E11" s="1523" t="str">
        <f>IFERROR(IF(INDEX('LFA_Findings&amp;Recommendations_6'!D$9:D$108,MATCH('LFA_Findings&amp;Recom export'!$C11,'LFA_Findings&amp;Recommendations_6'!$B$9:$B$108,0))="","",INDEX('LFA_Findings&amp;Recommendations_6'!D$9:D$108,MATCH('LFA_Findings&amp;Recom export'!$C11,'LFA_Findings&amp;Recommendations_6'!$B$9:$B$108,0))),"")</f>
        <v/>
      </c>
      <c r="F11" s="1523" t="str">
        <f>IFERROR(IF(INDEX('LFA_Findings&amp;Recommendations_6'!E$9:E$108,MATCH('LFA_Findings&amp;Recom export'!$C11,'LFA_Findings&amp;Recommendations_6'!$B$9:$B$108,0))="","",INDEX('LFA_Findings&amp;Recommendations_6'!E$9:E$108,MATCH('LFA_Findings&amp;Recom export'!$C11,'LFA_Findings&amp;Recommendations_6'!$B$9:$B$108,0))),"")</f>
        <v/>
      </c>
      <c r="G11" s="1523" t="str">
        <f>IFERROR(IF(INDEX('LFA_Findings&amp;Recommendations_6'!F$9:F$108,MATCH('LFA_Findings&amp;Recom export'!$C11,'LFA_Findings&amp;Recommendations_6'!$B$9:$B$108,0))="","",INDEX('LFA_Findings&amp;Recommendations_6'!F$9:F$108,MATCH('LFA_Findings&amp;Recom export'!$C11,'LFA_Findings&amp;Recommendations_6'!$B$9:$B$108,0))),"")</f>
        <v/>
      </c>
      <c r="H11" s="1523" t="str">
        <f>IFERROR(IF(INDEX('LFA_Findings&amp;Recommendations_6'!G$9:G$108,MATCH('LFA_Findings&amp;Recom export'!$C11,'LFA_Findings&amp;Recommendations_6'!$B$9:$B$108,0))="","",INDEX('LFA_Findings&amp;Recommendations_6'!G$9:G$108,MATCH('LFA_Findings&amp;Recom export'!$C11,'LFA_Findings&amp;Recommendations_6'!$B$9:$B$108,0))),"")</f>
        <v/>
      </c>
      <c r="I11" s="1523" t="str">
        <f>IFERROR(IF(INDEX('LFA_Findings&amp;Recommendations_6'!H$9:H$108,MATCH('LFA_Findings&amp;Recom export'!$C11,'LFA_Findings&amp;Recommendations_6'!$B$9:$B$108,0))="","",INDEX('LFA_Findings&amp;Recommendations_6'!H$9:H$108,MATCH('LFA_Findings&amp;Recom export'!$C11,'LFA_Findings&amp;Recommendations_6'!$B$9:$B$108,0))),"")</f>
        <v/>
      </c>
      <c r="J11" s="1523" t="str">
        <f>IFERROR(IF(INDEX('LFA_Findings&amp;Recommendations_6'!I$9:I$108,MATCH('LFA_Findings&amp;Recom export'!$C11,'LFA_Findings&amp;Recommendations_6'!$B$9:$B$108,0))="","",INDEX('LFA_Findings&amp;Recommendations_6'!I$9:I$108,MATCH('LFA_Findings&amp;Recom export'!$C11,'LFA_Findings&amp;Recommendations_6'!$B$9:$B$108,0))),"")</f>
        <v/>
      </c>
      <c r="K11" s="1523" t="str">
        <f>IFERROR(IF(INDEX('LFA_Findings&amp;Recommendations_6'!J$9:J$108,MATCH('LFA_Findings&amp;Recom export'!$C11,'LFA_Findings&amp;Recommendations_6'!$B$9:$B$108,0))="","",INDEX('LFA_Findings&amp;Recommendations_6'!J$9:J$108,MATCH('LFA_Findings&amp;Recom export'!$C11,'LFA_Findings&amp;Recommendations_6'!$B$9:$B$108,0))),"")</f>
        <v/>
      </c>
      <c r="L11" s="1523" t="str">
        <f>IFERROR(IF(INDEX('LFA_Findings&amp;Recommendations_6'!K$9:K$108,MATCH('LFA_Findings&amp;Recom export'!$C11,'LFA_Findings&amp;Recommendations_6'!$B$9:$B$108,0))="","",INDEX('LFA_Findings&amp;Recommendations_6'!K$9:K$108,MATCH('LFA_Findings&amp;Recom export'!$C11,'LFA_Findings&amp;Recommendations_6'!$B$9:$B$108,0))),"")</f>
        <v/>
      </c>
      <c r="M11" s="1523" t="str">
        <f>IFERROR(IF(INDEX('LFA_Findings&amp;Recommendations_6'!L$9:L$108,MATCH('LFA_Findings&amp;Recom export'!$C11,'LFA_Findings&amp;Recommendations_6'!$B$9:$B$108,0))="","",INDEX('LFA_Findings&amp;Recommendations_6'!L$9:L$108,MATCH('LFA_Findings&amp;Recom export'!$C11,'LFA_Findings&amp;Recommendations_6'!$B$9:$B$108,0))),"")</f>
        <v/>
      </c>
      <c r="N11" s="1523" t="b">
        <f t="shared" si="2"/>
        <v>1</v>
      </c>
      <c r="O11" s="1530" t="b">
        <f t="shared" si="3"/>
        <v>0</v>
      </c>
      <c r="P11" s="1530" t="b">
        <f>IFERROR(IF(INDEX('LFA_Findings&amp;Recommendations_6'!A$9:A$108,MATCH('LFA_Findings&amp;Recom export'!$C11,'LFA_Findings&amp;Recommendations_6'!$B$9:$B$108,0))="","",INDEX('LFA_Findings&amp;Recommendations_6'!A$9:A$108,MATCH('LFA_Findings&amp;Recom export'!$C11,'LFA_Findings&amp;Recommendations_6'!$B$9:$B$108,0))),"")</f>
        <v>0</v>
      </c>
      <c r="Q11" s="1530" t="str">
        <f>IF(P11=TRUE,_xlfn.IFNA(VLOOKUP(D11,RiskData!$B$5:$D$11,3,FALSE), ""),"")</f>
        <v/>
      </c>
      <c r="R11" s="1530" t="str">
        <f>IF(P11=TRUE,_xlfn.IFNA(VLOOKUP(E11,RiskData!$F$13:$I$36,4,FALSE), ""),"")</f>
        <v/>
      </c>
      <c r="S11" s="1530" t="str">
        <f>IF(P11=TRUE,_xlfn.IFNA(INDEX(RiskData!$H$40:$H$362,MATCH(TRUE,INDEX(RIGHT(RiskData!$F$40:$F$362,255)=RIGHT(F11,255),0),0)), ""),"")</f>
        <v/>
      </c>
      <c r="T11" s="1530" t="str">
        <f>IF(OR(P11=TRUE,ISBLANK(D11)),'Admin Sheet'!$B$44,"")</f>
        <v/>
      </c>
      <c r="U11" s="1530" t="str">
        <f>IF(OR(ISBLANK(D11), P11=TRUE),'Admin Sheet'!$B$41,"")</f>
        <v/>
      </c>
      <c r="V11" s="1531" t="str">
        <f t="shared" si="4"/>
        <v/>
      </c>
      <c r="W11" s="1531" t="str">
        <f t="shared" si="5"/>
        <v/>
      </c>
      <c r="X11" s="1531" t="str">
        <f t="shared" si="6"/>
        <v/>
      </c>
      <c r="Y11" s="1532" t="str">
        <f t="shared" si="7"/>
        <v/>
      </c>
    </row>
    <row r="12" spans="1:25" ht="15" customHeight="1" x14ac:dyDescent="0.2">
      <c r="A12" s="1522"/>
      <c r="B12" s="1528">
        <f t="shared" si="0"/>
        <v>9</v>
      </c>
      <c r="C12" s="1529" t="str">
        <f t="shared" si="1"/>
        <v>Finding9</v>
      </c>
      <c r="D12" s="1523" t="str">
        <f>IFERROR(IF(INDEX('LFA_Findings&amp;Recommendations_6'!C$9:C$108,MATCH('LFA_Findings&amp;Recom export'!$C12,'LFA_Findings&amp;Recommendations_6'!$B$9:$B$108,0))="","",INDEX('LFA_Findings&amp;Recommendations_6'!C$9:C$108,MATCH('LFA_Findings&amp;Recom export'!$C12,'LFA_Findings&amp;Recommendations_6'!$B$9:$B$108,0))),"")</f>
        <v/>
      </c>
      <c r="E12" s="1523" t="str">
        <f>IFERROR(IF(INDEX('LFA_Findings&amp;Recommendations_6'!D$9:D$108,MATCH('LFA_Findings&amp;Recom export'!$C12,'LFA_Findings&amp;Recommendations_6'!$B$9:$B$108,0))="","",INDEX('LFA_Findings&amp;Recommendations_6'!D$9:D$108,MATCH('LFA_Findings&amp;Recom export'!$C12,'LFA_Findings&amp;Recommendations_6'!$B$9:$B$108,0))),"")</f>
        <v/>
      </c>
      <c r="F12" s="1523" t="str">
        <f>IFERROR(IF(INDEX('LFA_Findings&amp;Recommendations_6'!E$9:E$108,MATCH('LFA_Findings&amp;Recom export'!$C12,'LFA_Findings&amp;Recommendations_6'!$B$9:$B$108,0))="","",INDEX('LFA_Findings&amp;Recommendations_6'!E$9:E$108,MATCH('LFA_Findings&amp;Recom export'!$C12,'LFA_Findings&amp;Recommendations_6'!$B$9:$B$108,0))),"")</f>
        <v/>
      </c>
      <c r="G12" s="1523" t="str">
        <f>IFERROR(IF(INDEX('LFA_Findings&amp;Recommendations_6'!F$9:F$108,MATCH('LFA_Findings&amp;Recom export'!$C12,'LFA_Findings&amp;Recommendations_6'!$B$9:$B$108,0))="","",INDEX('LFA_Findings&amp;Recommendations_6'!F$9:F$108,MATCH('LFA_Findings&amp;Recom export'!$C12,'LFA_Findings&amp;Recommendations_6'!$B$9:$B$108,0))),"")</f>
        <v/>
      </c>
      <c r="H12" s="1523" t="str">
        <f>IFERROR(IF(INDEX('LFA_Findings&amp;Recommendations_6'!G$9:G$108,MATCH('LFA_Findings&amp;Recom export'!$C12,'LFA_Findings&amp;Recommendations_6'!$B$9:$B$108,0))="","",INDEX('LFA_Findings&amp;Recommendations_6'!G$9:G$108,MATCH('LFA_Findings&amp;Recom export'!$C12,'LFA_Findings&amp;Recommendations_6'!$B$9:$B$108,0))),"")</f>
        <v/>
      </c>
      <c r="I12" s="1523" t="str">
        <f>IFERROR(IF(INDEX('LFA_Findings&amp;Recommendations_6'!H$9:H$108,MATCH('LFA_Findings&amp;Recom export'!$C12,'LFA_Findings&amp;Recommendations_6'!$B$9:$B$108,0))="","",INDEX('LFA_Findings&amp;Recommendations_6'!H$9:H$108,MATCH('LFA_Findings&amp;Recom export'!$C12,'LFA_Findings&amp;Recommendations_6'!$B$9:$B$108,0))),"")</f>
        <v/>
      </c>
      <c r="J12" s="1523" t="str">
        <f>IFERROR(IF(INDEX('LFA_Findings&amp;Recommendations_6'!I$9:I$108,MATCH('LFA_Findings&amp;Recom export'!$C12,'LFA_Findings&amp;Recommendations_6'!$B$9:$B$108,0))="","",INDEX('LFA_Findings&amp;Recommendations_6'!I$9:I$108,MATCH('LFA_Findings&amp;Recom export'!$C12,'LFA_Findings&amp;Recommendations_6'!$B$9:$B$108,0))),"")</f>
        <v/>
      </c>
      <c r="K12" s="1523" t="str">
        <f>IFERROR(IF(INDEX('LFA_Findings&amp;Recommendations_6'!J$9:J$108,MATCH('LFA_Findings&amp;Recom export'!$C12,'LFA_Findings&amp;Recommendations_6'!$B$9:$B$108,0))="","",INDEX('LFA_Findings&amp;Recommendations_6'!J$9:J$108,MATCH('LFA_Findings&amp;Recom export'!$C12,'LFA_Findings&amp;Recommendations_6'!$B$9:$B$108,0))),"")</f>
        <v/>
      </c>
      <c r="L12" s="1523" t="str">
        <f>IFERROR(IF(INDEX('LFA_Findings&amp;Recommendations_6'!K$9:K$108,MATCH('LFA_Findings&amp;Recom export'!$C12,'LFA_Findings&amp;Recommendations_6'!$B$9:$B$108,0))="","",INDEX('LFA_Findings&amp;Recommendations_6'!K$9:K$108,MATCH('LFA_Findings&amp;Recom export'!$C12,'LFA_Findings&amp;Recommendations_6'!$B$9:$B$108,0))),"")</f>
        <v/>
      </c>
      <c r="M12" s="1523" t="str">
        <f>IFERROR(IF(INDEX('LFA_Findings&amp;Recommendations_6'!L$9:L$108,MATCH('LFA_Findings&amp;Recom export'!$C12,'LFA_Findings&amp;Recommendations_6'!$B$9:$B$108,0))="","",INDEX('LFA_Findings&amp;Recommendations_6'!L$9:L$108,MATCH('LFA_Findings&amp;Recom export'!$C12,'LFA_Findings&amp;Recommendations_6'!$B$9:$B$108,0))),"")</f>
        <v/>
      </c>
      <c r="N12" s="1523" t="b">
        <f t="shared" si="2"/>
        <v>1</v>
      </c>
      <c r="O12" s="1530" t="b">
        <f t="shared" si="3"/>
        <v>0</v>
      </c>
      <c r="P12" s="1530" t="b">
        <f>IFERROR(IF(INDEX('LFA_Findings&amp;Recommendations_6'!A$9:A$108,MATCH('LFA_Findings&amp;Recom export'!$C12,'LFA_Findings&amp;Recommendations_6'!$B$9:$B$108,0))="","",INDEX('LFA_Findings&amp;Recommendations_6'!A$9:A$108,MATCH('LFA_Findings&amp;Recom export'!$C12,'LFA_Findings&amp;Recommendations_6'!$B$9:$B$108,0))),"")</f>
        <v>0</v>
      </c>
      <c r="Q12" s="1530" t="str">
        <f>IF(P12=TRUE,_xlfn.IFNA(VLOOKUP(D12,RiskData!$B$5:$D$11,3,FALSE), ""),"")</f>
        <v/>
      </c>
      <c r="R12" s="1530" t="str">
        <f>IF(P12=TRUE,_xlfn.IFNA(VLOOKUP(E12,RiskData!$F$13:$I$36,4,FALSE), ""),"")</f>
        <v/>
      </c>
      <c r="S12" s="1530" t="str">
        <f>IF(P12=TRUE,_xlfn.IFNA(INDEX(RiskData!$H$40:$H$362,MATCH(TRUE,INDEX(RIGHT(RiskData!$F$40:$F$362,255)=RIGHT(F12,255),0),0)), ""),"")</f>
        <v/>
      </c>
      <c r="T12" s="1530" t="str">
        <f>IF(OR(P12=TRUE,ISBLANK(D12)),'Admin Sheet'!$B$44,"")</f>
        <v/>
      </c>
      <c r="U12" s="1530" t="str">
        <f>IF(OR(ISBLANK(D12), P12=TRUE),'Admin Sheet'!$B$41,"")</f>
        <v/>
      </c>
      <c r="V12" s="1531" t="str">
        <f t="shared" si="4"/>
        <v/>
      </c>
      <c r="W12" s="1531" t="str">
        <f t="shared" si="5"/>
        <v/>
      </c>
      <c r="X12" s="1531" t="str">
        <f t="shared" si="6"/>
        <v/>
      </c>
      <c r="Y12" s="1532" t="str">
        <f t="shared" si="7"/>
        <v/>
      </c>
    </row>
    <row r="13" spans="1:25" ht="15" customHeight="1" x14ac:dyDescent="0.2">
      <c r="A13" s="1522"/>
      <c r="B13" s="1528">
        <f t="shared" si="0"/>
        <v>10</v>
      </c>
      <c r="C13" s="1529" t="str">
        <f t="shared" si="1"/>
        <v>Finding10</v>
      </c>
      <c r="D13" s="1523" t="str">
        <f>IFERROR(IF(INDEX('LFA_Findings&amp;Recommendations_6'!C$9:C$108,MATCH('LFA_Findings&amp;Recom export'!$C13,'LFA_Findings&amp;Recommendations_6'!$B$9:$B$108,0))="","",INDEX('LFA_Findings&amp;Recommendations_6'!C$9:C$108,MATCH('LFA_Findings&amp;Recom export'!$C13,'LFA_Findings&amp;Recommendations_6'!$B$9:$B$108,0))),"")</f>
        <v/>
      </c>
      <c r="E13" s="1523" t="str">
        <f>IFERROR(IF(INDEX('LFA_Findings&amp;Recommendations_6'!D$9:D$108,MATCH('LFA_Findings&amp;Recom export'!$C13,'LFA_Findings&amp;Recommendations_6'!$B$9:$B$108,0))="","",INDEX('LFA_Findings&amp;Recommendations_6'!D$9:D$108,MATCH('LFA_Findings&amp;Recom export'!$C13,'LFA_Findings&amp;Recommendations_6'!$B$9:$B$108,0))),"")</f>
        <v/>
      </c>
      <c r="F13" s="1523" t="str">
        <f>IFERROR(IF(INDEX('LFA_Findings&amp;Recommendations_6'!E$9:E$108,MATCH('LFA_Findings&amp;Recom export'!$C13,'LFA_Findings&amp;Recommendations_6'!$B$9:$B$108,0))="","",INDEX('LFA_Findings&amp;Recommendations_6'!E$9:E$108,MATCH('LFA_Findings&amp;Recom export'!$C13,'LFA_Findings&amp;Recommendations_6'!$B$9:$B$108,0))),"")</f>
        <v/>
      </c>
      <c r="G13" s="1523" t="str">
        <f>IFERROR(IF(INDEX('LFA_Findings&amp;Recommendations_6'!F$9:F$108,MATCH('LFA_Findings&amp;Recom export'!$C13,'LFA_Findings&amp;Recommendations_6'!$B$9:$B$108,0))="","",INDEX('LFA_Findings&amp;Recommendations_6'!F$9:F$108,MATCH('LFA_Findings&amp;Recom export'!$C13,'LFA_Findings&amp;Recommendations_6'!$B$9:$B$108,0))),"")</f>
        <v/>
      </c>
      <c r="H13" s="1523" t="str">
        <f>IFERROR(IF(INDEX('LFA_Findings&amp;Recommendations_6'!G$9:G$108,MATCH('LFA_Findings&amp;Recom export'!$C13,'LFA_Findings&amp;Recommendations_6'!$B$9:$B$108,0))="","",INDEX('LFA_Findings&amp;Recommendations_6'!G$9:G$108,MATCH('LFA_Findings&amp;Recom export'!$C13,'LFA_Findings&amp;Recommendations_6'!$B$9:$B$108,0))),"")</f>
        <v/>
      </c>
      <c r="I13" s="1523" t="str">
        <f>IFERROR(IF(INDEX('LFA_Findings&amp;Recommendations_6'!H$9:H$108,MATCH('LFA_Findings&amp;Recom export'!$C13,'LFA_Findings&amp;Recommendations_6'!$B$9:$B$108,0))="","",INDEX('LFA_Findings&amp;Recommendations_6'!H$9:H$108,MATCH('LFA_Findings&amp;Recom export'!$C13,'LFA_Findings&amp;Recommendations_6'!$B$9:$B$108,0))),"")</f>
        <v/>
      </c>
      <c r="J13" s="1523" t="str">
        <f>IFERROR(IF(INDEX('LFA_Findings&amp;Recommendations_6'!I$9:I$108,MATCH('LFA_Findings&amp;Recom export'!$C13,'LFA_Findings&amp;Recommendations_6'!$B$9:$B$108,0))="","",INDEX('LFA_Findings&amp;Recommendations_6'!I$9:I$108,MATCH('LFA_Findings&amp;Recom export'!$C13,'LFA_Findings&amp;Recommendations_6'!$B$9:$B$108,0))),"")</f>
        <v/>
      </c>
      <c r="K13" s="1523" t="str">
        <f>IFERROR(IF(INDEX('LFA_Findings&amp;Recommendations_6'!J$9:J$108,MATCH('LFA_Findings&amp;Recom export'!$C13,'LFA_Findings&amp;Recommendations_6'!$B$9:$B$108,0))="","",INDEX('LFA_Findings&amp;Recommendations_6'!J$9:J$108,MATCH('LFA_Findings&amp;Recom export'!$C13,'LFA_Findings&amp;Recommendations_6'!$B$9:$B$108,0))),"")</f>
        <v/>
      </c>
      <c r="L13" s="1523" t="str">
        <f>IFERROR(IF(INDEX('LFA_Findings&amp;Recommendations_6'!K$9:K$108,MATCH('LFA_Findings&amp;Recom export'!$C13,'LFA_Findings&amp;Recommendations_6'!$B$9:$B$108,0))="","",INDEX('LFA_Findings&amp;Recommendations_6'!K$9:K$108,MATCH('LFA_Findings&amp;Recom export'!$C13,'LFA_Findings&amp;Recommendations_6'!$B$9:$B$108,0))),"")</f>
        <v/>
      </c>
      <c r="M13" s="1523" t="str">
        <f>IFERROR(IF(INDEX('LFA_Findings&amp;Recommendations_6'!L$9:L$108,MATCH('LFA_Findings&amp;Recom export'!$C13,'LFA_Findings&amp;Recommendations_6'!$B$9:$B$108,0))="","",INDEX('LFA_Findings&amp;Recommendations_6'!L$9:L$108,MATCH('LFA_Findings&amp;Recom export'!$C13,'LFA_Findings&amp;Recommendations_6'!$B$9:$B$108,0))),"")</f>
        <v/>
      </c>
      <c r="N13" s="1523" t="b">
        <f t="shared" si="2"/>
        <v>1</v>
      </c>
      <c r="O13" s="1530" t="b">
        <f t="shared" si="3"/>
        <v>0</v>
      </c>
      <c r="P13" s="1530" t="b">
        <f>IFERROR(IF(INDEX('LFA_Findings&amp;Recommendations_6'!A$9:A$108,MATCH('LFA_Findings&amp;Recom export'!$C13,'LFA_Findings&amp;Recommendations_6'!$B$9:$B$108,0))="","",INDEX('LFA_Findings&amp;Recommendations_6'!A$9:A$108,MATCH('LFA_Findings&amp;Recom export'!$C13,'LFA_Findings&amp;Recommendations_6'!$B$9:$B$108,0))),"")</f>
        <v>0</v>
      </c>
      <c r="Q13" s="1530" t="str">
        <f>IF(P13=TRUE,_xlfn.IFNA(VLOOKUP(D13,RiskData!$B$5:$D$11,3,FALSE), ""),"")</f>
        <v/>
      </c>
      <c r="R13" s="1530" t="str">
        <f>IF(P13=TRUE,_xlfn.IFNA(VLOOKUP(E13,RiskData!$F$13:$I$36,4,FALSE), ""),"")</f>
        <v/>
      </c>
      <c r="S13" s="1530" t="str">
        <f>IF(P13=TRUE,_xlfn.IFNA(INDEX(RiskData!$H$40:$H$362,MATCH(TRUE,INDEX(RIGHT(RiskData!$F$40:$F$362,255)=RIGHT(F13,255),0),0)), ""),"")</f>
        <v/>
      </c>
      <c r="T13" s="1530" t="str">
        <f>IF(OR(P13=TRUE,ISBLANK(D13)),'Admin Sheet'!$B$44,"")</f>
        <v/>
      </c>
      <c r="U13" s="1530" t="str">
        <f>IF(OR(ISBLANK(D13), P13=TRUE),'Admin Sheet'!$B$41,"")</f>
        <v/>
      </c>
      <c r="V13" s="1531" t="str">
        <f t="shared" si="4"/>
        <v/>
      </c>
      <c r="W13" s="1531" t="str">
        <f t="shared" si="5"/>
        <v/>
      </c>
      <c r="X13" s="1531" t="str">
        <f t="shared" si="6"/>
        <v/>
      </c>
      <c r="Y13" s="1532" t="str">
        <f t="shared" si="7"/>
        <v/>
      </c>
    </row>
    <row r="14" spans="1:25" ht="15" customHeight="1" x14ac:dyDescent="0.2">
      <c r="A14" s="1522"/>
      <c r="B14" s="1528">
        <f t="shared" si="0"/>
        <v>11</v>
      </c>
      <c r="C14" s="1529" t="str">
        <f t="shared" si="1"/>
        <v>Finding11</v>
      </c>
      <c r="D14" s="1523" t="str">
        <f>IFERROR(IF(INDEX('LFA_Findings&amp;Recommendations_6'!C$9:C$108,MATCH('LFA_Findings&amp;Recom export'!$C14,'LFA_Findings&amp;Recommendations_6'!$B$9:$B$108,0))="","",INDEX('LFA_Findings&amp;Recommendations_6'!C$9:C$108,MATCH('LFA_Findings&amp;Recom export'!$C14,'LFA_Findings&amp;Recommendations_6'!$B$9:$B$108,0))),"")</f>
        <v/>
      </c>
      <c r="E14" s="1523" t="str">
        <f>IFERROR(IF(INDEX('LFA_Findings&amp;Recommendations_6'!D$9:D$108,MATCH('LFA_Findings&amp;Recom export'!$C14,'LFA_Findings&amp;Recommendations_6'!$B$9:$B$108,0))="","",INDEX('LFA_Findings&amp;Recommendations_6'!D$9:D$108,MATCH('LFA_Findings&amp;Recom export'!$C14,'LFA_Findings&amp;Recommendations_6'!$B$9:$B$108,0))),"")</f>
        <v/>
      </c>
      <c r="F14" s="1523" t="str">
        <f>IFERROR(IF(INDEX('LFA_Findings&amp;Recommendations_6'!E$9:E$108,MATCH('LFA_Findings&amp;Recom export'!$C14,'LFA_Findings&amp;Recommendations_6'!$B$9:$B$108,0))="","",INDEX('LFA_Findings&amp;Recommendations_6'!E$9:E$108,MATCH('LFA_Findings&amp;Recom export'!$C14,'LFA_Findings&amp;Recommendations_6'!$B$9:$B$108,0))),"")</f>
        <v/>
      </c>
      <c r="G14" s="1523" t="str">
        <f>IFERROR(IF(INDEX('LFA_Findings&amp;Recommendations_6'!F$9:F$108,MATCH('LFA_Findings&amp;Recom export'!$C14,'LFA_Findings&amp;Recommendations_6'!$B$9:$B$108,0))="","",INDEX('LFA_Findings&amp;Recommendations_6'!F$9:F$108,MATCH('LFA_Findings&amp;Recom export'!$C14,'LFA_Findings&amp;Recommendations_6'!$B$9:$B$108,0))),"")</f>
        <v/>
      </c>
      <c r="H14" s="1523" t="str">
        <f>IFERROR(IF(INDEX('LFA_Findings&amp;Recommendations_6'!G$9:G$108,MATCH('LFA_Findings&amp;Recom export'!$C14,'LFA_Findings&amp;Recommendations_6'!$B$9:$B$108,0))="","",INDEX('LFA_Findings&amp;Recommendations_6'!G$9:G$108,MATCH('LFA_Findings&amp;Recom export'!$C14,'LFA_Findings&amp;Recommendations_6'!$B$9:$B$108,0))),"")</f>
        <v/>
      </c>
      <c r="I14" s="1523" t="str">
        <f>IFERROR(IF(INDEX('LFA_Findings&amp;Recommendations_6'!H$9:H$108,MATCH('LFA_Findings&amp;Recom export'!$C14,'LFA_Findings&amp;Recommendations_6'!$B$9:$B$108,0))="","",INDEX('LFA_Findings&amp;Recommendations_6'!H$9:H$108,MATCH('LFA_Findings&amp;Recom export'!$C14,'LFA_Findings&amp;Recommendations_6'!$B$9:$B$108,0))),"")</f>
        <v/>
      </c>
      <c r="J14" s="1523" t="str">
        <f>IFERROR(IF(INDEX('LFA_Findings&amp;Recommendations_6'!I$9:I$108,MATCH('LFA_Findings&amp;Recom export'!$C14,'LFA_Findings&amp;Recommendations_6'!$B$9:$B$108,0))="","",INDEX('LFA_Findings&amp;Recommendations_6'!I$9:I$108,MATCH('LFA_Findings&amp;Recom export'!$C14,'LFA_Findings&amp;Recommendations_6'!$B$9:$B$108,0))),"")</f>
        <v/>
      </c>
      <c r="K14" s="1523" t="str">
        <f>IFERROR(IF(INDEX('LFA_Findings&amp;Recommendations_6'!J$9:J$108,MATCH('LFA_Findings&amp;Recom export'!$C14,'LFA_Findings&amp;Recommendations_6'!$B$9:$B$108,0))="","",INDEX('LFA_Findings&amp;Recommendations_6'!J$9:J$108,MATCH('LFA_Findings&amp;Recom export'!$C14,'LFA_Findings&amp;Recommendations_6'!$B$9:$B$108,0))),"")</f>
        <v/>
      </c>
      <c r="L14" s="1523" t="str">
        <f>IFERROR(IF(INDEX('LFA_Findings&amp;Recommendations_6'!K$9:K$108,MATCH('LFA_Findings&amp;Recom export'!$C14,'LFA_Findings&amp;Recommendations_6'!$B$9:$B$108,0))="","",INDEX('LFA_Findings&amp;Recommendations_6'!K$9:K$108,MATCH('LFA_Findings&amp;Recom export'!$C14,'LFA_Findings&amp;Recommendations_6'!$B$9:$B$108,0))),"")</f>
        <v/>
      </c>
      <c r="M14" s="1523" t="str">
        <f>IFERROR(IF(INDEX('LFA_Findings&amp;Recommendations_6'!L$9:L$108,MATCH('LFA_Findings&amp;Recom export'!$C14,'LFA_Findings&amp;Recommendations_6'!$B$9:$B$108,0))="","",INDEX('LFA_Findings&amp;Recommendations_6'!L$9:L$108,MATCH('LFA_Findings&amp;Recom export'!$C14,'LFA_Findings&amp;Recommendations_6'!$B$9:$B$108,0))),"")</f>
        <v/>
      </c>
      <c r="N14" s="1523" t="b">
        <f t="shared" si="2"/>
        <v>1</v>
      </c>
      <c r="O14" s="1530" t="b">
        <f t="shared" si="3"/>
        <v>0</v>
      </c>
      <c r="P14" s="1530" t="b">
        <f>IFERROR(IF(INDEX('LFA_Findings&amp;Recommendations_6'!A$9:A$108,MATCH('LFA_Findings&amp;Recom export'!$C14,'LFA_Findings&amp;Recommendations_6'!$B$9:$B$108,0))="","",INDEX('LFA_Findings&amp;Recommendations_6'!A$9:A$108,MATCH('LFA_Findings&amp;Recom export'!$C14,'LFA_Findings&amp;Recommendations_6'!$B$9:$B$108,0))),"")</f>
        <v>0</v>
      </c>
      <c r="Q14" s="1530" t="str">
        <f>IF(P14=TRUE,_xlfn.IFNA(VLOOKUP(D14,RiskData!$B$5:$D$11,3,FALSE), ""),"")</f>
        <v/>
      </c>
      <c r="R14" s="1530" t="str">
        <f>IF(P14=TRUE,_xlfn.IFNA(VLOOKUP(E14,RiskData!$F$13:$I$36,4,FALSE), ""),"")</f>
        <v/>
      </c>
      <c r="S14" s="1530" t="str">
        <f>IF(P14=TRUE,_xlfn.IFNA(INDEX(RiskData!$H$40:$H$362,MATCH(TRUE,INDEX(RIGHT(RiskData!$F$40:$F$362,255)=RIGHT(F14,255),0),0)), ""),"")</f>
        <v/>
      </c>
      <c r="T14" s="1530" t="str">
        <f>IF(OR(P14=TRUE,ISBLANK(D14)),'Admin Sheet'!$B$44,"")</f>
        <v/>
      </c>
      <c r="U14" s="1530" t="str">
        <f>IF(OR(ISBLANK(D14), P14=TRUE),'Admin Sheet'!$B$41,"")</f>
        <v/>
      </c>
      <c r="V14" s="1531" t="str">
        <f t="shared" si="4"/>
        <v/>
      </c>
      <c r="W14" s="1531" t="str">
        <f t="shared" si="5"/>
        <v/>
      </c>
      <c r="X14" s="1531" t="str">
        <f t="shared" si="6"/>
        <v/>
      </c>
      <c r="Y14" s="1532" t="str">
        <f t="shared" si="7"/>
        <v/>
      </c>
    </row>
    <row r="15" spans="1:25" ht="15" customHeight="1" x14ac:dyDescent="0.2">
      <c r="A15" s="1522"/>
      <c r="B15" s="1528">
        <f t="shared" si="0"/>
        <v>12</v>
      </c>
      <c r="C15" s="1529" t="str">
        <f t="shared" si="1"/>
        <v>Finding12</v>
      </c>
      <c r="D15" s="1523" t="str">
        <f>IFERROR(IF(INDEX('LFA_Findings&amp;Recommendations_6'!C$9:C$108,MATCH('LFA_Findings&amp;Recom export'!$C15,'LFA_Findings&amp;Recommendations_6'!$B$9:$B$108,0))="","",INDEX('LFA_Findings&amp;Recommendations_6'!C$9:C$108,MATCH('LFA_Findings&amp;Recom export'!$C15,'LFA_Findings&amp;Recommendations_6'!$B$9:$B$108,0))),"")</f>
        <v/>
      </c>
      <c r="E15" s="1523" t="str">
        <f>IFERROR(IF(INDEX('LFA_Findings&amp;Recommendations_6'!D$9:D$108,MATCH('LFA_Findings&amp;Recom export'!$C15,'LFA_Findings&amp;Recommendations_6'!$B$9:$B$108,0))="","",INDEX('LFA_Findings&amp;Recommendations_6'!D$9:D$108,MATCH('LFA_Findings&amp;Recom export'!$C15,'LFA_Findings&amp;Recommendations_6'!$B$9:$B$108,0))),"")</f>
        <v/>
      </c>
      <c r="F15" s="1523" t="str">
        <f>IFERROR(IF(INDEX('LFA_Findings&amp;Recommendations_6'!E$9:E$108,MATCH('LFA_Findings&amp;Recom export'!$C15,'LFA_Findings&amp;Recommendations_6'!$B$9:$B$108,0))="","",INDEX('LFA_Findings&amp;Recommendations_6'!E$9:E$108,MATCH('LFA_Findings&amp;Recom export'!$C15,'LFA_Findings&amp;Recommendations_6'!$B$9:$B$108,0))),"")</f>
        <v/>
      </c>
      <c r="G15" s="1523" t="str">
        <f>IFERROR(IF(INDEX('LFA_Findings&amp;Recommendations_6'!F$9:F$108,MATCH('LFA_Findings&amp;Recom export'!$C15,'LFA_Findings&amp;Recommendations_6'!$B$9:$B$108,0))="","",INDEX('LFA_Findings&amp;Recommendations_6'!F$9:F$108,MATCH('LFA_Findings&amp;Recom export'!$C15,'LFA_Findings&amp;Recommendations_6'!$B$9:$B$108,0))),"")</f>
        <v/>
      </c>
      <c r="H15" s="1523" t="str">
        <f>IFERROR(IF(INDEX('LFA_Findings&amp;Recommendations_6'!G$9:G$108,MATCH('LFA_Findings&amp;Recom export'!$C15,'LFA_Findings&amp;Recommendations_6'!$B$9:$B$108,0))="","",INDEX('LFA_Findings&amp;Recommendations_6'!G$9:G$108,MATCH('LFA_Findings&amp;Recom export'!$C15,'LFA_Findings&amp;Recommendations_6'!$B$9:$B$108,0))),"")</f>
        <v/>
      </c>
      <c r="I15" s="1523" t="str">
        <f>IFERROR(IF(INDEX('LFA_Findings&amp;Recommendations_6'!H$9:H$108,MATCH('LFA_Findings&amp;Recom export'!$C15,'LFA_Findings&amp;Recommendations_6'!$B$9:$B$108,0))="","",INDEX('LFA_Findings&amp;Recommendations_6'!H$9:H$108,MATCH('LFA_Findings&amp;Recom export'!$C15,'LFA_Findings&amp;Recommendations_6'!$B$9:$B$108,0))),"")</f>
        <v/>
      </c>
      <c r="J15" s="1523" t="str">
        <f>IFERROR(IF(INDEX('LFA_Findings&amp;Recommendations_6'!I$9:I$108,MATCH('LFA_Findings&amp;Recom export'!$C15,'LFA_Findings&amp;Recommendations_6'!$B$9:$B$108,0))="","",INDEX('LFA_Findings&amp;Recommendations_6'!I$9:I$108,MATCH('LFA_Findings&amp;Recom export'!$C15,'LFA_Findings&amp;Recommendations_6'!$B$9:$B$108,0))),"")</f>
        <v/>
      </c>
      <c r="K15" s="1523" t="str">
        <f>IFERROR(IF(INDEX('LFA_Findings&amp;Recommendations_6'!J$9:J$108,MATCH('LFA_Findings&amp;Recom export'!$C15,'LFA_Findings&amp;Recommendations_6'!$B$9:$B$108,0))="","",INDEX('LFA_Findings&amp;Recommendations_6'!J$9:J$108,MATCH('LFA_Findings&amp;Recom export'!$C15,'LFA_Findings&amp;Recommendations_6'!$B$9:$B$108,0))),"")</f>
        <v/>
      </c>
      <c r="L15" s="1523" t="str">
        <f>IFERROR(IF(INDEX('LFA_Findings&amp;Recommendations_6'!K$9:K$108,MATCH('LFA_Findings&amp;Recom export'!$C15,'LFA_Findings&amp;Recommendations_6'!$B$9:$B$108,0))="","",INDEX('LFA_Findings&amp;Recommendations_6'!K$9:K$108,MATCH('LFA_Findings&amp;Recom export'!$C15,'LFA_Findings&amp;Recommendations_6'!$B$9:$B$108,0))),"")</f>
        <v/>
      </c>
      <c r="M15" s="1523" t="str">
        <f>IFERROR(IF(INDEX('LFA_Findings&amp;Recommendations_6'!L$9:L$108,MATCH('LFA_Findings&amp;Recom export'!$C15,'LFA_Findings&amp;Recommendations_6'!$B$9:$B$108,0))="","",INDEX('LFA_Findings&amp;Recommendations_6'!L$9:L$108,MATCH('LFA_Findings&amp;Recom export'!$C15,'LFA_Findings&amp;Recommendations_6'!$B$9:$B$108,0))),"")</f>
        <v/>
      </c>
      <c r="N15" s="1523" t="b">
        <f t="shared" si="2"/>
        <v>1</v>
      </c>
      <c r="O15" s="1530" t="b">
        <f t="shared" si="3"/>
        <v>0</v>
      </c>
      <c r="P15" s="1530" t="b">
        <f>IFERROR(IF(INDEX('LFA_Findings&amp;Recommendations_6'!A$9:A$108,MATCH('LFA_Findings&amp;Recom export'!$C15,'LFA_Findings&amp;Recommendations_6'!$B$9:$B$108,0))="","",INDEX('LFA_Findings&amp;Recommendations_6'!A$9:A$108,MATCH('LFA_Findings&amp;Recom export'!$C15,'LFA_Findings&amp;Recommendations_6'!$B$9:$B$108,0))),"")</f>
        <v>0</v>
      </c>
      <c r="Q15" s="1530" t="str">
        <f>IF(P15=TRUE,_xlfn.IFNA(VLOOKUP(D15,RiskData!$B$5:$D$11,3,FALSE), ""),"")</f>
        <v/>
      </c>
      <c r="R15" s="1530" t="str">
        <f>IF(P15=TRUE,_xlfn.IFNA(VLOOKUP(E15,RiskData!$F$13:$I$36,4,FALSE), ""),"")</f>
        <v/>
      </c>
      <c r="S15" s="1530" t="str">
        <f>IF(P15=TRUE,_xlfn.IFNA(INDEX(RiskData!$H$40:$H$362,MATCH(TRUE,INDEX(RIGHT(RiskData!$F$40:$F$362,255)=RIGHT(F15,255),0),0)), ""),"")</f>
        <v/>
      </c>
      <c r="T15" s="1530" t="str">
        <f>IF(OR(P15=TRUE,ISBLANK(D15)),'Admin Sheet'!$B$44,"")</f>
        <v/>
      </c>
      <c r="U15" s="1530" t="str">
        <f>IF(OR(ISBLANK(D15), P15=TRUE),'Admin Sheet'!$B$41,"")</f>
        <v/>
      </c>
      <c r="V15" s="1531" t="str">
        <f t="shared" si="4"/>
        <v/>
      </c>
      <c r="W15" s="1531" t="str">
        <f t="shared" si="5"/>
        <v/>
      </c>
      <c r="X15" s="1531" t="str">
        <f t="shared" si="6"/>
        <v/>
      </c>
      <c r="Y15" s="1532" t="str">
        <f t="shared" si="7"/>
        <v/>
      </c>
    </row>
    <row r="16" spans="1:25" ht="15" customHeight="1" x14ac:dyDescent="0.2">
      <c r="A16" s="1522"/>
      <c r="B16" s="1528">
        <f t="shared" si="0"/>
        <v>13</v>
      </c>
      <c r="C16" s="1529" t="str">
        <f t="shared" si="1"/>
        <v>Finding13</v>
      </c>
      <c r="D16" s="1523" t="str">
        <f>IFERROR(IF(INDEX('LFA_Findings&amp;Recommendations_6'!C$9:C$108,MATCH('LFA_Findings&amp;Recom export'!$C16,'LFA_Findings&amp;Recommendations_6'!$B$9:$B$108,0))="","",INDEX('LFA_Findings&amp;Recommendations_6'!C$9:C$108,MATCH('LFA_Findings&amp;Recom export'!$C16,'LFA_Findings&amp;Recommendations_6'!$B$9:$B$108,0))),"")</f>
        <v/>
      </c>
      <c r="E16" s="1523" t="str">
        <f>IFERROR(IF(INDEX('LFA_Findings&amp;Recommendations_6'!D$9:D$108,MATCH('LFA_Findings&amp;Recom export'!$C16,'LFA_Findings&amp;Recommendations_6'!$B$9:$B$108,0))="","",INDEX('LFA_Findings&amp;Recommendations_6'!D$9:D$108,MATCH('LFA_Findings&amp;Recom export'!$C16,'LFA_Findings&amp;Recommendations_6'!$B$9:$B$108,0))),"")</f>
        <v/>
      </c>
      <c r="F16" s="1523" t="str">
        <f>IFERROR(IF(INDEX('LFA_Findings&amp;Recommendations_6'!E$9:E$108,MATCH('LFA_Findings&amp;Recom export'!$C16,'LFA_Findings&amp;Recommendations_6'!$B$9:$B$108,0))="","",INDEX('LFA_Findings&amp;Recommendations_6'!E$9:E$108,MATCH('LFA_Findings&amp;Recom export'!$C16,'LFA_Findings&amp;Recommendations_6'!$B$9:$B$108,0))),"")</f>
        <v/>
      </c>
      <c r="G16" s="1523" t="str">
        <f>IFERROR(IF(INDEX('LFA_Findings&amp;Recommendations_6'!F$9:F$108,MATCH('LFA_Findings&amp;Recom export'!$C16,'LFA_Findings&amp;Recommendations_6'!$B$9:$B$108,0))="","",INDEX('LFA_Findings&amp;Recommendations_6'!F$9:F$108,MATCH('LFA_Findings&amp;Recom export'!$C16,'LFA_Findings&amp;Recommendations_6'!$B$9:$B$108,0))),"")</f>
        <v/>
      </c>
      <c r="H16" s="1523" t="str">
        <f>IFERROR(IF(INDEX('LFA_Findings&amp;Recommendations_6'!G$9:G$108,MATCH('LFA_Findings&amp;Recom export'!$C16,'LFA_Findings&amp;Recommendations_6'!$B$9:$B$108,0))="","",INDEX('LFA_Findings&amp;Recommendations_6'!G$9:G$108,MATCH('LFA_Findings&amp;Recom export'!$C16,'LFA_Findings&amp;Recommendations_6'!$B$9:$B$108,0))),"")</f>
        <v/>
      </c>
      <c r="I16" s="1523" t="str">
        <f>IFERROR(IF(INDEX('LFA_Findings&amp;Recommendations_6'!H$9:H$108,MATCH('LFA_Findings&amp;Recom export'!$C16,'LFA_Findings&amp;Recommendations_6'!$B$9:$B$108,0))="","",INDEX('LFA_Findings&amp;Recommendations_6'!H$9:H$108,MATCH('LFA_Findings&amp;Recom export'!$C16,'LFA_Findings&amp;Recommendations_6'!$B$9:$B$108,0))),"")</f>
        <v/>
      </c>
      <c r="J16" s="1523" t="str">
        <f>IFERROR(IF(INDEX('LFA_Findings&amp;Recommendations_6'!I$9:I$108,MATCH('LFA_Findings&amp;Recom export'!$C16,'LFA_Findings&amp;Recommendations_6'!$B$9:$B$108,0))="","",INDEX('LFA_Findings&amp;Recommendations_6'!I$9:I$108,MATCH('LFA_Findings&amp;Recom export'!$C16,'LFA_Findings&amp;Recommendations_6'!$B$9:$B$108,0))),"")</f>
        <v/>
      </c>
      <c r="K16" s="1523" t="str">
        <f>IFERROR(IF(INDEX('LFA_Findings&amp;Recommendations_6'!J$9:J$108,MATCH('LFA_Findings&amp;Recom export'!$C16,'LFA_Findings&amp;Recommendations_6'!$B$9:$B$108,0))="","",INDEX('LFA_Findings&amp;Recommendations_6'!J$9:J$108,MATCH('LFA_Findings&amp;Recom export'!$C16,'LFA_Findings&amp;Recommendations_6'!$B$9:$B$108,0))),"")</f>
        <v/>
      </c>
      <c r="L16" s="1523" t="str">
        <f>IFERROR(IF(INDEX('LFA_Findings&amp;Recommendations_6'!K$9:K$108,MATCH('LFA_Findings&amp;Recom export'!$C16,'LFA_Findings&amp;Recommendations_6'!$B$9:$B$108,0))="","",INDEX('LFA_Findings&amp;Recommendations_6'!K$9:K$108,MATCH('LFA_Findings&amp;Recom export'!$C16,'LFA_Findings&amp;Recommendations_6'!$B$9:$B$108,0))),"")</f>
        <v/>
      </c>
      <c r="M16" s="1523" t="str">
        <f>IFERROR(IF(INDEX('LFA_Findings&amp;Recommendations_6'!L$9:L$108,MATCH('LFA_Findings&amp;Recom export'!$C16,'LFA_Findings&amp;Recommendations_6'!$B$9:$B$108,0))="","",INDEX('LFA_Findings&amp;Recommendations_6'!L$9:L$108,MATCH('LFA_Findings&amp;Recom export'!$C16,'LFA_Findings&amp;Recommendations_6'!$B$9:$B$108,0))),"")</f>
        <v/>
      </c>
      <c r="N16" s="1523" t="b">
        <f t="shared" si="2"/>
        <v>1</v>
      </c>
      <c r="O16" s="1530" t="b">
        <f t="shared" si="3"/>
        <v>0</v>
      </c>
      <c r="P16" s="1530" t="b">
        <f>IFERROR(IF(INDEX('LFA_Findings&amp;Recommendations_6'!A$9:A$108,MATCH('LFA_Findings&amp;Recom export'!$C16,'LFA_Findings&amp;Recommendations_6'!$B$9:$B$108,0))="","",INDEX('LFA_Findings&amp;Recommendations_6'!A$9:A$108,MATCH('LFA_Findings&amp;Recom export'!$C16,'LFA_Findings&amp;Recommendations_6'!$B$9:$B$108,0))),"")</f>
        <v>0</v>
      </c>
      <c r="Q16" s="1530" t="str">
        <f>IF(P16=TRUE,_xlfn.IFNA(VLOOKUP(D16,RiskData!$B$5:$D$11,3,FALSE), ""),"")</f>
        <v/>
      </c>
      <c r="R16" s="1530" t="str">
        <f>IF(P16=TRUE,_xlfn.IFNA(VLOOKUP(E16,RiskData!$F$13:$I$36,4,FALSE), ""),"")</f>
        <v/>
      </c>
      <c r="S16" s="1530" t="str">
        <f>IF(P16=TRUE,_xlfn.IFNA(INDEX(RiskData!$H$40:$H$362,MATCH(TRUE,INDEX(RIGHT(RiskData!$F$40:$F$362,255)=RIGHT(F16,255),0),0)), ""),"")</f>
        <v/>
      </c>
      <c r="T16" s="1530" t="str">
        <f>IF(OR(P16=TRUE,ISBLANK(D16)),'Admin Sheet'!$B$44,"")</f>
        <v/>
      </c>
      <c r="U16" s="1530" t="str">
        <f>IF(OR(ISBLANK(D16), P16=TRUE),'Admin Sheet'!$B$41,"")</f>
        <v/>
      </c>
      <c r="V16" s="1531" t="str">
        <f t="shared" si="4"/>
        <v/>
      </c>
      <c r="W16" s="1531" t="str">
        <f t="shared" si="5"/>
        <v/>
      </c>
      <c r="X16" s="1531" t="str">
        <f t="shared" si="6"/>
        <v/>
      </c>
      <c r="Y16" s="1532" t="str">
        <f t="shared" si="7"/>
        <v/>
      </c>
    </row>
    <row r="17" spans="1:25" ht="15" customHeight="1" x14ac:dyDescent="0.2">
      <c r="A17" s="1522"/>
      <c r="B17" s="1528">
        <f t="shared" si="0"/>
        <v>14</v>
      </c>
      <c r="C17" s="1529" t="str">
        <f t="shared" si="1"/>
        <v>Finding14</v>
      </c>
      <c r="D17" s="1523" t="str">
        <f>IFERROR(IF(INDEX('LFA_Findings&amp;Recommendations_6'!C$9:C$108,MATCH('LFA_Findings&amp;Recom export'!$C17,'LFA_Findings&amp;Recommendations_6'!$B$9:$B$108,0))="","",INDEX('LFA_Findings&amp;Recommendations_6'!C$9:C$108,MATCH('LFA_Findings&amp;Recom export'!$C17,'LFA_Findings&amp;Recommendations_6'!$B$9:$B$108,0))),"")</f>
        <v/>
      </c>
      <c r="E17" s="1523" t="str">
        <f>IFERROR(IF(INDEX('LFA_Findings&amp;Recommendations_6'!D$9:D$108,MATCH('LFA_Findings&amp;Recom export'!$C17,'LFA_Findings&amp;Recommendations_6'!$B$9:$B$108,0))="","",INDEX('LFA_Findings&amp;Recommendations_6'!D$9:D$108,MATCH('LFA_Findings&amp;Recom export'!$C17,'LFA_Findings&amp;Recommendations_6'!$B$9:$B$108,0))),"")</f>
        <v/>
      </c>
      <c r="F17" s="1523" t="str">
        <f>IFERROR(IF(INDEX('LFA_Findings&amp;Recommendations_6'!E$9:E$108,MATCH('LFA_Findings&amp;Recom export'!$C17,'LFA_Findings&amp;Recommendations_6'!$B$9:$B$108,0))="","",INDEX('LFA_Findings&amp;Recommendations_6'!E$9:E$108,MATCH('LFA_Findings&amp;Recom export'!$C17,'LFA_Findings&amp;Recommendations_6'!$B$9:$B$108,0))),"")</f>
        <v/>
      </c>
      <c r="G17" s="1523" t="str">
        <f>IFERROR(IF(INDEX('LFA_Findings&amp;Recommendations_6'!F$9:F$108,MATCH('LFA_Findings&amp;Recom export'!$C17,'LFA_Findings&amp;Recommendations_6'!$B$9:$B$108,0))="","",INDEX('LFA_Findings&amp;Recommendations_6'!F$9:F$108,MATCH('LFA_Findings&amp;Recom export'!$C17,'LFA_Findings&amp;Recommendations_6'!$B$9:$B$108,0))),"")</f>
        <v/>
      </c>
      <c r="H17" s="1523" t="str">
        <f>IFERROR(IF(INDEX('LFA_Findings&amp;Recommendations_6'!G$9:G$108,MATCH('LFA_Findings&amp;Recom export'!$C17,'LFA_Findings&amp;Recommendations_6'!$B$9:$B$108,0))="","",INDEX('LFA_Findings&amp;Recommendations_6'!G$9:G$108,MATCH('LFA_Findings&amp;Recom export'!$C17,'LFA_Findings&amp;Recommendations_6'!$B$9:$B$108,0))),"")</f>
        <v/>
      </c>
      <c r="I17" s="1523" t="str">
        <f>IFERROR(IF(INDEX('LFA_Findings&amp;Recommendations_6'!H$9:H$108,MATCH('LFA_Findings&amp;Recom export'!$C17,'LFA_Findings&amp;Recommendations_6'!$B$9:$B$108,0))="","",INDEX('LFA_Findings&amp;Recommendations_6'!H$9:H$108,MATCH('LFA_Findings&amp;Recom export'!$C17,'LFA_Findings&amp;Recommendations_6'!$B$9:$B$108,0))),"")</f>
        <v/>
      </c>
      <c r="J17" s="1523" t="str">
        <f>IFERROR(IF(INDEX('LFA_Findings&amp;Recommendations_6'!I$9:I$108,MATCH('LFA_Findings&amp;Recom export'!$C17,'LFA_Findings&amp;Recommendations_6'!$B$9:$B$108,0))="","",INDEX('LFA_Findings&amp;Recommendations_6'!I$9:I$108,MATCH('LFA_Findings&amp;Recom export'!$C17,'LFA_Findings&amp;Recommendations_6'!$B$9:$B$108,0))),"")</f>
        <v/>
      </c>
      <c r="K17" s="1523" t="str">
        <f>IFERROR(IF(INDEX('LFA_Findings&amp;Recommendations_6'!J$9:J$108,MATCH('LFA_Findings&amp;Recom export'!$C17,'LFA_Findings&amp;Recommendations_6'!$B$9:$B$108,0))="","",INDEX('LFA_Findings&amp;Recommendations_6'!J$9:J$108,MATCH('LFA_Findings&amp;Recom export'!$C17,'LFA_Findings&amp;Recommendations_6'!$B$9:$B$108,0))),"")</f>
        <v/>
      </c>
      <c r="L17" s="1523" t="str">
        <f>IFERROR(IF(INDEX('LFA_Findings&amp;Recommendations_6'!K$9:K$108,MATCH('LFA_Findings&amp;Recom export'!$C17,'LFA_Findings&amp;Recommendations_6'!$B$9:$B$108,0))="","",INDEX('LFA_Findings&amp;Recommendations_6'!K$9:K$108,MATCH('LFA_Findings&amp;Recom export'!$C17,'LFA_Findings&amp;Recommendations_6'!$B$9:$B$108,0))),"")</f>
        <v/>
      </c>
      <c r="M17" s="1523" t="str">
        <f>IFERROR(IF(INDEX('LFA_Findings&amp;Recommendations_6'!L$9:L$108,MATCH('LFA_Findings&amp;Recom export'!$C17,'LFA_Findings&amp;Recommendations_6'!$B$9:$B$108,0))="","",INDEX('LFA_Findings&amp;Recommendations_6'!L$9:L$108,MATCH('LFA_Findings&amp;Recom export'!$C17,'LFA_Findings&amp;Recommendations_6'!$B$9:$B$108,0))),"")</f>
        <v/>
      </c>
      <c r="N17" s="1523" t="b">
        <f t="shared" si="2"/>
        <v>1</v>
      </c>
      <c r="O17" s="1530" t="b">
        <f t="shared" si="3"/>
        <v>0</v>
      </c>
      <c r="P17" s="1530" t="b">
        <f>IFERROR(IF(INDEX('LFA_Findings&amp;Recommendations_6'!A$9:A$108,MATCH('LFA_Findings&amp;Recom export'!$C17,'LFA_Findings&amp;Recommendations_6'!$B$9:$B$108,0))="","",INDEX('LFA_Findings&amp;Recommendations_6'!A$9:A$108,MATCH('LFA_Findings&amp;Recom export'!$C17,'LFA_Findings&amp;Recommendations_6'!$B$9:$B$108,0))),"")</f>
        <v>0</v>
      </c>
      <c r="Q17" s="1530" t="str">
        <f>IF(P17=TRUE,_xlfn.IFNA(VLOOKUP(D17,RiskData!$B$5:$D$11,3,FALSE), ""),"")</f>
        <v/>
      </c>
      <c r="R17" s="1530" t="str">
        <f>IF(P17=TRUE,_xlfn.IFNA(VLOOKUP(E17,RiskData!$F$13:$I$36,4,FALSE), ""),"")</f>
        <v/>
      </c>
      <c r="S17" s="1530" t="str">
        <f>IF(P17=TRUE,_xlfn.IFNA(INDEX(RiskData!$H$40:$H$362,MATCH(TRUE,INDEX(RIGHT(RiskData!$F$40:$F$362,255)=RIGHT(F17,255),0),0)), ""),"")</f>
        <v/>
      </c>
      <c r="T17" s="1530" t="str">
        <f>IF(OR(P17=TRUE,ISBLANK(D17)),'Admin Sheet'!$B$44,"")</f>
        <v/>
      </c>
      <c r="U17" s="1530" t="str">
        <f>IF(OR(ISBLANK(D17), P17=TRUE),'Admin Sheet'!$B$41,"")</f>
        <v/>
      </c>
      <c r="V17" s="1531" t="str">
        <f t="shared" si="4"/>
        <v/>
      </c>
      <c r="W17" s="1531" t="str">
        <f t="shared" si="5"/>
        <v/>
      </c>
      <c r="X17" s="1531" t="str">
        <f t="shared" si="6"/>
        <v/>
      </c>
      <c r="Y17" s="1532" t="str">
        <f t="shared" si="7"/>
        <v/>
      </c>
    </row>
    <row r="18" spans="1:25" ht="15" customHeight="1" x14ac:dyDescent="0.2">
      <c r="A18" s="1522"/>
      <c r="B18" s="1528">
        <f t="shared" si="0"/>
        <v>15</v>
      </c>
      <c r="C18" s="1529" t="str">
        <f t="shared" si="1"/>
        <v>Finding15</v>
      </c>
      <c r="D18" s="1523" t="str">
        <f>IFERROR(IF(INDEX('LFA_Findings&amp;Recommendations_6'!C$9:C$108,MATCH('LFA_Findings&amp;Recom export'!$C18,'LFA_Findings&amp;Recommendations_6'!$B$9:$B$108,0))="","",INDEX('LFA_Findings&amp;Recommendations_6'!C$9:C$108,MATCH('LFA_Findings&amp;Recom export'!$C18,'LFA_Findings&amp;Recommendations_6'!$B$9:$B$108,0))),"")</f>
        <v/>
      </c>
      <c r="E18" s="1523" t="str">
        <f>IFERROR(IF(INDEX('LFA_Findings&amp;Recommendations_6'!D$9:D$108,MATCH('LFA_Findings&amp;Recom export'!$C18,'LFA_Findings&amp;Recommendations_6'!$B$9:$B$108,0))="","",INDEX('LFA_Findings&amp;Recommendations_6'!D$9:D$108,MATCH('LFA_Findings&amp;Recom export'!$C18,'LFA_Findings&amp;Recommendations_6'!$B$9:$B$108,0))),"")</f>
        <v/>
      </c>
      <c r="F18" s="1523" t="str">
        <f>IFERROR(IF(INDEX('LFA_Findings&amp;Recommendations_6'!E$9:E$108,MATCH('LFA_Findings&amp;Recom export'!$C18,'LFA_Findings&amp;Recommendations_6'!$B$9:$B$108,0))="","",INDEX('LFA_Findings&amp;Recommendations_6'!E$9:E$108,MATCH('LFA_Findings&amp;Recom export'!$C18,'LFA_Findings&amp;Recommendations_6'!$B$9:$B$108,0))),"")</f>
        <v/>
      </c>
      <c r="G18" s="1523" t="str">
        <f>IFERROR(IF(INDEX('LFA_Findings&amp;Recommendations_6'!F$9:F$108,MATCH('LFA_Findings&amp;Recom export'!$C18,'LFA_Findings&amp;Recommendations_6'!$B$9:$B$108,0))="","",INDEX('LFA_Findings&amp;Recommendations_6'!F$9:F$108,MATCH('LFA_Findings&amp;Recom export'!$C18,'LFA_Findings&amp;Recommendations_6'!$B$9:$B$108,0))),"")</f>
        <v/>
      </c>
      <c r="H18" s="1523" t="str">
        <f>IFERROR(IF(INDEX('LFA_Findings&amp;Recommendations_6'!G$9:G$108,MATCH('LFA_Findings&amp;Recom export'!$C18,'LFA_Findings&amp;Recommendations_6'!$B$9:$B$108,0))="","",INDEX('LFA_Findings&amp;Recommendations_6'!G$9:G$108,MATCH('LFA_Findings&amp;Recom export'!$C18,'LFA_Findings&amp;Recommendations_6'!$B$9:$B$108,0))),"")</f>
        <v/>
      </c>
      <c r="I18" s="1523" t="str">
        <f>IFERROR(IF(INDEX('LFA_Findings&amp;Recommendations_6'!H$9:H$108,MATCH('LFA_Findings&amp;Recom export'!$C18,'LFA_Findings&amp;Recommendations_6'!$B$9:$B$108,0))="","",INDEX('LFA_Findings&amp;Recommendations_6'!H$9:H$108,MATCH('LFA_Findings&amp;Recom export'!$C18,'LFA_Findings&amp;Recommendations_6'!$B$9:$B$108,0))),"")</f>
        <v/>
      </c>
      <c r="J18" s="1523" t="str">
        <f>IFERROR(IF(INDEX('LFA_Findings&amp;Recommendations_6'!I$9:I$108,MATCH('LFA_Findings&amp;Recom export'!$C18,'LFA_Findings&amp;Recommendations_6'!$B$9:$B$108,0))="","",INDEX('LFA_Findings&amp;Recommendations_6'!I$9:I$108,MATCH('LFA_Findings&amp;Recom export'!$C18,'LFA_Findings&amp;Recommendations_6'!$B$9:$B$108,0))),"")</f>
        <v/>
      </c>
      <c r="K18" s="1523" t="str">
        <f>IFERROR(IF(INDEX('LFA_Findings&amp;Recommendations_6'!J$9:J$108,MATCH('LFA_Findings&amp;Recom export'!$C18,'LFA_Findings&amp;Recommendations_6'!$B$9:$B$108,0))="","",INDEX('LFA_Findings&amp;Recommendations_6'!J$9:J$108,MATCH('LFA_Findings&amp;Recom export'!$C18,'LFA_Findings&amp;Recommendations_6'!$B$9:$B$108,0))),"")</f>
        <v/>
      </c>
      <c r="L18" s="1523" t="str">
        <f>IFERROR(IF(INDEX('LFA_Findings&amp;Recommendations_6'!K$9:K$108,MATCH('LFA_Findings&amp;Recom export'!$C18,'LFA_Findings&amp;Recommendations_6'!$B$9:$B$108,0))="","",INDEX('LFA_Findings&amp;Recommendations_6'!K$9:K$108,MATCH('LFA_Findings&amp;Recom export'!$C18,'LFA_Findings&amp;Recommendations_6'!$B$9:$B$108,0))),"")</f>
        <v/>
      </c>
      <c r="M18" s="1523" t="str">
        <f>IFERROR(IF(INDEX('LFA_Findings&amp;Recommendations_6'!L$9:L$108,MATCH('LFA_Findings&amp;Recom export'!$C18,'LFA_Findings&amp;Recommendations_6'!$B$9:$B$108,0))="","",INDEX('LFA_Findings&amp;Recommendations_6'!L$9:L$108,MATCH('LFA_Findings&amp;Recom export'!$C18,'LFA_Findings&amp;Recommendations_6'!$B$9:$B$108,0))),"")</f>
        <v/>
      </c>
      <c r="N18" s="1523" t="b">
        <f t="shared" si="2"/>
        <v>1</v>
      </c>
      <c r="O18" s="1530" t="b">
        <f t="shared" si="3"/>
        <v>0</v>
      </c>
      <c r="P18" s="1530" t="b">
        <f>IFERROR(IF(INDEX('LFA_Findings&amp;Recommendations_6'!A$9:A$108,MATCH('LFA_Findings&amp;Recom export'!$C18,'LFA_Findings&amp;Recommendations_6'!$B$9:$B$108,0))="","",INDEX('LFA_Findings&amp;Recommendations_6'!A$9:A$108,MATCH('LFA_Findings&amp;Recom export'!$C18,'LFA_Findings&amp;Recommendations_6'!$B$9:$B$108,0))),"")</f>
        <v>0</v>
      </c>
      <c r="Q18" s="1530" t="str">
        <f>IF(P18=TRUE,_xlfn.IFNA(VLOOKUP(D18,RiskData!$B$5:$D$11,3,FALSE), ""),"")</f>
        <v/>
      </c>
      <c r="R18" s="1530" t="str">
        <f>IF(P18=TRUE,_xlfn.IFNA(VLOOKUP(E18,RiskData!$F$13:$I$36,4,FALSE), ""),"")</f>
        <v/>
      </c>
      <c r="S18" s="1530" t="str">
        <f>IF(P18=TRUE,_xlfn.IFNA(INDEX(RiskData!$H$40:$H$362,MATCH(TRUE,INDEX(RIGHT(RiskData!$F$40:$F$362,255)=RIGHT(F18,255),0),0)), ""),"")</f>
        <v/>
      </c>
      <c r="T18" s="1530" t="str">
        <f>IF(OR(P18=TRUE,ISBLANK(D18)),'Admin Sheet'!$B$44,"")</f>
        <v/>
      </c>
      <c r="U18" s="1530" t="str">
        <f>IF(OR(ISBLANK(D18), P18=TRUE),'Admin Sheet'!$B$41,"")</f>
        <v/>
      </c>
      <c r="V18" s="1531" t="str">
        <f t="shared" si="4"/>
        <v/>
      </c>
      <c r="W18" s="1531" t="str">
        <f t="shared" si="5"/>
        <v/>
      </c>
      <c r="X18" s="1531" t="str">
        <f t="shared" si="6"/>
        <v/>
      </c>
      <c r="Y18" s="1532" t="str">
        <f t="shared" si="7"/>
        <v/>
      </c>
    </row>
    <row r="19" spans="1:25" ht="15" customHeight="1" x14ac:dyDescent="0.2">
      <c r="A19" s="1522"/>
      <c r="B19" s="1528">
        <f t="shared" si="0"/>
        <v>16</v>
      </c>
      <c r="C19" s="1529" t="str">
        <f t="shared" si="1"/>
        <v>Finding16</v>
      </c>
      <c r="D19" s="1523" t="str">
        <f>IFERROR(IF(INDEX('LFA_Findings&amp;Recommendations_6'!C$9:C$108,MATCH('LFA_Findings&amp;Recom export'!$C19,'LFA_Findings&amp;Recommendations_6'!$B$9:$B$108,0))="","",INDEX('LFA_Findings&amp;Recommendations_6'!C$9:C$108,MATCH('LFA_Findings&amp;Recom export'!$C19,'LFA_Findings&amp;Recommendations_6'!$B$9:$B$108,0))),"")</f>
        <v/>
      </c>
      <c r="E19" s="1523" t="str">
        <f>IFERROR(IF(INDEX('LFA_Findings&amp;Recommendations_6'!D$9:D$108,MATCH('LFA_Findings&amp;Recom export'!$C19,'LFA_Findings&amp;Recommendations_6'!$B$9:$B$108,0))="","",INDEX('LFA_Findings&amp;Recommendations_6'!D$9:D$108,MATCH('LFA_Findings&amp;Recom export'!$C19,'LFA_Findings&amp;Recommendations_6'!$B$9:$B$108,0))),"")</f>
        <v/>
      </c>
      <c r="F19" s="1523" t="str">
        <f>IFERROR(IF(INDEX('LFA_Findings&amp;Recommendations_6'!E$9:E$108,MATCH('LFA_Findings&amp;Recom export'!$C19,'LFA_Findings&amp;Recommendations_6'!$B$9:$B$108,0))="","",INDEX('LFA_Findings&amp;Recommendations_6'!E$9:E$108,MATCH('LFA_Findings&amp;Recom export'!$C19,'LFA_Findings&amp;Recommendations_6'!$B$9:$B$108,0))),"")</f>
        <v/>
      </c>
      <c r="G19" s="1523" t="str">
        <f>IFERROR(IF(INDEX('LFA_Findings&amp;Recommendations_6'!F$9:F$108,MATCH('LFA_Findings&amp;Recom export'!$C19,'LFA_Findings&amp;Recommendations_6'!$B$9:$B$108,0))="","",INDEX('LFA_Findings&amp;Recommendations_6'!F$9:F$108,MATCH('LFA_Findings&amp;Recom export'!$C19,'LFA_Findings&amp;Recommendations_6'!$B$9:$B$108,0))),"")</f>
        <v/>
      </c>
      <c r="H19" s="1523" t="str">
        <f>IFERROR(IF(INDEX('LFA_Findings&amp;Recommendations_6'!G$9:G$108,MATCH('LFA_Findings&amp;Recom export'!$C19,'LFA_Findings&amp;Recommendations_6'!$B$9:$B$108,0))="","",INDEX('LFA_Findings&amp;Recommendations_6'!G$9:G$108,MATCH('LFA_Findings&amp;Recom export'!$C19,'LFA_Findings&amp;Recommendations_6'!$B$9:$B$108,0))),"")</f>
        <v/>
      </c>
      <c r="I19" s="1523" t="str">
        <f>IFERROR(IF(INDEX('LFA_Findings&amp;Recommendations_6'!H$9:H$108,MATCH('LFA_Findings&amp;Recom export'!$C19,'LFA_Findings&amp;Recommendations_6'!$B$9:$B$108,0))="","",INDEX('LFA_Findings&amp;Recommendations_6'!H$9:H$108,MATCH('LFA_Findings&amp;Recom export'!$C19,'LFA_Findings&amp;Recommendations_6'!$B$9:$B$108,0))),"")</f>
        <v/>
      </c>
      <c r="J19" s="1523" t="str">
        <f>IFERROR(IF(INDEX('LFA_Findings&amp;Recommendations_6'!I$9:I$108,MATCH('LFA_Findings&amp;Recom export'!$C19,'LFA_Findings&amp;Recommendations_6'!$B$9:$B$108,0))="","",INDEX('LFA_Findings&amp;Recommendations_6'!I$9:I$108,MATCH('LFA_Findings&amp;Recom export'!$C19,'LFA_Findings&amp;Recommendations_6'!$B$9:$B$108,0))),"")</f>
        <v/>
      </c>
      <c r="K19" s="1523" t="str">
        <f>IFERROR(IF(INDEX('LFA_Findings&amp;Recommendations_6'!J$9:J$108,MATCH('LFA_Findings&amp;Recom export'!$C19,'LFA_Findings&amp;Recommendations_6'!$B$9:$B$108,0))="","",INDEX('LFA_Findings&amp;Recommendations_6'!J$9:J$108,MATCH('LFA_Findings&amp;Recom export'!$C19,'LFA_Findings&amp;Recommendations_6'!$B$9:$B$108,0))),"")</f>
        <v/>
      </c>
      <c r="L19" s="1523" t="str">
        <f>IFERROR(IF(INDEX('LFA_Findings&amp;Recommendations_6'!K$9:K$108,MATCH('LFA_Findings&amp;Recom export'!$C19,'LFA_Findings&amp;Recommendations_6'!$B$9:$B$108,0))="","",INDEX('LFA_Findings&amp;Recommendations_6'!K$9:K$108,MATCH('LFA_Findings&amp;Recom export'!$C19,'LFA_Findings&amp;Recommendations_6'!$B$9:$B$108,0))),"")</f>
        <v/>
      </c>
      <c r="M19" s="1523" t="str">
        <f>IFERROR(IF(INDEX('LFA_Findings&amp;Recommendations_6'!L$9:L$108,MATCH('LFA_Findings&amp;Recom export'!$C19,'LFA_Findings&amp;Recommendations_6'!$B$9:$B$108,0))="","",INDEX('LFA_Findings&amp;Recommendations_6'!L$9:L$108,MATCH('LFA_Findings&amp;Recom export'!$C19,'LFA_Findings&amp;Recommendations_6'!$B$9:$B$108,0))),"")</f>
        <v/>
      </c>
      <c r="N19" s="1523" t="b">
        <f t="shared" si="2"/>
        <v>1</v>
      </c>
      <c r="O19" s="1530" t="b">
        <f t="shared" si="3"/>
        <v>0</v>
      </c>
      <c r="P19" s="1530" t="b">
        <f>IFERROR(IF(INDEX('LFA_Findings&amp;Recommendations_6'!A$9:A$108,MATCH('LFA_Findings&amp;Recom export'!$C19,'LFA_Findings&amp;Recommendations_6'!$B$9:$B$108,0))="","",INDEX('LFA_Findings&amp;Recommendations_6'!A$9:A$108,MATCH('LFA_Findings&amp;Recom export'!$C19,'LFA_Findings&amp;Recommendations_6'!$B$9:$B$108,0))),"")</f>
        <v>0</v>
      </c>
      <c r="Q19" s="1530" t="str">
        <f>IF(P19=TRUE,_xlfn.IFNA(VLOOKUP(D19,RiskData!$B$5:$D$11,3,FALSE), ""),"")</f>
        <v/>
      </c>
      <c r="R19" s="1530" t="str">
        <f>IF(P19=TRUE,_xlfn.IFNA(VLOOKUP(E19,RiskData!$F$13:$I$36,4,FALSE), ""),"")</f>
        <v/>
      </c>
      <c r="S19" s="1530" t="str">
        <f>IF(P19=TRUE,_xlfn.IFNA(INDEX(RiskData!$H$40:$H$362,MATCH(TRUE,INDEX(RIGHT(RiskData!$F$40:$F$362,255)=RIGHT(F19,255),0),0)), ""),"")</f>
        <v/>
      </c>
      <c r="T19" s="1530" t="str">
        <f>IF(OR(P19=TRUE,ISBLANK(D19)),'Admin Sheet'!$B$44,"")</f>
        <v/>
      </c>
      <c r="U19" s="1530" t="str">
        <f>IF(OR(ISBLANK(D19), P19=TRUE),'Admin Sheet'!$B$41,"")</f>
        <v/>
      </c>
      <c r="V19" s="1531" t="str">
        <f t="shared" si="4"/>
        <v/>
      </c>
      <c r="W19" s="1531" t="str">
        <f t="shared" si="5"/>
        <v/>
      </c>
      <c r="X19" s="1531" t="str">
        <f t="shared" si="6"/>
        <v/>
      </c>
      <c r="Y19" s="1532" t="str">
        <f t="shared" si="7"/>
        <v/>
      </c>
    </row>
    <row r="20" spans="1:25" ht="15" customHeight="1" x14ac:dyDescent="0.2">
      <c r="A20" s="1522"/>
      <c r="B20" s="1528">
        <f t="shared" si="0"/>
        <v>17</v>
      </c>
      <c r="C20" s="1529" t="str">
        <f t="shared" si="1"/>
        <v>Finding17</v>
      </c>
      <c r="D20" s="1523" t="str">
        <f>IFERROR(IF(INDEX('LFA_Findings&amp;Recommendations_6'!C$9:C$108,MATCH('LFA_Findings&amp;Recom export'!$C20,'LFA_Findings&amp;Recommendations_6'!$B$9:$B$108,0))="","",INDEX('LFA_Findings&amp;Recommendations_6'!C$9:C$108,MATCH('LFA_Findings&amp;Recom export'!$C20,'LFA_Findings&amp;Recommendations_6'!$B$9:$B$108,0))),"")</f>
        <v/>
      </c>
      <c r="E20" s="1523" t="str">
        <f>IFERROR(IF(INDEX('LFA_Findings&amp;Recommendations_6'!D$9:D$108,MATCH('LFA_Findings&amp;Recom export'!$C20,'LFA_Findings&amp;Recommendations_6'!$B$9:$B$108,0))="","",INDEX('LFA_Findings&amp;Recommendations_6'!D$9:D$108,MATCH('LFA_Findings&amp;Recom export'!$C20,'LFA_Findings&amp;Recommendations_6'!$B$9:$B$108,0))),"")</f>
        <v/>
      </c>
      <c r="F20" s="1523" t="str">
        <f>IFERROR(IF(INDEX('LFA_Findings&amp;Recommendations_6'!E$9:E$108,MATCH('LFA_Findings&amp;Recom export'!$C20,'LFA_Findings&amp;Recommendations_6'!$B$9:$B$108,0))="","",INDEX('LFA_Findings&amp;Recommendations_6'!E$9:E$108,MATCH('LFA_Findings&amp;Recom export'!$C20,'LFA_Findings&amp;Recommendations_6'!$B$9:$B$108,0))),"")</f>
        <v/>
      </c>
      <c r="G20" s="1523" t="str">
        <f>IFERROR(IF(INDEX('LFA_Findings&amp;Recommendations_6'!F$9:F$108,MATCH('LFA_Findings&amp;Recom export'!$C20,'LFA_Findings&amp;Recommendations_6'!$B$9:$B$108,0))="","",INDEX('LFA_Findings&amp;Recommendations_6'!F$9:F$108,MATCH('LFA_Findings&amp;Recom export'!$C20,'LFA_Findings&amp;Recommendations_6'!$B$9:$B$108,0))),"")</f>
        <v/>
      </c>
      <c r="H20" s="1523" t="str">
        <f>IFERROR(IF(INDEX('LFA_Findings&amp;Recommendations_6'!G$9:G$108,MATCH('LFA_Findings&amp;Recom export'!$C20,'LFA_Findings&amp;Recommendations_6'!$B$9:$B$108,0))="","",INDEX('LFA_Findings&amp;Recommendations_6'!G$9:G$108,MATCH('LFA_Findings&amp;Recom export'!$C20,'LFA_Findings&amp;Recommendations_6'!$B$9:$B$108,0))),"")</f>
        <v/>
      </c>
      <c r="I20" s="1523" t="str">
        <f>IFERROR(IF(INDEX('LFA_Findings&amp;Recommendations_6'!H$9:H$108,MATCH('LFA_Findings&amp;Recom export'!$C20,'LFA_Findings&amp;Recommendations_6'!$B$9:$B$108,0))="","",INDEX('LFA_Findings&amp;Recommendations_6'!H$9:H$108,MATCH('LFA_Findings&amp;Recom export'!$C20,'LFA_Findings&amp;Recommendations_6'!$B$9:$B$108,0))),"")</f>
        <v/>
      </c>
      <c r="J20" s="1523" t="str">
        <f>IFERROR(IF(INDEX('LFA_Findings&amp;Recommendations_6'!I$9:I$108,MATCH('LFA_Findings&amp;Recom export'!$C20,'LFA_Findings&amp;Recommendations_6'!$B$9:$B$108,0))="","",INDEX('LFA_Findings&amp;Recommendations_6'!I$9:I$108,MATCH('LFA_Findings&amp;Recom export'!$C20,'LFA_Findings&amp;Recommendations_6'!$B$9:$B$108,0))),"")</f>
        <v/>
      </c>
      <c r="K20" s="1523" t="str">
        <f>IFERROR(IF(INDEX('LFA_Findings&amp;Recommendations_6'!J$9:J$108,MATCH('LFA_Findings&amp;Recom export'!$C20,'LFA_Findings&amp;Recommendations_6'!$B$9:$B$108,0))="","",INDEX('LFA_Findings&amp;Recommendations_6'!J$9:J$108,MATCH('LFA_Findings&amp;Recom export'!$C20,'LFA_Findings&amp;Recommendations_6'!$B$9:$B$108,0))),"")</f>
        <v/>
      </c>
      <c r="L20" s="1523" t="str">
        <f>IFERROR(IF(INDEX('LFA_Findings&amp;Recommendations_6'!K$9:K$108,MATCH('LFA_Findings&amp;Recom export'!$C20,'LFA_Findings&amp;Recommendations_6'!$B$9:$B$108,0))="","",INDEX('LFA_Findings&amp;Recommendations_6'!K$9:K$108,MATCH('LFA_Findings&amp;Recom export'!$C20,'LFA_Findings&amp;Recommendations_6'!$B$9:$B$108,0))),"")</f>
        <v/>
      </c>
      <c r="M20" s="1523" t="str">
        <f>IFERROR(IF(INDEX('LFA_Findings&amp;Recommendations_6'!L$9:L$108,MATCH('LFA_Findings&amp;Recom export'!$C20,'LFA_Findings&amp;Recommendations_6'!$B$9:$B$108,0))="","",INDEX('LFA_Findings&amp;Recommendations_6'!L$9:L$108,MATCH('LFA_Findings&amp;Recom export'!$C20,'LFA_Findings&amp;Recommendations_6'!$B$9:$B$108,0))),"")</f>
        <v/>
      </c>
      <c r="N20" s="1523" t="b">
        <f t="shared" si="2"/>
        <v>1</v>
      </c>
      <c r="O20" s="1530" t="b">
        <f t="shared" si="3"/>
        <v>0</v>
      </c>
      <c r="P20" s="1530" t="b">
        <f>IFERROR(IF(INDEX('LFA_Findings&amp;Recommendations_6'!A$9:A$108,MATCH('LFA_Findings&amp;Recom export'!$C20,'LFA_Findings&amp;Recommendations_6'!$B$9:$B$108,0))="","",INDEX('LFA_Findings&amp;Recommendations_6'!A$9:A$108,MATCH('LFA_Findings&amp;Recom export'!$C20,'LFA_Findings&amp;Recommendations_6'!$B$9:$B$108,0))),"")</f>
        <v>0</v>
      </c>
      <c r="Q20" s="1530" t="str">
        <f>IF(P20=TRUE,_xlfn.IFNA(VLOOKUP(D20,RiskData!$B$5:$D$11,3,FALSE), ""),"")</f>
        <v/>
      </c>
      <c r="R20" s="1530" t="str">
        <f>IF(P20=TRUE,_xlfn.IFNA(VLOOKUP(E20,RiskData!$F$13:$I$36,4,FALSE), ""),"")</f>
        <v/>
      </c>
      <c r="S20" s="1530" t="str">
        <f>IF(P20=TRUE,_xlfn.IFNA(INDEX(RiskData!$H$40:$H$362,MATCH(TRUE,INDEX(RIGHT(RiskData!$F$40:$F$362,255)=RIGHT(F20,255),0),0)), ""),"")</f>
        <v/>
      </c>
      <c r="T20" s="1530" t="str">
        <f>IF(OR(P20=TRUE,ISBLANK(D20)),'Admin Sheet'!$B$44,"")</f>
        <v/>
      </c>
      <c r="U20" s="1530" t="str">
        <f>IF(OR(ISBLANK(D20), P20=TRUE),'Admin Sheet'!$B$41,"")</f>
        <v/>
      </c>
      <c r="V20" s="1531" t="str">
        <f t="shared" si="4"/>
        <v/>
      </c>
      <c r="W20" s="1531" t="str">
        <f t="shared" si="5"/>
        <v/>
      </c>
      <c r="X20" s="1531" t="str">
        <f t="shared" si="6"/>
        <v/>
      </c>
      <c r="Y20" s="1532" t="str">
        <f t="shared" si="7"/>
        <v/>
      </c>
    </row>
    <row r="21" spans="1:25" ht="15" customHeight="1" x14ac:dyDescent="0.2">
      <c r="A21" s="1522"/>
      <c r="B21" s="1528">
        <f t="shared" si="0"/>
        <v>18</v>
      </c>
      <c r="C21" s="1529" t="str">
        <f t="shared" si="1"/>
        <v>Finding18</v>
      </c>
      <c r="D21" s="1523" t="str">
        <f>IFERROR(IF(INDEX('LFA_Findings&amp;Recommendations_6'!C$9:C$108,MATCH('LFA_Findings&amp;Recom export'!$C21,'LFA_Findings&amp;Recommendations_6'!$B$9:$B$108,0))="","",INDEX('LFA_Findings&amp;Recommendations_6'!C$9:C$108,MATCH('LFA_Findings&amp;Recom export'!$C21,'LFA_Findings&amp;Recommendations_6'!$B$9:$B$108,0))),"")</f>
        <v/>
      </c>
      <c r="E21" s="1523" t="str">
        <f>IFERROR(IF(INDEX('LFA_Findings&amp;Recommendations_6'!D$9:D$108,MATCH('LFA_Findings&amp;Recom export'!$C21,'LFA_Findings&amp;Recommendations_6'!$B$9:$B$108,0))="","",INDEX('LFA_Findings&amp;Recommendations_6'!D$9:D$108,MATCH('LFA_Findings&amp;Recom export'!$C21,'LFA_Findings&amp;Recommendations_6'!$B$9:$B$108,0))),"")</f>
        <v/>
      </c>
      <c r="F21" s="1523" t="str">
        <f>IFERROR(IF(INDEX('LFA_Findings&amp;Recommendations_6'!E$9:E$108,MATCH('LFA_Findings&amp;Recom export'!$C21,'LFA_Findings&amp;Recommendations_6'!$B$9:$B$108,0))="","",INDEX('LFA_Findings&amp;Recommendations_6'!E$9:E$108,MATCH('LFA_Findings&amp;Recom export'!$C21,'LFA_Findings&amp;Recommendations_6'!$B$9:$B$108,0))),"")</f>
        <v/>
      </c>
      <c r="G21" s="1523" t="str">
        <f>IFERROR(IF(INDEX('LFA_Findings&amp;Recommendations_6'!F$9:F$108,MATCH('LFA_Findings&amp;Recom export'!$C21,'LFA_Findings&amp;Recommendations_6'!$B$9:$B$108,0))="","",INDEX('LFA_Findings&amp;Recommendations_6'!F$9:F$108,MATCH('LFA_Findings&amp;Recom export'!$C21,'LFA_Findings&amp;Recommendations_6'!$B$9:$B$108,0))),"")</f>
        <v/>
      </c>
      <c r="H21" s="1523" t="str">
        <f>IFERROR(IF(INDEX('LFA_Findings&amp;Recommendations_6'!G$9:G$108,MATCH('LFA_Findings&amp;Recom export'!$C21,'LFA_Findings&amp;Recommendations_6'!$B$9:$B$108,0))="","",INDEX('LFA_Findings&amp;Recommendations_6'!G$9:G$108,MATCH('LFA_Findings&amp;Recom export'!$C21,'LFA_Findings&amp;Recommendations_6'!$B$9:$B$108,0))),"")</f>
        <v/>
      </c>
      <c r="I21" s="1523" t="str">
        <f>IFERROR(IF(INDEX('LFA_Findings&amp;Recommendations_6'!H$9:H$108,MATCH('LFA_Findings&amp;Recom export'!$C21,'LFA_Findings&amp;Recommendations_6'!$B$9:$B$108,0))="","",INDEX('LFA_Findings&amp;Recommendations_6'!H$9:H$108,MATCH('LFA_Findings&amp;Recom export'!$C21,'LFA_Findings&amp;Recommendations_6'!$B$9:$B$108,0))),"")</f>
        <v/>
      </c>
      <c r="J21" s="1523" t="str">
        <f>IFERROR(IF(INDEX('LFA_Findings&amp;Recommendations_6'!I$9:I$108,MATCH('LFA_Findings&amp;Recom export'!$C21,'LFA_Findings&amp;Recommendations_6'!$B$9:$B$108,0))="","",INDEX('LFA_Findings&amp;Recommendations_6'!I$9:I$108,MATCH('LFA_Findings&amp;Recom export'!$C21,'LFA_Findings&amp;Recommendations_6'!$B$9:$B$108,0))),"")</f>
        <v/>
      </c>
      <c r="K21" s="1523" t="str">
        <f>IFERROR(IF(INDEX('LFA_Findings&amp;Recommendations_6'!J$9:J$108,MATCH('LFA_Findings&amp;Recom export'!$C21,'LFA_Findings&amp;Recommendations_6'!$B$9:$B$108,0))="","",INDEX('LFA_Findings&amp;Recommendations_6'!J$9:J$108,MATCH('LFA_Findings&amp;Recom export'!$C21,'LFA_Findings&amp;Recommendations_6'!$B$9:$B$108,0))),"")</f>
        <v/>
      </c>
      <c r="L21" s="1523" t="str">
        <f>IFERROR(IF(INDEX('LFA_Findings&amp;Recommendations_6'!K$9:K$108,MATCH('LFA_Findings&amp;Recom export'!$C21,'LFA_Findings&amp;Recommendations_6'!$B$9:$B$108,0))="","",INDEX('LFA_Findings&amp;Recommendations_6'!K$9:K$108,MATCH('LFA_Findings&amp;Recom export'!$C21,'LFA_Findings&amp;Recommendations_6'!$B$9:$B$108,0))),"")</f>
        <v/>
      </c>
      <c r="M21" s="1523" t="str">
        <f>IFERROR(IF(INDEX('LFA_Findings&amp;Recommendations_6'!L$9:L$108,MATCH('LFA_Findings&amp;Recom export'!$C21,'LFA_Findings&amp;Recommendations_6'!$B$9:$B$108,0))="","",INDEX('LFA_Findings&amp;Recommendations_6'!L$9:L$108,MATCH('LFA_Findings&amp;Recom export'!$C21,'LFA_Findings&amp;Recommendations_6'!$B$9:$B$108,0))),"")</f>
        <v/>
      </c>
      <c r="N21" s="1523" t="b">
        <f t="shared" si="2"/>
        <v>1</v>
      </c>
      <c r="O21" s="1530" t="b">
        <f t="shared" si="3"/>
        <v>0</v>
      </c>
      <c r="P21" s="1530" t="b">
        <f>IFERROR(IF(INDEX('LFA_Findings&amp;Recommendations_6'!A$9:A$108,MATCH('LFA_Findings&amp;Recom export'!$C21,'LFA_Findings&amp;Recommendations_6'!$B$9:$B$108,0))="","",INDEX('LFA_Findings&amp;Recommendations_6'!A$9:A$108,MATCH('LFA_Findings&amp;Recom export'!$C21,'LFA_Findings&amp;Recommendations_6'!$B$9:$B$108,0))),"")</f>
        <v>0</v>
      </c>
      <c r="Q21" s="1530" t="str">
        <f>IF(P21=TRUE,_xlfn.IFNA(VLOOKUP(D21,RiskData!$B$5:$D$11,3,FALSE), ""),"")</f>
        <v/>
      </c>
      <c r="R21" s="1530" t="str">
        <f>IF(P21=TRUE,_xlfn.IFNA(VLOOKUP(E21,RiskData!$F$13:$I$36,4,FALSE), ""),"")</f>
        <v/>
      </c>
      <c r="S21" s="1530" t="str">
        <f>IF(P21=TRUE,_xlfn.IFNA(INDEX(RiskData!$H$40:$H$362,MATCH(TRUE,INDEX(RIGHT(RiskData!$F$40:$F$362,255)=RIGHT(F21,255),0),0)), ""),"")</f>
        <v/>
      </c>
      <c r="T21" s="1530" t="str">
        <f>IF(OR(P21=TRUE,ISBLANK(D21)),'Admin Sheet'!$B$44,"")</f>
        <v/>
      </c>
      <c r="U21" s="1530" t="str">
        <f>IF(OR(ISBLANK(D21), P21=TRUE),'Admin Sheet'!$B$41,"")</f>
        <v/>
      </c>
      <c r="V21" s="1531" t="str">
        <f t="shared" si="4"/>
        <v/>
      </c>
      <c r="W21" s="1531" t="str">
        <f t="shared" si="5"/>
        <v/>
      </c>
      <c r="X21" s="1531" t="str">
        <f t="shared" si="6"/>
        <v/>
      </c>
      <c r="Y21" s="1532" t="str">
        <f t="shared" si="7"/>
        <v/>
      </c>
    </row>
    <row r="22" spans="1:25" ht="15" customHeight="1" x14ac:dyDescent="0.2">
      <c r="A22" s="1522"/>
      <c r="B22" s="1528">
        <f t="shared" si="0"/>
        <v>19</v>
      </c>
      <c r="C22" s="1529" t="str">
        <f t="shared" si="1"/>
        <v>Finding19</v>
      </c>
      <c r="D22" s="1523" t="str">
        <f>IFERROR(IF(INDEX('LFA_Findings&amp;Recommendations_6'!C$9:C$108,MATCH('LFA_Findings&amp;Recom export'!$C22,'LFA_Findings&amp;Recommendations_6'!$B$9:$B$108,0))="","",INDEX('LFA_Findings&amp;Recommendations_6'!C$9:C$108,MATCH('LFA_Findings&amp;Recom export'!$C22,'LFA_Findings&amp;Recommendations_6'!$B$9:$B$108,0))),"")</f>
        <v/>
      </c>
      <c r="E22" s="1523" t="str">
        <f>IFERROR(IF(INDEX('LFA_Findings&amp;Recommendations_6'!D$9:D$108,MATCH('LFA_Findings&amp;Recom export'!$C22,'LFA_Findings&amp;Recommendations_6'!$B$9:$B$108,0))="","",INDEX('LFA_Findings&amp;Recommendations_6'!D$9:D$108,MATCH('LFA_Findings&amp;Recom export'!$C22,'LFA_Findings&amp;Recommendations_6'!$B$9:$B$108,0))),"")</f>
        <v/>
      </c>
      <c r="F22" s="1523" t="str">
        <f>IFERROR(IF(INDEX('LFA_Findings&amp;Recommendations_6'!E$9:E$108,MATCH('LFA_Findings&amp;Recom export'!$C22,'LFA_Findings&amp;Recommendations_6'!$B$9:$B$108,0))="","",INDEX('LFA_Findings&amp;Recommendations_6'!E$9:E$108,MATCH('LFA_Findings&amp;Recom export'!$C22,'LFA_Findings&amp;Recommendations_6'!$B$9:$B$108,0))),"")</f>
        <v/>
      </c>
      <c r="G22" s="1523" t="str">
        <f>IFERROR(IF(INDEX('LFA_Findings&amp;Recommendations_6'!F$9:F$108,MATCH('LFA_Findings&amp;Recom export'!$C22,'LFA_Findings&amp;Recommendations_6'!$B$9:$B$108,0))="","",INDEX('LFA_Findings&amp;Recommendations_6'!F$9:F$108,MATCH('LFA_Findings&amp;Recom export'!$C22,'LFA_Findings&amp;Recommendations_6'!$B$9:$B$108,0))),"")</f>
        <v/>
      </c>
      <c r="H22" s="1523" t="str">
        <f>IFERROR(IF(INDEX('LFA_Findings&amp;Recommendations_6'!G$9:G$108,MATCH('LFA_Findings&amp;Recom export'!$C22,'LFA_Findings&amp;Recommendations_6'!$B$9:$B$108,0))="","",INDEX('LFA_Findings&amp;Recommendations_6'!G$9:G$108,MATCH('LFA_Findings&amp;Recom export'!$C22,'LFA_Findings&amp;Recommendations_6'!$B$9:$B$108,0))),"")</f>
        <v/>
      </c>
      <c r="I22" s="1523" t="str">
        <f>IFERROR(IF(INDEX('LFA_Findings&amp;Recommendations_6'!H$9:H$108,MATCH('LFA_Findings&amp;Recom export'!$C22,'LFA_Findings&amp;Recommendations_6'!$B$9:$B$108,0))="","",INDEX('LFA_Findings&amp;Recommendations_6'!H$9:H$108,MATCH('LFA_Findings&amp;Recom export'!$C22,'LFA_Findings&amp;Recommendations_6'!$B$9:$B$108,0))),"")</f>
        <v/>
      </c>
      <c r="J22" s="1523" t="str">
        <f>IFERROR(IF(INDEX('LFA_Findings&amp;Recommendations_6'!I$9:I$108,MATCH('LFA_Findings&amp;Recom export'!$C22,'LFA_Findings&amp;Recommendations_6'!$B$9:$B$108,0))="","",INDEX('LFA_Findings&amp;Recommendations_6'!I$9:I$108,MATCH('LFA_Findings&amp;Recom export'!$C22,'LFA_Findings&amp;Recommendations_6'!$B$9:$B$108,0))),"")</f>
        <v/>
      </c>
      <c r="K22" s="1523" t="str">
        <f>IFERROR(IF(INDEX('LFA_Findings&amp;Recommendations_6'!J$9:J$108,MATCH('LFA_Findings&amp;Recom export'!$C22,'LFA_Findings&amp;Recommendations_6'!$B$9:$B$108,0))="","",INDEX('LFA_Findings&amp;Recommendations_6'!J$9:J$108,MATCH('LFA_Findings&amp;Recom export'!$C22,'LFA_Findings&amp;Recommendations_6'!$B$9:$B$108,0))),"")</f>
        <v/>
      </c>
      <c r="L22" s="1523" t="str">
        <f>IFERROR(IF(INDEX('LFA_Findings&amp;Recommendations_6'!K$9:K$108,MATCH('LFA_Findings&amp;Recom export'!$C22,'LFA_Findings&amp;Recommendations_6'!$B$9:$B$108,0))="","",INDEX('LFA_Findings&amp;Recommendations_6'!K$9:K$108,MATCH('LFA_Findings&amp;Recom export'!$C22,'LFA_Findings&amp;Recommendations_6'!$B$9:$B$108,0))),"")</f>
        <v/>
      </c>
      <c r="M22" s="1523" t="str">
        <f>IFERROR(IF(INDEX('LFA_Findings&amp;Recommendations_6'!L$9:L$108,MATCH('LFA_Findings&amp;Recom export'!$C22,'LFA_Findings&amp;Recommendations_6'!$B$9:$B$108,0))="","",INDEX('LFA_Findings&amp;Recommendations_6'!L$9:L$108,MATCH('LFA_Findings&amp;Recom export'!$C22,'LFA_Findings&amp;Recommendations_6'!$B$9:$B$108,0))),"")</f>
        <v/>
      </c>
      <c r="N22" s="1523" t="b">
        <f t="shared" si="2"/>
        <v>1</v>
      </c>
      <c r="O22" s="1530" t="b">
        <f t="shared" si="3"/>
        <v>0</v>
      </c>
      <c r="P22" s="1530" t="b">
        <f>IFERROR(IF(INDEX('LFA_Findings&amp;Recommendations_6'!A$9:A$108,MATCH('LFA_Findings&amp;Recom export'!$C22,'LFA_Findings&amp;Recommendations_6'!$B$9:$B$108,0))="","",INDEX('LFA_Findings&amp;Recommendations_6'!A$9:A$108,MATCH('LFA_Findings&amp;Recom export'!$C22,'LFA_Findings&amp;Recommendations_6'!$B$9:$B$108,0))),"")</f>
        <v>0</v>
      </c>
      <c r="Q22" s="1530" t="str">
        <f>IF(P22=TRUE,_xlfn.IFNA(VLOOKUP(D22,RiskData!$B$5:$D$11,3,FALSE), ""),"")</f>
        <v/>
      </c>
      <c r="R22" s="1530" t="str">
        <f>IF(P22=TRUE,_xlfn.IFNA(VLOOKUP(E22,RiskData!$F$13:$I$36,4,FALSE), ""),"")</f>
        <v/>
      </c>
      <c r="S22" s="1530" t="str">
        <f>IF(P22=TRUE,_xlfn.IFNA(INDEX(RiskData!$H$40:$H$362,MATCH(TRUE,INDEX(RIGHT(RiskData!$F$40:$F$362,255)=RIGHT(F22,255),0),0)), ""),"")</f>
        <v/>
      </c>
      <c r="T22" s="1530" t="str">
        <f>IF(OR(P22=TRUE,ISBLANK(D22)),'Admin Sheet'!$B$44,"")</f>
        <v/>
      </c>
      <c r="U22" s="1530" t="str">
        <f>IF(OR(ISBLANK(D22), P22=TRUE),'Admin Sheet'!$B$41,"")</f>
        <v/>
      </c>
      <c r="V22" s="1531" t="str">
        <f t="shared" si="4"/>
        <v/>
      </c>
      <c r="W22" s="1531" t="str">
        <f t="shared" si="5"/>
        <v/>
      </c>
      <c r="X22" s="1531" t="str">
        <f t="shared" si="6"/>
        <v/>
      </c>
      <c r="Y22" s="1532" t="str">
        <f t="shared" si="7"/>
        <v/>
      </c>
    </row>
    <row r="23" spans="1:25" ht="15" customHeight="1" x14ac:dyDescent="0.2">
      <c r="A23" s="1522"/>
      <c r="B23" s="1528">
        <f t="shared" si="0"/>
        <v>20</v>
      </c>
      <c r="C23" s="1529" t="str">
        <f t="shared" si="1"/>
        <v>Finding20</v>
      </c>
      <c r="D23" s="1523" t="str">
        <f>IFERROR(IF(INDEX('LFA_Findings&amp;Recommendations_6'!C$9:C$108,MATCH('LFA_Findings&amp;Recom export'!$C23,'LFA_Findings&amp;Recommendations_6'!$B$9:$B$108,0))="","",INDEX('LFA_Findings&amp;Recommendations_6'!C$9:C$108,MATCH('LFA_Findings&amp;Recom export'!$C23,'LFA_Findings&amp;Recommendations_6'!$B$9:$B$108,0))),"")</f>
        <v/>
      </c>
      <c r="E23" s="1523" t="str">
        <f>IFERROR(IF(INDEX('LFA_Findings&amp;Recommendations_6'!D$9:D$108,MATCH('LFA_Findings&amp;Recom export'!$C23,'LFA_Findings&amp;Recommendations_6'!$B$9:$B$108,0))="","",INDEX('LFA_Findings&amp;Recommendations_6'!D$9:D$108,MATCH('LFA_Findings&amp;Recom export'!$C23,'LFA_Findings&amp;Recommendations_6'!$B$9:$B$108,0))),"")</f>
        <v/>
      </c>
      <c r="F23" s="1523" t="str">
        <f>IFERROR(IF(INDEX('LFA_Findings&amp;Recommendations_6'!E$9:E$108,MATCH('LFA_Findings&amp;Recom export'!$C23,'LFA_Findings&amp;Recommendations_6'!$B$9:$B$108,0))="","",INDEX('LFA_Findings&amp;Recommendations_6'!E$9:E$108,MATCH('LFA_Findings&amp;Recom export'!$C23,'LFA_Findings&amp;Recommendations_6'!$B$9:$B$108,0))),"")</f>
        <v/>
      </c>
      <c r="G23" s="1523" t="str">
        <f>IFERROR(IF(INDEX('LFA_Findings&amp;Recommendations_6'!F$9:F$108,MATCH('LFA_Findings&amp;Recom export'!$C23,'LFA_Findings&amp;Recommendations_6'!$B$9:$B$108,0))="","",INDEX('LFA_Findings&amp;Recommendations_6'!F$9:F$108,MATCH('LFA_Findings&amp;Recom export'!$C23,'LFA_Findings&amp;Recommendations_6'!$B$9:$B$108,0))),"")</f>
        <v/>
      </c>
      <c r="H23" s="1523" t="str">
        <f>IFERROR(IF(INDEX('LFA_Findings&amp;Recommendations_6'!G$9:G$108,MATCH('LFA_Findings&amp;Recom export'!$C23,'LFA_Findings&amp;Recommendations_6'!$B$9:$B$108,0))="","",INDEX('LFA_Findings&amp;Recommendations_6'!G$9:G$108,MATCH('LFA_Findings&amp;Recom export'!$C23,'LFA_Findings&amp;Recommendations_6'!$B$9:$B$108,0))),"")</f>
        <v/>
      </c>
      <c r="I23" s="1523" t="str">
        <f>IFERROR(IF(INDEX('LFA_Findings&amp;Recommendations_6'!H$9:H$108,MATCH('LFA_Findings&amp;Recom export'!$C23,'LFA_Findings&amp;Recommendations_6'!$B$9:$B$108,0))="","",INDEX('LFA_Findings&amp;Recommendations_6'!H$9:H$108,MATCH('LFA_Findings&amp;Recom export'!$C23,'LFA_Findings&amp;Recommendations_6'!$B$9:$B$108,0))),"")</f>
        <v/>
      </c>
      <c r="J23" s="1523" t="str">
        <f>IFERROR(IF(INDEX('LFA_Findings&amp;Recommendations_6'!I$9:I$108,MATCH('LFA_Findings&amp;Recom export'!$C23,'LFA_Findings&amp;Recommendations_6'!$B$9:$B$108,0))="","",INDEX('LFA_Findings&amp;Recommendations_6'!I$9:I$108,MATCH('LFA_Findings&amp;Recom export'!$C23,'LFA_Findings&amp;Recommendations_6'!$B$9:$B$108,0))),"")</f>
        <v/>
      </c>
      <c r="K23" s="1523" t="str">
        <f>IFERROR(IF(INDEX('LFA_Findings&amp;Recommendations_6'!J$9:J$108,MATCH('LFA_Findings&amp;Recom export'!$C23,'LFA_Findings&amp;Recommendations_6'!$B$9:$B$108,0))="","",INDEX('LFA_Findings&amp;Recommendations_6'!J$9:J$108,MATCH('LFA_Findings&amp;Recom export'!$C23,'LFA_Findings&amp;Recommendations_6'!$B$9:$B$108,0))),"")</f>
        <v/>
      </c>
      <c r="L23" s="1523" t="str">
        <f>IFERROR(IF(INDEX('LFA_Findings&amp;Recommendations_6'!K$9:K$108,MATCH('LFA_Findings&amp;Recom export'!$C23,'LFA_Findings&amp;Recommendations_6'!$B$9:$B$108,0))="","",INDEX('LFA_Findings&amp;Recommendations_6'!K$9:K$108,MATCH('LFA_Findings&amp;Recom export'!$C23,'LFA_Findings&amp;Recommendations_6'!$B$9:$B$108,0))),"")</f>
        <v/>
      </c>
      <c r="M23" s="1523" t="str">
        <f>IFERROR(IF(INDEX('LFA_Findings&amp;Recommendations_6'!L$9:L$108,MATCH('LFA_Findings&amp;Recom export'!$C23,'LFA_Findings&amp;Recommendations_6'!$B$9:$B$108,0))="","",INDEX('LFA_Findings&amp;Recommendations_6'!L$9:L$108,MATCH('LFA_Findings&amp;Recom export'!$C23,'LFA_Findings&amp;Recommendations_6'!$B$9:$B$108,0))),"")</f>
        <v/>
      </c>
      <c r="N23" s="1523" t="b">
        <f t="shared" si="2"/>
        <v>1</v>
      </c>
      <c r="O23" s="1530" t="b">
        <f t="shared" si="3"/>
        <v>0</v>
      </c>
      <c r="P23" s="1530" t="b">
        <f>IFERROR(IF(INDEX('LFA_Findings&amp;Recommendations_6'!A$9:A$108,MATCH('LFA_Findings&amp;Recom export'!$C23,'LFA_Findings&amp;Recommendations_6'!$B$9:$B$108,0))="","",INDEX('LFA_Findings&amp;Recommendations_6'!A$9:A$108,MATCH('LFA_Findings&amp;Recom export'!$C23,'LFA_Findings&amp;Recommendations_6'!$B$9:$B$108,0))),"")</f>
        <v>0</v>
      </c>
      <c r="Q23" s="1530" t="str">
        <f>IF(P23=TRUE,_xlfn.IFNA(VLOOKUP(D23,RiskData!$B$5:$D$11,3,FALSE), ""),"")</f>
        <v/>
      </c>
      <c r="R23" s="1530" t="str">
        <f>IF(P23=TRUE,_xlfn.IFNA(VLOOKUP(E23,RiskData!$F$13:$I$36,4,FALSE), ""),"")</f>
        <v/>
      </c>
      <c r="S23" s="1530" t="str">
        <f>IF(P23=TRUE,_xlfn.IFNA(INDEX(RiskData!$H$40:$H$362,MATCH(TRUE,INDEX(RIGHT(RiskData!$F$40:$F$362,255)=RIGHT(F23,255),0),0)), ""),"")</f>
        <v/>
      </c>
      <c r="T23" s="1530" t="str">
        <f>IF(OR(P23=TRUE,ISBLANK(D23)),'Admin Sheet'!$B$44,"")</f>
        <v/>
      </c>
      <c r="U23" s="1530" t="str">
        <f>IF(OR(ISBLANK(D23), P23=TRUE),'Admin Sheet'!$B$41,"")</f>
        <v/>
      </c>
      <c r="V23" s="1531" t="str">
        <f t="shared" si="4"/>
        <v/>
      </c>
      <c r="W23" s="1531" t="str">
        <f t="shared" si="5"/>
        <v/>
      </c>
      <c r="X23" s="1531" t="str">
        <f t="shared" si="6"/>
        <v/>
      </c>
      <c r="Y23" s="1532" t="str">
        <f t="shared" si="7"/>
        <v/>
      </c>
    </row>
    <row r="24" spans="1:25" ht="15" customHeight="1" x14ac:dyDescent="0.2">
      <c r="A24" s="1522"/>
      <c r="B24" s="1528">
        <f t="shared" si="0"/>
        <v>21</v>
      </c>
      <c r="C24" s="1529" t="str">
        <f t="shared" si="1"/>
        <v>Finding21</v>
      </c>
      <c r="D24" s="1523" t="str">
        <f>IFERROR(IF(INDEX('LFA_Findings&amp;Recommendations_6'!C$9:C$108,MATCH('LFA_Findings&amp;Recom export'!$C24,'LFA_Findings&amp;Recommendations_6'!$B$9:$B$108,0))="","",INDEX('LFA_Findings&amp;Recommendations_6'!C$9:C$108,MATCH('LFA_Findings&amp;Recom export'!$C24,'LFA_Findings&amp;Recommendations_6'!$B$9:$B$108,0))),"")</f>
        <v/>
      </c>
      <c r="E24" s="1523" t="str">
        <f>IFERROR(IF(INDEX('LFA_Findings&amp;Recommendations_6'!D$9:D$108,MATCH('LFA_Findings&amp;Recom export'!$C24,'LFA_Findings&amp;Recommendations_6'!$B$9:$B$108,0))="","",INDEX('LFA_Findings&amp;Recommendations_6'!D$9:D$108,MATCH('LFA_Findings&amp;Recom export'!$C24,'LFA_Findings&amp;Recommendations_6'!$B$9:$B$108,0))),"")</f>
        <v/>
      </c>
      <c r="F24" s="1523" t="str">
        <f>IFERROR(IF(INDEX('LFA_Findings&amp;Recommendations_6'!E$9:E$108,MATCH('LFA_Findings&amp;Recom export'!$C24,'LFA_Findings&amp;Recommendations_6'!$B$9:$B$108,0))="","",INDEX('LFA_Findings&amp;Recommendations_6'!E$9:E$108,MATCH('LFA_Findings&amp;Recom export'!$C24,'LFA_Findings&amp;Recommendations_6'!$B$9:$B$108,0))),"")</f>
        <v/>
      </c>
      <c r="G24" s="1523" t="str">
        <f>IFERROR(IF(INDEX('LFA_Findings&amp;Recommendations_6'!F$9:F$108,MATCH('LFA_Findings&amp;Recom export'!$C24,'LFA_Findings&amp;Recommendations_6'!$B$9:$B$108,0))="","",INDEX('LFA_Findings&amp;Recommendations_6'!F$9:F$108,MATCH('LFA_Findings&amp;Recom export'!$C24,'LFA_Findings&amp;Recommendations_6'!$B$9:$B$108,0))),"")</f>
        <v/>
      </c>
      <c r="H24" s="1523" t="str">
        <f>IFERROR(IF(INDEX('LFA_Findings&amp;Recommendations_6'!G$9:G$108,MATCH('LFA_Findings&amp;Recom export'!$C24,'LFA_Findings&amp;Recommendations_6'!$B$9:$B$108,0))="","",INDEX('LFA_Findings&amp;Recommendations_6'!G$9:G$108,MATCH('LFA_Findings&amp;Recom export'!$C24,'LFA_Findings&amp;Recommendations_6'!$B$9:$B$108,0))),"")</f>
        <v/>
      </c>
      <c r="I24" s="1523" t="str">
        <f>IFERROR(IF(INDEX('LFA_Findings&amp;Recommendations_6'!H$9:H$108,MATCH('LFA_Findings&amp;Recom export'!$C24,'LFA_Findings&amp;Recommendations_6'!$B$9:$B$108,0))="","",INDEX('LFA_Findings&amp;Recommendations_6'!H$9:H$108,MATCH('LFA_Findings&amp;Recom export'!$C24,'LFA_Findings&amp;Recommendations_6'!$B$9:$B$108,0))),"")</f>
        <v/>
      </c>
      <c r="J24" s="1523" t="str">
        <f>IFERROR(IF(INDEX('LFA_Findings&amp;Recommendations_6'!I$9:I$108,MATCH('LFA_Findings&amp;Recom export'!$C24,'LFA_Findings&amp;Recommendations_6'!$B$9:$B$108,0))="","",INDEX('LFA_Findings&amp;Recommendations_6'!I$9:I$108,MATCH('LFA_Findings&amp;Recom export'!$C24,'LFA_Findings&amp;Recommendations_6'!$B$9:$B$108,0))),"")</f>
        <v/>
      </c>
      <c r="K24" s="1523" t="str">
        <f>IFERROR(IF(INDEX('LFA_Findings&amp;Recommendations_6'!J$9:J$108,MATCH('LFA_Findings&amp;Recom export'!$C24,'LFA_Findings&amp;Recommendations_6'!$B$9:$B$108,0))="","",INDEX('LFA_Findings&amp;Recommendations_6'!J$9:J$108,MATCH('LFA_Findings&amp;Recom export'!$C24,'LFA_Findings&amp;Recommendations_6'!$B$9:$B$108,0))),"")</f>
        <v/>
      </c>
      <c r="L24" s="1523" t="str">
        <f>IFERROR(IF(INDEX('LFA_Findings&amp;Recommendations_6'!K$9:K$108,MATCH('LFA_Findings&amp;Recom export'!$C24,'LFA_Findings&amp;Recommendations_6'!$B$9:$B$108,0))="","",INDEX('LFA_Findings&amp;Recommendations_6'!K$9:K$108,MATCH('LFA_Findings&amp;Recom export'!$C24,'LFA_Findings&amp;Recommendations_6'!$B$9:$B$108,0))),"")</f>
        <v/>
      </c>
      <c r="M24" s="1523" t="str">
        <f>IFERROR(IF(INDEX('LFA_Findings&amp;Recommendations_6'!L$9:L$108,MATCH('LFA_Findings&amp;Recom export'!$C24,'LFA_Findings&amp;Recommendations_6'!$B$9:$B$108,0))="","",INDEX('LFA_Findings&amp;Recommendations_6'!L$9:L$108,MATCH('LFA_Findings&amp;Recom export'!$C24,'LFA_Findings&amp;Recommendations_6'!$B$9:$B$108,0))),"")</f>
        <v/>
      </c>
      <c r="N24" s="1523" t="b">
        <f t="shared" si="2"/>
        <v>1</v>
      </c>
      <c r="O24" s="1530" t="b">
        <f t="shared" si="3"/>
        <v>0</v>
      </c>
      <c r="P24" s="1530" t="b">
        <f>IFERROR(IF(INDEX('LFA_Findings&amp;Recommendations_6'!A$9:A$108,MATCH('LFA_Findings&amp;Recom export'!$C24,'LFA_Findings&amp;Recommendations_6'!$B$9:$B$108,0))="","",INDEX('LFA_Findings&amp;Recommendations_6'!A$9:A$108,MATCH('LFA_Findings&amp;Recom export'!$C24,'LFA_Findings&amp;Recommendations_6'!$B$9:$B$108,0))),"")</f>
        <v>0</v>
      </c>
      <c r="Q24" s="1530" t="str">
        <f>IF(P24=TRUE,_xlfn.IFNA(VLOOKUP(D24,RiskData!$B$5:$D$11,3,FALSE), ""),"")</f>
        <v/>
      </c>
      <c r="R24" s="1530" t="str">
        <f>IF(P24=TRUE,_xlfn.IFNA(VLOOKUP(E24,RiskData!$F$13:$I$36,4,FALSE), ""),"")</f>
        <v/>
      </c>
      <c r="S24" s="1530" t="str">
        <f>IF(P24=TRUE,_xlfn.IFNA(INDEX(RiskData!$H$40:$H$362,MATCH(TRUE,INDEX(RIGHT(RiskData!$F$40:$F$362,255)=RIGHT(F24,255),0),0)), ""),"")</f>
        <v/>
      </c>
      <c r="T24" s="1530" t="str">
        <f>IF(OR(P24=TRUE,ISBLANK(D24)),'Admin Sheet'!$B$44,"")</f>
        <v/>
      </c>
      <c r="U24" s="1530" t="str">
        <f>IF(OR(ISBLANK(D24), P24=TRUE),'Admin Sheet'!$B$41,"")</f>
        <v/>
      </c>
      <c r="V24" s="1531" t="str">
        <f t="shared" si="4"/>
        <v/>
      </c>
      <c r="W24" s="1531" t="str">
        <f t="shared" si="5"/>
        <v/>
      </c>
      <c r="X24" s="1531" t="str">
        <f t="shared" si="6"/>
        <v/>
      </c>
      <c r="Y24" s="1532" t="str">
        <f t="shared" si="7"/>
        <v/>
      </c>
    </row>
    <row r="25" spans="1:25" ht="15" customHeight="1" x14ac:dyDescent="0.2">
      <c r="A25" s="1522"/>
      <c r="B25" s="1528">
        <f t="shared" si="0"/>
        <v>22</v>
      </c>
      <c r="C25" s="1529" t="str">
        <f t="shared" si="1"/>
        <v>Finding22</v>
      </c>
      <c r="D25" s="1523" t="str">
        <f>IFERROR(IF(INDEX('LFA_Findings&amp;Recommendations_6'!C$9:C$108,MATCH('LFA_Findings&amp;Recom export'!$C25,'LFA_Findings&amp;Recommendations_6'!$B$9:$B$108,0))="","",INDEX('LFA_Findings&amp;Recommendations_6'!C$9:C$108,MATCH('LFA_Findings&amp;Recom export'!$C25,'LFA_Findings&amp;Recommendations_6'!$B$9:$B$108,0))),"")</f>
        <v/>
      </c>
      <c r="E25" s="1523" t="str">
        <f>IFERROR(IF(INDEX('LFA_Findings&amp;Recommendations_6'!D$9:D$108,MATCH('LFA_Findings&amp;Recom export'!$C25,'LFA_Findings&amp;Recommendations_6'!$B$9:$B$108,0))="","",INDEX('LFA_Findings&amp;Recommendations_6'!D$9:D$108,MATCH('LFA_Findings&amp;Recom export'!$C25,'LFA_Findings&amp;Recommendations_6'!$B$9:$B$108,0))),"")</f>
        <v/>
      </c>
      <c r="F25" s="1523" t="str">
        <f>IFERROR(IF(INDEX('LFA_Findings&amp;Recommendations_6'!E$9:E$108,MATCH('LFA_Findings&amp;Recom export'!$C25,'LFA_Findings&amp;Recommendations_6'!$B$9:$B$108,0))="","",INDEX('LFA_Findings&amp;Recommendations_6'!E$9:E$108,MATCH('LFA_Findings&amp;Recom export'!$C25,'LFA_Findings&amp;Recommendations_6'!$B$9:$B$108,0))),"")</f>
        <v/>
      </c>
      <c r="G25" s="1523" t="str">
        <f>IFERROR(IF(INDEX('LFA_Findings&amp;Recommendations_6'!F$9:F$108,MATCH('LFA_Findings&amp;Recom export'!$C25,'LFA_Findings&amp;Recommendations_6'!$B$9:$B$108,0))="","",INDEX('LFA_Findings&amp;Recommendations_6'!F$9:F$108,MATCH('LFA_Findings&amp;Recom export'!$C25,'LFA_Findings&amp;Recommendations_6'!$B$9:$B$108,0))),"")</f>
        <v/>
      </c>
      <c r="H25" s="1523" t="str">
        <f>IFERROR(IF(INDEX('LFA_Findings&amp;Recommendations_6'!G$9:G$108,MATCH('LFA_Findings&amp;Recom export'!$C25,'LFA_Findings&amp;Recommendations_6'!$B$9:$B$108,0))="","",INDEX('LFA_Findings&amp;Recommendations_6'!G$9:G$108,MATCH('LFA_Findings&amp;Recom export'!$C25,'LFA_Findings&amp;Recommendations_6'!$B$9:$B$108,0))),"")</f>
        <v/>
      </c>
      <c r="I25" s="1523" t="str">
        <f>IFERROR(IF(INDEX('LFA_Findings&amp;Recommendations_6'!H$9:H$108,MATCH('LFA_Findings&amp;Recom export'!$C25,'LFA_Findings&amp;Recommendations_6'!$B$9:$B$108,0))="","",INDEX('LFA_Findings&amp;Recommendations_6'!H$9:H$108,MATCH('LFA_Findings&amp;Recom export'!$C25,'LFA_Findings&amp;Recommendations_6'!$B$9:$B$108,0))),"")</f>
        <v/>
      </c>
      <c r="J25" s="1523" t="str">
        <f>IFERROR(IF(INDEX('LFA_Findings&amp;Recommendations_6'!I$9:I$108,MATCH('LFA_Findings&amp;Recom export'!$C25,'LFA_Findings&amp;Recommendations_6'!$B$9:$B$108,0))="","",INDEX('LFA_Findings&amp;Recommendations_6'!I$9:I$108,MATCH('LFA_Findings&amp;Recom export'!$C25,'LFA_Findings&amp;Recommendations_6'!$B$9:$B$108,0))),"")</f>
        <v/>
      </c>
      <c r="K25" s="1523" t="str">
        <f>IFERROR(IF(INDEX('LFA_Findings&amp;Recommendations_6'!J$9:J$108,MATCH('LFA_Findings&amp;Recom export'!$C25,'LFA_Findings&amp;Recommendations_6'!$B$9:$B$108,0))="","",INDEX('LFA_Findings&amp;Recommendations_6'!J$9:J$108,MATCH('LFA_Findings&amp;Recom export'!$C25,'LFA_Findings&amp;Recommendations_6'!$B$9:$B$108,0))),"")</f>
        <v/>
      </c>
      <c r="L25" s="1523" t="str">
        <f>IFERROR(IF(INDEX('LFA_Findings&amp;Recommendations_6'!K$9:K$108,MATCH('LFA_Findings&amp;Recom export'!$C25,'LFA_Findings&amp;Recommendations_6'!$B$9:$B$108,0))="","",INDEX('LFA_Findings&amp;Recommendations_6'!K$9:K$108,MATCH('LFA_Findings&amp;Recom export'!$C25,'LFA_Findings&amp;Recommendations_6'!$B$9:$B$108,0))),"")</f>
        <v/>
      </c>
      <c r="M25" s="1523" t="str">
        <f>IFERROR(IF(INDEX('LFA_Findings&amp;Recommendations_6'!L$9:L$108,MATCH('LFA_Findings&amp;Recom export'!$C25,'LFA_Findings&amp;Recommendations_6'!$B$9:$B$108,0))="","",INDEX('LFA_Findings&amp;Recommendations_6'!L$9:L$108,MATCH('LFA_Findings&amp;Recom export'!$C25,'LFA_Findings&amp;Recommendations_6'!$B$9:$B$108,0))),"")</f>
        <v/>
      </c>
      <c r="N25" s="1523" t="b">
        <f t="shared" si="2"/>
        <v>1</v>
      </c>
      <c r="O25" s="1530" t="b">
        <f t="shared" si="3"/>
        <v>0</v>
      </c>
      <c r="P25" s="1530" t="b">
        <f>IFERROR(IF(INDEX('LFA_Findings&amp;Recommendations_6'!A$9:A$108,MATCH('LFA_Findings&amp;Recom export'!$C25,'LFA_Findings&amp;Recommendations_6'!$B$9:$B$108,0))="","",INDEX('LFA_Findings&amp;Recommendations_6'!A$9:A$108,MATCH('LFA_Findings&amp;Recom export'!$C25,'LFA_Findings&amp;Recommendations_6'!$B$9:$B$108,0))),"")</f>
        <v>0</v>
      </c>
      <c r="Q25" s="1530" t="str">
        <f>IF(P25=TRUE,_xlfn.IFNA(VLOOKUP(D25,RiskData!$B$5:$D$11,3,FALSE), ""),"")</f>
        <v/>
      </c>
      <c r="R25" s="1530" t="str">
        <f>IF(P25=TRUE,_xlfn.IFNA(VLOOKUP(E25,RiskData!$F$13:$I$36,4,FALSE), ""),"")</f>
        <v/>
      </c>
      <c r="S25" s="1530" t="str">
        <f>IF(P25=TRUE,_xlfn.IFNA(INDEX(RiskData!$H$40:$H$362,MATCH(TRUE,INDEX(RIGHT(RiskData!$F$40:$F$362,255)=RIGHT(F25,255),0),0)), ""),"")</f>
        <v/>
      </c>
      <c r="T25" s="1530" t="str">
        <f>IF(OR(P25=TRUE,ISBLANK(D25)),'Admin Sheet'!$B$44,"")</f>
        <v/>
      </c>
      <c r="U25" s="1530" t="str">
        <f>IF(OR(ISBLANK(D25), P25=TRUE),'Admin Sheet'!$B$41,"")</f>
        <v/>
      </c>
      <c r="V25" s="1531" t="str">
        <f t="shared" si="4"/>
        <v/>
      </c>
      <c r="W25" s="1531" t="str">
        <f t="shared" si="5"/>
        <v/>
      </c>
      <c r="X25" s="1531" t="str">
        <f t="shared" si="6"/>
        <v/>
      </c>
      <c r="Y25" s="1532" t="str">
        <f t="shared" si="7"/>
        <v/>
      </c>
    </row>
    <row r="26" spans="1:25" ht="15" customHeight="1" x14ac:dyDescent="0.2">
      <c r="A26" s="1522"/>
      <c r="B26" s="1528">
        <f t="shared" si="0"/>
        <v>23</v>
      </c>
      <c r="C26" s="1529" t="str">
        <f t="shared" si="1"/>
        <v>Finding23</v>
      </c>
      <c r="D26" s="1523" t="str">
        <f>IFERROR(IF(INDEX('LFA_Findings&amp;Recommendations_6'!C$9:C$108,MATCH('LFA_Findings&amp;Recom export'!$C26,'LFA_Findings&amp;Recommendations_6'!$B$9:$B$108,0))="","",INDEX('LFA_Findings&amp;Recommendations_6'!C$9:C$108,MATCH('LFA_Findings&amp;Recom export'!$C26,'LFA_Findings&amp;Recommendations_6'!$B$9:$B$108,0))),"")</f>
        <v/>
      </c>
      <c r="E26" s="1523" t="str">
        <f>IFERROR(IF(INDEX('LFA_Findings&amp;Recommendations_6'!D$9:D$108,MATCH('LFA_Findings&amp;Recom export'!$C26,'LFA_Findings&amp;Recommendations_6'!$B$9:$B$108,0))="","",INDEX('LFA_Findings&amp;Recommendations_6'!D$9:D$108,MATCH('LFA_Findings&amp;Recom export'!$C26,'LFA_Findings&amp;Recommendations_6'!$B$9:$B$108,0))),"")</f>
        <v/>
      </c>
      <c r="F26" s="1523" t="str">
        <f>IFERROR(IF(INDEX('LFA_Findings&amp;Recommendations_6'!E$9:E$108,MATCH('LFA_Findings&amp;Recom export'!$C26,'LFA_Findings&amp;Recommendations_6'!$B$9:$B$108,0))="","",INDEX('LFA_Findings&amp;Recommendations_6'!E$9:E$108,MATCH('LFA_Findings&amp;Recom export'!$C26,'LFA_Findings&amp;Recommendations_6'!$B$9:$B$108,0))),"")</f>
        <v/>
      </c>
      <c r="G26" s="1523" t="str">
        <f>IFERROR(IF(INDEX('LFA_Findings&amp;Recommendations_6'!F$9:F$108,MATCH('LFA_Findings&amp;Recom export'!$C26,'LFA_Findings&amp;Recommendations_6'!$B$9:$B$108,0))="","",INDEX('LFA_Findings&amp;Recommendations_6'!F$9:F$108,MATCH('LFA_Findings&amp;Recom export'!$C26,'LFA_Findings&amp;Recommendations_6'!$B$9:$B$108,0))),"")</f>
        <v/>
      </c>
      <c r="H26" s="1523" t="str">
        <f>IFERROR(IF(INDEX('LFA_Findings&amp;Recommendations_6'!G$9:G$108,MATCH('LFA_Findings&amp;Recom export'!$C26,'LFA_Findings&amp;Recommendations_6'!$B$9:$B$108,0))="","",INDEX('LFA_Findings&amp;Recommendations_6'!G$9:G$108,MATCH('LFA_Findings&amp;Recom export'!$C26,'LFA_Findings&amp;Recommendations_6'!$B$9:$B$108,0))),"")</f>
        <v/>
      </c>
      <c r="I26" s="1523" t="str">
        <f>IFERROR(IF(INDEX('LFA_Findings&amp;Recommendations_6'!H$9:H$108,MATCH('LFA_Findings&amp;Recom export'!$C26,'LFA_Findings&amp;Recommendations_6'!$B$9:$B$108,0))="","",INDEX('LFA_Findings&amp;Recommendations_6'!H$9:H$108,MATCH('LFA_Findings&amp;Recom export'!$C26,'LFA_Findings&amp;Recommendations_6'!$B$9:$B$108,0))),"")</f>
        <v/>
      </c>
      <c r="J26" s="1523" t="str">
        <f>IFERROR(IF(INDEX('LFA_Findings&amp;Recommendations_6'!I$9:I$108,MATCH('LFA_Findings&amp;Recom export'!$C26,'LFA_Findings&amp;Recommendations_6'!$B$9:$B$108,0))="","",INDEX('LFA_Findings&amp;Recommendations_6'!I$9:I$108,MATCH('LFA_Findings&amp;Recom export'!$C26,'LFA_Findings&amp;Recommendations_6'!$B$9:$B$108,0))),"")</f>
        <v/>
      </c>
      <c r="K26" s="1523" t="str">
        <f>IFERROR(IF(INDEX('LFA_Findings&amp;Recommendations_6'!J$9:J$108,MATCH('LFA_Findings&amp;Recom export'!$C26,'LFA_Findings&amp;Recommendations_6'!$B$9:$B$108,0))="","",INDEX('LFA_Findings&amp;Recommendations_6'!J$9:J$108,MATCH('LFA_Findings&amp;Recom export'!$C26,'LFA_Findings&amp;Recommendations_6'!$B$9:$B$108,0))),"")</f>
        <v/>
      </c>
      <c r="L26" s="1523" t="str">
        <f>IFERROR(IF(INDEX('LFA_Findings&amp;Recommendations_6'!K$9:K$108,MATCH('LFA_Findings&amp;Recom export'!$C26,'LFA_Findings&amp;Recommendations_6'!$B$9:$B$108,0))="","",INDEX('LFA_Findings&amp;Recommendations_6'!K$9:K$108,MATCH('LFA_Findings&amp;Recom export'!$C26,'LFA_Findings&amp;Recommendations_6'!$B$9:$B$108,0))),"")</f>
        <v/>
      </c>
      <c r="M26" s="1523" t="str">
        <f>IFERROR(IF(INDEX('LFA_Findings&amp;Recommendations_6'!L$9:L$108,MATCH('LFA_Findings&amp;Recom export'!$C26,'LFA_Findings&amp;Recommendations_6'!$B$9:$B$108,0))="","",INDEX('LFA_Findings&amp;Recommendations_6'!L$9:L$108,MATCH('LFA_Findings&amp;Recom export'!$C26,'LFA_Findings&amp;Recommendations_6'!$B$9:$B$108,0))),"")</f>
        <v/>
      </c>
      <c r="N26" s="1523" t="b">
        <f t="shared" si="2"/>
        <v>1</v>
      </c>
      <c r="O26" s="1530" t="b">
        <f t="shared" si="3"/>
        <v>0</v>
      </c>
      <c r="P26" s="1530" t="b">
        <f>IFERROR(IF(INDEX('LFA_Findings&amp;Recommendations_6'!A$9:A$108,MATCH('LFA_Findings&amp;Recom export'!$C26,'LFA_Findings&amp;Recommendations_6'!$B$9:$B$108,0))="","",INDEX('LFA_Findings&amp;Recommendations_6'!A$9:A$108,MATCH('LFA_Findings&amp;Recom export'!$C26,'LFA_Findings&amp;Recommendations_6'!$B$9:$B$108,0))),"")</f>
        <v>0</v>
      </c>
      <c r="Q26" s="1530" t="str">
        <f>IF(P26=TRUE,_xlfn.IFNA(VLOOKUP(D26,RiskData!$B$5:$D$11,3,FALSE), ""),"")</f>
        <v/>
      </c>
      <c r="R26" s="1530" t="str">
        <f>IF(P26=TRUE,_xlfn.IFNA(VLOOKUP(E26,RiskData!$F$13:$I$36,4,FALSE), ""),"")</f>
        <v/>
      </c>
      <c r="S26" s="1530" t="str">
        <f>IF(P26=TRUE,_xlfn.IFNA(INDEX(RiskData!$H$40:$H$362,MATCH(TRUE,INDEX(RIGHT(RiskData!$F$40:$F$362,255)=RIGHT(F26,255),0),0)), ""),"")</f>
        <v/>
      </c>
      <c r="T26" s="1530" t="str">
        <f>IF(OR(P26=TRUE,ISBLANK(D26)),'Admin Sheet'!$B$44,"")</f>
        <v/>
      </c>
      <c r="U26" s="1530" t="str">
        <f>IF(OR(ISBLANK(D26), P26=TRUE),'Admin Sheet'!$B$41,"")</f>
        <v/>
      </c>
      <c r="V26" s="1531" t="str">
        <f t="shared" si="4"/>
        <v/>
      </c>
      <c r="W26" s="1531" t="str">
        <f t="shared" si="5"/>
        <v/>
      </c>
      <c r="X26" s="1531" t="str">
        <f t="shared" si="6"/>
        <v/>
      </c>
      <c r="Y26" s="1532" t="str">
        <f t="shared" si="7"/>
        <v/>
      </c>
    </row>
    <row r="27" spans="1:25" ht="15" customHeight="1" x14ac:dyDescent="0.2">
      <c r="A27" s="1522"/>
      <c r="B27" s="1528">
        <f t="shared" si="0"/>
        <v>24</v>
      </c>
      <c r="C27" s="1529" t="str">
        <f t="shared" si="1"/>
        <v>Finding24</v>
      </c>
      <c r="D27" s="1523" t="str">
        <f>IFERROR(IF(INDEX('LFA_Findings&amp;Recommendations_6'!C$9:C$108,MATCH('LFA_Findings&amp;Recom export'!$C27,'LFA_Findings&amp;Recommendations_6'!$B$9:$B$108,0))="","",INDEX('LFA_Findings&amp;Recommendations_6'!C$9:C$108,MATCH('LFA_Findings&amp;Recom export'!$C27,'LFA_Findings&amp;Recommendations_6'!$B$9:$B$108,0))),"")</f>
        <v/>
      </c>
      <c r="E27" s="1523" t="str">
        <f>IFERROR(IF(INDEX('LFA_Findings&amp;Recommendations_6'!D$9:D$108,MATCH('LFA_Findings&amp;Recom export'!$C27,'LFA_Findings&amp;Recommendations_6'!$B$9:$B$108,0))="","",INDEX('LFA_Findings&amp;Recommendations_6'!D$9:D$108,MATCH('LFA_Findings&amp;Recom export'!$C27,'LFA_Findings&amp;Recommendations_6'!$B$9:$B$108,0))),"")</f>
        <v/>
      </c>
      <c r="F27" s="1523" t="str">
        <f>IFERROR(IF(INDEX('LFA_Findings&amp;Recommendations_6'!E$9:E$108,MATCH('LFA_Findings&amp;Recom export'!$C27,'LFA_Findings&amp;Recommendations_6'!$B$9:$B$108,0))="","",INDEX('LFA_Findings&amp;Recommendations_6'!E$9:E$108,MATCH('LFA_Findings&amp;Recom export'!$C27,'LFA_Findings&amp;Recommendations_6'!$B$9:$B$108,0))),"")</f>
        <v/>
      </c>
      <c r="G27" s="1523" t="str">
        <f>IFERROR(IF(INDEX('LFA_Findings&amp;Recommendations_6'!F$9:F$108,MATCH('LFA_Findings&amp;Recom export'!$C27,'LFA_Findings&amp;Recommendations_6'!$B$9:$B$108,0))="","",INDEX('LFA_Findings&amp;Recommendations_6'!F$9:F$108,MATCH('LFA_Findings&amp;Recom export'!$C27,'LFA_Findings&amp;Recommendations_6'!$B$9:$B$108,0))),"")</f>
        <v/>
      </c>
      <c r="H27" s="1523" t="str">
        <f>IFERROR(IF(INDEX('LFA_Findings&amp;Recommendations_6'!G$9:G$108,MATCH('LFA_Findings&amp;Recom export'!$C27,'LFA_Findings&amp;Recommendations_6'!$B$9:$B$108,0))="","",INDEX('LFA_Findings&amp;Recommendations_6'!G$9:G$108,MATCH('LFA_Findings&amp;Recom export'!$C27,'LFA_Findings&amp;Recommendations_6'!$B$9:$B$108,0))),"")</f>
        <v/>
      </c>
      <c r="I27" s="1523" t="str">
        <f>IFERROR(IF(INDEX('LFA_Findings&amp;Recommendations_6'!H$9:H$108,MATCH('LFA_Findings&amp;Recom export'!$C27,'LFA_Findings&amp;Recommendations_6'!$B$9:$B$108,0))="","",INDEX('LFA_Findings&amp;Recommendations_6'!H$9:H$108,MATCH('LFA_Findings&amp;Recom export'!$C27,'LFA_Findings&amp;Recommendations_6'!$B$9:$B$108,0))),"")</f>
        <v/>
      </c>
      <c r="J27" s="1523" t="str">
        <f>IFERROR(IF(INDEX('LFA_Findings&amp;Recommendations_6'!I$9:I$108,MATCH('LFA_Findings&amp;Recom export'!$C27,'LFA_Findings&amp;Recommendations_6'!$B$9:$B$108,0))="","",INDEX('LFA_Findings&amp;Recommendations_6'!I$9:I$108,MATCH('LFA_Findings&amp;Recom export'!$C27,'LFA_Findings&amp;Recommendations_6'!$B$9:$B$108,0))),"")</f>
        <v/>
      </c>
      <c r="K27" s="1523" t="str">
        <f>IFERROR(IF(INDEX('LFA_Findings&amp;Recommendations_6'!J$9:J$108,MATCH('LFA_Findings&amp;Recom export'!$C27,'LFA_Findings&amp;Recommendations_6'!$B$9:$B$108,0))="","",INDEX('LFA_Findings&amp;Recommendations_6'!J$9:J$108,MATCH('LFA_Findings&amp;Recom export'!$C27,'LFA_Findings&amp;Recommendations_6'!$B$9:$B$108,0))),"")</f>
        <v/>
      </c>
      <c r="L27" s="1523" t="str">
        <f>IFERROR(IF(INDEX('LFA_Findings&amp;Recommendations_6'!K$9:K$108,MATCH('LFA_Findings&amp;Recom export'!$C27,'LFA_Findings&amp;Recommendations_6'!$B$9:$B$108,0))="","",INDEX('LFA_Findings&amp;Recommendations_6'!K$9:K$108,MATCH('LFA_Findings&amp;Recom export'!$C27,'LFA_Findings&amp;Recommendations_6'!$B$9:$B$108,0))),"")</f>
        <v/>
      </c>
      <c r="M27" s="1523" t="str">
        <f>IFERROR(IF(INDEX('LFA_Findings&amp;Recommendations_6'!L$9:L$108,MATCH('LFA_Findings&amp;Recom export'!$C27,'LFA_Findings&amp;Recommendations_6'!$B$9:$B$108,0))="","",INDEX('LFA_Findings&amp;Recommendations_6'!L$9:L$108,MATCH('LFA_Findings&amp;Recom export'!$C27,'LFA_Findings&amp;Recommendations_6'!$B$9:$B$108,0))),"")</f>
        <v/>
      </c>
      <c r="N27" s="1523" t="b">
        <f t="shared" si="2"/>
        <v>1</v>
      </c>
      <c r="O27" s="1530" t="b">
        <f t="shared" si="3"/>
        <v>0</v>
      </c>
      <c r="P27" s="1530" t="b">
        <f>IFERROR(IF(INDEX('LFA_Findings&amp;Recommendations_6'!A$9:A$108,MATCH('LFA_Findings&amp;Recom export'!$C27,'LFA_Findings&amp;Recommendations_6'!$B$9:$B$108,0))="","",INDEX('LFA_Findings&amp;Recommendations_6'!A$9:A$108,MATCH('LFA_Findings&amp;Recom export'!$C27,'LFA_Findings&amp;Recommendations_6'!$B$9:$B$108,0))),"")</f>
        <v>0</v>
      </c>
      <c r="Q27" s="1530" t="str">
        <f>IF(P27=TRUE,_xlfn.IFNA(VLOOKUP(D27,RiskData!$B$5:$D$11,3,FALSE), ""),"")</f>
        <v/>
      </c>
      <c r="R27" s="1530" t="str">
        <f>IF(P27=TRUE,_xlfn.IFNA(VLOOKUP(E27,RiskData!$F$13:$I$36,4,FALSE), ""),"")</f>
        <v/>
      </c>
      <c r="S27" s="1530" t="str">
        <f>IF(P27=TRUE,_xlfn.IFNA(INDEX(RiskData!$H$40:$H$362,MATCH(TRUE,INDEX(RIGHT(RiskData!$F$40:$F$362,255)=RIGHT(F27,255),0),0)), ""),"")</f>
        <v/>
      </c>
      <c r="T27" s="1530" t="str">
        <f>IF(OR(P27=TRUE,ISBLANK(D27)),'Admin Sheet'!$B$44,"")</f>
        <v/>
      </c>
      <c r="U27" s="1530" t="str">
        <f>IF(OR(ISBLANK(D27), P27=TRUE),'Admin Sheet'!$B$41,"")</f>
        <v/>
      </c>
      <c r="V27" s="1531" t="str">
        <f t="shared" si="4"/>
        <v/>
      </c>
      <c r="W27" s="1531" t="str">
        <f t="shared" si="5"/>
        <v/>
      </c>
      <c r="X27" s="1531" t="str">
        <f t="shared" si="6"/>
        <v/>
      </c>
      <c r="Y27" s="1532" t="str">
        <f t="shared" si="7"/>
        <v/>
      </c>
    </row>
    <row r="28" spans="1:25" ht="15" customHeight="1" x14ac:dyDescent="0.2">
      <c r="A28" s="1522"/>
      <c r="B28" s="1528">
        <f t="shared" si="0"/>
        <v>25</v>
      </c>
      <c r="C28" s="1529" t="str">
        <f t="shared" si="1"/>
        <v>Finding25</v>
      </c>
      <c r="D28" s="1523" t="str">
        <f>IFERROR(IF(INDEX('LFA_Findings&amp;Recommendations_6'!C$9:C$108,MATCH('LFA_Findings&amp;Recom export'!$C28,'LFA_Findings&amp;Recommendations_6'!$B$9:$B$108,0))="","",INDEX('LFA_Findings&amp;Recommendations_6'!C$9:C$108,MATCH('LFA_Findings&amp;Recom export'!$C28,'LFA_Findings&amp;Recommendations_6'!$B$9:$B$108,0))),"")</f>
        <v/>
      </c>
      <c r="E28" s="1523" t="str">
        <f>IFERROR(IF(INDEX('LFA_Findings&amp;Recommendations_6'!D$9:D$108,MATCH('LFA_Findings&amp;Recom export'!$C28,'LFA_Findings&amp;Recommendations_6'!$B$9:$B$108,0))="","",INDEX('LFA_Findings&amp;Recommendations_6'!D$9:D$108,MATCH('LFA_Findings&amp;Recom export'!$C28,'LFA_Findings&amp;Recommendations_6'!$B$9:$B$108,0))),"")</f>
        <v/>
      </c>
      <c r="F28" s="1523" t="str">
        <f>IFERROR(IF(INDEX('LFA_Findings&amp;Recommendations_6'!E$9:E$108,MATCH('LFA_Findings&amp;Recom export'!$C28,'LFA_Findings&amp;Recommendations_6'!$B$9:$B$108,0))="","",INDEX('LFA_Findings&amp;Recommendations_6'!E$9:E$108,MATCH('LFA_Findings&amp;Recom export'!$C28,'LFA_Findings&amp;Recommendations_6'!$B$9:$B$108,0))),"")</f>
        <v/>
      </c>
      <c r="G28" s="1523" t="str">
        <f>IFERROR(IF(INDEX('LFA_Findings&amp;Recommendations_6'!F$9:F$108,MATCH('LFA_Findings&amp;Recom export'!$C28,'LFA_Findings&amp;Recommendations_6'!$B$9:$B$108,0))="","",INDEX('LFA_Findings&amp;Recommendations_6'!F$9:F$108,MATCH('LFA_Findings&amp;Recom export'!$C28,'LFA_Findings&amp;Recommendations_6'!$B$9:$B$108,0))),"")</f>
        <v/>
      </c>
      <c r="H28" s="1523" t="str">
        <f>IFERROR(IF(INDEX('LFA_Findings&amp;Recommendations_6'!G$9:G$108,MATCH('LFA_Findings&amp;Recom export'!$C28,'LFA_Findings&amp;Recommendations_6'!$B$9:$B$108,0))="","",INDEX('LFA_Findings&amp;Recommendations_6'!G$9:G$108,MATCH('LFA_Findings&amp;Recom export'!$C28,'LFA_Findings&amp;Recommendations_6'!$B$9:$B$108,0))),"")</f>
        <v/>
      </c>
      <c r="I28" s="1523" t="str">
        <f>IFERROR(IF(INDEX('LFA_Findings&amp;Recommendations_6'!H$9:H$108,MATCH('LFA_Findings&amp;Recom export'!$C28,'LFA_Findings&amp;Recommendations_6'!$B$9:$B$108,0))="","",INDEX('LFA_Findings&amp;Recommendations_6'!H$9:H$108,MATCH('LFA_Findings&amp;Recom export'!$C28,'LFA_Findings&amp;Recommendations_6'!$B$9:$B$108,0))),"")</f>
        <v/>
      </c>
      <c r="J28" s="1523" t="str">
        <f>IFERROR(IF(INDEX('LFA_Findings&amp;Recommendations_6'!I$9:I$108,MATCH('LFA_Findings&amp;Recom export'!$C28,'LFA_Findings&amp;Recommendations_6'!$B$9:$B$108,0))="","",INDEX('LFA_Findings&amp;Recommendations_6'!I$9:I$108,MATCH('LFA_Findings&amp;Recom export'!$C28,'LFA_Findings&amp;Recommendations_6'!$B$9:$B$108,0))),"")</f>
        <v/>
      </c>
      <c r="K28" s="1523" t="str">
        <f>IFERROR(IF(INDEX('LFA_Findings&amp;Recommendations_6'!J$9:J$108,MATCH('LFA_Findings&amp;Recom export'!$C28,'LFA_Findings&amp;Recommendations_6'!$B$9:$B$108,0))="","",INDEX('LFA_Findings&amp;Recommendations_6'!J$9:J$108,MATCH('LFA_Findings&amp;Recom export'!$C28,'LFA_Findings&amp;Recommendations_6'!$B$9:$B$108,0))),"")</f>
        <v/>
      </c>
      <c r="L28" s="1523" t="str">
        <f>IFERROR(IF(INDEX('LFA_Findings&amp;Recommendations_6'!K$9:K$108,MATCH('LFA_Findings&amp;Recom export'!$C28,'LFA_Findings&amp;Recommendations_6'!$B$9:$B$108,0))="","",INDEX('LFA_Findings&amp;Recommendations_6'!K$9:K$108,MATCH('LFA_Findings&amp;Recom export'!$C28,'LFA_Findings&amp;Recommendations_6'!$B$9:$B$108,0))),"")</f>
        <v/>
      </c>
      <c r="M28" s="1523" t="str">
        <f>IFERROR(IF(INDEX('LFA_Findings&amp;Recommendations_6'!L$9:L$108,MATCH('LFA_Findings&amp;Recom export'!$C28,'LFA_Findings&amp;Recommendations_6'!$B$9:$B$108,0))="","",INDEX('LFA_Findings&amp;Recommendations_6'!L$9:L$108,MATCH('LFA_Findings&amp;Recom export'!$C28,'LFA_Findings&amp;Recommendations_6'!$B$9:$B$108,0))),"")</f>
        <v/>
      </c>
      <c r="N28" s="1523" t="b">
        <f t="shared" si="2"/>
        <v>1</v>
      </c>
      <c r="O28" s="1530" t="b">
        <f t="shared" si="3"/>
        <v>0</v>
      </c>
      <c r="P28" s="1530" t="b">
        <f>IFERROR(IF(INDEX('LFA_Findings&amp;Recommendations_6'!A$9:A$108,MATCH('LFA_Findings&amp;Recom export'!$C28,'LFA_Findings&amp;Recommendations_6'!$B$9:$B$108,0))="","",INDEX('LFA_Findings&amp;Recommendations_6'!A$9:A$108,MATCH('LFA_Findings&amp;Recom export'!$C28,'LFA_Findings&amp;Recommendations_6'!$B$9:$B$108,0))),"")</f>
        <v>0</v>
      </c>
      <c r="Q28" s="1530" t="str">
        <f>IF(P28=TRUE,_xlfn.IFNA(VLOOKUP(D28,RiskData!$B$5:$D$11,3,FALSE), ""),"")</f>
        <v/>
      </c>
      <c r="R28" s="1530" t="str">
        <f>IF(P28=TRUE,_xlfn.IFNA(VLOOKUP(E28,RiskData!$F$13:$I$36,4,FALSE), ""),"")</f>
        <v/>
      </c>
      <c r="S28" s="1530" t="str">
        <f>IF(P28=TRUE,_xlfn.IFNA(INDEX(RiskData!$H$40:$H$362,MATCH(TRUE,INDEX(RIGHT(RiskData!$F$40:$F$362,255)=RIGHT(F28,255),0),0)), ""),"")</f>
        <v/>
      </c>
      <c r="T28" s="1530" t="str">
        <f>IF(OR(P28=TRUE,ISBLANK(D28)),'Admin Sheet'!$B$44,"")</f>
        <v/>
      </c>
      <c r="U28" s="1530" t="str">
        <f>IF(OR(ISBLANK(D28), P28=TRUE),'Admin Sheet'!$B$41,"")</f>
        <v/>
      </c>
      <c r="V28" s="1531" t="str">
        <f t="shared" si="4"/>
        <v/>
      </c>
      <c r="W28" s="1531" t="str">
        <f t="shared" si="5"/>
        <v/>
      </c>
      <c r="X28" s="1531" t="str">
        <f t="shared" si="6"/>
        <v/>
      </c>
      <c r="Y28" s="1532" t="str">
        <f t="shared" si="7"/>
        <v/>
      </c>
    </row>
    <row r="29" spans="1:25" ht="15" customHeight="1" x14ac:dyDescent="0.2">
      <c r="A29" s="1522"/>
      <c r="B29" s="1528">
        <f t="shared" si="0"/>
        <v>26</v>
      </c>
      <c r="C29" s="1529" t="str">
        <f t="shared" si="1"/>
        <v>Finding26</v>
      </c>
      <c r="D29" s="1523" t="str">
        <f>IFERROR(IF(INDEX('LFA_Findings&amp;Recommendations_6'!C$9:C$108,MATCH('LFA_Findings&amp;Recom export'!$C29,'LFA_Findings&amp;Recommendations_6'!$B$9:$B$108,0))="","",INDEX('LFA_Findings&amp;Recommendations_6'!C$9:C$108,MATCH('LFA_Findings&amp;Recom export'!$C29,'LFA_Findings&amp;Recommendations_6'!$B$9:$B$108,0))),"")</f>
        <v/>
      </c>
      <c r="E29" s="1523" t="str">
        <f>IFERROR(IF(INDEX('LFA_Findings&amp;Recommendations_6'!D$9:D$108,MATCH('LFA_Findings&amp;Recom export'!$C29,'LFA_Findings&amp;Recommendations_6'!$B$9:$B$108,0))="","",INDEX('LFA_Findings&amp;Recommendations_6'!D$9:D$108,MATCH('LFA_Findings&amp;Recom export'!$C29,'LFA_Findings&amp;Recommendations_6'!$B$9:$B$108,0))),"")</f>
        <v/>
      </c>
      <c r="F29" s="1523" t="str">
        <f>IFERROR(IF(INDEX('LFA_Findings&amp;Recommendations_6'!E$9:E$108,MATCH('LFA_Findings&amp;Recom export'!$C29,'LFA_Findings&amp;Recommendations_6'!$B$9:$B$108,0))="","",INDEX('LFA_Findings&amp;Recommendations_6'!E$9:E$108,MATCH('LFA_Findings&amp;Recom export'!$C29,'LFA_Findings&amp;Recommendations_6'!$B$9:$B$108,0))),"")</f>
        <v/>
      </c>
      <c r="G29" s="1523" t="str">
        <f>IFERROR(IF(INDEX('LFA_Findings&amp;Recommendations_6'!F$9:F$108,MATCH('LFA_Findings&amp;Recom export'!$C29,'LFA_Findings&amp;Recommendations_6'!$B$9:$B$108,0))="","",INDEX('LFA_Findings&amp;Recommendations_6'!F$9:F$108,MATCH('LFA_Findings&amp;Recom export'!$C29,'LFA_Findings&amp;Recommendations_6'!$B$9:$B$108,0))),"")</f>
        <v/>
      </c>
      <c r="H29" s="1523" t="str">
        <f>IFERROR(IF(INDEX('LFA_Findings&amp;Recommendations_6'!G$9:G$108,MATCH('LFA_Findings&amp;Recom export'!$C29,'LFA_Findings&amp;Recommendations_6'!$B$9:$B$108,0))="","",INDEX('LFA_Findings&amp;Recommendations_6'!G$9:G$108,MATCH('LFA_Findings&amp;Recom export'!$C29,'LFA_Findings&amp;Recommendations_6'!$B$9:$B$108,0))),"")</f>
        <v/>
      </c>
      <c r="I29" s="1523" t="str">
        <f>IFERROR(IF(INDEX('LFA_Findings&amp;Recommendations_6'!H$9:H$108,MATCH('LFA_Findings&amp;Recom export'!$C29,'LFA_Findings&amp;Recommendations_6'!$B$9:$B$108,0))="","",INDEX('LFA_Findings&amp;Recommendations_6'!H$9:H$108,MATCH('LFA_Findings&amp;Recom export'!$C29,'LFA_Findings&amp;Recommendations_6'!$B$9:$B$108,0))),"")</f>
        <v/>
      </c>
      <c r="J29" s="1523" t="str">
        <f>IFERROR(IF(INDEX('LFA_Findings&amp;Recommendations_6'!I$9:I$108,MATCH('LFA_Findings&amp;Recom export'!$C29,'LFA_Findings&amp;Recommendations_6'!$B$9:$B$108,0))="","",INDEX('LFA_Findings&amp;Recommendations_6'!I$9:I$108,MATCH('LFA_Findings&amp;Recom export'!$C29,'LFA_Findings&amp;Recommendations_6'!$B$9:$B$108,0))),"")</f>
        <v/>
      </c>
      <c r="K29" s="1523" t="str">
        <f>IFERROR(IF(INDEX('LFA_Findings&amp;Recommendations_6'!J$9:J$108,MATCH('LFA_Findings&amp;Recom export'!$C29,'LFA_Findings&amp;Recommendations_6'!$B$9:$B$108,0))="","",INDEX('LFA_Findings&amp;Recommendations_6'!J$9:J$108,MATCH('LFA_Findings&amp;Recom export'!$C29,'LFA_Findings&amp;Recommendations_6'!$B$9:$B$108,0))),"")</f>
        <v/>
      </c>
      <c r="L29" s="1523" t="str">
        <f>IFERROR(IF(INDEX('LFA_Findings&amp;Recommendations_6'!K$9:K$108,MATCH('LFA_Findings&amp;Recom export'!$C29,'LFA_Findings&amp;Recommendations_6'!$B$9:$B$108,0))="","",INDEX('LFA_Findings&amp;Recommendations_6'!K$9:K$108,MATCH('LFA_Findings&amp;Recom export'!$C29,'LFA_Findings&amp;Recommendations_6'!$B$9:$B$108,0))),"")</f>
        <v/>
      </c>
      <c r="M29" s="1523" t="str">
        <f>IFERROR(IF(INDEX('LFA_Findings&amp;Recommendations_6'!L$9:L$108,MATCH('LFA_Findings&amp;Recom export'!$C29,'LFA_Findings&amp;Recommendations_6'!$B$9:$B$108,0))="","",INDEX('LFA_Findings&amp;Recommendations_6'!L$9:L$108,MATCH('LFA_Findings&amp;Recom export'!$C29,'LFA_Findings&amp;Recommendations_6'!$B$9:$B$108,0))),"")</f>
        <v/>
      </c>
      <c r="N29" s="1523" t="b">
        <f t="shared" si="2"/>
        <v>1</v>
      </c>
      <c r="O29" s="1530" t="b">
        <f t="shared" si="3"/>
        <v>0</v>
      </c>
      <c r="P29" s="1530" t="b">
        <f>IFERROR(IF(INDEX('LFA_Findings&amp;Recommendations_6'!A$9:A$108,MATCH('LFA_Findings&amp;Recom export'!$C29,'LFA_Findings&amp;Recommendations_6'!$B$9:$B$108,0))="","",INDEX('LFA_Findings&amp;Recommendations_6'!A$9:A$108,MATCH('LFA_Findings&amp;Recom export'!$C29,'LFA_Findings&amp;Recommendations_6'!$B$9:$B$108,0))),"")</f>
        <v>0</v>
      </c>
      <c r="Q29" s="1530" t="str">
        <f>IF(P29=TRUE,_xlfn.IFNA(VLOOKUP(D29,RiskData!$B$5:$D$11,3,FALSE), ""),"")</f>
        <v/>
      </c>
      <c r="R29" s="1530" t="str">
        <f>IF(P29=TRUE,_xlfn.IFNA(VLOOKUP(E29,RiskData!$F$13:$I$36,4,FALSE), ""),"")</f>
        <v/>
      </c>
      <c r="S29" s="1530" t="str">
        <f>IF(P29=TRUE,_xlfn.IFNA(INDEX(RiskData!$H$40:$H$362,MATCH(TRUE,INDEX(RIGHT(RiskData!$F$40:$F$362,255)=RIGHT(F29,255),0),0)), ""),"")</f>
        <v/>
      </c>
      <c r="T29" s="1530" t="str">
        <f>IF(OR(P29=TRUE,ISBLANK(D29)),'Admin Sheet'!$B$44,"")</f>
        <v/>
      </c>
      <c r="U29" s="1530" t="str">
        <f>IF(OR(ISBLANK(D29), P29=TRUE),'Admin Sheet'!$B$41,"")</f>
        <v/>
      </c>
      <c r="V29" s="1531" t="str">
        <f t="shared" si="4"/>
        <v/>
      </c>
      <c r="W29" s="1531" t="str">
        <f t="shared" si="5"/>
        <v/>
      </c>
      <c r="X29" s="1531" t="str">
        <f t="shared" si="6"/>
        <v/>
      </c>
      <c r="Y29" s="1532" t="str">
        <f t="shared" si="7"/>
        <v/>
      </c>
    </row>
    <row r="30" spans="1:25" ht="15" customHeight="1" x14ac:dyDescent="0.2">
      <c r="A30" s="1522"/>
      <c r="B30" s="1528">
        <f t="shared" si="0"/>
        <v>27</v>
      </c>
      <c r="C30" s="1529" t="str">
        <f t="shared" si="1"/>
        <v>Finding27</v>
      </c>
      <c r="D30" s="1523" t="str">
        <f>IFERROR(IF(INDEX('LFA_Findings&amp;Recommendations_6'!C$9:C$108,MATCH('LFA_Findings&amp;Recom export'!$C30,'LFA_Findings&amp;Recommendations_6'!$B$9:$B$108,0))="","",INDEX('LFA_Findings&amp;Recommendations_6'!C$9:C$108,MATCH('LFA_Findings&amp;Recom export'!$C30,'LFA_Findings&amp;Recommendations_6'!$B$9:$B$108,0))),"")</f>
        <v/>
      </c>
      <c r="E30" s="1523" t="str">
        <f>IFERROR(IF(INDEX('LFA_Findings&amp;Recommendations_6'!D$9:D$108,MATCH('LFA_Findings&amp;Recom export'!$C30,'LFA_Findings&amp;Recommendations_6'!$B$9:$B$108,0))="","",INDEX('LFA_Findings&amp;Recommendations_6'!D$9:D$108,MATCH('LFA_Findings&amp;Recom export'!$C30,'LFA_Findings&amp;Recommendations_6'!$B$9:$B$108,0))),"")</f>
        <v/>
      </c>
      <c r="F30" s="1523" t="str">
        <f>IFERROR(IF(INDEX('LFA_Findings&amp;Recommendations_6'!E$9:E$108,MATCH('LFA_Findings&amp;Recom export'!$C30,'LFA_Findings&amp;Recommendations_6'!$B$9:$B$108,0))="","",INDEX('LFA_Findings&amp;Recommendations_6'!E$9:E$108,MATCH('LFA_Findings&amp;Recom export'!$C30,'LFA_Findings&amp;Recommendations_6'!$B$9:$B$108,0))),"")</f>
        <v/>
      </c>
      <c r="G30" s="1523" t="str">
        <f>IFERROR(IF(INDEX('LFA_Findings&amp;Recommendations_6'!F$9:F$108,MATCH('LFA_Findings&amp;Recom export'!$C30,'LFA_Findings&amp;Recommendations_6'!$B$9:$B$108,0))="","",INDEX('LFA_Findings&amp;Recommendations_6'!F$9:F$108,MATCH('LFA_Findings&amp;Recom export'!$C30,'LFA_Findings&amp;Recommendations_6'!$B$9:$B$108,0))),"")</f>
        <v/>
      </c>
      <c r="H30" s="1523" t="str">
        <f>IFERROR(IF(INDEX('LFA_Findings&amp;Recommendations_6'!G$9:G$108,MATCH('LFA_Findings&amp;Recom export'!$C30,'LFA_Findings&amp;Recommendations_6'!$B$9:$B$108,0))="","",INDEX('LFA_Findings&amp;Recommendations_6'!G$9:G$108,MATCH('LFA_Findings&amp;Recom export'!$C30,'LFA_Findings&amp;Recommendations_6'!$B$9:$B$108,0))),"")</f>
        <v/>
      </c>
      <c r="I30" s="1523" t="str">
        <f>IFERROR(IF(INDEX('LFA_Findings&amp;Recommendations_6'!H$9:H$108,MATCH('LFA_Findings&amp;Recom export'!$C30,'LFA_Findings&amp;Recommendations_6'!$B$9:$B$108,0))="","",INDEX('LFA_Findings&amp;Recommendations_6'!H$9:H$108,MATCH('LFA_Findings&amp;Recom export'!$C30,'LFA_Findings&amp;Recommendations_6'!$B$9:$B$108,0))),"")</f>
        <v/>
      </c>
      <c r="J30" s="1523" t="str">
        <f>IFERROR(IF(INDEX('LFA_Findings&amp;Recommendations_6'!I$9:I$108,MATCH('LFA_Findings&amp;Recom export'!$C30,'LFA_Findings&amp;Recommendations_6'!$B$9:$B$108,0))="","",INDEX('LFA_Findings&amp;Recommendations_6'!I$9:I$108,MATCH('LFA_Findings&amp;Recom export'!$C30,'LFA_Findings&amp;Recommendations_6'!$B$9:$B$108,0))),"")</f>
        <v/>
      </c>
      <c r="K30" s="1523" t="str">
        <f>IFERROR(IF(INDEX('LFA_Findings&amp;Recommendations_6'!J$9:J$108,MATCH('LFA_Findings&amp;Recom export'!$C30,'LFA_Findings&amp;Recommendations_6'!$B$9:$B$108,0))="","",INDEX('LFA_Findings&amp;Recommendations_6'!J$9:J$108,MATCH('LFA_Findings&amp;Recom export'!$C30,'LFA_Findings&amp;Recommendations_6'!$B$9:$B$108,0))),"")</f>
        <v/>
      </c>
      <c r="L30" s="1523" t="str">
        <f>IFERROR(IF(INDEX('LFA_Findings&amp;Recommendations_6'!K$9:K$108,MATCH('LFA_Findings&amp;Recom export'!$C30,'LFA_Findings&amp;Recommendations_6'!$B$9:$B$108,0))="","",INDEX('LFA_Findings&amp;Recommendations_6'!K$9:K$108,MATCH('LFA_Findings&amp;Recom export'!$C30,'LFA_Findings&amp;Recommendations_6'!$B$9:$B$108,0))),"")</f>
        <v/>
      </c>
      <c r="M30" s="1523" t="str">
        <f>IFERROR(IF(INDEX('LFA_Findings&amp;Recommendations_6'!L$9:L$108,MATCH('LFA_Findings&amp;Recom export'!$C30,'LFA_Findings&amp;Recommendations_6'!$B$9:$B$108,0))="","",INDEX('LFA_Findings&amp;Recommendations_6'!L$9:L$108,MATCH('LFA_Findings&amp;Recom export'!$C30,'LFA_Findings&amp;Recommendations_6'!$B$9:$B$108,0))),"")</f>
        <v/>
      </c>
      <c r="N30" s="1523" t="b">
        <f t="shared" si="2"/>
        <v>1</v>
      </c>
      <c r="O30" s="1530" t="b">
        <f t="shared" si="3"/>
        <v>0</v>
      </c>
      <c r="P30" s="1530" t="b">
        <f>IFERROR(IF(INDEX('LFA_Findings&amp;Recommendations_6'!A$9:A$108,MATCH('LFA_Findings&amp;Recom export'!$C30,'LFA_Findings&amp;Recommendations_6'!$B$9:$B$108,0))="","",INDEX('LFA_Findings&amp;Recommendations_6'!A$9:A$108,MATCH('LFA_Findings&amp;Recom export'!$C30,'LFA_Findings&amp;Recommendations_6'!$B$9:$B$108,0))),"")</f>
        <v>0</v>
      </c>
      <c r="Q30" s="1530" t="str">
        <f>IF(P30=TRUE,_xlfn.IFNA(VLOOKUP(D30,RiskData!$B$5:$D$11,3,FALSE), ""),"")</f>
        <v/>
      </c>
      <c r="R30" s="1530" t="str">
        <f>IF(P30=TRUE,_xlfn.IFNA(VLOOKUP(E30,RiskData!$F$13:$I$36,4,FALSE), ""),"")</f>
        <v/>
      </c>
      <c r="S30" s="1530" t="str">
        <f>IF(P30=TRUE,_xlfn.IFNA(INDEX(RiskData!$H$40:$H$362,MATCH(TRUE,INDEX(RIGHT(RiskData!$F$40:$F$362,255)=RIGHT(F30,255),0),0)), ""),"")</f>
        <v/>
      </c>
      <c r="T30" s="1530" t="str">
        <f>IF(OR(P30=TRUE,ISBLANK(D30)),'Admin Sheet'!$B$44,"")</f>
        <v/>
      </c>
      <c r="U30" s="1530" t="str">
        <f>IF(OR(ISBLANK(D30), P30=TRUE),'Admin Sheet'!$B$41,"")</f>
        <v/>
      </c>
      <c r="V30" s="1531" t="str">
        <f t="shared" si="4"/>
        <v/>
      </c>
      <c r="W30" s="1531" t="str">
        <f t="shared" si="5"/>
        <v/>
      </c>
      <c r="X30" s="1531" t="str">
        <f t="shared" si="6"/>
        <v/>
      </c>
      <c r="Y30" s="1532" t="str">
        <f t="shared" si="7"/>
        <v/>
      </c>
    </row>
    <row r="31" spans="1:25" ht="15" customHeight="1" x14ac:dyDescent="0.2">
      <c r="A31" s="1522"/>
      <c r="B31" s="1528">
        <f t="shared" si="0"/>
        <v>28</v>
      </c>
      <c r="C31" s="1529" t="str">
        <f t="shared" si="1"/>
        <v>Finding28</v>
      </c>
      <c r="D31" s="1523" t="str">
        <f>IFERROR(IF(INDEX('LFA_Findings&amp;Recommendations_6'!C$9:C$108,MATCH('LFA_Findings&amp;Recom export'!$C31,'LFA_Findings&amp;Recommendations_6'!$B$9:$B$108,0))="","",INDEX('LFA_Findings&amp;Recommendations_6'!C$9:C$108,MATCH('LFA_Findings&amp;Recom export'!$C31,'LFA_Findings&amp;Recommendations_6'!$B$9:$B$108,0))),"")</f>
        <v/>
      </c>
      <c r="E31" s="1523" t="str">
        <f>IFERROR(IF(INDEX('LFA_Findings&amp;Recommendations_6'!D$9:D$108,MATCH('LFA_Findings&amp;Recom export'!$C31,'LFA_Findings&amp;Recommendations_6'!$B$9:$B$108,0))="","",INDEX('LFA_Findings&amp;Recommendations_6'!D$9:D$108,MATCH('LFA_Findings&amp;Recom export'!$C31,'LFA_Findings&amp;Recommendations_6'!$B$9:$B$108,0))),"")</f>
        <v/>
      </c>
      <c r="F31" s="1523" t="str">
        <f>IFERROR(IF(INDEX('LFA_Findings&amp;Recommendations_6'!E$9:E$108,MATCH('LFA_Findings&amp;Recom export'!$C31,'LFA_Findings&amp;Recommendations_6'!$B$9:$B$108,0))="","",INDEX('LFA_Findings&amp;Recommendations_6'!E$9:E$108,MATCH('LFA_Findings&amp;Recom export'!$C31,'LFA_Findings&amp;Recommendations_6'!$B$9:$B$108,0))),"")</f>
        <v/>
      </c>
      <c r="G31" s="1523" t="str">
        <f>IFERROR(IF(INDEX('LFA_Findings&amp;Recommendations_6'!F$9:F$108,MATCH('LFA_Findings&amp;Recom export'!$C31,'LFA_Findings&amp;Recommendations_6'!$B$9:$B$108,0))="","",INDEX('LFA_Findings&amp;Recommendations_6'!F$9:F$108,MATCH('LFA_Findings&amp;Recom export'!$C31,'LFA_Findings&amp;Recommendations_6'!$B$9:$B$108,0))),"")</f>
        <v/>
      </c>
      <c r="H31" s="1523" t="str">
        <f>IFERROR(IF(INDEX('LFA_Findings&amp;Recommendations_6'!G$9:G$108,MATCH('LFA_Findings&amp;Recom export'!$C31,'LFA_Findings&amp;Recommendations_6'!$B$9:$B$108,0))="","",INDEX('LFA_Findings&amp;Recommendations_6'!G$9:G$108,MATCH('LFA_Findings&amp;Recom export'!$C31,'LFA_Findings&amp;Recommendations_6'!$B$9:$B$108,0))),"")</f>
        <v/>
      </c>
      <c r="I31" s="1523" t="str">
        <f>IFERROR(IF(INDEX('LFA_Findings&amp;Recommendations_6'!H$9:H$108,MATCH('LFA_Findings&amp;Recom export'!$C31,'LFA_Findings&amp;Recommendations_6'!$B$9:$B$108,0))="","",INDEX('LFA_Findings&amp;Recommendations_6'!H$9:H$108,MATCH('LFA_Findings&amp;Recom export'!$C31,'LFA_Findings&amp;Recommendations_6'!$B$9:$B$108,0))),"")</f>
        <v/>
      </c>
      <c r="J31" s="1523" t="str">
        <f>IFERROR(IF(INDEX('LFA_Findings&amp;Recommendations_6'!I$9:I$108,MATCH('LFA_Findings&amp;Recom export'!$C31,'LFA_Findings&amp;Recommendations_6'!$B$9:$B$108,0))="","",INDEX('LFA_Findings&amp;Recommendations_6'!I$9:I$108,MATCH('LFA_Findings&amp;Recom export'!$C31,'LFA_Findings&amp;Recommendations_6'!$B$9:$B$108,0))),"")</f>
        <v/>
      </c>
      <c r="K31" s="1523" t="str">
        <f>IFERROR(IF(INDEX('LFA_Findings&amp;Recommendations_6'!J$9:J$108,MATCH('LFA_Findings&amp;Recom export'!$C31,'LFA_Findings&amp;Recommendations_6'!$B$9:$B$108,0))="","",INDEX('LFA_Findings&amp;Recommendations_6'!J$9:J$108,MATCH('LFA_Findings&amp;Recom export'!$C31,'LFA_Findings&amp;Recommendations_6'!$B$9:$B$108,0))),"")</f>
        <v/>
      </c>
      <c r="L31" s="1523" t="str">
        <f>IFERROR(IF(INDEX('LFA_Findings&amp;Recommendations_6'!K$9:K$108,MATCH('LFA_Findings&amp;Recom export'!$C31,'LFA_Findings&amp;Recommendations_6'!$B$9:$B$108,0))="","",INDEX('LFA_Findings&amp;Recommendations_6'!K$9:K$108,MATCH('LFA_Findings&amp;Recom export'!$C31,'LFA_Findings&amp;Recommendations_6'!$B$9:$B$108,0))),"")</f>
        <v/>
      </c>
      <c r="M31" s="1523" t="str">
        <f>IFERROR(IF(INDEX('LFA_Findings&amp;Recommendations_6'!L$9:L$108,MATCH('LFA_Findings&amp;Recom export'!$C31,'LFA_Findings&amp;Recommendations_6'!$B$9:$B$108,0))="","",INDEX('LFA_Findings&amp;Recommendations_6'!L$9:L$108,MATCH('LFA_Findings&amp;Recom export'!$C31,'LFA_Findings&amp;Recommendations_6'!$B$9:$B$108,0))),"")</f>
        <v/>
      </c>
      <c r="N31" s="1523" t="b">
        <f t="shared" si="2"/>
        <v>1</v>
      </c>
      <c r="O31" s="1530" t="b">
        <f t="shared" si="3"/>
        <v>0</v>
      </c>
      <c r="P31" s="1530" t="b">
        <f>IFERROR(IF(INDEX('LFA_Findings&amp;Recommendations_6'!A$9:A$108,MATCH('LFA_Findings&amp;Recom export'!$C31,'LFA_Findings&amp;Recommendations_6'!$B$9:$B$108,0))="","",INDEX('LFA_Findings&amp;Recommendations_6'!A$9:A$108,MATCH('LFA_Findings&amp;Recom export'!$C31,'LFA_Findings&amp;Recommendations_6'!$B$9:$B$108,0))),"")</f>
        <v>0</v>
      </c>
      <c r="Q31" s="1530" t="str">
        <f>IF(P31=TRUE,_xlfn.IFNA(VLOOKUP(D31,RiskData!$B$5:$D$11,3,FALSE), ""),"")</f>
        <v/>
      </c>
      <c r="R31" s="1530" t="str">
        <f>IF(P31=TRUE,_xlfn.IFNA(VLOOKUP(E31,RiskData!$F$13:$I$36,4,FALSE), ""),"")</f>
        <v/>
      </c>
      <c r="S31" s="1530" t="str">
        <f>IF(P31=TRUE,_xlfn.IFNA(INDEX(RiskData!$H$40:$H$362,MATCH(TRUE,INDEX(RIGHT(RiskData!$F$40:$F$362,255)=RIGHT(F31,255),0),0)), ""),"")</f>
        <v/>
      </c>
      <c r="T31" s="1530" t="str">
        <f>IF(OR(P31=TRUE,ISBLANK(D31)),'Admin Sheet'!$B$44,"")</f>
        <v/>
      </c>
      <c r="U31" s="1530" t="str">
        <f>IF(OR(ISBLANK(D31), P31=TRUE),'Admin Sheet'!$B$41,"")</f>
        <v/>
      </c>
      <c r="V31" s="1531" t="str">
        <f t="shared" si="4"/>
        <v/>
      </c>
      <c r="W31" s="1531" t="str">
        <f t="shared" si="5"/>
        <v/>
      </c>
      <c r="X31" s="1531" t="str">
        <f t="shared" si="6"/>
        <v/>
      </c>
      <c r="Y31" s="1532" t="str">
        <f t="shared" si="7"/>
        <v/>
      </c>
    </row>
    <row r="32" spans="1:25" ht="15" customHeight="1" x14ac:dyDescent="0.2">
      <c r="A32" s="1522"/>
      <c r="B32" s="1528">
        <f t="shared" si="0"/>
        <v>29</v>
      </c>
      <c r="C32" s="1529" t="str">
        <f t="shared" si="1"/>
        <v>Finding29</v>
      </c>
      <c r="D32" s="1523" t="str">
        <f>IFERROR(IF(INDEX('LFA_Findings&amp;Recommendations_6'!C$9:C$108,MATCH('LFA_Findings&amp;Recom export'!$C32,'LFA_Findings&amp;Recommendations_6'!$B$9:$B$108,0))="","",INDEX('LFA_Findings&amp;Recommendations_6'!C$9:C$108,MATCH('LFA_Findings&amp;Recom export'!$C32,'LFA_Findings&amp;Recommendations_6'!$B$9:$B$108,0))),"")</f>
        <v/>
      </c>
      <c r="E32" s="1523" t="str">
        <f>IFERROR(IF(INDEX('LFA_Findings&amp;Recommendations_6'!D$9:D$108,MATCH('LFA_Findings&amp;Recom export'!$C32,'LFA_Findings&amp;Recommendations_6'!$B$9:$B$108,0))="","",INDEX('LFA_Findings&amp;Recommendations_6'!D$9:D$108,MATCH('LFA_Findings&amp;Recom export'!$C32,'LFA_Findings&amp;Recommendations_6'!$B$9:$B$108,0))),"")</f>
        <v/>
      </c>
      <c r="F32" s="1523" t="str">
        <f>IFERROR(IF(INDEX('LFA_Findings&amp;Recommendations_6'!E$9:E$108,MATCH('LFA_Findings&amp;Recom export'!$C32,'LFA_Findings&amp;Recommendations_6'!$B$9:$B$108,0))="","",INDEX('LFA_Findings&amp;Recommendations_6'!E$9:E$108,MATCH('LFA_Findings&amp;Recom export'!$C32,'LFA_Findings&amp;Recommendations_6'!$B$9:$B$108,0))),"")</f>
        <v/>
      </c>
      <c r="G32" s="1523" t="str">
        <f>IFERROR(IF(INDEX('LFA_Findings&amp;Recommendations_6'!F$9:F$108,MATCH('LFA_Findings&amp;Recom export'!$C32,'LFA_Findings&amp;Recommendations_6'!$B$9:$B$108,0))="","",INDEX('LFA_Findings&amp;Recommendations_6'!F$9:F$108,MATCH('LFA_Findings&amp;Recom export'!$C32,'LFA_Findings&amp;Recommendations_6'!$B$9:$B$108,0))),"")</f>
        <v/>
      </c>
      <c r="H32" s="1523" t="str">
        <f>IFERROR(IF(INDEX('LFA_Findings&amp;Recommendations_6'!G$9:G$108,MATCH('LFA_Findings&amp;Recom export'!$C32,'LFA_Findings&amp;Recommendations_6'!$B$9:$B$108,0))="","",INDEX('LFA_Findings&amp;Recommendations_6'!G$9:G$108,MATCH('LFA_Findings&amp;Recom export'!$C32,'LFA_Findings&amp;Recommendations_6'!$B$9:$B$108,0))),"")</f>
        <v/>
      </c>
      <c r="I32" s="1523" t="str">
        <f>IFERROR(IF(INDEX('LFA_Findings&amp;Recommendations_6'!H$9:H$108,MATCH('LFA_Findings&amp;Recom export'!$C32,'LFA_Findings&amp;Recommendations_6'!$B$9:$B$108,0))="","",INDEX('LFA_Findings&amp;Recommendations_6'!H$9:H$108,MATCH('LFA_Findings&amp;Recom export'!$C32,'LFA_Findings&amp;Recommendations_6'!$B$9:$B$108,0))),"")</f>
        <v/>
      </c>
      <c r="J32" s="1523" t="str">
        <f>IFERROR(IF(INDEX('LFA_Findings&amp;Recommendations_6'!I$9:I$108,MATCH('LFA_Findings&amp;Recom export'!$C32,'LFA_Findings&amp;Recommendations_6'!$B$9:$B$108,0))="","",INDEX('LFA_Findings&amp;Recommendations_6'!I$9:I$108,MATCH('LFA_Findings&amp;Recom export'!$C32,'LFA_Findings&amp;Recommendations_6'!$B$9:$B$108,0))),"")</f>
        <v/>
      </c>
      <c r="K32" s="1523" t="str">
        <f>IFERROR(IF(INDEX('LFA_Findings&amp;Recommendations_6'!J$9:J$108,MATCH('LFA_Findings&amp;Recom export'!$C32,'LFA_Findings&amp;Recommendations_6'!$B$9:$B$108,0))="","",INDEX('LFA_Findings&amp;Recommendations_6'!J$9:J$108,MATCH('LFA_Findings&amp;Recom export'!$C32,'LFA_Findings&amp;Recommendations_6'!$B$9:$B$108,0))),"")</f>
        <v/>
      </c>
      <c r="L32" s="1523" t="str">
        <f>IFERROR(IF(INDEX('LFA_Findings&amp;Recommendations_6'!K$9:K$108,MATCH('LFA_Findings&amp;Recom export'!$C32,'LFA_Findings&amp;Recommendations_6'!$B$9:$B$108,0))="","",INDEX('LFA_Findings&amp;Recommendations_6'!K$9:K$108,MATCH('LFA_Findings&amp;Recom export'!$C32,'LFA_Findings&amp;Recommendations_6'!$B$9:$B$108,0))),"")</f>
        <v/>
      </c>
      <c r="M32" s="1523" t="str">
        <f>IFERROR(IF(INDEX('LFA_Findings&amp;Recommendations_6'!L$9:L$108,MATCH('LFA_Findings&amp;Recom export'!$C32,'LFA_Findings&amp;Recommendations_6'!$B$9:$B$108,0))="","",INDEX('LFA_Findings&amp;Recommendations_6'!L$9:L$108,MATCH('LFA_Findings&amp;Recom export'!$C32,'LFA_Findings&amp;Recommendations_6'!$B$9:$B$108,0))),"")</f>
        <v/>
      </c>
      <c r="N32" s="1523" t="b">
        <f t="shared" si="2"/>
        <v>1</v>
      </c>
      <c r="O32" s="1530" t="b">
        <f t="shared" si="3"/>
        <v>0</v>
      </c>
      <c r="P32" s="1530" t="b">
        <f>IFERROR(IF(INDEX('LFA_Findings&amp;Recommendations_6'!A$9:A$108,MATCH('LFA_Findings&amp;Recom export'!$C32,'LFA_Findings&amp;Recommendations_6'!$B$9:$B$108,0))="","",INDEX('LFA_Findings&amp;Recommendations_6'!A$9:A$108,MATCH('LFA_Findings&amp;Recom export'!$C32,'LFA_Findings&amp;Recommendations_6'!$B$9:$B$108,0))),"")</f>
        <v>0</v>
      </c>
      <c r="Q32" s="1530" t="str">
        <f>IF(P32=TRUE,_xlfn.IFNA(VLOOKUP(D32,RiskData!$B$5:$D$11,3,FALSE), ""),"")</f>
        <v/>
      </c>
      <c r="R32" s="1530" t="str">
        <f>IF(P32=TRUE,_xlfn.IFNA(VLOOKUP(E32,RiskData!$F$13:$I$36,4,FALSE), ""),"")</f>
        <v/>
      </c>
      <c r="S32" s="1530" t="str">
        <f>IF(P32=TRUE,_xlfn.IFNA(INDEX(RiskData!$H$40:$H$362,MATCH(TRUE,INDEX(RIGHT(RiskData!$F$40:$F$362,255)=RIGHT(F32,255),0),0)), ""),"")</f>
        <v/>
      </c>
      <c r="T32" s="1530" t="str">
        <f>IF(OR(P32=TRUE,ISBLANK(D32)),'Admin Sheet'!$B$44,"")</f>
        <v/>
      </c>
      <c r="U32" s="1530" t="str">
        <f>IF(OR(ISBLANK(D32), P32=TRUE),'Admin Sheet'!$B$41,"")</f>
        <v/>
      </c>
      <c r="V32" s="1531" t="str">
        <f t="shared" si="4"/>
        <v/>
      </c>
      <c r="W32" s="1531" t="str">
        <f t="shared" si="5"/>
        <v/>
      </c>
      <c r="X32" s="1531" t="str">
        <f t="shared" si="6"/>
        <v/>
      </c>
      <c r="Y32" s="1532" t="str">
        <f t="shared" si="7"/>
        <v/>
      </c>
    </row>
    <row r="33" spans="1:58" ht="15" customHeight="1" x14ac:dyDescent="0.2">
      <c r="A33" s="1522"/>
      <c r="B33" s="1528">
        <f t="shared" si="0"/>
        <v>30</v>
      </c>
      <c r="C33" s="1529" t="str">
        <f t="shared" si="1"/>
        <v>Finding30</v>
      </c>
      <c r="D33" s="1523" t="str">
        <f>IFERROR(IF(INDEX('LFA_Findings&amp;Recommendations_6'!C$9:C$108,MATCH('LFA_Findings&amp;Recom export'!$C33,'LFA_Findings&amp;Recommendations_6'!$B$9:$B$108,0))="","",INDEX('LFA_Findings&amp;Recommendations_6'!C$9:C$108,MATCH('LFA_Findings&amp;Recom export'!$C33,'LFA_Findings&amp;Recommendations_6'!$B$9:$B$108,0))),"")</f>
        <v/>
      </c>
      <c r="E33" s="1523" t="str">
        <f>IFERROR(IF(INDEX('LFA_Findings&amp;Recommendations_6'!D$9:D$108,MATCH('LFA_Findings&amp;Recom export'!$C33,'LFA_Findings&amp;Recommendations_6'!$B$9:$B$108,0))="","",INDEX('LFA_Findings&amp;Recommendations_6'!D$9:D$108,MATCH('LFA_Findings&amp;Recom export'!$C33,'LFA_Findings&amp;Recommendations_6'!$B$9:$B$108,0))),"")</f>
        <v/>
      </c>
      <c r="F33" s="1523" t="str">
        <f>IFERROR(IF(INDEX('LFA_Findings&amp;Recommendations_6'!E$9:E$108,MATCH('LFA_Findings&amp;Recom export'!$C33,'LFA_Findings&amp;Recommendations_6'!$B$9:$B$108,0))="","",INDEX('LFA_Findings&amp;Recommendations_6'!E$9:E$108,MATCH('LFA_Findings&amp;Recom export'!$C33,'LFA_Findings&amp;Recommendations_6'!$B$9:$B$108,0))),"")</f>
        <v/>
      </c>
      <c r="G33" s="1523" t="str">
        <f>IFERROR(IF(INDEX('LFA_Findings&amp;Recommendations_6'!F$9:F$108,MATCH('LFA_Findings&amp;Recom export'!$C33,'LFA_Findings&amp;Recommendations_6'!$B$9:$B$108,0))="","",INDEX('LFA_Findings&amp;Recommendations_6'!F$9:F$108,MATCH('LFA_Findings&amp;Recom export'!$C33,'LFA_Findings&amp;Recommendations_6'!$B$9:$B$108,0))),"")</f>
        <v/>
      </c>
      <c r="H33" s="1523" t="str">
        <f>IFERROR(IF(INDEX('LFA_Findings&amp;Recommendations_6'!G$9:G$108,MATCH('LFA_Findings&amp;Recom export'!$C33,'LFA_Findings&amp;Recommendations_6'!$B$9:$B$108,0))="","",INDEX('LFA_Findings&amp;Recommendations_6'!G$9:G$108,MATCH('LFA_Findings&amp;Recom export'!$C33,'LFA_Findings&amp;Recommendations_6'!$B$9:$B$108,0))),"")</f>
        <v/>
      </c>
      <c r="I33" s="1523" t="str">
        <f>IFERROR(IF(INDEX('LFA_Findings&amp;Recommendations_6'!H$9:H$108,MATCH('LFA_Findings&amp;Recom export'!$C33,'LFA_Findings&amp;Recommendations_6'!$B$9:$B$108,0))="","",INDEX('LFA_Findings&amp;Recommendations_6'!H$9:H$108,MATCH('LFA_Findings&amp;Recom export'!$C33,'LFA_Findings&amp;Recommendations_6'!$B$9:$B$108,0))),"")</f>
        <v/>
      </c>
      <c r="J33" s="1523" t="str">
        <f>IFERROR(IF(INDEX('LFA_Findings&amp;Recommendations_6'!I$9:I$108,MATCH('LFA_Findings&amp;Recom export'!$C33,'LFA_Findings&amp;Recommendations_6'!$B$9:$B$108,0))="","",INDEX('LFA_Findings&amp;Recommendations_6'!I$9:I$108,MATCH('LFA_Findings&amp;Recom export'!$C33,'LFA_Findings&amp;Recommendations_6'!$B$9:$B$108,0))),"")</f>
        <v/>
      </c>
      <c r="K33" s="1523" t="str">
        <f>IFERROR(IF(INDEX('LFA_Findings&amp;Recommendations_6'!J$9:J$108,MATCH('LFA_Findings&amp;Recom export'!$C33,'LFA_Findings&amp;Recommendations_6'!$B$9:$B$108,0))="","",INDEX('LFA_Findings&amp;Recommendations_6'!J$9:J$108,MATCH('LFA_Findings&amp;Recom export'!$C33,'LFA_Findings&amp;Recommendations_6'!$B$9:$B$108,0))),"")</f>
        <v/>
      </c>
      <c r="L33" s="1523" t="str">
        <f>IFERROR(IF(INDEX('LFA_Findings&amp;Recommendations_6'!K$9:K$108,MATCH('LFA_Findings&amp;Recom export'!$C33,'LFA_Findings&amp;Recommendations_6'!$B$9:$B$108,0))="","",INDEX('LFA_Findings&amp;Recommendations_6'!K$9:K$108,MATCH('LFA_Findings&amp;Recom export'!$C33,'LFA_Findings&amp;Recommendations_6'!$B$9:$B$108,0))),"")</f>
        <v/>
      </c>
      <c r="M33" s="1523" t="str">
        <f>IFERROR(IF(INDEX('LFA_Findings&amp;Recommendations_6'!L$9:L$108,MATCH('LFA_Findings&amp;Recom export'!$C33,'LFA_Findings&amp;Recommendations_6'!$B$9:$B$108,0))="","",INDEX('LFA_Findings&amp;Recommendations_6'!L$9:L$108,MATCH('LFA_Findings&amp;Recom export'!$C33,'LFA_Findings&amp;Recommendations_6'!$B$9:$B$108,0))),"")</f>
        <v/>
      </c>
      <c r="N33" s="1523" t="b">
        <f t="shared" si="2"/>
        <v>1</v>
      </c>
      <c r="O33" s="1530" t="b">
        <f t="shared" si="3"/>
        <v>0</v>
      </c>
      <c r="P33" s="1530" t="b">
        <f>IFERROR(IF(INDEX('LFA_Findings&amp;Recommendations_6'!A$9:A$108,MATCH('LFA_Findings&amp;Recom export'!$C33,'LFA_Findings&amp;Recommendations_6'!$B$9:$B$108,0))="","",INDEX('LFA_Findings&amp;Recommendations_6'!A$9:A$108,MATCH('LFA_Findings&amp;Recom export'!$C33,'LFA_Findings&amp;Recommendations_6'!$B$9:$B$108,0))),"")</f>
        <v>0</v>
      </c>
      <c r="Q33" s="1530" t="str">
        <f>IF(P33=TRUE,_xlfn.IFNA(VLOOKUP(D33,RiskData!$B$5:$D$11,3,FALSE), ""),"")</f>
        <v/>
      </c>
      <c r="R33" s="1530" t="str">
        <f>IF(P33=TRUE,_xlfn.IFNA(VLOOKUP(E33,RiskData!$F$13:$I$36,4,FALSE), ""),"")</f>
        <v/>
      </c>
      <c r="S33" s="1530" t="str">
        <f>IF(P33=TRUE,_xlfn.IFNA(INDEX(RiskData!$H$40:$H$362,MATCH(TRUE,INDEX(RIGHT(RiskData!$F$40:$F$362,255)=RIGHT(F33,255),0),0)), ""),"")</f>
        <v/>
      </c>
      <c r="T33" s="1530" t="str">
        <f>IF(OR(P33=TRUE,ISBLANK(D33)),'Admin Sheet'!$B$44,"")</f>
        <v/>
      </c>
      <c r="U33" s="1530" t="str">
        <f>IF(OR(ISBLANK(D33), P33=TRUE),'Admin Sheet'!$B$41,"")</f>
        <v/>
      </c>
      <c r="V33" s="1531" t="str">
        <f t="shared" si="4"/>
        <v/>
      </c>
      <c r="W33" s="1531" t="str">
        <f t="shared" si="5"/>
        <v/>
      </c>
      <c r="X33" s="1531" t="str">
        <f t="shared" si="6"/>
        <v/>
      </c>
      <c r="Y33" s="1532" t="str">
        <f t="shared" si="7"/>
        <v/>
      </c>
    </row>
    <row r="34" spans="1:58" ht="15" x14ac:dyDescent="0.2">
      <c r="B34" s="1533"/>
      <c r="C34" s="1534"/>
      <c r="D34" s="774"/>
      <c r="E34" s="774"/>
      <c r="F34" s="774"/>
      <c r="G34" s="774"/>
      <c r="H34" s="774"/>
      <c r="I34" s="774"/>
      <c r="J34" s="774"/>
      <c r="K34" s="774"/>
      <c r="L34" s="774"/>
      <c r="M34" s="774"/>
      <c r="N34" s="996"/>
      <c r="P34" s="1535"/>
      <c r="Q34" s="1535"/>
    </row>
    <row r="35" spans="1:58" ht="15" x14ac:dyDescent="0.25">
      <c r="B35" s="1536"/>
      <c r="C35" s="1536"/>
      <c r="D35" s="1536"/>
      <c r="E35" s="1536"/>
      <c r="F35" s="1536"/>
      <c r="G35" s="1536"/>
      <c r="H35" s="1536"/>
      <c r="I35" s="1536"/>
      <c r="J35" s="1536"/>
      <c r="K35" s="1536"/>
      <c r="L35" s="1536"/>
      <c r="M35" s="1536"/>
      <c r="N35" s="1536"/>
      <c r="O35" s="1536"/>
      <c r="P35" s="1536"/>
      <c r="Q35" s="1536"/>
      <c r="R35" s="1536"/>
      <c r="S35" s="1536"/>
      <c r="T35" s="1536"/>
      <c r="U35" s="1536"/>
      <c r="V35" s="1536"/>
      <c r="W35" s="1536"/>
      <c r="X35" s="1536"/>
      <c r="Y35" s="1536"/>
      <c r="Z35" s="1536"/>
      <c r="AA35" s="1536"/>
      <c r="AB35" s="1536"/>
      <c r="AC35" s="1536"/>
      <c r="AD35" s="1536"/>
      <c r="AE35" s="1536"/>
      <c r="AF35" s="1536"/>
      <c r="AG35" s="1536"/>
      <c r="AH35" s="1536"/>
      <c r="AI35" s="1536"/>
      <c r="AJ35" s="1536"/>
      <c r="AK35" s="1536"/>
      <c r="AL35" s="1536"/>
      <c r="AM35" s="1536"/>
      <c r="AN35" s="1536"/>
      <c r="AO35" s="1536"/>
      <c r="AP35" s="1536"/>
      <c r="AQ35" s="1536"/>
      <c r="AR35" s="1536"/>
      <c r="AS35" s="1536"/>
      <c r="AT35" s="1536"/>
      <c r="AU35" s="1536"/>
      <c r="AV35" s="1536"/>
      <c r="AW35" s="1536"/>
      <c r="AX35" s="1536"/>
      <c r="AY35" s="1536"/>
      <c r="AZ35" s="1536"/>
      <c r="BA35" s="1536"/>
      <c r="BB35" s="1536"/>
      <c r="BC35" s="1536"/>
      <c r="BD35" s="1536"/>
      <c r="BE35" s="1536"/>
      <c r="BF35" s="1536"/>
    </row>
    <row r="36" spans="1:58" ht="15" x14ac:dyDescent="0.25">
      <c r="B36" s="1536"/>
      <c r="C36" s="1536"/>
      <c r="D36" s="1536"/>
      <c r="E36" s="1536"/>
      <c r="F36" s="1536"/>
      <c r="G36" s="1536"/>
      <c r="H36" s="1536"/>
      <c r="I36" s="1536"/>
      <c r="J36" s="1536"/>
      <c r="K36" s="1536"/>
      <c r="L36" s="1536"/>
      <c r="M36" s="1536"/>
      <c r="N36" s="1536"/>
      <c r="O36" s="1536"/>
      <c r="P36" s="1536"/>
      <c r="Q36" s="1536"/>
      <c r="R36" s="1536"/>
      <c r="S36" s="1536"/>
      <c r="T36" s="1536"/>
      <c r="U36" s="1536"/>
      <c r="V36" s="1536"/>
      <c r="W36" s="1536"/>
      <c r="X36" s="1536"/>
      <c r="Y36" s="1536"/>
      <c r="Z36" s="1536"/>
      <c r="AA36" s="1536"/>
      <c r="AB36" s="1536"/>
      <c r="AC36" s="1536"/>
      <c r="AD36" s="1536"/>
      <c r="AE36" s="1536"/>
      <c r="AF36" s="1536"/>
      <c r="AG36" s="1536"/>
      <c r="AH36" s="1536"/>
      <c r="AI36" s="1536"/>
      <c r="AJ36" s="1536"/>
      <c r="AK36" s="1536"/>
      <c r="AL36" s="1536"/>
      <c r="AM36" s="1536"/>
      <c r="AN36" s="1536"/>
      <c r="AO36" s="1536"/>
      <c r="AP36" s="1536"/>
      <c r="AQ36" s="1536"/>
      <c r="AR36" s="1536"/>
      <c r="AS36" s="1536"/>
      <c r="AT36" s="1536"/>
      <c r="AU36" s="1536"/>
      <c r="AV36" s="1536"/>
      <c r="AW36" s="1536"/>
      <c r="AX36" s="1536"/>
      <c r="AY36" s="1536"/>
      <c r="AZ36" s="1536"/>
      <c r="BA36" s="1536"/>
      <c r="BB36" s="1536"/>
      <c r="BC36" s="1536"/>
      <c r="BD36" s="1536"/>
      <c r="BE36" s="1536"/>
      <c r="BF36" s="1536"/>
    </row>
    <row r="37" spans="1:58" ht="15" x14ac:dyDescent="0.25">
      <c r="B37" s="1536"/>
      <c r="C37" s="1536"/>
      <c r="D37" s="1536"/>
      <c r="E37" s="1536"/>
      <c r="F37" s="1536"/>
      <c r="G37" s="1536"/>
      <c r="H37" s="1536"/>
      <c r="I37" s="1536"/>
      <c r="J37" s="1536"/>
      <c r="K37" s="1536"/>
      <c r="L37" s="1536"/>
      <c r="M37" s="1536"/>
      <c r="N37" s="1536"/>
      <c r="O37" s="1536"/>
      <c r="P37" s="1536"/>
      <c r="Q37" s="1536"/>
      <c r="R37" s="1536"/>
      <c r="S37" s="1536"/>
      <c r="T37" s="1536"/>
      <c r="U37" s="1536"/>
      <c r="V37" s="1536"/>
      <c r="W37" s="1536"/>
      <c r="X37" s="1536"/>
      <c r="Y37" s="1536"/>
      <c r="Z37" s="1536"/>
      <c r="AA37" s="1536"/>
      <c r="AB37" s="1536"/>
      <c r="AC37" s="1536"/>
      <c r="AD37" s="1536"/>
      <c r="AE37" s="1536"/>
      <c r="AF37" s="1536"/>
      <c r="AG37" s="1536"/>
      <c r="AH37" s="1536"/>
      <c r="AI37" s="1536"/>
      <c r="AJ37" s="1536"/>
      <c r="AK37" s="1536"/>
      <c r="AL37" s="1536"/>
      <c r="AM37" s="1536"/>
      <c r="AN37" s="1536"/>
      <c r="AO37" s="1536"/>
      <c r="AP37" s="1536"/>
      <c r="AQ37" s="1536"/>
      <c r="AR37" s="1536"/>
      <c r="AS37" s="1536"/>
      <c r="AT37" s="1536"/>
      <c r="AU37" s="1536"/>
      <c r="AV37" s="1536"/>
      <c r="AW37" s="1536"/>
      <c r="AX37" s="1536"/>
      <c r="AY37" s="1536"/>
      <c r="AZ37" s="1536"/>
      <c r="BA37" s="1536"/>
      <c r="BB37" s="1536"/>
      <c r="BC37" s="1536"/>
      <c r="BD37" s="1536"/>
      <c r="BE37" s="1536"/>
      <c r="BF37" s="1536"/>
    </row>
    <row r="38" spans="1:58" ht="15" x14ac:dyDescent="0.25">
      <c r="B38" s="1536"/>
      <c r="C38" s="1536"/>
      <c r="D38" s="1536"/>
      <c r="E38" s="1536"/>
      <c r="F38" s="1536"/>
      <c r="G38" s="1536"/>
      <c r="H38" s="1536"/>
      <c r="I38" s="1536"/>
      <c r="J38" s="1536"/>
      <c r="K38" s="1536"/>
      <c r="L38" s="1536"/>
      <c r="M38" s="1536"/>
      <c r="N38" s="1536"/>
      <c r="O38" s="1536"/>
      <c r="P38" s="1536"/>
      <c r="Q38" s="1536"/>
      <c r="R38" s="1536"/>
      <c r="S38" s="1536"/>
      <c r="T38" s="1536"/>
      <c r="U38" s="1536"/>
      <c r="V38" s="1536"/>
      <c r="W38" s="1536"/>
      <c r="X38" s="1536"/>
      <c r="Y38" s="1536"/>
      <c r="Z38" s="1536"/>
      <c r="AA38" s="1536"/>
      <c r="AB38" s="1536"/>
      <c r="AC38" s="1536"/>
      <c r="AD38" s="1536"/>
      <c r="AE38" s="1536"/>
      <c r="AF38" s="1536"/>
      <c r="AG38" s="1536"/>
      <c r="AH38" s="1536"/>
      <c r="AI38" s="1536"/>
      <c r="AJ38" s="1536"/>
      <c r="AK38" s="1536"/>
      <c r="AL38" s="1536"/>
      <c r="AM38" s="1536"/>
      <c r="AN38" s="1536"/>
      <c r="AO38" s="1536"/>
      <c r="AP38" s="1536"/>
      <c r="AQ38" s="1536"/>
      <c r="AR38" s="1536"/>
      <c r="AS38" s="1536"/>
      <c r="AT38" s="1536"/>
      <c r="AU38" s="1536"/>
      <c r="AV38" s="1536"/>
      <c r="AW38" s="1536"/>
      <c r="AX38" s="1536"/>
      <c r="AY38" s="1536"/>
      <c r="AZ38" s="1536"/>
      <c r="BA38" s="1536"/>
      <c r="BB38" s="1536"/>
      <c r="BC38" s="1536"/>
      <c r="BD38" s="1536"/>
      <c r="BE38" s="1536"/>
      <c r="BF38" s="1536"/>
    </row>
    <row r="39" spans="1:58" ht="15" x14ac:dyDescent="0.25">
      <c r="B39" s="1536"/>
      <c r="C39" s="1536"/>
      <c r="D39" s="1536"/>
      <c r="E39" s="1536"/>
      <c r="F39" s="1536"/>
      <c r="G39" s="1536"/>
      <c r="H39" s="1536"/>
      <c r="I39" s="1536"/>
      <c r="J39" s="1536"/>
      <c r="K39" s="1536"/>
      <c r="L39" s="1536"/>
      <c r="M39" s="1536"/>
      <c r="N39" s="1536"/>
      <c r="O39" s="1536"/>
      <c r="P39" s="1536"/>
      <c r="Q39" s="1536"/>
      <c r="R39" s="1536"/>
      <c r="S39" s="1536"/>
      <c r="T39" s="1536"/>
      <c r="U39" s="1536"/>
      <c r="V39" s="1536"/>
      <c r="W39" s="1536"/>
      <c r="X39" s="1536"/>
      <c r="Y39" s="1536"/>
      <c r="Z39" s="1536"/>
      <c r="AA39" s="1536"/>
      <c r="AB39" s="1536"/>
      <c r="AC39" s="1536"/>
      <c r="AD39" s="1536"/>
      <c r="AE39" s="1536"/>
      <c r="AF39" s="1536"/>
      <c r="AG39" s="1536"/>
      <c r="AH39" s="1536"/>
      <c r="AI39" s="1536"/>
      <c r="AJ39" s="1536"/>
      <c r="AK39" s="1536"/>
      <c r="AL39" s="1536"/>
      <c r="AM39" s="1536"/>
      <c r="AN39" s="1536"/>
      <c r="AO39" s="1536"/>
      <c r="AP39" s="1536"/>
      <c r="AQ39" s="1536"/>
      <c r="AR39" s="1536"/>
      <c r="AS39" s="1536"/>
      <c r="AT39" s="1536"/>
      <c r="AU39" s="1536"/>
      <c r="AV39" s="1536"/>
      <c r="AW39" s="1536"/>
      <c r="AX39" s="1536"/>
      <c r="AY39" s="1536"/>
      <c r="AZ39" s="1536"/>
      <c r="BA39" s="1536"/>
      <c r="BB39" s="1536"/>
      <c r="BC39" s="1536"/>
      <c r="BD39" s="1536"/>
      <c r="BE39" s="1536"/>
      <c r="BF39" s="1536"/>
    </row>
    <row r="40" spans="1:58" ht="15" x14ac:dyDescent="0.25">
      <c r="B40" s="1536"/>
      <c r="C40" s="1536"/>
      <c r="D40" s="1536"/>
      <c r="E40" s="1536"/>
      <c r="F40" s="1536"/>
      <c r="G40" s="1536"/>
      <c r="H40" s="1536"/>
      <c r="I40" s="1536"/>
      <c r="J40" s="1536"/>
      <c r="K40" s="1536"/>
      <c r="L40" s="1536"/>
      <c r="M40" s="1536"/>
      <c r="N40" s="1536"/>
      <c r="O40" s="1536"/>
      <c r="P40" s="1536"/>
      <c r="Q40" s="1536"/>
      <c r="R40" s="1536"/>
      <c r="S40" s="1536"/>
      <c r="T40" s="1536"/>
      <c r="U40" s="1536"/>
      <c r="V40" s="1536"/>
      <c r="W40" s="1536"/>
      <c r="X40" s="1536"/>
      <c r="Y40" s="1536"/>
      <c r="Z40" s="1536"/>
      <c r="AA40" s="1536"/>
      <c r="AB40" s="1536"/>
      <c r="AC40" s="1536"/>
      <c r="AD40" s="1536"/>
      <c r="AE40" s="1536"/>
      <c r="AF40" s="1536"/>
      <c r="AG40" s="1536"/>
      <c r="AH40" s="1536"/>
      <c r="AI40" s="1536"/>
      <c r="AJ40" s="1536"/>
      <c r="AK40" s="1536"/>
      <c r="AL40" s="1536"/>
      <c r="AM40" s="1536"/>
      <c r="AN40" s="1536"/>
      <c r="AO40" s="1536"/>
      <c r="AP40" s="1536"/>
      <c r="AQ40" s="1536"/>
      <c r="AR40" s="1536"/>
      <c r="AS40" s="1536"/>
      <c r="AT40" s="1536"/>
      <c r="AU40" s="1536"/>
      <c r="AV40" s="1536"/>
      <c r="AW40" s="1536"/>
      <c r="AX40" s="1536"/>
      <c r="AY40" s="1536"/>
      <c r="AZ40" s="1536"/>
      <c r="BA40" s="1536"/>
      <c r="BB40" s="1536"/>
      <c r="BC40" s="1536"/>
      <c r="BD40" s="1536"/>
      <c r="BE40" s="1536"/>
      <c r="BF40" s="1536"/>
    </row>
    <row r="41" spans="1:58" ht="15" x14ac:dyDescent="0.25">
      <c r="B41" s="1536"/>
      <c r="C41" s="1536"/>
      <c r="D41" s="1536"/>
      <c r="E41" s="1536"/>
      <c r="F41" s="1536"/>
      <c r="G41" s="1536"/>
      <c r="H41" s="1536"/>
      <c r="I41" s="1536"/>
      <c r="J41" s="1536"/>
      <c r="K41" s="1536"/>
      <c r="L41" s="1536"/>
      <c r="M41" s="1536"/>
      <c r="N41" s="1536"/>
      <c r="O41" s="1536"/>
      <c r="P41" s="1536"/>
      <c r="Q41" s="1536"/>
      <c r="R41" s="1536"/>
      <c r="S41" s="1536"/>
      <c r="T41" s="1536"/>
      <c r="U41" s="1536"/>
      <c r="V41" s="1536"/>
      <c r="W41" s="1536"/>
      <c r="X41" s="1536"/>
      <c r="Y41" s="1536"/>
      <c r="Z41" s="1536"/>
      <c r="AA41" s="1536"/>
      <c r="AB41" s="1536"/>
      <c r="AC41" s="1536"/>
      <c r="AD41" s="1536"/>
      <c r="AE41" s="1536"/>
      <c r="AF41" s="1536"/>
      <c r="AG41" s="1536"/>
      <c r="AH41" s="1536"/>
      <c r="AI41" s="1536"/>
      <c r="AJ41" s="1536"/>
      <c r="AK41" s="1536"/>
      <c r="AL41" s="1536"/>
      <c r="AM41" s="1536"/>
      <c r="AN41" s="1536"/>
      <c r="AO41" s="1536"/>
      <c r="AP41" s="1536"/>
      <c r="AQ41" s="1536"/>
      <c r="AR41" s="1536"/>
      <c r="AS41" s="1536"/>
      <c r="AT41" s="1536"/>
      <c r="AU41" s="1536"/>
      <c r="AV41" s="1536"/>
      <c r="AW41" s="1536"/>
      <c r="AX41" s="1536"/>
      <c r="AY41" s="1536"/>
      <c r="AZ41" s="1536"/>
      <c r="BA41" s="1536"/>
      <c r="BB41" s="1536"/>
      <c r="BC41" s="1536"/>
      <c r="BD41" s="1536"/>
      <c r="BE41" s="1536"/>
      <c r="BF41" s="1536"/>
    </row>
    <row r="42" spans="1:58" ht="15" x14ac:dyDescent="0.25">
      <c r="B42" s="1536"/>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C42" s="1536"/>
      <c r="AD42" s="1536"/>
      <c r="AE42" s="1536"/>
      <c r="AF42" s="1536"/>
      <c r="AG42" s="1536"/>
      <c r="AH42" s="1536"/>
      <c r="AI42" s="1536"/>
      <c r="AJ42" s="1536"/>
      <c r="AK42" s="1536"/>
      <c r="AL42" s="1536"/>
      <c r="AM42" s="1536"/>
      <c r="AN42" s="1536"/>
      <c r="AO42" s="1536"/>
      <c r="AP42" s="1536"/>
      <c r="AQ42" s="1536"/>
      <c r="AR42" s="1536"/>
      <c r="AS42" s="1536"/>
      <c r="AT42" s="1536"/>
      <c r="AU42" s="1536"/>
      <c r="AV42" s="1536"/>
      <c r="AW42" s="1536"/>
      <c r="AX42" s="1536"/>
      <c r="AY42" s="1536"/>
      <c r="AZ42" s="1536"/>
      <c r="BA42" s="1536"/>
      <c r="BB42" s="1536"/>
      <c r="BC42" s="1536"/>
      <c r="BD42" s="1536"/>
      <c r="BE42" s="1536"/>
      <c r="BF42" s="1536"/>
    </row>
    <row r="43" spans="1:58" ht="15" x14ac:dyDescent="0.25">
      <c r="B43" s="1536"/>
      <c r="C43" s="1536"/>
      <c r="D43" s="1536"/>
      <c r="E43" s="1536"/>
      <c r="F43" s="1536"/>
      <c r="G43" s="1536"/>
      <c r="H43" s="1536"/>
      <c r="I43" s="1536"/>
      <c r="J43" s="1536"/>
      <c r="K43" s="1536"/>
      <c r="L43" s="1536"/>
      <c r="M43" s="1536"/>
      <c r="N43" s="1536"/>
      <c r="O43" s="1536"/>
      <c r="P43" s="1536"/>
      <c r="Q43" s="1536"/>
      <c r="R43" s="1536"/>
      <c r="S43" s="1536"/>
      <c r="T43" s="1536"/>
      <c r="U43" s="1536"/>
      <c r="V43" s="1536"/>
      <c r="W43" s="1536"/>
      <c r="X43" s="1536"/>
      <c r="Y43" s="1536"/>
      <c r="Z43" s="1536"/>
      <c r="AA43" s="1536"/>
      <c r="AB43" s="1536"/>
      <c r="AC43" s="1536"/>
      <c r="AD43" s="1536"/>
      <c r="AE43" s="1536"/>
      <c r="AF43" s="1536"/>
      <c r="AG43" s="1536"/>
      <c r="AH43" s="1536"/>
      <c r="AI43" s="1536"/>
      <c r="AJ43" s="1536"/>
      <c r="AK43" s="1536"/>
      <c r="AL43" s="1536"/>
      <c r="AM43" s="1536"/>
      <c r="AN43" s="1536"/>
      <c r="AO43" s="1536"/>
      <c r="AP43" s="1536"/>
      <c r="AQ43" s="1536"/>
      <c r="AR43" s="1536"/>
      <c r="AS43" s="1536"/>
      <c r="AT43" s="1536"/>
      <c r="AU43" s="1536"/>
      <c r="AV43" s="1536"/>
      <c r="AW43" s="1536"/>
      <c r="AX43" s="1536"/>
      <c r="AY43" s="1536"/>
      <c r="AZ43" s="1536"/>
      <c r="BA43" s="1536"/>
      <c r="BB43" s="1536"/>
      <c r="BC43" s="1536"/>
      <c r="BD43" s="1536"/>
      <c r="BE43" s="1536"/>
      <c r="BF43" s="1536"/>
    </row>
    <row r="44" spans="1:58" ht="15" x14ac:dyDescent="0.25">
      <c r="B44" s="1536"/>
      <c r="C44" s="1536"/>
      <c r="D44" s="1536"/>
      <c r="E44" s="1536"/>
      <c r="F44" s="1536"/>
      <c r="G44" s="1536"/>
      <c r="H44" s="1536"/>
      <c r="I44" s="1536"/>
      <c r="J44" s="1536"/>
      <c r="K44" s="1536"/>
      <c r="L44" s="1536"/>
      <c r="M44" s="1536"/>
      <c r="N44" s="1536"/>
      <c r="O44" s="1536"/>
      <c r="P44" s="1536"/>
      <c r="Q44" s="1536"/>
      <c r="R44" s="1536"/>
      <c r="S44" s="1536"/>
      <c r="T44" s="1536"/>
      <c r="U44" s="1536"/>
      <c r="V44" s="1536"/>
      <c r="W44" s="1536"/>
      <c r="X44" s="1536"/>
      <c r="Y44" s="1536"/>
      <c r="Z44" s="1536"/>
      <c r="AA44" s="1536"/>
      <c r="AB44" s="1536"/>
      <c r="AC44" s="1536"/>
      <c r="AD44" s="1536"/>
      <c r="AE44" s="1536"/>
      <c r="AF44" s="1536"/>
      <c r="AG44" s="1536"/>
      <c r="AH44" s="1536"/>
      <c r="AI44" s="1536"/>
      <c r="AJ44" s="1536"/>
      <c r="AK44" s="1536"/>
      <c r="AL44" s="1536"/>
      <c r="AM44" s="1536"/>
      <c r="AN44" s="1536"/>
      <c r="AO44" s="1536"/>
      <c r="AP44" s="1536"/>
      <c r="AQ44" s="1536"/>
      <c r="AR44" s="1536"/>
      <c r="AS44" s="1536"/>
      <c r="AT44" s="1536"/>
      <c r="AU44" s="1536"/>
      <c r="AV44" s="1536"/>
      <c r="AW44" s="1536"/>
      <c r="AX44" s="1536"/>
      <c r="AY44" s="1536"/>
      <c r="AZ44" s="1536"/>
      <c r="BA44" s="1536"/>
      <c r="BB44" s="1536"/>
      <c r="BC44" s="1536"/>
      <c r="BD44" s="1536"/>
      <c r="BE44" s="1536"/>
      <c r="BF44" s="1536"/>
    </row>
    <row r="45" spans="1:58" ht="15" x14ac:dyDescent="0.25">
      <c r="B45" s="1536"/>
      <c r="C45" s="1536"/>
      <c r="D45" s="1536"/>
      <c r="E45" s="1536"/>
      <c r="F45" s="1536"/>
      <c r="G45" s="1536"/>
      <c r="H45" s="1536"/>
      <c r="I45" s="1536"/>
      <c r="J45" s="1536"/>
      <c r="K45" s="1536"/>
      <c r="L45" s="1536"/>
      <c r="M45" s="1536"/>
      <c r="N45" s="1536"/>
      <c r="O45" s="1536"/>
      <c r="P45" s="1536"/>
      <c r="Q45" s="1536"/>
      <c r="R45" s="1536"/>
      <c r="S45" s="1536"/>
      <c r="T45" s="1536"/>
      <c r="U45" s="1536"/>
      <c r="V45" s="1536"/>
      <c r="W45" s="1536"/>
      <c r="X45" s="1536"/>
      <c r="Y45" s="1536"/>
      <c r="Z45" s="1536"/>
      <c r="AA45" s="1536"/>
      <c r="AB45" s="1536"/>
      <c r="AC45" s="1536"/>
      <c r="AD45" s="1536"/>
      <c r="AE45" s="1536"/>
      <c r="AF45" s="1536"/>
      <c r="AG45" s="1536"/>
      <c r="AH45" s="1536"/>
      <c r="AI45" s="1536"/>
      <c r="AJ45" s="1536"/>
      <c r="AK45" s="1536"/>
      <c r="AL45" s="1536"/>
      <c r="AM45" s="1536"/>
      <c r="AN45" s="1536"/>
      <c r="AO45" s="1536"/>
      <c r="AP45" s="1536"/>
      <c r="AQ45" s="1536"/>
      <c r="AR45" s="1536"/>
      <c r="AS45" s="1536"/>
      <c r="AT45" s="1536"/>
      <c r="AU45" s="1536"/>
      <c r="AV45" s="1536"/>
      <c r="AW45" s="1536"/>
      <c r="AX45" s="1536"/>
      <c r="AY45" s="1536"/>
      <c r="AZ45" s="1536"/>
      <c r="BA45" s="1536"/>
      <c r="BB45" s="1536"/>
      <c r="BC45" s="1536"/>
      <c r="BD45" s="1536"/>
      <c r="BE45" s="1536"/>
      <c r="BF45" s="1536"/>
    </row>
    <row r="46" spans="1:58" ht="15" x14ac:dyDescent="0.25">
      <c r="B46" s="1536"/>
      <c r="C46" s="1536"/>
      <c r="D46" s="1536"/>
      <c r="E46" s="1536"/>
      <c r="F46" s="1536"/>
      <c r="G46" s="1536"/>
      <c r="H46" s="1536"/>
      <c r="I46" s="1536"/>
      <c r="J46" s="1536"/>
      <c r="K46" s="1536"/>
      <c r="L46" s="1536"/>
      <c r="M46" s="1536"/>
      <c r="N46" s="1536"/>
      <c r="O46" s="1536"/>
      <c r="P46" s="1536"/>
      <c r="Q46" s="1536"/>
      <c r="R46" s="1536"/>
      <c r="S46" s="1536"/>
      <c r="T46" s="1536"/>
      <c r="U46" s="1536"/>
      <c r="V46" s="1536"/>
      <c r="W46" s="1536"/>
      <c r="X46" s="1536"/>
      <c r="Y46" s="1536"/>
      <c r="Z46" s="1536"/>
      <c r="AA46" s="1536"/>
      <c r="AB46" s="1536"/>
      <c r="AC46" s="1536"/>
      <c r="AD46" s="1536"/>
      <c r="AE46" s="1536"/>
      <c r="AF46" s="1536"/>
      <c r="AG46" s="1536"/>
      <c r="AH46" s="1536"/>
      <c r="AI46" s="1536"/>
      <c r="AJ46" s="1536"/>
      <c r="AK46" s="1536"/>
      <c r="AL46" s="1536"/>
      <c r="AM46" s="1536"/>
      <c r="AN46" s="1536"/>
      <c r="AO46" s="1536"/>
      <c r="AP46" s="1536"/>
      <c r="AQ46" s="1536"/>
      <c r="AR46" s="1536"/>
      <c r="AS46" s="1536"/>
      <c r="AT46" s="1536"/>
      <c r="AU46" s="1536"/>
      <c r="AV46" s="1536"/>
      <c r="AW46" s="1536"/>
      <c r="AX46" s="1536"/>
      <c r="AY46" s="1536"/>
      <c r="AZ46" s="1536"/>
      <c r="BA46" s="1536"/>
      <c r="BB46" s="1536"/>
      <c r="BC46" s="1536"/>
      <c r="BD46" s="1536"/>
      <c r="BE46" s="1536"/>
      <c r="BF46" s="1536"/>
    </row>
    <row r="47" spans="1:58" ht="15" x14ac:dyDescent="0.25">
      <c r="B47" s="1536"/>
      <c r="C47" s="1536"/>
      <c r="D47" s="1536"/>
      <c r="E47" s="1536"/>
      <c r="F47" s="1536"/>
      <c r="G47" s="1536"/>
      <c r="H47" s="1536"/>
      <c r="I47" s="1536"/>
      <c r="J47" s="1536"/>
      <c r="K47" s="1536"/>
      <c r="L47" s="1536"/>
      <c r="M47" s="1536"/>
      <c r="N47" s="1536"/>
      <c r="O47" s="1536"/>
      <c r="P47" s="1536"/>
      <c r="Q47" s="1536"/>
      <c r="R47" s="1536"/>
      <c r="S47" s="1536"/>
      <c r="T47" s="1536"/>
      <c r="U47" s="1536"/>
      <c r="V47" s="1536"/>
      <c r="W47" s="1536"/>
      <c r="X47" s="1536"/>
      <c r="Y47" s="1536"/>
      <c r="Z47" s="1536"/>
      <c r="AA47" s="1536"/>
      <c r="AB47" s="1536"/>
      <c r="AC47" s="1536"/>
      <c r="AD47" s="1536"/>
      <c r="AE47" s="1536"/>
      <c r="AF47" s="1536"/>
      <c r="AG47" s="1536"/>
      <c r="AH47" s="1536"/>
      <c r="AI47" s="1536"/>
      <c r="AJ47" s="1536"/>
      <c r="AK47" s="1536"/>
      <c r="AL47" s="1536"/>
      <c r="AM47" s="1536"/>
      <c r="AN47" s="1536"/>
      <c r="AO47" s="1536"/>
      <c r="AP47" s="1536"/>
      <c r="AQ47" s="1536"/>
      <c r="AR47" s="1536"/>
      <c r="AS47" s="1536"/>
      <c r="AT47" s="1536"/>
      <c r="AU47" s="1536"/>
      <c r="AV47" s="1536"/>
      <c r="AW47" s="1536"/>
      <c r="AX47" s="1536"/>
      <c r="AY47" s="1536"/>
      <c r="AZ47" s="1536"/>
      <c r="BA47" s="1536"/>
      <c r="BB47" s="1536"/>
      <c r="BC47" s="1536"/>
      <c r="BD47" s="1536"/>
      <c r="BE47" s="1536"/>
      <c r="BF47" s="1536"/>
    </row>
    <row r="48" spans="1:58" ht="15" x14ac:dyDescent="0.25">
      <c r="B48" s="1536"/>
      <c r="C48" s="1536"/>
      <c r="D48" s="1536"/>
      <c r="E48" s="1536"/>
      <c r="F48" s="1536"/>
      <c r="G48" s="1536"/>
      <c r="H48" s="1536"/>
      <c r="I48" s="1536"/>
      <c r="J48" s="1536"/>
      <c r="K48" s="1536"/>
      <c r="L48" s="1536"/>
      <c r="M48" s="1536"/>
      <c r="N48" s="1536"/>
      <c r="O48" s="1536"/>
      <c r="P48" s="1536"/>
      <c r="Q48" s="1536"/>
      <c r="R48" s="1536"/>
      <c r="S48" s="1536"/>
      <c r="T48" s="1536"/>
      <c r="U48" s="1536"/>
      <c r="V48" s="1536"/>
      <c r="W48" s="1536"/>
      <c r="X48" s="1536"/>
      <c r="Y48" s="1536"/>
      <c r="Z48" s="1536"/>
      <c r="AA48" s="1536"/>
      <c r="AB48" s="1536"/>
      <c r="AC48" s="1536"/>
      <c r="AD48" s="1536"/>
      <c r="AE48" s="1536"/>
      <c r="AF48" s="1536"/>
      <c r="AG48" s="1536"/>
      <c r="AH48" s="1536"/>
      <c r="AI48" s="1536"/>
      <c r="AJ48" s="1536"/>
      <c r="AK48" s="1536"/>
      <c r="AL48" s="1536"/>
      <c r="AM48" s="1536"/>
      <c r="AN48" s="1536"/>
      <c r="AO48" s="1536"/>
      <c r="AP48" s="1536"/>
      <c r="AQ48" s="1536"/>
      <c r="AR48" s="1536"/>
      <c r="AS48" s="1536"/>
      <c r="AT48" s="1536"/>
      <c r="AU48" s="1536"/>
      <c r="AV48" s="1536"/>
      <c r="AW48" s="1536"/>
      <c r="AX48" s="1536"/>
      <c r="AY48" s="1536"/>
      <c r="AZ48" s="1536"/>
      <c r="BA48" s="1536"/>
      <c r="BB48" s="1536"/>
      <c r="BC48" s="1536"/>
      <c r="BD48" s="1536"/>
      <c r="BE48" s="1536"/>
      <c r="BF48" s="1536"/>
    </row>
    <row r="49" spans="2:58" ht="15" x14ac:dyDescent="0.25">
      <c r="B49" s="1536"/>
      <c r="C49" s="1536"/>
      <c r="D49" s="1536"/>
      <c r="E49" s="1536"/>
      <c r="F49" s="1536"/>
      <c r="G49" s="1536"/>
      <c r="H49" s="1536"/>
      <c r="I49" s="1536"/>
      <c r="J49" s="1536"/>
      <c r="K49" s="1536"/>
      <c r="L49" s="1536"/>
      <c r="M49" s="1536"/>
      <c r="N49" s="1536"/>
      <c r="O49" s="1536"/>
      <c r="P49" s="1536"/>
      <c r="Q49" s="1536"/>
      <c r="R49" s="1536"/>
      <c r="S49" s="1536"/>
      <c r="T49" s="1536"/>
      <c r="U49" s="1536"/>
      <c r="V49" s="1536"/>
      <c r="W49" s="1536"/>
      <c r="X49" s="1536"/>
      <c r="Y49" s="1536"/>
      <c r="Z49" s="1536"/>
      <c r="AA49" s="1536"/>
      <c r="AB49" s="1536"/>
      <c r="AC49" s="1536"/>
      <c r="AD49" s="1536"/>
      <c r="AE49" s="1536"/>
      <c r="AF49" s="1536"/>
      <c r="AG49" s="1536"/>
      <c r="AH49" s="1536"/>
      <c r="AI49" s="1536"/>
      <c r="AJ49" s="1536"/>
      <c r="AK49" s="1536"/>
      <c r="AL49" s="1536"/>
      <c r="AM49" s="1536"/>
      <c r="AN49" s="1536"/>
      <c r="AO49" s="1536"/>
      <c r="AP49" s="1536"/>
      <c r="AQ49" s="1536"/>
      <c r="AR49" s="1536"/>
      <c r="AS49" s="1536"/>
      <c r="AT49" s="1536"/>
      <c r="AU49" s="1536"/>
      <c r="AV49" s="1536"/>
      <c r="AW49" s="1536"/>
      <c r="AX49" s="1536"/>
      <c r="AY49" s="1536"/>
      <c r="AZ49" s="1536"/>
      <c r="BA49" s="1536"/>
      <c r="BB49" s="1536"/>
      <c r="BC49" s="1536"/>
      <c r="BD49" s="1536"/>
      <c r="BE49" s="1536"/>
      <c r="BF49" s="1536"/>
    </row>
    <row r="50" spans="2:58" ht="15" x14ac:dyDescent="0.25">
      <c r="B50" s="1536"/>
      <c r="C50" s="1536"/>
      <c r="D50" s="1536"/>
      <c r="E50" s="1536"/>
      <c r="F50" s="1536"/>
      <c r="G50" s="1536"/>
      <c r="H50" s="1536"/>
      <c r="I50" s="1536"/>
      <c r="J50" s="1536"/>
      <c r="K50" s="1536"/>
      <c r="L50" s="1536"/>
      <c r="M50" s="1536"/>
      <c r="N50" s="1536"/>
      <c r="O50" s="1536"/>
      <c r="P50" s="1536"/>
      <c r="Q50" s="1536"/>
      <c r="R50" s="1536"/>
      <c r="S50" s="1536"/>
      <c r="T50" s="1536"/>
      <c r="U50" s="1536"/>
      <c r="V50" s="1536"/>
      <c r="W50" s="1536"/>
      <c r="X50" s="1536"/>
      <c r="Y50" s="1536"/>
      <c r="Z50" s="1536"/>
      <c r="AA50" s="1536"/>
      <c r="AB50" s="1536"/>
      <c r="AC50" s="1536"/>
      <c r="AD50" s="1536"/>
      <c r="AE50" s="1536"/>
      <c r="AF50" s="1536"/>
      <c r="AG50" s="1536"/>
      <c r="AH50" s="1536"/>
      <c r="AI50" s="1536"/>
      <c r="AJ50" s="1536"/>
      <c r="AK50" s="1536"/>
      <c r="AL50" s="1536"/>
      <c r="AM50" s="1536"/>
      <c r="AN50" s="1536"/>
      <c r="AO50" s="1536"/>
      <c r="AP50" s="1536"/>
      <c r="AQ50" s="1536"/>
      <c r="AR50" s="1536"/>
      <c r="AS50" s="1536"/>
      <c r="AT50" s="1536"/>
      <c r="AU50" s="1536"/>
      <c r="AV50" s="1536"/>
      <c r="AW50" s="1536"/>
      <c r="AX50" s="1536"/>
      <c r="AY50" s="1536"/>
      <c r="AZ50" s="1536"/>
      <c r="BA50" s="1536"/>
      <c r="BB50" s="1536"/>
      <c r="BC50" s="1536"/>
      <c r="BD50" s="1536"/>
      <c r="BE50" s="1536"/>
      <c r="BF50" s="1536"/>
    </row>
    <row r="51" spans="2:58" ht="15" x14ac:dyDescent="0.25">
      <c r="B51" s="1536"/>
      <c r="C51" s="1536"/>
      <c r="D51" s="1536"/>
      <c r="E51" s="1536"/>
      <c r="F51" s="1536"/>
      <c r="G51" s="1536"/>
      <c r="H51" s="1536"/>
      <c r="I51" s="1536"/>
      <c r="J51" s="1536"/>
      <c r="K51" s="1536"/>
      <c r="L51" s="1536"/>
      <c r="M51" s="1536"/>
      <c r="N51" s="1536"/>
      <c r="O51" s="1536"/>
      <c r="P51" s="1536"/>
      <c r="Q51" s="1536"/>
      <c r="R51" s="1536"/>
      <c r="S51" s="1536"/>
      <c r="T51" s="1536"/>
      <c r="U51" s="1536"/>
      <c r="V51" s="1536"/>
      <c r="W51" s="1536"/>
      <c r="X51" s="1536"/>
      <c r="Y51" s="1536"/>
      <c r="Z51" s="1536"/>
      <c r="AA51" s="1536"/>
      <c r="AB51" s="1536"/>
      <c r="AC51" s="1536"/>
      <c r="AD51" s="1536"/>
      <c r="AE51" s="1536"/>
      <c r="AF51" s="1536"/>
      <c r="AG51" s="1536"/>
      <c r="AH51" s="1536"/>
      <c r="AI51" s="1536"/>
      <c r="AJ51" s="1536"/>
      <c r="AK51" s="1536"/>
      <c r="AL51" s="1536"/>
      <c r="AM51" s="1536"/>
      <c r="AN51" s="1536"/>
      <c r="AO51" s="1536"/>
      <c r="AP51" s="1536"/>
      <c r="AQ51" s="1536"/>
      <c r="AR51" s="1536"/>
      <c r="AS51" s="1536"/>
      <c r="AT51" s="1536"/>
      <c r="AU51" s="1536"/>
      <c r="AV51" s="1536"/>
      <c r="AW51" s="1536"/>
      <c r="AX51" s="1536"/>
      <c r="AY51" s="1536"/>
      <c r="AZ51" s="1536"/>
      <c r="BA51" s="1536"/>
      <c r="BB51" s="1536"/>
      <c r="BC51" s="1536"/>
      <c r="BD51" s="1536"/>
      <c r="BE51" s="1536"/>
      <c r="BF51" s="1536"/>
    </row>
    <row r="52" spans="2:58" ht="15" x14ac:dyDescent="0.25">
      <c r="B52" s="1536"/>
      <c r="C52" s="1536"/>
      <c r="D52" s="1536"/>
      <c r="E52" s="1536"/>
      <c r="F52" s="1536"/>
      <c r="G52" s="1536"/>
      <c r="H52" s="1536"/>
      <c r="I52" s="1536"/>
      <c r="J52" s="1536"/>
      <c r="K52" s="1536"/>
      <c r="L52" s="1536"/>
      <c r="M52" s="1536"/>
      <c r="N52" s="1536"/>
      <c r="O52" s="1536"/>
      <c r="P52" s="1536"/>
      <c r="Q52" s="1536"/>
      <c r="R52" s="1536"/>
      <c r="S52" s="1536"/>
      <c r="T52" s="1536"/>
      <c r="U52" s="1536"/>
      <c r="V52" s="1536"/>
      <c r="W52" s="1536"/>
      <c r="X52" s="1536"/>
      <c r="Y52" s="1536"/>
      <c r="Z52" s="1536"/>
      <c r="AA52" s="1536"/>
      <c r="AB52" s="1536"/>
      <c r="AC52" s="1536"/>
      <c r="AD52" s="1536"/>
      <c r="AE52" s="1536"/>
      <c r="AF52" s="1536"/>
      <c r="AG52" s="1536"/>
      <c r="AH52" s="1536"/>
      <c r="AI52" s="1536"/>
      <c r="AJ52" s="1536"/>
      <c r="AK52" s="1536"/>
      <c r="AL52" s="1536"/>
      <c r="AM52" s="1536"/>
      <c r="AN52" s="1536"/>
      <c r="AO52" s="1536"/>
      <c r="AP52" s="1536"/>
      <c r="AQ52" s="1536"/>
      <c r="AR52" s="1536"/>
      <c r="AS52" s="1536"/>
      <c r="AT52" s="1536"/>
      <c r="AU52" s="1536"/>
      <c r="AV52" s="1536"/>
      <c r="AW52" s="1536"/>
      <c r="AX52" s="1536"/>
      <c r="AY52" s="1536"/>
      <c r="AZ52" s="1536"/>
      <c r="BA52" s="1536"/>
      <c r="BB52" s="1536"/>
      <c r="BC52" s="1536"/>
      <c r="BD52" s="1536"/>
      <c r="BE52" s="1536"/>
      <c r="BF52" s="1536"/>
    </row>
    <row r="53" spans="2:58" ht="15" x14ac:dyDescent="0.25">
      <c r="B53" s="1536"/>
      <c r="C53" s="1536"/>
      <c r="D53" s="1536"/>
      <c r="E53" s="1536"/>
      <c r="F53" s="1536"/>
      <c r="G53" s="1536"/>
      <c r="H53" s="1536"/>
      <c r="I53" s="1536"/>
      <c r="J53" s="1536"/>
      <c r="K53" s="1536"/>
      <c r="L53" s="1536"/>
      <c r="M53" s="1536"/>
      <c r="N53" s="1536"/>
      <c r="O53" s="1536"/>
      <c r="P53" s="1536"/>
      <c r="Q53" s="1536"/>
      <c r="R53" s="1536"/>
      <c r="S53" s="1536"/>
      <c r="T53" s="1536"/>
      <c r="U53" s="1536"/>
      <c r="V53" s="1536"/>
      <c r="W53" s="1536"/>
      <c r="X53" s="1536"/>
      <c r="Y53" s="1536"/>
      <c r="Z53" s="1536"/>
      <c r="AA53" s="1536"/>
      <c r="AB53" s="1536"/>
      <c r="AC53" s="1536"/>
      <c r="AD53" s="1536"/>
      <c r="AE53" s="1536"/>
      <c r="AF53" s="1536"/>
      <c r="AG53" s="1536"/>
      <c r="AH53" s="1536"/>
      <c r="AI53" s="1536"/>
      <c r="AJ53" s="1536"/>
      <c r="AK53" s="1536"/>
      <c r="AL53" s="1536"/>
      <c r="AM53" s="1536"/>
      <c r="AN53" s="1536"/>
      <c r="AO53" s="1536"/>
      <c r="AP53" s="1536"/>
      <c r="AQ53" s="1536"/>
      <c r="AR53" s="1536"/>
      <c r="AS53" s="1536"/>
      <c r="AT53" s="1536"/>
      <c r="AU53" s="1536"/>
      <c r="AV53" s="1536"/>
      <c r="AW53" s="1536"/>
      <c r="AX53" s="1536"/>
      <c r="AY53" s="1536"/>
      <c r="AZ53" s="1536"/>
      <c r="BA53" s="1536"/>
      <c r="BB53" s="1536"/>
      <c r="BC53" s="1536"/>
      <c r="BD53" s="1536"/>
      <c r="BE53" s="1536"/>
      <c r="BF53" s="1536"/>
    </row>
    <row r="54" spans="2:58" ht="15" x14ac:dyDescent="0.25">
      <c r="B54" s="1536"/>
      <c r="C54" s="1536"/>
      <c r="D54" s="1536"/>
      <c r="E54" s="1536"/>
      <c r="F54" s="1536"/>
      <c r="G54" s="1536"/>
      <c r="H54" s="1536"/>
      <c r="I54" s="1536"/>
      <c r="J54" s="1536"/>
      <c r="K54" s="1536"/>
      <c r="L54" s="1536"/>
      <c r="M54" s="1536"/>
      <c r="N54" s="1536"/>
      <c r="O54" s="1536"/>
      <c r="P54" s="1536"/>
      <c r="Q54" s="1536"/>
      <c r="R54" s="1536"/>
      <c r="S54" s="1536"/>
      <c r="T54" s="1536"/>
      <c r="U54" s="1536"/>
      <c r="V54" s="1536"/>
      <c r="W54" s="1536"/>
      <c r="X54" s="1536"/>
      <c r="Y54" s="1536"/>
      <c r="Z54" s="1536"/>
      <c r="AA54" s="1536"/>
      <c r="AB54" s="1536"/>
      <c r="AC54" s="1536"/>
      <c r="AD54" s="1536"/>
      <c r="AE54" s="1536"/>
      <c r="AF54" s="1536"/>
      <c r="AG54" s="1536"/>
      <c r="AH54" s="1536"/>
      <c r="AI54" s="1536"/>
      <c r="AJ54" s="1536"/>
      <c r="AK54" s="1536"/>
      <c r="AL54" s="1536"/>
      <c r="AM54" s="1536"/>
      <c r="AN54" s="1536"/>
      <c r="AO54" s="1536"/>
      <c r="AP54" s="1536"/>
      <c r="AQ54" s="1536"/>
      <c r="AR54" s="1536"/>
      <c r="AS54" s="1536"/>
      <c r="AT54" s="1536"/>
      <c r="AU54" s="1536"/>
      <c r="AV54" s="1536"/>
      <c r="AW54" s="1536"/>
      <c r="AX54" s="1536"/>
      <c r="AY54" s="1536"/>
      <c r="AZ54" s="1536"/>
      <c r="BA54" s="1536"/>
      <c r="BB54" s="1536"/>
      <c r="BC54" s="1536"/>
      <c r="BD54" s="1536"/>
      <c r="BE54" s="1536"/>
      <c r="BF54" s="1536"/>
    </row>
    <row r="55" spans="2:58" ht="15" x14ac:dyDescent="0.25">
      <c r="B55" s="1536"/>
      <c r="C55" s="1536"/>
      <c r="D55" s="1536"/>
      <c r="E55" s="1536"/>
      <c r="F55" s="1536"/>
      <c r="G55" s="1536"/>
      <c r="H55" s="1536"/>
      <c r="I55" s="1536"/>
      <c r="J55" s="1536"/>
      <c r="K55" s="1536"/>
      <c r="L55" s="1536"/>
      <c r="M55" s="1536"/>
      <c r="N55" s="1536"/>
      <c r="O55" s="1536"/>
      <c r="P55" s="1536"/>
      <c r="Q55" s="1536"/>
      <c r="R55" s="1536"/>
      <c r="S55" s="1536"/>
      <c r="T55" s="1536"/>
      <c r="U55" s="1536"/>
      <c r="V55" s="1536"/>
      <c r="W55" s="1536"/>
      <c r="X55" s="1536"/>
      <c r="Y55" s="1536"/>
      <c r="Z55" s="1536"/>
      <c r="AA55" s="1536"/>
      <c r="AB55" s="1536"/>
      <c r="AC55" s="1536"/>
      <c r="AD55" s="1536"/>
      <c r="AE55" s="1536"/>
      <c r="AF55" s="1536"/>
      <c r="AG55" s="1536"/>
      <c r="AH55" s="1536"/>
      <c r="AI55" s="1536"/>
      <c r="AJ55" s="1536"/>
      <c r="AK55" s="1536"/>
      <c r="AL55" s="1536"/>
      <c r="AM55" s="1536"/>
      <c r="AN55" s="1536"/>
      <c r="AO55" s="1536"/>
      <c r="AP55" s="1536"/>
      <c r="AQ55" s="1536"/>
      <c r="AR55" s="1536"/>
      <c r="AS55" s="1536"/>
      <c r="AT55" s="1536"/>
      <c r="AU55" s="1536"/>
      <c r="AV55" s="1536"/>
      <c r="AW55" s="1536"/>
      <c r="AX55" s="1536"/>
      <c r="AY55" s="1536"/>
      <c r="AZ55" s="1536"/>
      <c r="BA55" s="1536"/>
      <c r="BB55" s="1536"/>
      <c r="BC55" s="1536"/>
      <c r="BD55" s="1536"/>
      <c r="BE55" s="1536"/>
      <c r="BF55" s="1536"/>
    </row>
    <row r="56" spans="2:58" ht="15" x14ac:dyDescent="0.25">
      <c r="B56" s="1536"/>
      <c r="C56" s="1536"/>
      <c r="D56" s="1536"/>
      <c r="E56" s="1536"/>
      <c r="F56" s="1536"/>
      <c r="G56" s="1536"/>
      <c r="H56" s="1536"/>
      <c r="I56" s="1536"/>
      <c r="J56" s="1536"/>
      <c r="K56" s="1536"/>
      <c r="L56" s="1536"/>
      <c r="M56" s="1536"/>
      <c r="N56" s="1536"/>
      <c r="O56" s="1536"/>
      <c r="P56" s="1536"/>
      <c r="Q56" s="1536"/>
      <c r="R56" s="1536"/>
      <c r="S56" s="1536"/>
      <c r="T56" s="1536"/>
      <c r="U56" s="1536"/>
      <c r="V56" s="1536"/>
      <c r="W56" s="1536"/>
      <c r="X56" s="1536"/>
      <c r="Y56" s="1536"/>
      <c r="Z56" s="1536"/>
      <c r="AA56" s="1536"/>
      <c r="AB56" s="1536"/>
      <c r="AC56" s="1536"/>
      <c r="AD56" s="1536"/>
      <c r="AE56" s="1536"/>
      <c r="AF56" s="1536"/>
      <c r="AG56" s="1536"/>
      <c r="AH56" s="1536"/>
      <c r="AI56" s="1536"/>
      <c r="AJ56" s="1536"/>
      <c r="AK56" s="1536"/>
      <c r="AL56" s="1536"/>
      <c r="AM56" s="1536"/>
      <c r="AN56" s="1536"/>
      <c r="AO56" s="1536"/>
      <c r="AP56" s="1536"/>
      <c r="AQ56" s="1536"/>
      <c r="AR56" s="1536"/>
      <c r="AS56" s="1536"/>
      <c r="AT56" s="1536"/>
      <c r="AU56" s="1536"/>
      <c r="AV56" s="1536"/>
      <c r="AW56" s="1536"/>
      <c r="AX56" s="1536"/>
      <c r="AY56" s="1536"/>
      <c r="AZ56" s="1536"/>
      <c r="BA56" s="1536"/>
      <c r="BB56" s="1536"/>
      <c r="BC56" s="1536"/>
      <c r="BD56" s="1536"/>
      <c r="BE56" s="1536"/>
      <c r="BF56" s="1536"/>
    </row>
    <row r="57" spans="2:58" ht="15" x14ac:dyDescent="0.25">
      <c r="B57" s="1536"/>
      <c r="C57" s="1536"/>
      <c r="D57" s="1536"/>
      <c r="E57" s="1536"/>
      <c r="F57" s="1536"/>
      <c r="G57" s="1536"/>
      <c r="H57" s="1536"/>
      <c r="I57" s="1536"/>
      <c r="J57" s="1536"/>
      <c r="K57" s="1536"/>
      <c r="L57" s="1536"/>
      <c r="M57" s="1536"/>
      <c r="N57" s="1536"/>
      <c r="O57" s="1536"/>
      <c r="P57" s="1536"/>
      <c r="Q57" s="1536"/>
      <c r="R57" s="1536"/>
      <c r="S57" s="1536"/>
      <c r="T57" s="1536"/>
      <c r="U57" s="1536"/>
      <c r="V57" s="1536"/>
      <c r="W57" s="1536"/>
      <c r="X57" s="1536"/>
      <c r="Y57" s="1536"/>
      <c r="Z57" s="1536"/>
      <c r="AA57" s="1536"/>
      <c r="AB57" s="1536"/>
      <c r="AC57" s="1536"/>
      <c r="AD57" s="1536"/>
      <c r="AE57" s="1536"/>
      <c r="AF57" s="1536"/>
      <c r="AG57" s="1536"/>
      <c r="AH57" s="1536"/>
      <c r="AI57" s="1536"/>
      <c r="AJ57" s="1536"/>
      <c r="AK57" s="1536"/>
      <c r="AL57" s="1536"/>
      <c r="AM57" s="1536"/>
      <c r="AN57" s="1536"/>
      <c r="AO57" s="1536"/>
      <c r="AP57" s="1536"/>
      <c r="AQ57" s="1536"/>
      <c r="AR57" s="1536"/>
      <c r="AS57" s="1536"/>
      <c r="AT57" s="1536"/>
      <c r="AU57" s="1536"/>
      <c r="AV57" s="1536"/>
      <c r="AW57" s="1536"/>
      <c r="AX57" s="1536"/>
      <c r="AY57" s="1536"/>
      <c r="AZ57" s="1536"/>
      <c r="BA57" s="1536"/>
      <c r="BB57" s="1536"/>
      <c r="BC57" s="1536"/>
      <c r="BD57" s="1536"/>
      <c r="BE57" s="1536"/>
      <c r="BF57" s="1536"/>
    </row>
    <row r="58" spans="2:58" ht="15" x14ac:dyDescent="0.25">
      <c r="B58" s="1536"/>
      <c r="C58" s="1536"/>
      <c r="D58" s="1536"/>
      <c r="E58" s="1536"/>
      <c r="F58" s="1536"/>
      <c r="G58" s="1536"/>
      <c r="H58" s="1536"/>
      <c r="I58" s="1536"/>
      <c r="J58" s="1536"/>
      <c r="K58" s="1536"/>
      <c r="L58" s="1536"/>
      <c r="M58" s="1536"/>
      <c r="N58" s="1536"/>
      <c r="O58" s="1536"/>
      <c r="P58" s="1536"/>
      <c r="Q58" s="1536"/>
      <c r="R58" s="1536"/>
      <c r="S58" s="1536"/>
      <c r="T58" s="1536"/>
      <c r="U58" s="1536"/>
      <c r="V58" s="1536"/>
      <c r="W58" s="1536"/>
      <c r="X58" s="1536"/>
      <c r="Y58" s="1536"/>
      <c r="Z58" s="1536"/>
      <c r="AA58" s="1536"/>
      <c r="AB58" s="1536"/>
      <c r="AC58" s="1536"/>
      <c r="AD58" s="1536"/>
      <c r="AE58" s="1536"/>
      <c r="AF58" s="1536"/>
      <c r="AG58" s="1536"/>
      <c r="AH58" s="1536"/>
      <c r="AI58" s="1536"/>
      <c r="AJ58" s="1536"/>
      <c r="AK58" s="1536"/>
      <c r="AL58" s="1536"/>
      <c r="AM58" s="1536"/>
      <c r="AN58" s="1536"/>
      <c r="AO58" s="1536"/>
      <c r="AP58" s="1536"/>
      <c r="AQ58" s="1536"/>
      <c r="AR58" s="1536"/>
      <c r="AS58" s="1536"/>
      <c r="AT58" s="1536"/>
      <c r="AU58" s="1536"/>
      <c r="AV58" s="1536"/>
      <c r="AW58" s="1536"/>
      <c r="AX58" s="1536"/>
      <c r="AY58" s="1536"/>
      <c r="AZ58" s="1536"/>
      <c r="BA58" s="1536"/>
      <c r="BB58" s="1536"/>
      <c r="BC58" s="1536"/>
      <c r="BD58" s="1536"/>
      <c r="BE58" s="1536"/>
      <c r="BF58" s="1536"/>
    </row>
    <row r="59" spans="2:58" ht="15" x14ac:dyDescent="0.25">
      <c r="B59" s="1536"/>
      <c r="C59" s="1536"/>
      <c r="D59" s="1536"/>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c r="AF59" s="1536"/>
      <c r="AG59" s="1536"/>
      <c r="AH59" s="1536"/>
      <c r="AI59" s="1536"/>
      <c r="AJ59" s="1536"/>
      <c r="AK59" s="1536"/>
      <c r="AL59" s="1536"/>
      <c r="AM59" s="1536"/>
      <c r="AN59" s="1536"/>
      <c r="AO59" s="1536"/>
      <c r="AP59" s="1536"/>
      <c r="AQ59" s="1536"/>
      <c r="AR59" s="1536"/>
      <c r="AS59" s="1536"/>
      <c r="AT59" s="1536"/>
      <c r="AU59" s="1536"/>
      <c r="AV59" s="1536"/>
      <c r="AW59" s="1536"/>
      <c r="AX59" s="1536"/>
      <c r="AY59" s="1536"/>
      <c r="AZ59" s="1536"/>
      <c r="BA59" s="1536"/>
      <c r="BB59" s="1536"/>
      <c r="BC59" s="1536"/>
      <c r="BD59" s="1536"/>
      <c r="BE59" s="1536"/>
      <c r="BF59" s="1536"/>
    </row>
    <row r="60" spans="2:58" ht="15" x14ac:dyDescent="0.25">
      <c r="B60" s="1536"/>
      <c r="C60" s="1536"/>
      <c r="D60" s="1536"/>
      <c r="E60" s="1536"/>
      <c r="F60" s="1536"/>
      <c r="G60" s="1536"/>
      <c r="H60" s="1536"/>
      <c r="I60" s="1536"/>
      <c r="J60" s="1536"/>
      <c r="K60" s="1536"/>
      <c r="L60" s="1536"/>
      <c r="M60" s="1536"/>
      <c r="N60" s="1536"/>
      <c r="O60" s="1536"/>
      <c r="P60" s="1536"/>
      <c r="Q60" s="1536"/>
      <c r="R60" s="1536"/>
      <c r="S60" s="1536"/>
      <c r="T60" s="1536"/>
      <c r="U60" s="1536"/>
      <c r="V60" s="1536"/>
      <c r="W60" s="1536"/>
      <c r="X60" s="1536"/>
      <c r="Y60" s="1536"/>
      <c r="Z60" s="1536"/>
      <c r="AA60" s="1536"/>
      <c r="AB60" s="1536"/>
      <c r="AC60" s="1536"/>
      <c r="AD60" s="1536"/>
      <c r="AE60" s="1536"/>
      <c r="AF60" s="1536"/>
      <c r="AG60" s="1536"/>
      <c r="AH60" s="1536"/>
      <c r="AI60" s="1536"/>
      <c r="AJ60" s="1536"/>
      <c r="AK60" s="1536"/>
      <c r="AL60" s="1536"/>
      <c r="AM60" s="1536"/>
      <c r="AN60" s="1536"/>
      <c r="AO60" s="1536"/>
      <c r="AP60" s="1536"/>
      <c r="AQ60" s="1536"/>
      <c r="AR60" s="1536"/>
      <c r="AS60" s="1536"/>
      <c r="AT60" s="1536"/>
      <c r="AU60" s="1536"/>
      <c r="AV60" s="1536"/>
      <c r="AW60" s="1536"/>
      <c r="AX60" s="1536"/>
      <c r="AY60" s="1536"/>
      <c r="AZ60" s="1536"/>
      <c r="BA60" s="1536"/>
      <c r="BB60" s="1536"/>
      <c r="BC60" s="1536"/>
      <c r="BD60" s="1536"/>
      <c r="BE60" s="1536"/>
      <c r="BF60" s="1536"/>
    </row>
    <row r="61" spans="2:58" ht="15" x14ac:dyDescent="0.25">
      <c r="B61" s="1536"/>
      <c r="C61" s="1536"/>
      <c r="D61" s="1536"/>
      <c r="E61" s="1536"/>
      <c r="F61" s="1536"/>
      <c r="G61" s="1536"/>
      <c r="H61" s="1536"/>
      <c r="I61" s="1536"/>
      <c r="J61" s="1536"/>
      <c r="K61" s="1536"/>
      <c r="L61" s="1536"/>
      <c r="M61" s="1536"/>
      <c r="N61" s="1536"/>
      <c r="O61" s="1536"/>
      <c r="P61" s="1536"/>
      <c r="Q61" s="1536"/>
      <c r="R61" s="1536"/>
      <c r="S61" s="1536"/>
      <c r="T61" s="1536"/>
      <c r="U61" s="1536"/>
      <c r="V61" s="1536"/>
      <c r="W61" s="1536"/>
      <c r="X61" s="1536"/>
      <c r="Y61" s="1536"/>
      <c r="Z61" s="1536"/>
      <c r="AA61" s="1536"/>
      <c r="AB61" s="1536"/>
      <c r="AC61" s="1536"/>
      <c r="AD61" s="1536"/>
      <c r="AE61" s="1536"/>
      <c r="AF61" s="1536"/>
      <c r="AG61" s="1536"/>
      <c r="AH61" s="1536"/>
      <c r="AI61" s="1536"/>
      <c r="AJ61" s="1536"/>
      <c r="AK61" s="1536"/>
      <c r="AL61" s="1536"/>
      <c r="AM61" s="1536"/>
      <c r="AN61" s="1536"/>
      <c r="AO61" s="1536"/>
      <c r="AP61" s="1536"/>
      <c r="AQ61" s="1536"/>
      <c r="AR61" s="1536"/>
      <c r="AS61" s="1536"/>
      <c r="AT61" s="1536"/>
      <c r="AU61" s="1536"/>
      <c r="AV61" s="1536"/>
      <c r="AW61" s="1536"/>
      <c r="AX61" s="1536"/>
      <c r="AY61" s="1536"/>
      <c r="AZ61" s="1536"/>
      <c r="BA61" s="1536"/>
      <c r="BB61" s="1536"/>
      <c r="BC61" s="1536"/>
      <c r="BD61" s="1536"/>
      <c r="BE61" s="1536"/>
      <c r="BF61" s="1536"/>
    </row>
    <row r="62" spans="2:58" ht="15" x14ac:dyDescent="0.25">
      <c r="B62" s="1536"/>
      <c r="C62" s="1536"/>
      <c r="D62" s="1536"/>
      <c r="E62" s="1536"/>
      <c r="F62" s="1536"/>
      <c r="G62" s="1536"/>
      <c r="H62" s="1536"/>
      <c r="I62" s="1536"/>
      <c r="J62" s="1536"/>
      <c r="K62" s="1536"/>
      <c r="L62" s="1536"/>
      <c r="M62" s="1536"/>
      <c r="N62" s="1536"/>
      <c r="O62" s="1536"/>
      <c r="P62" s="1536"/>
      <c r="Q62" s="1536"/>
      <c r="R62" s="1536"/>
      <c r="S62" s="1536"/>
      <c r="T62" s="1536"/>
      <c r="U62" s="1536"/>
      <c r="V62" s="1536"/>
      <c r="W62" s="1536"/>
      <c r="X62" s="1536"/>
      <c r="Y62" s="1536"/>
      <c r="Z62" s="1536"/>
      <c r="AA62" s="1536"/>
      <c r="AB62" s="1536"/>
      <c r="AC62" s="1536"/>
      <c r="AD62" s="1536"/>
      <c r="AE62" s="1536"/>
      <c r="AF62" s="1536"/>
      <c r="AG62" s="1536"/>
      <c r="AH62" s="1536"/>
      <c r="AI62" s="1536"/>
      <c r="AJ62" s="1536"/>
      <c r="AK62" s="1536"/>
      <c r="AL62" s="1536"/>
      <c r="AM62" s="1536"/>
      <c r="AN62" s="1536"/>
      <c r="AO62" s="1536"/>
      <c r="AP62" s="1536"/>
      <c r="AQ62" s="1536"/>
      <c r="AR62" s="1536"/>
      <c r="AS62" s="1536"/>
      <c r="AT62" s="1536"/>
      <c r="AU62" s="1536"/>
      <c r="AV62" s="1536"/>
      <c r="AW62" s="1536"/>
      <c r="AX62" s="1536"/>
      <c r="AY62" s="1536"/>
      <c r="AZ62" s="1536"/>
      <c r="BA62" s="1536"/>
      <c r="BB62" s="1536"/>
      <c r="BC62" s="1536"/>
      <c r="BD62" s="1536"/>
      <c r="BE62" s="1536"/>
      <c r="BF62" s="1536"/>
    </row>
    <row r="63" spans="2:58" ht="15" x14ac:dyDescent="0.25">
      <c r="B63" s="1536"/>
      <c r="C63" s="1536"/>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c r="AI63" s="1536"/>
      <c r="AJ63" s="1536"/>
      <c r="AK63" s="1536"/>
      <c r="AL63" s="1536"/>
      <c r="AM63" s="1536"/>
      <c r="AN63" s="1536"/>
      <c r="AO63" s="1536"/>
      <c r="AP63" s="1536"/>
      <c r="AQ63" s="1536"/>
      <c r="AR63" s="1536"/>
      <c r="AS63" s="1536"/>
      <c r="AT63" s="1536"/>
      <c r="AU63" s="1536"/>
      <c r="AV63" s="1536"/>
      <c r="AW63" s="1536"/>
      <c r="AX63" s="1536"/>
      <c r="AY63" s="1536"/>
      <c r="AZ63" s="1536"/>
      <c r="BA63" s="1536"/>
      <c r="BB63" s="1536"/>
      <c r="BC63" s="1536"/>
      <c r="BD63" s="1536"/>
      <c r="BE63" s="1536"/>
      <c r="BF63" s="1536"/>
    </row>
    <row r="64" spans="2:58" ht="15" x14ac:dyDescent="0.25">
      <c r="B64" s="1536"/>
      <c r="C64" s="1536"/>
      <c r="D64" s="1536"/>
      <c r="E64" s="1536"/>
      <c r="F64" s="1536"/>
      <c r="G64" s="1536"/>
      <c r="H64" s="1536"/>
      <c r="I64" s="1536"/>
      <c r="J64" s="1536"/>
      <c r="K64" s="1536"/>
      <c r="L64" s="1536"/>
      <c r="M64" s="1536"/>
      <c r="N64" s="1536"/>
      <c r="O64" s="1536"/>
      <c r="P64" s="1536"/>
      <c r="Q64" s="1536"/>
      <c r="R64" s="1536"/>
      <c r="S64" s="1536"/>
      <c r="T64" s="1536"/>
      <c r="U64" s="1536"/>
      <c r="V64" s="1536"/>
      <c r="W64" s="1536"/>
      <c r="X64" s="1536"/>
      <c r="Y64" s="1536"/>
      <c r="Z64" s="1536"/>
      <c r="AA64" s="1536"/>
      <c r="AB64" s="1536"/>
      <c r="AC64" s="1536"/>
      <c r="AD64" s="1536"/>
      <c r="AE64" s="1536"/>
      <c r="AF64" s="1536"/>
      <c r="AG64" s="1536"/>
      <c r="AH64" s="1536"/>
      <c r="AI64" s="1536"/>
      <c r="AJ64" s="1536"/>
      <c r="AK64" s="1536"/>
      <c r="AL64" s="1536"/>
      <c r="AM64" s="1536"/>
      <c r="AN64" s="1536"/>
      <c r="AO64" s="1536"/>
      <c r="AP64" s="1536"/>
      <c r="AQ64" s="1536"/>
      <c r="AR64" s="1536"/>
      <c r="AS64" s="1536"/>
      <c r="AT64" s="1536"/>
      <c r="AU64" s="1536"/>
      <c r="AV64" s="1536"/>
      <c r="AW64" s="1536"/>
      <c r="AX64" s="1536"/>
      <c r="AY64" s="1536"/>
      <c r="AZ64" s="1536"/>
      <c r="BA64" s="1536"/>
      <c r="BB64" s="1536"/>
      <c r="BC64" s="1536"/>
      <c r="BD64" s="1536"/>
      <c r="BE64" s="1536"/>
      <c r="BF64" s="1536"/>
    </row>
    <row r="65" spans="2:58" ht="15" x14ac:dyDescent="0.25">
      <c r="B65" s="1536"/>
      <c r="C65" s="1536"/>
      <c r="D65" s="1536"/>
      <c r="E65" s="1536"/>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1536"/>
      <c r="AJ65" s="1536"/>
      <c r="AK65" s="1536"/>
      <c r="AL65" s="1536"/>
      <c r="AM65" s="1536"/>
      <c r="AN65" s="1536"/>
      <c r="AO65" s="1536"/>
      <c r="AP65" s="1536"/>
      <c r="AQ65" s="1536"/>
      <c r="AR65" s="1536"/>
      <c r="AS65" s="1536"/>
      <c r="AT65" s="1536"/>
      <c r="AU65" s="1536"/>
      <c r="AV65" s="1536"/>
      <c r="AW65" s="1536"/>
      <c r="AX65" s="1536"/>
      <c r="AY65" s="1536"/>
      <c r="AZ65" s="1536"/>
      <c r="BA65" s="1536"/>
      <c r="BB65" s="1536"/>
      <c r="BC65" s="1536"/>
      <c r="BD65" s="1536"/>
      <c r="BE65" s="1536"/>
      <c r="BF65" s="1536"/>
    </row>
    <row r="66" spans="2:58" ht="15" x14ac:dyDescent="0.25">
      <c r="B66" s="1536"/>
      <c r="C66" s="1536"/>
      <c r="D66" s="1536"/>
      <c r="E66" s="1536"/>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1536"/>
      <c r="AJ66" s="1536"/>
      <c r="AK66" s="1536"/>
      <c r="AL66" s="1536"/>
      <c r="AM66" s="1536"/>
      <c r="AN66" s="1536"/>
      <c r="AO66" s="1536"/>
      <c r="AP66" s="1536"/>
      <c r="AQ66" s="1536"/>
      <c r="AR66" s="1536"/>
      <c r="AS66" s="1536"/>
      <c r="AT66" s="1536"/>
      <c r="AU66" s="1536"/>
      <c r="AV66" s="1536"/>
      <c r="AW66" s="1536"/>
      <c r="AX66" s="1536"/>
      <c r="AY66" s="1536"/>
      <c r="AZ66" s="1536"/>
      <c r="BA66" s="1536"/>
      <c r="BB66" s="1536"/>
      <c r="BC66" s="1536"/>
      <c r="BD66" s="1536"/>
      <c r="BE66" s="1536"/>
      <c r="BF66" s="1536"/>
    </row>
    <row r="67" spans="2:58" ht="15" x14ac:dyDescent="0.25">
      <c r="B67" s="1536"/>
      <c r="C67" s="1536"/>
      <c r="D67" s="1536"/>
      <c r="E67" s="1536"/>
      <c r="F67" s="1536"/>
      <c r="G67" s="1536"/>
      <c r="H67" s="1536"/>
      <c r="I67" s="1536"/>
      <c r="J67" s="1536"/>
      <c r="K67" s="1536"/>
      <c r="L67" s="1536"/>
      <c r="M67" s="1536"/>
      <c r="N67" s="1536"/>
      <c r="O67" s="1536"/>
      <c r="P67" s="1536"/>
      <c r="Q67" s="1536"/>
      <c r="R67" s="1536"/>
      <c r="S67" s="1536"/>
      <c r="T67" s="1536"/>
      <c r="U67" s="1536"/>
      <c r="V67" s="1536"/>
      <c r="W67" s="1536"/>
      <c r="X67" s="1536"/>
      <c r="Y67" s="1536"/>
      <c r="Z67" s="1536"/>
      <c r="AA67" s="1536"/>
      <c r="AB67" s="1536"/>
      <c r="AC67" s="1536"/>
      <c r="AD67" s="1536"/>
      <c r="AE67" s="1536"/>
      <c r="AF67" s="1536"/>
      <c r="AG67" s="1536"/>
      <c r="AH67" s="1536"/>
      <c r="AI67" s="1536"/>
      <c r="AJ67" s="1536"/>
      <c r="AK67" s="1536"/>
      <c r="AL67" s="1536"/>
      <c r="AM67" s="1536"/>
      <c r="AN67" s="1536"/>
      <c r="AO67" s="1536"/>
      <c r="AP67" s="1536"/>
      <c r="AQ67" s="1536"/>
      <c r="AR67" s="1536"/>
      <c r="AS67" s="1536"/>
      <c r="AT67" s="1536"/>
      <c r="AU67" s="1536"/>
      <c r="AV67" s="1536"/>
      <c r="AW67" s="1536"/>
      <c r="AX67" s="1536"/>
      <c r="AY67" s="1536"/>
      <c r="AZ67" s="1536"/>
      <c r="BA67" s="1536"/>
      <c r="BB67" s="1536"/>
      <c r="BC67" s="1536"/>
      <c r="BD67" s="1536"/>
      <c r="BE67" s="1536"/>
      <c r="BF67" s="1536"/>
    </row>
    <row r="68" spans="2:58" ht="15" x14ac:dyDescent="0.25">
      <c r="B68" s="1536"/>
      <c r="C68" s="1536"/>
      <c r="D68" s="1536"/>
      <c r="E68" s="1536"/>
      <c r="F68" s="1536"/>
      <c r="G68" s="1536"/>
      <c r="H68" s="1536"/>
      <c r="I68" s="1536"/>
      <c r="J68" s="1536"/>
      <c r="K68" s="1536"/>
      <c r="L68" s="1536"/>
      <c r="M68" s="1536"/>
      <c r="N68" s="1536"/>
      <c r="O68" s="1536"/>
      <c r="P68" s="1536"/>
      <c r="Q68" s="1536"/>
      <c r="R68" s="1536"/>
      <c r="S68" s="1536"/>
      <c r="T68" s="1536"/>
      <c r="U68" s="1536"/>
      <c r="V68" s="1536"/>
      <c r="W68" s="1536"/>
      <c r="X68" s="1536"/>
      <c r="Y68" s="1536"/>
      <c r="Z68" s="1536"/>
      <c r="AA68" s="1536"/>
      <c r="AB68" s="1536"/>
      <c r="AC68" s="1536"/>
      <c r="AD68" s="1536"/>
      <c r="AE68" s="1536"/>
      <c r="AF68" s="1536"/>
      <c r="AG68" s="1536"/>
      <c r="AH68" s="1536"/>
      <c r="AI68" s="1536"/>
      <c r="AJ68" s="1536"/>
      <c r="AK68" s="1536"/>
      <c r="AL68" s="1536"/>
      <c r="AM68" s="1536"/>
      <c r="AN68" s="1536"/>
      <c r="AO68" s="1536"/>
      <c r="AP68" s="1536"/>
      <c r="AQ68" s="1536"/>
      <c r="AR68" s="1536"/>
      <c r="AS68" s="1536"/>
      <c r="AT68" s="1536"/>
      <c r="AU68" s="1536"/>
      <c r="AV68" s="1536"/>
      <c r="AW68" s="1536"/>
      <c r="AX68" s="1536"/>
      <c r="AY68" s="1536"/>
      <c r="AZ68" s="1536"/>
      <c r="BA68" s="1536"/>
      <c r="BB68" s="1536"/>
      <c r="BC68" s="1536"/>
      <c r="BD68" s="1536"/>
      <c r="BE68" s="1536"/>
      <c r="BF68" s="1536"/>
    </row>
    <row r="69" spans="2:58" ht="15" x14ac:dyDescent="0.25">
      <c r="B69" s="1536"/>
      <c r="C69" s="1536"/>
      <c r="D69" s="1536"/>
      <c r="E69" s="1536"/>
      <c r="F69" s="1536"/>
      <c r="G69" s="1536"/>
      <c r="H69" s="1536"/>
      <c r="I69" s="1536"/>
      <c r="J69" s="1536"/>
      <c r="K69" s="1536"/>
      <c r="L69" s="1536"/>
      <c r="M69" s="1536"/>
      <c r="N69" s="1536"/>
      <c r="O69" s="1536"/>
      <c r="P69" s="1536"/>
      <c r="Q69" s="1536"/>
      <c r="R69" s="1536"/>
      <c r="S69" s="1536"/>
      <c r="T69" s="1536"/>
      <c r="U69" s="1536"/>
      <c r="V69" s="1536"/>
      <c r="W69" s="1536"/>
      <c r="X69" s="1536"/>
      <c r="Y69" s="1536"/>
      <c r="Z69" s="1536"/>
      <c r="AA69" s="1536"/>
      <c r="AB69" s="1536"/>
      <c r="AC69" s="1536"/>
      <c r="AD69" s="1536"/>
      <c r="AE69" s="1536"/>
      <c r="AF69" s="1536"/>
      <c r="AG69" s="1536"/>
      <c r="AH69" s="1536"/>
      <c r="AI69" s="1536"/>
      <c r="AJ69" s="1536"/>
      <c r="AK69" s="1536"/>
      <c r="AL69" s="1536"/>
      <c r="AM69" s="1536"/>
      <c r="AN69" s="1536"/>
      <c r="AO69" s="1536"/>
      <c r="AP69" s="1536"/>
      <c r="AQ69" s="1536"/>
      <c r="AR69" s="1536"/>
      <c r="AS69" s="1536"/>
      <c r="AT69" s="1536"/>
      <c r="AU69" s="1536"/>
      <c r="AV69" s="1536"/>
      <c r="AW69" s="1536"/>
      <c r="AX69" s="1536"/>
      <c r="AY69" s="1536"/>
      <c r="AZ69" s="1536"/>
      <c r="BA69" s="1536"/>
      <c r="BB69" s="1536"/>
      <c r="BC69" s="1536"/>
      <c r="BD69" s="1536"/>
      <c r="BE69" s="1536"/>
      <c r="BF69" s="1536"/>
    </row>
    <row r="70" spans="2:58" ht="15" x14ac:dyDescent="0.25">
      <c r="B70" s="1536"/>
      <c r="C70" s="1536"/>
      <c r="D70" s="1536"/>
      <c r="E70" s="1536"/>
      <c r="F70" s="1536"/>
      <c r="G70" s="1536"/>
      <c r="H70" s="1536"/>
      <c r="I70" s="1536"/>
      <c r="J70" s="1536"/>
      <c r="K70" s="1536"/>
      <c r="L70" s="1536"/>
      <c r="M70" s="1536"/>
      <c r="N70" s="1536"/>
      <c r="O70" s="1536"/>
      <c r="P70" s="1536"/>
      <c r="Q70" s="1536"/>
      <c r="R70" s="1536"/>
      <c r="S70" s="1536"/>
      <c r="T70" s="1536"/>
      <c r="U70" s="1536"/>
      <c r="V70" s="1536"/>
      <c r="W70" s="1536"/>
      <c r="X70" s="1536"/>
      <c r="Y70" s="1536"/>
      <c r="Z70" s="1536"/>
      <c r="AA70" s="1536"/>
      <c r="AB70" s="1536"/>
      <c r="AC70" s="1536"/>
      <c r="AD70" s="1536"/>
      <c r="AE70" s="1536"/>
      <c r="AF70" s="1536"/>
      <c r="AG70" s="1536"/>
      <c r="AH70" s="1536"/>
      <c r="AI70" s="1536"/>
      <c r="AJ70" s="1536"/>
      <c r="AK70" s="1536"/>
      <c r="AL70" s="1536"/>
      <c r="AM70" s="1536"/>
      <c r="AN70" s="1536"/>
      <c r="AO70" s="1536"/>
      <c r="AP70" s="1536"/>
      <c r="AQ70" s="1536"/>
      <c r="AR70" s="1536"/>
      <c r="AS70" s="1536"/>
      <c r="AT70" s="1536"/>
      <c r="AU70" s="1536"/>
      <c r="AV70" s="1536"/>
      <c r="AW70" s="1536"/>
      <c r="AX70" s="1536"/>
      <c r="AY70" s="1536"/>
      <c r="AZ70" s="1536"/>
      <c r="BA70" s="1536"/>
      <c r="BB70" s="1536"/>
      <c r="BC70" s="1536"/>
      <c r="BD70" s="1536"/>
      <c r="BE70" s="1536"/>
      <c r="BF70" s="1536"/>
    </row>
    <row r="71" spans="2:58" ht="15" x14ac:dyDescent="0.25">
      <c r="B71" s="1536"/>
      <c r="C71" s="1536"/>
      <c r="D71" s="1536"/>
      <c r="E71" s="1536"/>
      <c r="F71" s="1536"/>
      <c r="G71" s="1536"/>
      <c r="H71" s="1536"/>
      <c r="I71" s="1536"/>
      <c r="J71" s="1536"/>
      <c r="K71" s="1536"/>
      <c r="L71" s="1536"/>
      <c r="M71" s="1536"/>
      <c r="N71" s="1536"/>
      <c r="O71" s="1536"/>
      <c r="P71" s="1536"/>
      <c r="Q71" s="1536"/>
      <c r="R71" s="1536"/>
      <c r="S71" s="1536"/>
      <c r="T71" s="1536"/>
      <c r="U71" s="1536"/>
      <c r="V71" s="1536"/>
      <c r="W71" s="1536"/>
      <c r="X71" s="1536"/>
      <c r="Y71" s="1536"/>
      <c r="Z71" s="1536"/>
      <c r="AA71" s="1536"/>
      <c r="AB71" s="1536"/>
      <c r="AC71" s="1536"/>
      <c r="AD71" s="1536"/>
      <c r="AE71" s="1536"/>
      <c r="AF71" s="1536"/>
      <c r="AG71" s="1536"/>
      <c r="AH71" s="1536"/>
      <c r="AI71" s="1536"/>
      <c r="AJ71" s="1536"/>
      <c r="AK71" s="1536"/>
      <c r="AL71" s="1536"/>
      <c r="AM71" s="1536"/>
      <c r="AN71" s="1536"/>
      <c r="AO71" s="1536"/>
      <c r="AP71" s="1536"/>
      <c r="AQ71" s="1536"/>
      <c r="AR71" s="1536"/>
      <c r="AS71" s="1536"/>
      <c r="AT71" s="1536"/>
      <c r="AU71" s="1536"/>
      <c r="AV71" s="1536"/>
      <c r="AW71" s="1536"/>
      <c r="AX71" s="1536"/>
      <c r="AY71" s="1536"/>
      <c r="AZ71" s="1536"/>
      <c r="BA71" s="1536"/>
      <c r="BB71" s="1536"/>
      <c r="BC71" s="1536"/>
      <c r="BD71" s="1536"/>
      <c r="BE71" s="1536"/>
      <c r="BF71" s="1536"/>
    </row>
    <row r="72" spans="2:58" ht="15" x14ac:dyDescent="0.25">
      <c r="B72" s="1536"/>
      <c r="C72" s="1536"/>
      <c r="D72" s="1536"/>
      <c r="E72" s="1536"/>
      <c r="F72" s="1536"/>
      <c r="G72" s="1536"/>
      <c r="H72" s="1536"/>
      <c r="I72" s="1536"/>
      <c r="J72" s="1536"/>
      <c r="K72" s="1536"/>
      <c r="L72" s="1536"/>
      <c r="M72" s="1536"/>
      <c r="N72" s="1536"/>
      <c r="O72" s="1536"/>
      <c r="P72" s="1536"/>
      <c r="Q72" s="1536"/>
      <c r="R72" s="1536"/>
      <c r="S72" s="1536"/>
      <c r="T72" s="1536"/>
      <c r="U72" s="1536"/>
      <c r="V72" s="1536"/>
      <c r="W72" s="1536"/>
      <c r="X72" s="1536"/>
      <c r="Y72" s="1536"/>
      <c r="Z72" s="1536"/>
      <c r="AA72" s="1536"/>
      <c r="AB72" s="1536"/>
      <c r="AC72" s="1536"/>
      <c r="AD72" s="1536"/>
      <c r="AE72" s="1536"/>
      <c r="AF72" s="1536"/>
      <c r="AG72" s="1536"/>
      <c r="AH72" s="1536"/>
      <c r="AI72" s="1536"/>
      <c r="AJ72" s="1536"/>
      <c r="AK72" s="1536"/>
      <c r="AL72" s="1536"/>
      <c r="AM72" s="1536"/>
      <c r="AN72" s="1536"/>
      <c r="AO72" s="1536"/>
      <c r="AP72" s="1536"/>
      <c r="AQ72" s="1536"/>
      <c r="AR72" s="1536"/>
      <c r="AS72" s="1536"/>
      <c r="AT72" s="1536"/>
      <c r="AU72" s="1536"/>
      <c r="AV72" s="1536"/>
      <c r="AW72" s="1536"/>
      <c r="AX72" s="1536"/>
      <c r="AY72" s="1536"/>
      <c r="AZ72" s="1536"/>
      <c r="BA72" s="1536"/>
      <c r="BB72" s="1536"/>
      <c r="BC72" s="1536"/>
      <c r="BD72" s="1536"/>
      <c r="BE72" s="1536"/>
      <c r="BF72" s="1536"/>
    </row>
    <row r="73" spans="2:58" ht="15" x14ac:dyDescent="0.25">
      <c r="B73" s="1536"/>
      <c r="C73" s="1536"/>
      <c r="D73" s="1536"/>
      <c r="E73" s="1536"/>
      <c r="F73" s="1536"/>
      <c r="G73" s="1536"/>
      <c r="H73" s="1536"/>
      <c r="I73" s="1536"/>
      <c r="J73" s="1536"/>
      <c r="K73" s="1536"/>
      <c r="L73" s="1536"/>
      <c r="M73" s="1536"/>
      <c r="N73" s="1536"/>
      <c r="O73" s="1536"/>
      <c r="P73" s="1536"/>
      <c r="Q73" s="1536"/>
      <c r="R73" s="1536"/>
      <c r="S73" s="1536"/>
      <c r="T73" s="1536"/>
      <c r="U73" s="1536"/>
      <c r="V73" s="1536"/>
      <c r="W73" s="1536"/>
      <c r="X73" s="1536"/>
      <c r="Y73" s="1536"/>
      <c r="Z73" s="1536"/>
      <c r="AA73" s="1536"/>
      <c r="AB73" s="1536"/>
      <c r="AC73" s="1536"/>
      <c r="AD73" s="1536"/>
      <c r="AE73" s="1536"/>
      <c r="AF73" s="1536"/>
      <c r="AG73" s="1536"/>
      <c r="AH73" s="1536"/>
      <c r="AI73" s="1536"/>
      <c r="AJ73" s="1536"/>
      <c r="AK73" s="1536"/>
      <c r="AL73" s="1536"/>
      <c r="AM73" s="1536"/>
      <c r="AN73" s="1536"/>
      <c r="AO73" s="1536"/>
      <c r="AP73" s="1536"/>
      <c r="AQ73" s="1536"/>
      <c r="AR73" s="1536"/>
      <c r="AS73" s="1536"/>
      <c r="AT73" s="1536"/>
      <c r="AU73" s="1536"/>
      <c r="AV73" s="1536"/>
      <c r="AW73" s="1536"/>
      <c r="AX73" s="1536"/>
      <c r="AY73" s="1536"/>
      <c r="AZ73" s="1536"/>
      <c r="BA73" s="1536"/>
      <c r="BB73" s="1536"/>
      <c r="BC73" s="1536"/>
      <c r="BD73" s="1536"/>
      <c r="BE73" s="1536"/>
      <c r="BF73" s="1536"/>
    </row>
    <row r="74" spans="2:58" ht="15" x14ac:dyDescent="0.25">
      <c r="B74" s="1536"/>
      <c r="C74" s="1536"/>
      <c r="D74" s="1536"/>
      <c r="E74" s="1536"/>
      <c r="F74" s="1536"/>
      <c r="G74" s="1536"/>
      <c r="H74" s="1536"/>
      <c r="I74" s="1536"/>
      <c r="J74" s="1536"/>
      <c r="K74" s="1536"/>
      <c r="L74" s="1536"/>
      <c r="M74" s="1536"/>
      <c r="N74" s="1536"/>
      <c r="O74" s="1536"/>
      <c r="P74" s="1536"/>
      <c r="Q74" s="1536"/>
      <c r="R74" s="1536"/>
      <c r="S74" s="1536"/>
      <c r="T74" s="1536"/>
      <c r="U74" s="1536"/>
      <c r="V74" s="1536"/>
      <c r="W74" s="1536"/>
      <c r="X74" s="1536"/>
      <c r="Y74" s="1536"/>
      <c r="Z74" s="1536"/>
      <c r="AA74" s="1536"/>
      <c r="AB74" s="1536"/>
      <c r="AC74" s="1536"/>
      <c r="AD74" s="1536"/>
      <c r="AE74" s="1536"/>
      <c r="AF74" s="1536"/>
      <c r="AG74" s="1536"/>
      <c r="AH74" s="1536"/>
      <c r="AI74" s="1536"/>
      <c r="AJ74" s="1536"/>
      <c r="AK74" s="1536"/>
      <c r="AL74" s="1536"/>
      <c r="AM74" s="1536"/>
      <c r="AN74" s="1536"/>
      <c r="AO74" s="1536"/>
      <c r="AP74" s="1536"/>
      <c r="AQ74" s="1536"/>
      <c r="AR74" s="1536"/>
      <c r="AS74" s="1536"/>
      <c r="AT74" s="1536"/>
      <c r="AU74" s="1536"/>
      <c r="AV74" s="1536"/>
      <c r="AW74" s="1536"/>
      <c r="AX74" s="1536"/>
      <c r="AY74" s="1536"/>
      <c r="AZ74" s="1536"/>
      <c r="BA74" s="1536"/>
      <c r="BB74" s="1536"/>
      <c r="BC74" s="1536"/>
      <c r="BD74" s="1536"/>
      <c r="BE74" s="1536"/>
      <c r="BF74" s="1536"/>
    </row>
    <row r="75" spans="2:58" ht="15" x14ac:dyDescent="0.25">
      <c r="B75" s="1536"/>
      <c r="C75" s="1536"/>
      <c r="D75" s="1536"/>
      <c r="E75" s="1536"/>
      <c r="F75" s="1536"/>
      <c r="G75" s="1536"/>
      <c r="H75" s="1536"/>
      <c r="I75" s="1536"/>
      <c r="J75" s="1536"/>
      <c r="K75" s="1536"/>
      <c r="L75" s="1536"/>
      <c r="M75" s="1536"/>
      <c r="N75" s="1536"/>
      <c r="O75" s="1536"/>
      <c r="P75" s="1536"/>
      <c r="Q75" s="1536"/>
      <c r="R75" s="1536"/>
      <c r="S75" s="1536"/>
      <c r="T75" s="1536"/>
      <c r="U75" s="1536"/>
      <c r="V75" s="1536"/>
      <c r="W75" s="1536"/>
      <c r="X75" s="1536"/>
      <c r="Y75" s="1536"/>
      <c r="Z75" s="1536"/>
      <c r="AA75" s="1536"/>
      <c r="AB75" s="1536"/>
      <c r="AC75" s="1536"/>
      <c r="AD75" s="1536"/>
      <c r="AE75" s="1536"/>
      <c r="AF75" s="1536"/>
      <c r="AG75" s="1536"/>
      <c r="AH75" s="1536"/>
      <c r="AI75" s="1536"/>
      <c r="AJ75" s="1536"/>
      <c r="AK75" s="1536"/>
      <c r="AL75" s="1536"/>
      <c r="AM75" s="1536"/>
      <c r="AN75" s="1536"/>
      <c r="AO75" s="1536"/>
      <c r="AP75" s="1536"/>
      <c r="AQ75" s="1536"/>
      <c r="AR75" s="1536"/>
      <c r="AS75" s="1536"/>
      <c r="AT75" s="1536"/>
      <c r="AU75" s="1536"/>
      <c r="AV75" s="1536"/>
      <c r="AW75" s="1536"/>
      <c r="AX75" s="1536"/>
      <c r="AY75" s="1536"/>
      <c r="AZ75" s="1536"/>
      <c r="BA75" s="1536"/>
      <c r="BB75" s="1536"/>
      <c r="BC75" s="1536"/>
      <c r="BD75" s="1536"/>
      <c r="BE75" s="1536"/>
      <c r="BF75" s="1536"/>
    </row>
    <row r="76" spans="2:58" ht="15" x14ac:dyDescent="0.25">
      <c r="B76" s="1536"/>
      <c r="C76" s="1536"/>
      <c r="D76" s="1536"/>
      <c r="E76" s="1536"/>
      <c r="F76" s="1536"/>
      <c r="G76" s="1536"/>
      <c r="H76" s="1536"/>
      <c r="I76" s="1536"/>
      <c r="J76" s="1536"/>
      <c r="K76" s="1536"/>
      <c r="L76" s="1536"/>
      <c r="M76" s="1536"/>
      <c r="N76" s="1536"/>
      <c r="O76" s="1536"/>
      <c r="P76" s="1536"/>
      <c r="Q76" s="1536"/>
      <c r="R76" s="1536"/>
      <c r="S76" s="1536"/>
      <c r="T76" s="1536"/>
      <c r="U76" s="1536"/>
      <c r="V76" s="1536"/>
      <c r="W76" s="1536"/>
      <c r="X76" s="1536"/>
      <c r="Y76" s="1536"/>
      <c r="Z76" s="1536"/>
      <c r="AA76" s="1536"/>
      <c r="AB76" s="1536"/>
      <c r="AC76" s="1536"/>
      <c r="AD76" s="1536"/>
      <c r="AE76" s="1536"/>
      <c r="AF76" s="1536"/>
      <c r="AG76" s="1536"/>
      <c r="AH76" s="1536"/>
      <c r="AI76" s="1536"/>
      <c r="AJ76" s="1536"/>
      <c r="AK76" s="1536"/>
      <c r="AL76" s="1536"/>
      <c r="AM76" s="1536"/>
      <c r="AN76" s="1536"/>
      <c r="AO76" s="1536"/>
      <c r="AP76" s="1536"/>
      <c r="AQ76" s="1536"/>
      <c r="AR76" s="1536"/>
      <c r="AS76" s="1536"/>
      <c r="AT76" s="1536"/>
      <c r="AU76" s="1536"/>
      <c r="AV76" s="1536"/>
      <c r="AW76" s="1536"/>
      <c r="AX76" s="1536"/>
      <c r="AY76" s="1536"/>
      <c r="AZ76" s="1536"/>
      <c r="BA76" s="1536"/>
      <c r="BB76" s="1536"/>
      <c r="BC76" s="1536"/>
      <c r="BD76" s="1536"/>
      <c r="BE76" s="1536"/>
      <c r="BF76" s="1536"/>
    </row>
    <row r="77" spans="2:58" ht="15" x14ac:dyDescent="0.25">
      <c r="B77" s="1536"/>
      <c r="C77" s="1536"/>
      <c r="D77" s="1536"/>
      <c r="E77" s="1536"/>
      <c r="F77" s="1536"/>
      <c r="G77" s="1536"/>
      <c r="H77" s="1536"/>
      <c r="I77" s="1536"/>
      <c r="J77" s="1536"/>
      <c r="K77" s="1536"/>
      <c r="L77" s="1536"/>
      <c r="M77" s="1536"/>
      <c r="N77" s="1536"/>
      <c r="O77" s="1536"/>
      <c r="P77" s="1536"/>
      <c r="Q77" s="1536"/>
      <c r="R77" s="1536"/>
      <c r="S77" s="1536"/>
      <c r="T77" s="1536"/>
      <c r="U77" s="1536"/>
      <c r="V77" s="1536"/>
      <c r="W77" s="1536"/>
      <c r="X77" s="1536"/>
      <c r="Y77" s="1536"/>
      <c r="Z77" s="1536"/>
      <c r="AA77" s="1536"/>
      <c r="AB77" s="1536"/>
      <c r="AC77" s="1536"/>
      <c r="AD77" s="1536"/>
      <c r="AE77" s="1536"/>
      <c r="AF77" s="1536"/>
      <c r="AG77" s="1536"/>
      <c r="AH77" s="1536"/>
      <c r="AI77" s="1536"/>
      <c r="AJ77" s="1536"/>
      <c r="AK77" s="1536"/>
      <c r="AL77" s="1536"/>
      <c r="AM77" s="1536"/>
      <c r="AN77" s="1536"/>
      <c r="AO77" s="1536"/>
      <c r="AP77" s="1536"/>
      <c r="AQ77" s="1536"/>
      <c r="AR77" s="1536"/>
      <c r="AS77" s="1536"/>
      <c r="AT77" s="1536"/>
      <c r="AU77" s="1536"/>
      <c r="AV77" s="1536"/>
      <c r="AW77" s="1536"/>
      <c r="AX77" s="1536"/>
      <c r="AY77" s="1536"/>
      <c r="AZ77" s="1536"/>
      <c r="BA77" s="1536"/>
      <c r="BB77" s="1536"/>
      <c r="BC77" s="1536"/>
      <c r="BD77" s="1536"/>
      <c r="BE77" s="1536"/>
      <c r="BF77" s="1536"/>
    </row>
    <row r="78" spans="2:58" ht="15" x14ac:dyDescent="0.25">
      <c r="B78" s="1536"/>
      <c r="C78" s="1536"/>
      <c r="D78" s="1536"/>
      <c r="E78" s="1536"/>
      <c r="F78" s="1536"/>
      <c r="G78" s="1536"/>
      <c r="H78" s="1536"/>
      <c r="I78" s="1536"/>
      <c r="J78" s="1536"/>
      <c r="K78" s="1536"/>
      <c r="L78" s="1536"/>
      <c r="M78" s="1536"/>
      <c r="N78" s="1536"/>
      <c r="O78" s="1536"/>
      <c r="P78" s="1536"/>
      <c r="Q78" s="1536"/>
      <c r="R78" s="1536"/>
      <c r="S78" s="1536"/>
      <c r="T78" s="1536"/>
      <c r="U78" s="1536"/>
      <c r="V78" s="1536"/>
      <c r="W78" s="1536"/>
      <c r="X78" s="1536"/>
      <c r="Y78" s="1536"/>
      <c r="Z78" s="1536"/>
      <c r="AA78" s="1536"/>
      <c r="AB78" s="1536"/>
      <c r="AC78" s="1536"/>
      <c r="AD78" s="1536"/>
      <c r="AE78" s="1536"/>
      <c r="AF78" s="1536"/>
      <c r="AG78" s="1536"/>
      <c r="AH78" s="1536"/>
      <c r="AI78" s="1536"/>
      <c r="AJ78" s="1536"/>
      <c r="AK78" s="1536"/>
      <c r="AL78" s="1536"/>
      <c r="AM78" s="1536"/>
      <c r="AN78" s="1536"/>
      <c r="AO78" s="1536"/>
      <c r="AP78" s="1536"/>
      <c r="AQ78" s="1536"/>
      <c r="AR78" s="1536"/>
      <c r="AS78" s="1536"/>
      <c r="AT78" s="1536"/>
      <c r="AU78" s="1536"/>
      <c r="AV78" s="1536"/>
      <c r="AW78" s="1536"/>
      <c r="AX78" s="1536"/>
      <c r="AY78" s="1536"/>
      <c r="AZ78" s="1536"/>
      <c r="BA78" s="1536"/>
      <c r="BB78" s="1536"/>
      <c r="BC78" s="1536"/>
      <c r="BD78" s="1536"/>
      <c r="BE78" s="1536"/>
      <c r="BF78" s="1536"/>
    </row>
    <row r="79" spans="2:58" ht="15" x14ac:dyDescent="0.25">
      <c r="B79" s="1536"/>
      <c r="C79" s="1536"/>
      <c r="D79" s="1536"/>
      <c r="E79" s="1536"/>
      <c r="F79" s="1536"/>
      <c r="G79" s="1536"/>
      <c r="H79" s="1536"/>
      <c r="I79" s="1536"/>
      <c r="J79" s="1536"/>
      <c r="K79" s="1536"/>
      <c r="L79" s="1536"/>
      <c r="M79" s="1536"/>
      <c r="N79" s="1536"/>
      <c r="O79" s="1536"/>
      <c r="P79" s="1536"/>
      <c r="Q79" s="1536"/>
      <c r="R79" s="1536"/>
      <c r="S79" s="1536"/>
      <c r="T79" s="1536"/>
      <c r="U79" s="1536"/>
      <c r="V79" s="1536"/>
      <c r="W79" s="1536"/>
      <c r="X79" s="1536"/>
      <c r="Y79" s="1536"/>
      <c r="Z79" s="1536"/>
      <c r="AA79" s="1536"/>
      <c r="AB79" s="1536"/>
      <c r="AC79" s="1536"/>
      <c r="AD79" s="1536"/>
      <c r="AE79" s="1536"/>
      <c r="AF79" s="1536"/>
      <c r="AG79" s="1536"/>
      <c r="AH79" s="1536"/>
      <c r="AI79" s="1536"/>
      <c r="AJ79" s="1536"/>
      <c r="AK79" s="1536"/>
      <c r="AL79" s="1536"/>
      <c r="AM79" s="1536"/>
      <c r="AN79" s="1536"/>
      <c r="AO79" s="1536"/>
      <c r="AP79" s="1536"/>
      <c r="AQ79" s="1536"/>
      <c r="AR79" s="1536"/>
      <c r="AS79" s="1536"/>
      <c r="AT79" s="1536"/>
      <c r="AU79" s="1536"/>
      <c r="AV79" s="1536"/>
      <c r="AW79" s="1536"/>
      <c r="AX79" s="1536"/>
      <c r="AY79" s="1536"/>
      <c r="AZ79" s="1536"/>
      <c r="BA79" s="1536"/>
      <c r="BB79" s="1536"/>
      <c r="BC79" s="1536"/>
      <c r="BD79" s="1536"/>
      <c r="BE79" s="1536"/>
      <c r="BF79" s="1536"/>
    </row>
    <row r="80" spans="2:58" ht="15" x14ac:dyDescent="0.25">
      <c r="B80" s="1536"/>
      <c r="C80" s="1536"/>
      <c r="D80" s="1536"/>
      <c r="E80" s="1536"/>
      <c r="F80" s="1536"/>
      <c r="G80" s="1536"/>
      <c r="H80" s="1536"/>
      <c r="I80" s="1536"/>
      <c r="J80" s="1536"/>
      <c r="K80" s="1536"/>
      <c r="L80" s="1536"/>
      <c r="M80" s="1536"/>
      <c r="N80" s="1536"/>
      <c r="O80" s="1536"/>
      <c r="P80" s="1536"/>
      <c r="Q80" s="1536"/>
      <c r="R80" s="1536"/>
      <c r="S80" s="1536"/>
      <c r="T80" s="1536"/>
      <c r="U80" s="1536"/>
      <c r="V80" s="1536"/>
      <c r="W80" s="1536"/>
      <c r="X80" s="1536"/>
      <c r="Y80" s="1536"/>
      <c r="Z80" s="1536"/>
      <c r="AA80" s="1536"/>
      <c r="AB80" s="1536"/>
      <c r="AC80" s="1536"/>
      <c r="AD80" s="1536"/>
      <c r="AE80" s="1536"/>
      <c r="AF80" s="1536"/>
      <c r="AG80" s="1536"/>
      <c r="AH80" s="1536"/>
      <c r="AI80" s="1536"/>
      <c r="AJ80" s="1536"/>
      <c r="AK80" s="1536"/>
      <c r="AL80" s="1536"/>
      <c r="AM80" s="1536"/>
      <c r="AN80" s="1536"/>
      <c r="AO80" s="1536"/>
      <c r="AP80" s="1536"/>
      <c r="AQ80" s="1536"/>
      <c r="AR80" s="1536"/>
      <c r="AS80" s="1536"/>
      <c r="AT80" s="1536"/>
      <c r="AU80" s="1536"/>
      <c r="AV80" s="1536"/>
      <c r="AW80" s="1536"/>
      <c r="AX80" s="1536"/>
      <c r="AY80" s="1536"/>
      <c r="AZ80" s="1536"/>
      <c r="BA80" s="1536"/>
      <c r="BB80" s="1536"/>
      <c r="BC80" s="1536"/>
      <c r="BD80" s="1536"/>
      <c r="BE80" s="1536"/>
      <c r="BF80" s="1536"/>
    </row>
    <row r="81" spans="2:58" ht="15" x14ac:dyDescent="0.25">
      <c r="B81" s="1536"/>
      <c r="C81" s="1536"/>
      <c r="D81" s="1536"/>
      <c r="E81" s="1536"/>
      <c r="F81" s="1536"/>
      <c r="G81" s="1536"/>
      <c r="H81" s="1536"/>
      <c r="I81" s="1536"/>
      <c r="J81" s="1536"/>
      <c r="K81" s="1536"/>
      <c r="L81" s="1536"/>
      <c r="M81" s="1536"/>
      <c r="N81" s="1536"/>
      <c r="O81" s="1536"/>
      <c r="P81" s="1536"/>
      <c r="Q81" s="1536"/>
      <c r="R81" s="1536"/>
      <c r="S81" s="1536"/>
      <c r="T81" s="1536"/>
      <c r="U81" s="1536"/>
      <c r="V81" s="1536"/>
      <c r="W81" s="1536"/>
      <c r="X81" s="1536"/>
      <c r="Y81" s="1536"/>
      <c r="Z81" s="1536"/>
      <c r="AA81" s="1536"/>
      <c r="AB81" s="1536"/>
      <c r="AC81" s="1536"/>
      <c r="AD81" s="1536"/>
      <c r="AE81" s="1536"/>
      <c r="AF81" s="1536"/>
      <c r="AG81" s="1536"/>
      <c r="AH81" s="1536"/>
      <c r="AI81" s="1536"/>
      <c r="AJ81" s="1536"/>
      <c r="AK81" s="1536"/>
      <c r="AL81" s="1536"/>
      <c r="AM81" s="1536"/>
      <c r="AN81" s="1536"/>
      <c r="AO81" s="1536"/>
      <c r="AP81" s="1536"/>
      <c r="AQ81" s="1536"/>
      <c r="AR81" s="1536"/>
      <c r="AS81" s="1536"/>
      <c r="AT81" s="1536"/>
      <c r="AU81" s="1536"/>
      <c r="AV81" s="1536"/>
      <c r="AW81" s="1536"/>
      <c r="AX81" s="1536"/>
      <c r="AY81" s="1536"/>
      <c r="AZ81" s="1536"/>
      <c r="BA81" s="1536"/>
      <c r="BB81" s="1536"/>
      <c r="BC81" s="1536"/>
      <c r="BD81" s="1536"/>
      <c r="BE81" s="1536"/>
      <c r="BF81" s="1536"/>
    </row>
    <row r="82" spans="2:58" ht="15" x14ac:dyDescent="0.25">
      <c r="B82" s="1536"/>
      <c r="C82" s="1536"/>
      <c r="D82" s="1536"/>
      <c r="E82" s="1536"/>
      <c r="F82" s="1536"/>
      <c r="G82" s="1536"/>
      <c r="H82" s="1536"/>
      <c r="I82" s="1536"/>
      <c r="J82" s="1536"/>
      <c r="K82" s="1536"/>
      <c r="L82" s="1536"/>
      <c r="M82" s="1536"/>
      <c r="N82" s="1536"/>
      <c r="O82" s="1536"/>
      <c r="P82" s="1536"/>
      <c r="Q82" s="1536"/>
      <c r="R82" s="1536"/>
      <c r="S82" s="1536"/>
      <c r="T82" s="1536"/>
      <c r="U82" s="1536"/>
      <c r="V82" s="1536"/>
      <c r="W82" s="1536"/>
      <c r="X82" s="1536"/>
      <c r="Y82" s="1536"/>
      <c r="Z82" s="1536"/>
      <c r="AA82" s="1536"/>
      <c r="AB82" s="1536"/>
      <c r="AC82" s="1536"/>
      <c r="AD82" s="1536"/>
      <c r="AE82" s="1536"/>
      <c r="AF82" s="1536"/>
      <c r="AG82" s="1536"/>
      <c r="AH82" s="1536"/>
      <c r="AI82" s="1536"/>
      <c r="AJ82" s="1536"/>
      <c r="AK82" s="1536"/>
      <c r="AL82" s="1536"/>
      <c r="AM82" s="1536"/>
      <c r="AN82" s="1536"/>
      <c r="AO82" s="1536"/>
      <c r="AP82" s="1536"/>
      <c r="AQ82" s="1536"/>
      <c r="AR82" s="1536"/>
      <c r="AS82" s="1536"/>
      <c r="AT82" s="1536"/>
      <c r="AU82" s="1536"/>
      <c r="AV82" s="1536"/>
      <c r="AW82" s="1536"/>
      <c r="AX82" s="1536"/>
      <c r="AY82" s="1536"/>
      <c r="AZ82" s="1536"/>
      <c r="BA82" s="1536"/>
      <c r="BB82" s="1536"/>
      <c r="BC82" s="1536"/>
      <c r="BD82" s="1536"/>
      <c r="BE82" s="1536"/>
      <c r="BF82" s="1536"/>
    </row>
    <row r="83" spans="2:58" ht="15" x14ac:dyDescent="0.25">
      <c r="B83" s="1536"/>
      <c r="C83" s="1536"/>
      <c r="D83" s="1536"/>
      <c r="E83" s="1536"/>
      <c r="F83" s="1536"/>
      <c r="G83" s="1536"/>
      <c r="H83" s="1536"/>
      <c r="I83" s="1536"/>
      <c r="J83" s="1536"/>
      <c r="K83" s="1536"/>
      <c r="L83" s="1536"/>
      <c r="M83" s="1536"/>
      <c r="N83" s="1536"/>
      <c r="O83" s="1536"/>
      <c r="P83" s="1536"/>
      <c r="Q83" s="1536"/>
      <c r="R83" s="1536"/>
      <c r="S83" s="1536"/>
      <c r="T83" s="1536"/>
      <c r="U83" s="1536"/>
      <c r="V83" s="1536"/>
      <c r="W83" s="1536"/>
      <c r="X83" s="1536"/>
      <c r="Y83" s="1536"/>
      <c r="Z83" s="1536"/>
      <c r="AA83" s="1536"/>
      <c r="AB83" s="1536"/>
      <c r="AC83" s="1536"/>
      <c r="AD83" s="1536"/>
      <c r="AE83" s="1536"/>
      <c r="AF83" s="1536"/>
      <c r="AG83" s="1536"/>
      <c r="AH83" s="1536"/>
      <c r="AI83" s="1536"/>
      <c r="AJ83" s="1536"/>
      <c r="AK83" s="1536"/>
      <c r="AL83" s="1536"/>
      <c r="AM83" s="1536"/>
      <c r="AN83" s="1536"/>
      <c r="AO83" s="1536"/>
      <c r="AP83" s="1536"/>
      <c r="AQ83" s="1536"/>
      <c r="AR83" s="1536"/>
      <c r="AS83" s="1536"/>
      <c r="AT83" s="1536"/>
      <c r="AU83" s="1536"/>
      <c r="AV83" s="1536"/>
      <c r="AW83" s="1536"/>
      <c r="AX83" s="1536"/>
      <c r="AY83" s="1536"/>
      <c r="AZ83" s="1536"/>
      <c r="BA83" s="1536"/>
      <c r="BB83" s="1536"/>
      <c r="BC83" s="1536"/>
      <c r="BD83" s="1536"/>
      <c r="BE83" s="1536"/>
      <c r="BF83" s="1536"/>
    </row>
    <row r="84" spans="2:58" ht="15" x14ac:dyDescent="0.25">
      <c r="B84" s="1536"/>
      <c r="C84" s="1536"/>
      <c r="D84" s="1536"/>
      <c r="E84" s="1536"/>
      <c r="F84" s="1536"/>
      <c r="G84" s="1536"/>
      <c r="H84" s="1536"/>
      <c r="I84" s="1536"/>
      <c r="J84" s="1536"/>
      <c r="K84" s="1536"/>
      <c r="L84" s="1536"/>
      <c r="M84" s="1536"/>
      <c r="N84" s="1536"/>
      <c r="O84" s="1536"/>
      <c r="P84" s="1536"/>
      <c r="Q84" s="1536"/>
      <c r="R84" s="1536"/>
      <c r="S84" s="1536"/>
      <c r="T84" s="1536"/>
      <c r="U84" s="1536"/>
      <c r="V84" s="1536"/>
      <c r="W84" s="1536"/>
      <c r="X84" s="1536"/>
      <c r="Y84" s="1536"/>
      <c r="Z84" s="1536"/>
      <c r="AA84" s="1536"/>
      <c r="AB84" s="1536"/>
      <c r="AC84" s="1536"/>
      <c r="AD84" s="1536"/>
      <c r="AE84" s="1536"/>
      <c r="AF84" s="1536"/>
      <c r="AG84" s="1536"/>
      <c r="AH84" s="1536"/>
      <c r="AI84" s="1536"/>
      <c r="AJ84" s="1536"/>
      <c r="AK84" s="1536"/>
      <c r="AL84" s="1536"/>
      <c r="AM84" s="1536"/>
      <c r="AN84" s="1536"/>
      <c r="AO84" s="1536"/>
      <c r="AP84" s="1536"/>
      <c r="AQ84" s="1536"/>
      <c r="AR84" s="1536"/>
      <c r="AS84" s="1536"/>
      <c r="AT84" s="1536"/>
      <c r="AU84" s="1536"/>
      <c r="AV84" s="1536"/>
      <c r="AW84" s="1536"/>
      <c r="AX84" s="1536"/>
      <c r="AY84" s="1536"/>
      <c r="AZ84" s="1536"/>
      <c r="BA84" s="1536"/>
      <c r="BB84" s="1536"/>
      <c r="BC84" s="1536"/>
      <c r="BD84" s="1536"/>
      <c r="BE84" s="1536"/>
      <c r="BF84" s="1536"/>
    </row>
    <row r="85" spans="2:58" ht="15" x14ac:dyDescent="0.25">
      <c r="B85" s="1536"/>
      <c r="C85" s="1536"/>
      <c r="D85" s="1536"/>
      <c r="E85" s="1536"/>
      <c r="F85" s="1536"/>
      <c r="G85" s="1536"/>
      <c r="H85" s="1536"/>
      <c r="I85" s="1536"/>
      <c r="J85" s="1536"/>
      <c r="K85" s="1536"/>
      <c r="L85" s="1536"/>
      <c r="M85" s="1536"/>
      <c r="N85" s="1536"/>
      <c r="O85" s="1536"/>
      <c r="P85" s="1536"/>
      <c r="Q85" s="1536"/>
      <c r="R85" s="1536"/>
      <c r="S85" s="1536"/>
      <c r="T85" s="1536"/>
      <c r="U85" s="1536"/>
      <c r="V85" s="1536"/>
      <c r="W85" s="1536"/>
      <c r="X85" s="1536"/>
      <c r="Y85" s="1536"/>
      <c r="Z85" s="1536"/>
      <c r="AA85" s="1536"/>
      <c r="AB85" s="1536"/>
      <c r="AC85" s="1536"/>
      <c r="AD85" s="1536"/>
      <c r="AE85" s="1536"/>
      <c r="AF85" s="1536"/>
      <c r="AG85" s="1536"/>
      <c r="AH85" s="1536"/>
      <c r="AI85" s="1536"/>
      <c r="AJ85" s="1536"/>
      <c r="AK85" s="1536"/>
      <c r="AL85" s="1536"/>
      <c r="AM85" s="1536"/>
      <c r="AN85" s="1536"/>
      <c r="AO85" s="1536"/>
      <c r="AP85" s="1536"/>
      <c r="AQ85" s="1536"/>
      <c r="AR85" s="1536"/>
      <c r="AS85" s="1536"/>
      <c r="AT85" s="1536"/>
      <c r="AU85" s="1536"/>
      <c r="AV85" s="1536"/>
      <c r="AW85" s="1536"/>
      <c r="AX85" s="1536"/>
      <c r="AY85" s="1536"/>
      <c r="AZ85" s="1536"/>
      <c r="BA85" s="1536"/>
      <c r="BB85" s="1536"/>
      <c r="BC85" s="1536"/>
      <c r="BD85" s="1536"/>
      <c r="BE85" s="1536"/>
      <c r="BF85" s="1536"/>
    </row>
    <row r="86" spans="2:58" ht="15" x14ac:dyDescent="0.25">
      <c r="B86" s="1536"/>
      <c r="C86" s="1536"/>
      <c r="D86" s="1536"/>
      <c r="E86" s="1536"/>
      <c r="F86" s="1536"/>
      <c r="G86" s="1536"/>
      <c r="H86" s="1536"/>
      <c r="I86" s="1536"/>
      <c r="J86" s="1536"/>
      <c r="K86" s="1536"/>
      <c r="L86" s="1536"/>
      <c r="M86" s="1536"/>
      <c r="N86" s="1536"/>
      <c r="O86" s="1536"/>
      <c r="P86" s="1536"/>
      <c r="Q86" s="1536"/>
      <c r="R86" s="1536"/>
      <c r="S86" s="1536"/>
      <c r="T86" s="1536"/>
      <c r="U86" s="1536"/>
      <c r="V86" s="1536"/>
      <c r="W86" s="1536"/>
      <c r="X86" s="1536"/>
      <c r="Y86" s="1536"/>
      <c r="Z86" s="1536"/>
      <c r="AA86" s="1536"/>
      <c r="AB86" s="1536"/>
      <c r="AC86" s="1536"/>
      <c r="AD86" s="1536"/>
      <c r="AE86" s="1536"/>
      <c r="AF86" s="1536"/>
      <c r="AG86" s="1536"/>
      <c r="AH86" s="1536"/>
      <c r="AI86" s="1536"/>
      <c r="AJ86" s="1536"/>
      <c r="AK86" s="1536"/>
      <c r="AL86" s="1536"/>
      <c r="AM86" s="1536"/>
      <c r="AN86" s="1536"/>
      <c r="AO86" s="1536"/>
      <c r="AP86" s="1536"/>
      <c r="AQ86" s="1536"/>
      <c r="AR86" s="1536"/>
      <c r="AS86" s="1536"/>
      <c r="AT86" s="1536"/>
      <c r="AU86" s="1536"/>
      <c r="AV86" s="1536"/>
      <c r="AW86" s="1536"/>
      <c r="AX86" s="1536"/>
      <c r="AY86" s="1536"/>
      <c r="AZ86" s="1536"/>
      <c r="BA86" s="1536"/>
      <c r="BB86" s="1536"/>
      <c r="BC86" s="1536"/>
      <c r="BD86" s="1536"/>
      <c r="BE86" s="1536"/>
      <c r="BF86" s="1536"/>
    </row>
    <row r="87" spans="2:58" ht="15" x14ac:dyDescent="0.25">
      <c r="B87" s="1536"/>
      <c r="C87" s="1536"/>
      <c r="D87" s="1536"/>
      <c r="E87" s="1536"/>
      <c r="F87" s="1536"/>
      <c r="G87" s="1536"/>
      <c r="H87" s="1536"/>
      <c r="I87" s="1536"/>
      <c r="J87" s="1536"/>
      <c r="K87" s="1536"/>
      <c r="L87" s="1536"/>
      <c r="M87" s="1536"/>
      <c r="N87" s="1536"/>
      <c r="O87" s="1536"/>
      <c r="P87" s="1536"/>
      <c r="Q87" s="1536"/>
      <c r="R87" s="1536"/>
      <c r="S87" s="1536"/>
      <c r="T87" s="1536"/>
      <c r="U87" s="1536"/>
      <c r="V87" s="1536"/>
      <c r="W87" s="1536"/>
      <c r="X87" s="1536"/>
      <c r="Y87" s="1536"/>
      <c r="Z87" s="1536"/>
      <c r="AA87" s="1536"/>
      <c r="AB87" s="1536"/>
      <c r="AC87" s="1536"/>
      <c r="AD87" s="1536"/>
      <c r="AE87" s="1536"/>
      <c r="AF87" s="1536"/>
      <c r="AG87" s="1536"/>
      <c r="AH87" s="1536"/>
      <c r="AI87" s="1536"/>
      <c r="AJ87" s="1536"/>
      <c r="AK87" s="1536"/>
      <c r="AL87" s="1536"/>
      <c r="AM87" s="1536"/>
      <c r="AN87" s="1536"/>
      <c r="AO87" s="1536"/>
      <c r="AP87" s="1536"/>
      <c r="AQ87" s="1536"/>
      <c r="AR87" s="1536"/>
      <c r="AS87" s="1536"/>
      <c r="AT87" s="1536"/>
      <c r="AU87" s="1536"/>
      <c r="AV87" s="1536"/>
      <c r="AW87" s="1536"/>
      <c r="AX87" s="1536"/>
      <c r="AY87" s="1536"/>
      <c r="AZ87" s="1536"/>
      <c r="BA87" s="1536"/>
      <c r="BB87" s="1536"/>
      <c r="BC87" s="1536"/>
      <c r="BD87" s="1536"/>
      <c r="BE87" s="1536"/>
      <c r="BF87" s="1536"/>
    </row>
    <row r="88" spans="2:58" ht="15" x14ac:dyDescent="0.25">
      <c r="B88" s="1536"/>
      <c r="C88" s="1536"/>
      <c r="D88" s="1536"/>
      <c r="E88" s="1536"/>
      <c r="F88" s="1536"/>
      <c r="G88" s="1536"/>
      <c r="H88" s="1536"/>
      <c r="I88" s="1536"/>
      <c r="J88" s="1536"/>
      <c r="K88" s="1536"/>
      <c r="L88" s="1536"/>
      <c r="M88" s="1536"/>
      <c r="N88" s="1536"/>
      <c r="O88" s="1536"/>
      <c r="P88" s="1536"/>
      <c r="Q88" s="1536"/>
      <c r="R88" s="1536"/>
      <c r="S88" s="1536"/>
      <c r="T88" s="1536"/>
      <c r="U88" s="1536"/>
      <c r="V88" s="1536"/>
      <c r="W88" s="1536"/>
      <c r="X88" s="1536"/>
      <c r="Y88" s="1536"/>
      <c r="Z88" s="1536"/>
      <c r="AA88" s="1536"/>
      <c r="AB88" s="1536"/>
      <c r="AC88" s="1536"/>
      <c r="AD88" s="1536"/>
      <c r="AE88" s="1536"/>
      <c r="AF88" s="1536"/>
      <c r="AG88" s="1536"/>
      <c r="AH88" s="1536"/>
      <c r="AI88" s="1536"/>
      <c r="AJ88" s="1536"/>
      <c r="AK88" s="1536"/>
      <c r="AL88" s="1536"/>
      <c r="AM88" s="1536"/>
      <c r="AN88" s="1536"/>
      <c r="AO88" s="1536"/>
      <c r="AP88" s="1536"/>
      <c r="AQ88" s="1536"/>
      <c r="AR88" s="1536"/>
      <c r="AS88" s="1536"/>
      <c r="AT88" s="1536"/>
      <c r="AU88" s="1536"/>
      <c r="AV88" s="1536"/>
      <c r="AW88" s="1536"/>
      <c r="AX88" s="1536"/>
      <c r="AY88" s="1536"/>
      <c r="AZ88" s="1536"/>
      <c r="BA88" s="1536"/>
      <c r="BB88" s="1536"/>
      <c r="BC88" s="1536"/>
      <c r="BD88" s="1536"/>
      <c r="BE88" s="1536"/>
      <c r="BF88" s="1536"/>
    </row>
    <row r="89" spans="2:58" ht="15" x14ac:dyDescent="0.25">
      <c r="B89" s="1536"/>
      <c r="C89" s="1536"/>
      <c r="D89" s="1536"/>
      <c r="E89" s="1536"/>
      <c r="F89" s="1536"/>
      <c r="G89" s="1536"/>
      <c r="H89" s="1536"/>
      <c r="I89" s="1536"/>
      <c r="J89" s="1536"/>
      <c r="K89" s="1536"/>
      <c r="L89" s="1536"/>
      <c r="M89" s="1536"/>
      <c r="N89" s="1536"/>
      <c r="O89" s="1536"/>
      <c r="P89" s="1536"/>
      <c r="Q89" s="1536"/>
      <c r="R89" s="1536"/>
      <c r="S89" s="1536"/>
      <c r="T89" s="1536"/>
      <c r="U89" s="1536"/>
      <c r="V89" s="1536"/>
      <c r="W89" s="1536"/>
      <c r="X89" s="1536"/>
      <c r="Y89" s="1536"/>
      <c r="Z89" s="1536"/>
      <c r="AA89" s="1536"/>
      <c r="AB89" s="1536"/>
      <c r="AC89" s="1536"/>
      <c r="AD89" s="1536"/>
      <c r="AE89" s="1536"/>
      <c r="AF89" s="1536"/>
      <c r="AG89" s="1536"/>
      <c r="AH89" s="1536"/>
      <c r="AI89" s="1536"/>
      <c r="AJ89" s="1536"/>
      <c r="AK89" s="1536"/>
      <c r="AL89" s="1536"/>
      <c r="AM89" s="1536"/>
      <c r="AN89" s="1536"/>
      <c r="AO89" s="1536"/>
      <c r="AP89" s="1536"/>
      <c r="AQ89" s="1536"/>
      <c r="AR89" s="1536"/>
      <c r="AS89" s="1536"/>
      <c r="AT89" s="1536"/>
      <c r="AU89" s="1536"/>
      <c r="AV89" s="1536"/>
      <c r="AW89" s="1536"/>
      <c r="AX89" s="1536"/>
      <c r="AY89" s="1536"/>
      <c r="AZ89" s="1536"/>
      <c r="BA89" s="1536"/>
      <c r="BB89" s="1536"/>
      <c r="BC89" s="1536"/>
      <c r="BD89" s="1536"/>
      <c r="BE89" s="1536"/>
      <c r="BF89" s="1536"/>
    </row>
    <row r="90" spans="2:58" ht="15" x14ac:dyDescent="0.25">
      <c r="B90" s="1536"/>
      <c r="C90" s="1536"/>
      <c r="D90" s="1536"/>
      <c r="E90" s="1536"/>
      <c r="F90" s="1536"/>
      <c r="G90" s="1536"/>
      <c r="H90" s="1536"/>
      <c r="I90" s="1536"/>
      <c r="J90" s="1536"/>
      <c r="K90" s="1536"/>
      <c r="L90" s="1536"/>
      <c r="M90" s="1536"/>
      <c r="N90" s="1536"/>
      <c r="O90" s="1536"/>
      <c r="P90" s="1536"/>
      <c r="Q90" s="1536"/>
      <c r="R90" s="1536"/>
      <c r="S90" s="1536"/>
      <c r="T90" s="1536"/>
      <c r="U90" s="1536"/>
      <c r="V90" s="1536"/>
      <c r="W90" s="1536"/>
      <c r="X90" s="1536"/>
      <c r="Y90" s="1536"/>
      <c r="Z90" s="1536"/>
      <c r="AA90" s="1536"/>
      <c r="AB90" s="1536"/>
      <c r="AC90" s="1536"/>
      <c r="AD90" s="1536"/>
      <c r="AE90" s="1536"/>
      <c r="AF90" s="1536"/>
      <c r="AG90" s="1536"/>
      <c r="AH90" s="1536"/>
      <c r="AI90" s="1536"/>
      <c r="AJ90" s="1536"/>
      <c r="AK90" s="1536"/>
      <c r="AL90" s="1536"/>
      <c r="AM90" s="1536"/>
      <c r="AN90" s="1536"/>
      <c r="AO90" s="1536"/>
      <c r="AP90" s="1536"/>
      <c r="AQ90" s="1536"/>
      <c r="AR90" s="1536"/>
      <c r="AS90" s="1536"/>
      <c r="AT90" s="1536"/>
      <c r="AU90" s="1536"/>
      <c r="AV90" s="1536"/>
      <c r="AW90" s="1536"/>
      <c r="AX90" s="1536"/>
      <c r="AY90" s="1536"/>
      <c r="AZ90" s="1536"/>
      <c r="BA90" s="1536"/>
      <c r="BB90" s="1536"/>
      <c r="BC90" s="1536"/>
      <c r="BD90" s="1536"/>
      <c r="BE90" s="1536"/>
      <c r="BF90" s="1536"/>
    </row>
    <row r="91" spans="2:58" ht="15" x14ac:dyDescent="0.25">
      <c r="B91" s="1536"/>
      <c r="C91" s="1536"/>
      <c r="D91" s="1536"/>
      <c r="E91" s="1536"/>
      <c r="F91" s="1536"/>
      <c r="G91" s="1536"/>
      <c r="H91" s="1536"/>
      <c r="I91" s="1536"/>
      <c r="J91" s="1536"/>
      <c r="K91" s="1536"/>
      <c r="L91" s="1536"/>
      <c r="M91" s="1536"/>
      <c r="N91" s="1536"/>
      <c r="O91" s="1536"/>
      <c r="P91" s="1536"/>
      <c r="Q91" s="1536"/>
      <c r="R91" s="1536"/>
      <c r="S91" s="1536"/>
      <c r="T91" s="1536"/>
      <c r="U91" s="1536"/>
      <c r="V91" s="1536"/>
      <c r="W91" s="1536"/>
      <c r="X91" s="1536"/>
      <c r="Y91" s="1536"/>
      <c r="Z91" s="1536"/>
      <c r="AA91" s="1536"/>
      <c r="AB91" s="1536"/>
      <c r="AC91" s="1536"/>
      <c r="AD91" s="1536"/>
      <c r="AE91" s="1536"/>
      <c r="AF91" s="1536"/>
      <c r="AG91" s="1536"/>
      <c r="AH91" s="1536"/>
      <c r="AI91" s="1536"/>
      <c r="AJ91" s="1536"/>
      <c r="AK91" s="1536"/>
      <c r="AL91" s="1536"/>
      <c r="AM91" s="1536"/>
      <c r="AN91" s="1536"/>
      <c r="AO91" s="1536"/>
      <c r="AP91" s="1536"/>
      <c r="AQ91" s="1536"/>
      <c r="AR91" s="1536"/>
      <c r="AS91" s="1536"/>
      <c r="AT91" s="1536"/>
      <c r="AU91" s="1536"/>
      <c r="AV91" s="1536"/>
      <c r="AW91" s="1536"/>
      <c r="AX91" s="1536"/>
      <c r="AY91" s="1536"/>
      <c r="AZ91" s="1536"/>
      <c r="BA91" s="1536"/>
      <c r="BB91" s="1536"/>
      <c r="BC91" s="1536"/>
      <c r="BD91" s="1536"/>
      <c r="BE91" s="1536"/>
      <c r="BF91" s="1536"/>
    </row>
    <row r="92" spans="2:58" ht="15" x14ac:dyDescent="0.25">
      <c r="B92" s="1536"/>
      <c r="C92" s="1536"/>
      <c r="D92" s="1536"/>
      <c r="E92" s="1536"/>
      <c r="F92" s="1536"/>
      <c r="G92" s="1536"/>
      <c r="H92" s="1536"/>
      <c r="I92" s="1536"/>
      <c r="J92" s="1536"/>
      <c r="K92" s="1536"/>
      <c r="L92" s="1536"/>
      <c r="M92" s="1536"/>
      <c r="N92" s="1536"/>
      <c r="O92" s="1536"/>
      <c r="P92" s="1536"/>
      <c r="Q92" s="1536"/>
      <c r="R92" s="1536"/>
      <c r="S92" s="1536"/>
      <c r="T92" s="1536"/>
      <c r="U92" s="1536"/>
      <c r="V92" s="1536"/>
      <c r="W92" s="1536"/>
      <c r="X92" s="1536"/>
      <c r="Y92" s="1536"/>
      <c r="Z92" s="1536"/>
      <c r="AA92" s="1536"/>
      <c r="AB92" s="1536"/>
      <c r="AC92" s="1536"/>
      <c r="AD92" s="1536"/>
      <c r="AE92" s="1536"/>
      <c r="AF92" s="1536"/>
      <c r="AG92" s="1536"/>
      <c r="AH92" s="1536"/>
      <c r="AI92" s="1536"/>
      <c r="AJ92" s="1536"/>
      <c r="AK92" s="1536"/>
      <c r="AL92" s="1536"/>
      <c r="AM92" s="1536"/>
      <c r="AN92" s="1536"/>
      <c r="AO92" s="1536"/>
      <c r="AP92" s="1536"/>
      <c r="AQ92" s="1536"/>
      <c r="AR92" s="1536"/>
      <c r="AS92" s="1536"/>
      <c r="AT92" s="1536"/>
      <c r="AU92" s="1536"/>
      <c r="AV92" s="1536"/>
      <c r="AW92" s="1536"/>
      <c r="AX92" s="1536"/>
      <c r="AY92" s="1536"/>
      <c r="AZ92" s="1536"/>
      <c r="BA92" s="1536"/>
      <c r="BB92" s="1536"/>
      <c r="BC92" s="1536"/>
      <c r="BD92" s="1536"/>
      <c r="BE92" s="1536"/>
      <c r="BF92" s="1536"/>
    </row>
    <row r="93" spans="2:58" ht="15" x14ac:dyDescent="0.25">
      <c r="B93" s="1536"/>
      <c r="C93" s="1536"/>
      <c r="D93" s="1536"/>
      <c r="E93" s="1536"/>
      <c r="F93" s="1536"/>
      <c r="G93" s="1536"/>
      <c r="H93" s="1536"/>
      <c r="I93" s="1536"/>
      <c r="J93" s="1536"/>
      <c r="K93" s="1536"/>
      <c r="L93" s="1536"/>
      <c r="M93" s="1536"/>
      <c r="N93" s="1536"/>
      <c r="O93" s="1536"/>
      <c r="P93" s="1536"/>
      <c r="Q93" s="1536"/>
      <c r="R93" s="1536"/>
      <c r="S93" s="1536"/>
      <c r="T93" s="1536"/>
      <c r="U93" s="1536"/>
      <c r="V93" s="1536"/>
      <c r="W93" s="1536"/>
      <c r="X93" s="1536"/>
      <c r="Y93" s="1536"/>
      <c r="Z93" s="1536"/>
      <c r="AA93" s="1536"/>
      <c r="AB93" s="1536"/>
      <c r="AC93" s="1536"/>
      <c r="AD93" s="1536"/>
      <c r="AE93" s="1536"/>
      <c r="AF93" s="1536"/>
      <c r="AG93" s="1536"/>
      <c r="AH93" s="1536"/>
      <c r="AI93" s="1536"/>
      <c r="AJ93" s="1536"/>
      <c r="AK93" s="1536"/>
      <c r="AL93" s="1536"/>
      <c r="AM93" s="1536"/>
      <c r="AN93" s="1536"/>
      <c r="AO93" s="1536"/>
      <c r="AP93" s="1536"/>
      <c r="AQ93" s="1536"/>
      <c r="AR93" s="1536"/>
      <c r="AS93" s="1536"/>
      <c r="AT93" s="1536"/>
      <c r="AU93" s="1536"/>
      <c r="AV93" s="1536"/>
      <c r="AW93" s="1536"/>
      <c r="AX93" s="1536"/>
      <c r="AY93" s="1536"/>
      <c r="AZ93" s="1536"/>
      <c r="BA93" s="1536"/>
      <c r="BB93" s="1536"/>
      <c r="BC93" s="1536"/>
      <c r="BD93" s="1536"/>
      <c r="BE93" s="1536"/>
      <c r="BF93" s="1536"/>
    </row>
    <row r="94" spans="2:58" ht="15" x14ac:dyDescent="0.25">
      <c r="B94" s="1536"/>
      <c r="C94" s="1536"/>
      <c r="D94" s="1536"/>
      <c r="E94" s="1536"/>
      <c r="F94" s="1536"/>
      <c r="G94" s="1536"/>
      <c r="H94" s="1536"/>
      <c r="I94" s="1536"/>
      <c r="J94" s="1536"/>
      <c r="K94" s="1536"/>
      <c r="L94" s="1536"/>
      <c r="M94" s="1536"/>
      <c r="N94" s="1536"/>
      <c r="O94" s="1536"/>
      <c r="P94" s="1536"/>
      <c r="Q94" s="1536"/>
      <c r="R94" s="1536"/>
      <c r="S94" s="1536"/>
      <c r="T94" s="1536"/>
      <c r="U94" s="1536"/>
      <c r="V94" s="1536"/>
      <c r="W94" s="1536"/>
      <c r="X94" s="1536"/>
      <c r="Y94" s="1536"/>
      <c r="Z94" s="1536"/>
      <c r="AA94" s="1536"/>
      <c r="AB94" s="1536"/>
      <c r="AC94" s="1536"/>
      <c r="AD94" s="1536"/>
      <c r="AE94" s="1536"/>
      <c r="AF94" s="1536"/>
      <c r="AG94" s="1536"/>
      <c r="AH94" s="1536"/>
      <c r="AI94" s="1536"/>
      <c r="AJ94" s="1536"/>
      <c r="AK94" s="1536"/>
      <c r="AL94" s="1536"/>
      <c r="AM94" s="1536"/>
      <c r="AN94" s="1536"/>
      <c r="AO94" s="1536"/>
      <c r="AP94" s="1536"/>
      <c r="AQ94" s="1536"/>
      <c r="AR94" s="1536"/>
      <c r="AS94" s="1536"/>
      <c r="AT94" s="1536"/>
      <c r="AU94" s="1536"/>
      <c r="AV94" s="1536"/>
      <c r="AW94" s="1536"/>
      <c r="AX94" s="1536"/>
      <c r="AY94" s="1536"/>
      <c r="AZ94" s="1536"/>
      <c r="BA94" s="1536"/>
      <c r="BB94" s="1536"/>
      <c r="BC94" s="1536"/>
      <c r="BD94" s="1536"/>
      <c r="BE94" s="1536"/>
      <c r="BF94" s="1536"/>
    </row>
    <row r="95" spans="2:58" ht="15" x14ac:dyDescent="0.25">
      <c r="B95" s="1536"/>
      <c r="C95" s="1536"/>
      <c r="D95" s="1536"/>
      <c r="E95" s="1536"/>
      <c r="F95" s="1536"/>
      <c r="G95" s="1536"/>
      <c r="H95" s="1536"/>
      <c r="I95" s="1536"/>
      <c r="J95" s="1536"/>
      <c r="K95" s="1536"/>
      <c r="L95" s="1536"/>
      <c r="M95" s="1536"/>
      <c r="N95" s="1536"/>
      <c r="O95" s="1536"/>
      <c r="P95" s="1536"/>
      <c r="Q95" s="1536"/>
      <c r="R95" s="1536"/>
      <c r="S95" s="1536"/>
      <c r="T95" s="1536"/>
      <c r="U95" s="1536"/>
      <c r="V95" s="1536"/>
      <c r="W95" s="1536"/>
      <c r="X95" s="1536"/>
      <c r="Y95" s="1536"/>
      <c r="Z95" s="1536"/>
      <c r="AA95" s="1536"/>
      <c r="AB95" s="1536"/>
      <c r="AC95" s="1536"/>
      <c r="AD95" s="1536"/>
      <c r="AE95" s="1536"/>
      <c r="AF95" s="1536"/>
      <c r="AG95" s="1536"/>
      <c r="AH95" s="1536"/>
      <c r="AI95" s="1536"/>
      <c r="AJ95" s="1536"/>
      <c r="AK95" s="1536"/>
      <c r="AL95" s="1536"/>
      <c r="AM95" s="1536"/>
      <c r="AN95" s="1536"/>
      <c r="AO95" s="1536"/>
      <c r="AP95" s="1536"/>
      <c r="AQ95" s="1536"/>
      <c r="AR95" s="1536"/>
      <c r="AS95" s="1536"/>
      <c r="AT95" s="1536"/>
      <c r="AU95" s="1536"/>
      <c r="AV95" s="1536"/>
      <c r="AW95" s="1536"/>
      <c r="AX95" s="1536"/>
      <c r="AY95" s="1536"/>
      <c r="AZ95" s="1536"/>
      <c r="BA95" s="1536"/>
      <c r="BB95" s="1536"/>
      <c r="BC95" s="1536"/>
      <c r="BD95" s="1536"/>
      <c r="BE95" s="1536"/>
      <c r="BF95" s="1536"/>
    </row>
    <row r="96" spans="2:58" ht="15" x14ac:dyDescent="0.25">
      <c r="B96" s="1536"/>
      <c r="C96" s="1536"/>
      <c r="D96" s="1536"/>
      <c r="E96" s="1536"/>
      <c r="F96" s="1536"/>
      <c r="G96" s="1536"/>
      <c r="H96" s="1536"/>
      <c r="I96" s="1536"/>
      <c r="J96" s="1536"/>
      <c r="K96" s="1536"/>
      <c r="L96" s="1536"/>
      <c r="M96" s="1536"/>
      <c r="N96" s="1536"/>
      <c r="O96" s="1536"/>
      <c r="P96" s="1536"/>
      <c r="Q96" s="1536"/>
      <c r="R96" s="1536"/>
      <c r="S96" s="1536"/>
      <c r="T96" s="1536"/>
      <c r="U96" s="1536"/>
      <c r="V96" s="1536"/>
      <c r="W96" s="1536"/>
      <c r="X96" s="1536"/>
      <c r="Y96" s="1536"/>
      <c r="Z96" s="1536"/>
      <c r="AA96" s="1536"/>
      <c r="AB96" s="1536"/>
      <c r="AC96" s="1536"/>
      <c r="AD96" s="1536"/>
      <c r="AE96" s="1536"/>
      <c r="AF96" s="1536"/>
      <c r="AG96" s="1536"/>
      <c r="AH96" s="1536"/>
      <c r="AI96" s="1536"/>
      <c r="AJ96" s="1536"/>
      <c r="AK96" s="1536"/>
      <c r="AL96" s="1536"/>
      <c r="AM96" s="1536"/>
      <c r="AN96" s="1536"/>
      <c r="AO96" s="1536"/>
      <c r="AP96" s="1536"/>
      <c r="AQ96" s="1536"/>
      <c r="AR96" s="1536"/>
      <c r="AS96" s="1536"/>
      <c r="AT96" s="1536"/>
      <c r="AU96" s="1536"/>
      <c r="AV96" s="1536"/>
      <c r="AW96" s="1536"/>
      <c r="AX96" s="1536"/>
      <c r="AY96" s="1536"/>
      <c r="AZ96" s="1536"/>
      <c r="BA96" s="1536"/>
      <c r="BB96" s="1536"/>
      <c r="BC96" s="1536"/>
      <c r="BD96" s="1536"/>
      <c r="BE96" s="1536"/>
      <c r="BF96" s="1536"/>
    </row>
    <row r="97" spans="2:58" ht="15" x14ac:dyDescent="0.25">
      <c r="B97" s="1536"/>
      <c r="C97" s="1536"/>
      <c r="D97" s="1536"/>
      <c r="E97" s="1536"/>
      <c r="F97" s="1536"/>
      <c r="G97" s="1536"/>
      <c r="H97" s="1536"/>
      <c r="I97" s="1536"/>
      <c r="J97" s="1536"/>
      <c r="K97" s="1536"/>
      <c r="L97" s="1536"/>
      <c r="M97" s="1536"/>
      <c r="N97" s="1536"/>
      <c r="O97" s="1536"/>
      <c r="P97" s="1536"/>
      <c r="Q97" s="1536"/>
      <c r="R97" s="1536"/>
      <c r="S97" s="1536"/>
      <c r="T97" s="1536"/>
      <c r="U97" s="1536"/>
      <c r="V97" s="1536"/>
      <c r="W97" s="1536"/>
      <c r="X97" s="1536"/>
      <c r="Y97" s="1536"/>
      <c r="Z97" s="1536"/>
      <c r="AA97" s="1536"/>
      <c r="AB97" s="1536"/>
      <c r="AC97" s="1536"/>
      <c r="AD97" s="1536"/>
      <c r="AE97" s="1536"/>
      <c r="AF97" s="1536"/>
      <c r="AG97" s="1536"/>
      <c r="AH97" s="1536"/>
      <c r="AI97" s="1536"/>
      <c r="AJ97" s="1536"/>
      <c r="AK97" s="1536"/>
      <c r="AL97" s="1536"/>
      <c r="AM97" s="1536"/>
      <c r="AN97" s="1536"/>
      <c r="AO97" s="1536"/>
      <c r="AP97" s="1536"/>
      <c r="AQ97" s="1536"/>
      <c r="AR97" s="1536"/>
      <c r="AS97" s="1536"/>
      <c r="AT97" s="1536"/>
      <c r="AU97" s="1536"/>
      <c r="AV97" s="1536"/>
      <c r="AW97" s="1536"/>
      <c r="AX97" s="1536"/>
      <c r="AY97" s="1536"/>
      <c r="AZ97" s="1536"/>
      <c r="BA97" s="1536"/>
      <c r="BB97" s="1536"/>
      <c r="BC97" s="1536"/>
      <c r="BD97" s="1536"/>
      <c r="BE97" s="1536"/>
      <c r="BF97" s="1536"/>
    </row>
    <row r="98" spans="2:58" ht="15" x14ac:dyDescent="0.25">
      <c r="B98" s="1536"/>
      <c r="C98" s="1536"/>
      <c r="D98" s="1536"/>
      <c r="E98" s="1536"/>
      <c r="F98" s="1536"/>
      <c r="G98" s="1536"/>
      <c r="H98" s="1536"/>
      <c r="I98" s="1536"/>
      <c r="J98" s="1536"/>
      <c r="K98" s="1536"/>
      <c r="L98" s="1536"/>
      <c r="M98" s="1536"/>
      <c r="N98" s="1536"/>
      <c r="O98" s="1536"/>
      <c r="P98" s="1536"/>
      <c r="Q98" s="1536"/>
      <c r="R98" s="1536"/>
      <c r="S98" s="1536"/>
      <c r="T98" s="1536"/>
      <c r="U98" s="1536"/>
      <c r="V98" s="1536"/>
      <c r="W98" s="1536"/>
      <c r="X98" s="1536"/>
      <c r="Y98" s="1536"/>
      <c r="Z98" s="1536"/>
      <c r="AA98" s="1536"/>
      <c r="AB98" s="1536"/>
      <c r="AC98" s="1536"/>
      <c r="AD98" s="1536"/>
      <c r="AE98" s="1536"/>
      <c r="AF98" s="1536"/>
      <c r="AG98" s="1536"/>
      <c r="AH98" s="1536"/>
      <c r="AI98" s="1536"/>
      <c r="AJ98" s="1536"/>
      <c r="AK98" s="1536"/>
      <c r="AL98" s="1536"/>
      <c r="AM98" s="1536"/>
      <c r="AN98" s="1536"/>
      <c r="AO98" s="1536"/>
      <c r="AP98" s="1536"/>
      <c r="AQ98" s="1536"/>
      <c r="AR98" s="1536"/>
      <c r="AS98" s="1536"/>
      <c r="AT98" s="1536"/>
      <c r="AU98" s="1536"/>
      <c r="AV98" s="1536"/>
      <c r="AW98" s="1536"/>
      <c r="AX98" s="1536"/>
      <c r="AY98" s="1536"/>
      <c r="AZ98" s="1536"/>
      <c r="BA98" s="1536"/>
      <c r="BB98" s="1536"/>
      <c r="BC98" s="1536"/>
      <c r="BD98" s="1536"/>
      <c r="BE98" s="1536"/>
      <c r="BF98" s="1536"/>
    </row>
    <row r="99" spans="2:58" ht="15" x14ac:dyDescent="0.25">
      <c r="B99" s="1536"/>
      <c r="C99" s="1536"/>
      <c r="D99" s="1536"/>
      <c r="E99" s="1536"/>
      <c r="F99" s="1536"/>
      <c r="G99" s="1536"/>
      <c r="H99" s="1536"/>
      <c r="I99" s="1536"/>
      <c r="J99" s="1536"/>
      <c r="K99" s="1536"/>
      <c r="L99" s="1536"/>
      <c r="M99" s="1536"/>
      <c r="N99" s="1536"/>
      <c r="O99" s="1536"/>
      <c r="P99" s="1536"/>
      <c r="Q99" s="1536"/>
      <c r="R99" s="1536"/>
      <c r="S99" s="1536"/>
      <c r="T99" s="1536"/>
      <c r="U99" s="1536"/>
      <c r="V99" s="1536"/>
      <c r="W99" s="1536"/>
      <c r="X99" s="1536"/>
      <c r="Y99" s="1536"/>
      <c r="Z99" s="1536"/>
      <c r="AA99" s="1536"/>
      <c r="AB99" s="1536"/>
      <c r="AC99" s="1536"/>
      <c r="AD99" s="1536"/>
      <c r="AE99" s="1536"/>
      <c r="AF99" s="1536"/>
      <c r="AG99" s="1536"/>
      <c r="AH99" s="1536"/>
      <c r="AI99" s="1536"/>
      <c r="AJ99" s="1536"/>
      <c r="AK99" s="1536"/>
      <c r="AL99" s="1536"/>
      <c r="AM99" s="1536"/>
      <c r="AN99" s="1536"/>
      <c r="AO99" s="1536"/>
      <c r="AP99" s="1536"/>
      <c r="AQ99" s="1536"/>
      <c r="AR99" s="1536"/>
      <c r="AS99" s="1536"/>
      <c r="AT99" s="1536"/>
      <c r="AU99" s="1536"/>
      <c r="AV99" s="1536"/>
      <c r="AW99" s="1536"/>
      <c r="AX99" s="1536"/>
      <c r="AY99" s="1536"/>
      <c r="AZ99" s="1536"/>
      <c r="BA99" s="1536"/>
      <c r="BB99" s="1536"/>
      <c r="BC99" s="1536"/>
      <c r="BD99" s="1536"/>
      <c r="BE99" s="1536"/>
      <c r="BF99" s="1536"/>
    </row>
    <row r="100" spans="2:58" ht="15" x14ac:dyDescent="0.25">
      <c r="B100" s="1536"/>
      <c r="C100" s="1536"/>
      <c r="D100" s="1536"/>
      <c r="E100" s="1536"/>
      <c r="F100" s="1536"/>
      <c r="G100" s="1536"/>
      <c r="H100" s="1536"/>
      <c r="I100" s="1536"/>
      <c r="J100" s="1536"/>
      <c r="K100" s="1536"/>
      <c r="L100" s="1536"/>
      <c r="M100" s="1536"/>
      <c r="N100" s="1536"/>
      <c r="O100" s="1536"/>
      <c r="P100" s="1536"/>
      <c r="Q100" s="1536"/>
      <c r="R100" s="1536"/>
      <c r="S100" s="1536"/>
      <c r="T100" s="1536"/>
      <c r="U100" s="1536"/>
      <c r="V100" s="1536"/>
      <c r="W100" s="1536"/>
      <c r="X100" s="1536"/>
      <c r="Y100" s="1536"/>
      <c r="Z100" s="1536"/>
      <c r="AA100" s="1536"/>
      <c r="AB100" s="1536"/>
      <c r="AC100" s="1536"/>
      <c r="AD100" s="1536"/>
      <c r="AE100" s="1536"/>
      <c r="AF100" s="1536"/>
      <c r="AG100" s="1536"/>
      <c r="AH100" s="1536"/>
      <c r="AI100" s="1536"/>
      <c r="AJ100" s="1536"/>
      <c r="AK100" s="1536"/>
      <c r="AL100" s="1536"/>
      <c r="AM100" s="1536"/>
      <c r="AN100" s="1536"/>
      <c r="AO100" s="1536"/>
      <c r="AP100" s="1536"/>
      <c r="AQ100" s="1536"/>
      <c r="AR100" s="1536"/>
      <c r="AS100" s="1536"/>
      <c r="AT100" s="1536"/>
      <c r="AU100" s="1536"/>
      <c r="AV100" s="1536"/>
      <c r="AW100" s="1536"/>
      <c r="AX100" s="1536"/>
      <c r="AY100" s="1536"/>
      <c r="AZ100" s="1536"/>
      <c r="BA100" s="1536"/>
      <c r="BB100" s="1536"/>
      <c r="BC100" s="1536"/>
      <c r="BD100" s="1536"/>
      <c r="BE100" s="1536"/>
      <c r="BF100" s="1536"/>
    </row>
    <row r="101" spans="2:58" ht="15" x14ac:dyDescent="0.25">
      <c r="B101" s="1536"/>
      <c r="C101" s="1536"/>
      <c r="D101" s="1536"/>
      <c r="E101" s="1536"/>
      <c r="F101" s="1536"/>
      <c r="G101" s="1536"/>
      <c r="H101" s="1536"/>
      <c r="I101" s="1536"/>
      <c r="J101" s="1536"/>
      <c r="K101" s="1536"/>
      <c r="L101" s="1536"/>
      <c r="M101" s="1536"/>
      <c r="N101" s="1536"/>
      <c r="O101" s="1536"/>
      <c r="P101" s="1536"/>
      <c r="Q101" s="1536"/>
      <c r="R101" s="1536"/>
      <c r="S101" s="1536"/>
      <c r="T101" s="1536"/>
      <c r="U101" s="1536"/>
      <c r="V101" s="1536"/>
      <c r="W101" s="1536"/>
      <c r="X101" s="1536"/>
      <c r="Y101" s="1536"/>
      <c r="Z101" s="1536"/>
      <c r="AA101" s="1536"/>
      <c r="AB101" s="1536"/>
      <c r="AC101" s="1536"/>
      <c r="AD101" s="1536"/>
      <c r="AE101" s="1536"/>
      <c r="AF101" s="1536"/>
      <c r="AG101" s="1536"/>
      <c r="AH101" s="1536"/>
      <c r="AI101" s="1536"/>
      <c r="AJ101" s="1536"/>
      <c r="AK101" s="1536"/>
      <c r="AL101" s="1536"/>
      <c r="AM101" s="1536"/>
      <c r="AN101" s="1536"/>
      <c r="AO101" s="1536"/>
      <c r="AP101" s="1536"/>
      <c r="AQ101" s="1536"/>
      <c r="AR101" s="1536"/>
      <c r="AS101" s="1536"/>
      <c r="AT101" s="1536"/>
      <c r="AU101" s="1536"/>
      <c r="AV101" s="1536"/>
      <c r="AW101" s="1536"/>
      <c r="AX101" s="1536"/>
      <c r="AY101" s="1536"/>
      <c r="AZ101" s="1536"/>
      <c r="BA101" s="1536"/>
      <c r="BB101" s="1536"/>
      <c r="BC101" s="1536"/>
      <c r="BD101" s="1536"/>
      <c r="BE101" s="1536"/>
      <c r="BF101" s="1536"/>
    </row>
    <row r="102" spans="2:58" ht="15" x14ac:dyDescent="0.25">
      <c r="B102" s="1536"/>
      <c r="C102" s="1536"/>
      <c r="D102" s="1536"/>
      <c r="E102" s="1536"/>
      <c r="F102" s="1536"/>
      <c r="G102" s="1536"/>
      <c r="H102" s="1536"/>
      <c r="I102" s="1536"/>
      <c r="J102" s="1536"/>
      <c r="K102" s="1536"/>
      <c r="L102" s="1536"/>
      <c r="M102" s="1536"/>
      <c r="N102" s="1536"/>
      <c r="O102" s="1536"/>
      <c r="P102" s="1536"/>
      <c r="Q102" s="1536"/>
      <c r="R102" s="1536"/>
      <c r="S102" s="1536"/>
      <c r="T102" s="1536"/>
      <c r="U102" s="1536"/>
      <c r="V102" s="1536"/>
      <c r="W102" s="1536"/>
      <c r="X102" s="1536"/>
      <c r="Y102" s="1536"/>
      <c r="Z102" s="1536"/>
      <c r="AA102" s="1536"/>
      <c r="AB102" s="1536"/>
      <c r="AC102" s="1536"/>
      <c r="AD102" s="1536"/>
      <c r="AE102" s="1536"/>
      <c r="AF102" s="1536"/>
      <c r="AG102" s="1536"/>
      <c r="AH102" s="1536"/>
      <c r="AI102" s="1536"/>
      <c r="AJ102" s="1536"/>
      <c r="AK102" s="1536"/>
      <c r="AL102" s="1536"/>
      <c r="AM102" s="1536"/>
      <c r="AN102" s="1536"/>
      <c r="AO102" s="1536"/>
      <c r="AP102" s="1536"/>
      <c r="AQ102" s="1536"/>
      <c r="AR102" s="1536"/>
      <c r="AS102" s="1536"/>
      <c r="AT102" s="1536"/>
      <c r="AU102" s="1536"/>
      <c r="AV102" s="1536"/>
      <c r="AW102" s="1536"/>
      <c r="AX102" s="1536"/>
      <c r="AY102" s="1536"/>
      <c r="AZ102" s="1536"/>
      <c r="BA102" s="1536"/>
      <c r="BB102" s="1536"/>
      <c r="BC102" s="1536"/>
      <c r="BD102" s="1536"/>
      <c r="BE102" s="1536"/>
      <c r="BF102" s="1536"/>
    </row>
    <row r="103" spans="2:58" ht="15" x14ac:dyDescent="0.25">
      <c r="B103" s="1536"/>
      <c r="C103" s="1536"/>
      <c r="D103" s="1536"/>
      <c r="E103" s="1536"/>
      <c r="F103" s="1536"/>
      <c r="G103" s="1536"/>
      <c r="H103" s="1536"/>
      <c r="I103" s="1536"/>
      <c r="J103" s="1536"/>
      <c r="K103" s="1536"/>
      <c r="L103" s="1536"/>
      <c r="M103" s="1536"/>
      <c r="N103" s="1536"/>
      <c r="O103" s="1536"/>
      <c r="P103" s="1536"/>
      <c r="Q103" s="1536"/>
      <c r="R103" s="1536"/>
      <c r="S103" s="1536"/>
      <c r="T103" s="1536"/>
      <c r="U103" s="1536"/>
      <c r="V103" s="1536"/>
      <c r="W103" s="1536"/>
      <c r="X103" s="1536"/>
      <c r="Y103" s="1536"/>
      <c r="Z103" s="1536"/>
      <c r="AA103" s="1536"/>
      <c r="AB103" s="1536"/>
      <c r="AC103" s="1536"/>
      <c r="AD103" s="1536"/>
      <c r="AE103" s="1536"/>
      <c r="AF103" s="1536"/>
      <c r="AG103" s="1536"/>
      <c r="AH103" s="1536"/>
      <c r="AI103" s="1536"/>
      <c r="AJ103" s="1536"/>
      <c r="AK103" s="1536"/>
      <c r="AL103" s="1536"/>
      <c r="AM103" s="1536"/>
      <c r="AN103" s="1536"/>
      <c r="AO103" s="1536"/>
      <c r="AP103" s="1536"/>
      <c r="AQ103" s="1536"/>
      <c r="AR103" s="1536"/>
      <c r="AS103" s="1536"/>
      <c r="AT103" s="1536"/>
      <c r="AU103" s="1536"/>
      <c r="AV103" s="1536"/>
      <c r="AW103" s="1536"/>
      <c r="AX103" s="1536"/>
      <c r="AY103" s="1536"/>
      <c r="AZ103" s="1536"/>
      <c r="BA103" s="1536"/>
      <c r="BB103" s="1536"/>
      <c r="BC103" s="1536"/>
      <c r="BD103" s="1536"/>
      <c r="BE103" s="1536"/>
      <c r="BF103" s="1536"/>
    </row>
    <row r="104" spans="2:58" ht="15" x14ac:dyDescent="0.25">
      <c r="B104" s="1536"/>
      <c r="C104" s="1536"/>
      <c r="D104" s="1536"/>
      <c r="E104" s="1536"/>
      <c r="F104" s="1536"/>
      <c r="G104" s="1536"/>
      <c r="H104" s="1536"/>
      <c r="I104" s="1536"/>
      <c r="J104" s="1536"/>
      <c r="K104" s="1536"/>
      <c r="L104" s="1536"/>
      <c r="M104" s="1536"/>
      <c r="N104" s="1536"/>
      <c r="O104" s="1536"/>
      <c r="P104" s="1536"/>
      <c r="Q104" s="1536"/>
      <c r="R104" s="1536"/>
      <c r="S104" s="1536"/>
      <c r="T104" s="1536"/>
      <c r="U104" s="1536"/>
      <c r="V104" s="1536"/>
      <c r="W104" s="1536"/>
      <c r="X104" s="1536"/>
      <c r="Y104" s="1536"/>
      <c r="Z104" s="1536"/>
      <c r="AA104" s="1536"/>
      <c r="AB104" s="1536"/>
      <c r="AC104" s="1536"/>
      <c r="AD104" s="1536"/>
      <c r="AE104" s="1536"/>
      <c r="AF104" s="1536"/>
      <c r="AG104" s="1536"/>
      <c r="AH104" s="1536"/>
      <c r="AI104" s="1536"/>
      <c r="AJ104" s="1536"/>
      <c r="AK104" s="1536"/>
      <c r="AL104" s="1536"/>
      <c r="AM104" s="1536"/>
      <c r="AN104" s="1536"/>
      <c r="AO104" s="1536"/>
      <c r="AP104" s="1536"/>
      <c r="AQ104" s="1536"/>
      <c r="AR104" s="1536"/>
      <c r="AS104" s="1536"/>
      <c r="AT104" s="1536"/>
      <c r="AU104" s="1536"/>
      <c r="AV104" s="1536"/>
      <c r="AW104" s="1536"/>
      <c r="AX104" s="1536"/>
      <c r="AY104" s="1536"/>
      <c r="AZ104" s="1536"/>
      <c r="BA104" s="1536"/>
      <c r="BB104" s="1536"/>
      <c r="BC104" s="1536"/>
      <c r="BD104" s="1536"/>
      <c r="BE104" s="1536"/>
      <c r="BF104" s="1536"/>
    </row>
    <row r="105" spans="2:58" ht="15" x14ac:dyDescent="0.25">
      <c r="B105" s="1536"/>
      <c r="C105" s="1536"/>
      <c r="D105" s="1536"/>
      <c r="E105" s="1536"/>
      <c r="F105" s="1536"/>
      <c r="G105" s="1536"/>
      <c r="H105" s="1536"/>
      <c r="I105" s="1536"/>
      <c r="J105" s="1536"/>
      <c r="K105" s="1536"/>
      <c r="L105" s="1536"/>
      <c r="M105" s="1536"/>
      <c r="N105" s="1536"/>
      <c r="O105" s="1536"/>
      <c r="P105" s="1536"/>
      <c r="Q105" s="1536"/>
      <c r="R105" s="1536"/>
      <c r="S105" s="1536"/>
      <c r="T105" s="1536"/>
      <c r="U105" s="1536"/>
      <c r="V105" s="1536"/>
      <c r="W105" s="1536"/>
      <c r="X105" s="1536"/>
      <c r="Y105" s="1536"/>
      <c r="Z105" s="1536"/>
      <c r="AA105" s="1536"/>
      <c r="AB105" s="1536"/>
      <c r="AC105" s="1536"/>
      <c r="AD105" s="1536"/>
      <c r="AE105" s="1536"/>
      <c r="AF105" s="1536"/>
      <c r="AG105" s="1536"/>
      <c r="AH105" s="1536"/>
      <c r="AI105" s="1536"/>
      <c r="AJ105" s="1536"/>
      <c r="AK105" s="1536"/>
      <c r="AL105" s="1536"/>
      <c r="AM105" s="1536"/>
      <c r="AN105" s="1536"/>
      <c r="AO105" s="1536"/>
      <c r="AP105" s="1536"/>
      <c r="AQ105" s="1536"/>
      <c r="AR105" s="1536"/>
      <c r="AS105" s="1536"/>
      <c r="AT105" s="1536"/>
      <c r="AU105" s="1536"/>
      <c r="AV105" s="1536"/>
      <c r="AW105" s="1536"/>
      <c r="AX105" s="1536"/>
      <c r="AY105" s="1536"/>
      <c r="AZ105" s="1536"/>
      <c r="BA105" s="1536"/>
      <c r="BB105" s="1536"/>
      <c r="BC105" s="1536"/>
      <c r="BD105" s="1536"/>
      <c r="BE105" s="1536"/>
      <c r="BF105" s="1536"/>
    </row>
    <row r="106" spans="2:58" ht="15" x14ac:dyDescent="0.25">
      <c r="B106" s="1536"/>
      <c r="C106" s="1536"/>
      <c r="D106" s="1536"/>
      <c r="E106" s="1536"/>
      <c r="F106" s="1536"/>
      <c r="G106" s="1536"/>
      <c r="H106" s="1536"/>
      <c r="I106" s="1536"/>
      <c r="J106" s="1536"/>
      <c r="K106" s="1536"/>
      <c r="L106" s="1536"/>
      <c r="M106" s="1536"/>
      <c r="N106" s="1536"/>
      <c r="O106" s="1536"/>
      <c r="P106" s="1536"/>
      <c r="Q106" s="1536"/>
      <c r="R106" s="1536"/>
      <c r="S106" s="1536"/>
      <c r="T106" s="1536"/>
      <c r="U106" s="1536"/>
      <c r="V106" s="1536"/>
      <c r="W106" s="1536"/>
      <c r="X106" s="1536"/>
      <c r="Y106" s="1536"/>
      <c r="Z106" s="1536"/>
      <c r="AA106" s="1536"/>
      <c r="AB106" s="1536"/>
      <c r="AC106" s="1536"/>
      <c r="AD106" s="1536"/>
      <c r="AE106" s="1536"/>
      <c r="AF106" s="1536"/>
      <c r="AG106" s="1536"/>
      <c r="AH106" s="1536"/>
      <c r="AI106" s="1536"/>
      <c r="AJ106" s="1536"/>
      <c r="AK106" s="1536"/>
      <c r="AL106" s="1536"/>
      <c r="AM106" s="1536"/>
      <c r="AN106" s="1536"/>
      <c r="AO106" s="1536"/>
      <c r="AP106" s="1536"/>
      <c r="AQ106" s="1536"/>
      <c r="AR106" s="1536"/>
      <c r="AS106" s="1536"/>
      <c r="AT106" s="1536"/>
      <c r="AU106" s="1536"/>
      <c r="AV106" s="1536"/>
      <c r="AW106" s="1536"/>
      <c r="AX106" s="1536"/>
      <c r="AY106" s="1536"/>
      <c r="AZ106" s="1536"/>
      <c r="BA106" s="1536"/>
      <c r="BB106" s="1536"/>
      <c r="BC106" s="1536"/>
      <c r="BD106" s="1536"/>
      <c r="BE106" s="1536"/>
      <c r="BF106" s="1536"/>
    </row>
    <row r="107" spans="2:58" ht="15" x14ac:dyDescent="0.25">
      <c r="B107" s="1536"/>
      <c r="C107" s="1536"/>
      <c r="D107" s="1536"/>
      <c r="E107" s="1536"/>
      <c r="F107" s="1536"/>
      <c r="G107" s="1536"/>
      <c r="H107" s="1536"/>
      <c r="I107" s="1536"/>
      <c r="J107" s="1536"/>
      <c r="K107" s="1536"/>
      <c r="L107" s="1536"/>
      <c r="M107" s="1536"/>
      <c r="N107" s="1536"/>
      <c r="O107" s="1536"/>
      <c r="P107" s="1536"/>
      <c r="Q107" s="1536"/>
      <c r="R107" s="1536"/>
      <c r="S107" s="1536"/>
      <c r="T107" s="1536"/>
      <c r="U107" s="1536"/>
      <c r="V107" s="1536"/>
      <c r="W107" s="1536"/>
      <c r="X107" s="1536"/>
      <c r="Y107" s="1536"/>
      <c r="Z107" s="1536"/>
      <c r="AA107" s="1536"/>
      <c r="AB107" s="1536"/>
      <c r="AC107" s="1536"/>
      <c r="AD107" s="1536"/>
      <c r="AE107" s="1536"/>
      <c r="AF107" s="1536"/>
      <c r="AG107" s="1536"/>
      <c r="AH107" s="1536"/>
      <c r="AI107" s="1536"/>
      <c r="AJ107" s="1536"/>
      <c r="AK107" s="1536"/>
      <c r="AL107" s="1536"/>
      <c r="AM107" s="1536"/>
      <c r="AN107" s="1536"/>
      <c r="AO107" s="1536"/>
      <c r="AP107" s="1536"/>
      <c r="AQ107" s="1536"/>
      <c r="AR107" s="1536"/>
      <c r="AS107" s="1536"/>
      <c r="AT107" s="1536"/>
      <c r="AU107" s="1536"/>
      <c r="AV107" s="1536"/>
      <c r="AW107" s="1536"/>
      <c r="AX107" s="1536"/>
      <c r="AY107" s="1536"/>
      <c r="AZ107" s="1536"/>
      <c r="BA107" s="1536"/>
      <c r="BB107" s="1536"/>
      <c r="BC107" s="1536"/>
      <c r="BD107" s="1536"/>
      <c r="BE107" s="1536"/>
      <c r="BF107" s="1536"/>
    </row>
    <row r="108" spans="2:58" ht="15" x14ac:dyDescent="0.25">
      <c r="B108" s="1536"/>
      <c r="C108" s="1536"/>
      <c r="D108" s="1536"/>
      <c r="E108" s="1536"/>
      <c r="F108" s="1536"/>
      <c r="G108" s="1536"/>
      <c r="H108" s="1536"/>
      <c r="I108" s="1536"/>
      <c r="J108" s="1536"/>
      <c r="K108" s="1536"/>
      <c r="L108" s="1536"/>
      <c r="M108" s="1536"/>
      <c r="N108" s="1536"/>
      <c r="O108" s="1536"/>
      <c r="P108" s="1536"/>
      <c r="Q108" s="1536"/>
      <c r="R108" s="1536"/>
      <c r="S108" s="1536"/>
      <c r="T108" s="1536"/>
      <c r="U108" s="1536"/>
      <c r="V108" s="1536"/>
      <c r="W108" s="1536"/>
      <c r="X108" s="1536"/>
      <c r="Y108" s="1536"/>
      <c r="Z108" s="1536"/>
      <c r="AA108" s="1536"/>
      <c r="AB108" s="1536"/>
      <c r="AC108" s="1536"/>
      <c r="AD108" s="1536"/>
      <c r="AE108" s="1536"/>
      <c r="AF108" s="1536"/>
      <c r="AG108" s="1536"/>
      <c r="AH108" s="1536"/>
      <c r="AI108" s="1536"/>
      <c r="AJ108" s="1536"/>
      <c r="AK108" s="1536"/>
      <c r="AL108" s="1536"/>
      <c r="AM108" s="1536"/>
      <c r="AN108" s="1536"/>
      <c r="AO108" s="1536"/>
      <c r="AP108" s="1536"/>
      <c r="AQ108" s="1536"/>
      <c r="AR108" s="1536"/>
      <c r="AS108" s="1536"/>
      <c r="AT108" s="1536"/>
      <c r="AU108" s="1536"/>
      <c r="AV108" s="1536"/>
      <c r="AW108" s="1536"/>
      <c r="AX108" s="1536"/>
      <c r="AY108" s="1536"/>
      <c r="AZ108" s="1536"/>
      <c r="BA108" s="1536"/>
      <c r="BB108" s="1536"/>
      <c r="BC108" s="1536"/>
      <c r="BD108" s="1536"/>
      <c r="BE108" s="1536"/>
      <c r="BF108" s="1536"/>
    </row>
    <row r="109" spans="2:58" ht="15" x14ac:dyDescent="0.25">
      <c r="B109" s="1536"/>
      <c r="C109" s="1536"/>
      <c r="D109" s="1536"/>
      <c r="E109" s="1536"/>
      <c r="F109" s="1536"/>
      <c r="G109" s="1536"/>
      <c r="H109" s="1536"/>
      <c r="I109" s="1536"/>
      <c r="J109" s="1536"/>
      <c r="K109" s="1536"/>
      <c r="L109" s="1536"/>
      <c r="M109" s="1536"/>
      <c r="N109" s="1536"/>
      <c r="O109" s="1536"/>
      <c r="P109" s="1536"/>
      <c r="Q109" s="1536"/>
      <c r="R109" s="1536"/>
      <c r="S109" s="1536"/>
      <c r="T109" s="1536"/>
      <c r="U109" s="1536"/>
      <c r="V109" s="1536"/>
      <c r="W109" s="1536"/>
      <c r="X109" s="1536"/>
      <c r="Y109" s="1536"/>
      <c r="Z109" s="1536"/>
      <c r="AA109" s="1536"/>
      <c r="AB109" s="1536"/>
      <c r="AC109" s="1536"/>
      <c r="AD109" s="1536"/>
      <c r="AE109" s="1536"/>
      <c r="AF109" s="1536"/>
      <c r="AG109" s="1536"/>
      <c r="AH109" s="1536"/>
      <c r="AI109" s="1536"/>
      <c r="AJ109" s="1536"/>
      <c r="AK109" s="1536"/>
      <c r="AL109" s="1536"/>
      <c r="AM109" s="1536"/>
      <c r="AN109" s="1536"/>
      <c r="AO109" s="1536"/>
      <c r="AP109" s="1536"/>
      <c r="AQ109" s="1536"/>
      <c r="AR109" s="1536"/>
      <c r="AS109" s="1536"/>
      <c r="AT109" s="1536"/>
      <c r="AU109" s="1536"/>
      <c r="AV109" s="1536"/>
      <c r="AW109" s="1536"/>
      <c r="AX109" s="1536"/>
      <c r="AY109" s="1536"/>
      <c r="AZ109" s="1536"/>
      <c r="BA109" s="1536"/>
      <c r="BB109" s="1536"/>
      <c r="BC109" s="1536"/>
      <c r="BD109" s="1536"/>
      <c r="BE109" s="1536"/>
      <c r="BF109" s="1536"/>
    </row>
    <row r="110" spans="2:58" ht="15" x14ac:dyDescent="0.25">
      <c r="B110" s="1536"/>
      <c r="C110" s="1536"/>
      <c r="D110" s="1536"/>
      <c r="E110" s="1536"/>
      <c r="F110" s="1536"/>
      <c r="G110" s="1536"/>
      <c r="H110" s="1536"/>
      <c r="I110" s="1536"/>
      <c r="J110" s="1536"/>
      <c r="K110" s="1536"/>
      <c r="L110" s="1536"/>
      <c r="M110" s="1536"/>
      <c r="N110" s="1536"/>
      <c r="O110" s="1536"/>
      <c r="P110" s="1536"/>
      <c r="Q110" s="1536"/>
      <c r="R110" s="1536"/>
      <c r="S110" s="1536"/>
      <c r="T110" s="1536"/>
      <c r="U110" s="1536"/>
      <c r="V110" s="1536"/>
      <c r="W110" s="1536"/>
      <c r="X110" s="1536"/>
      <c r="Y110" s="1536"/>
      <c r="Z110" s="1536"/>
      <c r="AA110" s="1536"/>
      <c r="AB110" s="1536"/>
      <c r="AC110" s="1536"/>
      <c r="AD110" s="1536"/>
      <c r="AE110" s="1536"/>
      <c r="AF110" s="1536"/>
      <c r="AG110" s="1536"/>
      <c r="AH110" s="1536"/>
      <c r="AI110" s="1536"/>
      <c r="AJ110" s="1536"/>
      <c r="AK110" s="1536"/>
      <c r="AL110" s="1536"/>
      <c r="AM110" s="1536"/>
      <c r="AN110" s="1536"/>
      <c r="AO110" s="1536"/>
      <c r="AP110" s="1536"/>
      <c r="AQ110" s="1536"/>
      <c r="AR110" s="1536"/>
      <c r="AS110" s="1536"/>
      <c r="AT110" s="1536"/>
      <c r="AU110" s="1536"/>
      <c r="AV110" s="1536"/>
      <c r="AW110" s="1536"/>
      <c r="AX110" s="1536"/>
      <c r="AY110" s="1536"/>
      <c r="AZ110" s="1536"/>
      <c r="BA110" s="1536"/>
      <c r="BB110" s="1536"/>
      <c r="BC110" s="1536"/>
      <c r="BD110" s="1536"/>
      <c r="BE110" s="1536"/>
      <c r="BF110" s="1536"/>
    </row>
    <row r="111" spans="2:58" ht="15" x14ac:dyDescent="0.25">
      <c r="B111" s="1536"/>
      <c r="C111" s="1536"/>
      <c r="D111" s="1536"/>
      <c r="E111" s="1536"/>
      <c r="F111" s="1536"/>
      <c r="G111" s="1536"/>
      <c r="H111" s="1536"/>
      <c r="I111" s="1536"/>
      <c r="J111" s="1536"/>
      <c r="K111" s="1536"/>
      <c r="L111" s="1536"/>
      <c r="M111" s="1536"/>
      <c r="N111" s="1536"/>
      <c r="O111" s="1536"/>
      <c r="P111" s="1536"/>
      <c r="Q111" s="1536"/>
      <c r="R111" s="1536"/>
      <c r="S111" s="1536"/>
      <c r="T111" s="1536"/>
      <c r="U111" s="1536"/>
      <c r="V111" s="1536"/>
      <c r="W111" s="1536"/>
      <c r="X111" s="1536"/>
      <c r="Y111" s="1536"/>
      <c r="Z111" s="1536"/>
      <c r="AA111" s="1536"/>
      <c r="AB111" s="1536"/>
      <c r="AC111" s="1536"/>
      <c r="AD111" s="1536"/>
      <c r="AE111" s="1536"/>
      <c r="AF111" s="1536"/>
      <c r="AG111" s="1536"/>
      <c r="AH111" s="1536"/>
      <c r="AI111" s="1536"/>
      <c r="AJ111" s="1536"/>
      <c r="AK111" s="1536"/>
      <c r="AL111" s="1536"/>
      <c r="AM111" s="1536"/>
      <c r="AN111" s="1536"/>
      <c r="AO111" s="1536"/>
      <c r="AP111" s="1536"/>
      <c r="AQ111" s="1536"/>
      <c r="AR111" s="1536"/>
      <c r="AS111" s="1536"/>
      <c r="AT111" s="1536"/>
      <c r="AU111" s="1536"/>
      <c r="AV111" s="1536"/>
      <c r="AW111" s="1536"/>
      <c r="AX111" s="1536"/>
      <c r="AY111" s="1536"/>
      <c r="AZ111" s="1536"/>
      <c r="BA111" s="1536"/>
      <c r="BB111" s="1536"/>
      <c r="BC111" s="1536"/>
      <c r="BD111" s="1536"/>
      <c r="BE111" s="1536"/>
      <c r="BF111" s="1536"/>
    </row>
    <row r="112" spans="2:58" ht="15" x14ac:dyDescent="0.25">
      <c r="B112" s="1536"/>
      <c r="C112" s="1536"/>
      <c r="D112" s="1536"/>
      <c r="E112" s="1536"/>
      <c r="F112" s="1536"/>
      <c r="G112" s="1536"/>
      <c r="H112" s="1536"/>
      <c r="I112" s="1536"/>
      <c r="J112" s="1536"/>
      <c r="K112" s="1536"/>
      <c r="L112" s="1536"/>
      <c r="M112" s="1536"/>
      <c r="N112" s="1536"/>
      <c r="O112" s="1536"/>
      <c r="P112" s="1536"/>
      <c r="Q112" s="1536"/>
      <c r="R112" s="1536"/>
      <c r="S112" s="1536"/>
      <c r="T112" s="1536"/>
      <c r="U112" s="1536"/>
      <c r="V112" s="1536"/>
      <c r="W112" s="1536"/>
      <c r="X112" s="1536"/>
      <c r="Y112" s="1536"/>
      <c r="Z112" s="1536"/>
      <c r="AA112" s="1536"/>
      <c r="AB112" s="1536"/>
      <c r="AC112" s="1536"/>
      <c r="AD112" s="1536"/>
      <c r="AE112" s="1536"/>
      <c r="AF112" s="1536"/>
      <c r="AG112" s="1536"/>
      <c r="AH112" s="1536"/>
      <c r="AI112" s="1536"/>
      <c r="AJ112" s="1536"/>
      <c r="AK112" s="1536"/>
      <c r="AL112" s="1536"/>
      <c r="AM112" s="1536"/>
      <c r="AN112" s="1536"/>
      <c r="AO112" s="1536"/>
      <c r="AP112" s="1536"/>
      <c r="AQ112" s="1536"/>
      <c r="AR112" s="1536"/>
      <c r="AS112" s="1536"/>
      <c r="AT112" s="1536"/>
      <c r="AU112" s="1536"/>
      <c r="AV112" s="1536"/>
      <c r="AW112" s="1536"/>
      <c r="AX112" s="1536"/>
      <c r="AY112" s="1536"/>
      <c r="AZ112" s="1536"/>
      <c r="BA112" s="1536"/>
      <c r="BB112" s="1536"/>
      <c r="BC112" s="1536"/>
      <c r="BD112" s="1536"/>
      <c r="BE112" s="1536"/>
      <c r="BF112" s="1536"/>
    </row>
    <row r="113" spans="2:58" ht="15" x14ac:dyDescent="0.25">
      <c r="B113" s="1536"/>
      <c r="C113" s="1536"/>
      <c r="D113" s="1536"/>
      <c r="E113" s="1536"/>
      <c r="F113" s="1536"/>
      <c r="G113" s="1536"/>
      <c r="H113" s="1536"/>
      <c r="I113" s="1536"/>
      <c r="J113" s="1536"/>
      <c r="K113" s="1536"/>
      <c r="L113" s="1536"/>
      <c r="M113" s="1536"/>
      <c r="N113" s="1536"/>
      <c r="O113" s="1536"/>
      <c r="P113" s="1536"/>
      <c r="Q113" s="1536"/>
      <c r="R113" s="1536"/>
      <c r="S113" s="1536"/>
      <c r="T113" s="1536"/>
      <c r="U113" s="1536"/>
      <c r="V113" s="1536"/>
      <c r="W113" s="1536"/>
      <c r="X113" s="1536"/>
      <c r="Y113" s="1536"/>
      <c r="Z113" s="1536"/>
      <c r="AA113" s="1536"/>
      <c r="AB113" s="1536"/>
      <c r="AC113" s="1536"/>
      <c r="AD113" s="1536"/>
      <c r="AE113" s="1536"/>
      <c r="AF113" s="1536"/>
      <c r="AG113" s="1536"/>
      <c r="AH113" s="1536"/>
      <c r="AI113" s="1536"/>
      <c r="AJ113" s="1536"/>
      <c r="AK113" s="1536"/>
      <c r="AL113" s="1536"/>
      <c r="AM113" s="1536"/>
      <c r="AN113" s="1536"/>
      <c r="AO113" s="1536"/>
      <c r="AP113" s="1536"/>
      <c r="AQ113" s="1536"/>
      <c r="AR113" s="1536"/>
      <c r="AS113" s="1536"/>
      <c r="AT113" s="1536"/>
      <c r="AU113" s="1536"/>
      <c r="AV113" s="1536"/>
      <c r="AW113" s="1536"/>
      <c r="AX113" s="1536"/>
      <c r="AY113" s="1536"/>
      <c r="AZ113" s="1536"/>
      <c r="BA113" s="1536"/>
      <c r="BB113" s="1536"/>
      <c r="BC113" s="1536"/>
      <c r="BD113" s="1536"/>
      <c r="BE113" s="1536"/>
      <c r="BF113" s="1536"/>
    </row>
    <row r="114" spans="2:58" ht="15" x14ac:dyDescent="0.25">
      <c r="B114" s="1536"/>
      <c r="C114" s="1536"/>
      <c r="D114" s="1536"/>
      <c r="E114" s="1536"/>
      <c r="F114" s="1536"/>
      <c r="G114" s="1536"/>
      <c r="H114" s="1536"/>
      <c r="I114" s="1536"/>
      <c r="J114" s="1536"/>
      <c r="K114" s="1536"/>
      <c r="L114" s="1536"/>
      <c r="M114" s="1536"/>
      <c r="N114" s="1536"/>
      <c r="O114" s="1536"/>
      <c r="P114" s="1536"/>
      <c r="Q114" s="1536"/>
      <c r="R114" s="1536"/>
      <c r="S114" s="1536"/>
      <c r="T114" s="1536"/>
      <c r="U114" s="1536"/>
      <c r="V114" s="1536"/>
      <c r="W114" s="1536"/>
      <c r="X114" s="1536"/>
      <c r="Y114" s="1536"/>
      <c r="Z114" s="1536"/>
      <c r="AA114" s="1536"/>
      <c r="AB114" s="1536"/>
      <c r="AC114" s="1536"/>
      <c r="AD114" s="1536"/>
      <c r="AE114" s="1536"/>
      <c r="AF114" s="1536"/>
      <c r="AG114" s="1536"/>
      <c r="AH114" s="1536"/>
      <c r="AI114" s="1536"/>
      <c r="AJ114" s="1536"/>
      <c r="AK114" s="1536"/>
      <c r="AL114" s="1536"/>
      <c r="AM114" s="1536"/>
      <c r="AN114" s="1536"/>
      <c r="AO114" s="1536"/>
      <c r="AP114" s="1536"/>
      <c r="AQ114" s="1536"/>
      <c r="AR114" s="1536"/>
      <c r="AS114" s="1536"/>
      <c r="AT114" s="1536"/>
      <c r="AU114" s="1536"/>
      <c r="AV114" s="1536"/>
      <c r="AW114" s="1536"/>
      <c r="AX114" s="1536"/>
      <c r="AY114" s="1536"/>
      <c r="AZ114" s="1536"/>
      <c r="BA114" s="1536"/>
      <c r="BB114" s="1536"/>
      <c r="BC114" s="1536"/>
      <c r="BD114" s="1536"/>
      <c r="BE114" s="1536"/>
      <c r="BF114" s="1536"/>
    </row>
    <row r="115" spans="2:58" ht="15" x14ac:dyDescent="0.25">
      <c r="B115" s="1536"/>
      <c r="C115" s="1536"/>
      <c r="D115" s="1536"/>
      <c r="E115" s="1536"/>
      <c r="F115" s="1536"/>
      <c r="G115" s="1536"/>
      <c r="H115" s="1536"/>
      <c r="I115" s="1536"/>
      <c r="J115" s="1536"/>
      <c r="K115" s="1536"/>
      <c r="L115" s="1536"/>
      <c r="M115" s="1536"/>
      <c r="N115" s="1536"/>
      <c r="O115" s="1536"/>
      <c r="P115" s="1536"/>
      <c r="Q115" s="1536"/>
      <c r="R115" s="1536"/>
      <c r="S115" s="1536"/>
      <c r="T115" s="1536"/>
      <c r="U115" s="1536"/>
      <c r="V115" s="1536"/>
      <c r="W115" s="1536"/>
      <c r="X115" s="1536"/>
      <c r="Y115" s="1536"/>
      <c r="Z115" s="1536"/>
      <c r="AA115" s="1536"/>
      <c r="AB115" s="1536"/>
      <c r="AC115" s="1536"/>
      <c r="AD115" s="1536"/>
      <c r="AE115" s="1536"/>
      <c r="AF115" s="1536"/>
      <c r="AG115" s="1536"/>
      <c r="AH115" s="1536"/>
      <c r="AI115" s="1536"/>
      <c r="AJ115" s="1536"/>
      <c r="AK115" s="1536"/>
      <c r="AL115" s="1536"/>
      <c r="AM115" s="1536"/>
      <c r="AN115" s="1536"/>
      <c r="AO115" s="1536"/>
      <c r="AP115" s="1536"/>
      <c r="AQ115" s="1536"/>
      <c r="AR115" s="1536"/>
      <c r="AS115" s="1536"/>
      <c r="AT115" s="1536"/>
      <c r="AU115" s="1536"/>
      <c r="AV115" s="1536"/>
      <c r="AW115" s="1536"/>
      <c r="AX115" s="1536"/>
      <c r="AY115" s="1536"/>
      <c r="AZ115" s="1536"/>
      <c r="BA115" s="1536"/>
      <c r="BB115" s="1536"/>
      <c r="BC115" s="1536"/>
      <c r="BD115" s="1536"/>
      <c r="BE115" s="1536"/>
      <c r="BF115" s="1536"/>
    </row>
    <row r="116" spans="2:58" ht="15" x14ac:dyDescent="0.25">
      <c r="B116" s="1536"/>
      <c r="C116" s="1536"/>
      <c r="D116" s="1536"/>
      <c r="E116" s="1536"/>
      <c r="F116" s="1536"/>
      <c r="G116" s="1536"/>
      <c r="H116" s="1536"/>
      <c r="I116" s="1536"/>
      <c r="J116" s="1536"/>
      <c r="K116" s="1536"/>
      <c r="L116" s="1536"/>
      <c r="M116" s="1536"/>
      <c r="N116" s="1536"/>
      <c r="O116" s="1536"/>
      <c r="P116" s="1536"/>
      <c r="Q116" s="1536"/>
      <c r="R116" s="1536"/>
      <c r="S116" s="1536"/>
      <c r="T116" s="1536"/>
      <c r="U116" s="1536"/>
      <c r="V116" s="1536"/>
      <c r="W116" s="1536"/>
      <c r="X116" s="1536"/>
      <c r="Y116" s="1536"/>
      <c r="Z116" s="1536"/>
      <c r="AA116" s="1536"/>
      <c r="AB116" s="1536"/>
      <c r="AC116" s="1536"/>
      <c r="AD116" s="1536"/>
      <c r="AE116" s="1536"/>
      <c r="AF116" s="1536"/>
      <c r="AG116" s="1536"/>
      <c r="AH116" s="1536"/>
      <c r="AI116" s="1536"/>
      <c r="AJ116" s="1536"/>
      <c r="AK116" s="1536"/>
      <c r="AL116" s="1536"/>
      <c r="AM116" s="1536"/>
      <c r="AN116" s="1536"/>
      <c r="AO116" s="1536"/>
      <c r="AP116" s="1536"/>
      <c r="AQ116" s="1536"/>
      <c r="AR116" s="1536"/>
      <c r="AS116" s="1536"/>
      <c r="AT116" s="1536"/>
      <c r="AU116" s="1536"/>
      <c r="AV116" s="1536"/>
      <c r="AW116" s="1536"/>
      <c r="AX116" s="1536"/>
      <c r="AY116" s="1536"/>
      <c r="AZ116" s="1536"/>
      <c r="BA116" s="1536"/>
      <c r="BB116" s="1536"/>
      <c r="BC116" s="1536"/>
      <c r="BD116" s="1536"/>
      <c r="BE116" s="1536"/>
      <c r="BF116" s="1536"/>
    </row>
    <row r="117" spans="2:58" ht="15" x14ac:dyDescent="0.25">
      <c r="B117" s="1536"/>
      <c r="C117" s="1536"/>
      <c r="D117" s="1536"/>
      <c r="E117" s="1536"/>
      <c r="F117" s="1536"/>
      <c r="G117" s="1536"/>
      <c r="H117" s="1536"/>
      <c r="I117" s="1536"/>
      <c r="J117" s="1536"/>
      <c r="K117" s="1536"/>
      <c r="L117" s="1536"/>
      <c r="M117" s="1536"/>
      <c r="N117" s="1536"/>
      <c r="O117" s="1536"/>
      <c r="P117" s="1536"/>
      <c r="Q117" s="1536"/>
      <c r="R117" s="1536"/>
      <c r="S117" s="1536"/>
      <c r="T117" s="1536"/>
      <c r="U117" s="1536"/>
      <c r="V117" s="1536"/>
      <c r="W117" s="1536"/>
      <c r="X117" s="1536"/>
      <c r="Y117" s="1536"/>
      <c r="Z117" s="1536"/>
      <c r="AA117" s="1536"/>
      <c r="AB117" s="1536"/>
      <c r="AC117" s="1536"/>
      <c r="AD117" s="1536"/>
      <c r="AE117" s="1536"/>
      <c r="AF117" s="1536"/>
      <c r="AG117" s="1536"/>
      <c r="AH117" s="1536"/>
      <c r="AI117" s="1536"/>
      <c r="AJ117" s="1536"/>
      <c r="AK117" s="1536"/>
      <c r="AL117" s="1536"/>
      <c r="AM117" s="1536"/>
      <c r="AN117" s="1536"/>
      <c r="AO117" s="1536"/>
      <c r="AP117" s="1536"/>
      <c r="AQ117" s="1536"/>
      <c r="AR117" s="1536"/>
      <c r="AS117" s="1536"/>
      <c r="AT117" s="1536"/>
      <c r="AU117" s="1536"/>
      <c r="AV117" s="1536"/>
      <c r="AW117" s="1536"/>
      <c r="AX117" s="1536"/>
      <c r="AY117" s="1536"/>
      <c r="AZ117" s="1536"/>
      <c r="BA117" s="1536"/>
      <c r="BB117" s="1536"/>
      <c r="BC117" s="1536"/>
      <c r="BD117" s="1536"/>
      <c r="BE117" s="1536"/>
      <c r="BF117" s="1536"/>
    </row>
    <row r="118" spans="2:58" ht="15" x14ac:dyDescent="0.25">
      <c r="B118" s="1536"/>
      <c r="C118" s="1536"/>
      <c r="D118" s="1536"/>
      <c r="E118" s="1536"/>
      <c r="F118" s="1536"/>
      <c r="G118" s="1536"/>
      <c r="H118" s="1536"/>
      <c r="I118" s="1536"/>
      <c r="J118" s="1536"/>
      <c r="K118" s="1536"/>
      <c r="L118" s="1536"/>
      <c r="M118" s="1536"/>
      <c r="N118" s="1536"/>
      <c r="O118" s="1536"/>
      <c r="P118" s="1536"/>
      <c r="Q118" s="1536"/>
      <c r="R118" s="1536"/>
      <c r="S118" s="1536"/>
      <c r="T118" s="1536"/>
      <c r="U118" s="1536"/>
      <c r="V118" s="1536"/>
      <c r="W118" s="1536"/>
      <c r="X118" s="1536"/>
      <c r="Y118" s="1536"/>
      <c r="Z118" s="1536"/>
      <c r="AA118" s="1536"/>
      <c r="AB118" s="1536"/>
      <c r="AC118" s="1536"/>
      <c r="AD118" s="1536"/>
      <c r="AE118" s="1536"/>
      <c r="AF118" s="1536"/>
      <c r="AG118" s="1536"/>
      <c r="AH118" s="1536"/>
      <c r="AI118" s="1536"/>
      <c r="AJ118" s="1536"/>
      <c r="AK118" s="1536"/>
      <c r="AL118" s="1536"/>
      <c r="AM118" s="1536"/>
      <c r="AN118" s="1536"/>
      <c r="AO118" s="1536"/>
      <c r="AP118" s="1536"/>
      <c r="AQ118" s="1536"/>
      <c r="AR118" s="1536"/>
      <c r="AS118" s="1536"/>
      <c r="AT118" s="1536"/>
      <c r="AU118" s="1536"/>
      <c r="AV118" s="1536"/>
      <c r="AW118" s="1536"/>
      <c r="AX118" s="1536"/>
      <c r="AY118" s="1536"/>
      <c r="AZ118" s="1536"/>
      <c r="BA118" s="1536"/>
      <c r="BB118" s="1536"/>
      <c r="BC118" s="1536"/>
      <c r="BD118" s="1536"/>
      <c r="BE118" s="1536"/>
      <c r="BF118" s="1536"/>
    </row>
    <row r="119" spans="2:58" ht="15" x14ac:dyDescent="0.25">
      <c r="B119" s="1536"/>
      <c r="C119" s="1536"/>
      <c r="D119" s="1536"/>
      <c r="E119" s="1536"/>
      <c r="F119" s="1536"/>
      <c r="G119" s="1536"/>
      <c r="H119" s="1536"/>
      <c r="I119" s="1536"/>
      <c r="J119" s="1536"/>
      <c r="K119" s="1536"/>
      <c r="L119" s="1536"/>
      <c r="M119" s="1536"/>
      <c r="N119" s="1536"/>
      <c r="O119" s="1536"/>
      <c r="P119" s="1536"/>
      <c r="Q119" s="1536"/>
      <c r="R119" s="1536"/>
      <c r="S119" s="1536"/>
      <c r="T119" s="1536"/>
      <c r="U119" s="1536"/>
      <c r="V119" s="1536"/>
      <c r="W119" s="1536"/>
      <c r="X119" s="1536"/>
      <c r="Y119" s="1536"/>
      <c r="Z119" s="1536"/>
      <c r="AA119" s="1536"/>
      <c r="AB119" s="1536"/>
      <c r="AC119" s="1536"/>
      <c r="AD119" s="1536"/>
      <c r="AE119" s="1536"/>
      <c r="AF119" s="1536"/>
      <c r="AG119" s="1536"/>
      <c r="AH119" s="1536"/>
      <c r="AI119" s="1536"/>
      <c r="AJ119" s="1536"/>
      <c r="AK119" s="1536"/>
      <c r="AL119" s="1536"/>
      <c r="AM119" s="1536"/>
      <c r="AN119" s="1536"/>
      <c r="AO119" s="1536"/>
      <c r="AP119" s="1536"/>
      <c r="AQ119" s="1536"/>
      <c r="AR119" s="1536"/>
      <c r="AS119" s="1536"/>
      <c r="AT119" s="1536"/>
      <c r="AU119" s="1536"/>
      <c r="AV119" s="1536"/>
      <c r="AW119" s="1536"/>
      <c r="AX119" s="1536"/>
      <c r="AY119" s="1536"/>
      <c r="AZ119" s="1536"/>
      <c r="BA119" s="1536"/>
      <c r="BB119" s="1536"/>
      <c r="BC119" s="1536"/>
      <c r="BD119" s="1536"/>
      <c r="BE119" s="1536"/>
      <c r="BF119" s="1536"/>
    </row>
    <row r="120" spans="2:58" ht="15" x14ac:dyDescent="0.25">
      <c r="B120" s="1536"/>
      <c r="C120" s="1536"/>
      <c r="D120" s="1536"/>
      <c r="E120" s="1536"/>
      <c r="F120" s="1536"/>
      <c r="G120" s="1536"/>
      <c r="H120" s="1536"/>
      <c r="I120" s="1536"/>
      <c r="J120" s="1536"/>
      <c r="K120" s="1536"/>
      <c r="L120" s="1536"/>
      <c r="M120" s="1536"/>
      <c r="N120" s="1536"/>
      <c r="O120" s="1536"/>
      <c r="P120" s="1536"/>
      <c r="Q120" s="1536"/>
      <c r="R120" s="1536"/>
      <c r="S120" s="1536"/>
      <c r="T120" s="1536"/>
      <c r="U120" s="1536"/>
      <c r="V120" s="1536"/>
      <c r="W120" s="1536"/>
      <c r="X120" s="1536"/>
      <c r="Y120" s="1536"/>
      <c r="Z120" s="1536"/>
      <c r="AA120" s="1536"/>
      <c r="AB120" s="1536"/>
      <c r="AC120" s="1536"/>
      <c r="AD120" s="1536"/>
      <c r="AE120" s="1536"/>
      <c r="AF120" s="1536"/>
      <c r="AG120" s="1536"/>
      <c r="AH120" s="1536"/>
      <c r="AI120" s="1536"/>
      <c r="AJ120" s="1536"/>
      <c r="AK120" s="1536"/>
      <c r="AL120" s="1536"/>
      <c r="AM120" s="1536"/>
      <c r="AN120" s="1536"/>
      <c r="AO120" s="1536"/>
      <c r="AP120" s="1536"/>
      <c r="AQ120" s="1536"/>
      <c r="AR120" s="1536"/>
      <c r="AS120" s="1536"/>
      <c r="AT120" s="1536"/>
      <c r="AU120" s="1536"/>
      <c r="AV120" s="1536"/>
      <c r="AW120" s="1536"/>
      <c r="AX120" s="1536"/>
      <c r="AY120" s="1536"/>
      <c r="AZ120" s="1536"/>
      <c r="BA120" s="1536"/>
      <c r="BB120" s="1536"/>
      <c r="BC120" s="1536"/>
      <c r="BD120" s="1536"/>
      <c r="BE120" s="1536"/>
      <c r="BF120" s="1536"/>
    </row>
    <row r="121" spans="2:58" ht="15" x14ac:dyDescent="0.25">
      <c r="B121" s="1536"/>
      <c r="C121" s="1536"/>
      <c r="D121" s="1536"/>
      <c r="E121" s="1536"/>
      <c r="F121" s="1536"/>
      <c r="G121" s="1536"/>
      <c r="H121" s="1536"/>
      <c r="I121" s="1536"/>
      <c r="J121" s="1536"/>
      <c r="K121" s="1536"/>
      <c r="L121" s="1536"/>
      <c r="M121" s="1536"/>
      <c r="N121" s="1536"/>
      <c r="O121" s="1536"/>
      <c r="P121" s="1536"/>
      <c r="Q121" s="1536"/>
      <c r="R121" s="1536"/>
      <c r="S121" s="1536"/>
      <c r="T121" s="1536"/>
      <c r="U121" s="1536"/>
      <c r="V121" s="1536"/>
      <c r="W121" s="1536"/>
      <c r="X121" s="1536"/>
      <c r="Y121" s="1536"/>
      <c r="Z121" s="1536"/>
      <c r="AA121" s="1536"/>
      <c r="AB121" s="1536"/>
      <c r="AC121" s="1536"/>
      <c r="AD121" s="1536"/>
      <c r="AE121" s="1536"/>
      <c r="AF121" s="1536"/>
      <c r="AG121" s="1536"/>
      <c r="AH121" s="1536"/>
      <c r="AI121" s="1536"/>
      <c r="AJ121" s="1536"/>
      <c r="AK121" s="1536"/>
      <c r="AL121" s="1536"/>
      <c r="AM121" s="1536"/>
      <c r="AN121" s="1536"/>
      <c r="AO121" s="1536"/>
      <c r="AP121" s="1536"/>
      <c r="AQ121" s="1536"/>
      <c r="AR121" s="1536"/>
      <c r="AS121" s="1536"/>
      <c r="AT121" s="1536"/>
      <c r="AU121" s="1536"/>
      <c r="AV121" s="1536"/>
      <c r="AW121" s="1536"/>
      <c r="AX121" s="1536"/>
      <c r="AY121" s="1536"/>
      <c r="AZ121" s="1536"/>
      <c r="BA121" s="1536"/>
      <c r="BB121" s="1536"/>
      <c r="BC121" s="1536"/>
      <c r="BD121" s="1536"/>
      <c r="BE121" s="1536"/>
      <c r="BF121" s="1536"/>
    </row>
    <row r="122" spans="2:58" ht="15" x14ac:dyDescent="0.25">
      <c r="B122" s="1536"/>
      <c r="C122" s="1536"/>
      <c r="D122" s="1536"/>
      <c r="E122" s="1536"/>
      <c r="F122" s="1536"/>
      <c r="G122" s="1536"/>
      <c r="H122" s="1536"/>
      <c r="I122" s="1536"/>
      <c r="J122" s="1536"/>
      <c r="K122" s="1536"/>
      <c r="L122" s="1536"/>
      <c r="M122" s="1536"/>
      <c r="N122" s="1536"/>
      <c r="O122" s="1536"/>
      <c r="P122" s="1536"/>
      <c r="Q122" s="1536"/>
      <c r="R122" s="1536"/>
      <c r="S122" s="1536"/>
      <c r="T122" s="1536"/>
      <c r="U122" s="1536"/>
      <c r="V122" s="1536"/>
      <c r="W122" s="1536"/>
      <c r="X122" s="1536"/>
      <c r="Y122" s="1536"/>
      <c r="Z122" s="1536"/>
      <c r="AA122" s="1536"/>
      <c r="AB122" s="1536"/>
      <c r="AC122" s="1536"/>
      <c r="AD122" s="1536"/>
      <c r="AE122" s="1536"/>
      <c r="AF122" s="1536"/>
      <c r="AG122" s="1536"/>
      <c r="AH122" s="1536"/>
      <c r="AI122" s="1536"/>
      <c r="AJ122" s="1536"/>
      <c r="AK122" s="1536"/>
      <c r="AL122" s="1536"/>
      <c r="AM122" s="1536"/>
      <c r="AN122" s="1536"/>
      <c r="AO122" s="1536"/>
      <c r="AP122" s="1536"/>
      <c r="AQ122" s="1536"/>
      <c r="AR122" s="1536"/>
      <c r="AS122" s="1536"/>
      <c r="AT122" s="1536"/>
      <c r="AU122" s="1536"/>
      <c r="AV122" s="1536"/>
      <c r="AW122" s="1536"/>
      <c r="AX122" s="1536"/>
      <c r="AY122" s="1536"/>
      <c r="AZ122" s="1536"/>
      <c r="BA122" s="1536"/>
      <c r="BB122" s="1536"/>
      <c r="BC122" s="1536"/>
      <c r="BD122" s="1536"/>
      <c r="BE122" s="1536"/>
      <c r="BF122" s="1536"/>
    </row>
    <row r="123" spans="2:58" ht="15" x14ac:dyDescent="0.25">
      <c r="B123" s="1536"/>
      <c r="C123" s="1536"/>
      <c r="D123" s="1536"/>
      <c r="E123" s="1536"/>
      <c r="F123" s="1536"/>
      <c r="G123" s="1536"/>
      <c r="H123" s="1536"/>
      <c r="I123" s="1536"/>
      <c r="J123" s="1536"/>
      <c r="K123" s="1536"/>
      <c r="L123" s="1536"/>
      <c r="M123" s="1536"/>
      <c r="N123" s="1536"/>
      <c r="O123" s="1536"/>
      <c r="P123" s="1536"/>
      <c r="Q123" s="1536"/>
      <c r="R123" s="1536"/>
      <c r="S123" s="1536"/>
      <c r="T123" s="1536"/>
      <c r="U123" s="1536"/>
      <c r="V123" s="1536"/>
      <c r="W123" s="1536"/>
      <c r="X123" s="1536"/>
      <c r="Y123" s="1536"/>
      <c r="Z123" s="1536"/>
      <c r="AA123" s="1536"/>
      <c r="AB123" s="1536"/>
      <c r="AC123" s="1536"/>
      <c r="AD123" s="1536"/>
      <c r="AE123" s="1536"/>
      <c r="AF123" s="1536"/>
      <c r="AG123" s="1536"/>
      <c r="AH123" s="1536"/>
      <c r="AI123" s="1536"/>
      <c r="AJ123" s="1536"/>
      <c r="AK123" s="1536"/>
      <c r="AL123" s="1536"/>
      <c r="AM123" s="1536"/>
      <c r="AN123" s="1536"/>
      <c r="AO123" s="1536"/>
      <c r="AP123" s="1536"/>
      <c r="AQ123" s="1536"/>
      <c r="AR123" s="1536"/>
      <c r="AS123" s="1536"/>
      <c r="AT123" s="1536"/>
      <c r="AU123" s="1536"/>
      <c r="AV123" s="1536"/>
      <c r="AW123" s="1536"/>
      <c r="AX123" s="1536"/>
      <c r="AY123" s="1536"/>
      <c r="AZ123" s="1536"/>
      <c r="BA123" s="1536"/>
      <c r="BB123" s="1536"/>
      <c r="BC123" s="1536"/>
      <c r="BD123" s="1536"/>
      <c r="BE123" s="1536"/>
      <c r="BF123" s="1536"/>
    </row>
    <row r="124" spans="2:58" ht="15" x14ac:dyDescent="0.25">
      <c r="B124" s="1536"/>
      <c r="C124" s="1536"/>
      <c r="D124" s="1536"/>
      <c r="E124" s="1536"/>
      <c r="F124" s="1536"/>
      <c r="G124" s="1536"/>
      <c r="H124" s="1536"/>
      <c r="I124" s="1536"/>
      <c r="J124" s="1536"/>
      <c r="K124" s="1536"/>
      <c r="L124" s="1536"/>
      <c r="M124" s="1536"/>
      <c r="N124" s="1536"/>
      <c r="O124" s="1536"/>
      <c r="P124" s="1536"/>
      <c r="Q124" s="1536"/>
      <c r="R124" s="1536"/>
      <c r="S124" s="1536"/>
      <c r="T124" s="1536"/>
      <c r="U124" s="1536"/>
      <c r="V124" s="1536"/>
      <c r="W124" s="1536"/>
      <c r="X124" s="1536"/>
      <c r="Y124" s="1536"/>
      <c r="Z124" s="1536"/>
      <c r="AA124" s="1536"/>
      <c r="AB124" s="1536"/>
      <c r="AC124" s="1536"/>
      <c r="AD124" s="1536"/>
      <c r="AE124" s="1536"/>
      <c r="AF124" s="1536"/>
      <c r="AG124" s="1536"/>
      <c r="AH124" s="1536"/>
      <c r="AI124" s="1536"/>
      <c r="AJ124" s="1536"/>
      <c r="AK124" s="1536"/>
      <c r="AL124" s="1536"/>
      <c r="AM124" s="1536"/>
      <c r="AN124" s="1536"/>
      <c r="AO124" s="1536"/>
      <c r="AP124" s="1536"/>
      <c r="AQ124" s="1536"/>
      <c r="AR124" s="1536"/>
      <c r="AS124" s="1536"/>
      <c r="AT124" s="1536"/>
      <c r="AU124" s="1536"/>
      <c r="AV124" s="1536"/>
      <c r="AW124" s="1536"/>
      <c r="AX124" s="1536"/>
      <c r="AY124" s="1536"/>
      <c r="AZ124" s="1536"/>
      <c r="BA124" s="1536"/>
      <c r="BB124" s="1536"/>
      <c r="BC124" s="1536"/>
      <c r="BD124" s="1536"/>
      <c r="BE124" s="1536"/>
      <c r="BF124" s="1536"/>
    </row>
    <row r="125" spans="2:58" ht="15" x14ac:dyDescent="0.25">
      <c r="B125" s="1536"/>
      <c r="C125" s="1536"/>
      <c r="D125" s="1536"/>
      <c r="E125" s="1536"/>
      <c r="F125" s="1536"/>
      <c r="G125" s="1536"/>
      <c r="H125" s="1536"/>
      <c r="I125" s="1536"/>
      <c r="J125" s="1536"/>
      <c r="K125" s="1536"/>
      <c r="L125" s="1536"/>
      <c r="M125" s="1536"/>
      <c r="N125" s="1536"/>
      <c r="O125" s="1536"/>
      <c r="P125" s="1536"/>
      <c r="Q125" s="1536"/>
      <c r="R125" s="1536"/>
      <c r="S125" s="1536"/>
      <c r="T125" s="1536"/>
      <c r="U125" s="1536"/>
      <c r="V125" s="1536"/>
      <c r="W125" s="1536"/>
      <c r="X125" s="1536"/>
      <c r="Y125" s="1536"/>
      <c r="Z125" s="1536"/>
      <c r="AA125" s="1536"/>
      <c r="AB125" s="1536"/>
      <c r="AC125" s="1536"/>
      <c r="AD125" s="1536"/>
      <c r="AE125" s="1536"/>
      <c r="AF125" s="1536"/>
      <c r="AG125" s="1536"/>
      <c r="AH125" s="1536"/>
      <c r="AI125" s="1536"/>
      <c r="AJ125" s="1536"/>
      <c r="AK125" s="1536"/>
      <c r="AL125" s="1536"/>
      <c r="AM125" s="1536"/>
      <c r="AN125" s="1536"/>
      <c r="AO125" s="1536"/>
      <c r="AP125" s="1536"/>
      <c r="AQ125" s="1536"/>
      <c r="AR125" s="1536"/>
      <c r="AS125" s="1536"/>
      <c r="AT125" s="1536"/>
      <c r="AU125" s="1536"/>
      <c r="AV125" s="1536"/>
      <c r="AW125" s="1536"/>
      <c r="AX125" s="1536"/>
      <c r="AY125" s="1536"/>
      <c r="AZ125" s="1536"/>
      <c r="BA125" s="1536"/>
      <c r="BB125" s="1536"/>
      <c r="BC125" s="1536"/>
      <c r="BD125" s="1536"/>
      <c r="BE125" s="1536"/>
      <c r="BF125" s="1536"/>
    </row>
    <row r="126" spans="2:58" ht="15" x14ac:dyDescent="0.25">
      <c r="B126" s="1536"/>
      <c r="C126" s="1536"/>
      <c r="D126" s="1536"/>
      <c r="E126" s="1536"/>
      <c r="F126" s="1536"/>
      <c r="G126" s="1536"/>
      <c r="H126" s="1536"/>
      <c r="I126" s="1536"/>
      <c r="J126" s="1536"/>
      <c r="K126" s="1536"/>
      <c r="L126" s="1536"/>
      <c r="M126" s="1536"/>
      <c r="N126" s="1536"/>
      <c r="O126" s="1536"/>
      <c r="P126" s="1536"/>
      <c r="Q126" s="1536"/>
      <c r="R126" s="1536"/>
      <c r="S126" s="1536"/>
      <c r="T126" s="1536"/>
      <c r="U126" s="1536"/>
      <c r="V126" s="1536"/>
      <c r="W126" s="1536"/>
      <c r="X126" s="1536"/>
      <c r="Y126" s="1536"/>
      <c r="Z126" s="1536"/>
      <c r="AA126" s="1536"/>
      <c r="AB126" s="1536"/>
      <c r="AC126" s="1536"/>
      <c r="AD126" s="1536"/>
      <c r="AE126" s="1536"/>
      <c r="AF126" s="1536"/>
      <c r="AG126" s="1536"/>
      <c r="AH126" s="1536"/>
      <c r="AI126" s="1536"/>
      <c r="AJ126" s="1536"/>
      <c r="AK126" s="1536"/>
      <c r="AL126" s="1536"/>
      <c r="AM126" s="1536"/>
      <c r="AN126" s="1536"/>
      <c r="AO126" s="1536"/>
      <c r="AP126" s="1536"/>
      <c r="AQ126" s="1536"/>
      <c r="AR126" s="1536"/>
      <c r="AS126" s="1536"/>
      <c r="AT126" s="1536"/>
      <c r="AU126" s="1536"/>
      <c r="AV126" s="1536"/>
      <c r="AW126" s="1536"/>
      <c r="AX126" s="1536"/>
      <c r="AY126" s="1536"/>
      <c r="AZ126" s="1536"/>
      <c r="BA126" s="1536"/>
      <c r="BB126" s="1536"/>
      <c r="BC126" s="1536"/>
      <c r="BD126" s="1536"/>
      <c r="BE126" s="1536"/>
      <c r="BF126" s="1536"/>
    </row>
    <row r="127" spans="2:58" ht="15" x14ac:dyDescent="0.25">
      <c r="B127" s="1536"/>
      <c r="C127" s="1536"/>
      <c r="D127" s="1536"/>
      <c r="E127" s="1536"/>
      <c r="F127" s="1536"/>
      <c r="G127" s="1536"/>
      <c r="H127" s="1536"/>
      <c r="I127" s="1536"/>
      <c r="J127" s="1536"/>
      <c r="K127" s="1536"/>
      <c r="L127" s="1536"/>
      <c r="M127" s="1536"/>
      <c r="N127" s="1536"/>
      <c r="O127" s="1536"/>
      <c r="P127" s="1536"/>
      <c r="Q127" s="1536"/>
      <c r="R127" s="1536"/>
      <c r="S127" s="1536"/>
      <c r="T127" s="1536"/>
      <c r="U127" s="1536"/>
      <c r="V127" s="1536"/>
      <c r="W127" s="1536"/>
      <c r="X127" s="1536"/>
      <c r="Y127" s="1536"/>
      <c r="Z127" s="1536"/>
      <c r="AA127" s="1536"/>
      <c r="AB127" s="1536"/>
      <c r="AC127" s="1536"/>
      <c r="AD127" s="1536"/>
      <c r="AE127" s="1536"/>
      <c r="AF127" s="1536"/>
      <c r="AG127" s="1536"/>
      <c r="AH127" s="1536"/>
      <c r="AI127" s="1536"/>
      <c r="AJ127" s="1536"/>
      <c r="AK127" s="1536"/>
      <c r="AL127" s="1536"/>
      <c r="AM127" s="1536"/>
      <c r="AN127" s="1536"/>
      <c r="AO127" s="1536"/>
      <c r="AP127" s="1536"/>
      <c r="AQ127" s="1536"/>
      <c r="AR127" s="1536"/>
      <c r="AS127" s="1536"/>
      <c r="AT127" s="1536"/>
      <c r="AU127" s="1536"/>
      <c r="AV127" s="1536"/>
      <c r="AW127" s="1536"/>
      <c r="AX127" s="1536"/>
      <c r="AY127" s="1536"/>
      <c r="AZ127" s="1536"/>
      <c r="BA127" s="1536"/>
      <c r="BB127" s="1536"/>
      <c r="BC127" s="1536"/>
      <c r="BD127" s="1536"/>
      <c r="BE127" s="1536"/>
      <c r="BF127" s="1536"/>
    </row>
    <row r="128" spans="2:58" ht="15" x14ac:dyDescent="0.25">
      <c r="B128" s="1536"/>
      <c r="C128" s="1536"/>
      <c r="D128" s="1536"/>
      <c r="E128" s="1536"/>
      <c r="F128" s="1536"/>
      <c r="G128" s="1536"/>
      <c r="H128" s="1536"/>
      <c r="I128" s="1536"/>
      <c r="J128" s="1536"/>
      <c r="K128" s="1536"/>
      <c r="L128" s="1536"/>
      <c r="M128" s="1536"/>
      <c r="N128" s="1536"/>
      <c r="O128" s="1536"/>
      <c r="P128" s="1536"/>
      <c r="Q128" s="1536"/>
      <c r="R128" s="1536"/>
      <c r="S128" s="1536"/>
      <c r="T128" s="1536"/>
      <c r="U128" s="1536"/>
      <c r="V128" s="1536"/>
      <c r="W128" s="1536"/>
      <c r="X128" s="1536"/>
      <c r="Y128" s="1536"/>
      <c r="Z128" s="1536"/>
      <c r="AA128" s="1536"/>
      <c r="AB128" s="1536"/>
      <c r="AC128" s="1536"/>
      <c r="AD128" s="1536"/>
      <c r="AE128" s="1536"/>
      <c r="AF128" s="1536"/>
      <c r="AG128" s="1536"/>
      <c r="AH128" s="1536"/>
      <c r="AI128" s="1536"/>
      <c r="AJ128" s="1536"/>
      <c r="AK128" s="1536"/>
      <c r="AL128" s="1536"/>
      <c r="AM128" s="1536"/>
      <c r="AN128" s="1536"/>
      <c r="AO128" s="1536"/>
      <c r="AP128" s="1536"/>
      <c r="AQ128" s="1536"/>
      <c r="AR128" s="1536"/>
      <c r="AS128" s="1536"/>
      <c r="AT128" s="1536"/>
      <c r="AU128" s="1536"/>
      <c r="AV128" s="1536"/>
      <c r="AW128" s="1536"/>
      <c r="AX128" s="1536"/>
      <c r="AY128" s="1536"/>
      <c r="AZ128" s="1536"/>
      <c r="BA128" s="1536"/>
      <c r="BB128" s="1536"/>
      <c r="BC128" s="1536"/>
      <c r="BD128" s="1536"/>
      <c r="BE128" s="1536"/>
      <c r="BF128" s="1536"/>
    </row>
    <row r="129" spans="2:58" ht="15" x14ac:dyDescent="0.25">
      <c r="B129" s="1536"/>
      <c r="C129" s="1536"/>
      <c r="D129" s="1536"/>
      <c r="E129" s="1536"/>
      <c r="F129" s="1536"/>
      <c r="G129" s="1536"/>
      <c r="H129" s="1536"/>
      <c r="I129" s="1536"/>
      <c r="J129" s="1536"/>
      <c r="K129" s="1536"/>
      <c r="L129" s="1536"/>
      <c r="M129" s="1536"/>
      <c r="N129" s="1536"/>
      <c r="O129" s="1536"/>
      <c r="P129" s="1536"/>
      <c r="Q129" s="1536"/>
      <c r="R129" s="1536"/>
      <c r="S129" s="1536"/>
      <c r="T129" s="1536"/>
      <c r="U129" s="1536"/>
      <c r="V129" s="1536"/>
      <c r="W129" s="1536"/>
      <c r="X129" s="1536"/>
      <c r="Y129" s="1536"/>
      <c r="Z129" s="1536"/>
      <c r="AA129" s="1536"/>
      <c r="AB129" s="1536"/>
      <c r="AC129" s="1536"/>
      <c r="AD129" s="1536"/>
      <c r="AE129" s="1536"/>
      <c r="AF129" s="1536"/>
      <c r="AG129" s="1536"/>
      <c r="AH129" s="1536"/>
      <c r="AI129" s="1536"/>
      <c r="AJ129" s="1536"/>
      <c r="AK129" s="1536"/>
      <c r="AL129" s="1536"/>
      <c r="AM129" s="1536"/>
      <c r="AN129" s="1536"/>
      <c r="AO129" s="1536"/>
      <c r="AP129" s="1536"/>
      <c r="AQ129" s="1536"/>
      <c r="AR129" s="1536"/>
      <c r="AS129" s="1536"/>
      <c r="AT129" s="1536"/>
      <c r="AU129" s="1536"/>
      <c r="AV129" s="1536"/>
      <c r="AW129" s="1536"/>
      <c r="AX129" s="1536"/>
      <c r="AY129" s="1536"/>
      <c r="AZ129" s="1536"/>
      <c r="BA129" s="1536"/>
      <c r="BB129" s="1536"/>
      <c r="BC129" s="1536"/>
      <c r="BD129" s="1536"/>
      <c r="BE129" s="1536"/>
      <c r="BF129" s="1536"/>
    </row>
    <row r="130" spans="2:58" ht="15" x14ac:dyDescent="0.25">
      <c r="B130" s="1536"/>
      <c r="C130" s="1536"/>
      <c r="D130" s="1536"/>
      <c r="E130" s="1536"/>
      <c r="F130" s="1536"/>
      <c r="G130" s="1536"/>
      <c r="H130" s="1536"/>
      <c r="I130" s="1536"/>
      <c r="J130" s="1536"/>
      <c r="K130" s="1536"/>
      <c r="L130" s="1536"/>
      <c r="M130" s="1536"/>
      <c r="N130" s="1536"/>
      <c r="O130" s="1536"/>
      <c r="P130" s="1536"/>
      <c r="Q130" s="1536"/>
      <c r="R130" s="1536"/>
      <c r="S130" s="1536"/>
      <c r="T130" s="1536"/>
      <c r="U130" s="1536"/>
      <c r="V130" s="1536"/>
      <c r="W130" s="1536"/>
      <c r="X130" s="1536"/>
      <c r="Y130" s="1536"/>
      <c r="Z130" s="1536"/>
      <c r="AA130" s="1536"/>
      <c r="AB130" s="1536"/>
      <c r="AC130" s="1536"/>
      <c r="AD130" s="1536"/>
      <c r="AE130" s="1536"/>
      <c r="AF130" s="1536"/>
      <c r="AG130" s="1536"/>
      <c r="AH130" s="1536"/>
      <c r="AI130" s="1536"/>
      <c r="AJ130" s="1536"/>
      <c r="AK130" s="1536"/>
      <c r="AL130" s="1536"/>
      <c r="AM130" s="1536"/>
      <c r="AN130" s="1536"/>
      <c r="AO130" s="1536"/>
      <c r="AP130" s="1536"/>
      <c r="AQ130" s="1536"/>
      <c r="AR130" s="1536"/>
      <c r="AS130" s="1536"/>
      <c r="AT130" s="1536"/>
      <c r="AU130" s="1536"/>
      <c r="AV130" s="1536"/>
      <c r="AW130" s="1536"/>
      <c r="AX130" s="1536"/>
      <c r="AY130" s="1536"/>
      <c r="AZ130" s="1536"/>
      <c r="BA130" s="1536"/>
      <c r="BB130" s="1536"/>
      <c r="BC130" s="1536"/>
      <c r="BD130" s="1536"/>
      <c r="BE130" s="1536"/>
      <c r="BF130" s="1536"/>
    </row>
    <row r="131" spans="2:58" ht="15" x14ac:dyDescent="0.25">
      <c r="B131" s="1536"/>
      <c r="C131" s="1536"/>
      <c r="D131" s="1536"/>
      <c r="E131" s="1536"/>
      <c r="F131" s="1536"/>
      <c r="G131" s="1536"/>
      <c r="H131" s="1536"/>
      <c r="I131" s="1536"/>
      <c r="J131" s="1536"/>
      <c r="K131" s="1536"/>
      <c r="L131" s="1536"/>
      <c r="M131" s="1536"/>
      <c r="N131" s="1536"/>
      <c r="O131" s="1536"/>
      <c r="P131" s="1536"/>
      <c r="Q131" s="1536"/>
      <c r="R131" s="1536"/>
      <c r="S131" s="1536"/>
      <c r="T131" s="1536"/>
      <c r="U131" s="1536"/>
      <c r="V131" s="1536"/>
      <c r="W131" s="1536"/>
      <c r="X131" s="1536"/>
      <c r="Y131" s="1536"/>
      <c r="Z131" s="1536"/>
      <c r="AA131" s="1536"/>
      <c r="AB131" s="1536"/>
      <c r="AC131" s="1536"/>
      <c r="AD131" s="1536"/>
      <c r="AE131" s="1536"/>
      <c r="AF131" s="1536"/>
      <c r="AG131" s="1536"/>
      <c r="AH131" s="1536"/>
      <c r="AI131" s="1536"/>
      <c r="AJ131" s="1536"/>
      <c r="AK131" s="1536"/>
      <c r="AL131" s="1536"/>
      <c r="AM131" s="1536"/>
      <c r="AN131" s="1536"/>
      <c r="AO131" s="1536"/>
      <c r="AP131" s="1536"/>
      <c r="AQ131" s="1536"/>
      <c r="AR131" s="1536"/>
      <c r="AS131" s="1536"/>
      <c r="AT131" s="1536"/>
      <c r="AU131" s="1536"/>
      <c r="AV131" s="1536"/>
      <c r="AW131" s="1536"/>
      <c r="AX131" s="1536"/>
      <c r="AY131" s="1536"/>
      <c r="AZ131" s="1536"/>
      <c r="BA131" s="1536"/>
      <c r="BB131" s="1536"/>
      <c r="BC131" s="1536"/>
      <c r="BD131" s="1536"/>
      <c r="BE131" s="1536"/>
      <c r="BF131" s="1536"/>
    </row>
    <row r="132" spans="2:58" ht="15" x14ac:dyDescent="0.25">
      <c r="B132" s="1536"/>
      <c r="C132" s="1536"/>
      <c r="D132" s="1536"/>
      <c r="E132" s="1536"/>
      <c r="F132" s="1536"/>
      <c r="G132" s="1536"/>
      <c r="H132" s="1536"/>
      <c r="I132" s="1536"/>
      <c r="J132" s="1536"/>
      <c r="K132" s="1536"/>
      <c r="L132" s="1536"/>
      <c r="M132" s="1536"/>
      <c r="N132" s="1536"/>
      <c r="O132" s="1536"/>
      <c r="P132" s="1536"/>
      <c r="Q132" s="1536"/>
      <c r="R132" s="1536"/>
      <c r="S132" s="1536"/>
      <c r="T132" s="1536"/>
      <c r="U132" s="1536"/>
      <c r="V132" s="1536"/>
      <c r="W132" s="1536"/>
      <c r="X132" s="1536"/>
      <c r="Y132" s="1536"/>
      <c r="Z132" s="1536"/>
      <c r="AA132" s="1536"/>
      <c r="AB132" s="1536"/>
      <c r="AC132" s="1536"/>
      <c r="AD132" s="1536"/>
      <c r="AE132" s="1536"/>
      <c r="AF132" s="1536"/>
      <c r="AG132" s="1536"/>
      <c r="AH132" s="1536"/>
      <c r="AI132" s="1536"/>
      <c r="AJ132" s="1536"/>
      <c r="AK132" s="1536"/>
      <c r="AL132" s="1536"/>
      <c r="AM132" s="1536"/>
      <c r="AN132" s="1536"/>
      <c r="AO132" s="1536"/>
      <c r="AP132" s="1536"/>
      <c r="AQ132" s="1536"/>
      <c r="AR132" s="1536"/>
      <c r="AS132" s="1536"/>
      <c r="AT132" s="1536"/>
      <c r="AU132" s="1536"/>
      <c r="AV132" s="1536"/>
      <c r="AW132" s="1536"/>
      <c r="AX132" s="1536"/>
      <c r="AY132" s="1536"/>
      <c r="AZ132" s="1536"/>
      <c r="BA132" s="1536"/>
      <c r="BB132" s="1536"/>
      <c r="BC132" s="1536"/>
      <c r="BD132" s="1536"/>
      <c r="BE132" s="1536"/>
      <c r="BF132" s="1536"/>
    </row>
    <row r="133" spans="2:58" ht="15" x14ac:dyDescent="0.25">
      <c r="B133" s="1536"/>
      <c r="C133" s="1536"/>
      <c r="D133" s="1536"/>
      <c r="E133" s="1536"/>
      <c r="F133" s="1536"/>
      <c r="G133" s="1536"/>
      <c r="H133" s="1536"/>
      <c r="I133" s="1536"/>
      <c r="J133" s="1536"/>
      <c r="K133" s="1536"/>
      <c r="L133" s="1536"/>
      <c r="M133" s="1536"/>
      <c r="N133" s="1536"/>
      <c r="O133" s="1536"/>
      <c r="P133" s="1536"/>
      <c r="Q133" s="1536"/>
      <c r="R133" s="1536"/>
      <c r="S133" s="1536"/>
      <c r="T133" s="1536"/>
      <c r="U133" s="1536"/>
      <c r="V133" s="1536"/>
      <c r="W133" s="1536"/>
      <c r="X133" s="1536"/>
      <c r="Y133" s="1536"/>
      <c r="Z133" s="1536"/>
      <c r="AA133" s="1536"/>
      <c r="AB133" s="1536"/>
      <c r="AC133" s="1536"/>
      <c r="AD133" s="1536"/>
      <c r="AE133" s="1536"/>
      <c r="AF133" s="1536"/>
      <c r="AG133" s="1536"/>
      <c r="AH133" s="1536"/>
      <c r="AI133" s="1536"/>
      <c r="AJ133" s="1536"/>
      <c r="AK133" s="1536"/>
      <c r="AL133" s="1536"/>
      <c r="AM133" s="1536"/>
      <c r="AN133" s="1536"/>
      <c r="AO133" s="1536"/>
      <c r="AP133" s="1536"/>
      <c r="AQ133" s="1536"/>
      <c r="AR133" s="1536"/>
      <c r="AS133" s="1536"/>
      <c r="AT133" s="1536"/>
      <c r="AU133" s="1536"/>
      <c r="AV133" s="1536"/>
      <c r="AW133" s="1536"/>
      <c r="AX133" s="1536"/>
      <c r="AY133" s="1536"/>
      <c r="AZ133" s="1536"/>
      <c r="BA133" s="1536"/>
      <c r="BB133" s="1536"/>
      <c r="BC133" s="1536"/>
      <c r="BD133" s="1536"/>
      <c r="BE133" s="1536"/>
      <c r="BF133" s="1536"/>
    </row>
    <row r="134" spans="2:58" ht="15" x14ac:dyDescent="0.25">
      <c r="B134" s="1536"/>
      <c r="C134" s="1536"/>
      <c r="D134" s="1536"/>
      <c r="E134" s="1536"/>
      <c r="F134" s="1536"/>
      <c r="G134" s="1536"/>
      <c r="H134" s="1536"/>
      <c r="I134" s="1536"/>
      <c r="J134" s="1536"/>
      <c r="K134" s="1536"/>
      <c r="L134" s="1536"/>
      <c r="M134" s="1536"/>
      <c r="N134" s="1536"/>
      <c r="O134" s="1536"/>
      <c r="P134" s="1536"/>
      <c r="Q134" s="1536"/>
      <c r="R134" s="1536"/>
      <c r="S134" s="1536"/>
      <c r="T134" s="1536"/>
      <c r="U134" s="1536"/>
      <c r="V134" s="1536"/>
      <c r="W134" s="1536"/>
      <c r="X134" s="1536"/>
      <c r="Y134" s="1536"/>
      <c r="Z134" s="1536"/>
      <c r="AA134" s="1536"/>
      <c r="AB134" s="1536"/>
      <c r="AC134" s="1536"/>
      <c r="AD134" s="1536"/>
      <c r="AE134" s="1536"/>
      <c r="AF134" s="1536"/>
      <c r="AG134" s="1536"/>
      <c r="AH134" s="1536"/>
      <c r="AI134" s="1536"/>
      <c r="AJ134" s="1536"/>
      <c r="AK134" s="1536"/>
      <c r="AL134" s="1536"/>
      <c r="AM134" s="1536"/>
      <c r="AN134" s="1536"/>
      <c r="AO134" s="1536"/>
      <c r="AP134" s="1536"/>
      <c r="AQ134" s="1536"/>
      <c r="AR134" s="1536"/>
      <c r="AS134" s="1536"/>
      <c r="AT134" s="1536"/>
      <c r="AU134" s="1536"/>
      <c r="AV134" s="1536"/>
      <c r="AW134" s="1536"/>
      <c r="AX134" s="1536"/>
      <c r="AY134" s="1536"/>
      <c r="AZ134" s="1536"/>
      <c r="BA134" s="1536"/>
      <c r="BB134" s="1536"/>
      <c r="BC134" s="1536"/>
      <c r="BD134" s="1536"/>
      <c r="BE134" s="1536"/>
      <c r="BF134" s="1536"/>
    </row>
    <row r="135" spans="2:58" ht="15" x14ac:dyDescent="0.25">
      <c r="B135" s="1536"/>
      <c r="C135" s="1536"/>
      <c r="D135" s="1536"/>
      <c r="E135" s="1536"/>
      <c r="F135" s="1536"/>
      <c r="G135" s="1536"/>
      <c r="H135" s="1536"/>
      <c r="I135" s="1536"/>
      <c r="J135" s="1536"/>
      <c r="K135" s="1536"/>
      <c r="L135" s="1536"/>
      <c r="M135" s="1536"/>
      <c r="N135" s="1536"/>
      <c r="O135" s="1536"/>
      <c r="P135" s="1536"/>
      <c r="Q135" s="1536"/>
      <c r="R135" s="1536"/>
      <c r="S135" s="1536"/>
      <c r="T135" s="1536"/>
      <c r="U135" s="1536"/>
      <c r="V135" s="1536"/>
      <c r="W135" s="1536"/>
      <c r="X135" s="1536"/>
      <c r="Y135" s="1536"/>
      <c r="Z135" s="1536"/>
      <c r="AA135" s="1536"/>
      <c r="AB135" s="1536"/>
      <c r="AC135" s="1536"/>
      <c r="AD135" s="1536"/>
      <c r="AE135" s="1536"/>
      <c r="AF135" s="1536"/>
      <c r="AG135" s="1536"/>
      <c r="AH135" s="1536"/>
      <c r="AI135" s="1536"/>
      <c r="AJ135" s="1536"/>
      <c r="AK135" s="1536"/>
      <c r="AL135" s="1536"/>
      <c r="AM135" s="1536"/>
      <c r="AN135" s="1536"/>
      <c r="AO135" s="1536"/>
      <c r="AP135" s="1536"/>
      <c r="AQ135" s="1536"/>
      <c r="AR135" s="1536"/>
      <c r="AS135" s="1536"/>
      <c r="AT135" s="1536"/>
      <c r="AU135" s="1536"/>
      <c r="AV135" s="1536"/>
      <c r="AW135" s="1536"/>
      <c r="AX135" s="1536"/>
      <c r="AY135" s="1536"/>
      <c r="AZ135" s="1536"/>
      <c r="BA135" s="1536"/>
      <c r="BB135" s="1536"/>
      <c r="BC135" s="1536"/>
      <c r="BD135" s="1536"/>
      <c r="BE135" s="1536"/>
      <c r="BF135" s="1536"/>
    </row>
    <row r="136" spans="2:58" ht="15" x14ac:dyDescent="0.25">
      <c r="B136" s="1536"/>
      <c r="C136" s="1536"/>
      <c r="D136" s="1536"/>
      <c r="E136" s="1536"/>
      <c r="F136" s="1536"/>
      <c r="G136" s="1536"/>
      <c r="H136" s="1536"/>
      <c r="I136" s="1536"/>
      <c r="J136" s="1536"/>
      <c r="K136" s="1536"/>
      <c r="L136" s="1536"/>
      <c r="M136" s="1536"/>
      <c r="N136" s="1536"/>
      <c r="O136" s="1536"/>
      <c r="P136" s="1536"/>
      <c r="Q136" s="1536"/>
      <c r="R136" s="1536"/>
      <c r="S136" s="1536"/>
      <c r="T136" s="1536"/>
      <c r="U136" s="1536"/>
      <c r="V136" s="1536"/>
      <c r="W136" s="1536"/>
      <c r="X136" s="1536"/>
      <c r="Y136" s="1536"/>
      <c r="Z136" s="1536"/>
      <c r="AA136" s="1536"/>
      <c r="AB136" s="1536"/>
      <c r="AC136" s="1536"/>
      <c r="AD136" s="1536"/>
      <c r="AE136" s="1536"/>
      <c r="AF136" s="1536"/>
      <c r="AG136" s="1536"/>
      <c r="AH136" s="1536"/>
      <c r="AI136" s="1536"/>
      <c r="AJ136" s="1536"/>
      <c r="AK136" s="1536"/>
      <c r="AL136" s="1536"/>
      <c r="AM136" s="1536"/>
      <c r="AN136" s="1536"/>
      <c r="AO136" s="1536"/>
      <c r="AP136" s="1536"/>
      <c r="AQ136" s="1536"/>
      <c r="AR136" s="1536"/>
      <c r="AS136" s="1536"/>
      <c r="AT136" s="1536"/>
      <c r="AU136" s="1536"/>
      <c r="AV136" s="1536"/>
      <c r="AW136" s="1536"/>
      <c r="AX136" s="1536"/>
      <c r="AY136" s="1536"/>
      <c r="AZ136" s="1536"/>
      <c r="BA136" s="1536"/>
      <c r="BB136" s="1536"/>
      <c r="BC136" s="1536"/>
      <c r="BD136" s="1536"/>
      <c r="BE136" s="1536"/>
      <c r="BF136" s="1536"/>
    </row>
    <row r="137" spans="2:58" ht="15" x14ac:dyDescent="0.25">
      <c r="B137" s="1536"/>
      <c r="C137" s="1536"/>
      <c r="D137" s="1536"/>
      <c r="E137" s="1536"/>
      <c r="F137" s="1536"/>
      <c r="G137" s="1536"/>
      <c r="H137" s="1536"/>
      <c r="I137" s="1536"/>
      <c r="J137" s="1536"/>
      <c r="K137" s="1536"/>
      <c r="L137" s="1536"/>
      <c r="M137" s="1536"/>
      <c r="N137" s="1536"/>
      <c r="O137" s="1536"/>
      <c r="P137" s="1536"/>
      <c r="Q137" s="1536"/>
      <c r="R137" s="1536"/>
      <c r="S137" s="1536"/>
      <c r="T137" s="1536"/>
      <c r="U137" s="1536"/>
      <c r="V137" s="1536"/>
      <c r="W137" s="1536"/>
      <c r="X137" s="1536"/>
      <c r="Y137" s="1536"/>
      <c r="Z137" s="1536"/>
      <c r="AA137" s="1536"/>
      <c r="AB137" s="1536"/>
      <c r="AC137" s="1536"/>
      <c r="AD137" s="1536"/>
      <c r="AE137" s="1536"/>
      <c r="AF137" s="1536"/>
      <c r="AG137" s="1536"/>
      <c r="AH137" s="1536"/>
      <c r="AI137" s="1536"/>
      <c r="AJ137" s="1536"/>
      <c r="AK137" s="1536"/>
      <c r="AL137" s="1536"/>
      <c r="AM137" s="1536"/>
      <c r="AN137" s="1536"/>
      <c r="AO137" s="1536"/>
      <c r="AP137" s="1536"/>
      <c r="AQ137" s="1536"/>
      <c r="AR137" s="1536"/>
      <c r="AS137" s="1536"/>
      <c r="AT137" s="1536"/>
      <c r="AU137" s="1536"/>
      <c r="AV137" s="1536"/>
      <c r="AW137" s="1536"/>
      <c r="AX137" s="1536"/>
      <c r="AY137" s="1536"/>
      <c r="AZ137" s="1536"/>
      <c r="BA137" s="1536"/>
      <c r="BB137" s="1536"/>
      <c r="BC137" s="1536"/>
      <c r="BD137" s="1536"/>
      <c r="BE137" s="1536"/>
      <c r="BF137" s="1536"/>
    </row>
    <row r="138" spans="2:58" ht="15" x14ac:dyDescent="0.25">
      <c r="B138" s="1536"/>
      <c r="C138" s="1536"/>
      <c r="D138" s="1536"/>
      <c r="E138" s="1536"/>
      <c r="F138" s="1536"/>
      <c r="G138" s="1536"/>
      <c r="H138" s="1536"/>
      <c r="I138" s="1536"/>
      <c r="J138" s="1536"/>
      <c r="K138" s="1536"/>
      <c r="L138" s="1536"/>
      <c r="M138" s="1536"/>
      <c r="N138" s="1536"/>
      <c r="O138" s="1536"/>
      <c r="P138" s="1536"/>
      <c r="Q138" s="1536"/>
      <c r="R138" s="1536"/>
      <c r="S138" s="1536"/>
      <c r="T138" s="1536"/>
      <c r="U138" s="1536"/>
      <c r="V138" s="1536"/>
      <c r="W138" s="1536"/>
      <c r="X138" s="1536"/>
      <c r="Y138" s="1536"/>
      <c r="Z138" s="1536"/>
      <c r="AA138" s="1536"/>
      <c r="AB138" s="1536"/>
      <c r="AC138" s="1536"/>
      <c r="AD138" s="1536"/>
      <c r="AE138" s="1536"/>
      <c r="AF138" s="1536"/>
      <c r="AG138" s="1536"/>
      <c r="AH138" s="1536"/>
      <c r="AI138" s="1536"/>
      <c r="AJ138" s="1536"/>
      <c r="AK138" s="1536"/>
      <c r="AL138" s="1536"/>
      <c r="AM138" s="1536"/>
      <c r="AN138" s="1536"/>
      <c r="AO138" s="1536"/>
      <c r="AP138" s="1536"/>
      <c r="AQ138" s="1536"/>
      <c r="AR138" s="1536"/>
      <c r="AS138" s="1536"/>
      <c r="AT138" s="1536"/>
      <c r="AU138" s="1536"/>
      <c r="AV138" s="1536"/>
      <c r="AW138" s="1536"/>
      <c r="AX138" s="1536"/>
      <c r="AY138" s="1536"/>
      <c r="AZ138" s="1536"/>
      <c r="BA138" s="1536"/>
      <c r="BB138" s="1536"/>
      <c r="BC138" s="1536"/>
      <c r="BD138" s="1536"/>
      <c r="BE138" s="1536"/>
      <c r="BF138" s="1536"/>
    </row>
    <row r="139" spans="2:58" ht="15" x14ac:dyDescent="0.25">
      <c r="B139" s="1536"/>
      <c r="C139" s="1536"/>
      <c r="D139" s="1536"/>
      <c r="E139" s="1536"/>
      <c r="F139" s="1536"/>
      <c r="G139" s="1536"/>
      <c r="H139" s="1536"/>
      <c r="I139" s="1536"/>
      <c r="J139" s="1536"/>
      <c r="K139" s="1536"/>
      <c r="L139" s="1536"/>
      <c r="M139" s="1536"/>
      <c r="N139" s="1536"/>
      <c r="O139" s="1536"/>
      <c r="P139" s="1536"/>
      <c r="Q139" s="1536"/>
      <c r="R139" s="1536"/>
      <c r="S139" s="1536"/>
      <c r="T139" s="1536"/>
      <c r="U139" s="1536"/>
      <c r="V139" s="1536"/>
      <c r="W139" s="1536"/>
      <c r="X139" s="1536"/>
      <c r="Y139" s="1536"/>
      <c r="Z139" s="1536"/>
      <c r="AA139" s="1536"/>
      <c r="AB139" s="1536"/>
      <c r="AC139" s="1536"/>
      <c r="AD139" s="1536"/>
      <c r="AE139" s="1536"/>
      <c r="AF139" s="1536"/>
      <c r="AG139" s="1536"/>
      <c r="AH139" s="1536"/>
      <c r="AI139" s="1536"/>
      <c r="AJ139" s="1536"/>
      <c r="AK139" s="1536"/>
      <c r="AL139" s="1536"/>
      <c r="AM139" s="1536"/>
      <c r="AN139" s="1536"/>
      <c r="AO139" s="1536"/>
      <c r="AP139" s="1536"/>
      <c r="AQ139" s="1536"/>
      <c r="AR139" s="1536"/>
      <c r="AS139" s="1536"/>
      <c r="AT139" s="1536"/>
      <c r="AU139" s="1536"/>
      <c r="AV139" s="1536"/>
      <c r="AW139" s="1536"/>
      <c r="AX139" s="1536"/>
      <c r="AY139" s="1536"/>
      <c r="AZ139" s="1536"/>
      <c r="BA139" s="1536"/>
      <c r="BB139" s="1536"/>
      <c r="BC139" s="1536"/>
      <c r="BD139" s="1536"/>
      <c r="BE139" s="1536"/>
      <c r="BF139" s="1536"/>
    </row>
    <row r="140" spans="2:58" ht="15" x14ac:dyDescent="0.25">
      <c r="B140" s="1536"/>
      <c r="C140" s="1536"/>
      <c r="D140" s="1536"/>
      <c r="E140" s="1536"/>
      <c r="F140" s="1536"/>
      <c r="G140" s="1536"/>
      <c r="H140" s="1536"/>
      <c r="I140" s="1536"/>
      <c r="J140" s="1536"/>
      <c r="K140" s="1536"/>
      <c r="L140" s="1536"/>
      <c r="M140" s="1536"/>
      <c r="N140" s="1536"/>
      <c r="O140" s="1536"/>
      <c r="P140" s="1536"/>
      <c r="Q140" s="1536"/>
      <c r="R140" s="1536"/>
      <c r="S140" s="1536"/>
      <c r="T140" s="1536"/>
      <c r="U140" s="1536"/>
      <c r="V140" s="1536"/>
      <c r="W140" s="1536"/>
      <c r="X140" s="1536"/>
      <c r="Y140" s="1536"/>
      <c r="Z140" s="1536"/>
      <c r="AA140" s="1536"/>
      <c r="AB140" s="1536"/>
      <c r="AC140" s="1536"/>
      <c r="AD140" s="1536"/>
      <c r="AE140" s="1536"/>
      <c r="AF140" s="1536"/>
      <c r="AG140" s="1536"/>
      <c r="AH140" s="1536"/>
      <c r="AI140" s="1536"/>
      <c r="AJ140" s="1536"/>
      <c r="AK140" s="1536"/>
      <c r="AL140" s="1536"/>
      <c r="AM140" s="1536"/>
      <c r="AN140" s="1536"/>
      <c r="AO140" s="1536"/>
      <c r="AP140" s="1536"/>
      <c r="AQ140" s="1536"/>
      <c r="AR140" s="1536"/>
      <c r="AS140" s="1536"/>
      <c r="AT140" s="1536"/>
      <c r="AU140" s="1536"/>
      <c r="AV140" s="1536"/>
      <c r="AW140" s="1536"/>
      <c r="AX140" s="1536"/>
      <c r="AY140" s="1536"/>
      <c r="AZ140" s="1536"/>
      <c r="BA140" s="1536"/>
      <c r="BB140" s="1536"/>
      <c r="BC140" s="1536"/>
      <c r="BD140" s="1536"/>
      <c r="BE140" s="1536"/>
      <c r="BF140" s="1536"/>
    </row>
    <row r="141" spans="2:58" ht="15" x14ac:dyDescent="0.25">
      <c r="B141" s="1536"/>
      <c r="C141" s="1536"/>
      <c r="D141" s="1536"/>
      <c r="E141" s="1536"/>
      <c r="F141" s="1536"/>
      <c r="G141" s="1536"/>
      <c r="H141" s="1536"/>
      <c r="I141" s="1536"/>
      <c r="J141" s="1536"/>
      <c r="K141" s="1536"/>
      <c r="L141" s="1536"/>
      <c r="M141" s="1536"/>
      <c r="N141" s="1536"/>
      <c r="O141" s="1536"/>
      <c r="P141" s="1536"/>
      <c r="Q141" s="1536"/>
      <c r="R141" s="1536"/>
      <c r="S141" s="1536"/>
      <c r="T141" s="1536"/>
      <c r="U141" s="1536"/>
      <c r="V141" s="1536"/>
      <c r="W141" s="1536"/>
      <c r="X141" s="1536"/>
      <c r="Y141" s="1536"/>
      <c r="Z141" s="1536"/>
      <c r="AA141" s="1536"/>
      <c r="AB141" s="1536"/>
      <c r="AC141" s="1536"/>
      <c r="AD141" s="1536"/>
      <c r="AE141" s="1536"/>
      <c r="AF141" s="1536"/>
      <c r="AG141" s="1536"/>
      <c r="AH141" s="1536"/>
      <c r="AI141" s="1536"/>
      <c r="AJ141" s="1536"/>
      <c r="AK141" s="1536"/>
      <c r="AL141" s="1536"/>
      <c r="AM141" s="1536"/>
      <c r="AN141" s="1536"/>
      <c r="AO141" s="1536"/>
      <c r="AP141" s="1536"/>
      <c r="AQ141" s="1536"/>
      <c r="AR141" s="1536"/>
      <c r="AS141" s="1536"/>
      <c r="AT141" s="1536"/>
      <c r="AU141" s="1536"/>
      <c r="AV141" s="1536"/>
      <c r="AW141" s="1536"/>
      <c r="AX141" s="1536"/>
      <c r="AY141" s="1536"/>
      <c r="AZ141" s="1536"/>
      <c r="BA141" s="1536"/>
      <c r="BB141" s="1536"/>
      <c r="BC141" s="1536"/>
      <c r="BD141" s="1536"/>
      <c r="BE141" s="1536"/>
      <c r="BF141" s="1536"/>
    </row>
    <row r="142" spans="2:58" ht="15" x14ac:dyDescent="0.25">
      <c r="B142" s="1536"/>
      <c r="C142" s="1536"/>
      <c r="D142" s="1536"/>
      <c r="E142" s="1536"/>
      <c r="F142" s="1536"/>
      <c r="G142" s="1536"/>
      <c r="H142" s="1536"/>
      <c r="I142" s="1536"/>
      <c r="J142" s="1536"/>
      <c r="K142" s="1536"/>
      <c r="L142" s="1536"/>
      <c r="M142" s="1536"/>
      <c r="N142" s="1536"/>
      <c r="O142" s="1536"/>
      <c r="P142" s="1536"/>
      <c r="Q142" s="1536"/>
      <c r="R142" s="1536"/>
      <c r="S142" s="1536"/>
      <c r="T142" s="1536"/>
      <c r="U142" s="1536"/>
      <c r="V142" s="1536"/>
      <c r="W142" s="1536"/>
      <c r="X142" s="1536"/>
      <c r="Y142" s="1536"/>
      <c r="Z142" s="1536"/>
      <c r="AA142" s="1536"/>
      <c r="AB142" s="1536"/>
      <c r="AC142" s="1536"/>
      <c r="AD142" s="1536"/>
      <c r="AE142" s="1536"/>
      <c r="AF142" s="1536"/>
      <c r="AG142" s="1536"/>
      <c r="AH142" s="1536"/>
      <c r="AI142" s="1536"/>
      <c r="AJ142" s="1536"/>
      <c r="AK142" s="1536"/>
      <c r="AL142" s="1536"/>
      <c r="AM142" s="1536"/>
      <c r="AN142" s="1536"/>
      <c r="AO142" s="1536"/>
      <c r="AP142" s="1536"/>
      <c r="AQ142" s="1536"/>
      <c r="AR142" s="1536"/>
      <c r="AS142" s="1536"/>
      <c r="AT142" s="1536"/>
      <c r="AU142" s="1536"/>
      <c r="AV142" s="1536"/>
      <c r="AW142" s="1536"/>
      <c r="AX142" s="1536"/>
      <c r="AY142" s="1536"/>
      <c r="AZ142" s="1536"/>
      <c r="BA142" s="1536"/>
      <c r="BB142" s="1536"/>
      <c r="BC142" s="1536"/>
      <c r="BD142" s="1536"/>
      <c r="BE142" s="1536"/>
      <c r="BF142" s="1536"/>
    </row>
    <row r="143" spans="2:58" ht="15" x14ac:dyDescent="0.25">
      <c r="B143" s="1536"/>
      <c r="C143" s="1536"/>
      <c r="D143" s="1536"/>
      <c r="E143" s="1536"/>
      <c r="F143" s="1536"/>
      <c r="G143" s="1536"/>
      <c r="H143" s="1536"/>
      <c r="I143" s="1536"/>
      <c r="J143" s="1536"/>
      <c r="K143" s="1536"/>
      <c r="L143" s="1536"/>
      <c r="M143" s="1536"/>
      <c r="N143" s="1536"/>
      <c r="O143" s="1536"/>
      <c r="P143" s="1536"/>
      <c r="Q143" s="1536"/>
      <c r="R143" s="1536"/>
      <c r="S143" s="1536"/>
      <c r="T143" s="1536"/>
      <c r="U143" s="1536"/>
      <c r="V143" s="1536"/>
      <c r="W143" s="1536"/>
      <c r="X143" s="1536"/>
      <c r="Y143" s="1536"/>
      <c r="Z143" s="1536"/>
      <c r="AA143" s="1536"/>
      <c r="AB143" s="1536"/>
      <c r="AC143" s="1536"/>
      <c r="AD143" s="1536"/>
      <c r="AE143" s="1536"/>
      <c r="AF143" s="1536"/>
      <c r="AG143" s="1536"/>
      <c r="AH143" s="1536"/>
      <c r="AI143" s="1536"/>
      <c r="AJ143" s="1536"/>
      <c r="AK143" s="1536"/>
      <c r="AL143" s="1536"/>
      <c r="AM143" s="1536"/>
      <c r="AN143" s="1536"/>
      <c r="AO143" s="1536"/>
      <c r="AP143" s="1536"/>
      <c r="AQ143" s="1536"/>
      <c r="AR143" s="1536"/>
      <c r="AS143" s="1536"/>
      <c r="AT143" s="1536"/>
      <c r="AU143" s="1536"/>
      <c r="AV143" s="1536"/>
      <c r="AW143" s="1536"/>
      <c r="AX143" s="1536"/>
      <c r="AY143" s="1536"/>
      <c r="AZ143" s="1536"/>
      <c r="BA143" s="1536"/>
      <c r="BB143" s="1536"/>
      <c r="BC143" s="1536"/>
      <c r="BD143" s="1536"/>
      <c r="BE143" s="1536"/>
      <c r="BF143" s="1536"/>
    </row>
    <row r="144" spans="2:58" ht="15" x14ac:dyDescent="0.25">
      <c r="B144" s="1536"/>
      <c r="C144" s="1536"/>
      <c r="D144" s="1536"/>
      <c r="E144" s="1536"/>
      <c r="F144" s="1536"/>
      <c r="G144" s="1536"/>
      <c r="H144" s="1536"/>
      <c r="I144" s="1536"/>
      <c r="J144" s="1536"/>
      <c r="K144" s="1536"/>
      <c r="L144" s="1536"/>
      <c r="M144" s="1536"/>
      <c r="N144" s="1536"/>
      <c r="O144" s="1536"/>
      <c r="P144" s="1536"/>
      <c r="Q144" s="1536"/>
      <c r="R144" s="1536"/>
      <c r="S144" s="1536"/>
      <c r="T144" s="1536"/>
      <c r="U144" s="1536"/>
      <c r="V144" s="1536"/>
      <c r="W144" s="1536"/>
      <c r="X144" s="1536"/>
      <c r="Y144" s="1536"/>
      <c r="Z144" s="1536"/>
      <c r="AA144" s="1536"/>
      <c r="AB144" s="1536"/>
      <c r="AC144" s="1536"/>
      <c r="AD144" s="1536"/>
      <c r="AE144" s="1536"/>
      <c r="AF144" s="1536"/>
      <c r="AG144" s="1536"/>
      <c r="AH144" s="1536"/>
      <c r="AI144" s="1536"/>
      <c r="AJ144" s="1536"/>
      <c r="AK144" s="1536"/>
      <c r="AL144" s="1536"/>
      <c r="AM144" s="1536"/>
      <c r="AN144" s="1536"/>
      <c r="AO144" s="1536"/>
      <c r="AP144" s="1536"/>
      <c r="AQ144" s="1536"/>
      <c r="AR144" s="1536"/>
      <c r="AS144" s="1536"/>
      <c r="AT144" s="1536"/>
      <c r="AU144" s="1536"/>
      <c r="AV144" s="1536"/>
      <c r="AW144" s="1536"/>
      <c r="AX144" s="1536"/>
      <c r="AY144" s="1536"/>
      <c r="AZ144" s="1536"/>
      <c r="BA144" s="1536"/>
      <c r="BB144" s="1536"/>
      <c r="BC144" s="1536"/>
      <c r="BD144" s="1536"/>
      <c r="BE144" s="1536"/>
      <c r="BF144" s="1536"/>
    </row>
    <row r="145" spans="2:58" ht="15" x14ac:dyDescent="0.25">
      <c r="B145" s="1536"/>
      <c r="C145" s="1536"/>
      <c r="D145" s="1536"/>
      <c r="E145" s="1536"/>
      <c r="F145" s="1536"/>
      <c r="G145" s="1536"/>
      <c r="H145" s="1536"/>
      <c r="I145" s="1536"/>
      <c r="J145" s="1536"/>
      <c r="K145" s="1536"/>
      <c r="L145" s="1536"/>
      <c r="M145" s="1536"/>
      <c r="N145" s="1536"/>
      <c r="O145" s="1536"/>
      <c r="P145" s="1536"/>
      <c r="Q145" s="1536"/>
      <c r="R145" s="1536"/>
      <c r="S145" s="1536"/>
      <c r="T145" s="1536"/>
      <c r="U145" s="1536"/>
      <c r="V145" s="1536"/>
      <c r="W145" s="1536"/>
      <c r="X145" s="1536"/>
      <c r="Y145" s="1536"/>
      <c r="Z145" s="1536"/>
      <c r="AA145" s="1536"/>
      <c r="AB145" s="1536"/>
      <c r="AC145" s="1536"/>
      <c r="AD145" s="1536"/>
      <c r="AE145" s="1536"/>
      <c r="AF145" s="1536"/>
      <c r="AG145" s="1536"/>
      <c r="AH145" s="1536"/>
      <c r="AI145" s="1536"/>
      <c r="AJ145" s="1536"/>
      <c r="AK145" s="1536"/>
      <c r="AL145" s="1536"/>
      <c r="AM145" s="1536"/>
      <c r="AN145" s="1536"/>
      <c r="AO145" s="1536"/>
      <c r="AP145" s="1536"/>
      <c r="AQ145" s="1536"/>
      <c r="AR145" s="1536"/>
      <c r="AS145" s="1536"/>
      <c r="AT145" s="1536"/>
      <c r="AU145" s="1536"/>
      <c r="AV145" s="1536"/>
      <c r="AW145" s="1536"/>
      <c r="AX145" s="1536"/>
      <c r="AY145" s="1536"/>
      <c r="AZ145" s="1536"/>
      <c r="BA145" s="1536"/>
      <c r="BB145" s="1536"/>
      <c r="BC145" s="1536"/>
      <c r="BD145" s="1536"/>
      <c r="BE145" s="1536"/>
      <c r="BF145" s="1536"/>
    </row>
    <row r="146" spans="2:58" ht="15" x14ac:dyDescent="0.25">
      <c r="B146" s="1536"/>
      <c r="C146" s="1536"/>
      <c r="D146" s="1536"/>
      <c r="E146" s="1536"/>
      <c r="F146" s="1536"/>
      <c r="G146" s="1536"/>
      <c r="H146" s="1536"/>
      <c r="I146" s="1536"/>
      <c r="J146" s="1536"/>
      <c r="K146" s="1536"/>
      <c r="L146" s="1536"/>
      <c r="M146" s="1536"/>
      <c r="N146" s="1536"/>
      <c r="O146" s="1536"/>
      <c r="P146" s="1536"/>
      <c r="Q146" s="1536"/>
      <c r="R146" s="1536"/>
      <c r="S146" s="1536"/>
      <c r="T146" s="1536"/>
      <c r="U146" s="1536"/>
      <c r="V146" s="1536"/>
      <c r="W146" s="1536"/>
      <c r="X146" s="1536"/>
      <c r="Y146" s="1536"/>
      <c r="Z146" s="1536"/>
      <c r="AA146" s="1536"/>
      <c r="AB146" s="1536"/>
      <c r="AC146" s="1536"/>
      <c r="AD146" s="1536"/>
      <c r="AE146" s="1536"/>
      <c r="AF146" s="1536"/>
      <c r="AG146" s="1536"/>
      <c r="AH146" s="1536"/>
      <c r="AI146" s="1536"/>
      <c r="AJ146" s="1536"/>
      <c r="AK146" s="1536"/>
      <c r="AL146" s="1536"/>
      <c r="AM146" s="1536"/>
      <c r="AN146" s="1536"/>
      <c r="AO146" s="1536"/>
      <c r="AP146" s="1536"/>
      <c r="AQ146" s="1536"/>
      <c r="AR146" s="1536"/>
      <c r="AS146" s="1536"/>
      <c r="AT146" s="1536"/>
      <c r="AU146" s="1536"/>
      <c r="AV146" s="1536"/>
      <c r="AW146" s="1536"/>
      <c r="AX146" s="1536"/>
      <c r="AY146" s="1536"/>
      <c r="AZ146" s="1536"/>
      <c r="BA146" s="1536"/>
      <c r="BB146" s="1536"/>
      <c r="BC146" s="1536"/>
      <c r="BD146" s="1536"/>
      <c r="BE146" s="1536"/>
      <c r="BF146" s="1536"/>
    </row>
    <row r="147" spans="2:58" ht="15" x14ac:dyDescent="0.25">
      <c r="B147" s="1536"/>
      <c r="C147" s="1536"/>
      <c r="D147" s="1536"/>
      <c r="E147" s="1536"/>
      <c r="F147" s="1536"/>
      <c r="G147" s="1536"/>
      <c r="H147" s="1536"/>
      <c r="I147" s="1536"/>
      <c r="J147" s="1536"/>
      <c r="K147" s="1536"/>
      <c r="L147" s="1536"/>
      <c r="M147" s="1536"/>
      <c r="N147" s="1536"/>
      <c r="O147" s="1536"/>
      <c r="P147" s="1536"/>
      <c r="Q147" s="1536"/>
      <c r="R147" s="1536"/>
      <c r="S147" s="1536"/>
      <c r="T147" s="1536"/>
      <c r="U147" s="1536"/>
      <c r="V147" s="1536"/>
      <c r="W147" s="1536"/>
      <c r="X147" s="1536"/>
      <c r="Y147" s="1536"/>
      <c r="Z147" s="1536"/>
      <c r="AA147" s="1536"/>
      <c r="AB147" s="1536"/>
      <c r="AC147" s="1536"/>
      <c r="AD147" s="1536"/>
      <c r="AE147" s="1536"/>
      <c r="AF147" s="1536"/>
      <c r="AG147" s="1536"/>
      <c r="AH147" s="1536"/>
      <c r="AI147" s="1536"/>
      <c r="AJ147" s="1536"/>
      <c r="AK147" s="1536"/>
      <c r="AL147" s="1536"/>
      <c r="AM147" s="1536"/>
      <c r="AN147" s="1536"/>
      <c r="AO147" s="1536"/>
      <c r="AP147" s="1536"/>
      <c r="AQ147" s="1536"/>
      <c r="AR147" s="1536"/>
      <c r="AS147" s="1536"/>
      <c r="AT147" s="1536"/>
      <c r="AU147" s="1536"/>
      <c r="AV147" s="1536"/>
      <c r="AW147" s="1536"/>
      <c r="AX147" s="1536"/>
      <c r="AY147" s="1536"/>
      <c r="AZ147" s="1536"/>
      <c r="BA147" s="1536"/>
      <c r="BB147" s="1536"/>
      <c r="BC147" s="1536"/>
      <c r="BD147" s="1536"/>
      <c r="BE147" s="1536"/>
      <c r="BF147" s="1536"/>
    </row>
    <row r="148" spans="2:58" ht="15" x14ac:dyDescent="0.25">
      <c r="B148" s="1536"/>
      <c r="C148" s="1536"/>
      <c r="D148" s="1536"/>
      <c r="E148" s="1536"/>
      <c r="F148" s="1536"/>
      <c r="G148" s="1536"/>
      <c r="H148" s="1536"/>
      <c r="I148" s="1536"/>
      <c r="J148" s="1536"/>
      <c r="K148" s="1536"/>
      <c r="L148" s="1536"/>
      <c r="M148" s="1536"/>
      <c r="N148" s="1536"/>
      <c r="O148" s="1536"/>
      <c r="P148" s="1536"/>
      <c r="Q148" s="1536"/>
      <c r="R148" s="1536"/>
      <c r="S148" s="1536"/>
      <c r="T148" s="1536"/>
      <c r="U148" s="1536"/>
      <c r="V148" s="1536"/>
      <c r="W148" s="1536"/>
      <c r="X148" s="1536"/>
      <c r="Y148" s="1536"/>
      <c r="Z148" s="1536"/>
      <c r="AA148" s="1536"/>
      <c r="AB148" s="1536"/>
      <c r="AC148" s="1536"/>
      <c r="AD148" s="1536"/>
      <c r="AE148" s="1536"/>
      <c r="AF148" s="1536"/>
      <c r="AG148" s="1536"/>
      <c r="AH148" s="1536"/>
      <c r="AI148" s="1536"/>
      <c r="AJ148" s="1536"/>
      <c r="AK148" s="1536"/>
      <c r="AL148" s="1536"/>
      <c r="AM148" s="1536"/>
      <c r="AN148" s="1536"/>
      <c r="AO148" s="1536"/>
      <c r="AP148" s="1536"/>
      <c r="AQ148" s="1536"/>
      <c r="AR148" s="1536"/>
      <c r="AS148" s="1536"/>
      <c r="AT148" s="1536"/>
      <c r="AU148" s="1536"/>
      <c r="AV148" s="1536"/>
      <c r="AW148" s="1536"/>
      <c r="AX148" s="1536"/>
      <c r="AY148" s="1536"/>
      <c r="AZ148" s="1536"/>
      <c r="BA148" s="1536"/>
      <c r="BB148" s="1536"/>
      <c r="BC148" s="1536"/>
      <c r="BD148" s="1536"/>
      <c r="BE148" s="1536"/>
      <c r="BF148" s="1536"/>
    </row>
    <row r="149" spans="2:58" ht="15" x14ac:dyDescent="0.25">
      <c r="B149" s="1536"/>
      <c r="C149" s="1536"/>
      <c r="D149" s="1536"/>
      <c r="E149" s="1536"/>
      <c r="F149" s="1536"/>
      <c r="G149" s="1536"/>
      <c r="H149" s="1536"/>
      <c r="I149" s="1536"/>
      <c r="J149" s="1536"/>
      <c r="K149" s="1536"/>
      <c r="L149" s="1536"/>
      <c r="M149" s="1536"/>
      <c r="N149" s="1536"/>
      <c r="O149" s="1536"/>
      <c r="P149" s="1536"/>
      <c r="Q149" s="1536"/>
      <c r="R149" s="1536"/>
      <c r="S149" s="1536"/>
      <c r="T149" s="1536"/>
      <c r="U149" s="1536"/>
      <c r="V149" s="1536"/>
      <c r="W149" s="1536"/>
      <c r="X149" s="1536"/>
      <c r="Y149" s="1536"/>
      <c r="Z149" s="1536"/>
      <c r="AA149" s="1536"/>
      <c r="AB149" s="1536"/>
      <c r="AC149" s="1536"/>
      <c r="AD149" s="1536"/>
      <c r="AE149" s="1536"/>
      <c r="AF149" s="1536"/>
      <c r="AG149" s="1536"/>
      <c r="AH149" s="1536"/>
      <c r="AI149" s="1536"/>
      <c r="AJ149" s="1536"/>
      <c r="AK149" s="1536"/>
      <c r="AL149" s="1536"/>
      <c r="AM149" s="1536"/>
      <c r="AN149" s="1536"/>
      <c r="AO149" s="1536"/>
      <c r="AP149" s="1536"/>
      <c r="AQ149" s="1536"/>
      <c r="AR149" s="1536"/>
      <c r="AS149" s="1536"/>
      <c r="AT149" s="1536"/>
      <c r="AU149" s="1536"/>
      <c r="AV149" s="1536"/>
      <c r="AW149" s="1536"/>
      <c r="AX149" s="1536"/>
      <c r="AY149" s="1536"/>
      <c r="AZ149" s="1536"/>
      <c r="BA149" s="1536"/>
      <c r="BB149" s="1536"/>
      <c r="BC149" s="1536"/>
      <c r="BD149" s="1536"/>
      <c r="BE149" s="1536"/>
      <c r="BF149" s="1536"/>
    </row>
    <row r="150" spans="2:58" ht="15" x14ac:dyDescent="0.25">
      <c r="B150" s="1536"/>
      <c r="C150" s="1536"/>
      <c r="D150" s="1536"/>
      <c r="E150" s="1536"/>
      <c r="F150" s="1536"/>
      <c r="G150" s="1536"/>
      <c r="H150" s="1536"/>
      <c r="I150" s="1536"/>
      <c r="J150" s="1536"/>
      <c r="K150" s="1536"/>
      <c r="L150" s="1536"/>
      <c r="M150" s="1536"/>
      <c r="N150" s="1536"/>
      <c r="O150" s="1536"/>
      <c r="P150" s="1536"/>
      <c r="Q150" s="1536"/>
      <c r="R150" s="1536"/>
      <c r="S150" s="1536"/>
      <c r="T150" s="1536"/>
      <c r="U150" s="1536"/>
      <c r="V150" s="1536"/>
      <c r="W150" s="1536"/>
      <c r="X150" s="1536"/>
      <c r="Y150" s="1536"/>
      <c r="Z150" s="1536"/>
      <c r="AA150" s="1536"/>
      <c r="AB150" s="1536"/>
      <c r="AC150" s="1536"/>
      <c r="AD150" s="1536"/>
      <c r="AE150" s="1536"/>
      <c r="AF150" s="1536"/>
      <c r="AG150" s="1536"/>
      <c r="AH150" s="1536"/>
      <c r="AI150" s="1536"/>
      <c r="AJ150" s="1536"/>
      <c r="AK150" s="1536"/>
      <c r="AL150" s="1536"/>
      <c r="AM150" s="1536"/>
      <c r="AN150" s="1536"/>
      <c r="AO150" s="1536"/>
      <c r="AP150" s="1536"/>
      <c r="AQ150" s="1536"/>
      <c r="AR150" s="1536"/>
      <c r="AS150" s="1536"/>
      <c r="AT150" s="1536"/>
      <c r="AU150" s="1536"/>
      <c r="AV150" s="1536"/>
      <c r="AW150" s="1536"/>
      <c r="AX150" s="1536"/>
      <c r="AY150" s="1536"/>
      <c r="AZ150" s="1536"/>
      <c r="BA150" s="1536"/>
      <c r="BB150" s="1536"/>
      <c r="BC150" s="1536"/>
      <c r="BD150" s="1536"/>
      <c r="BE150" s="1536"/>
      <c r="BF150" s="1536"/>
    </row>
    <row r="151" spans="2:58" ht="15" x14ac:dyDescent="0.25">
      <c r="B151" s="1536"/>
      <c r="C151" s="1536"/>
      <c r="D151" s="1536"/>
      <c r="E151" s="1536"/>
      <c r="F151" s="1536"/>
      <c r="G151" s="1536"/>
      <c r="H151" s="1536"/>
      <c r="I151" s="1536"/>
      <c r="J151" s="1536"/>
      <c r="K151" s="1536"/>
      <c r="L151" s="1536"/>
      <c r="M151" s="1536"/>
      <c r="N151" s="1536"/>
      <c r="O151" s="1536"/>
      <c r="P151" s="1536"/>
      <c r="Q151" s="1536"/>
      <c r="R151" s="1536"/>
      <c r="S151" s="1536"/>
      <c r="T151" s="1536"/>
      <c r="U151" s="1536"/>
      <c r="V151" s="1536"/>
      <c r="W151" s="1536"/>
      <c r="X151" s="1536"/>
      <c r="Y151" s="1536"/>
      <c r="Z151" s="1536"/>
      <c r="AA151" s="1536"/>
      <c r="AB151" s="1536"/>
      <c r="AC151" s="1536"/>
      <c r="AD151" s="1536"/>
      <c r="AE151" s="1536"/>
      <c r="AF151" s="1536"/>
      <c r="AG151" s="1536"/>
      <c r="AH151" s="1536"/>
      <c r="AI151" s="1536"/>
      <c r="AJ151" s="1536"/>
      <c r="AK151" s="1536"/>
      <c r="AL151" s="1536"/>
      <c r="AM151" s="1536"/>
      <c r="AN151" s="1536"/>
      <c r="AO151" s="1536"/>
      <c r="AP151" s="1536"/>
      <c r="AQ151" s="1536"/>
      <c r="AR151" s="1536"/>
      <c r="AS151" s="1536"/>
      <c r="AT151" s="1536"/>
      <c r="AU151" s="1536"/>
      <c r="AV151" s="1536"/>
      <c r="AW151" s="1536"/>
      <c r="AX151" s="1536"/>
      <c r="AY151" s="1536"/>
      <c r="AZ151" s="1536"/>
      <c r="BA151" s="1536"/>
      <c r="BB151" s="1536"/>
      <c r="BC151" s="1536"/>
      <c r="BD151" s="1536"/>
      <c r="BE151" s="1536"/>
      <c r="BF151" s="1536"/>
    </row>
    <row r="152" spans="2:58" ht="15" x14ac:dyDescent="0.25">
      <c r="B152" s="1536"/>
      <c r="C152" s="1536"/>
      <c r="D152" s="1536"/>
      <c r="E152" s="1536"/>
      <c r="F152" s="1536"/>
      <c r="G152" s="1536"/>
      <c r="H152" s="1536"/>
      <c r="I152" s="1536"/>
      <c r="J152" s="1536"/>
      <c r="K152" s="1536"/>
      <c r="L152" s="1536"/>
      <c r="M152" s="1536"/>
      <c r="N152" s="1536"/>
      <c r="O152" s="1536"/>
      <c r="P152" s="1536"/>
      <c r="Q152" s="1536"/>
      <c r="R152" s="1536"/>
      <c r="S152" s="1536"/>
      <c r="T152" s="1536"/>
      <c r="U152" s="1536"/>
      <c r="V152" s="1536"/>
      <c r="W152" s="1536"/>
      <c r="X152" s="1536"/>
      <c r="Y152" s="1536"/>
      <c r="Z152" s="1536"/>
      <c r="AA152" s="1536"/>
      <c r="AB152" s="1536"/>
      <c r="AC152" s="1536"/>
      <c r="AD152" s="1536"/>
      <c r="AE152" s="1536"/>
      <c r="AF152" s="1536"/>
      <c r="AG152" s="1536"/>
      <c r="AH152" s="1536"/>
      <c r="AI152" s="1536"/>
      <c r="AJ152" s="1536"/>
      <c r="AK152" s="1536"/>
      <c r="AL152" s="1536"/>
      <c r="AM152" s="1536"/>
      <c r="AN152" s="1536"/>
      <c r="AO152" s="1536"/>
      <c r="AP152" s="1536"/>
      <c r="AQ152" s="1536"/>
      <c r="AR152" s="1536"/>
      <c r="AS152" s="1536"/>
      <c r="AT152" s="1536"/>
      <c r="AU152" s="1536"/>
      <c r="AV152" s="1536"/>
      <c r="AW152" s="1536"/>
      <c r="AX152" s="1536"/>
      <c r="AY152" s="1536"/>
      <c r="AZ152" s="1536"/>
      <c r="BA152" s="1536"/>
      <c r="BB152" s="1536"/>
      <c r="BC152" s="1536"/>
      <c r="BD152" s="1536"/>
      <c r="BE152" s="1536"/>
      <c r="BF152" s="1536"/>
    </row>
    <row r="153" spans="2:58" ht="15" x14ac:dyDescent="0.25">
      <c r="B153" s="1536"/>
      <c r="C153" s="1536"/>
      <c r="D153" s="1536"/>
      <c r="E153" s="1536"/>
      <c r="F153" s="1536"/>
      <c r="G153" s="1536"/>
      <c r="H153" s="1536"/>
      <c r="I153" s="1536"/>
      <c r="J153" s="1536"/>
      <c r="K153" s="1536"/>
      <c r="L153" s="1536"/>
      <c r="M153" s="1536"/>
      <c r="N153" s="1536"/>
      <c r="O153" s="1536"/>
      <c r="P153" s="1536"/>
      <c r="Q153" s="1536"/>
      <c r="R153" s="1536"/>
      <c r="S153" s="1536"/>
      <c r="T153" s="1536"/>
      <c r="U153" s="1536"/>
      <c r="V153" s="1536"/>
      <c r="W153" s="1536"/>
      <c r="X153" s="1536"/>
      <c r="Y153" s="1536"/>
      <c r="Z153" s="1536"/>
      <c r="AA153" s="1536"/>
      <c r="AB153" s="1536"/>
      <c r="AC153" s="1536"/>
      <c r="AD153" s="1536"/>
      <c r="AE153" s="1536"/>
      <c r="AF153" s="1536"/>
      <c r="AG153" s="1536"/>
      <c r="AH153" s="1536"/>
      <c r="AI153" s="1536"/>
      <c r="AJ153" s="1536"/>
      <c r="AK153" s="1536"/>
      <c r="AL153" s="1536"/>
      <c r="AM153" s="1536"/>
      <c r="AN153" s="1536"/>
      <c r="AO153" s="1536"/>
      <c r="AP153" s="1536"/>
      <c r="AQ153" s="1536"/>
      <c r="AR153" s="1536"/>
      <c r="AS153" s="1536"/>
      <c r="AT153" s="1536"/>
      <c r="AU153" s="1536"/>
      <c r="AV153" s="1536"/>
      <c r="AW153" s="1536"/>
      <c r="AX153" s="1536"/>
      <c r="AY153" s="1536"/>
      <c r="AZ153" s="1536"/>
      <c r="BA153" s="1536"/>
      <c r="BB153" s="1536"/>
      <c r="BC153" s="1536"/>
      <c r="BD153" s="1536"/>
      <c r="BE153" s="1536"/>
      <c r="BF153" s="1536"/>
    </row>
    <row r="154" spans="2:58" ht="15" x14ac:dyDescent="0.25">
      <c r="B154" s="1536"/>
      <c r="C154" s="1536"/>
      <c r="D154" s="1536"/>
      <c r="E154" s="1536"/>
      <c r="F154" s="1536"/>
      <c r="G154" s="1536"/>
      <c r="H154" s="1536"/>
      <c r="I154" s="1536"/>
      <c r="J154" s="1536"/>
      <c r="K154" s="1536"/>
      <c r="L154" s="1536"/>
      <c r="M154" s="1536"/>
      <c r="N154" s="1536"/>
      <c r="O154" s="1536"/>
      <c r="P154" s="1536"/>
      <c r="Q154" s="1536"/>
      <c r="R154" s="1536"/>
      <c r="S154" s="1536"/>
      <c r="T154" s="1536"/>
      <c r="U154" s="1536"/>
      <c r="V154" s="1536"/>
      <c r="W154" s="1536"/>
      <c r="X154" s="1536"/>
      <c r="Y154" s="1536"/>
      <c r="Z154" s="1536"/>
      <c r="AA154" s="1536"/>
      <c r="AB154" s="1536"/>
      <c r="AC154" s="1536"/>
      <c r="AD154" s="1536"/>
      <c r="AE154" s="1536"/>
      <c r="AF154" s="1536"/>
      <c r="AG154" s="1536"/>
      <c r="AH154" s="1536"/>
      <c r="AI154" s="1536"/>
      <c r="AJ154" s="1536"/>
      <c r="AK154" s="1536"/>
      <c r="AL154" s="1536"/>
      <c r="AM154" s="1536"/>
      <c r="AN154" s="1536"/>
      <c r="AO154" s="1536"/>
      <c r="AP154" s="1536"/>
      <c r="AQ154" s="1536"/>
      <c r="AR154" s="1536"/>
      <c r="AS154" s="1536"/>
      <c r="AT154" s="1536"/>
      <c r="AU154" s="1536"/>
      <c r="AV154" s="1536"/>
      <c r="AW154" s="1536"/>
      <c r="AX154" s="1536"/>
      <c r="AY154" s="1536"/>
      <c r="AZ154" s="1536"/>
      <c r="BA154" s="1536"/>
      <c r="BB154" s="1536"/>
      <c r="BC154" s="1536"/>
      <c r="BD154" s="1536"/>
      <c r="BE154" s="1536"/>
      <c r="BF154" s="1536"/>
    </row>
    <row r="155" spans="2:58" ht="15" x14ac:dyDescent="0.25">
      <c r="B155" s="1536"/>
      <c r="C155" s="1536"/>
      <c r="D155" s="1536"/>
      <c r="E155" s="1536"/>
      <c r="F155" s="1536"/>
      <c r="G155" s="1536"/>
      <c r="H155" s="1536"/>
      <c r="I155" s="1536"/>
      <c r="J155" s="1536"/>
      <c r="K155" s="1536"/>
      <c r="L155" s="1536"/>
      <c r="M155" s="1536"/>
      <c r="N155" s="1536"/>
      <c r="O155" s="1536"/>
      <c r="P155" s="1536"/>
      <c r="Q155" s="1536"/>
      <c r="R155" s="1536"/>
      <c r="S155" s="1536"/>
      <c r="T155" s="1536"/>
      <c r="U155" s="1536"/>
      <c r="V155" s="1536"/>
      <c r="W155" s="1536"/>
      <c r="X155" s="1536"/>
      <c r="Y155" s="1536"/>
      <c r="Z155" s="1536"/>
      <c r="AA155" s="1536"/>
      <c r="AB155" s="1536"/>
      <c r="AC155" s="1536"/>
      <c r="AD155" s="1536"/>
      <c r="AE155" s="1536"/>
      <c r="AF155" s="1536"/>
      <c r="AG155" s="1536"/>
      <c r="AH155" s="1536"/>
      <c r="AI155" s="1536"/>
      <c r="AJ155" s="1536"/>
      <c r="AK155" s="1536"/>
      <c r="AL155" s="1536"/>
      <c r="AM155" s="1536"/>
      <c r="AN155" s="1536"/>
      <c r="AO155" s="1536"/>
      <c r="AP155" s="1536"/>
      <c r="AQ155" s="1536"/>
      <c r="AR155" s="1536"/>
      <c r="AS155" s="1536"/>
      <c r="AT155" s="1536"/>
      <c r="AU155" s="1536"/>
      <c r="AV155" s="1536"/>
      <c r="AW155" s="1536"/>
      <c r="AX155" s="1536"/>
      <c r="AY155" s="1536"/>
      <c r="AZ155" s="1536"/>
      <c r="BA155" s="1536"/>
      <c r="BB155" s="1536"/>
      <c r="BC155" s="1536"/>
      <c r="BD155" s="1536"/>
      <c r="BE155" s="1536"/>
      <c r="BF155" s="1536"/>
    </row>
    <row r="156" spans="2:58" ht="15" x14ac:dyDescent="0.25">
      <c r="B156" s="1536"/>
      <c r="C156" s="1536"/>
      <c r="D156" s="1536"/>
      <c r="E156" s="1536"/>
      <c r="F156" s="1536"/>
      <c r="G156" s="1536"/>
      <c r="H156" s="1536"/>
      <c r="I156" s="1536"/>
      <c r="J156" s="1536"/>
      <c r="K156" s="1536"/>
      <c r="L156" s="1536"/>
      <c r="M156" s="1536"/>
      <c r="N156" s="1536"/>
      <c r="O156" s="1536"/>
      <c r="P156" s="1536"/>
      <c r="Q156" s="1536"/>
      <c r="R156" s="1536"/>
      <c r="S156" s="1536"/>
      <c r="T156" s="1536"/>
      <c r="U156" s="1536"/>
      <c r="V156" s="1536"/>
      <c r="W156" s="1536"/>
      <c r="X156" s="1536"/>
      <c r="Y156" s="1536"/>
      <c r="Z156" s="1536"/>
      <c r="AA156" s="1536"/>
      <c r="AB156" s="1536"/>
      <c r="AC156" s="1536"/>
      <c r="AD156" s="1536"/>
      <c r="AE156" s="1536"/>
      <c r="AF156" s="1536"/>
      <c r="AG156" s="1536"/>
      <c r="AH156" s="1536"/>
      <c r="AI156" s="1536"/>
      <c r="AJ156" s="1536"/>
      <c r="AK156" s="1536"/>
      <c r="AL156" s="1536"/>
      <c r="AM156" s="1536"/>
      <c r="AN156" s="1536"/>
      <c r="AO156" s="1536"/>
      <c r="AP156" s="1536"/>
      <c r="AQ156" s="1536"/>
      <c r="AR156" s="1536"/>
      <c r="AS156" s="1536"/>
      <c r="AT156" s="1536"/>
      <c r="AU156" s="1536"/>
      <c r="AV156" s="1536"/>
      <c r="AW156" s="1536"/>
      <c r="AX156" s="1536"/>
      <c r="AY156" s="1536"/>
      <c r="AZ156" s="1536"/>
      <c r="BA156" s="1536"/>
      <c r="BB156" s="1536"/>
      <c r="BC156" s="1536"/>
      <c r="BD156" s="1536"/>
      <c r="BE156" s="1536"/>
      <c r="BF156" s="1536"/>
    </row>
    <row r="157" spans="2:58" ht="15" x14ac:dyDescent="0.25">
      <c r="B157" s="1536"/>
      <c r="C157" s="1536"/>
      <c r="D157" s="1536"/>
      <c r="E157" s="1536"/>
      <c r="F157" s="1536"/>
      <c r="G157" s="1536"/>
      <c r="H157" s="1536"/>
      <c r="I157" s="1536"/>
      <c r="J157" s="1536"/>
      <c r="K157" s="1536"/>
      <c r="L157" s="1536"/>
      <c r="M157" s="1536"/>
      <c r="N157" s="1536"/>
      <c r="O157" s="1536"/>
      <c r="P157" s="1536"/>
      <c r="Q157" s="1536"/>
      <c r="R157" s="1536"/>
      <c r="S157" s="1536"/>
      <c r="T157" s="1536"/>
      <c r="U157" s="1536"/>
      <c r="V157" s="1536"/>
      <c r="W157" s="1536"/>
      <c r="X157" s="1536"/>
      <c r="Y157" s="1536"/>
      <c r="Z157" s="1536"/>
      <c r="AA157" s="1536"/>
      <c r="AB157" s="1536"/>
      <c r="AC157" s="1536"/>
      <c r="AD157" s="1536"/>
      <c r="AE157" s="1536"/>
      <c r="AF157" s="1536"/>
      <c r="AG157" s="1536"/>
      <c r="AH157" s="1536"/>
      <c r="AI157" s="1536"/>
      <c r="AJ157" s="1536"/>
      <c r="AK157" s="1536"/>
      <c r="AL157" s="1536"/>
      <c r="AM157" s="1536"/>
      <c r="AN157" s="1536"/>
      <c r="AO157" s="1536"/>
      <c r="AP157" s="1536"/>
      <c r="AQ157" s="1536"/>
      <c r="AR157" s="1536"/>
      <c r="AS157" s="1536"/>
      <c r="AT157" s="1536"/>
      <c r="AU157" s="1536"/>
      <c r="AV157" s="1536"/>
      <c r="AW157" s="1536"/>
      <c r="AX157" s="1536"/>
      <c r="AY157" s="1536"/>
      <c r="AZ157" s="1536"/>
      <c r="BA157" s="1536"/>
      <c r="BB157" s="1536"/>
      <c r="BC157" s="1536"/>
      <c r="BD157" s="1536"/>
      <c r="BE157" s="1536"/>
      <c r="BF157" s="1536"/>
    </row>
    <row r="158" spans="2:58" ht="15" x14ac:dyDescent="0.25">
      <c r="B158" s="1536"/>
      <c r="C158" s="1536"/>
      <c r="D158" s="1536"/>
      <c r="E158" s="1536"/>
      <c r="F158" s="1536"/>
      <c r="G158" s="1536"/>
      <c r="H158" s="1536"/>
      <c r="I158" s="1536"/>
      <c r="J158" s="1536"/>
      <c r="K158" s="1536"/>
      <c r="L158" s="1536"/>
      <c r="M158" s="1536"/>
      <c r="N158" s="1536"/>
      <c r="O158" s="1536"/>
      <c r="P158" s="1536"/>
      <c r="Q158" s="1536"/>
      <c r="R158" s="1536"/>
      <c r="S158" s="1536"/>
      <c r="T158" s="1536"/>
      <c r="U158" s="1536"/>
      <c r="V158" s="1536"/>
      <c r="W158" s="1536"/>
      <c r="X158" s="1536"/>
      <c r="Y158" s="1536"/>
      <c r="Z158" s="1536"/>
      <c r="AA158" s="1536"/>
      <c r="AB158" s="1536"/>
      <c r="AC158" s="1536"/>
      <c r="AD158" s="1536"/>
      <c r="AE158" s="1536"/>
      <c r="AF158" s="1536"/>
      <c r="AG158" s="1536"/>
      <c r="AH158" s="1536"/>
      <c r="AI158" s="1536"/>
      <c r="AJ158" s="1536"/>
      <c r="AK158" s="1536"/>
      <c r="AL158" s="1536"/>
      <c r="AM158" s="1536"/>
      <c r="AN158" s="1536"/>
      <c r="AO158" s="1536"/>
      <c r="AP158" s="1536"/>
      <c r="AQ158" s="1536"/>
      <c r="AR158" s="1536"/>
      <c r="AS158" s="1536"/>
      <c r="AT158" s="1536"/>
      <c r="AU158" s="1536"/>
      <c r="AV158" s="1536"/>
      <c r="AW158" s="1536"/>
      <c r="AX158" s="1536"/>
      <c r="AY158" s="1536"/>
      <c r="AZ158" s="1536"/>
      <c r="BA158" s="1536"/>
      <c r="BB158" s="1536"/>
      <c r="BC158" s="1536"/>
      <c r="BD158" s="1536"/>
      <c r="BE158" s="1536"/>
      <c r="BF158" s="1536"/>
    </row>
    <row r="159" spans="2:58" ht="15" x14ac:dyDescent="0.25">
      <c r="B159" s="1536"/>
      <c r="C159" s="1536"/>
      <c r="D159" s="1536"/>
      <c r="E159" s="1536"/>
      <c r="F159" s="1536"/>
      <c r="G159" s="1536"/>
      <c r="H159" s="1536"/>
      <c r="I159" s="1536"/>
      <c r="J159" s="1536"/>
      <c r="K159" s="1536"/>
      <c r="L159" s="1536"/>
      <c r="M159" s="1536"/>
      <c r="N159" s="1536"/>
      <c r="O159" s="1536"/>
      <c r="P159" s="1536"/>
      <c r="Q159" s="1536"/>
      <c r="R159" s="1536"/>
      <c r="S159" s="1536"/>
      <c r="T159" s="1536"/>
      <c r="U159" s="1536"/>
      <c r="V159" s="1536"/>
      <c r="W159" s="1536"/>
      <c r="X159" s="1536"/>
      <c r="Y159" s="1536"/>
      <c r="Z159" s="1536"/>
      <c r="AA159" s="1536"/>
      <c r="AB159" s="1536"/>
      <c r="AC159" s="1536"/>
      <c r="AD159" s="1536"/>
      <c r="AE159" s="1536"/>
      <c r="AF159" s="1536"/>
      <c r="AG159" s="1536"/>
      <c r="AH159" s="1536"/>
      <c r="AI159" s="1536"/>
      <c r="AJ159" s="1536"/>
      <c r="AK159" s="1536"/>
      <c r="AL159" s="1536"/>
      <c r="AM159" s="1536"/>
      <c r="AN159" s="1536"/>
      <c r="AO159" s="1536"/>
      <c r="AP159" s="1536"/>
      <c r="AQ159" s="1536"/>
      <c r="AR159" s="1536"/>
      <c r="AS159" s="1536"/>
      <c r="AT159" s="1536"/>
      <c r="AU159" s="1536"/>
      <c r="AV159" s="1536"/>
      <c r="AW159" s="1536"/>
      <c r="AX159" s="1536"/>
      <c r="AY159" s="1536"/>
      <c r="AZ159" s="1536"/>
      <c r="BA159" s="1536"/>
      <c r="BB159" s="1536"/>
      <c r="BC159" s="1536"/>
      <c r="BD159" s="1536"/>
      <c r="BE159" s="1536"/>
      <c r="BF159" s="1536"/>
    </row>
    <row r="160" spans="2:58" ht="15" x14ac:dyDescent="0.25">
      <c r="B160" s="1536"/>
      <c r="C160" s="1536"/>
      <c r="D160" s="1536"/>
      <c r="E160" s="1536"/>
      <c r="F160" s="1536"/>
      <c r="G160" s="1536"/>
      <c r="H160" s="1536"/>
      <c r="I160" s="1536"/>
      <c r="J160" s="1536"/>
      <c r="K160" s="1536"/>
      <c r="L160" s="1536"/>
      <c r="M160" s="1536"/>
      <c r="N160" s="1536"/>
      <c r="O160" s="1536"/>
      <c r="P160" s="1536"/>
      <c r="Q160" s="1536"/>
      <c r="R160" s="1536"/>
      <c r="S160" s="1536"/>
      <c r="T160" s="1536"/>
      <c r="U160" s="1536"/>
      <c r="V160" s="1536"/>
      <c r="W160" s="1536"/>
      <c r="X160" s="1536"/>
      <c r="Y160" s="1536"/>
      <c r="Z160" s="1536"/>
      <c r="AA160" s="1536"/>
      <c r="AB160" s="1536"/>
      <c r="AC160" s="1536"/>
      <c r="AD160" s="1536"/>
      <c r="AE160" s="1536"/>
      <c r="AF160" s="1536"/>
      <c r="AG160" s="1536"/>
      <c r="AH160" s="1536"/>
      <c r="AI160" s="1536"/>
      <c r="AJ160" s="1536"/>
      <c r="AK160" s="1536"/>
      <c r="AL160" s="1536"/>
      <c r="AM160" s="1536"/>
      <c r="AN160" s="1536"/>
      <c r="AO160" s="1536"/>
      <c r="AP160" s="1536"/>
      <c r="AQ160" s="1536"/>
      <c r="AR160" s="1536"/>
      <c r="AS160" s="1536"/>
      <c r="AT160" s="1536"/>
      <c r="AU160" s="1536"/>
      <c r="AV160" s="1536"/>
      <c r="AW160" s="1536"/>
      <c r="AX160" s="1536"/>
      <c r="AY160" s="1536"/>
      <c r="AZ160" s="1536"/>
      <c r="BA160" s="1536"/>
      <c r="BB160" s="1536"/>
      <c r="BC160" s="1536"/>
      <c r="BD160" s="1536"/>
      <c r="BE160" s="1536"/>
      <c r="BF160" s="1536"/>
    </row>
    <row r="161" spans="2:58" ht="15" x14ac:dyDescent="0.25">
      <c r="B161" s="1536"/>
      <c r="C161" s="1536"/>
      <c r="D161" s="1536"/>
      <c r="E161" s="1536"/>
      <c r="F161" s="1536"/>
      <c r="G161" s="1536"/>
      <c r="H161" s="1536"/>
      <c r="I161" s="1536"/>
      <c r="J161" s="1536"/>
      <c r="K161" s="1536"/>
      <c r="L161" s="1536"/>
      <c r="M161" s="1536"/>
      <c r="N161" s="1536"/>
      <c r="O161" s="1536"/>
      <c r="P161" s="1536"/>
      <c r="Q161" s="1536"/>
      <c r="R161" s="1536"/>
      <c r="S161" s="1536"/>
      <c r="T161" s="1536"/>
      <c r="U161" s="1536"/>
      <c r="V161" s="1536"/>
      <c r="W161" s="1536"/>
      <c r="X161" s="1536"/>
      <c r="Y161" s="1536"/>
      <c r="Z161" s="1536"/>
      <c r="AA161" s="1536"/>
      <c r="AB161" s="1536"/>
      <c r="AC161" s="1536"/>
      <c r="AD161" s="1536"/>
      <c r="AE161" s="1536"/>
      <c r="AF161" s="1536"/>
      <c r="AG161" s="1536"/>
      <c r="AH161" s="1536"/>
      <c r="AI161" s="1536"/>
      <c r="AJ161" s="1536"/>
      <c r="AK161" s="1536"/>
      <c r="AL161" s="1536"/>
      <c r="AM161" s="1536"/>
      <c r="AN161" s="1536"/>
      <c r="AO161" s="1536"/>
      <c r="AP161" s="1536"/>
      <c r="AQ161" s="1536"/>
      <c r="AR161" s="1536"/>
      <c r="AS161" s="1536"/>
      <c r="AT161" s="1536"/>
      <c r="AU161" s="1536"/>
      <c r="AV161" s="1536"/>
      <c r="AW161" s="1536"/>
      <c r="AX161" s="1536"/>
      <c r="AY161" s="1536"/>
      <c r="AZ161" s="1536"/>
      <c r="BA161" s="1536"/>
      <c r="BB161" s="1536"/>
      <c r="BC161" s="1536"/>
      <c r="BD161" s="1536"/>
      <c r="BE161" s="1536"/>
      <c r="BF161" s="1536"/>
    </row>
    <row r="162" spans="2:58" ht="15" x14ac:dyDescent="0.25">
      <c r="B162" s="1536"/>
      <c r="C162" s="1536"/>
      <c r="D162" s="1536"/>
      <c r="E162" s="1536"/>
      <c r="F162" s="1536"/>
      <c r="G162" s="1536"/>
      <c r="H162" s="1536"/>
      <c r="I162" s="1536"/>
      <c r="J162" s="1536"/>
      <c r="K162" s="1536"/>
      <c r="L162" s="1536"/>
      <c r="M162" s="1536"/>
      <c r="N162" s="1536"/>
      <c r="O162" s="1536"/>
      <c r="P162" s="1536"/>
      <c r="Q162" s="1536"/>
      <c r="R162" s="1536"/>
      <c r="S162" s="1536"/>
      <c r="T162" s="1536"/>
      <c r="U162" s="1536"/>
      <c r="V162" s="1536"/>
      <c r="W162" s="1536"/>
      <c r="X162" s="1536"/>
      <c r="Y162" s="1536"/>
      <c r="Z162" s="1536"/>
      <c r="AA162" s="1536"/>
      <c r="AB162" s="1536"/>
      <c r="AC162" s="1536"/>
      <c r="AD162" s="1536"/>
      <c r="AE162" s="1536"/>
      <c r="AF162" s="1536"/>
      <c r="AG162" s="1536"/>
      <c r="AH162" s="1536"/>
      <c r="AI162" s="1536"/>
      <c r="AJ162" s="1536"/>
      <c r="AK162" s="1536"/>
      <c r="AL162" s="1536"/>
      <c r="AM162" s="1536"/>
      <c r="AN162" s="1536"/>
      <c r="AO162" s="1536"/>
      <c r="AP162" s="1536"/>
      <c r="AQ162" s="1536"/>
      <c r="AR162" s="1536"/>
      <c r="AS162" s="1536"/>
      <c r="AT162" s="1536"/>
      <c r="AU162" s="1536"/>
      <c r="AV162" s="1536"/>
      <c r="AW162" s="1536"/>
      <c r="AX162" s="1536"/>
      <c r="AY162" s="1536"/>
      <c r="AZ162" s="1536"/>
      <c r="BA162" s="1536"/>
      <c r="BB162" s="1536"/>
      <c r="BC162" s="1536"/>
      <c r="BD162" s="1536"/>
      <c r="BE162" s="1536"/>
      <c r="BF162" s="1536"/>
    </row>
    <row r="163" spans="2:58" ht="15" x14ac:dyDescent="0.25">
      <c r="B163" s="1536"/>
      <c r="C163" s="1536"/>
      <c r="D163" s="1536"/>
      <c r="E163" s="1536"/>
      <c r="F163" s="1536"/>
      <c r="G163" s="1536"/>
      <c r="H163" s="1536"/>
      <c r="I163" s="1536"/>
      <c r="J163" s="1536"/>
      <c r="K163" s="1536"/>
      <c r="L163" s="1536"/>
      <c r="M163" s="1536"/>
      <c r="N163" s="1536"/>
      <c r="O163" s="1536"/>
      <c r="P163" s="1536"/>
      <c r="Q163" s="1536"/>
      <c r="R163" s="1536"/>
      <c r="S163" s="1536"/>
      <c r="T163" s="1536"/>
      <c r="U163" s="1536"/>
      <c r="V163" s="1536"/>
      <c r="W163" s="1536"/>
      <c r="X163" s="1536"/>
      <c r="Y163" s="1536"/>
      <c r="Z163" s="1536"/>
      <c r="AA163" s="1536"/>
      <c r="AB163" s="1536"/>
      <c r="AC163" s="1536"/>
      <c r="AD163" s="1536"/>
      <c r="AE163" s="1536"/>
      <c r="AF163" s="1536"/>
      <c r="AG163" s="1536"/>
      <c r="AH163" s="1536"/>
      <c r="AI163" s="1536"/>
      <c r="AJ163" s="1536"/>
      <c r="AK163" s="1536"/>
      <c r="AL163" s="1536"/>
      <c r="AM163" s="1536"/>
      <c r="AN163" s="1536"/>
      <c r="AO163" s="1536"/>
      <c r="AP163" s="1536"/>
      <c r="AQ163" s="1536"/>
      <c r="AR163" s="1536"/>
      <c r="AS163" s="1536"/>
      <c r="AT163" s="1536"/>
      <c r="AU163" s="1536"/>
      <c r="AV163" s="1536"/>
      <c r="AW163" s="1536"/>
      <c r="AX163" s="1536"/>
      <c r="AY163" s="1536"/>
      <c r="AZ163" s="1536"/>
      <c r="BA163" s="1536"/>
      <c r="BB163" s="1536"/>
      <c r="BC163" s="1536"/>
      <c r="BD163" s="1536"/>
      <c r="BE163" s="1536"/>
      <c r="BF163" s="1536"/>
    </row>
    <row r="164" spans="2:58" ht="15" x14ac:dyDescent="0.25">
      <c r="B164" s="1536"/>
      <c r="C164" s="1536"/>
      <c r="D164" s="1536"/>
      <c r="E164" s="1536"/>
      <c r="F164" s="1536"/>
      <c r="G164" s="1536"/>
      <c r="H164" s="1536"/>
      <c r="I164" s="1536"/>
      <c r="J164" s="1536"/>
      <c r="K164" s="1536"/>
      <c r="L164" s="1536"/>
      <c r="M164" s="1536"/>
      <c r="N164" s="1536"/>
      <c r="O164" s="1536"/>
      <c r="P164" s="1536"/>
      <c r="Q164" s="1536"/>
      <c r="R164" s="1536"/>
      <c r="S164" s="1536"/>
      <c r="T164" s="1536"/>
      <c r="U164" s="1536"/>
      <c r="V164" s="1536"/>
      <c r="W164" s="1536"/>
      <c r="X164" s="1536"/>
      <c r="Y164" s="1536"/>
      <c r="Z164" s="1536"/>
      <c r="AA164" s="1536"/>
      <c r="AB164" s="1536"/>
      <c r="AC164" s="1536"/>
      <c r="AD164" s="1536"/>
      <c r="AE164" s="1536"/>
      <c r="AF164" s="1536"/>
      <c r="AG164" s="1536"/>
      <c r="AH164" s="1536"/>
      <c r="AI164" s="1536"/>
      <c r="AJ164" s="1536"/>
      <c r="AK164" s="1536"/>
      <c r="AL164" s="1536"/>
      <c r="AM164" s="1536"/>
      <c r="AN164" s="1536"/>
      <c r="AO164" s="1536"/>
      <c r="AP164" s="1536"/>
      <c r="AQ164" s="1536"/>
      <c r="AR164" s="1536"/>
      <c r="AS164" s="1536"/>
      <c r="AT164" s="1536"/>
      <c r="AU164" s="1536"/>
      <c r="AV164" s="1536"/>
      <c r="AW164" s="1536"/>
      <c r="AX164" s="1536"/>
      <c r="AY164" s="1536"/>
      <c r="AZ164" s="1536"/>
      <c r="BA164" s="1536"/>
      <c r="BB164" s="1536"/>
      <c r="BC164" s="1536"/>
      <c r="BD164" s="1536"/>
      <c r="BE164" s="1536"/>
      <c r="BF164" s="1536"/>
    </row>
    <row r="165" spans="2:58" ht="15" x14ac:dyDescent="0.25">
      <c r="B165" s="1536"/>
      <c r="C165" s="1536"/>
      <c r="D165" s="1536"/>
      <c r="E165" s="1536"/>
      <c r="F165" s="1536"/>
      <c r="G165" s="1536"/>
      <c r="H165" s="1536"/>
      <c r="I165" s="1536"/>
      <c r="J165" s="1536"/>
      <c r="K165" s="1536"/>
      <c r="L165" s="1536"/>
      <c r="M165" s="1536"/>
      <c r="N165" s="1536"/>
      <c r="O165" s="1536"/>
      <c r="P165" s="1536"/>
      <c r="Q165" s="1536"/>
      <c r="R165" s="1536"/>
      <c r="S165" s="1536"/>
      <c r="T165" s="1536"/>
      <c r="U165" s="1536"/>
      <c r="V165" s="1536"/>
      <c r="W165" s="1536"/>
      <c r="X165" s="1536"/>
      <c r="Y165" s="1536"/>
      <c r="Z165" s="1536"/>
      <c r="AA165" s="1536"/>
      <c r="AB165" s="1536"/>
      <c r="AC165" s="1536"/>
      <c r="AD165" s="1536"/>
      <c r="AE165" s="1536"/>
      <c r="AF165" s="1536"/>
      <c r="AG165" s="1536"/>
      <c r="AH165" s="1536"/>
      <c r="AI165" s="1536"/>
      <c r="AJ165" s="1536"/>
      <c r="AK165" s="1536"/>
      <c r="AL165" s="1536"/>
      <c r="AM165" s="1536"/>
      <c r="AN165" s="1536"/>
      <c r="AO165" s="1536"/>
      <c r="AP165" s="1536"/>
      <c r="AQ165" s="1536"/>
      <c r="AR165" s="1536"/>
      <c r="AS165" s="1536"/>
      <c r="AT165" s="1536"/>
      <c r="AU165" s="1536"/>
      <c r="AV165" s="1536"/>
      <c r="AW165" s="1536"/>
      <c r="AX165" s="1536"/>
      <c r="AY165" s="1536"/>
      <c r="AZ165" s="1536"/>
      <c r="BA165" s="1536"/>
      <c r="BB165" s="1536"/>
      <c r="BC165" s="1536"/>
      <c r="BD165" s="1536"/>
      <c r="BE165" s="1536"/>
      <c r="BF165" s="1536"/>
    </row>
    <row r="166" spans="2:58" ht="15" x14ac:dyDescent="0.25">
      <c r="B166" s="1536"/>
      <c r="C166" s="1536"/>
      <c r="D166" s="1536"/>
      <c r="E166" s="1536"/>
      <c r="F166" s="1536"/>
      <c r="G166" s="1536"/>
      <c r="H166" s="1536"/>
      <c r="I166" s="1536"/>
      <c r="J166" s="1536"/>
      <c r="K166" s="1536"/>
      <c r="L166" s="1536"/>
      <c r="M166" s="1536"/>
      <c r="N166" s="1536"/>
      <c r="O166" s="1536"/>
      <c r="P166" s="1536"/>
      <c r="Q166" s="1536"/>
      <c r="R166" s="1536"/>
      <c r="S166" s="1536"/>
      <c r="T166" s="1536"/>
      <c r="U166" s="1536"/>
      <c r="V166" s="1536"/>
      <c r="W166" s="1536"/>
      <c r="X166" s="1536"/>
      <c r="Y166" s="1536"/>
      <c r="Z166" s="1536"/>
      <c r="AA166" s="1536"/>
      <c r="AB166" s="1536"/>
      <c r="AC166" s="1536"/>
      <c r="AD166" s="1536"/>
      <c r="AE166" s="1536"/>
      <c r="AF166" s="1536"/>
      <c r="AG166" s="1536"/>
      <c r="AH166" s="1536"/>
      <c r="AI166" s="1536"/>
      <c r="AJ166" s="1536"/>
      <c r="AK166" s="1536"/>
      <c r="AL166" s="1536"/>
      <c r="AM166" s="1536"/>
      <c r="AN166" s="1536"/>
      <c r="AO166" s="1536"/>
      <c r="AP166" s="1536"/>
      <c r="AQ166" s="1536"/>
      <c r="AR166" s="1536"/>
      <c r="AS166" s="1536"/>
      <c r="AT166" s="1536"/>
      <c r="AU166" s="1536"/>
      <c r="AV166" s="1536"/>
      <c r="AW166" s="1536"/>
      <c r="AX166" s="1536"/>
      <c r="AY166" s="1536"/>
      <c r="AZ166" s="1536"/>
      <c r="BA166" s="1536"/>
      <c r="BB166" s="1536"/>
      <c r="BC166" s="1536"/>
      <c r="BD166" s="1536"/>
      <c r="BE166" s="1536"/>
      <c r="BF166" s="1536"/>
    </row>
    <row r="167" spans="2:58" ht="15" x14ac:dyDescent="0.25">
      <c r="B167" s="1536"/>
      <c r="C167" s="1536"/>
      <c r="D167" s="1536"/>
      <c r="E167" s="1536"/>
      <c r="F167" s="1536"/>
      <c r="G167" s="1536"/>
      <c r="H167" s="1536"/>
      <c r="I167" s="1536"/>
      <c r="J167" s="1536"/>
      <c r="K167" s="1536"/>
      <c r="L167" s="1536"/>
      <c r="M167" s="1536"/>
      <c r="N167" s="1536"/>
      <c r="O167" s="1536"/>
      <c r="P167" s="1536"/>
      <c r="Q167" s="1536"/>
      <c r="R167" s="1536"/>
      <c r="S167" s="1536"/>
      <c r="T167" s="1536"/>
      <c r="U167" s="1536"/>
      <c r="V167" s="1536"/>
      <c r="W167" s="1536"/>
      <c r="X167" s="1536"/>
      <c r="Y167" s="1536"/>
      <c r="Z167" s="1536"/>
      <c r="AA167" s="1536"/>
      <c r="AB167" s="1536"/>
      <c r="AC167" s="1536"/>
      <c r="AD167" s="1536"/>
      <c r="AE167" s="1536"/>
      <c r="AF167" s="1536"/>
      <c r="AG167" s="1536"/>
      <c r="AH167" s="1536"/>
      <c r="AI167" s="1536"/>
      <c r="AJ167" s="1536"/>
      <c r="AK167" s="1536"/>
      <c r="AL167" s="1536"/>
      <c r="AM167" s="1536"/>
      <c r="AN167" s="1536"/>
      <c r="AO167" s="1536"/>
      <c r="AP167" s="1536"/>
      <c r="AQ167" s="1536"/>
      <c r="AR167" s="1536"/>
      <c r="AS167" s="1536"/>
      <c r="AT167" s="1536"/>
      <c r="AU167" s="1536"/>
      <c r="AV167" s="1536"/>
      <c r="AW167" s="1536"/>
      <c r="AX167" s="1536"/>
      <c r="AY167" s="1536"/>
      <c r="AZ167" s="1536"/>
      <c r="BA167" s="1536"/>
      <c r="BB167" s="1536"/>
      <c r="BC167" s="1536"/>
      <c r="BD167" s="1536"/>
      <c r="BE167" s="1536"/>
      <c r="BF167" s="1536"/>
    </row>
    <row r="168" spans="2:58" ht="15" x14ac:dyDescent="0.25">
      <c r="B168" s="1536"/>
      <c r="C168" s="1536"/>
      <c r="D168" s="1536"/>
      <c r="E168" s="1536"/>
      <c r="F168" s="1536"/>
      <c r="G168" s="1536"/>
      <c r="H168" s="1536"/>
      <c r="I168" s="1536"/>
      <c r="J168" s="1536"/>
      <c r="K168" s="1536"/>
      <c r="L168" s="1536"/>
      <c r="M168" s="1536"/>
      <c r="N168" s="1536"/>
      <c r="O168" s="1536"/>
      <c r="P168" s="1536"/>
      <c r="Q168" s="1536"/>
      <c r="R168" s="1536"/>
      <c r="S168" s="1536"/>
      <c r="T168" s="1536"/>
      <c r="U168" s="1536"/>
      <c r="V168" s="1536"/>
      <c r="W168" s="1536"/>
      <c r="X168" s="1536"/>
      <c r="Y168" s="1536"/>
      <c r="Z168" s="1536"/>
      <c r="AA168" s="1536"/>
      <c r="AB168" s="1536"/>
      <c r="AC168" s="1536"/>
      <c r="AD168" s="1536"/>
      <c r="AE168" s="1536"/>
      <c r="AF168" s="1536"/>
      <c r="AG168" s="1536"/>
      <c r="AH168" s="1536"/>
      <c r="AI168" s="1536"/>
      <c r="AJ168" s="1536"/>
      <c r="AK168" s="1536"/>
      <c r="AL168" s="1536"/>
      <c r="AM168" s="1536"/>
      <c r="AN168" s="1536"/>
      <c r="AO168" s="1536"/>
      <c r="AP168" s="1536"/>
      <c r="AQ168" s="1536"/>
      <c r="AR168" s="1536"/>
      <c r="AS168" s="1536"/>
      <c r="AT168" s="1536"/>
      <c r="AU168" s="1536"/>
      <c r="AV168" s="1536"/>
      <c r="AW168" s="1536"/>
      <c r="AX168" s="1536"/>
      <c r="AY168" s="1536"/>
      <c r="AZ168" s="1536"/>
      <c r="BA168" s="1536"/>
      <c r="BB168" s="1536"/>
      <c r="BC168" s="1536"/>
      <c r="BD168" s="1536"/>
      <c r="BE168" s="1536"/>
      <c r="BF168" s="1536"/>
    </row>
    <row r="169" spans="2:58" ht="15" x14ac:dyDescent="0.25">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1536"/>
      <c r="AV169" s="1536"/>
      <c r="AW169" s="1536"/>
      <c r="AX169" s="1536"/>
      <c r="AY169" s="1536"/>
      <c r="AZ169" s="1536"/>
      <c r="BA169" s="1536"/>
      <c r="BB169" s="1536"/>
      <c r="BC169" s="1536"/>
      <c r="BD169" s="1536"/>
      <c r="BE169" s="1536"/>
      <c r="BF169" s="1536"/>
    </row>
    <row r="170" spans="2:58" ht="15" x14ac:dyDescent="0.25">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1536"/>
      <c r="AV170" s="1536"/>
      <c r="AW170" s="1536"/>
      <c r="AX170" s="1536"/>
      <c r="AY170" s="1536"/>
      <c r="AZ170" s="1536"/>
      <c r="BA170" s="1536"/>
      <c r="BB170" s="1536"/>
      <c r="BC170" s="1536"/>
      <c r="BD170" s="1536"/>
      <c r="BE170" s="1536"/>
      <c r="BF170" s="1536"/>
    </row>
    <row r="171" spans="2:58" ht="15" x14ac:dyDescent="0.25">
      <c r="B171" s="1536"/>
      <c r="C171" s="1536"/>
      <c r="D171" s="1536"/>
      <c r="E171" s="1536"/>
      <c r="F171" s="1536"/>
      <c r="G171" s="1536"/>
      <c r="H171" s="1536"/>
      <c r="I171" s="1536"/>
      <c r="J171" s="1536"/>
      <c r="K171" s="1536"/>
      <c r="L171" s="1536"/>
      <c r="M171" s="1536"/>
      <c r="N171" s="1536"/>
      <c r="O171" s="1536"/>
      <c r="P171" s="1536"/>
      <c r="Q171" s="1536"/>
      <c r="R171" s="1536"/>
      <c r="S171" s="1536"/>
      <c r="T171" s="1536"/>
      <c r="U171" s="1536"/>
      <c r="V171" s="1536"/>
      <c r="W171" s="1536"/>
      <c r="X171" s="1536"/>
      <c r="Y171" s="1536"/>
      <c r="Z171" s="1536"/>
      <c r="AA171" s="1536"/>
      <c r="AB171" s="1536"/>
      <c r="AC171" s="1536"/>
      <c r="AD171" s="1536"/>
      <c r="AE171" s="1536"/>
      <c r="AF171" s="1536"/>
      <c r="AG171" s="1536"/>
      <c r="AH171" s="1536"/>
      <c r="AI171" s="1536"/>
      <c r="AJ171" s="1536"/>
      <c r="AK171" s="1536"/>
      <c r="AL171" s="1536"/>
      <c r="AM171" s="1536"/>
      <c r="AN171" s="1536"/>
      <c r="AO171" s="1536"/>
      <c r="AP171" s="1536"/>
      <c r="AQ171" s="1536"/>
      <c r="AR171" s="1536"/>
      <c r="AS171" s="1536"/>
      <c r="AT171" s="1536"/>
      <c r="AU171" s="1536"/>
      <c r="AV171" s="1536"/>
      <c r="AW171" s="1536"/>
      <c r="AX171" s="1536"/>
      <c r="AY171" s="1536"/>
      <c r="AZ171" s="1536"/>
      <c r="BA171" s="1536"/>
      <c r="BB171" s="1536"/>
      <c r="BC171" s="1536"/>
      <c r="BD171" s="1536"/>
      <c r="BE171" s="1536"/>
      <c r="BF171" s="1536"/>
    </row>
    <row r="172" spans="2:58" ht="15" x14ac:dyDescent="0.25">
      <c r="B172" s="1536"/>
      <c r="C172" s="1536"/>
      <c r="D172" s="1536"/>
      <c r="E172" s="1536"/>
      <c r="F172" s="1536"/>
      <c r="G172" s="1536"/>
      <c r="H172" s="1536"/>
      <c r="I172" s="1536"/>
      <c r="J172" s="1536"/>
      <c r="K172" s="1536"/>
      <c r="L172" s="1536"/>
      <c r="M172" s="1536"/>
      <c r="N172" s="1536"/>
      <c r="O172" s="1536"/>
      <c r="P172" s="1536"/>
      <c r="Q172" s="1536"/>
      <c r="R172" s="1536"/>
      <c r="S172" s="1536"/>
      <c r="T172" s="1536"/>
      <c r="U172" s="1536"/>
      <c r="V172" s="1536"/>
      <c r="W172" s="1536"/>
      <c r="X172" s="1536"/>
      <c r="Y172" s="1536"/>
      <c r="Z172" s="1536"/>
      <c r="AA172" s="1536"/>
      <c r="AB172" s="1536"/>
      <c r="AC172" s="1536"/>
      <c r="AD172" s="1536"/>
      <c r="AE172" s="1536"/>
      <c r="AF172" s="1536"/>
      <c r="AG172" s="1536"/>
      <c r="AH172" s="1536"/>
      <c r="AI172" s="1536"/>
      <c r="AJ172" s="1536"/>
      <c r="AK172" s="1536"/>
      <c r="AL172" s="1536"/>
      <c r="AM172" s="1536"/>
      <c r="AN172" s="1536"/>
      <c r="AO172" s="1536"/>
      <c r="AP172" s="1536"/>
      <c r="AQ172" s="1536"/>
      <c r="AR172" s="1536"/>
      <c r="AS172" s="1536"/>
      <c r="AT172" s="1536"/>
      <c r="AU172" s="1536"/>
      <c r="AV172" s="1536"/>
      <c r="AW172" s="1536"/>
      <c r="AX172" s="1536"/>
      <c r="AY172" s="1536"/>
      <c r="AZ172" s="1536"/>
      <c r="BA172" s="1536"/>
      <c r="BB172" s="1536"/>
      <c r="BC172" s="1536"/>
      <c r="BD172" s="1536"/>
      <c r="BE172" s="1536"/>
      <c r="BF172" s="1536"/>
    </row>
    <row r="173" spans="2:58" ht="15" x14ac:dyDescent="0.25">
      <c r="B173" s="1536"/>
      <c r="C173" s="1536"/>
      <c r="D173" s="1536"/>
      <c r="E173" s="1536"/>
      <c r="F173" s="1536"/>
      <c r="G173" s="1536"/>
      <c r="H173" s="1536"/>
      <c r="I173" s="1536"/>
      <c r="J173" s="1536"/>
      <c r="K173" s="1536"/>
      <c r="L173" s="1536"/>
      <c r="M173" s="1536"/>
      <c r="N173" s="1536"/>
      <c r="O173" s="1536"/>
      <c r="P173" s="1536"/>
      <c r="Q173" s="1536"/>
      <c r="R173" s="1536"/>
      <c r="S173" s="1536"/>
      <c r="T173" s="1536"/>
      <c r="U173" s="1536"/>
      <c r="V173" s="1536"/>
      <c r="W173" s="1536"/>
      <c r="X173" s="1536"/>
      <c r="Y173" s="1536"/>
      <c r="Z173" s="1536"/>
      <c r="AA173" s="1536"/>
      <c r="AB173" s="1536"/>
      <c r="AC173" s="1536"/>
      <c r="AD173" s="1536"/>
      <c r="AE173" s="1536"/>
      <c r="AF173" s="1536"/>
      <c r="AG173" s="1536"/>
      <c r="AH173" s="1536"/>
      <c r="AI173" s="1536"/>
      <c r="AJ173" s="1536"/>
      <c r="AK173" s="1536"/>
      <c r="AL173" s="1536"/>
      <c r="AM173" s="1536"/>
      <c r="AN173" s="1536"/>
      <c r="AO173" s="1536"/>
      <c r="AP173" s="1536"/>
      <c r="AQ173" s="1536"/>
      <c r="AR173" s="1536"/>
      <c r="AS173" s="1536"/>
      <c r="AT173" s="1536"/>
      <c r="AU173" s="1536"/>
      <c r="AV173" s="1536"/>
      <c r="AW173" s="1536"/>
      <c r="AX173" s="1536"/>
      <c r="AY173" s="1536"/>
      <c r="AZ173" s="1536"/>
      <c r="BA173" s="1536"/>
      <c r="BB173" s="1536"/>
      <c r="BC173" s="1536"/>
      <c r="BD173" s="1536"/>
      <c r="BE173" s="1536"/>
      <c r="BF173" s="1536"/>
    </row>
    <row r="174" spans="2:58" ht="15" x14ac:dyDescent="0.25">
      <c r="B174" s="1536"/>
      <c r="C174" s="1536"/>
      <c r="D174" s="1536"/>
      <c r="E174" s="1536"/>
      <c r="F174" s="1536"/>
      <c r="G174" s="1536"/>
      <c r="H174" s="1536"/>
      <c r="I174" s="1536"/>
      <c r="J174" s="1536"/>
      <c r="K174" s="1536"/>
      <c r="L174" s="1536"/>
      <c r="M174" s="1536"/>
      <c r="N174" s="1536"/>
      <c r="O174" s="1536"/>
      <c r="P174" s="1536"/>
      <c r="Q174" s="1536"/>
      <c r="R174" s="1536"/>
      <c r="S174" s="1536"/>
      <c r="T174" s="1536"/>
      <c r="U174" s="1536"/>
      <c r="V174" s="1536"/>
      <c r="W174" s="1536"/>
      <c r="X174" s="1536"/>
      <c r="Y174" s="1536"/>
      <c r="Z174" s="1536"/>
      <c r="AA174" s="1536"/>
      <c r="AB174" s="1536"/>
      <c r="AC174" s="1536"/>
      <c r="AD174" s="1536"/>
      <c r="AE174" s="1536"/>
      <c r="AF174" s="1536"/>
      <c r="AG174" s="1536"/>
      <c r="AH174" s="1536"/>
      <c r="AI174" s="1536"/>
      <c r="AJ174" s="1536"/>
      <c r="AK174" s="1536"/>
      <c r="AL174" s="1536"/>
      <c r="AM174" s="1536"/>
      <c r="AN174" s="1536"/>
      <c r="AO174" s="1536"/>
      <c r="AP174" s="1536"/>
      <c r="AQ174" s="1536"/>
      <c r="AR174" s="1536"/>
      <c r="AS174" s="1536"/>
      <c r="AT174" s="1536"/>
      <c r="AU174" s="1536"/>
      <c r="AV174" s="1536"/>
      <c r="AW174" s="1536"/>
      <c r="AX174" s="1536"/>
      <c r="AY174" s="1536"/>
      <c r="AZ174" s="1536"/>
      <c r="BA174" s="1536"/>
      <c r="BB174" s="1536"/>
      <c r="BC174" s="1536"/>
      <c r="BD174" s="1536"/>
      <c r="BE174" s="1536"/>
      <c r="BF174" s="1536"/>
    </row>
    <row r="175" spans="2:58" ht="15" x14ac:dyDescent="0.25">
      <c r="B175" s="1536"/>
      <c r="C175" s="1536"/>
      <c r="D175" s="1536"/>
      <c r="E175" s="1536"/>
      <c r="F175" s="1536"/>
      <c r="G175" s="1536"/>
      <c r="H175" s="1536"/>
      <c r="I175" s="1536"/>
      <c r="J175" s="1536"/>
      <c r="K175" s="1536"/>
      <c r="L175" s="1536"/>
      <c r="M175" s="1536"/>
      <c r="N175" s="1536"/>
      <c r="O175" s="1536"/>
      <c r="P175" s="1536"/>
      <c r="Q175" s="1536"/>
      <c r="R175" s="1536"/>
      <c r="S175" s="1536"/>
      <c r="T175" s="1536"/>
      <c r="U175" s="1536"/>
      <c r="V175" s="1536"/>
      <c r="W175" s="1536"/>
      <c r="X175" s="1536"/>
      <c r="Y175" s="1536"/>
      <c r="Z175" s="1536"/>
      <c r="AA175" s="1536"/>
      <c r="AB175" s="1536"/>
      <c r="AC175" s="1536"/>
      <c r="AD175" s="1536"/>
      <c r="AE175" s="1536"/>
      <c r="AF175" s="1536"/>
      <c r="AG175" s="1536"/>
      <c r="AH175" s="1536"/>
      <c r="AI175" s="1536"/>
      <c r="AJ175" s="1536"/>
      <c r="AK175" s="1536"/>
      <c r="AL175" s="1536"/>
      <c r="AM175" s="1536"/>
      <c r="AN175" s="1536"/>
      <c r="AO175" s="1536"/>
      <c r="AP175" s="1536"/>
      <c r="AQ175" s="1536"/>
      <c r="AR175" s="1536"/>
      <c r="AS175" s="1536"/>
      <c r="AT175" s="1536"/>
      <c r="AU175" s="1536"/>
      <c r="AV175" s="1536"/>
      <c r="AW175" s="1536"/>
      <c r="AX175" s="1536"/>
      <c r="AY175" s="1536"/>
      <c r="AZ175" s="1536"/>
      <c r="BA175" s="1536"/>
      <c r="BB175" s="1536"/>
      <c r="BC175" s="1536"/>
      <c r="BD175" s="1536"/>
      <c r="BE175" s="1536"/>
      <c r="BF175" s="1536"/>
    </row>
    <row r="176" spans="2:58" ht="15" x14ac:dyDescent="0.25">
      <c r="B176" s="1536"/>
      <c r="C176" s="1536"/>
      <c r="D176" s="1536"/>
      <c r="E176" s="1536"/>
      <c r="F176" s="1536"/>
      <c r="G176" s="1536"/>
      <c r="H176" s="1536"/>
      <c r="I176" s="1536"/>
      <c r="J176" s="1536"/>
      <c r="K176" s="1536"/>
      <c r="L176" s="1536"/>
      <c r="M176" s="1536"/>
      <c r="N176" s="1536"/>
      <c r="O176" s="1536"/>
      <c r="P176" s="1536"/>
      <c r="Q176" s="1536"/>
      <c r="R176" s="1536"/>
      <c r="S176" s="1536"/>
      <c r="T176" s="1536"/>
      <c r="U176" s="1536"/>
      <c r="V176" s="1536"/>
      <c r="W176" s="1536"/>
      <c r="X176" s="1536"/>
      <c r="Y176" s="1536"/>
      <c r="Z176" s="1536"/>
      <c r="AA176" s="1536"/>
      <c r="AB176" s="1536"/>
      <c r="AC176" s="1536"/>
      <c r="AD176" s="1536"/>
      <c r="AE176" s="1536"/>
      <c r="AF176" s="1536"/>
      <c r="AG176" s="1536"/>
      <c r="AH176" s="1536"/>
      <c r="AI176" s="1536"/>
      <c r="AJ176" s="1536"/>
      <c r="AK176" s="1536"/>
      <c r="AL176" s="1536"/>
      <c r="AM176" s="1536"/>
      <c r="AN176" s="1536"/>
      <c r="AO176" s="1536"/>
      <c r="AP176" s="1536"/>
      <c r="AQ176" s="1536"/>
      <c r="AR176" s="1536"/>
      <c r="AS176" s="1536"/>
      <c r="AT176" s="1536"/>
      <c r="AU176" s="1536"/>
      <c r="AV176" s="1536"/>
      <c r="AW176" s="1536"/>
      <c r="AX176" s="1536"/>
      <c r="AY176" s="1536"/>
      <c r="AZ176" s="1536"/>
      <c r="BA176" s="1536"/>
      <c r="BB176" s="1536"/>
      <c r="BC176" s="1536"/>
      <c r="BD176" s="1536"/>
      <c r="BE176" s="1536"/>
      <c r="BF176" s="1536"/>
    </row>
    <row r="177" spans="2:58" ht="15" x14ac:dyDescent="0.25">
      <c r="B177" s="1536"/>
      <c r="C177" s="1536"/>
      <c r="D177" s="1536"/>
      <c r="E177" s="1536"/>
      <c r="F177" s="1536"/>
      <c r="G177" s="1536"/>
      <c r="H177" s="1536"/>
      <c r="I177" s="1536"/>
      <c r="J177" s="1536"/>
      <c r="K177" s="1536"/>
      <c r="L177" s="1536"/>
      <c r="M177" s="1536"/>
      <c r="N177" s="1536"/>
      <c r="O177" s="1536"/>
      <c r="P177" s="1536"/>
      <c r="Q177" s="1536"/>
      <c r="R177" s="1536"/>
      <c r="S177" s="1536"/>
      <c r="T177" s="1536"/>
      <c r="U177" s="1536"/>
      <c r="V177" s="1536"/>
      <c r="W177" s="1536"/>
      <c r="X177" s="1536"/>
      <c r="Y177" s="1536"/>
      <c r="Z177" s="1536"/>
      <c r="AA177" s="1536"/>
      <c r="AB177" s="1536"/>
      <c r="AC177" s="1536"/>
      <c r="AD177" s="1536"/>
      <c r="AE177" s="1536"/>
      <c r="AF177" s="1536"/>
      <c r="AG177" s="1536"/>
      <c r="AH177" s="1536"/>
      <c r="AI177" s="1536"/>
      <c r="AJ177" s="1536"/>
      <c r="AK177" s="1536"/>
      <c r="AL177" s="1536"/>
      <c r="AM177" s="1536"/>
      <c r="AN177" s="1536"/>
      <c r="AO177" s="1536"/>
      <c r="AP177" s="1536"/>
      <c r="AQ177" s="1536"/>
      <c r="AR177" s="1536"/>
      <c r="AS177" s="1536"/>
      <c r="AT177" s="1536"/>
      <c r="AU177" s="1536"/>
      <c r="AV177" s="1536"/>
      <c r="AW177" s="1536"/>
      <c r="AX177" s="1536"/>
      <c r="AY177" s="1536"/>
      <c r="AZ177" s="1536"/>
      <c r="BA177" s="1536"/>
      <c r="BB177" s="1536"/>
      <c r="BC177" s="1536"/>
      <c r="BD177" s="1536"/>
      <c r="BE177" s="1536"/>
      <c r="BF177" s="1536"/>
    </row>
    <row r="178" spans="2:58" ht="15" x14ac:dyDescent="0.25">
      <c r="B178" s="1536"/>
      <c r="C178" s="1536"/>
      <c r="D178" s="1536"/>
      <c r="E178" s="1536"/>
      <c r="F178" s="1536"/>
      <c r="G178" s="1536"/>
      <c r="H178" s="1536"/>
      <c r="I178" s="1536"/>
      <c r="J178" s="1536"/>
      <c r="K178" s="1536"/>
      <c r="L178" s="1536"/>
      <c r="M178" s="1536"/>
      <c r="N178" s="1536"/>
      <c r="O178" s="1536"/>
      <c r="P178" s="1536"/>
      <c r="Q178" s="1536"/>
      <c r="R178" s="1536"/>
      <c r="S178" s="1536"/>
      <c r="T178" s="1536"/>
      <c r="U178" s="1536"/>
      <c r="V178" s="1536"/>
      <c r="W178" s="1536"/>
      <c r="X178" s="1536"/>
      <c r="Y178" s="1536"/>
      <c r="Z178" s="1536"/>
      <c r="AA178" s="1536"/>
      <c r="AB178" s="1536"/>
      <c r="AC178" s="1536"/>
      <c r="AD178" s="1536"/>
      <c r="AE178" s="1536"/>
      <c r="AF178" s="1536"/>
      <c r="AG178" s="1536"/>
      <c r="AH178" s="1536"/>
      <c r="AI178" s="1536"/>
      <c r="AJ178" s="1536"/>
      <c r="AK178" s="1536"/>
      <c r="AL178" s="1536"/>
      <c r="AM178" s="1536"/>
      <c r="AN178" s="1536"/>
      <c r="AO178" s="1536"/>
      <c r="AP178" s="1536"/>
      <c r="AQ178" s="1536"/>
      <c r="AR178" s="1536"/>
      <c r="AS178" s="1536"/>
      <c r="AT178" s="1536"/>
      <c r="AU178" s="1536"/>
      <c r="AV178" s="1536"/>
      <c r="AW178" s="1536"/>
      <c r="AX178" s="1536"/>
      <c r="AY178" s="1536"/>
      <c r="AZ178" s="1536"/>
      <c r="BA178" s="1536"/>
      <c r="BB178" s="1536"/>
      <c r="BC178" s="1536"/>
      <c r="BD178" s="1536"/>
      <c r="BE178" s="1536"/>
      <c r="BF178" s="1536"/>
    </row>
    <row r="179" spans="2:58" ht="15" x14ac:dyDescent="0.25">
      <c r="B179" s="1536"/>
      <c r="C179" s="1536"/>
      <c r="D179" s="1536"/>
      <c r="E179" s="1536"/>
      <c r="F179" s="1536"/>
      <c r="G179" s="1536"/>
      <c r="H179" s="1536"/>
      <c r="I179" s="1536"/>
      <c r="J179" s="1536"/>
      <c r="K179" s="1536"/>
      <c r="L179" s="1536"/>
      <c r="M179" s="1536"/>
      <c r="N179" s="1536"/>
      <c r="O179" s="1536"/>
      <c r="P179" s="1536"/>
      <c r="Q179" s="1536"/>
      <c r="R179" s="1536"/>
      <c r="S179" s="1536"/>
      <c r="T179" s="1536"/>
      <c r="U179" s="1536"/>
      <c r="V179" s="1536"/>
      <c r="W179" s="1536"/>
      <c r="X179" s="1536"/>
      <c r="Y179" s="1536"/>
      <c r="Z179" s="1536"/>
      <c r="AA179" s="1536"/>
      <c r="AB179" s="1536"/>
      <c r="AC179" s="1536"/>
      <c r="AD179" s="1536"/>
      <c r="AE179" s="1536"/>
      <c r="AF179" s="1536"/>
      <c r="AG179" s="1536"/>
      <c r="AH179" s="1536"/>
      <c r="AI179" s="1536"/>
      <c r="AJ179" s="1536"/>
      <c r="AK179" s="1536"/>
      <c r="AL179" s="1536"/>
      <c r="AM179" s="1536"/>
      <c r="AN179" s="1536"/>
      <c r="AO179" s="1536"/>
      <c r="AP179" s="1536"/>
      <c r="AQ179" s="1536"/>
      <c r="AR179" s="1536"/>
      <c r="AS179" s="1536"/>
      <c r="AT179" s="1536"/>
      <c r="AU179" s="1536"/>
      <c r="AV179" s="1536"/>
      <c r="AW179" s="1536"/>
      <c r="AX179" s="1536"/>
      <c r="AY179" s="1536"/>
      <c r="AZ179" s="1536"/>
      <c r="BA179" s="1536"/>
      <c r="BB179" s="1536"/>
      <c r="BC179" s="1536"/>
      <c r="BD179" s="1536"/>
      <c r="BE179" s="1536"/>
      <c r="BF179" s="1536"/>
    </row>
    <row r="180" spans="2:58" ht="15" x14ac:dyDescent="0.25">
      <c r="B180" s="1536"/>
      <c r="C180" s="1536"/>
      <c r="D180" s="1536"/>
      <c r="E180" s="1536"/>
      <c r="F180" s="1536"/>
      <c r="G180" s="1536"/>
      <c r="H180" s="1536"/>
      <c r="I180" s="1536"/>
      <c r="J180" s="1536"/>
      <c r="K180" s="1536"/>
      <c r="L180" s="1536"/>
      <c r="M180" s="1536"/>
      <c r="N180" s="1536"/>
      <c r="O180" s="1536"/>
      <c r="P180" s="1536"/>
      <c r="Q180" s="1536"/>
      <c r="R180" s="1536"/>
      <c r="S180" s="1536"/>
      <c r="T180" s="1536"/>
      <c r="U180" s="1536"/>
      <c r="V180" s="1536"/>
      <c r="W180" s="1536"/>
      <c r="X180" s="1536"/>
      <c r="Y180" s="1536"/>
      <c r="Z180" s="1536"/>
      <c r="AA180" s="1536"/>
      <c r="AB180" s="1536"/>
      <c r="AC180" s="1536"/>
      <c r="AD180" s="1536"/>
      <c r="AE180" s="1536"/>
      <c r="AF180" s="1536"/>
      <c r="AG180" s="1536"/>
      <c r="AH180" s="1536"/>
      <c r="AI180" s="1536"/>
      <c r="AJ180" s="1536"/>
      <c r="AK180" s="1536"/>
      <c r="AL180" s="1536"/>
      <c r="AM180" s="1536"/>
      <c r="AN180" s="1536"/>
      <c r="AO180" s="1536"/>
      <c r="AP180" s="1536"/>
      <c r="AQ180" s="1536"/>
      <c r="AR180" s="1536"/>
      <c r="AS180" s="1536"/>
      <c r="AT180" s="1536"/>
      <c r="AU180" s="1536"/>
      <c r="AV180" s="1536"/>
      <c r="AW180" s="1536"/>
      <c r="AX180" s="1536"/>
      <c r="AY180" s="1536"/>
      <c r="AZ180" s="1536"/>
      <c r="BA180" s="1536"/>
      <c r="BB180" s="1536"/>
      <c r="BC180" s="1536"/>
      <c r="BD180" s="1536"/>
      <c r="BE180" s="1536"/>
      <c r="BF180" s="1536"/>
    </row>
    <row r="181" spans="2:58" ht="15" x14ac:dyDescent="0.25">
      <c r="B181" s="1536"/>
      <c r="C181" s="1536"/>
      <c r="D181" s="1536"/>
      <c r="E181" s="1536"/>
      <c r="F181" s="1536"/>
      <c r="G181" s="1536"/>
      <c r="H181" s="1536"/>
      <c r="I181" s="1536"/>
      <c r="J181" s="1536"/>
      <c r="K181" s="1536"/>
      <c r="L181" s="1536"/>
      <c r="M181" s="1536"/>
      <c r="N181" s="1536"/>
      <c r="O181" s="1536"/>
      <c r="P181" s="1536"/>
      <c r="Q181" s="1536"/>
      <c r="R181" s="1536"/>
      <c r="S181" s="1536"/>
      <c r="T181" s="1536"/>
      <c r="U181" s="1536"/>
      <c r="V181" s="1536"/>
      <c r="W181" s="1536"/>
      <c r="X181" s="1536"/>
      <c r="Y181" s="1536"/>
      <c r="Z181" s="1536"/>
      <c r="AA181" s="1536"/>
      <c r="AB181" s="1536"/>
      <c r="AC181" s="1536"/>
      <c r="AD181" s="1536"/>
      <c r="AE181" s="1536"/>
      <c r="AF181" s="1536"/>
      <c r="AG181" s="1536"/>
      <c r="AH181" s="1536"/>
      <c r="AI181" s="1536"/>
      <c r="AJ181" s="1536"/>
      <c r="AK181" s="1536"/>
      <c r="AL181" s="1536"/>
      <c r="AM181" s="1536"/>
      <c r="AN181" s="1536"/>
      <c r="AO181" s="1536"/>
      <c r="AP181" s="1536"/>
      <c r="AQ181" s="1536"/>
      <c r="AR181" s="1536"/>
      <c r="AS181" s="1536"/>
      <c r="AT181" s="1536"/>
      <c r="AU181" s="1536"/>
      <c r="AV181" s="1536"/>
      <c r="AW181" s="1536"/>
      <c r="AX181" s="1536"/>
      <c r="AY181" s="1536"/>
      <c r="AZ181" s="1536"/>
      <c r="BA181" s="1536"/>
      <c r="BB181" s="1536"/>
      <c r="BC181" s="1536"/>
      <c r="BD181" s="1536"/>
      <c r="BE181" s="1536"/>
      <c r="BF181" s="1536"/>
    </row>
    <row r="182" spans="2:58" ht="15" x14ac:dyDescent="0.25">
      <c r="B182" s="1536"/>
      <c r="C182" s="1536"/>
      <c r="D182" s="1536"/>
      <c r="E182" s="1536"/>
      <c r="F182" s="1536"/>
      <c r="G182" s="1536"/>
      <c r="H182" s="1536"/>
      <c r="I182" s="1536"/>
      <c r="J182" s="1536"/>
      <c r="K182" s="1536"/>
      <c r="L182" s="1536"/>
      <c r="M182" s="1536"/>
      <c r="N182" s="1536"/>
      <c r="O182" s="1536"/>
      <c r="P182" s="1536"/>
      <c r="Q182" s="1536"/>
      <c r="R182" s="1536"/>
      <c r="S182" s="1536"/>
      <c r="T182" s="1536"/>
      <c r="U182" s="1536"/>
      <c r="V182" s="1536"/>
      <c r="W182" s="1536"/>
      <c r="X182" s="1536"/>
      <c r="Y182" s="1536"/>
      <c r="Z182" s="1536"/>
      <c r="AA182" s="1536"/>
      <c r="AB182" s="1536"/>
      <c r="AC182" s="1536"/>
      <c r="AD182" s="1536"/>
      <c r="AE182" s="1536"/>
      <c r="AF182" s="1536"/>
      <c r="AG182" s="1536"/>
      <c r="AH182" s="1536"/>
      <c r="AI182" s="1536"/>
      <c r="AJ182" s="1536"/>
      <c r="AK182" s="1536"/>
      <c r="AL182" s="1536"/>
      <c r="AM182" s="1536"/>
      <c r="AN182" s="1536"/>
      <c r="AO182" s="1536"/>
      <c r="AP182" s="1536"/>
      <c r="AQ182" s="1536"/>
      <c r="AR182" s="1536"/>
      <c r="AS182" s="1536"/>
      <c r="AT182" s="1536"/>
      <c r="AU182" s="1536"/>
      <c r="AV182" s="1536"/>
      <c r="AW182" s="1536"/>
      <c r="AX182" s="1536"/>
      <c r="AY182" s="1536"/>
      <c r="AZ182" s="1536"/>
      <c r="BA182" s="1536"/>
      <c r="BB182" s="1536"/>
      <c r="BC182" s="1536"/>
      <c r="BD182" s="1536"/>
      <c r="BE182" s="1536"/>
      <c r="BF182" s="1536"/>
    </row>
    <row r="183" spans="2:58" ht="15" x14ac:dyDescent="0.25">
      <c r="B183" s="1536"/>
      <c r="C183" s="1536"/>
      <c r="D183" s="1536"/>
      <c r="E183" s="1536"/>
      <c r="F183" s="1536"/>
      <c r="G183" s="1536"/>
      <c r="H183" s="1536"/>
      <c r="I183" s="1536"/>
      <c r="J183" s="1536"/>
      <c r="K183" s="1536"/>
      <c r="L183" s="1536"/>
      <c r="M183" s="1536"/>
      <c r="N183" s="1536"/>
      <c r="O183" s="1536"/>
      <c r="P183" s="1536"/>
      <c r="Q183" s="1536"/>
      <c r="R183" s="1536"/>
      <c r="S183" s="1536"/>
      <c r="T183" s="1536"/>
      <c r="U183" s="1536"/>
      <c r="V183" s="1536"/>
      <c r="W183" s="1536"/>
      <c r="X183" s="1536"/>
      <c r="Y183" s="1536"/>
      <c r="Z183" s="1536"/>
      <c r="AA183" s="1536"/>
      <c r="AB183" s="1536"/>
      <c r="AC183" s="1536"/>
      <c r="AD183" s="1536"/>
      <c r="AE183" s="1536"/>
      <c r="AF183" s="1536"/>
      <c r="AG183" s="1536"/>
      <c r="AH183" s="1536"/>
      <c r="AI183" s="1536"/>
      <c r="AJ183" s="1536"/>
      <c r="AK183" s="1536"/>
      <c r="AL183" s="1536"/>
      <c r="AM183" s="1536"/>
      <c r="AN183" s="1536"/>
      <c r="AO183" s="1536"/>
      <c r="AP183" s="1536"/>
      <c r="AQ183" s="1536"/>
      <c r="AR183" s="1536"/>
      <c r="AS183" s="1536"/>
      <c r="AT183" s="1536"/>
      <c r="AU183" s="1536"/>
      <c r="AV183" s="1536"/>
      <c r="AW183" s="1536"/>
      <c r="AX183" s="1536"/>
      <c r="AY183" s="1536"/>
      <c r="AZ183" s="1536"/>
      <c r="BA183" s="1536"/>
      <c r="BB183" s="1536"/>
      <c r="BC183" s="1536"/>
      <c r="BD183" s="1536"/>
      <c r="BE183" s="1536"/>
      <c r="BF183" s="1536"/>
    </row>
    <row r="184" spans="2:58" ht="15" x14ac:dyDescent="0.25">
      <c r="B184" s="1536"/>
      <c r="C184" s="1536"/>
      <c r="D184" s="1536"/>
      <c r="E184" s="1536"/>
      <c r="F184" s="1536"/>
      <c r="G184" s="1536"/>
      <c r="H184" s="1536"/>
      <c r="I184" s="1536"/>
      <c r="J184" s="1536"/>
      <c r="K184" s="1536"/>
      <c r="L184" s="1536"/>
      <c r="M184" s="1536"/>
      <c r="N184" s="1536"/>
      <c r="O184" s="1536"/>
      <c r="P184" s="1536"/>
      <c r="Q184" s="1536"/>
      <c r="R184" s="1536"/>
      <c r="S184" s="1536"/>
      <c r="T184" s="1536"/>
      <c r="U184" s="1536"/>
      <c r="V184" s="1536"/>
      <c r="W184" s="1536"/>
      <c r="X184" s="1536"/>
      <c r="Y184" s="1536"/>
      <c r="Z184" s="1536"/>
      <c r="AA184" s="1536"/>
      <c r="AB184" s="1536"/>
      <c r="AC184" s="1536"/>
      <c r="AD184" s="1536"/>
      <c r="AE184" s="1536"/>
      <c r="AF184" s="1536"/>
      <c r="AG184" s="1536"/>
      <c r="AH184" s="1536"/>
      <c r="AI184" s="1536"/>
      <c r="AJ184" s="1536"/>
      <c r="AK184" s="1536"/>
      <c r="AL184" s="1536"/>
      <c r="AM184" s="1536"/>
      <c r="AN184" s="1536"/>
      <c r="AO184" s="1536"/>
      <c r="AP184" s="1536"/>
      <c r="AQ184" s="1536"/>
      <c r="AR184" s="1536"/>
      <c r="AS184" s="1536"/>
      <c r="AT184" s="1536"/>
      <c r="AU184" s="1536"/>
      <c r="AV184" s="1536"/>
      <c r="AW184" s="1536"/>
      <c r="AX184" s="1536"/>
      <c r="AY184" s="1536"/>
      <c r="AZ184" s="1536"/>
      <c r="BA184" s="1536"/>
      <c r="BB184" s="1536"/>
      <c r="BC184" s="1536"/>
      <c r="BD184" s="1536"/>
      <c r="BE184" s="1536"/>
      <c r="BF184" s="1536"/>
    </row>
    <row r="185" spans="2:58" ht="15" x14ac:dyDescent="0.25">
      <c r="B185" s="1536"/>
      <c r="C185" s="1536"/>
      <c r="D185" s="1536"/>
      <c r="E185" s="1536"/>
      <c r="F185" s="1536"/>
      <c r="G185" s="1536"/>
      <c r="H185" s="1536"/>
      <c r="I185" s="1536"/>
      <c r="J185" s="1536"/>
      <c r="K185" s="1536"/>
      <c r="L185" s="1536"/>
      <c r="M185" s="1536"/>
      <c r="N185" s="1536"/>
      <c r="O185" s="1536"/>
      <c r="P185" s="1536"/>
      <c r="Q185" s="1536"/>
      <c r="R185" s="1536"/>
      <c r="S185" s="1536"/>
      <c r="T185" s="1536"/>
      <c r="U185" s="1536"/>
      <c r="V185" s="1536"/>
      <c r="W185" s="1536"/>
      <c r="X185" s="1536"/>
      <c r="Y185" s="1536"/>
      <c r="Z185" s="1536"/>
      <c r="AA185" s="1536"/>
      <c r="AB185" s="1536"/>
      <c r="AC185" s="1536"/>
      <c r="AD185" s="1536"/>
      <c r="AE185" s="1536"/>
      <c r="AF185" s="1536"/>
      <c r="AG185" s="1536"/>
      <c r="AH185" s="1536"/>
      <c r="AI185" s="1536"/>
      <c r="AJ185" s="1536"/>
      <c r="AK185" s="1536"/>
      <c r="AL185" s="1536"/>
      <c r="AM185" s="1536"/>
      <c r="AN185" s="1536"/>
      <c r="AO185" s="1536"/>
      <c r="AP185" s="1536"/>
      <c r="AQ185" s="1536"/>
      <c r="AR185" s="1536"/>
      <c r="AS185" s="1536"/>
      <c r="AT185" s="1536"/>
      <c r="AU185" s="1536"/>
      <c r="AV185" s="1536"/>
      <c r="AW185" s="1536"/>
      <c r="AX185" s="1536"/>
      <c r="AY185" s="1536"/>
      <c r="AZ185" s="1536"/>
      <c r="BA185" s="1536"/>
      <c r="BB185" s="1536"/>
      <c r="BC185" s="1536"/>
      <c r="BD185" s="1536"/>
      <c r="BE185" s="1536"/>
      <c r="BF185" s="1536"/>
    </row>
    <row r="186" spans="2:58" ht="15" x14ac:dyDescent="0.25">
      <c r="B186" s="1536"/>
      <c r="C186" s="1536"/>
      <c r="D186" s="1536"/>
      <c r="E186" s="1536"/>
      <c r="F186" s="1536"/>
      <c r="G186" s="1536"/>
      <c r="H186" s="1536"/>
      <c r="I186" s="1536"/>
      <c r="J186" s="1536"/>
      <c r="K186" s="1536"/>
      <c r="L186" s="1536"/>
      <c r="M186" s="1536"/>
      <c r="N186" s="1536"/>
      <c r="O186" s="1536"/>
      <c r="P186" s="1536"/>
      <c r="Q186" s="1536"/>
      <c r="R186" s="1536"/>
      <c r="S186" s="1536"/>
      <c r="T186" s="1536"/>
      <c r="U186" s="1536"/>
      <c r="V186" s="1536"/>
      <c r="W186" s="1536"/>
      <c r="X186" s="1536"/>
      <c r="Y186" s="1536"/>
      <c r="Z186" s="1536"/>
      <c r="AA186" s="1536"/>
      <c r="AB186" s="1536"/>
      <c r="AC186" s="1536"/>
      <c r="AD186" s="1536"/>
      <c r="AE186" s="1536"/>
      <c r="AF186" s="1536"/>
      <c r="AG186" s="1536"/>
      <c r="AH186" s="1536"/>
      <c r="AI186" s="1536"/>
      <c r="AJ186" s="1536"/>
      <c r="AK186" s="1536"/>
      <c r="AL186" s="1536"/>
      <c r="AM186" s="1536"/>
      <c r="AN186" s="1536"/>
      <c r="AO186" s="1536"/>
      <c r="AP186" s="1536"/>
      <c r="AQ186" s="1536"/>
      <c r="AR186" s="1536"/>
      <c r="AS186" s="1536"/>
      <c r="AT186" s="1536"/>
      <c r="AU186" s="1536"/>
      <c r="AV186" s="1536"/>
      <c r="AW186" s="1536"/>
      <c r="AX186" s="1536"/>
      <c r="AY186" s="1536"/>
      <c r="AZ186" s="1536"/>
      <c r="BA186" s="1536"/>
      <c r="BB186" s="1536"/>
      <c r="BC186" s="1536"/>
      <c r="BD186" s="1536"/>
      <c r="BE186" s="1536"/>
      <c r="BF186" s="1536"/>
    </row>
    <row r="187" spans="2:58" ht="15" x14ac:dyDescent="0.25">
      <c r="B187" s="1536"/>
      <c r="C187" s="1536"/>
      <c r="D187" s="1536"/>
      <c r="E187" s="1536"/>
      <c r="F187" s="1536"/>
      <c r="G187" s="1536"/>
      <c r="H187" s="1536"/>
      <c r="I187" s="1536"/>
      <c r="J187" s="1536"/>
      <c r="K187" s="1536"/>
      <c r="L187" s="1536"/>
      <c r="M187" s="1536"/>
      <c r="N187" s="1536"/>
      <c r="O187" s="1536"/>
      <c r="P187" s="1536"/>
      <c r="Q187" s="1536"/>
      <c r="R187" s="1536"/>
      <c r="S187" s="1536"/>
      <c r="T187" s="1536"/>
      <c r="U187" s="1536"/>
      <c r="V187" s="1536"/>
      <c r="W187" s="1536"/>
      <c r="X187" s="1536"/>
      <c r="Y187" s="1536"/>
      <c r="Z187" s="1536"/>
      <c r="AA187" s="1536"/>
      <c r="AB187" s="1536"/>
      <c r="AC187" s="1536"/>
      <c r="AD187" s="1536"/>
      <c r="AE187" s="1536"/>
      <c r="AF187" s="1536"/>
      <c r="AG187" s="1536"/>
      <c r="AH187" s="1536"/>
      <c r="AI187" s="1536"/>
      <c r="AJ187" s="1536"/>
      <c r="AK187" s="1536"/>
      <c r="AL187" s="1536"/>
      <c r="AM187" s="1536"/>
      <c r="AN187" s="1536"/>
      <c r="AO187" s="1536"/>
      <c r="AP187" s="1536"/>
      <c r="AQ187" s="1536"/>
      <c r="AR187" s="1536"/>
      <c r="AS187" s="1536"/>
      <c r="AT187" s="1536"/>
      <c r="AU187" s="1536"/>
      <c r="AV187" s="1536"/>
      <c r="AW187" s="1536"/>
      <c r="AX187" s="1536"/>
      <c r="AY187" s="1536"/>
      <c r="AZ187" s="1536"/>
      <c r="BA187" s="1536"/>
      <c r="BB187" s="1536"/>
      <c r="BC187" s="1536"/>
      <c r="BD187" s="1536"/>
      <c r="BE187" s="1536"/>
      <c r="BF187" s="1536"/>
    </row>
    <row r="188" spans="2:58" ht="15" x14ac:dyDescent="0.25">
      <c r="B188" s="1536"/>
      <c r="C188" s="1536"/>
      <c r="D188" s="1536"/>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AF188" s="1536"/>
      <c r="AG188" s="1536"/>
      <c r="AH188" s="1536"/>
      <c r="AI188" s="1536"/>
      <c r="AJ188" s="1536"/>
      <c r="AK188" s="1536"/>
      <c r="AL188" s="1536"/>
      <c r="AM188" s="1536"/>
      <c r="AN188" s="1536"/>
      <c r="AO188" s="1536"/>
      <c r="AP188" s="1536"/>
      <c r="AQ188" s="1536"/>
      <c r="AR188" s="1536"/>
      <c r="AS188" s="1536"/>
      <c r="AT188" s="1536"/>
      <c r="AU188" s="1536"/>
      <c r="AV188" s="1536"/>
      <c r="AW188" s="1536"/>
      <c r="AX188" s="1536"/>
      <c r="AY188" s="1536"/>
      <c r="AZ188" s="1536"/>
      <c r="BA188" s="1536"/>
      <c r="BB188" s="1536"/>
      <c r="BC188" s="1536"/>
      <c r="BD188" s="1536"/>
      <c r="BE188" s="1536"/>
      <c r="BF188" s="1536"/>
    </row>
    <row r="189" spans="2:58" ht="15" x14ac:dyDescent="0.25">
      <c r="B189" s="1536"/>
      <c r="C189" s="1536"/>
      <c r="D189" s="1536"/>
      <c r="E189" s="1536"/>
      <c r="F189" s="1536"/>
      <c r="G189" s="1536"/>
      <c r="H189" s="1536"/>
      <c r="I189" s="1536"/>
      <c r="J189" s="1536"/>
      <c r="K189" s="1536"/>
      <c r="L189" s="1536"/>
      <c r="M189" s="1536"/>
      <c r="N189" s="1536"/>
      <c r="O189" s="1536"/>
      <c r="P189" s="1536"/>
      <c r="Q189" s="1536"/>
      <c r="R189" s="1536"/>
      <c r="S189" s="1536"/>
      <c r="T189" s="1536"/>
      <c r="U189" s="1536"/>
      <c r="V189" s="1536"/>
      <c r="W189" s="1536"/>
      <c r="X189" s="1536"/>
      <c r="Y189" s="1536"/>
      <c r="Z189" s="1536"/>
      <c r="AA189" s="1536"/>
      <c r="AB189" s="1536"/>
      <c r="AC189" s="1536"/>
      <c r="AD189" s="1536"/>
      <c r="AE189" s="1536"/>
      <c r="AF189" s="1536"/>
      <c r="AG189" s="1536"/>
      <c r="AH189" s="1536"/>
      <c r="AI189" s="1536"/>
      <c r="AJ189" s="1536"/>
      <c r="AK189" s="1536"/>
      <c r="AL189" s="1536"/>
      <c r="AM189" s="1536"/>
      <c r="AN189" s="1536"/>
      <c r="AO189" s="1536"/>
      <c r="AP189" s="1536"/>
      <c r="AQ189" s="1536"/>
      <c r="AR189" s="1536"/>
      <c r="AS189" s="1536"/>
      <c r="AT189" s="1536"/>
      <c r="AU189" s="1536"/>
      <c r="AV189" s="1536"/>
      <c r="AW189" s="1536"/>
      <c r="AX189" s="1536"/>
      <c r="AY189" s="1536"/>
      <c r="AZ189" s="1536"/>
      <c r="BA189" s="1536"/>
      <c r="BB189" s="1536"/>
      <c r="BC189" s="1536"/>
      <c r="BD189" s="1536"/>
      <c r="BE189" s="1536"/>
      <c r="BF189" s="1536"/>
    </row>
    <row r="190" spans="2:58" ht="15" x14ac:dyDescent="0.25">
      <c r="B190" s="1536"/>
      <c r="C190" s="1536"/>
      <c r="D190" s="1536"/>
      <c r="E190" s="1536"/>
      <c r="F190" s="1536"/>
      <c r="G190" s="1536"/>
      <c r="H190" s="1536"/>
      <c r="I190" s="1536"/>
      <c r="J190" s="1536"/>
      <c r="K190" s="1536"/>
      <c r="L190" s="1536"/>
      <c r="M190" s="1536"/>
      <c r="N190" s="1536"/>
      <c r="O190" s="1536"/>
      <c r="P190" s="1536"/>
      <c r="Q190" s="1536"/>
      <c r="R190" s="1536"/>
      <c r="S190" s="1536"/>
      <c r="T190" s="1536"/>
      <c r="U190" s="1536"/>
      <c r="V190" s="1536"/>
      <c r="W190" s="1536"/>
      <c r="X190" s="1536"/>
      <c r="Y190" s="1536"/>
      <c r="Z190" s="1536"/>
      <c r="AA190" s="1536"/>
      <c r="AB190" s="1536"/>
      <c r="AC190" s="1536"/>
      <c r="AD190" s="1536"/>
      <c r="AE190" s="1536"/>
      <c r="AF190" s="1536"/>
      <c r="AG190" s="1536"/>
      <c r="AH190" s="1536"/>
      <c r="AI190" s="1536"/>
      <c r="AJ190" s="1536"/>
      <c r="AK190" s="1536"/>
      <c r="AL190" s="1536"/>
      <c r="AM190" s="1536"/>
      <c r="AN190" s="1536"/>
      <c r="AO190" s="1536"/>
      <c r="AP190" s="1536"/>
      <c r="AQ190" s="1536"/>
      <c r="AR190" s="1536"/>
      <c r="AS190" s="1536"/>
      <c r="AT190" s="1536"/>
      <c r="AU190" s="1536"/>
      <c r="AV190" s="1536"/>
      <c r="AW190" s="1536"/>
      <c r="AX190" s="1536"/>
      <c r="AY190" s="1536"/>
      <c r="AZ190" s="1536"/>
      <c r="BA190" s="1536"/>
      <c r="BB190" s="1536"/>
      <c r="BC190" s="1536"/>
      <c r="BD190" s="1536"/>
      <c r="BE190" s="1536"/>
      <c r="BF190" s="1536"/>
    </row>
    <row r="191" spans="2:58" ht="15" x14ac:dyDescent="0.25">
      <c r="B191" s="1536"/>
      <c r="C191" s="1536"/>
      <c r="D191" s="1536"/>
      <c r="E191" s="1536"/>
      <c r="F191" s="1536"/>
      <c r="G191" s="1536"/>
      <c r="H191" s="1536"/>
      <c r="I191" s="1536"/>
      <c r="J191" s="1536"/>
      <c r="K191" s="1536"/>
      <c r="L191" s="1536"/>
      <c r="M191" s="1536"/>
      <c r="N191" s="1536"/>
      <c r="O191" s="1536"/>
      <c r="P191" s="1536"/>
      <c r="Q191" s="1536"/>
      <c r="R191" s="1536"/>
      <c r="S191" s="1536"/>
      <c r="T191" s="1536"/>
      <c r="U191" s="1536"/>
      <c r="V191" s="1536"/>
      <c r="W191" s="1536"/>
      <c r="X191" s="1536"/>
      <c r="Y191" s="1536"/>
      <c r="Z191" s="1536"/>
      <c r="AA191" s="1536"/>
      <c r="AB191" s="1536"/>
      <c r="AC191" s="1536"/>
      <c r="AD191" s="1536"/>
      <c r="AE191" s="1536"/>
      <c r="AF191" s="1536"/>
      <c r="AG191" s="1536"/>
      <c r="AH191" s="1536"/>
      <c r="AI191" s="1536"/>
      <c r="AJ191" s="1536"/>
      <c r="AK191" s="1536"/>
      <c r="AL191" s="1536"/>
      <c r="AM191" s="1536"/>
      <c r="AN191" s="1536"/>
      <c r="AO191" s="1536"/>
      <c r="AP191" s="1536"/>
      <c r="AQ191" s="1536"/>
      <c r="AR191" s="1536"/>
      <c r="AS191" s="1536"/>
      <c r="AT191" s="1536"/>
      <c r="AU191" s="1536"/>
      <c r="AV191" s="1536"/>
      <c r="AW191" s="1536"/>
      <c r="AX191" s="1536"/>
      <c r="AY191" s="1536"/>
      <c r="AZ191" s="1536"/>
      <c r="BA191" s="1536"/>
      <c r="BB191" s="1536"/>
      <c r="BC191" s="1536"/>
      <c r="BD191" s="1536"/>
      <c r="BE191" s="1536"/>
      <c r="BF191" s="1536"/>
    </row>
    <row r="192" spans="2:58" ht="15" x14ac:dyDescent="0.25">
      <c r="B192" s="1536"/>
      <c r="C192" s="1536"/>
      <c r="D192" s="1536"/>
      <c r="E192" s="1536"/>
      <c r="F192" s="1536"/>
      <c r="G192" s="1536"/>
      <c r="H192" s="1536"/>
      <c r="I192" s="1536"/>
      <c r="J192" s="1536"/>
      <c r="K192" s="1536"/>
      <c r="L192" s="1536"/>
      <c r="M192" s="1536"/>
      <c r="N192" s="1536"/>
      <c r="O192" s="1536"/>
      <c r="P192" s="1536"/>
      <c r="Q192" s="1536"/>
      <c r="R192" s="1536"/>
      <c r="S192" s="1536"/>
      <c r="T192" s="1536"/>
      <c r="U192" s="1536"/>
      <c r="V192" s="1536"/>
      <c r="W192" s="1536"/>
      <c r="X192" s="1536"/>
      <c r="Y192" s="1536"/>
      <c r="Z192" s="1536"/>
      <c r="AA192" s="1536"/>
      <c r="AB192" s="1536"/>
      <c r="AC192" s="1536"/>
      <c r="AD192" s="1536"/>
      <c r="AE192" s="1536"/>
      <c r="AF192" s="1536"/>
      <c r="AG192" s="1536"/>
      <c r="AH192" s="1536"/>
      <c r="AI192" s="1536"/>
      <c r="AJ192" s="1536"/>
      <c r="AK192" s="1536"/>
      <c r="AL192" s="1536"/>
      <c r="AM192" s="1536"/>
      <c r="AN192" s="1536"/>
      <c r="AO192" s="1536"/>
      <c r="AP192" s="1536"/>
      <c r="AQ192" s="1536"/>
      <c r="AR192" s="1536"/>
      <c r="AS192" s="1536"/>
      <c r="AT192" s="1536"/>
      <c r="AU192" s="1536"/>
      <c r="AV192" s="1536"/>
      <c r="AW192" s="1536"/>
      <c r="AX192" s="1536"/>
      <c r="AY192" s="1536"/>
      <c r="AZ192" s="1536"/>
      <c r="BA192" s="1536"/>
      <c r="BB192" s="1536"/>
      <c r="BC192" s="1536"/>
      <c r="BD192" s="1536"/>
      <c r="BE192" s="1536"/>
      <c r="BF192" s="1536"/>
    </row>
    <row r="193" spans="2:58" ht="15" x14ac:dyDescent="0.25">
      <c r="B193" s="1536"/>
      <c r="C193" s="1536"/>
      <c r="D193" s="1536"/>
      <c r="E193" s="1536"/>
      <c r="F193" s="1536"/>
      <c r="G193" s="1536"/>
      <c r="H193" s="1536"/>
      <c r="I193" s="1536"/>
      <c r="J193" s="1536"/>
      <c r="K193" s="1536"/>
      <c r="L193" s="1536"/>
      <c r="M193" s="1536"/>
      <c r="N193" s="1536"/>
      <c r="O193" s="1536"/>
      <c r="P193" s="1536"/>
      <c r="Q193" s="1536"/>
      <c r="R193" s="1536"/>
      <c r="S193" s="1536"/>
      <c r="T193" s="1536"/>
      <c r="U193" s="1536"/>
      <c r="V193" s="1536"/>
      <c r="W193" s="1536"/>
      <c r="X193" s="1536"/>
      <c r="Y193" s="1536"/>
      <c r="Z193" s="1536"/>
      <c r="AA193" s="1536"/>
      <c r="AB193" s="1536"/>
      <c r="AC193" s="1536"/>
      <c r="AD193" s="1536"/>
      <c r="AE193" s="1536"/>
      <c r="AF193" s="1536"/>
      <c r="AG193" s="1536"/>
      <c r="AH193" s="1536"/>
      <c r="AI193" s="1536"/>
      <c r="AJ193" s="1536"/>
      <c r="AK193" s="1536"/>
      <c r="AL193" s="1536"/>
      <c r="AM193" s="1536"/>
      <c r="AN193" s="1536"/>
      <c r="AO193" s="1536"/>
      <c r="AP193" s="1536"/>
      <c r="AQ193" s="1536"/>
      <c r="AR193" s="1536"/>
      <c r="AS193" s="1536"/>
      <c r="AT193" s="1536"/>
      <c r="AU193" s="1536"/>
      <c r="AV193" s="1536"/>
      <c r="AW193" s="1536"/>
      <c r="AX193" s="1536"/>
      <c r="AY193" s="1536"/>
      <c r="AZ193" s="1536"/>
      <c r="BA193" s="1536"/>
      <c r="BB193" s="1536"/>
      <c r="BC193" s="1536"/>
      <c r="BD193" s="1536"/>
      <c r="BE193" s="1536"/>
      <c r="BF193" s="1536"/>
    </row>
    <row r="194" spans="2:58" ht="15" x14ac:dyDescent="0.25">
      <c r="B194" s="1536"/>
      <c r="C194" s="1536"/>
      <c r="D194" s="1536"/>
      <c r="E194" s="1536"/>
      <c r="F194" s="1536"/>
      <c r="G194" s="1536"/>
      <c r="H194" s="1536"/>
      <c r="I194" s="1536"/>
      <c r="J194" s="1536"/>
      <c r="K194" s="1536"/>
      <c r="L194" s="1536"/>
      <c r="M194" s="1536"/>
      <c r="N194" s="1536"/>
      <c r="O194" s="1536"/>
      <c r="P194" s="1536"/>
      <c r="Q194" s="1536"/>
      <c r="R194" s="1536"/>
      <c r="S194" s="1536"/>
      <c r="T194" s="1536"/>
      <c r="U194" s="1536"/>
      <c r="V194" s="1536"/>
      <c r="W194" s="1536"/>
      <c r="X194" s="1536"/>
      <c r="Y194" s="1536"/>
      <c r="Z194" s="1536"/>
      <c r="AA194" s="1536"/>
      <c r="AB194" s="1536"/>
      <c r="AC194" s="1536"/>
      <c r="AD194" s="1536"/>
      <c r="AE194" s="1536"/>
      <c r="AF194" s="1536"/>
      <c r="AG194" s="1536"/>
      <c r="AH194" s="1536"/>
      <c r="AI194" s="1536"/>
      <c r="AJ194" s="1536"/>
      <c r="AK194" s="1536"/>
      <c r="AL194" s="1536"/>
      <c r="AM194" s="1536"/>
      <c r="AN194" s="1536"/>
      <c r="AO194" s="1536"/>
      <c r="AP194" s="1536"/>
      <c r="AQ194" s="1536"/>
      <c r="AR194" s="1536"/>
      <c r="AS194" s="1536"/>
      <c r="AT194" s="1536"/>
      <c r="AU194" s="1536"/>
      <c r="AV194" s="1536"/>
      <c r="AW194" s="1536"/>
      <c r="AX194" s="1536"/>
      <c r="AY194" s="1536"/>
      <c r="AZ194" s="1536"/>
      <c r="BA194" s="1536"/>
      <c r="BB194" s="1536"/>
      <c r="BC194" s="1536"/>
      <c r="BD194" s="1536"/>
      <c r="BE194" s="1536"/>
      <c r="BF194" s="1536"/>
    </row>
    <row r="195" spans="2:58" ht="15" x14ac:dyDescent="0.25">
      <c r="B195" s="1536"/>
      <c r="C195" s="1536"/>
      <c r="D195" s="1536"/>
      <c r="E195" s="1536"/>
      <c r="F195" s="1536"/>
      <c r="G195" s="1536"/>
      <c r="H195" s="1536"/>
      <c r="I195" s="1536"/>
      <c r="J195" s="1536"/>
      <c r="K195" s="1536"/>
      <c r="L195" s="1536"/>
      <c r="M195" s="1536"/>
      <c r="N195" s="1536"/>
      <c r="O195" s="1536"/>
      <c r="P195" s="1536"/>
      <c r="Q195" s="1536"/>
      <c r="R195" s="1536"/>
      <c r="S195" s="1536"/>
      <c r="T195" s="1536"/>
      <c r="U195" s="1536"/>
      <c r="V195" s="1536"/>
      <c r="W195" s="1536"/>
      <c r="X195" s="1536"/>
      <c r="Y195" s="1536"/>
      <c r="Z195" s="1536"/>
      <c r="AA195" s="1536"/>
      <c r="AB195" s="1536"/>
      <c r="AC195" s="1536"/>
      <c r="AD195" s="1536"/>
      <c r="AE195" s="1536"/>
      <c r="AF195" s="1536"/>
      <c r="AG195" s="1536"/>
      <c r="AH195" s="1536"/>
      <c r="AI195" s="1536"/>
      <c r="AJ195" s="1536"/>
      <c r="AK195" s="1536"/>
      <c r="AL195" s="1536"/>
      <c r="AM195" s="1536"/>
      <c r="AN195" s="1536"/>
      <c r="AO195" s="1536"/>
      <c r="AP195" s="1536"/>
      <c r="AQ195" s="1536"/>
      <c r="AR195" s="1536"/>
      <c r="AS195" s="1536"/>
      <c r="AT195" s="1536"/>
      <c r="AU195" s="1536"/>
      <c r="AV195" s="1536"/>
      <c r="AW195" s="1536"/>
      <c r="AX195" s="1536"/>
      <c r="AY195" s="1536"/>
      <c r="AZ195" s="1536"/>
      <c r="BA195" s="1536"/>
      <c r="BB195" s="1536"/>
      <c r="BC195" s="1536"/>
      <c r="BD195" s="1536"/>
      <c r="BE195" s="1536"/>
      <c r="BF195" s="1536"/>
    </row>
    <row r="196" spans="2:58" ht="15" x14ac:dyDescent="0.25">
      <c r="B196" s="1536"/>
      <c r="C196" s="1536"/>
      <c r="D196" s="1536"/>
      <c r="E196" s="1536"/>
      <c r="F196" s="1536"/>
      <c r="G196" s="1536"/>
      <c r="H196" s="1536"/>
      <c r="I196" s="1536"/>
      <c r="J196" s="1536"/>
      <c r="K196" s="1536"/>
      <c r="L196" s="1536"/>
      <c r="M196" s="1536"/>
      <c r="N196" s="1536"/>
      <c r="O196" s="1536"/>
      <c r="P196" s="1536"/>
      <c r="Q196" s="1536"/>
      <c r="R196" s="1536"/>
      <c r="S196" s="1536"/>
      <c r="T196" s="1536"/>
      <c r="U196" s="1536"/>
      <c r="V196" s="1536"/>
      <c r="W196" s="1536"/>
      <c r="X196" s="1536"/>
      <c r="Y196" s="1536"/>
      <c r="Z196" s="1536"/>
      <c r="AA196" s="1536"/>
      <c r="AB196" s="1536"/>
      <c r="AC196" s="1536"/>
      <c r="AD196" s="1536"/>
      <c r="AE196" s="1536"/>
      <c r="AF196" s="1536"/>
      <c r="AG196" s="1536"/>
      <c r="AH196" s="1536"/>
      <c r="AI196" s="1536"/>
      <c r="AJ196" s="1536"/>
      <c r="AK196" s="1536"/>
      <c r="AL196" s="1536"/>
      <c r="AM196" s="1536"/>
      <c r="AN196" s="1536"/>
      <c r="AO196" s="1536"/>
      <c r="AP196" s="1536"/>
      <c r="AQ196" s="1536"/>
      <c r="AR196" s="1536"/>
      <c r="AS196" s="1536"/>
      <c r="AT196" s="1536"/>
      <c r="AU196" s="1536"/>
      <c r="AV196" s="1536"/>
      <c r="AW196" s="1536"/>
      <c r="AX196" s="1536"/>
      <c r="AY196" s="1536"/>
      <c r="AZ196" s="1536"/>
      <c r="BA196" s="1536"/>
      <c r="BB196" s="1536"/>
      <c r="BC196" s="1536"/>
      <c r="BD196" s="1536"/>
      <c r="BE196" s="1536"/>
      <c r="BF196" s="1536"/>
    </row>
    <row r="197" spans="2:58" ht="15" x14ac:dyDescent="0.25">
      <c r="B197" s="1536"/>
      <c r="C197" s="1536"/>
      <c r="D197" s="1536"/>
      <c r="E197" s="1536"/>
      <c r="F197" s="1536"/>
      <c r="G197" s="1536"/>
      <c r="H197" s="1536"/>
      <c r="I197" s="1536"/>
      <c r="J197" s="1536"/>
      <c r="K197" s="1536"/>
      <c r="L197" s="1536"/>
      <c r="M197" s="1536"/>
      <c r="N197" s="1536"/>
      <c r="O197" s="1536"/>
      <c r="P197" s="1536"/>
      <c r="Q197" s="1536"/>
      <c r="R197" s="1536"/>
      <c r="S197" s="1536"/>
      <c r="T197" s="1536"/>
      <c r="U197" s="1536"/>
      <c r="V197" s="1536"/>
      <c r="W197" s="1536"/>
      <c r="X197" s="1536"/>
      <c r="Y197" s="1536"/>
      <c r="Z197" s="1536"/>
      <c r="AA197" s="1536"/>
      <c r="AB197" s="1536"/>
      <c r="AC197" s="1536"/>
      <c r="AD197" s="1536"/>
      <c r="AE197" s="1536"/>
      <c r="AF197" s="1536"/>
      <c r="AG197" s="1536"/>
      <c r="AH197" s="1536"/>
      <c r="AI197" s="1536"/>
      <c r="AJ197" s="1536"/>
      <c r="AK197" s="1536"/>
      <c r="AL197" s="1536"/>
      <c r="AM197" s="1536"/>
      <c r="AN197" s="1536"/>
      <c r="AO197" s="1536"/>
      <c r="AP197" s="1536"/>
      <c r="AQ197" s="1536"/>
      <c r="AR197" s="1536"/>
      <c r="AS197" s="1536"/>
      <c r="AT197" s="1536"/>
      <c r="AU197" s="1536"/>
      <c r="AV197" s="1536"/>
      <c r="AW197" s="1536"/>
      <c r="AX197" s="1536"/>
      <c r="AY197" s="1536"/>
      <c r="AZ197" s="1536"/>
      <c r="BA197" s="1536"/>
      <c r="BB197" s="1536"/>
      <c r="BC197" s="1536"/>
      <c r="BD197" s="1536"/>
      <c r="BE197" s="1536"/>
      <c r="BF197" s="1536"/>
    </row>
    <row r="198" spans="2:58" ht="15" x14ac:dyDescent="0.25">
      <c r="B198" s="1536"/>
      <c r="C198" s="1536"/>
      <c r="D198" s="1536"/>
      <c r="E198" s="1536"/>
      <c r="F198" s="1536"/>
      <c r="G198" s="1536"/>
      <c r="H198" s="1536"/>
      <c r="I198" s="1536"/>
      <c r="J198" s="1536"/>
      <c r="K198" s="1536"/>
      <c r="L198" s="1536"/>
      <c r="M198" s="1536"/>
      <c r="N198" s="1536"/>
      <c r="O198" s="1536"/>
      <c r="P198" s="1536"/>
      <c r="Q198" s="1536"/>
      <c r="R198" s="1536"/>
      <c r="S198" s="1536"/>
      <c r="T198" s="1536"/>
      <c r="U198" s="1536"/>
      <c r="V198" s="1536"/>
      <c r="W198" s="1536"/>
      <c r="X198" s="1536"/>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U198" s="1536"/>
      <c r="AV198" s="1536"/>
      <c r="AW198" s="1536"/>
      <c r="AX198" s="1536"/>
      <c r="AY198" s="1536"/>
      <c r="AZ198" s="1536"/>
      <c r="BA198" s="1536"/>
      <c r="BB198" s="1536"/>
      <c r="BC198" s="1536"/>
      <c r="BD198" s="1536"/>
      <c r="BE198" s="1536"/>
      <c r="BF198" s="1536"/>
    </row>
    <row r="199" spans="2:58" ht="15" x14ac:dyDescent="0.25">
      <c r="B199" s="1536"/>
      <c r="C199" s="1536"/>
      <c r="D199" s="1536"/>
      <c r="E199" s="1536"/>
      <c r="F199" s="1536"/>
      <c r="G199" s="1536"/>
      <c r="H199" s="1536"/>
      <c r="I199" s="1536"/>
      <c r="J199" s="1536"/>
      <c r="K199" s="1536"/>
      <c r="L199" s="1536"/>
      <c r="M199" s="1536"/>
      <c r="N199" s="1536"/>
      <c r="O199" s="1536"/>
      <c r="P199" s="1536"/>
      <c r="Q199" s="1536"/>
      <c r="R199" s="1536"/>
      <c r="S199" s="1536"/>
      <c r="T199" s="1536"/>
      <c r="U199" s="1536"/>
      <c r="V199" s="1536"/>
      <c r="W199" s="1536"/>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U199" s="1536"/>
      <c r="AV199" s="1536"/>
      <c r="AW199" s="1536"/>
      <c r="AX199" s="1536"/>
      <c r="AY199" s="1536"/>
      <c r="AZ199" s="1536"/>
      <c r="BA199" s="1536"/>
      <c r="BB199" s="1536"/>
      <c r="BC199" s="1536"/>
      <c r="BD199" s="1536"/>
      <c r="BE199" s="1536"/>
      <c r="BF199" s="1536"/>
    </row>
    <row r="200" spans="2:58" ht="15" x14ac:dyDescent="0.25">
      <c r="B200" s="1536"/>
      <c r="C200" s="1536"/>
      <c r="D200" s="1536"/>
      <c r="E200" s="1536"/>
      <c r="F200" s="1536"/>
      <c r="G200" s="1536"/>
      <c r="H200" s="1536"/>
      <c r="I200" s="1536"/>
      <c r="J200" s="1536"/>
      <c r="K200" s="1536"/>
      <c r="L200" s="1536"/>
      <c r="M200" s="1536"/>
      <c r="N200" s="1536"/>
      <c r="O200" s="1536"/>
      <c r="P200" s="1536"/>
      <c r="Q200" s="1536"/>
      <c r="R200" s="1536"/>
      <c r="S200" s="1536"/>
      <c r="T200" s="1536"/>
      <c r="U200" s="1536"/>
      <c r="V200" s="1536"/>
      <c r="W200" s="1536"/>
      <c r="X200" s="1536"/>
      <c r="Y200" s="1536"/>
      <c r="Z200" s="1536"/>
      <c r="AA200" s="1536"/>
      <c r="AB200" s="1536"/>
      <c r="AC200" s="1536"/>
      <c r="AD200" s="1536"/>
      <c r="AE200" s="1536"/>
      <c r="AF200" s="1536"/>
      <c r="AG200" s="1536"/>
      <c r="AH200" s="1536"/>
      <c r="AI200" s="1536"/>
      <c r="AJ200" s="1536"/>
      <c r="AK200" s="1536"/>
      <c r="AL200" s="1536"/>
      <c r="AM200" s="1536"/>
      <c r="AN200" s="1536"/>
      <c r="AO200" s="1536"/>
      <c r="AP200" s="1536"/>
      <c r="AQ200" s="1536"/>
      <c r="AR200" s="1536"/>
      <c r="AS200" s="1536"/>
      <c r="AT200" s="1536"/>
      <c r="AU200" s="1536"/>
      <c r="AV200" s="1536"/>
      <c r="AW200" s="1536"/>
      <c r="AX200" s="1536"/>
      <c r="AY200" s="1536"/>
      <c r="AZ200" s="1536"/>
      <c r="BA200" s="1536"/>
      <c r="BB200" s="1536"/>
      <c r="BC200" s="1536"/>
      <c r="BD200" s="1536"/>
      <c r="BE200" s="1536"/>
      <c r="BF200" s="1536"/>
    </row>
    <row r="201" spans="2:58" ht="15" x14ac:dyDescent="0.25">
      <c r="B201" s="1536"/>
      <c r="C201" s="1536"/>
      <c r="D201" s="1536"/>
      <c r="E201" s="1536"/>
      <c r="F201" s="1536"/>
      <c r="G201" s="1536"/>
      <c r="H201" s="1536"/>
      <c r="I201" s="1536"/>
      <c r="J201" s="1536"/>
      <c r="K201" s="1536"/>
      <c r="L201" s="1536"/>
      <c r="M201" s="1536"/>
      <c r="N201" s="1536"/>
      <c r="O201" s="1536"/>
      <c r="P201" s="1536"/>
      <c r="Q201" s="1536"/>
      <c r="R201" s="1536"/>
      <c r="S201" s="1536"/>
      <c r="T201" s="1536"/>
      <c r="U201" s="1536"/>
      <c r="V201" s="1536"/>
      <c r="W201" s="1536"/>
      <c r="X201" s="1536"/>
      <c r="Y201" s="1536"/>
      <c r="Z201" s="1536"/>
      <c r="AA201" s="1536"/>
      <c r="AB201" s="1536"/>
      <c r="AC201" s="1536"/>
      <c r="AD201" s="1536"/>
      <c r="AE201" s="1536"/>
      <c r="AF201" s="1536"/>
      <c r="AG201" s="1536"/>
      <c r="AH201" s="1536"/>
      <c r="AI201" s="1536"/>
      <c r="AJ201" s="1536"/>
      <c r="AK201" s="1536"/>
      <c r="AL201" s="1536"/>
      <c r="AM201" s="1536"/>
      <c r="AN201" s="1536"/>
      <c r="AO201" s="1536"/>
      <c r="AP201" s="1536"/>
      <c r="AQ201" s="1536"/>
      <c r="AR201" s="1536"/>
      <c r="AS201" s="1536"/>
      <c r="AT201" s="1536"/>
      <c r="AU201" s="1536"/>
      <c r="AV201" s="1536"/>
      <c r="AW201" s="1536"/>
      <c r="AX201" s="1536"/>
      <c r="AY201" s="1536"/>
      <c r="AZ201" s="1536"/>
      <c r="BA201" s="1536"/>
      <c r="BB201" s="1536"/>
      <c r="BC201" s="1536"/>
      <c r="BD201" s="1536"/>
      <c r="BE201" s="1536"/>
      <c r="BF201" s="1536"/>
    </row>
    <row r="202" spans="2:58" ht="15" x14ac:dyDescent="0.25">
      <c r="B202" s="1536"/>
      <c r="C202" s="1536"/>
      <c r="D202" s="1536"/>
      <c r="E202" s="1536"/>
      <c r="F202" s="1536"/>
      <c r="G202" s="1536"/>
      <c r="H202" s="1536"/>
      <c r="I202" s="1536"/>
      <c r="J202" s="1536"/>
      <c r="K202" s="1536"/>
      <c r="L202" s="1536"/>
      <c r="M202" s="1536"/>
      <c r="N202" s="1536"/>
      <c r="O202" s="1536"/>
      <c r="P202" s="1536"/>
      <c r="Q202" s="1536"/>
      <c r="R202" s="1536"/>
      <c r="S202" s="1536"/>
      <c r="T202" s="1536"/>
      <c r="U202" s="1536"/>
      <c r="V202" s="1536"/>
      <c r="W202" s="1536"/>
      <c r="X202" s="1536"/>
      <c r="Y202" s="1536"/>
      <c r="Z202" s="1536"/>
      <c r="AA202" s="1536"/>
      <c r="AB202" s="1536"/>
      <c r="AC202" s="1536"/>
      <c r="AD202" s="1536"/>
      <c r="AE202" s="1536"/>
      <c r="AF202" s="1536"/>
      <c r="AG202" s="1536"/>
      <c r="AH202" s="1536"/>
      <c r="AI202" s="1536"/>
      <c r="AJ202" s="1536"/>
      <c r="AK202" s="1536"/>
      <c r="AL202" s="1536"/>
      <c r="AM202" s="1536"/>
      <c r="AN202" s="1536"/>
      <c r="AO202" s="1536"/>
      <c r="AP202" s="1536"/>
      <c r="AQ202" s="1536"/>
      <c r="AR202" s="1536"/>
      <c r="AS202" s="1536"/>
      <c r="AT202" s="1536"/>
      <c r="AU202" s="1536"/>
      <c r="AV202" s="1536"/>
      <c r="AW202" s="1536"/>
      <c r="AX202" s="1536"/>
      <c r="AY202" s="1536"/>
      <c r="AZ202" s="1536"/>
      <c r="BA202" s="1536"/>
      <c r="BB202" s="1536"/>
      <c r="BC202" s="1536"/>
      <c r="BD202" s="1536"/>
      <c r="BE202" s="1536"/>
      <c r="BF202" s="1536"/>
    </row>
    <row r="203" spans="2:58" ht="15" x14ac:dyDescent="0.25">
      <c r="B203" s="1536"/>
      <c r="C203" s="1536"/>
      <c r="D203" s="1536"/>
      <c r="E203" s="1536"/>
      <c r="F203" s="1536"/>
      <c r="G203" s="1536"/>
      <c r="H203" s="1536"/>
      <c r="I203" s="1536"/>
      <c r="J203" s="1536"/>
      <c r="K203" s="1536"/>
      <c r="L203" s="1536"/>
      <c r="M203" s="1536"/>
      <c r="N203" s="1536"/>
      <c r="O203" s="1536"/>
      <c r="P203" s="1536"/>
      <c r="Q203" s="1536"/>
      <c r="R203" s="1536"/>
      <c r="S203" s="1536"/>
      <c r="T203" s="1536"/>
      <c r="U203" s="1536"/>
      <c r="V203" s="1536"/>
      <c r="W203" s="1536"/>
      <c r="X203" s="1536"/>
      <c r="Y203" s="1536"/>
      <c r="Z203" s="1536"/>
      <c r="AA203" s="1536"/>
      <c r="AB203" s="1536"/>
      <c r="AC203" s="1536"/>
      <c r="AD203" s="1536"/>
      <c r="AE203" s="1536"/>
      <c r="AF203" s="1536"/>
      <c r="AG203" s="1536"/>
      <c r="AH203" s="1536"/>
      <c r="AI203" s="1536"/>
      <c r="AJ203" s="1536"/>
      <c r="AK203" s="1536"/>
      <c r="AL203" s="1536"/>
      <c r="AM203" s="1536"/>
      <c r="AN203" s="1536"/>
      <c r="AO203" s="1536"/>
      <c r="AP203" s="1536"/>
      <c r="AQ203" s="1536"/>
      <c r="AR203" s="1536"/>
      <c r="AS203" s="1536"/>
      <c r="AT203" s="1536"/>
      <c r="AU203" s="1536"/>
      <c r="AV203" s="1536"/>
      <c r="AW203" s="1536"/>
      <c r="AX203" s="1536"/>
      <c r="AY203" s="1536"/>
      <c r="AZ203" s="1536"/>
      <c r="BA203" s="1536"/>
      <c r="BB203" s="1536"/>
      <c r="BC203" s="1536"/>
      <c r="BD203" s="1536"/>
      <c r="BE203" s="1536"/>
      <c r="BF203" s="1536"/>
    </row>
    <row r="204" spans="2:58" ht="15" x14ac:dyDescent="0.25">
      <c r="B204" s="1536"/>
      <c r="C204" s="1536"/>
      <c r="D204" s="1536"/>
      <c r="E204" s="1536"/>
      <c r="F204" s="1536"/>
      <c r="G204" s="1536"/>
      <c r="H204" s="1536"/>
      <c r="I204" s="1536"/>
      <c r="J204" s="1536"/>
      <c r="K204" s="1536"/>
      <c r="L204" s="1536"/>
      <c r="M204" s="1536"/>
      <c r="N204" s="1536"/>
      <c r="O204" s="1536"/>
      <c r="P204" s="1536"/>
      <c r="Q204" s="1536"/>
      <c r="R204" s="1536"/>
      <c r="S204" s="1536"/>
      <c r="T204" s="1536"/>
      <c r="U204" s="1536"/>
      <c r="V204" s="1536"/>
      <c r="W204" s="1536"/>
      <c r="X204" s="1536"/>
      <c r="Y204" s="1536"/>
      <c r="Z204" s="1536"/>
      <c r="AA204" s="1536"/>
      <c r="AB204" s="1536"/>
      <c r="AC204" s="1536"/>
      <c r="AD204" s="1536"/>
      <c r="AE204" s="1536"/>
      <c r="AF204" s="1536"/>
      <c r="AG204" s="1536"/>
      <c r="AH204" s="1536"/>
      <c r="AI204" s="1536"/>
      <c r="AJ204" s="1536"/>
      <c r="AK204" s="1536"/>
      <c r="AL204" s="1536"/>
      <c r="AM204" s="1536"/>
      <c r="AN204" s="1536"/>
      <c r="AO204" s="1536"/>
      <c r="AP204" s="1536"/>
      <c r="AQ204" s="1536"/>
      <c r="AR204" s="1536"/>
      <c r="AS204" s="1536"/>
      <c r="AT204" s="1536"/>
      <c r="AU204" s="1536"/>
      <c r="AV204" s="1536"/>
      <c r="AW204" s="1536"/>
      <c r="AX204" s="1536"/>
      <c r="AY204" s="1536"/>
      <c r="AZ204" s="1536"/>
      <c r="BA204" s="1536"/>
      <c r="BB204" s="1536"/>
      <c r="BC204" s="1536"/>
      <c r="BD204" s="1536"/>
      <c r="BE204" s="1536"/>
      <c r="BF204" s="1536"/>
    </row>
    <row r="205" spans="2:58" ht="15" x14ac:dyDescent="0.25">
      <c r="B205" s="1536"/>
      <c r="C205" s="1536"/>
      <c r="D205" s="1536"/>
      <c r="E205" s="1536"/>
      <c r="F205" s="1536"/>
      <c r="G205" s="1536"/>
      <c r="H205" s="1536"/>
      <c r="I205" s="1536"/>
      <c r="J205" s="1536"/>
      <c r="K205" s="1536"/>
      <c r="L205" s="1536"/>
      <c r="M205" s="1536"/>
      <c r="N205" s="1536"/>
      <c r="O205" s="1536"/>
      <c r="P205" s="1536"/>
      <c r="Q205" s="1536"/>
      <c r="R205" s="1536"/>
      <c r="S205" s="1536"/>
      <c r="T205" s="1536"/>
      <c r="U205" s="1536"/>
      <c r="V205" s="1536"/>
      <c r="W205" s="1536"/>
      <c r="X205" s="1536"/>
      <c r="Y205" s="1536"/>
      <c r="Z205" s="1536"/>
      <c r="AA205" s="1536"/>
      <c r="AB205" s="1536"/>
      <c r="AC205" s="1536"/>
      <c r="AD205" s="1536"/>
      <c r="AE205" s="1536"/>
      <c r="AF205" s="1536"/>
      <c r="AG205" s="1536"/>
      <c r="AH205" s="1536"/>
      <c r="AI205" s="1536"/>
      <c r="AJ205" s="1536"/>
      <c r="AK205" s="1536"/>
      <c r="AL205" s="1536"/>
      <c r="AM205" s="1536"/>
      <c r="AN205" s="1536"/>
      <c r="AO205" s="1536"/>
      <c r="AP205" s="1536"/>
      <c r="AQ205" s="1536"/>
      <c r="AR205" s="1536"/>
      <c r="AS205" s="1536"/>
      <c r="AT205" s="1536"/>
      <c r="AU205" s="1536"/>
      <c r="AV205" s="1536"/>
      <c r="AW205" s="1536"/>
      <c r="AX205" s="1536"/>
      <c r="AY205" s="1536"/>
      <c r="AZ205" s="1536"/>
      <c r="BA205" s="1536"/>
      <c r="BB205" s="1536"/>
      <c r="BC205" s="1536"/>
      <c r="BD205" s="1536"/>
      <c r="BE205" s="1536"/>
      <c r="BF205" s="1536"/>
    </row>
    <row r="206" spans="2:58" ht="15" x14ac:dyDescent="0.25">
      <c r="B206" s="1536"/>
      <c r="C206" s="1536"/>
      <c r="D206" s="1536"/>
      <c r="E206" s="1536"/>
      <c r="F206" s="1536"/>
      <c r="G206" s="1536"/>
      <c r="H206" s="1536"/>
      <c r="I206" s="1536"/>
      <c r="J206" s="1536"/>
      <c r="K206" s="1536"/>
      <c r="L206" s="1536"/>
      <c r="M206" s="1536"/>
      <c r="N206" s="1536"/>
      <c r="O206" s="1536"/>
      <c r="P206" s="1536"/>
      <c r="Q206" s="1536"/>
      <c r="R206" s="1536"/>
      <c r="S206" s="1536"/>
      <c r="T206" s="1536"/>
      <c r="U206" s="1536"/>
      <c r="V206" s="1536"/>
      <c r="W206" s="1536"/>
      <c r="X206" s="1536"/>
      <c r="Y206" s="1536"/>
      <c r="Z206" s="1536"/>
      <c r="AA206" s="1536"/>
      <c r="AB206" s="1536"/>
      <c r="AC206" s="1536"/>
      <c r="AD206" s="1536"/>
      <c r="AE206" s="1536"/>
      <c r="AF206" s="1536"/>
      <c r="AG206" s="1536"/>
      <c r="AH206" s="1536"/>
      <c r="AI206" s="1536"/>
      <c r="AJ206" s="1536"/>
      <c r="AK206" s="1536"/>
      <c r="AL206" s="1536"/>
      <c r="AM206" s="1536"/>
      <c r="AN206" s="1536"/>
      <c r="AO206" s="1536"/>
      <c r="AP206" s="1536"/>
      <c r="AQ206" s="1536"/>
      <c r="AR206" s="1536"/>
      <c r="AS206" s="1536"/>
      <c r="AT206" s="1536"/>
      <c r="AU206" s="1536"/>
      <c r="AV206" s="1536"/>
      <c r="AW206" s="1536"/>
      <c r="AX206" s="1536"/>
      <c r="AY206" s="1536"/>
      <c r="AZ206" s="1536"/>
      <c r="BA206" s="1536"/>
      <c r="BB206" s="1536"/>
      <c r="BC206" s="1536"/>
      <c r="BD206" s="1536"/>
      <c r="BE206" s="1536"/>
      <c r="BF206" s="1536"/>
    </row>
    <row r="207" spans="2:58" ht="15" x14ac:dyDescent="0.25">
      <c r="B207" s="1536"/>
      <c r="C207" s="1536"/>
      <c r="D207" s="1536"/>
      <c r="E207" s="1536"/>
      <c r="F207" s="1536"/>
      <c r="G207" s="1536"/>
      <c r="H207" s="1536"/>
      <c r="I207" s="1536"/>
      <c r="J207" s="1536"/>
      <c r="K207" s="1536"/>
      <c r="L207" s="1536"/>
      <c r="M207" s="1536"/>
      <c r="N207" s="1536"/>
      <c r="O207" s="1536"/>
      <c r="P207" s="1536"/>
      <c r="Q207" s="1536"/>
      <c r="R207" s="1536"/>
      <c r="S207" s="1536"/>
      <c r="T207" s="1536"/>
      <c r="U207" s="1536"/>
      <c r="V207" s="1536"/>
      <c r="W207" s="1536"/>
      <c r="X207" s="1536"/>
      <c r="Y207" s="1536"/>
      <c r="Z207" s="1536"/>
      <c r="AA207" s="1536"/>
      <c r="AB207" s="1536"/>
      <c r="AC207" s="1536"/>
      <c r="AD207" s="1536"/>
      <c r="AE207" s="1536"/>
      <c r="AF207" s="1536"/>
      <c r="AG207" s="1536"/>
      <c r="AH207" s="1536"/>
      <c r="AI207" s="1536"/>
      <c r="AJ207" s="1536"/>
      <c r="AK207" s="1536"/>
      <c r="AL207" s="1536"/>
      <c r="AM207" s="1536"/>
      <c r="AN207" s="1536"/>
      <c r="AO207" s="1536"/>
      <c r="AP207" s="1536"/>
      <c r="AQ207" s="1536"/>
      <c r="AR207" s="1536"/>
      <c r="AS207" s="1536"/>
      <c r="AT207" s="1536"/>
      <c r="AU207" s="1536"/>
      <c r="AV207" s="1536"/>
      <c r="AW207" s="1536"/>
      <c r="AX207" s="1536"/>
      <c r="AY207" s="1536"/>
      <c r="AZ207" s="1536"/>
      <c r="BA207" s="1536"/>
      <c r="BB207" s="1536"/>
      <c r="BC207" s="1536"/>
      <c r="BD207" s="1536"/>
      <c r="BE207" s="1536"/>
      <c r="BF207" s="1536"/>
    </row>
    <row r="208" spans="2:58" ht="15" x14ac:dyDescent="0.25">
      <c r="B208" s="1536"/>
      <c r="C208" s="1536"/>
      <c r="D208" s="1536"/>
      <c r="E208" s="1536"/>
      <c r="F208" s="1536"/>
      <c r="G208" s="1536"/>
      <c r="H208" s="1536"/>
      <c r="I208" s="1536"/>
      <c r="J208" s="1536"/>
      <c r="K208" s="1536"/>
      <c r="L208" s="1536"/>
      <c r="M208" s="1536"/>
      <c r="N208" s="1536"/>
      <c r="O208" s="1536"/>
      <c r="P208" s="1536"/>
      <c r="Q208" s="1536"/>
      <c r="R208" s="1536"/>
      <c r="S208" s="1536"/>
      <c r="T208" s="1536"/>
      <c r="U208" s="1536"/>
      <c r="V208" s="1536"/>
      <c r="W208" s="1536"/>
      <c r="X208" s="1536"/>
      <c r="Y208" s="1536"/>
      <c r="Z208" s="1536"/>
      <c r="AA208" s="1536"/>
      <c r="AB208" s="1536"/>
      <c r="AC208" s="1536"/>
      <c r="AD208" s="1536"/>
      <c r="AE208" s="1536"/>
      <c r="AF208" s="1536"/>
      <c r="AG208" s="1536"/>
      <c r="AH208" s="1536"/>
      <c r="AI208" s="1536"/>
      <c r="AJ208" s="1536"/>
      <c r="AK208" s="1536"/>
      <c r="AL208" s="1536"/>
      <c r="AM208" s="1536"/>
      <c r="AN208" s="1536"/>
      <c r="AO208" s="1536"/>
      <c r="AP208" s="1536"/>
      <c r="AQ208" s="1536"/>
      <c r="AR208" s="1536"/>
      <c r="AS208" s="1536"/>
      <c r="AT208" s="1536"/>
      <c r="AU208" s="1536"/>
      <c r="AV208" s="1536"/>
      <c r="AW208" s="1536"/>
      <c r="AX208" s="1536"/>
      <c r="AY208" s="1536"/>
      <c r="AZ208" s="1536"/>
      <c r="BA208" s="1536"/>
      <c r="BB208" s="1536"/>
      <c r="BC208" s="1536"/>
      <c r="BD208" s="1536"/>
      <c r="BE208" s="1536"/>
      <c r="BF208" s="1536"/>
    </row>
    <row r="209" spans="2:58" ht="15" x14ac:dyDescent="0.25">
      <c r="B209" s="1536"/>
      <c r="C209" s="1536"/>
      <c r="D209" s="1536"/>
      <c r="E209" s="1536"/>
      <c r="F209" s="1536"/>
      <c r="G209" s="1536"/>
      <c r="H209" s="1536"/>
      <c r="I209" s="1536"/>
      <c r="J209" s="1536"/>
      <c r="K209" s="1536"/>
      <c r="L209" s="1536"/>
      <c r="M209" s="1536"/>
      <c r="N209" s="1536"/>
      <c r="O209" s="1536"/>
      <c r="P209" s="1536"/>
      <c r="Q209" s="1536"/>
      <c r="R209" s="1536"/>
      <c r="S209" s="1536"/>
      <c r="T209" s="1536"/>
      <c r="U209" s="1536"/>
      <c r="V209" s="1536"/>
      <c r="W209" s="1536"/>
      <c r="X209" s="1536"/>
      <c r="Y209" s="1536"/>
      <c r="Z209" s="1536"/>
      <c r="AA209" s="1536"/>
      <c r="AB209" s="1536"/>
      <c r="AC209" s="1536"/>
      <c r="AD209" s="1536"/>
      <c r="AE209" s="1536"/>
      <c r="AF209" s="1536"/>
      <c r="AG209" s="1536"/>
      <c r="AH209" s="1536"/>
      <c r="AI209" s="1536"/>
      <c r="AJ209" s="1536"/>
      <c r="AK209" s="1536"/>
      <c r="AL209" s="1536"/>
      <c r="AM209" s="1536"/>
      <c r="AN209" s="1536"/>
      <c r="AO209" s="1536"/>
      <c r="AP209" s="1536"/>
      <c r="AQ209" s="1536"/>
      <c r="AR209" s="1536"/>
      <c r="AS209" s="1536"/>
      <c r="AT209" s="1536"/>
      <c r="AU209" s="1536"/>
      <c r="AV209" s="1536"/>
      <c r="AW209" s="1536"/>
      <c r="AX209" s="1536"/>
      <c r="AY209" s="1536"/>
      <c r="AZ209" s="1536"/>
      <c r="BA209" s="1536"/>
      <c r="BB209" s="1536"/>
      <c r="BC209" s="1536"/>
      <c r="BD209" s="1536"/>
      <c r="BE209" s="1536"/>
      <c r="BF209" s="1536"/>
    </row>
    <row r="210" spans="2:58" ht="15" x14ac:dyDescent="0.25">
      <c r="B210" s="1536"/>
      <c r="C210" s="1536"/>
      <c r="D210" s="1536"/>
      <c r="E210" s="1536"/>
      <c r="F210" s="1536"/>
      <c r="G210" s="1536"/>
      <c r="H210" s="1536"/>
      <c r="I210" s="1536"/>
      <c r="J210" s="1536"/>
      <c r="K210" s="1536"/>
      <c r="L210" s="1536"/>
      <c r="M210" s="1536"/>
      <c r="N210" s="1536"/>
      <c r="O210" s="1536"/>
      <c r="P210" s="1536"/>
      <c r="Q210" s="1536"/>
      <c r="R210" s="1536"/>
      <c r="S210" s="1536"/>
      <c r="T210" s="1536"/>
      <c r="U210" s="1536"/>
      <c r="V210" s="1536"/>
      <c r="W210" s="1536"/>
      <c r="X210" s="1536"/>
      <c r="Y210" s="1536"/>
      <c r="Z210" s="1536"/>
      <c r="AA210" s="1536"/>
      <c r="AB210" s="1536"/>
      <c r="AC210" s="1536"/>
      <c r="AD210" s="1536"/>
      <c r="AE210" s="1536"/>
      <c r="AF210" s="1536"/>
      <c r="AG210" s="1536"/>
      <c r="AH210" s="1536"/>
      <c r="AI210" s="1536"/>
      <c r="AJ210" s="1536"/>
      <c r="AK210" s="1536"/>
      <c r="AL210" s="1536"/>
      <c r="AM210" s="1536"/>
      <c r="AN210" s="1536"/>
      <c r="AO210" s="1536"/>
      <c r="AP210" s="1536"/>
      <c r="AQ210" s="1536"/>
      <c r="AR210" s="1536"/>
      <c r="AS210" s="1536"/>
      <c r="AT210" s="1536"/>
      <c r="AU210" s="1536"/>
      <c r="AV210" s="1536"/>
      <c r="AW210" s="1536"/>
      <c r="AX210" s="1536"/>
      <c r="AY210" s="1536"/>
      <c r="AZ210" s="1536"/>
      <c r="BA210" s="1536"/>
      <c r="BB210" s="1536"/>
      <c r="BC210" s="1536"/>
      <c r="BD210" s="1536"/>
      <c r="BE210" s="1536"/>
      <c r="BF210" s="1536"/>
    </row>
    <row r="211" spans="2:58" ht="15" x14ac:dyDescent="0.25">
      <c r="B211" s="1536"/>
      <c r="C211" s="1536"/>
      <c r="D211" s="1536"/>
      <c r="E211" s="1536"/>
      <c r="F211" s="1536"/>
      <c r="G211" s="1536"/>
      <c r="H211" s="1536"/>
      <c r="I211" s="1536"/>
      <c r="J211" s="1536"/>
      <c r="K211" s="1536"/>
      <c r="L211" s="1536"/>
      <c r="M211" s="1536"/>
      <c r="N211" s="1536"/>
      <c r="O211" s="1536"/>
      <c r="P211" s="1536"/>
      <c r="Q211" s="1536"/>
      <c r="R211" s="1536"/>
      <c r="S211" s="1536"/>
      <c r="T211" s="1536"/>
      <c r="U211" s="1536"/>
      <c r="V211" s="1536"/>
      <c r="W211" s="1536"/>
      <c r="X211" s="1536"/>
      <c r="Y211" s="1536"/>
      <c r="Z211" s="1536"/>
      <c r="AA211" s="1536"/>
      <c r="AB211" s="1536"/>
      <c r="AC211" s="1536"/>
      <c r="AD211" s="1536"/>
      <c r="AE211" s="1536"/>
      <c r="AF211" s="1536"/>
      <c r="AG211" s="1536"/>
      <c r="AH211" s="1536"/>
      <c r="AI211" s="1536"/>
      <c r="AJ211" s="1536"/>
      <c r="AK211" s="1536"/>
      <c r="AL211" s="1536"/>
      <c r="AM211" s="1536"/>
      <c r="AN211" s="1536"/>
      <c r="AO211" s="1536"/>
      <c r="AP211" s="1536"/>
      <c r="AQ211" s="1536"/>
      <c r="AR211" s="1536"/>
      <c r="AS211" s="1536"/>
      <c r="AT211" s="1536"/>
      <c r="AU211" s="1536"/>
      <c r="AV211" s="1536"/>
      <c r="AW211" s="1536"/>
      <c r="AX211" s="1536"/>
      <c r="AY211" s="1536"/>
      <c r="AZ211" s="1536"/>
      <c r="BA211" s="1536"/>
      <c r="BB211" s="1536"/>
      <c r="BC211" s="1536"/>
      <c r="BD211" s="1536"/>
      <c r="BE211" s="1536"/>
      <c r="BF211" s="1536"/>
    </row>
    <row r="212" spans="2:58" ht="15" x14ac:dyDescent="0.25">
      <c r="B212" s="1536"/>
      <c r="C212" s="1536"/>
      <c r="D212" s="1536"/>
      <c r="E212" s="1536"/>
      <c r="F212" s="1536"/>
      <c r="G212" s="1536"/>
      <c r="H212" s="1536"/>
      <c r="I212" s="1536"/>
      <c r="J212" s="1536"/>
      <c r="K212" s="1536"/>
      <c r="L212" s="1536"/>
      <c r="M212" s="1536"/>
      <c r="N212" s="1536"/>
      <c r="O212" s="1536"/>
      <c r="P212" s="1536"/>
      <c r="Q212" s="1536"/>
      <c r="R212" s="1536"/>
      <c r="S212" s="1536"/>
      <c r="T212" s="1536"/>
      <c r="U212" s="1536"/>
      <c r="V212" s="1536"/>
      <c r="W212" s="1536"/>
      <c r="X212" s="1536"/>
      <c r="Y212" s="1536"/>
      <c r="Z212" s="1536"/>
      <c r="AA212" s="1536"/>
      <c r="AB212" s="1536"/>
      <c r="AC212" s="1536"/>
      <c r="AD212" s="1536"/>
      <c r="AE212" s="1536"/>
      <c r="AF212" s="1536"/>
      <c r="AG212" s="1536"/>
      <c r="AH212" s="1536"/>
      <c r="AI212" s="1536"/>
      <c r="AJ212" s="1536"/>
      <c r="AK212" s="1536"/>
      <c r="AL212" s="1536"/>
      <c r="AM212" s="1536"/>
      <c r="AN212" s="1536"/>
      <c r="AO212" s="1536"/>
      <c r="AP212" s="1536"/>
      <c r="AQ212" s="1536"/>
      <c r="AR212" s="1536"/>
      <c r="AS212" s="1536"/>
      <c r="AT212" s="1536"/>
      <c r="AU212" s="1536"/>
      <c r="AV212" s="1536"/>
      <c r="AW212" s="1536"/>
      <c r="AX212" s="1536"/>
      <c r="AY212" s="1536"/>
      <c r="AZ212" s="1536"/>
      <c r="BA212" s="1536"/>
      <c r="BB212" s="1536"/>
      <c r="BC212" s="1536"/>
      <c r="BD212" s="1536"/>
      <c r="BE212" s="1536"/>
      <c r="BF212" s="1536"/>
    </row>
    <row r="213" spans="2:58" ht="15" x14ac:dyDescent="0.25">
      <c r="B213" s="1536"/>
      <c r="C213" s="1536"/>
      <c r="D213" s="1536"/>
      <c r="E213" s="1536"/>
      <c r="F213" s="1536"/>
      <c r="G213" s="1536"/>
      <c r="H213" s="1536"/>
      <c r="I213" s="1536"/>
      <c r="J213" s="1536"/>
      <c r="K213" s="1536"/>
      <c r="L213" s="1536"/>
      <c r="M213" s="1536"/>
      <c r="N213" s="1536"/>
      <c r="O213" s="1536"/>
      <c r="P213" s="1536"/>
      <c r="Q213" s="1536"/>
      <c r="R213" s="1536"/>
      <c r="S213" s="1536"/>
      <c r="T213" s="1536"/>
      <c r="U213" s="1536"/>
      <c r="V213" s="1536"/>
      <c r="W213" s="1536"/>
      <c r="X213" s="1536"/>
      <c r="Y213" s="1536"/>
      <c r="Z213" s="1536"/>
      <c r="AA213" s="1536"/>
      <c r="AB213" s="1536"/>
      <c r="AC213" s="1536"/>
      <c r="AD213" s="1536"/>
      <c r="AE213" s="1536"/>
      <c r="AF213" s="1536"/>
      <c r="AG213" s="1536"/>
      <c r="AH213" s="1536"/>
      <c r="AI213" s="1536"/>
      <c r="AJ213" s="1536"/>
      <c r="AK213" s="1536"/>
      <c r="AL213" s="1536"/>
      <c r="AM213" s="1536"/>
      <c r="AN213" s="1536"/>
      <c r="AO213" s="1536"/>
      <c r="AP213" s="1536"/>
      <c r="AQ213" s="1536"/>
      <c r="AR213" s="1536"/>
      <c r="AS213" s="1536"/>
      <c r="AT213" s="1536"/>
      <c r="AU213" s="1536"/>
      <c r="AV213" s="1536"/>
      <c r="AW213" s="1536"/>
      <c r="AX213" s="1536"/>
      <c r="AY213" s="1536"/>
      <c r="AZ213" s="1536"/>
      <c r="BA213" s="1536"/>
      <c r="BB213" s="1536"/>
      <c r="BC213" s="1536"/>
      <c r="BD213" s="1536"/>
      <c r="BE213" s="1536"/>
      <c r="BF213" s="1536"/>
    </row>
    <row r="214" spans="2:58" ht="15" x14ac:dyDescent="0.25">
      <c r="B214" s="1536"/>
      <c r="C214" s="1536"/>
      <c r="D214" s="1536"/>
      <c r="E214" s="1536"/>
      <c r="F214" s="1536"/>
      <c r="G214" s="1536"/>
      <c r="H214" s="1536"/>
      <c r="I214" s="1536"/>
      <c r="J214" s="1536"/>
      <c r="K214" s="1536"/>
      <c r="L214" s="1536"/>
      <c r="M214" s="1536"/>
      <c r="N214" s="1536"/>
      <c r="O214" s="1536"/>
      <c r="P214" s="1536"/>
      <c r="Q214" s="1536"/>
      <c r="R214" s="1536"/>
      <c r="S214" s="1536"/>
      <c r="T214" s="1536"/>
      <c r="U214" s="1536"/>
      <c r="V214" s="1536"/>
      <c r="W214" s="1536"/>
      <c r="X214" s="1536"/>
      <c r="Y214" s="1536"/>
      <c r="Z214" s="1536"/>
      <c r="AA214" s="1536"/>
      <c r="AB214" s="1536"/>
      <c r="AC214" s="1536"/>
      <c r="AD214" s="1536"/>
      <c r="AE214" s="1536"/>
      <c r="AF214" s="1536"/>
      <c r="AG214" s="1536"/>
      <c r="AH214" s="1536"/>
      <c r="AI214" s="1536"/>
      <c r="AJ214" s="1536"/>
      <c r="AK214" s="1536"/>
      <c r="AL214" s="1536"/>
      <c r="AM214" s="1536"/>
      <c r="AN214" s="1536"/>
      <c r="AO214" s="1536"/>
      <c r="AP214" s="1536"/>
      <c r="AQ214" s="1536"/>
      <c r="AR214" s="1536"/>
      <c r="AS214" s="1536"/>
      <c r="AT214" s="1536"/>
      <c r="AU214" s="1536"/>
      <c r="AV214" s="1536"/>
      <c r="AW214" s="1536"/>
      <c r="AX214" s="1536"/>
      <c r="AY214" s="1536"/>
      <c r="AZ214" s="1536"/>
      <c r="BA214" s="1536"/>
      <c r="BB214" s="1536"/>
      <c r="BC214" s="1536"/>
      <c r="BD214" s="1536"/>
      <c r="BE214" s="1536"/>
      <c r="BF214" s="1536"/>
    </row>
    <row r="215" spans="2:58" ht="15" x14ac:dyDescent="0.25">
      <c r="B215" s="1536"/>
      <c r="C215" s="1536"/>
      <c r="D215" s="1536"/>
      <c r="E215" s="1536"/>
      <c r="F215" s="1536"/>
      <c r="G215" s="1536"/>
      <c r="H215" s="1536"/>
      <c r="I215" s="1536"/>
      <c r="J215" s="1536"/>
      <c r="K215" s="1536"/>
      <c r="L215" s="1536"/>
      <c r="M215" s="1536"/>
      <c r="N215" s="1536"/>
      <c r="O215" s="1536"/>
      <c r="P215" s="1536"/>
      <c r="Q215" s="1536"/>
      <c r="R215" s="1536"/>
      <c r="S215" s="1536"/>
      <c r="T215" s="1536"/>
      <c r="U215" s="1536"/>
      <c r="V215" s="1536"/>
      <c r="W215" s="1536"/>
      <c r="X215" s="1536"/>
      <c r="Y215" s="1536"/>
      <c r="Z215" s="1536"/>
      <c r="AA215" s="1536"/>
      <c r="AB215" s="1536"/>
      <c r="AC215" s="1536"/>
      <c r="AD215" s="1536"/>
      <c r="AE215" s="1536"/>
      <c r="AF215" s="1536"/>
      <c r="AG215" s="1536"/>
      <c r="AH215" s="1536"/>
      <c r="AI215" s="1536"/>
      <c r="AJ215" s="1536"/>
      <c r="AK215" s="1536"/>
      <c r="AL215" s="1536"/>
      <c r="AM215" s="1536"/>
      <c r="AN215" s="1536"/>
      <c r="AO215" s="1536"/>
      <c r="AP215" s="1536"/>
      <c r="AQ215" s="1536"/>
      <c r="AR215" s="1536"/>
      <c r="AS215" s="1536"/>
      <c r="AT215" s="1536"/>
      <c r="AU215" s="1536"/>
      <c r="AV215" s="1536"/>
      <c r="AW215" s="1536"/>
      <c r="AX215" s="1536"/>
      <c r="AY215" s="1536"/>
      <c r="AZ215" s="1536"/>
      <c r="BA215" s="1536"/>
      <c r="BB215" s="1536"/>
      <c r="BC215" s="1536"/>
      <c r="BD215" s="1536"/>
      <c r="BE215" s="1536"/>
      <c r="BF215" s="1536"/>
    </row>
    <row r="216" spans="2:58" ht="15" x14ac:dyDescent="0.25">
      <c r="B216" s="1536"/>
      <c r="C216" s="1536"/>
      <c r="D216" s="1536"/>
      <c r="E216" s="1536"/>
      <c r="F216" s="1536"/>
      <c r="G216" s="1536"/>
      <c r="H216" s="1536"/>
      <c r="I216" s="1536"/>
      <c r="J216" s="1536"/>
      <c r="K216" s="1536"/>
      <c r="L216" s="1536"/>
      <c r="M216" s="1536"/>
      <c r="N216" s="1536"/>
      <c r="O216" s="1536"/>
      <c r="P216" s="1536"/>
      <c r="Q216" s="1536"/>
      <c r="R216" s="1536"/>
      <c r="S216" s="1536"/>
      <c r="T216" s="1536"/>
      <c r="U216" s="1536"/>
      <c r="V216" s="1536"/>
      <c r="W216" s="1536"/>
      <c r="X216" s="1536"/>
      <c r="Y216" s="1536"/>
      <c r="Z216" s="1536"/>
      <c r="AA216" s="1536"/>
      <c r="AB216" s="1536"/>
      <c r="AC216" s="1536"/>
      <c r="AD216" s="1536"/>
      <c r="AE216" s="1536"/>
      <c r="AF216" s="1536"/>
      <c r="AG216" s="1536"/>
      <c r="AH216" s="1536"/>
      <c r="AI216" s="1536"/>
      <c r="AJ216" s="1536"/>
      <c r="AK216" s="1536"/>
      <c r="AL216" s="1536"/>
      <c r="AM216" s="1536"/>
      <c r="AN216" s="1536"/>
      <c r="AO216" s="1536"/>
      <c r="AP216" s="1536"/>
      <c r="AQ216" s="1536"/>
      <c r="AR216" s="1536"/>
      <c r="AS216" s="1536"/>
      <c r="AT216" s="1536"/>
      <c r="AU216" s="1536"/>
      <c r="AV216" s="1536"/>
      <c r="AW216" s="1536"/>
      <c r="AX216" s="1536"/>
      <c r="AY216" s="1536"/>
      <c r="AZ216" s="1536"/>
      <c r="BA216" s="1536"/>
      <c r="BB216" s="1536"/>
      <c r="BC216" s="1536"/>
      <c r="BD216" s="1536"/>
      <c r="BE216" s="1536"/>
      <c r="BF216" s="1536"/>
    </row>
    <row r="217" spans="2:58" ht="15" x14ac:dyDescent="0.25">
      <c r="B217" s="1536"/>
      <c r="C217" s="1536"/>
      <c r="D217" s="1536"/>
      <c r="E217" s="1536"/>
      <c r="F217" s="1536"/>
      <c r="G217" s="1536"/>
      <c r="H217" s="1536"/>
      <c r="I217" s="1536"/>
      <c r="J217" s="1536"/>
      <c r="K217" s="1536"/>
      <c r="L217" s="1536"/>
      <c r="M217" s="1536"/>
      <c r="N217" s="1536"/>
      <c r="O217" s="1536"/>
      <c r="P217" s="1536"/>
      <c r="Q217" s="1536"/>
      <c r="R217" s="1536"/>
      <c r="S217" s="1536"/>
      <c r="T217" s="1536"/>
      <c r="U217" s="1536"/>
      <c r="V217" s="1536"/>
      <c r="W217" s="1536"/>
      <c r="X217" s="1536"/>
      <c r="Y217" s="1536"/>
      <c r="Z217" s="1536"/>
      <c r="AA217" s="1536"/>
      <c r="AB217" s="1536"/>
      <c r="AC217" s="1536"/>
      <c r="AD217" s="1536"/>
      <c r="AE217" s="1536"/>
      <c r="AF217" s="1536"/>
      <c r="AG217" s="1536"/>
      <c r="AH217" s="1536"/>
      <c r="AI217" s="1536"/>
      <c r="AJ217" s="1536"/>
      <c r="AK217" s="1536"/>
      <c r="AL217" s="1536"/>
      <c r="AM217" s="1536"/>
      <c r="AN217" s="1536"/>
      <c r="AO217" s="1536"/>
      <c r="AP217" s="1536"/>
      <c r="AQ217" s="1536"/>
      <c r="AR217" s="1536"/>
      <c r="AS217" s="1536"/>
      <c r="AT217" s="1536"/>
      <c r="AU217" s="1536"/>
      <c r="AV217" s="1536"/>
      <c r="AW217" s="1536"/>
      <c r="AX217" s="1536"/>
      <c r="AY217" s="1536"/>
      <c r="AZ217" s="1536"/>
      <c r="BA217" s="1536"/>
      <c r="BB217" s="1536"/>
      <c r="BC217" s="1536"/>
      <c r="BD217" s="1536"/>
      <c r="BE217" s="1536"/>
      <c r="BF217" s="1536"/>
    </row>
    <row r="218" spans="2:58" ht="15" x14ac:dyDescent="0.25">
      <c r="B218" s="1536"/>
      <c r="C218" s="1536"/>
      <c r="D218" s="1536"/>
      <c r="E218" s="1536"/>
      <c r="F218" s="1536"/>
      <c r="G218" s="1536"/>
      <c r="H218" s="1536"/>
      <c r="I218" s="1536"/>
      <c r="J218" s="1536"/>
      <c r="K218" s="1536"/>
      <c r="L218" s="1536"/>
      <c r="M218" s="1536"/>
      <c r="N218" s="1536"/>
      <c r="O218" s="1536"/>
      <c r="P218" s="1536"/>
      <c r="Q218" s="1536"/>
      <c r="R218" s="1536"/>
      <c r="S218" s="1536"/>
      <c r="T218" s="1536"/>
      <c r="U218" s="1536"/>
      <c r="V218" s="1536"/>
      <c r="W218" s="1536"/>
      <c r="X218" s="1536"/>
      <c r="Y218" s="1536"/>
      <c r="Z218" s="1536"/>
      <c r="AA218" s="1536"/>
      <c r="AB218" s="1536"/>
      <c r="AC218" s="1536"/>
      <c r="AD218" s="1536"/>
      <c r="AE218" s="1536"/>
      <c r="AF218" s="1536"/>
      <c r="AG218" s="1536"/>
      <c r="AH218" s="1536"/>
      <c r="AI218" s="1536"/>
      <c r="AJ218" s="1536"/>
      <c r="AK218" s="1536"/>
      <c r="AL218" s="1536"/>
      <c r="AM218" s="1536"/>
      <c r="AN218" s="1536"/>
      <c r="AO218" s="1536"/>
      <c r="AP218" s="1536"/>
      <c r="AQ218" s="1536"/>
      <c r="AR218" s="1536"/>
      <c r="AS218" s="1536"/>
      <c r="AT218" s="1536"/>
      <c r="AU218" s="1536"/>
      <c r="AV218" s="1536"/>
      <c r="AW218" s="1536"/>
      <c r="AX218" s="1536"/>
      <c r="AY218" s="1536"/>
      <c r="AZ218" s="1536"/>
      <c r="BA218" s="1536"/>
      <c r="BB218" s="1536"/>
      <c r="BC218" s="1536"/>
      <c r="BD218" s="1536"/>
      <c r="BE218" s="1536"/>
      <c r="BF218" s="1536"/>
    </row>
    <row r="219" spans="2:58" ht="15" x14ac:dyDescent="0.25">
      <c r="B219" s="1536"/>
      <c r="C219" s="1536"/>
      <c r="D219" s="1536"/>
      <c r="E219" s="1536"/>
      <c r="F219" s="1536"/>
      <c r="G219" s="1536"/>
      <c r="H219" s="1536"/>
      <c r="I219" s="1536"/>
      <c r="J219" s="1536"/>
      <c r="K219" s="1536"/>
      <c r="L219" s="1536"/>
      <c r="M219" s="1536"/>
      <c r="N219" s="1536"/>
      <c r="O219" s="1536"/>
      <c r="P219" s="1536"/>
      <c r="Q219" s="1536"/>
      <c r="R219" s="1536"/>
      <c r="S219" s="1536"/>
      <c r="T219" s="1536"/>
      <c r="U219" s="1536"/>
      <c r="V219" s="1536"/>
      <c r="W219" s="1536"/>
      <c r="X219" s="1536"/>
      <c r="Y219" s="1536"/>
      <c r="Z219" s="1536"/>
      <c r="AA219" s="1536"/>
      <c r="AB219" s="1536"/>
      <c r="AC219" s="1536"/>
      <c r="AD219" s="1536"/>
      <c r="AE219" s="1536"/>
      <c r="AF219" s="1536"/>
      <c r="AG219" s="1536"/>
      <c r="AH219" s="1536"/>
      <c r="AI219" s="1536"/>
      <c r="AJ219" s="1536"/>
      <c r="AK219" s="1536"/>
      <c r="AL219" s="1536"/>
      <c r="AM219" s="1536"/>
      <c r="AN219" s="1536"/>
      <c r="AO219" s="1536"/>
      <c r="AP219" s="1536"/>
      <c r="AQ219" s="1536"/>
      <c r="AR219" s="1536"/>
      <c r="AS219" s="1536"/>
      <c r="AT219" s="1536"/>
      <c r="AU219" s="1536"/>
      <c r="AV219" s="1536"/>
      <c r="AW219" s="1536"/>
      <c r="AX219" s="1536"/>
      <c r="AY219" s="1536"/>
      <c r="AZ219" s="1536"/>
      <c r="BA219" s="1536"/>
      <c r="BB219" s="1536"/>
      <c r="BC219" s="1536"/>
      <c r="BD219" s="1536"/>
      <c r="BE219" s="1536"/>
      <c r="BF219" s="1536"/>
    </row>
    <row r="220" spans="2:58" ht="15" x14ac:dyDescent="0.25">
      <c r="B220" s="1536"/>
      <c r="C220" s="1536"/>
      <c r="D220" s="1536"/>
      <c r="E220" s="1536"/>
      <c r="F220" s="1536"/>
      <c r="G220" s="1536"/>
      <c r="H220" s="1536"/>
      <c r="I220" s="1536"/>
      <c r="J220" s="1536"/>
      <c r="K220" s="1536"/>
      <c r="L220" s="1536"/>
      <c r="M220" s="1536"/>
      <c r="N220" s="1536"/>
      <c r="O220" s="1536"/>
      <c r="P220" s="1536"/>
      <c r="Q220" s="1536"/>
      <c r="R220" s="1536"/>
      <c r="S220" s="1536"/>
      <c r="T220" s="1536"/>
      <c r="U220" s="1536"/>
      <c r="V220" s="1536"/>
      <c r="W220" s="1536"/>
      <c r="X220" s="1536"/>
      <c r="Y220" s="1536"/>
      <c r="Z220" s="1536"/>
      <c r="AA220" s="1536"/>
      <c r="AB220" s="1536"/>
      <c r="AC220" s="1536"/>
      <c r="AD220" s="1536"/>
      <c r="AE220" s="1536"/>
      <c r="AF220" s="1536"/>
      <c r="AG220" s="1536"/>
      <c r="AH220" s="1536"/>
      <c r="AI220" s="1536"/>
      <c r="AJ220" s="1536"/>
      <c r="AK220" s="1536"/>
      <c r="AL220" s="1536"/>
      <c r="AM220" s="1536"/>
      <c r="AN220" s="1536"/>
      <c r="AO220" s="1536"/>
      <c r="AP220" s="1536"/>
      <c r="AQ220" s="1536"/>
      <c r="AR220" s="1536"/>
      <c r="AS220" s="1536"/>
      <c r="AT220" s="1536"/>
      <c r="AU220" s="1536"/>
      <c r="AV220" s="1536"/>
      <c r="AW220" s="1536"/>
      <c r="AX220" s="1536"/>
      <c r="AY220" s="1536"/>
      <c r="AZ220" s="1536"/>
      <c r="BA220" s="1536"/>
      <c r="BB220" s="1536"/>
      <c r="BC220" s="1536"/>
      <c r="BD220" s="1536"/>
      <c r="BE220" s="1536"/>
      <c r="BF220" s="1536"/>
    </row>
    <row r="221" spans="2:58" ht="15" x14ac:dyDescent="0.25">
      <c r="B221" s="1536"/>
      <c r="C221" s="1536"/>
      <c r="D221" s="1536"/>
      <c r="E221" s="1536"/>
      <c r="F221" s="1536"/>
      <c r="G221" s="1536"/>
      <c r="H221" s="1536"/>
      <c r="I221" s="1536"/>
      <c r="J221" s="1536"/>
      <c r="K221" s="1536"/>
      <c r="L221" s="1536"/>
      <c r="M221" s="1536"/>
      <c r="N221" s="1536"/>
      <c r="O221" s="1536"/>
      <c r="P221" s="1536"/>
      <c r="Q221" s="1536"/>
      <c r="R221" s="1536"/>
      <c r="S221" s="1536"/>
      <c r="T221" s="1536"/>
      <c r="U221" s="1536"/>
      <c r="V221" s="1536"/>
      <c r="W221" s="1536"/>
      <c r="X221" s="1536"/>
      <c r="Y221" s="1536"/>
      <c r="Z221" s="1536"/>
      <c r="AA221" s="1536"/>
      <c r="AB221" s="1536"/>
      <c r="AC221" s="1536"/>
      <c r="AD221" s="1536"/>
      <c r="AE221" s="1536"/>
      <c r="AF221" s="1536"/>
      <c r="AG221" s="1536"/>
      <c r="AH221" s="1536"/>
      <c r="AI221" s="1536"/>
      <c r="AJ221" s="1536"/>
      <c r="AK221" s="1536"/>
      <c r="AL221" s="1536"/>
      <c r="AM221" s="1536"/>
      <c r="AN221" s="1536"/>
      <c r="AO221" s="1536"/>
      <c r="AP221" s="1536"/>
      <c r="AQ221" s="1536"/>
      <c r="AR221" s="1536"/>
      <c r="AS221" s="1536"/>
      <c r="AT221" s="1536"/>
      <c r="AU221" s="1536"/>
      <c r="AV221" s="1536"/>
      <c r="AW221" s="1536"/>
      <c r="AX221" s="1536"/>
      <c r="AY221" s="1536"/>
      <c r="AZ221" s="1536"/>
      <c r="BA221" s="1536"/>
      <c r="BB221" s="1536"/>
      <c r="BC221" s="1536"/>
      <c r="BD221" s="1536"/>
      <c r="BE221" s="1536"/>
      <c r="BF221" s="1536"/>
    </row>
    <row r="222" spans="2:58" ht="15" x14ac:dyDescent="0.25">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1536"/>
      <c r="AV222" s="1536"/>
      <c r="AW222" s="1536"/>
      <c r="AX222" s="1536"/>
      <c r="AY222" s="1536"/>
      <c r="AZ222" s="1536"/>
      <c r="BA222" s="1536"/>
      <c r="BB222" s="1536"/>
      <c r="BC222" s="1536"/>
      <c r="BD222" s="1536"/>
      <c r="BE222" s="1536"/>
      <c r="BF222" s="1536"/>
    </row>
    <row r="223" spans="2:58" ht="15" x14ac:dyDescent="0.25">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AU223" s="1536"/>
      <c r="AV223" s="1536"/>
      <c r="AW223" s="1536"/>
      <c r="AX223" s="1536"/>
      <c r="AY223" s="1536"/>
      <c r="AZ223" s="1536"/>
      <c r="BA223" s="1536"/>
      <c r="BB223" s="1536"/>
      <c r="BC223" s="1536"/>
      <c r="BD223" s="1536"/>
      <c r="BE223" s="1536"/>
      <c r="BF223" s="1536"/>
    </row>
    <row r="224" spans="2:58" ht="15" x14ac:dyDescent="0.25">
      <c r="B224" s="1536"/>
      <c r="C224" s="1536"/>
      <c r="D224" s="1536"/>
      <c r="E224" s="1536"/>
      <c r="F224" s="1536"/>
      <c r="G224" s="1536"/>
      <c r="H224" s="1536"/>
      <c r="I224" s="1536"/>
      <c r="J224" s="1536"/>
      <c r="K224" s="1536"/>
      <c r="L224" s="1536"/>
      <c r="M224" s="1536"/>
      <c r="N224" s="1536"/>
      <c r="O224" s="1536"/>
      <c r="P224" s="1536"/>
      <c r="Q224" s="1536"/>
      <c r="R224" s="1536"/>
      <c r="S224" s="1536"/>
      <c r="T224" s="1536"/>
      <c r="U224" s="1536"/>
      <c r="V224" s="1536"/>
      <c r="W224" s="1536"/>
      <c r="X224" s="1536"/>
      <c r="Y224" s="1536"/>
      <c r="Z224" s="1536"/>
      <c r="AA224" s="1536"/>
      <c r="AB224" s="1536"/>
      <c r="AC224" s="1536"/>
      <c r="AD224" s="1536"/>
      <c r="AE224" s="1536"/>
      <c r="AF224" s="1536"/>
      <c r="AG224" s="1536"/>
      <c r="AH224" s="1536"/>
      <c r="AI224" s="1536"/>
      <c r="AJ224" s="1536"/>
      <c r="AK224" s="1536"/>
      <c r="AL224" s="1536"/>
      <c r="AM224" s="1536"/>
      <c r="AN224" s="1536"/>
      <c r="AO224" s="1536"/>
      <c r="AP224" s="1536"/>
      <c r="AQ224" s="1536"/>
      <c r="AR224" s="1536"/>
      <c r="AS224" s="1536"/>
      <c r="AT224" s="1536"/>
      <c r="AU224" s="1536"/>
      <c r="AV224" s="1536"/>
      <c r="AW224" s="1536"/>
      <c r="AX224" s="1536"/>
      <c r="AY224" s="1536"/>
      <c r="AZ224" s="1536"/>
      <c r="BA224" s="1536"/>
      <c r="BB224" s="1536"/>
      <c r="BC224" s="1536"/>
      <c r="BD224" s="1536"/>
      <c r="BE224" s="1536"/>
      <c r="BF224" s="1536"/>
    </row>
    <row r="225" spans="2:58" ht="15" x14ac:dyDescent="0.25">
      <c r="B225" s="1536"/>
      <c r="C225" s="1536"/>
      <c r="D225" s="1536"/>
      <c r="E225" s="1536"/>
      <c r="F225" s="1536"/>
      <c r="G225" s="1536"/>
      <c r="H225" s="1536"/>
      <c r="I225" s="1536"/>
      <c r="J225" s="1536"/>
      <c r="K225" s="1536"/>
      <c r="L225" s="1536"/>
      <c r="M225" s="1536"/>
      <c r="N225" s="1536"/>
      <c r="O225" s="1536"/>
      <c r="P225" s="1536"/>
      <c r="Q225" s="1536"/>
      <c r="R225" s="1536"/>
      <c r="S225" s="1536"/>
      <c r="T225" s="1536"/>
      <c r="U225" s="1536"/>
      <c r="V225" s="1536"/>
      <c r="W225" s="1536"/>
      <c r="X225" s="1536"/>
      <c r="Y225" s="1536"/>
      <c r="Z225" s="1536"/>
      <c r="AA225" s="1536"/>
      <c r="AB225" s="1536"/>
      <c r="AC225" s="1536"/>
      <c r="AD225" s="1536"/>
      <c r="AE225" s="1536"/>
      <c r="AF225" s="1536"/>
      <c r="AG225" s="1536"/>
      <c r="AH225" s="1536"/>
      <c r="AI225" s="1536"/>
      <c r="AJ225" s="1536"/>
      <c r="AK225" s="1536"/>
      <c r="AL225" s="1536"/>
      <c r="AM225" s="1536"/>
      <c r="AN225" s="1536"/>
      <c r="AO225" s="1536"/>
      <c r="AP225" s="1536"/>
      <c r="AQ225" s="1536"/>
      <c r="AR225" s="1536"/>
      <c r="AS225" s="1536"/>
      <c r="AT225" s="1536"/>
      <c r="AU225" s="1536"/>
      <c r="AV225" s="1536"/>
      <c r="AW225" s="1536"/>
      <c r="AX225" s="1536"/>
      <c r="AY225" s="1536"/>
      <c r="AZ225" s="1536"/>
      <c r="BA225" s="1536"/>
      <c r="BB225" s="1536"/>
      <c r="BC225" s="1536"/>
      <c r="BD225" s="1536"/>
      <c r="BE225" s="1536"/>
      <c r="BF225" s="1536"/>
    </row>
    <row r="226" spans="2:58" ht="15" x14ac:dyDescent="0.25">
      <c r="B226" s="1536"/>
      <c r="C226" s="1536"/>
      <c r="D226" s="1536"/>
      <c r="E226" s="1536"/>
      <c r="F226" s="1536"/>
      <c r="G226" s="1536"/>
      <c r="H226" s="1536"/>
      <c r="I226" s="1536"/>
      <c r="J226" s="1536"/>
      <c r="K226" s="1536"/>
      <c r="L226" s="1536"/>
      <c r="M226" s="1536"/>
      <c r="N226" s="1536"/>
      <c r="O226" s="1536"/>
      <c r="P226" s="1536"/>
      <c r="Q226" s="1536"/>
      <c r="R226" s="1536"/>
      <c r="S226" s="1536"/>
      <c r="T226" s="1536"/>
      <c r="U226" s="1536"/>
      <c r="V226" s="1536"/>
      <c r="W226" s="1536"/>
      <c r="X226" s="1536"/>
      <c r="Y226" s="1536"/>
      <c r="Z226" s="1536"/>
      <c r="AA226" s="1536"/>
      <c r="AB226" s="1536"/>
      <c r="AC226" s="1536"/>
      <c r="AD226" s="1536"/>
      <c r="AE226" s="1536"/>
      <c r="AF226" s="1536"/>
      <c r="AG226" s="1536"/>
      <c r="AH226" s="1536"/>
      <c r="AI226" s="1536"/>
      <c r="AJ226" s="1536"/>
      <c r="AK226" s="1536"/>
      <c r="AL226" s="1536"/>
      <c r="AM226" s="1536"/>
      <c r="AN226" s="1536"/>
      <c r="AO226" s="1536"/>
      <c r="AP226" s="1536"/>
      <c r="AQ226" s="1536"/>
      <c r="AR226" s="1536"/>
      <c r="AS226" s="1536"/>
      <c r="AT226" s="1536"/>
      <c r="AU226" s="1536"/>
      <c r="AV226" s="1536"/>
      <c r="AW226" s="1536"/>
      <c r="AX226" s="1536"/>
      <c r="AY226" s="1536"/>
      <c r="AZ226" s="1536"/>
      <c r="BA226" s="1536"/>
      <c r="BB226" s="1536"/>
      <c r="BC226" s="1536"/>
      <c r="BD226" s="1536"/>
      <c r="BE226" s="1536"/>
      <c r="BF226" s="1536"/>
    </row>
    <row r="227" spans="2:58" ht="15" x14ac:dyDescent="0.25">
      <c r="B227" s="1536"/>
      <c r="C227" s="1536"/>
      <c r="D227" s="1536"/>
      <c r="E227" s="1536"/>
      <c r="F227" s="1536"/>
      <c r="G227" s="1536"/>
      <c r="H227" s="1536"/>
      <c r="I227" s="1536"/>
      <c r="J227" s="1536"/>
      <c r="K227" s="1536"/>
      <c r="L227" s="1536"/>
      <c r="M227" s="1536"/>
      <c r="N227" s="1536"/>
      <c r="O227" s="1536"/>
      <c r="P227" s="1536"/>
      <c r="Q227" s="1536"/>
      <c r="R227" s="1536"/>
      <c r="S227" s="1536"/>
      <c r="T227" s="1536"/>
      <c r="U227" s="1536"/>
      <c r="V227" s="1536"/>
      <c r="W227" s="1536"/>
      <c r="X227" s="1536"/>
      <c r="Y227" s="1536"/>
      <c r="Z227" s="1536"/>
      <c r="AA227" s="1536"/>
      <c r="AB227" s="1536"/>
      <c r="AC227" s="1536"/>
      <c r="AD227" s="1536"/>
      <c r="AE227" s="1536"/>
      <c r="AF227" s="1536"/>
      <c r="AG227" s="1536"/>
      <c r="AH227" s="1536"/>
      <c r="AI227" s="1536"/>
      <c r="AJ227" s="1536"/>
      <c r="AK227" s="1536"/>
      <c r="AL227" s="1536"/>
      <c r="AM227" s="1536"/>
      <c r="AN227" s="1536"/>
      <c r="AO227" s="1536"/>
      <c r="AP227" s="1536"/>
      <c r="AQ227" s="1536"/>
      <c r="AR227" s="1536"/>
      <c r="AS227" s="1536"/>
      <c r="AT227" s="1536"/>
      <c r="AU227" s="1536"/>
      <c r="AV227" s="1536"/>
      <c r="AW227" s="1536"/>
      <c r="AX227" s="1536"/>
      <c r="AY227" s="1536"/>
      <c r="AZ227" s="1536"/>
      <c r="BA227" s="1536"/>
      <c r="BB227" s="1536"/>
      <c r="BC227" s="1536"/>
      <c r="BD227" s="1536"/>
      <c r="BE227" s="1536"/>
      <c r="BF227" s="1536"/>
    </row>
    <row r="228" spans="2:58" ht="15" x14ac:dyDescent="0.25">
      <c r="B228" s="1536"/>
      <c r="C228" s="1536"/>
      <c r="D228" s="1536"/>
      <c r="E228" s="1536"/>
      <c r="F228" s="1536"/>
      <c r="G228" s="1536"/>
      <c r="H228" s="1536"/>
      <c r="I228" s="1536"/>
      <c r="J228" s="1536"/>
      <c r="K228" s="1536"/>
      <c r="L228" s="1536"/>
      <c r="M228" s="1536"/>
      <c r="N228" s="1536"/>
      <c r="O228" s="1536"/>
      <c r="P228" s="1536"/>
      <c r="Q228" s="1536"/>
      <c r="R228" s="1536"/>
      <c r="S228" s="1536"/>
      <c r="T228" s="1536"/>
      <c r="U228" s="1536"/>
      <c r="V228" s="1536"/>
      <c r="W228" s="1536"/>
      <c r="X228" s="1536"/>
      <c r="Y228" s="1536"/>
      <c r="Z228" s="1536"/>
      <c r="AA228" s="1536"/>
      <c r="AB228" s="1536"/>
      <c r="AC228" s="1536"/>
      <c r="AD228" s="1536"/>
      <c r="AE228" s="1536"/>
      <c r="AF228" s="1536"/>
      <c r="AG228" s="1536"/>
      <c r="AH228" s="1536"/>
      <c r="AI228" s="1536"/>
      <c r="AJ228" s="1536"/>
      <c r="AK228" s="1536"/>
      <c r="AL228" s="1536"/>
      <c r="AM228" s="1536"/>
      <c r="AN228" s="1536"/>
      <c r="AO228" s="1536"/>
      <c r="AP228" s="1536"/>
      <c r="AQ228" s="1536"/>
      <c r="AR228" s="1536"/>
      <c r="AS228" s="1536"/>
      <c r="AT228" s="1536"/>
      <c r="AU228" s="1536"/>
      <c r="AV228" s="1536"/>
      <c r="AW228" s="1536"/>
      <c r="AX228" s="1536"/>
      <c r="AY228" s="1536"/>
      <c r="AZ228" s="1536"/>
      <c r="BA228" s="1536"/>
      <c r="BB228" s="1536"/>
      <c r="BC228" s="1536"/>
      <c r="BD228" s="1536"/>
      <c r="BE228" s="1536"/>
      <c r="BF228" s="1536"/>
    </row>
    <row r="229" spans="2:58" ht="15" x14ac:dyDescent="0.25">
      <c r="B229" s="1536"/>
      <c r="C229" s="1536"/>
      <c r="D229" s="1536"/>
      <c r="E229" s="1536"/>
      <c r="F229" s="1536"/>
      <c r="G229" s="1536"/>
      <c r="H229" s="1536"/>
      <c r="I229" s="1536"/>
      <c r="J229" s="1536"/>
      <c r="K229" s="1536"/>
      <c r="L229" s="1536"/>
      <c r="M229" s="1536"/>
      <c r="N229" s="1536"/>
      <c r="O229" s="1536"/>
      <c r="P229" s="1536"/>
      <c r="Q229" s="1536"/>
      <c r="R229" s="1536"/>
      <c r="S229" s="1536"/>
      <c r="T229" s="1536"/>
      <c r="U229" s="1536"/>
      <c r="V229" s="1536"/>
      <c r="W229" s="1536"/>
      <c r="X229" s="1536"/>
      <c r="Y229" s="1536"/>
      <c r="Z229" s="1536"/>
      <c r="AA229" s="1536"/>
      <c r="AB229" s="1536"/>
      <c r="AC229" s="1536"/>
      <c r="AD229" s="1536"/>
      <c r="AE229" s="1536"/>
      <c r="AF229" s="1536"/>
      <c r="AG229" s="1536"/>
      <c r="AH229" s="1536"/>
      <c r="AI229" s="1536"/>
      <c r="AJ229" s="1536"/>
      <c r="AK229" s="1536"/>
      <c r="AL229" s="1536"/>
      <c r="AM229" s="1536"/>
      <c r="AN229" s="1536"/>
      <c r="AO229" s="1536"/>
      <c r="AP229" s="1536"/>
      <c r="AQ229" s="1536"/>
      <c r="AR229" s="1536"/>
      <c r="AS229" s="1536"/>
      <c r="AT229" s="1536"/>
      <c r="AU229" s="1536"/>
      <c r="AV229" s="1536"/>
      <c r="AW229" s="1536"/>
      <c r="AX229" s="1536"/>
      <c r="AY229" s="1536"/>
      <c r="AZ229" s="1536"/>
      <c r="BA229" s="1536"/>
      <c r="BB229" s="1536"/>
      <c r="BC229" s="1536"/>
      <c r="BD229" s="1536"/>
      <c r="BE229" s="1536"/>
      <c r="BF229" s="1536"/>
    </row>
    <row r="230" spans="2:58" ht="15" x14ac:dyDescent="0.25">
      <c r="B230" s="1536"/>
      <c r="C230" s="1536"/>
      <c r="D230" s="1536"/>
      <c r="E230" s="1536"/>
      <c r="F230" s="1536"/>
      <c r="G230" s="1536"/>
      <c r="H230" s="1536"/>
      <c r="I230" s="1536"/>
      <c r="J230" s="1536"/>
      <c r="K230" s="1536"/>
      <c r="L230" s="1536"/>
      <c r="M230" s="1536"/>
      <c r="N230" s="1536"/>
      <c r="O230" s="1536"/>
      <c r="P230" s="1536"/>
      <c r="Q230" s="1536"/>
      <c r="R230" s="1536"/>
      <c r="S230" s="1536"/>
      <c r="T230" s="1536"/>
      <c r="U230" s="1536"/>
      <c r="V230" s="1536"/>
      <c r="W230" s="1536"/>
      <c r="X230" s="1536"/>
      <c r="Y230" s="1536"/>
      <c r="Z230" s="1536"/>
      <c r="AA230" s="1536"/>
      <c r="AB230" s="1536"/>
      <c r="AC230" s="1536"/>
      <c r="AD230" s="1536"/>
      <c r="AE230" s="1536"/>
      <c r="AF230" s="1536"/>
      <c r="AG230" s="1536"/>
      <c r="AH230" s="1536"/>
      <c r="AI230" s="1536"/>
      <c r="AJ230" s="1536"/>
      <c r="AK230" s="1536"/>
      <c r="AL230" s="1536"/>
      <c r="AM230" s="1536"/>
      <c r="AN230" s="1536"/>
      <c r="AO230" s="1536"/>
      <c r="AP230" s="1536"/>
      <c r="AQ230" s="1536"/>
      <c r="AR230" s="1536"/>
      <c r="AS230" s="1536"/>
      <c r="AT230" s="1536"/>
      <c r="AU230" s="1536"/>
      <c r="AV230" s="1536"/>
      <c r="AW230" s="1536"/>
      <c r="AX230" s="1536"/>
      <c r="AY230" s="1536"/>
      <c r="AZ230" s="1536"/>
      <c r="BA230" s="1536"/>
      <c r="BB230" s="1536"/>
      <c r="BC230" s="1536"/>
      <c r="BD230" s="1536"/>
      <c r="BE230" s="1536"/>
      <c r="BF230" s="1536"/>
    </row>
    <row r="231" spans="2:58" ht="15" x14ac:dyDescent="0.25">
      <c r="B231" s="1536"/>
      <c r="C231" s="1536"/>
      <c r="D231" s="1536"/>
      <c r="E231" s="1536"/>
      <c r="F231" s="1536"/>
      <c r="G231" s="1536"/>
      <c r="H231" s="1536"/>
      <c r="I231" s="1536"/>
      <c r="J231" s="1536"/>
      <c r="K231" s="1536"/>
      <c r="L231" s="1536"/>
      <c r="M231" s="1536"/>
      <c r="N231" s="1536"/>
      <c r="O231" s="1536"/>
      <c r="P231" s="1536"/>
      <c r="Q231" s="1536"/>
      <c r="R231" s="1536"/>
      <c r="S231" s="1536"/>
      <c r="T231" s="1536"/>
      <c r="U231" s="1536"/>
      <c r="V231" s="1536"/>
      <c r="W231" s="1536"/>
      <c r="X231" s="1536"/>
      <c r="Y231" s="1536"/>
      <c r="Z231" s="1536"/>
      <c r="AA231" s="1536"/>
      <c r="AB231" s="1536"/>
      <c r="AC231" s="1536"/>
      <c r="AD231" s="1536"/>
      <c r="AE231" s="1536"/>
      <c r="AF231" s="1536"/>
      <c r="AG231" s="1536"/>
      <c r="AH231" s="1536"/>
      <c r="AI231" s="1536"/>
      <c r="AJ231" s="1536"/>
      <c r="AK231" s="1536"/>
      <c r="AL231" s="1536"/>
      <c r="AM231" s="1536"/>
      <c r="AN231" s="1536"/>
      <c r="AO231" s="1536"/>
      <c r="AP231" s="1536"/>
      <c r="AQ231" s="1536"/>
      <c r="AR231" s="1536"/>
      <c r="AS231" s="1536"/>
      <c r="AT231" s="1536"/>
      <c r="AU231" s="1536"/>
      <c r="AV231" s="1536"/>
      <c r="AW231" s="1536"/>
      <c r="AX231" s="1536"/>
      <c r="AY231" s="1536"/>
      <c r="AZ231" s="1536"/>
      <c r="BA231" s="1536"/>
      <c r="BB231" s="1536"/>
      <c r="BC231" s="1536"/>
      <c r="BD231" s="1536"/>
      <c r="BE231" s="1536"/>
      <c r="BF231" s="1536"/>
    </row>
    <row r="232" spans="2:58" ht="15" x14ac:dyDescent="0.25">
      <c r="B232" s="1536"/>
      <c r="C232" s="1536"/>
      <c r="D232" s="1536"/>
      <c r="E232" s="1536"/>
      <c r="F232" s="1536"/>
      <c r="G232" s="1536"/>
      <c r="H232" s="1536"/>
      <c r="I232" s="1536"/>
      <c r="J232" s="1536"/>
      <c r="K232" s="1536"/>
      <c r="L232" s="1536"/>
      <c r="M232" s="1536"/>
      <c r="N232" s="1536"/>
      <c r="O232" s="1536"/>
      <c r="P232" s="1536"/>
      <c r="Q232" s="1536"/>
      <c r="R232" s="1536"/>
      <c r="S232" s="1536"/>
      <c r="T232" s="1536"/>
      <c r="U232" s="1536"/>
      <c r="V232" s="1536"/>
      <c r="W232" s="1536"/>
      <c r="X232" s="1536"/>
      <c r="Y232" s="1536"/>
      <c r="Z232" s="1536"/>
      <c r="AA232" s="1536"/>
      <c r="AB232" s="1536"/>
      <c r="AC232" s="1536"/>
      <c r="AD232" s="1536"/>
      <c r="AE232" s="1536"/>
      <c r="AF232" s="1536"/>
      <c r="AG232" s="1536"/>
      <c r="AH232" s="1536"/>
      <c r="AI232" s="1536"/>
      <c r="AJ232" s="1536"/>
      <c r="AK232" s="1536"/>
      <c r="AL232" s="1536"/>
      <c r="AM232" s="1536"/>
      <c r="AN232" s="1536"/>
      <c r="AO232" s="1536"/>
      <c r="AP232" s="1536"/>
      <c r="AQ232" s="1536"/>
      <c r="AR232" s="1536"/>
      <c r="AS232" s="1536"/>
      <c r="AT232" s="1536"/>
      <c r="AU232" s="1536"/>
      <c r="AV232" s="1536"/>
      <c r="AW232" s="1536"/>
      <c r="AX232" s="1536"/>
      <c r="AY232" s="1536"/>
      <c r="AZ232" s="1536"/>
      <c r="BA232" s="1536"/>
      <c r="BB232" s="1536"/>
      <c r="BC232" s="1536"/>
      <c r="BD232" s="1536"/>
      <c r="BE232" s="1536"/>
      <c r="BF232" s="1536"/>
    </row>
    <row r="233" spans="2:58" ht="15" x14ac:dyDescent="0.25">
      <c r="B233" s="1536"/>
      <c r="C233" s="1536"/>
      <c r="D233" s="1536"/>
      <c r="E233" s="1536"/>
      <c r="F233" s="1536"/>
      <c r="G233" s="1536"/>
      <c r="H233" s="1536"/>
      <c r="I233" s="1536"/>
      <c r="J233" s="1536"/>
      <c r="K233" s="1536"/>
      <c r="L233" s="1536"/>
      <c r="M233" s="1536"/>
      <c r="N233" s="1536"/>
      <c r="O233" s="1536"/>
      <c r="P233" s="1536"/>
      <c r="Q233" s="1536"/>
      <c r="R233" s="1536"/>
      <c r="S233" s="1536"/>
      <c r="T233" s="1536"/>
      <c r="U233" s="1536"/>
      <c r="V233" s="1536"/>
      <c r="W233" s="1536"/>
      <c r="X233" s="1536"/>
      <c r="Y233" s="1536"/>
      <c r="Z233" s="1536"/>
      <c r="AA233" s="1536"/>
      <c r="AB233" s="1536"/>
      <c r="AC233" s="1536"/>
      <c r="AD233" s="1536"/>
      <c r="AE233" s="1536"/>
      <c r="AF233" s="1536"/>
      <c r="AG233" s="1536"/>
      <c r="AH233" s="1536"/>
      <c r="AI233" s="1536"/>
      <c r="AJ233" s="1536"/>
      <c r="AK233" s="1536"/>
      <c r="AL233" s="1536"/>
      <c r="AM233" s="1536"/>
      <c r="AN233" s="1536"/>
      <c r="AO233" s="1536"/>
      <c r="AP233" s="1536"/>
      <c r="AQ233" s="1536"/>
      <c r="AR233" s="1536"/>
      <c r="AS233" s="1536"/>
      <c r="AT233" s="1536"/>
      <c r="AU233" s="1536"/>
      <c r="AV233" s="1536"/>
      <c r="AW233" s="1536"/>
      <c r="AX233" s="1536"/>
      <c r="AY233" s="1536"/>
      <c r="AZ233" s="1536"/>
      <c r="BA233" s="1536"/>
      <c r="BB233" s="1536"/>
      <c r="BC233" s="1536"/>
      <c r="BD233" s="1536"/>
      <c r="BE233" s="1536"/>
      <c r="BF233" s="1536"/>
    </row>
    <row r="234" spans="2:58" ht="15" x14ac:dyDescent="0.25">
      <c r="B234" s="1536"/>
      <c r="C234" s="1536"/>
      <c r="D234" s="1536"/>
      <c r="E234" s="1536"/>
      <c r="F234" s="1536"/>
      <c r="G234" s="1536"/>
      <c r="H234" s="1536"/>
      <c r="I234" s="1536"/>
      <c r="J234" s="1536"/>
      <c r="K234" s="1536"/>
      <c r="L234" s="1536"/>
      <c r="M234" s="1536"/>
      <c r="N234" s="1536"/>
      <c r="O234" s="1536"/>
      <c r="P234" s="1536"/>
      <c r="Q234" s="1536"/>
      <c r="R234" s="1536"/>
      <c r="S234" s="1536"/>
      <c r="T234" s="1536"/>
      <c r="U234" s="1536"/>
      <c r="V234" s="1536"/>
      <c r="W234" s="1536"/>
      <c r="X234" s="1536"/>
      <c r="Y234" s="1536"/>
      <c r="Z234" s="1536"/>
      <c r="AA234" s="1536"/>
      <c r="AB234" s="1536"/>
      <c r="AC234" s="1536"/>
      <c r="AD234" s="1536"/>
      <c r="AE234" s="1536"/>
      <c r="AF234" s="1536"/>
      <c r="AG234" s="1536"/>
      <c r="AH234" s="1536"/>
      <c r="AI234" s="1536"/>
      <c r="AJ234" s="1536"/>
      <c r="AK234" s="1536"/>
      <c r="AL234" s="1536"/>
      <c r="AM234" s="1536"/>
      <c r="AN234" s="1536"/>
      <c r="AO234" s="1536"/>
      <c r="AP234" s="1536"/>
      <c r="AQ234" s="1536"/>
      <c r="AR234" s="1536"/>
      <c r="AS234" s="1536"/>
      <c r="AT234" s="1536"/>
      <c r="AU234" s="1536"/>
      <c r="AV234" s="1536"/>
      <c r="AW234" s="1536"/>
      <c r="AX234" s="1536"/>
      <c r="AY234" s="1536"/>
      <c r="AZ234" s="1536"/>
      <c r="BA234" s="1536"/>
      <c r="BB234" s="1536"/>
      <c r="BC234" s="1536"/>
      <c r="BD234" s="1536"/>
      <c r="BE234" s="1536"/>
      <c r="BF234" s="1536"/>
    </row>
    <row r="235" spans="2:58" ht="15" x14ac:dyDescent="0.25">
      <c r="B235" s="1536"/>
      <c r="C235" s="1536"/>
      <c r="D235" s="1536"/>
      <c r="E235" s="1536"/>
      <c r="F235" s="1536"/>
      <c r="G235" s="1536"/>
      <c r="H235" s="1536"/>
      <c r="I235" s="1536"/>
      <c r="J235" s="1536"/>
      <c r="K235" s="1536"/>
      <c r="L235" s="1536"/>
      <c r="M235" s="1536"/>
      <c r="N235" s="1536"/>
      <c r="O235" s="1536"/>
      <c r="P235" s="1536"/>
      <c r="Q235" s="1536"/>
      <c r="R235" s="1536"/>
      <c r="S235" s="1536"/>
      <c r="T235" s="1536"/>
      <c r="U235" s="1536"/>
      <c r="V235" s="1536"/>
      <c r="W235" s="1536"/>
      <c r="X235" s="1536"/>
      <c r="Y235" s="1536"/>
      <c r="Z235" s="1536"/>
      <c r="AA235" s="1536"/>
      <c r="AB235" s="1536"/>
      <c r="AC235" s="1536"/>
      <c r="AD235" s="1536"/>
      <c r="AE235" s="1536"/>
      <c r="AF235" s="1536"/>
      <c r="AG235" s="1536"/>
      <c r="AH235" s="1536"/>
      <c r="AI235" s="1536"/>
      <c r="AJ235" s="1536"/>
      <c r="AK235" s="1536"/>
      <c r="AL235" s="1536"/>
      <c r="AM235" s="1536"/>
      <c r="AN235" s="1536"/>
      <c r="AO235" s="1536"/>
      <c r="AP235" s="1536"/>
      <c r="AQ235" s="1536"/>
      <c r="AR235" s="1536"/>
      <c r="AS235" s="1536"/>
      <c r="AT235" s="1536"/>
      <c r="AU235" s="1536"/>
      <c r="AV235" s="1536"/>
      <c r="AW235" s="1536"/>
      <c r="AX235" s="1536"/>
      <c r="AY235" s="1536"/>
      <c r="AZ235" s="1536"/>
      <c r="BA235" s="1536"/>
      <c r="BB235" s="1536"/>
      <c r="BC235" s="1536"/>
      <c r="BD235" s="1536"/>
      <c r="BE235" s="1536"/>
      <c r="BF235" s="1536"/>
    </row>
    <row r="236" spans="2:58" ht="15" x14ac:dyDescent="0.25">
      <c r="B236" s="1536"/>
      <c r="C236" s="1536"/>
      <c r="D236" s="1536"/>
      <c r="E236" s="1536"/>
      <c r="F236" s="1536"/>
      <c r="G236" s="1536"/>
      <c r="H236" s="1536"/>
      <c r="I236" s="1536"/>
      <c r="J236" s="1536"/>
      <c r="K236" s="1536"/>
      <c r="L236" s="1536"/>
      <c r="M236" s="1536"/>
      <c r="N236" s="1536"/>
      <c r="O236" s="1536"/>
      <c r="P236" s="1536"/>
      <c r="Q236" s="1536"/>
      <c r="R236" s="1536"/>
      <c r="S236" s="1536"/>
      <c r="T236" s="1536"/>
      <c r="U236" s="1536"/>
      <c r="V236" s="1536"/>
      <c r="W236" s="1536"/>
      <c r="X236" s="1536"/>
      <c r="Y236" s="1536"/>
      <c r="Z236" s="1536"/>
      <c r="AA236" s="1536"/>
      <c r="AB236" s="1536"/>
      <c r="AC236" s="1536"/>
      <c r="AD236" s="1536"/>
      <c r="AE236" s="1536"/>
      <c r="AF236" s="1536"/>
      <c r="AG236" s="1536"/>
      <c r="AH236" s="1536"/>
      <c r="AI236" s="1536"/>
      <c r="AJ236" s="1536"/>
      <c r="AK236" s="1536"/>
      <c r="AL236" s="1536"/>
      <c r="AM236" s="1536"/>
      <c r="AN236" s="1536"/>
      <c r="AO236" s="1536"/>
      <c r="AP236" s="1536"/>
      <c r="AQ236" s="1536"/>
      <c r="AR236" s="1536"/>
      <c r="AS236" s="1536"/>
      <c r="AT236" s="1536"/>
      <c r="AU236" s="1536"/>
      <c r="AV236" s="1536"/>
      <c r="AW236" s="1536"/>
      <c r="AX236" s="1536"/>
      <c r="AY236" s="1536"/>
      <c r="AZ236" s="1536"/>
      <c r="BA236" s="1536"/>
      <c r="BB236" s="1536"/>
      <c r="BC236" s="1536"/>
      <c r="BD236" s="1536"/>
      <c r="BE236" s="1536"/>
      <c r="BF236" s="1536"/>
    </row>
    <row r="237" spans="2:58" ht="15" x14ac:dyDescent="0.25">
      <c r="B237" s="1536"/>
      <c r="C237" s="1536"/>
      <c r="D237" s="1536"/>
      <c r="E237" s="1536"/>
      <c r="F237" s="1536"/>
      <c r="G237" s="1536"/>
      <c r="H237" s="1536"/>
      <c r="I237" s="1536"/>
      <c r="J237" s="1536"/>
      <c r="K237" s="1536"/>
      <c r="L237" s="1536"/>
      <c r="M237" s="1536"/>
      <c r="N237" s="1536"/>
      <c r="O237" s="1536"/>
      <c r="P237" s="1536"/>
      <c r="Q237" s="1536"/>
      <c r="R237" s="1536"/>
      <c r="S237" s="1536"/>
      <c r="T237" s="1536"/>
      <c r="U237" s="1536"/>
      <c r="V237" s="1536"/>
      <c r="W237" s="1536"/>
      <c r="X237" s="1536"/>
      <c r="Y237" s="1536"/>
      <c r="Z237" s="1536"/>
      <c r="AA237" s="1536"/>
      <c r="AB237" s="1536"/>
      <c r="AC237" s="1536"/>
      <c r="AD237" s="1536"/>
      <c r="AE237" s="1536"/>
      <c r="AF237" s="1536"/>
      <c r="AG237" s="1536"/>
      <c r="AH237" s="1536"/>
      <c r="AI237" s="1536"/>
      <c r="AJ237" s="1536"/>
      <c r="AK237" s="1536"/>
      <c r="AL237" s="1536"/>
      <c r="AM237" s="1536"/>
      <c r="AN237" s="1536"/>
      <c r="AO237" s="1536"/>
      <c r="AP237" s="1536"/>
      <c r="AQ237" s="1536"/>
      <c r="AR237" s="1536"/>
      <c r="AS237" s="1536"/>
      <c r="AT237" s="1536"/>
      <c r="AU237" s="1536"/>
      <c r="AV237" s="1536"/>
      <c r="AW237" s="1536"/>
      <c r="AX237" s="1536"/>
      <c r="AY237" s="1536"/>
      <c r="AZ237" s="1536"/>
      <c r="BA237" s="1536"/>
      <c r="BB237" s="1536"/>
      <c r="BC237" s="1536"/>
      <c r="BD237" s="1536"/>
      <c r="BE237" s="1536"/>
      <c r="BF237" s="1536"/>
    </row>
    <row r="238" spans="2:58" ht="15" x14ac:dyDescent="0.25">
      <c r="B238" s="1536"/>
      <c r="C238" s="1536"/>
      <c r="D238" s="1536"/>
      <c r="E238" s="1536"/>
      <c r="F238" s="1536"/>
      <c r="G238" s="1536"/>
      <c r="H238" s="1536"/>
      <c r="I238" s="1536"/>
      <c r="J238" s="1536"/>
      <c r="K238" s="1536"/>
      <c r="L238" s="1536"/>
      <c r="M238" s="1536"/>
      <c r="N238" s="1536"/>
      <c r="O238" s="1536"/>
      <c r="P238" s="1536"/>
      <c r="Q238" s="1536"/>
      <c r="R238" s="1536"/>
      <c r="S238" s="1536"/>
      <c r="T238" s="1536"/>
      <c r="U238" s="1536"/>
      <c r="V238" s="1536"/>
      <c r="W238" s="1536"/>
      <c r="X238" s="1536"/>
      <c r="Y238" s="1536"/>
      <c r="Z238" s="1536"/>
      <c r="AA238" s="1536"/>
      <c r="AB238" s="1536"/>
      <c r="AC238" s="1536"/>
      <c r="AD238" s="1536"/>
      <c r="AE238" s="1536"/>
      <c r="AF238" s="1536"/>
      <c r="AG238" s="1536"/>
      <c r="AH238" s="1536"/>
      <c r="AI238" s="1536"/>
      <c r="AJ238" s="1536"/>
      <c r="AK238" s="1536"/>
      <c r="AL238" s="1536"/>
      <c r="AM238" s="1536"/>
      <c r="AN238" s="1536"/>
      <c r="AO238" s="1536"/>
      <c r="AP238" s="1536"/>
      <c r="AQ238" s="1536"/>
      <c r="AR238" s="1536"/>
      <c r="AS238" s="1536"/>
      <c r="AT238" s="1536"/>
      <c r="AU238" s="1536"/>
      <c r="AV238" s="1536"/>
      <c r="AW238" s="1536"/>
      <c r="AX238" s="1536"/>
      <c r="AY238" s="1536"/>
      <c r="AZ238" s="1536"/>
      <c r="BA238" s="1536"/>
      <c r="BB238" s="1536"/>
      <c r="BC238" s="1536"/>
      <c r="BD238" s="1536"/>
      <c r="BE238" s="1536"/>
      <c r="BF238" s="1536"/>
    </row>
    <row r="239" spans="2:58" ht="15" x14ac:dyDescent="0.25">
      <c r="B239" s="1536"/>
      <c r="C239" s="1536"/>
      <c r="D239" s="1536"/>
      <c r="E239" s="1536"/>
      <c r="F239" s="1536"/>
      <c r="G239" s="1536"/>
      <c r="H239" s="1536"/>
      <c r="I239" s="1536"/>
      <c r="J239" s="1536"/>
      <c r="K239" s="1536"/>
      <c r="L239" s="1536"/>
      <c r="M239" s="1536"/>
      <c r="N239" s="1536"/>
      <c r="O239" s="1536"/>
      <c r="P239" s="1536"/>
      <c r="Q239" s="1536"/>
      <c r="R239" s="1536"/>
      <c r="S239" s="1536"/>
      <c r="T239" s="1536"/>
      <c r="U239" s="1536"/>
      <c r="V239" s="1536"/>
      <c r="W239" s="1536"/>
      <c r="X239" s="1536"/>
      <c r="Y239" s="1536"/>
      <c r="Z239" s="1536"/>
      <c r="AA239" s="1536"/>
      <c r="AB239" s="1536"/>
      <c r="AC239" s="1536"/>
      <c r="AD239" s="1536"/>
      <c r="AE239" s="1536"/>
      <c r="AF239" s="1536"/>
      <c r="AG239" s="1536"/>
      <c r="AH239" s="1536"/>
      <c r="AI239" s="1536"/>
      <c r="AJ239" s="1536"/>
      <c r="AK239" s="1536"/>
      <c r="AL239" s="1536"/>
      <c r="AM239" s="1536"/>
      <c r="AN239" s="1536"/>
      <c r="AO239" s="1536"/>
      <c r="AP239" s="1536"/>
      <c r="AQ239" s="1536"/>
      <c r="AR239" s="1536"/>
      <c r="AS239" s="1536"/>
      <c r="AT239" s="1536"/>
      <c r="AU239" s="1536"/>
      <c r="AV239" s="1536"/>
      <c r="AW239" s="1536"/>
      <c r="AX239" s="1536"/>
      <c r="AY239" s="1536"/>
      <c r="AZ239" s="1536"/>
      <c r="BA239" s="1536"/>
      <c r="BB239" s="1536"/>
      <c r="BC239" s="1536"/>
      <c r="BD239" s="1536"/>
      <c r="BE239" s="1536"/>
      <c r="BF239" s="1536"/>
    </row>
    <row r="240" spans="2:58" ht="15" x14ac:dyDescent="0.25">
      <c r="B240" s="1536"/>
      <c r="C240" s="1536"/>
      <c r="D240" s="1536"/>
      <c r="E240" s="1536"/>
      <c r="F240" s="1536"/>
      <c r="G240" s="1536"/>
      <c r="H240" s="1536"/>
      <c r="I240" s="1536"/>
      <c r="J240" s="1536"/>
      <c r="K240" s="1536"/>
      <c r="L240" s="1536"/>
      <c r="M240" s="1536"/>
      <c r="N240" s="1536"/>
      <c r="O240" s="1536"/>
      <c r="P240" s="1536"/>
      <c r="Q240" s="1536"/>
      <c r="R240" s="1536"/>
      <c r="S240" s="1536"/>
      <c r="T240" s="1536"/>
      <c r="U240" s="1536"/>
      <c r="V240" s="1536"/>
      <c r="W240" s="1536"/>
      <c r="X240" s="1536"/>
      <c r="Y240" s="1536"/>
      <c r="Z240" s="1536"/>
      <c r="AA240" s="1536"/>
      <c r="AB240" s="1536"/>
      <c r="AC240" s="1536"/>
      <c r="AD240" s="1536"/>
      <c r="AE240" s="1536"/>
      <c r="AF240" s="1536"/>
      <c r="AG240" s="1536"/>
      <c r="AH240" s="1536"/>
      <c r="AI240" s="1536"/>
      <c r="AJ240" s="1536"/>
      <c r="AK240" s="1536"/>
      <c r="AL240" s="1536"/>
      <c r="AM240" s="1536"/>
      <c r="AN240" s="1536"/>
      <c r="AO240" s="1536"/>
      <c r="AP240" s="1536"/>
      <c r="AQ240" s="1536"/>
      <c r="AR240" s="1536"/>
      <c r="AS240" s="1536"/>
      <c r="AT240" s="1536"/>
      <c r="AU240" s="1536"/>
      <c r="AV240" s="1536"/>
      <c r="AW240" s="1536"/>
      <c r="AX240" s="1536"/>
      <c r="AY240" s="1536"/>
      <c r="AZ240" s="1536"/>
      <c r="BA240" s="1536"/>
      <c r="BB240" s="1536"/>
      <c r="BC240" s="1536"/>
      <c r="BD240" s="1536"/>
      <c r="BE240" s="1536"/>
      <c r="BF240" s="1536"/>
    </row>
    <row r="241" spans="2:58" ht="15" x14ac:dyDescent="0.25">
      <c r="B241" s="1536"/>
      <c r="C241" s="1536"/>
      <c r="D241" s="1536"/>
      <c r="E241" s="1536"/>
      <c r="F241" s="1536"/>
      <c r="G241" s="1536"/>
      <c r="H241" s="1536"/>
      <c r="I241" s="1536"/>
      <c r="J241" s="1536"/>
      <c r="K241" s="1536"/>
      <c r="L241" s="1536"/>
      <c r="M241" s="1536"/>
      <c r="N241" s="1536"/>
      <c r="O241" s="1536"/>
      <c r="P241" s="1536"/>
      <c r="Q241" s="1536"/>
      <c r="R241" s="1536"/>
      <c r="S241" s="1536"/>
      <c r="T241" s="1536"/>
      <c r="U241" s="1536"/>
      <c r="V241" s="1536"/>
      <c r="W241" s="1536"/>
      <c r="X241" s="1536"/>
      <c r="Y241" s="1536"/>
      <c r="Z241" s="1536"/>
      <c r="AA241" s="1536"/>
      <c r="AB241" s="1536"/>
      <c r="AC241" s="1536"/>
      <c r="AD241" s="1536"/>
      <c r="AE241" s="1536"/>
      <c r="AF241" s="1536"/>
      <c r="AG241" s="1536"/>
      <c r="AH241" s="1536"/>
      <c r="AI241" s="1536"/>
      <c r="AJ241" s="1536"/>
      <c r="AK241" s="1536"/>
      <c r="AL241" s="1536"/>
      <c r="AM241" s="1536"/>
      <c r="AN241" s="1536"/>
      <c r="AO241" s="1536"/>
      <c r="AP241" s="1536"/>
      <c r="AQ241" s="1536"/>
      <c r="AR241" s="1536"/>
      <c r="AS241" s="1536"/>
      <c r="AT241" s="1536"/>
      <c r="AU241" s="1536"/>
      <c r="AV241" s="1536"/>
      <c r="AW241" s="1536"/>
      <c r="AX241" s="1536"/>
      <c r="AY241" s="1536"/>
      <c r="AZ241" s="1536"/>
      <c r="BA241" s="1536"/>
      <c r="BB241" s="1536"/>
      <c r="BC241" s="1536"/>
      <c r="BD241" s="1536"/>
      <c r="BE241" s="1536"/>
      <c r="BF241" s="1536"/>
    </row>
    <row r="242" spans="2:58" ht="15" x14ac:dyDescent="0.25">
      <c r="B242" s="1536"/>
      <c r="C242" s="1536"/>
      <c r="D242" s="1536"/>
      <c r="E242" s="1536"/>
      <c r="F242" s="1536"/>
      <c r="G242" s="1536"/>
      <c r="H242" s="1536"/>
      <c r="I242" s="1536"/>
      <c r="J242" s="1536"/>
      <c r="K242" s="1536"/>
      <c r="L242" s="1536"/>
      <c r="M242" s="1536"/>
      <c r="N242" s="1536"/>
      <c r="O242" s="1536"/>
      <c r="P242" s="1536"/>
      <c r="Q242" s="1536"/>
      <c r="R242" s="1536"/>
      <c r="S242" s="1536"/>
      <c r="T242" s="1536"/>
      <c r="U242" s="1536"/>
      <c r="V242" s="1536"/>
      <c r="W242" s="1536"/>
      <c r="X242" s="1536"/>
      <c r="Y242" s="1536"/>
      <c r="Z242" s="1536"/>
      <c r="AA242" s="1536"/>
      <c r="AB242" s="1536"/>
      <c r="AC242" s="1536"/>
      <c r="AD242" s="1536"/>
      <c r="AE242" s="1536"/>
      <c r="AF242" s="1536"/>
      <c r="AG242" s="1536"/>
      <c r="AH242" s="1536"/>
      <c r="AI242" s="1536"/>
      <c r="AJ242" s="1536"/>
      <c r="AK242" s="1536"/>
      <c r="AL242" s="1536"/>
      <c r="AM242" s="1536"/>
      <c r="AN242" s="1536"/>
      <c r="AO242" s="1536"/>
      <c r="AP242" s="1536"/>
      <c r="AQ242" s="1536"/>
      <c r="AR242" s="1536"/>
      <c r="AS242" s="1536"/>
      <c r="AT242" s="1536"/>
      <c r="AU242" s="1536"/>
      <c r="AV242" s="1536"/>
      <c r="AW242" s="1536"/>
      <c r="AX242" s="1536"/>
      <c r="AY242" s="1536"/>
      <c r="AZ242" s="1536"/>
      <c r="BA242" s="1536"/>
      <c r="BB242" s="1536"/>
      <c r="BC242" s="1536"/>
      <c r="BD242" s="1536"/>
      <c r="BE242" s="1536"/>
      <c r="BF242" s="1536"/>
    </row>
    <row r="243" spans="2:58" ht="15" x14ac:dyDescent="0.25">
      <c r="B243" s="1536"/>
      <c r="C243" s="1536"/>
      <c r="D243" s="1536"/>
      <c r="E243" s="1536"/>
      <c r="F243" s="1536"/>
      <c r="G243" s="1536"/>
      <c r="H243" s="1536"/>
      <c r="I243" s="1536"/>
      <c r="J243" s="1536"/>
      <c r="K243" s="1536"/>
      <c r="L243" s="1536"/>
      <c r="M243" s="1536"/>
      <c r="N243" s="1536"/>
      <c r="O243" s="1536"/>
      <c r="P243" s="1536"/>
      <c r="Q243" s="1536"/>
      <c r="R243" s="1536"/>
      <c r="S243" s="1536"/>
      <c r="T243" s="1536"/>
      <c r="U243" s="1536"/>
      <c r="V243" s="1536"/>
      <c r="W243" s="1536"/>
      <c r="X243" s="1536"/>
      <c r="Y243" s="1536"/>
      <c r="Z243" s="1536"/>
      <c r="AA243" s="1536"/>
      <c r="AB243" s="1536"/>
      <c r="AC243" s="1536"/>
      <c r="AD243" s="1536"/>
      <c r="AE243" s="1536"/>
      <c r="AF243" s="1536"/>
      <c r="AG243" s="1536"/>
      <c r="AH243" s="1536"/>
      <c r="AI243" s="1536"/>
      <c r="AJ243" s="1536"/>
      <c r="AK243" s="1536"/>
      <c r="AL243" s="1536"/>
      <c r="AM243" s="1536"/>
      <c r="AN243" s="1536"/>
      <c r="AO243" s="1536"/>
      <c r="AP243" s="1536"/>
      <c r="AQ243" s="1536"/>
      <c r="AR243" s="1536"/>
      <c r="AS243" s="1536"/>
      <c r="AT243" s="1536"/>
      <c r="AU243" s="1536"/>
      <c r="AV243" s="1536"/>
      <c r="AW243" s="1536"/>
      <c r="AX243" s="1536"/>
      <c r="AY243" s="1536"/>
      <c r="AZ243" s="1536"/>
      <c r="BA243" s="1536"/>
      <c r="BB243" s="1536"/>
      <c r="BC243" s="1536"/>
      <c r="BD243" s="1536"/>
      <c r="BE243" s="1536"/>
      <c r="BF243" s="1536"/>
    </row>
    <row r="244" spans="2:58" ht="15" x14ac:dyDescent="0.25">
      <c r="B244" s="1536"/>
      <c r="C244" s="1536"/>
      <c r="D244" s="1536"/>
      <c r="E244" s="1536"/>
      <c r="F244" s="1536"/>
      <c r="G244" s="1536"/>
      <c r="H244" s="1536"/>
      <c r="I244" s="1536"/>
      <c r="J244" s="1536"/>
      <c r="K244" s="1536"/>
      <c r="L244" s="1536"/>
      <c r="M244" s="1536"/>
      <c r="N244" s="1536"/>
      <c r="O244" s="1536"/>
      <c r="P244" s="1536"/>
      <c r="Q244" s="1536"/>
      <c r="R244" s="1536"/>
      <c r="S244" s="1536"/>
      <c r="T244" s="1536"/>
      <c r="U244" s="1536"/>
      <c r="V244" s="1536"/>
      <c r="W244" s="1536"/>
      <c r="X244" s="1536"/>
      <c r="Y244" s="1536"/>
      <c r="Z244" s="1536"/>
      <c r="AA244" s="1536"/>
      <c r="AB244" s="1536"/>
      <c r="AC244" s="1536"/>
      <c r="AD244" s="1536"/>
      <c r="AE244" s="1536"/>
      <c r="AF244" s="1536"/>
      <c r="AG244" s="1536"/>
      <c r="AH244" s="1536"/>
      <c r="AI244" s="1536"/>
      <c r="AJ244" s="1536"/>
      <c r="AK244" s="1536"/>
      <c r="AL244" s="1536"/>
      <c r="AM244" s="1536"/>
      <c r="AN244" s="1536"/>
      <c r="AO244" s="1536"/>
      <c r="AP244" s="1536"/>
      <c r="AQ244" s="1536"/>
      <c r="AR244" s="1536"/>
      <c r="AS244" s="1536"/>
      <c r="AT244" s="1536"/>
      <c r="AU244" s="1536"/>
      <c r="AV244" s="1536"/>
      <c r="AW244" s="1536"/>
      <c r="AX244" s="1536"/>
      <c r="AY244" s="1536"/>
      <c r="AZ244" s="1536"/>
      <c r="BA244" s="1536"/>
      <c r="BB244" s="1536"/>
      <c r="BC244" s="1536"/>
      <c r="BD244" s="1536"/>
      <c r="BE244" s="1536"/>
      <c r="BF244" s="1536"/>
    </row>
    <row r="245" spans="2:58" ht="15" x14ac:dyDescent="0.25">
      <c r="B245" s="1536"/>
      <c r="C245" s="1536"/>
      <c r="D245" s="1536"/>
      <c r="E245" s="1536"/>
      <c r="F245" s="1536"/>
      <c r="G245" s="1536"/>
      <c r="H245" s="1536"/>
      <c r="I245" s="1536"/>
      <c r="J245" s="1536"/>
      <c r="K245" s="1536"/>
      <c r="L245" s="1536"/>
      <c r="M245" s="1536"/>
      <c r="N245" s="1536"/>
      <c r="O245" s="1536"/>
      <c r="P245" s="1536"/>
      <c r="Q245" s="1536"/>
      <c r="R245" s="1536"/>
      <c r="S245" s="1536"/>
      <c r="T245" s="1536"/>
      <c r="U245" s="1536"/>
      <c r="V245" s="1536"/>
      <c r="W245" s="1536"/>
      <c r="X245" s="1536"/>
      <c r="Y245" s="1536"/>
      <c r="Z245" s="1536"/>
      <c r="AA245" s="1536"/>
      <c r="AB245" s="1536"/>
      <c r="AC245" s="1536"/>
      <c r="AD245" s="1536"/>
      <c r="AE245" s="1536"/>
      <c r="AF245" s="1536"/>
      <c r="AG245" s="1536"/>
      <c r="AH245" s="1536"/>
      <c r="AI245" s="1536"/>
      <c r="AJ245" s="1536"/>
      <c r="AK245" s="1536"/>
      <c r="AL245" s="1536"/>
      <c r="AM245" s="1536"/>
      <c r="AN245" s="1536"/>
      <c r="AO245" s="1536"/>
      <c r="AP245" s="1536"/>
      <c r="AQ245" s="1536"/>
      <c r="AR245" s="1536"/>
      <c r="AS245" s="1536"/>
      <c r="AT245" s="1536"/>
      <c r="AU245" s="1536"/>
      <c r="AV245" s="1536"/>
      <c r="AW245" s="1536"/>
      <c r="AX245" s="1536"/>
      <c r="AY245" s="1536"/>
      <c r="AZ245" s="1536"/>
      <c r="BA245" s="1536"/>
      <c r="BB245" s="1536"/>
      <c r="BC245" s="1536"/>
      <c r="BD245" s="1536"/>
      <c r="BE245" s="1536"/>
      <c r="BF245" s="1536"/>
    </row>
    <row r="246" spans="2:58" ht="15" x14ac:dyDescent="0.25">
      <c r="B246" s="1536"/>
      <c r="C246" s="1536"/>
      <c r="D246" s="1536"/>
      <c r="E246" s="1536"/>
      <c r="F246" s="1536"/>
      <c r="G246" s="1536"/>
      <c r="H246" s="1536"/>
      <c r="I246" s="1536"/>
      <c r="J246" s="1536"/>
      <c r="K246" s="1536"/>
      <c r="L246" s="1536"/>
      <c r="M246" s="1536"/>
      <c r="N246" s="1536"/>
      <c r="O246" s="1536"/>
      <c r="P246" s="1536"/>
      <c r="Q246" s="1536"/>
      <c r="R246" s="1536"/>
      <c r="S246" s="1536"/>
      <c r="T246" s="1536"/>
      <c r="U246" s="1536"/>
      <c r="V246" s="1536"/>
      <c r="W246" s="1536"/>
      <c r="X246" s="1536"/>
      <c r="Y246" s="1536"/>
      <c r="Z246" s="1536"/>
      <c r="AA246" s="1536"/>
      <c r="AB246" s="1536"/>
      <c r="AC246" s="1536"/>
      <c r="AD246" s="1536"/>
      <c r="AE246" s="1536"/>
      <c r="AF246" s="1536"/>
      <c r="AG246" s="1536"/>
      <c r="AH246" s="1536"/>
      <c r="AI246" s="1536"/>
      <c r="AJ246" s="1536"/>
      <c r="AK246" s="1536"/>
      <c r="AL246" s="1536"/>
      <c r="AM246" s="1536"/>
      <c r="AN246" s="1536"/>
      <c r="AO246" s="1536"/>
      <c r="AP246" s="1536"/>
      <c r="AQ246" s="1536"/>
      <c r="AR246" s="1536"/>
      <c r="AS246" s="1536"/>
      <c r="AT246" s="1536"/>
      <c r="AU246" s="1536"/>
      <c r="AV246" s="1536"/>
      <c r="AW246" s="1536"/>
      <c r="AX246" s="1536"/>
      <c r="AY246" s="1536"/>
      <c r="AZ246" s="1536"/>
      <c r="BA246" s="1536"/>
      <c r="BB246" s="1536"/>
      <c r="BC246" s="1536"/>
      <c r="BD246" s="1536"/>
      <c r="BE246" s="1536"/>
      <c r="BF246" s="1536"/>
    </row>
    <row r="247" spans="2:58" ht="15" x14ac:dyDescent="0.25">
      <c r="B247" s="1536"/>
      <c r="C247" s="1536"/>
      <c r="D247" s="1536"/>
      <c r="E247" s="1536"/>
      <c r="F247" s="1536"/>
      <c r="G247" s="1536"/>
      <c r="H247" s="1536"/>
      <c r="I247" s="1536"/>
      <c r="J247" s="1536"/>
      <c r="K247" s="1536"/>
      <c r="L247" s="1536"/>
      <c r="M247" s="1536"/>
      <c r="N247" s="1536"/>
      <c r="O247" s="1536"/>
      <c r="P247" s="1536"/>
      <c r="Q247" s="1536"/>
      <c r="R247" s="1536"/>
      <c r="S247" s="1536"/>
      <c r="T247" s="1536"/>
      <c r="U247" s="1536"/>
      <c r="V247" s="1536"/>
      <c r="W247" s="1536"/>
      <c r="X247" s="1536"/>
      <c r="Y247" s="1536"/>
      <c r="Z247" s="1536"/>
      <c r="AA247" s="1536"/>
      <c r="AB247" s="1536"/>
      <c r="AC247" s="1536"/>
      <c r="AD247" s="1536"/>
      <c r="AE247" s="1536"/>
      <c r="AF247" s="1536"/>
      <c r="AG247" s="1536"/>
      <c r="AH247" s="1536"/>
      <c r="AI247" s="1536"/>
      <c r="AJ247" s="1536"/>
      <c r="AK247" s="1536"/>
      <c r="AL247" s="1536"/>
      <c r="AM247" s="1536"/>
      <c r="AN247" s="1536"/>
      <c r="AO247" s="1536"/>
      <c r="AP247" s="1536"/>
      <c r="AQ247" s="1536"/>
      <c r="AR247" s="1536"/>
      <c r="AS247" s="1536"/>
      <c r="AT247" s="1536"/>
      <c r="AU247" s="1536"/>
      <c r="AV247" s="1536"/>
      <c r="AW247" s="1536"/>
      <c r="AX247" s="1536"/>
      <c r="AY247" s="1536"/>
      <c r="AZ247" s="1536"/>
      <c r="BA247" s="1536"/>
      <c r="BB247" s="1536"/>
      <c r="BC247" s="1536"/>
      <c r="BD247" s="1536"/>
      <c r="BE247" s="1536"/>
      <c r="BF247" s="1536"/>
    </row>
    <row r="248" spans="2:58" ht="15" x14ac:dyDescent="0.25">
      <c r="B248" s="1536"/>
      <c r="C248" s="1536"/>
      <c r="D248" s="1536"/>
      <c r="E248" s="1536"/>
      <c r="F248" s="1536"/>
      <c r="G248" s="1536"/>
      <c r="H248" s="1536"/>
      <c r="I248" s="1536"/>
      <c r="J248" s="1536"/>
      <c r="K248" s="1536"/>
      <c r="L248" s="1536"/>
      <c r="M248" s="1536"/>
      <c r="N248" s="1536"/>
      <c r="O248" s="1536"/>
      <c r="P248" s="1536"/>
      <c r="Q248" s="1536"/>
      <c r="R248" s="1536"/>
      <c r="S248" s="1536"/>
      <c r="T248" s="1536"/>
      <c r="U248" s="1536"/>
      <c r="V248" s="1536"/>
      <c r="W248" s="1536"/>
      <c r="X248" s="1536"/>
      <c r="Y248" s="1536"/>
      <c r="Z248" s="1536"/>
      <c r="AA248" s="1536"/>
      <c r="AB248" s="1536"/>
      <c r="AC248" s="1536"/>
      <c r="AD248" s="1536"/>
      <c r="AE248" s="1536"/>
      <c r="AF248" s="1536"/>
      <c r="AG248" s="1536"/>
      <c r="AH248" s="1536"/>
      <c r="AI248" s="1536"/>
      <c r="AJ248" s="1536"/>
      <c r="AK248" s="1536"/>
      <c r="AL248" s="1536"/>
      <c r="AM248" s="1536"/>
      <c r="AN248" s="1536"/>
      <c r="AO248" s="1536"/>
      <c r="AP248" s="1536"/>
      <c r="AQ248" s="1536"/>
      <c r="AR248" s="1536"/>
      <c r="AS248" s="1536"/>
      <c r="AT248" s="1536"/>
      <c r="AU248" s="1536"/>
      <c r="AV248" s="1536"/>
      <c r="AW248" s="1536"/>
      <c r="AX248" s="1536"/>
      <c r="AY248" s="1536"/>
      <c r="AZ248" s="1536"/>
      <c r="BA248" s="1536"/>
      <c r="BB248" s="1536"/>
      <c r="BC248" s="1536"/>
      <c r="BD248" s="1536"/>
      <c r="BE248" s="1536"/>
      <c r="BF248" s="1536"/>
    </row>
    <row r="249" spans="2:58" ht="15" x14ac:dyDescent="0.25">
      <c r="B249" s="1536"/>
      <c r="C249" s="1536"/>
      <c r="D249" s="1536"/>
      <c r="E249" s="1536"/>
      <c r="F249" s="1536"/>
      <c r="G249" s="1536"/>
      <c r="H249" s="1536"/>
      <c r="I249" s="1536"/>
      <c r="J249" s="1536"/>
      <c r="K249" s="1536"/>
      <c r="L249" s="1536"/>
      <c r="M249" s="1536"/>
      <c r="N249" s="1536"/>
      <c r="O249" s="1536"/>
      <c r="P249" s="1536"/>
      <c r="Q249" s="1536"/>
      <c r="R249" s="1536"/>
      <c r="S249" s="1536"/>
      <c r="T249" s="1536"/>
      <c r="U249" s="1536"/>
      <c r="V249" s="1536"/>
      <c r="W249" s="1536"/>
      <c r="X249" s="1536"/>
      <c r="Y249" s="1536"/>
      <c r="Z249" s="1536"/>
      <c r="AA249" s="1536"/>
      <c r="AB249" s="1536"/>
      <c r="AC249" s="1536"/>
      <c r="AD249" s="1536"/>
      <c r="AE249" s="1536"/>
      <c r="AF249" s="1536"/>
      <c r="AG249" s="1536"/>
      <c r="AH249" s="1536"/>
      <c r="AI249" s="1536"/>
      <c r="AJ249" s="1536"/>
      <c r="AK249" s="1536"/>
      <c r="AL249" s="1536"/>
      <c r="AM249" s="1536"/>
      <c r="AN249" s="1536"/>
      <c r="AO249" s="1536"/>
      <c r="AP249" s="1536"/>
      <c r="AQ249" s="1536"/>
      <c r="AR249" s="1536"/>
      <c r="AS249" s="1536"/>
      <c r="AT249" s="1536"/>
      <c r="AU249" s="1536"/>
      <c r="AV249" s="1536"/>
      <c r="AW249" s="1536"/>
      <c r="AX249" s="1536"/>
      <c r="AY249" s="1536"/>
      <c r="AZ249" s="1536"/>
      <c r="BA249" s="1536"/>
      <c r="BB249" s="1536"/>
      <c r="BC249" s="1536"/>
      <c r="BD249" s="1536"/>
      <c r="BE249" s="1536"/>
      <c r="BF249" s="1536"/>
    </row>
    <row r="250" spans="2:58" ht="15" x14ac:dyDescent="0.25">
      <c r="B250" s="1536"/>
      <c r="C250" s="1536"/>
      <c r="D250" s="1536"/>
      <c r="E250" s="1536"/>
      <c r="F250" s="1536"/>
      <c r="G250" s="1536"/>
      <c r="H250" s="1536"/>
      <c r="I250" s="1536"/>
      <c r="J250" s="1536"/>
      <c r="K250" s="1536"/>
      <c r="L250" s="1536"/>
      <c r="M250" s="1536"/>
      <c r="N250" s="1536"/>
      <c r="O250" s="1536"/>
      <c r="P250" s="1536"/>
      <c r="Q250" s="1536"/>
      <c r="R250" s="1536"/>
      <c r="S250" s="1536"/>
      <c r="T250" s="1536"/>
      <c r="U250" s="1536"/>
      <c r="V250" s="1536"/>
      <c r="W250" s="1536"/>
      <c r="X250" s="1536"/>
      <c r="Y250" s="1536"/>
      <c r="Z250" s="1536"/>
      <c r="AA250" s="1536"/>
      <c r="AB250" s="1536"/>
      <c r="AC250" s="1536"/>
      <c r="AD250" s="1536"/>
      <c r="AE250" s="1536"/>
      <c r="AF250" s="1536"/>
      <c r="AG250" s="1536"/>
      <c r="AH250" s="1536"/>
      <c r="AI250" s="1536"/>
      <c r="AJ250" s="1536"/>
      <c r="AK250" s="1536"/>
      <c r="AL250" s="1536"/>
      <c r="AM250" s="1536"/>
      <c r="AN250" s="1536"/>
      <c r="AO250" s="1536"/>
      <c r="AP250" s="1536"/>
      <c r="AQ250" s="1536"/>
      <c r="AR250" s="1536"/>
      <c r="AS250" s="1536"/>
      <c r="AT250" s="1536"/>
      <c r="AU250" s="1536"/>
      <c r="AV250" s="1536"/>
      <c r="AW250" s="1536"/>
      <c r="AX250" s="1536"/>
      <c r="AY250" s="1536"/>
      <c r="AZ250" s="1536"/>
      <c r="BA250" s="1536"/>
      <c r="BB250" s="1536"/>
      <c r="BC250" s="1536"/>
      <c r="BD250" s="1536"/>
      <c r="BE250" s="1536"/>
      <c r="BF250" s="1536"/>
    </row>
    <row r="251" spans="2:58" ht="15" x14ac:dyDescent="0.25">
      <c r="B251" s="1536"/>
      <c r="C251" s="1536"/>
      <c r="D251" s="1536"/>
      <c r="E251" s="1536"/>
      <c r="F251" s="1536"/>
      <c r="G251" s="1536"/>
      <c r="H251" s="1536"/>
      <c r="I251" s="1536"/>
      <c r="J251" s="1536"/>
      <c r="K251" s="1536"/>
      <c r="L251" s="1536"/>
      <c r="M251" s="1536"/>
      <c r="N251" s="1536"/>
      <c r="O251" s="1536"/>
      <c r="P251" s="1536"/>
      <c r="Q251" s="1536"/>
      <c r="R251" s="1536"/>
      <c r="S251" s="1536"/>
      <c r="T251" s="1536"/>
      <c r="U251" s="1536"/>
      <c r="V251" s="1536"/>
      <c r="W251" s="1536"/>
      <c r="X251" s="1536"/>
      <c r="Y251" s="1536"/>
      <c r="Z251" s="1536"/>
      <c r="AA251" s="1536"/>
      <c r="AB251" s="1536"/>
      <c r="AC251" s="1536"/>
      <c r="AD251" s="1536"/>
      <c r="AE251" s="1536"/>
      <c r="AF251" s="1536"/>
      <c r="AG251" s="1536"/>
      <c r="AH251" s="1536"/>
      <c r="AI251" s="1536"/>
      <c r="AJ251" s="1536"/>
      <c r="AK251" s="1536"/>
      <c r="AL251" s="1536"/>
      <c r="AM251" s="1536"/>
      <c r="AN251" s="1536"/>
      <c r="AO251" s="1536"/>
      <c r="AP251" s="1536"/>
      <c r="AQ251" s="1536"/>
      <c r="AR251" s="1536"/>
      <c r="AS251" s="1536"/>
      <c r="AT251" s="1536"/>
      <c r="AU251" s="1536"/>
      <c r="AV251" s="1536"/>
      <c r="AW251" s="1536"/>
      <c r="AX251" s="1536"/>
      <c r="AY251" s="1536"/>
      <c r="AZ251" s="1536"/>
      <c r="BA251" s="1536"/>
      <c r="BB251" s="1536"/>
      <c r="BC251" s="1536"/>
      <c r="BD251" s="1536"/>
      <c r="BE251" s="1536"/>
      <c r="BF251" s="1536"/>
    </row>
    <row r="252" spans="2:58" ht="15" x14ac:dyDescent="0.25">
      <c r="B252" s="1536"/>
      <c r="C252" s="1536"/>
      <c r="D252" s="1536"/>
      <c r="E252" s="1536"/>
      <c r="F252" s="1536"/>
      <c r="G252" s="1536"/>
      <c r="H252" s="1536"/>
      <c r="I252" s="1536"/>
      <c r="J252" s="1536"/>
      <c r="K252" s="1536"/>
      <c r="L252" s="1536"/>
      <c r="M252" s="1536"/>
      <c r="N252" s="1536"/>
      <c r="O252" s="1536"/>
      <c r="P252" s="1536"/>
      <c r="Q252" s="1536"/>
      <c r="R252" s="1536"/>
      <c r="S252" s="1536"/>
      <c r="T252" s="1536"/>
      <c r="U252" s="1536"/>
      <c r="V252" s="1536"/>
      <c r="W252" s="1536"/>
      <c r="X252" s="1536"/>
      <c r="Y252" s="1536"/>
      <c r="Z252" s="1536"/>
      <c r="AA252" s="1536"/>
      <c r="AB252" s="1536"/>
      <c r="AC252" s="1536"/>
      <c r="AD252" s="1536"/>
      <c r="AE252" s="1536"/>
      <c r="AF252" s="1536"/>
      <c r="AG252" s="1536"/>
      <c r="AH252" s="1536"/>
      <c r="AI252" s="1536"/>
      <c r="AJ252" s="1536"/>
      <c r="AK252" s="1536"/>
      <c r="AL252" s="1536"/>
      <c r="AM252" s="1536"/>
      <c r="AN252" s="1536"/>
      <c r="AO252" s="1536"/>
      <c r="AP252" s="1536"/>
      <c r="AQ252" s="1536"/>
      <c r="AR252" s="1536"/>
      <c r="AS252" s="1536"/>
      <c r="AT252" s="1536"/>
      <c r="AU252" s="1536"/>
      <c r="AV252" s="1536"/>
      <c r="AW252" s="1536"/>
      <c r="AX252" s="1536"/>
      <c r="AY252" s="1536"/>
      <c r="AZ252" s="1536"/>
      <c r="BA252" s="1536"/>
      <c r="BB252" s="1536"/>
      <c r="BC252" s="1536"/>
      <c r="BD252" s="1536"/>
      <c r="BE252" s="1536"/>
      <c r="BF252" s="1536"/>
    </row>
    <row r="253" spans="2:58" ht="15" x14ac:dyDescent="0.25">
      <c r="B253" s="1536"/>
      <c r="C253" s="1536"/>
      <c r="D253" s="1536"/>
      <c r="E253" s="1536"/>
      <c r="F253" s="1536"/>
      <c r="G253" s="1536"/>
      <c r="H253" s="1536"/>
      <c r="I253" s="1536"/>
      <c r="J253" s="1536"/>
      <c r="K253" s="1536"/>
      <c r="L253" s="1536"/>
      <c r="M253" s="1536"/>
      <c r="N253" s="1536"/>
      <c r="O253" s="1536"/>
      <c r="P253" s="1536"/>
      <c r="Q253" s="1536"/>
      <c r="R253" s="1536"/>
      <c r="S253" s="1536"/>
      <c r="T253" s="1536"/>
      <c r="U253" s="1536"/>
      <c r="V253" s="1536"/>
      <c r="W253" s="1536"/>
      <c r="X253" s="1536"/>
      <c r="Y253" s="1536"/>
      <c r="Z253" s="1536"/>
      <c r="AA253" s="1536"/>
      <c r="AB253" s="1536"/>
      <c r="AC253" s="1536"/>
      <c r="AD253" s="1536"/>
      <c r="AE253" s="1536"/>
      <c r="AF253" s="1536"/>
      <c r="AG253" s="1536"/>
      <c r="AH253" s="1536"/>
      <c r="AI253" s="1536"/>
      <c r="AJ253" s="1536"/>
      <c r="AK253" s="1536"/>
      <c r="AL253" s="1536"/>
      <c r="AM253" s="1536"/>
      <c r="AN253" s="1536"/>
      <c r="AO253" s="1536"/>
      <c r="AP253" s="1536"/>
      <c r="AQ253" s="1536"/>
      <c r="AR253" s="1536"/>
      <c r="AS253" s="1536"/>
      <c r="AT253" s="1536"/>
      <c r="AU253" s="1536"/>
      <c r="AV253" s="1536"/>
      <c r="AW253" s="1536"/>
      <c r="AX253" s="1536"/>
      <c r="AY253" s="1536"/>
      <c r="AZ253" s="1536"/>
      <c r="BA253" s="1536"/>
      <c r="BB253" s="1536"/>
      <c r="BC253" s="1536"/>
      <c r="BD253" s="1536"/>
      <c r="BE253" s="1536"/>
      <c r="BF253" s="1536"/>
    </row>
    <row r="254" spans="2:58" ht="15" x14ac:dyDescent="0.25">
      <c r="B254" s="1536"/>
      <c r="C254" s="1536"/>
      <c r="D254" s="1536"/>
      <c r="E254" s="1536"/>
      <c r="F254" s="1536"/>
      <c r="G254" s="1536"/>
      <c r="H254" s="1536"/>
      <c r="I254" s="1536"/>
      <c r="J254" s="1536"/>
      <c r="K254" s="1536"/>
      <c r="L254" s="1536"/>
      <c r="M254" s="1536"/>
      <c r="N254" s="1536"/>
      <c r="O254" s="1536"/>
      <c r="P254" s="1536"/>
      <c r="Q254" s="1536"/>
      <c r="R254" s="1536"/>
      <c r="S254" s="1536"/>
      <c r="T254" s="1536"/>
      <c r="U254" s="1536"/>
      <c r="V254" s="1536"/>
      <c r="W254" s="1536"/>
      <c r="X254" s="1536"/>
      <c r="Y254" s="1536"/>
      <c r="Z254" s="1536"/>
      <c r="AA254" s="1536"/>
      <c r="AB254" s="1536"/>
      <c r="AC254" s="1536"/>
      <c r="AD254" s="1536"/>
      <c r="AE254" s="1536"/>
      <c r="AF254" s="1536"/>
      <c r="AG254" s="1536"/>
      <c r="AH254" s="1536"/>
      <c r="AI254" s="1536"/>
      <c r="AJ254" s="1536"/>
      <c r="AK254" s="1536"/>
      <c r="AL254" s="1536"/>
      <c r="AM254" s="1536"/>
      <c r="AN254" s="1536"/>
      <c r="AO254" s="1536"/>
      <c r="AP254" s="1536"/>
      <c r="AQ254" s="1536"/>
      <c r="AR254" s="1536"/>
      <c r="AS254" s="1536"/>
      <c r="AT254" s="1536"/>
      <c r="AU254" s="1536"/>
      <c r="AV254" s="1536"/>
      <c r="AW254" s="1536"/>
      <c r="AX254" s="1536"/>
      <c r="AY254" s="1536"/>
      <c r="AZ254" s="1536"/>
      <c r="BA254" s="1536"/>
      <c r="BB254" s="1536"/>
      <c r="BC254" s="1536"/>
      <c r="BD254" s="1536"/>
      <c r="BE254" s="1536"/>
      <c r="BF254" s="1536"/>
    </row>
    <row r="255" spans="2:58" ht="15" x14ac:dyDescent="0.25">
      <c r="B255" s="1536"/>
      <c r="C255" s="1536"/>
      <c r="D255" s="1536"/>
      <c r="E255" s="1536"/>
      <c r="F255" s="1536"/>
      <c r="G255" s="1536"/>
      <c r="H255" s="1536"/>
      <c r="I255" s="1536"/>
      <c r="J255" s="1536"/>
      <c r="K255" s="1536"/>
      <c r="L255" s="1536"/>
      <c r="M255" s="1536"/>
      <c r="N255" s="1536"/>
      <c r="O255" s="1536"/>
      <c r="P255" s="1536"/>
      <c r="Q255" s="1536"/>
      <c r="R255" s="1536"/>
      <c r="S255" s="1536"/>
      <c r="T255" s="1536"/>
      <c r="U255" s="1536"/>
      <c r="V255" s="1536"/>
      <c r="W255" s="1536"/>
      <c r="X255" s="1536"/>
      <c r="Y255" s="1536"/>
      <c r="Z255" s="1536"/>
      <c r="AA255" s="1536"/>
      <c r="AB255" s="1536"/>
      <c r="AC255" s="1536"/>
      <c r="AD255" s="1536"/>
      <c r="AE255" s="1536"/>
      <c r="AF255" s="1536"/>
      <c r="AG255" s="1536"/>
      <c r="AH255" s="1536"/>
      <c r="AI255" s="1536"/>
      <c r="AJ255" s="1536"/>
      <c r="AK255" s="1536"/>
      <c r="AL255" s="1536"/>
      <c r="AM255" s="1536"/>
      <c r="AN255" s="1536"/>
      <c r="AO255" s="1536"/>
      <c r="AP255" s="1536"/>
      <c r="AQ255" s="1536"/>
      <c r="AR255" s="1536"/>
      <c r="AS255" s="1536"/>
      <c r="AT255" s="1536"/>
      <c r="AU255" s="1536"/>
      <c r="AV255" s="1536"/>
      <c r="AW255" s="1536"/>
      <c r="AX255" s="1536"/>
      <c r="AY255" s="1536"/>
      <c r="AZ255" s="1536"/>
      <c r="BA255" s="1536"/>
      <c r="BB255" s="1536"/>
      <c r="BC255" s="1536"/>
      <c r="BD255" s="1536"/>
      <c r="BE255" s="1536"/>
      <c r="BF255" s="1536"/>
    </row>
    <row r="256" spans="2:58" ht="15" x14ac:dyDescent="0.25">
      <c r="B256" s="1536"/>
      <c r="C256" s="1536"/>
      <c r="D256" s="1536"/>
      <c r="E256" s="1536"/>
      <c r="F256" s="1536"/>
      <c r="G256" s="1536"/>
      <c r="H256" s="1536"/>
      <c r="I256" s="1536"/>
      <c r="J256" s="1536"/>
      <c r="K256" s="1536"/>
      <c r="L256" s="1536"/>
      <c r="M256" s="1536"/>
      <c r="N256" s="1536"/>
      <c r="O256" s="1536"/>
      <c r="P256" s="1536"/>
      <c r="Q256" s="1536"/>
      <c r="R256" s="1536"/>
      <c r="S256" s="1536"/>
      <c r="T256" s="1536"/>
      <c r="U256" s="1536"/>
      <c r="V256" s="1536"/>
      <c r="W256" s="1536"/>
      <c r="X256" s="1536"/>
      <c r="Y256" s="1536"/>
      <c r="Z256" s="1536"/>
      <c r="AA256" s="1536"/>
      <c r="AB256" s="1536"/>
      <c r="AC256" s="1536"/>
      <c r="AD256" s="1536"/>
      <c r="AE256" s="1536"/>
      <c r="AF256" s="1536"/>
      <c r="AG256" s="1536"/>
      <c r="AH256" s="1536"/>
      <c r="AI256" s="1536"/>
      <c r="AJ256" s="1536"/>
      <c r="AK256" s="1536"/>
      <c r="AL256" s="1536"/>
      <c r="AM256" s="1536"/>
      <c r="AN256" s="1536"/>
      <c r="AO256" s="1536"/>
      <c r="AP256" s="1536"/>
      <c r="AQ256" s="1536"/>
      <c r="AR256" s="1536"/>
      <c r="AS256" s="1536"/>
      <c r="AT256" s="1536"/>
      <c r="AU256" s="1536"/>
      <c r="AV256" s="1536"/>
      <c r="AW256" s="1536"/>
      <c r="AX256" s="1536"/>
      <c r="AY256" s="1536"/>
      <c r="AZ256" s="1536"/>
      <c r="BA256" s="1536"/>
      <c r="BB256" s="1536"/>
      <c r="BC256" s="1536"/>
      <c r="BD256" s="1536"/>
      <c r="BE256" s="1536"/>
      <c r="BF256" s="1536"/>
    </row>
    <row r="257" spans="2:58" ht="15" x14ac:dyDescent="0.25">
      <c r="B257" s="1536"/>
      <c r="C257" s="1536"/>
      <c r="D257" s="1536"/>
      <c r="E257" s="1536"/>
      <c r="F257" s="1536"/>
      <c r="G257" s="1536"/>
      <c r="H257" s="1536"/>
      <c r="I257" s="1536"/>
      <c r="J257" s="1536"/>
      <c r="K257" s="1536"/>
      <c r="L257" s="1536"/>
      <c r="M257" s="1536"/>
      <c r="N257" s="1536"/>
      <c r="O257" s="1536"/>
      <c r="P257" s="1536"/>
      <c r="Q257" s="1536"/>
      <c r="R257" s="1536"/>
      <c r="S257" s="1536"/>
      <c r="T257" s="1536"/>
      <c r="U257" s="1536"/>
      <c r="V257" s="1536"/>
      <c r="W257" s="1536"/>
      <c r="X257" s="1536"/>
      <c r="Y257" s="1536"/>
      <c r="Z257" s="1536"/>
      <c r="AA257" s="1536"/>
      <c r="AB257" s="1536"/>
      <c r="AC257" s="1536"/>
      <c r="AD257" s="1536"/>
      <c r="AE257" s="1536"/>
      <c r="AF257" s="1536"/>
      <c r="AG257" s="1536"/>
      <c r="AH257" s="1536"/>
      <c r="AI257" s="1536"/>
      <c r="AJ257" s="1536"/>
      <c r="AK257" s="1536"/>
      <c r="AL257" s="1536"/>
      <c r="AM257" s="1536"/>
      <c r="AN257" s="1536"/>
      <c r="AO257" s="1536"/>
      <c r="AP257" s="1536"/>
      <c r="AQ257" s="1536"/>
      <c r="AR257" s="1536"/>
      <c r="AS257" s="1536"/>
      <c r="AT257" s="1536"/>
      <c r="AU257" s="1536"/>
      <c r="AV257" s="1536"/>
      <c r="AW257" s="1536"/>
      <c r="AX257" s="1536"/>
      <c r="AY257" s="1536"/>
      <c r="AZ257" s="1536"/>
      <c r="BA257" s="1536"/>
      <c r="BB257" s="1536"/>
      <c r="BC257" s="1536"/>
      <c r="BD257" s="1536"/>
      <c r="BE257" s="1536"/>
      <c r="BF257" s="1536"/>
    </row>
    <row r="258" spans="2:58" ht="15" x14ac:dyDescent="0.25">
      <c r="B258" s="1536"/>
      <c r="C258" s="1536"/>
      <c r="D258" s="1536"/>
      <c r="E258" s="1536"/>
      <c r="F258" s="1536"/>
      <c r="G258" s="1536"/>
      <c r="H258" s="1536"/>
      <c r="I258" s="1536"/>
      <c r="J258" s="1536"/>
      <c r="K258" s="1536"/>
      <c r="L258" s="1536"/>
      <c r="M258" s="1536"/>
      <c r="N258" s="1536"/>
      <c r="O258" s="1536"/>
      <c r="P258" s="1536"/>
      <c r="Q258" s="1536"/>
      <c r="R258" s="1536"/>
      <c r="S258" s="1536"/>
      <c r="T258" s="1536"/>
      <c r="U258" s="1536"/>
      <c r="V258" s="1536"/>
      <c r="W258" s="1536"/>
      <c r="X258" s="1536"/>
      <c r="Y258" s="1536"/>
      <c r="Z258" s="1536"/>
      <c r="AA258" s="1536"/>
      <c r="AB258" s="1536"/>
      <c r="AC258" s="1536"/>
      <c r="AD258" s="1536"/>
      <c r="AE258" s="1536"/>
      <c r="AF258" s="1536"/>
      <c r="AG258" s="1536"/>
      <c r="AH258" s="1536"/>
      <c r="AI258" s="1536"/>
      <c r="AJ258" s="1536"/>
      <c r="AK258" s="1536"/>
      <c r="AL258" s="1536"/>
      <c r="AM258" s="1536"/>
      <c r="AN258" s="1536"/>
      <c r="AO258" s="1536"/>
      <c r="AP258" s="1536"/>
      <c r="AQ258" s="1536"/>
      <c r="AR258" s="1536"/>
      <c r="AS258" s="1536"/>
      <c r="AT258" s="1536"/>
      <c r="AU258" s="1536"/>
      <c r="AV258" s="1536"/>
      <c r="AW258" s="1536"/>
      <c r="AX258" s="1536"/>
      <c r="AY258" s="1536"/>
      <c r="AZ258" s="1536"/>
      <c r="BA258" s="1536"/>
      <c r="BB258" s="1536"/>
      <c r="BC258" s="1536"/>
      <c r="BD258" s="1536"/>
      <c r="BE258" s="1536"/>
      <c r="BF258" s="1536"/>
    </row>
    <row r="259" spans="2:58" ht="15" x14ac:dyDescent="0.25">
      <c r="B259" s="1536"/>
      <c r="C259" s="1536"/>
      <c r="D259" s="1536"/>
      <c r="E259" s="1536"/>
      <c r="F259" s="1536"/>
      <c r="G259" s="1536"/>
      <c r="H259" s="1536"/>
      <c r="I259" s="1536"/>
      <c r="J259" s="1536"/>
      <c r="K259" s="1536"/>
      <c r="L259" s="1536"/>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c r="AG259" s="1536"/>
      <c r="AH259" s="1536"/>
      <c r="AI259" s="1536"/>
      <c r="AJ259" s="1536"/>
      <c r="AK259" s="1536"/>
      <c r="AL259" s="1536"/>
      <c r="AM259" s="1536"/>
      <c r="AN259" s="1536"/>
      <c r="AO259" s="1536"/>
      <c r="AP259" s="1536"/>
      <c r="AQ259" s="1536"/>
      <c r="AR259" s="1536"/>
      <c r="AS259" s="1536"/>
      <c r="AT259" s="1536"/>
      <c r="AU259" s="1536"/>
      <c r="AV259" s="1536"/>
      <c r="AW259" s="1536"/>
      <c r="AX259" s="1536"/>
      <c r="AY259" s="1536"/>
      <c r="AZ259" s="1536"/>
      <c r="BA259" s="1536"/>
      <c r="BB259" s="1536"/>
      <c r="BC259" s="1536"/>
      <c r="BD259" s="1536"/>
      <c r="BE259" s="1536"/>
      <c r="BF259" s="1536"/>
    </row>
    <row r="260" spans="2:58" ht="15" x14ac:dyDescent="0.25">
      <c r="B260" s="1536"/>
      <c r="C260" s="1536"/>
      <c r="D260" s="1536"/>
      <c r="E260" s="1536"/>
      <c r="F260" s="1536"/>
      <c r="G260" s="1536"/>
      <c r="H260" s="1536"/>
      <c r="I260" s="1536"/>
      <c r="J260" s="1536"/>
      <c r="K260" s="1536"/>
      <c r="L260" s="1536"/>
      <c r="M260" s="1536"/>
      <c r="N260" s="1536"/>
      <c r="O260" s="1536"/>
      <c r="P260" s="1536"/>
      <c r="Q260" s="1536"/>
      <c r="R260" s="1536"/>
      <c r="S260" s="1536"/>
      <c r="T260" s="1536"/>
      <c r="U260" s="1536"/>
      <c r="V260" s="1536"/>
      <c r="W260" s="1536"/>
      <c r="X260" s="1536"/>
      <c r="Y260" s="1536"/>
      <c r="Z260" s="1536"/>
      <c r="AA260" s="1536"/>
      <c r="AB260" s="1536"/>
      <c r="AC260" s="1536"/>
      <c r="AD260" s="1536"/>
      <c r="AE260" s="1536"/>
      <c r="AF260" s="1536"/>
      <c r="AG260" s="1536"/>
      <c r="AH260" s="1536"/>
      <c r="AI260" s="1536"/>
      <c r="AJ260" s="1536"/>
      <c r="AK260" s="1536"/>
      <c r="AL260" s="1536"/>
      <c r="AM260" s="1536"/>
      <c r="AN260" s="1536"/>
      <c r="AO260" s="1536"/>
      <c r="AP260" s="1536"/>
      <c r="AQ260" s="1536"/>
      <c r="AR260" s="1536"/>
      <c r="AS260" s="1536"/>
      <c r="AT260" s="1536"/>
      <c r="AU260" s="1536"/>
      <c r="AV260" s="1536"/>
      <c r="AW260" s="1536"/>
      <c r="AX260" s="1536"/>
      <c r="AY260" s="1536"/>
      <c r="AZ260" s="1536"/>
      <c r="BA260" s="1536"/>
      <c r="BB260" s="1536"/>
      <c r="BC260" s="1536"/>
      <c r="BD260" s="1536"/>
      <c r="BE260" s="1536"/>
      <c r="BF260" s="1536"/>
    </row>
    <row r="261" spans="2:58" ht="15" x14ac:dyDescent="0.25">
      <c r="B261" s="1536"/>
      <c r="C261" s="1536"/>
      <c r="D261" s="1536"/>
      <c r="E261" s="1536"/>
      <c r="F261" s="1536"/>
      <c r="G261" s="1536"/>
      <c r="H261" s="1536"/>
      <c r="I261" s="1536"/>
      <c r="J261" s="1536"/>
      <c r="K261" s="1536"/>
      <c r="L261" s="1536"/>
      <c r="M261" s="1536"/>
      <c r="N261" s="1536"/>
      <c r="O261" s="1536"/>
      <c r="P261" s="1536"/>
      <c r="Q261" s="1536"/>
      <c r="R261" s="1536"/>
      <c r="S261" s="1536"/>
      <c r="T261" s="1536"/>
      <c r="U261" s="1536"/>
      <c r="V261" s="1536"/>
      <c r="W261" s="1536"/>
      <c r="X261" s="1536"/>
      <c r="Y261" s="1536"/>
      <c r="Z261" s="1536"/>
      <c r="AA261" s="1536"/>
      <c r="AB261" s="1536"/>
      <c r="AC261" s="1536"/>
      <c r="AD261" s="1536"/>
      <c r="AE261" s="1536"/>
      <c r="AF261" s="1536"/>
      <c r="AG261" s="1536"/>
      <c r="AH261" s="1536"/>
      <c r="AI261" s="1536"/>
      <c r="AJ261" s="1536"/>
      <c r="AK261" s="1536"/>
      <c r="AL261" s="1536"/>
      <c r="AM261" s="1536"/>
      <c r="AN261" s="1536"/>
      <c r="AO261" s="1536"/>
      <c r="AP261" s="1536"/>
      <c r="AQ261" s="1536"/>
      <c r="AR261" s="1536"/>
      <c r="AS261" s="1536"/>
      <c r="AT261" s="1536"/>
      <c r="AU261" s="1536"/>
      <c r="AV261" s="1536"/>
      <c r="AW261" s="1536"/>
      <c r="AX261" s="1536"/>
      <c r="AY261" s="1536"/>
      <c r="AZ261" s="1536"/>
      <c r="BA261" s="1536"/>
      <c r="BB261" s="1536"/>
      <c r="BC261" s="1536"/>
      <c r="BD261" s="1536"/>
      <c r="BE261" s="1536"/>
      <c r="BF261" s="1536"/>
    </row>
    <row r="262" spans="2:58" ht="15" x14ac:dyDescent="0.25">
      <c r="B262" s="1536"/>
      <c r="C262" s="1536"/>
      <c r="D262" s="1536"/>
      <c r="E262" s="1536"/>
      <c r="F262" s="1536"/>
      <c r="G262" s="1536"/>
      <c r="H262" s="1536"/>
      <c r="I262" s="1536"/>
      <c r="J262" s="1536"/>
      <c r="K262" s="1536"/>
      <c r="L262" s="1536"/>
      <c r="M262" s="1536"/>
      <c r="N262" s="1536"/>
      <c r="O262" s="1536"/>
      <c r="P262" s="1536"/>
      <c r="Q262" s="1536"/>
      <c r="R262" s="1536"/>
      <c r="S262" s="1536"/>
      <c r="T262" s="1536"/>
      <c r="U262" s="1536"/>
      <c r="V262" s="1536"/>
      <c r="W262" s="1536"/>
      <c r="X262" s="1536"/>
      <c r="Y262" s="1536"/>
      <c r="Z262" s="1536"/>
      <c r="AA262" s="1536"/>
      <c r="AB262" s="1536"/>
      <c r="AC262" s="1536"/>
      <c r="AD262" s="1536"/>
      <c r="AE262" s="1536"/>
      <c r="AF262" s="1536"/>
      <c r="AG262" s="1536"/>
      <c r="AH262" s="1536"/>
      <c r="AI262" s="1536"/>
      <c r="AJ262" s="1536"/>
      <c r="AK262" s="1536"/>
      <c r="AL262" s="1536"/>
      <c r="AM262" s="1536"/>
      <c r="AN262" s="1536"/>
      <c r="AO262" s="1536"/>
      <c r="AP262" s="1536"/>
      <c r="AQ262" s="1536"/>
      <c r="AR262" s="1536"/>
      <c r="AS262" s="1536"/>
      <c r="AT262" s="1536"/>
      <c r="AU262" s="1536"/>
      <c r="AV262" s="1536"/>
      <c r="AW262" s="1536"/>
      <c r="AX262" s="1536"/>
      <c r="AY262" s="1536"/>
      <c r="AZ262" s="1536"/>
      <c r="BA262" s="1536"/>
      <c r="BB262" s="1536"/>
      <c r="BC262" s="1536"/>
      <c r="BD262" s="1536"/>
      <c r="BE262" s="1536"/>
      <c r="BF262" s="1536"/>
    </row>
    <row r="263" spans="2:58" ht="15" x14ac:dyDescent="0.25">
      <c r="B263" s="1536"/>
      <c r="C263" s="1536"/>
      <c r="D263" s="1536"/>
      <c r="E263" s="1536"/>
      <c r="F263" s="1536"/>
      <c r="G263" s="1536"/>
      <c r="H263" s="1536"/>
      <c r="I263" s="1536"/>
      <c r="J263" s="1536"/>
      <c r="K263" s="1536"/>
      <c r="L263" s="1536"/>
      <c r="M263" s="1536"/>
      <c r="N263" s="1536"/>
      <c r="O263" s="1536"/>
      <c r="P263" s="1536"/>
      <c r="Q263" s="1536"/>
      <c r="R263" s="1536"/>
      <c r="S263" s="1536"/>
      <c r="T263" s="1536"/>
      <c r="U263" s="1536"/>
      <c r="V263" s="1536"/>
      <c r="W263" s="1536"/>
      <c r="X263" s="1536"/>
      <c r="Y263" s="1536"/>
      <c r="Z263" s="1536"/>
      <c r="AA263" s="1536"/>
      <c r="AB263" s="1536"/>
      <c r="AC263" s="1536"/>
      <c r="AD263" s="1536"/>
      <c r="AE263" s="1536"/>
      <c r="AF263" s="1536"/>
      <c r="AG263" s="1536"/>
      <c r="AH263" s="1536"/>
      <c r="AI263" s="1536"/>
      <c r="AJ263" s="1536"/>
      <c r="AK263" s="1536"/>
      <c r="AL263" s="1536"/>
      <c r="AM263" s="1536"/>
      <c r="AN263" s="1536"/>
      <c r="AO263" s="1536"/>
      <c r="AP263" s="1536"/>
      <c r="AQ263" s="1536"/>
      <c r="AR263" s="1536"/>
      <c r="AS263" s="1536"/>
      <c r="AT263" s="1536"/>
      <c r="AU263" s="1536"/>
      <c r="AV263" s="1536"/>
      <c r="AW263" s="1536"/>
      <c r="AX263" s="1536"/>
      <c r="AY263" s="1536"/>
      <c r="AZ263" s="1536"/>
      <c r="BA263" s="1536"/>
      <c r="BB263" s="1536"/>
      <c r="BC263" s="1536"/>
      <c r="BD263" s="1536"/>
      <c r="BE263" s="1536"/>
      <c r="BF263" s="1536"/>
    </row>
    <row r="264" spans="2:58" ht="15" x14ac:dyDescent="0.25">
      <c r="B264" s="1536"/>
      <c r="C264" s="1536"/>
      <c r="D264" s="1536"/>
      <c r="E264" s="1536"/>
      <c r="F264" s="1536"/>
      <c r="G264" s="1536"/>
      <c r="H264" s="1536"/>
      <c r="I264" s="1536"/>
      <c r="J264" s="1536"/>
      <c r="K264" s="1536"/>
      <c r="L264" s="1536"/>
      <c r="M264" s="1536"/>
      <c r="N264" s="1536"/>
      <c r="O264" s="1536"/>
      <c r="P264" s="1536"/>
      <c r="Q264" s="1536"/>
      <c r="R264" s="1536"/>
      <c r="S264" s="1536"/>
      <c r="T264" s="1536"/>
      <c r="U264" s="1536"/>
      <c r="V264" s="1536"/>
      <c r="W264" s="1536"/>
      <c r="X264" s="1536"/>
      <c r="Y264" s="1536"/>
      <c r="Z264" s="1536"/>
      <c r="AA264" s="1536"/>
      <c r="AB264" s="1536"/>
      <c r="AC264" s="1536"/>
      <c r="AD264" s="1536"/>
      <c r="AE264" s="1536"/>
      <c r="AF264" s="1536"/>
      <c r="AG264" s="1536"/>
      <c r="AH264" s="1536"/>
      <c r="AI264" s="1536"/>
      <c r="AJ264" s="1536"/>
      <c r="AK264" s="1536"/>
      <c r="AL264" s="1536"/>
      <c r="AM264" s="1536"/>
      <c r="AN264" s="1536"/>
      <c r="AO264" s="1536"/>
      <c r="AP264" s="1536"/>
      <c r="AQ264" s="1536"/>
      <c r="AR264" s="1536"/>
      <c r="AS264" s="1536"/>
      <c r="AT264" s="1536"/>
      <c r="AU264" s="1536"/>
      <c r="AV264" s="1536"/>
      <c r="AW264" s="1536"/>
      <c r="AX264" s="1536"/>
      <c r="AY264" s="1536"/>
      <c r="AZ264" s="1536"/>
      <c r="BA264" s="1536"/>
      <c r="BB264" s="1536"/>
      <c r="BC264" s="1536"/>
      <c r="BD264" s="1536"/>
      <c r="BE264" s="1536"/>
      <c r="BF264" s="1536"/>
    </row>
    <row r="265" spans="2:58" ht="15" x14ac:dyDescent="0.25">
      <c r="B265" s="1536"/>
      <c r="C265" s="1536"/>
      <c r="D265" s="1536"/>
      <c r="E265" s="1536"/>
      <c r="F265" s="1536"/>
      <c r="G265" s="1536"/>
      <c r="H265" s="1536"/>
      <c r="I265" s="1536"/>
      <c r="J265" s="1536"/>
      <c r="K265" s="1536"/>
      <c r="L265" s="1536"/>
      <c r="M265" s="1536"/>
      <c r="N265" s="1536"/>
      <c r="O265" s="1536"/>
      <c r="P265" s="1536"/>
      <c r="Q265" s="1536"/>
      <c r="R265" s="1536"/>
      <c r="S265" s="1536"/>
      <c r="T265" s="1536"/>
      <c r="U265" s="1536"/>
      <c r="V265" s="1536"/>
      <c r="W265" s="1536"/>
      <c r="X265" s="1536"/>
      <c r="Y265" s="1536"/>
      <c r="Z265" s="1536"/>
      <c r="AA265" s="1536"/>
      <c r="AB265" s="1536"/>
      <c r="AC265" s="1536"/>
      <c r="AD265" s="1536"/>
      <c r="AE265" s="1536"/>
      <c r="AF265" s="1536"/>
      <c r="AG265" s="1536"/>
      <c r="AH265" s="1536"/>
      <c r="AI265" s="1536"/>
      <c r="AJ265" s="1536"/>
      <c r="AK265" s="1536"/>
      <c r="AL265" s="1536"/>
      <c r="AM265" s="1536"/>
      <c r="AN265" s="1536"/>
      <c r="AO265" s="1536"/>
      <c r="AP265" s="1536"/>
      <c r="AQ265" s="1536"/>
      <c r="AR265" s="1536"/>
      <c r="AS265" s="1536"/>
      <c r="AT265" s="1536"/>
      <c r="AU265" s="1536"/>
      <c r="AV265" s="1536"/>
      <c r="AW265" s="1536"/>
      <c r="AX265" s="1536"/>
      <c r="AY265" s="1536"/>
      <c r="AZ265" s="1536"/>
      <c r="BA265" s="1536"/>
      <c r="BB265" s="1536"/>
      <c r="BC265" s="1536"/>
      <c r="BD265" s="1536"/>
      <c r="BE265" s="1536"/>
      <c r="BF265" s="1536"/>
    </row>
    <row r="266" spans="2:58" ht="15" x14ac:dyDescent="0.25">
      <c r="B266" s="1536"/>
      <c r="C266" s="1536"/>
      <c r="D266" s="1536"/>
      <c r="E266" s="1536"/>
      <c r="F266" s="1536"/>
      <c r="G266" s="1536"/>
      <c r="H266" s="1536"/>
      <c r="I266" s="1536"/>
      <c r="J266" s="1536"/>
      <c r="K266" s="1536"/>
      <c r="L266" s="1536"/>
      <c r="M266" s="1536"/>
      <c r="N266" s="1536"/>
      <c r="O266" s="1536"/>
      <c r="P266" s="1536"/>
      <c r="Q266" s="1536"/>
      <c r="R266" s="1536"/>
      <c r="S266" s="1536"/>
      <c r="T266" s="1536"/>
      <c r="U266" s="1536"/>
      <c r="V266" s="1536"/>
      <c r="W266" s="1536"/>
      <c r="X266" s="1536"/>
      <c r="Y266" s="1536"/>
      <c r="Z266" s="1536"/>
      <c r="AA266" s="1536"/>
      <c r="AB266" s="1536"/>
      <c r="AC266" s="1536"/>
      <c r="AD266" s="1536"/>
      <c r="AE266" s="1536"/>
      <c r="AF266" s="1536"/>
      <c r="AG266" s="1536"/>
      <c r="AH266" s="1536"/>
      <c r="AI266" s="1536"/>
      <c r="AJ266" s="1536"/>
      <c r="AK266" s="1536"/>
      <c r="AL266" s="1536"/>
      <c r="AM266" s="1536"/>
      <c r="AN266" s="1536"/>
      <c r="AO266" s="1536"/>
      <c r="AP266" s="1536"/>
      <c r="AQ266" s="1536"/>
      <c r="AR266" s="1536"/>
      <c r="AS266" s="1536"/>
      <c r="AT266" s="1536"/>
      <c r="AU266" s="1536"/>
      <c r="AV266" s="1536"/>
      <c r="AW266" s="1536"/>
      <c r="AX266" s="1536"/>
      <c r="AY266" s="1536"/>
      <c r="AZ266" s="1536"/>
      <c r="BA266" s="1536"/>
      <c r="BB266" s="1536"/>
      <c r="BC266" s="1536"/>
      <c r="BD266" s="1536"/>
      <c r="BE266" s="1536"/>
      <c r="BF266" s="1536"/>
    </row>
    <row r="267" spans="2:58" ht="15" x14ac:dyDescent="0.25">
      <c r="B267" s="1536"/>
      <c r="C267" s="1536"/>
      <c r="D267" s="1536"/>
      <c r="E267" s="1536"/>
      <c r="F267" s="1536"/>
      <c r="G267" s="1536"/>
      <c r="H267" s="1536"/>
      <c r="I267" s="1536"/>
      <c r="J267" s="1536"/>
      <c r="K267" s="1536"/>
      <c r="L267" s="1536"/>
      <c r="M267" s="1536"/>
      <c r="N267" s="1536"/>
      <c r="O267" s="1536"/>
      <c r="P267" s="1536"/>
      <c r="Q267" s="1536"/>
      <c r="R267" s="1536"/>
      <c r="S267" s="1536"/>
      <c r="T267" s="1536"/>
      <c r="U267" s="1536"/>
      <c r="V267" s="1536"/>
      <c r="W267" s="1536"/>
      <c r="X267" s="1536"/>
      <c r="Y267" s="1536"/>
      <c r="Z267" s="1536"/>
      <c r="AA267" s="1536"/>
      <c r="AB267" s="1536"/>
      <c r="AC267" s="1536"/>
      <c r="AD267" s="1536"/>
      <c r="AE267" s="1536"/>
      <c r="AF267" s="1536"/>
      <c r="AG267" s="1536"/>
      <c r="AH267" s="1536"/>
      <c r="AI267" s="1536"/>
      <c r="AJ267" s="1536"/>
      <c r="AK267" s="1536"/>
      <c r="AL267" s="1536"/>
      <c r="AM267" s="1536"/>
      <c r="AN267" s="1536"/>
      <c r="AO267" s="1536"/>
      <c r="AP267" s="1536"/>
      <c r="AQ267" s="1536"/>
      <c r="AR267" s="1536"/>
      <c r="AS267" s="1536"/>
      <c r="AT267" s="1536"/>
      <c r="AU267" s="1536"/>
      <c r="AV267" s="1536"/>
      <c r="AW267" s="1536"/>
      <c r="AX267" s="1536"/>
      <c r="AY267" s="1536"/>
      <c r="AZ267" s="1536"/>
      <c r="BA267" s="1536"/>
      <c r="BB267" s="1536"/>
      <c r="BC267" s="1536"/>
      <c r="BD267" s="1536"/>
      <c r="BE267" s="1536"/>
      <c r="BF267" s="1536"/>
    </row>
    <row r="268" spans="2:58" ht="15" x14ac:dyDescent="0.25">
      <c r="B268" s="1536"/>
      <c r="C268" s="1536"/>
      <c r="D268" s="1536"/>
      <c r="E268" s="1536"/>
      <c r="F268" s="1536"/>
      <c r="G268" s="1536"/>
      <c r="H268" s="1536"/>
      <c r="I268" s="1536"/>
      <c r="J268" s="1536"/>
      <c r="K268" s="1536"/>
      <c r="L268" s="1536"/>
      <c r="M268" s="1536"/>
      <c r="N268" s="1536"/>
      <c r="O268" s="1536"/>
      <c r="P268" s="1536"/>
      <c r="Q268" s="1536"/>
      <c r="R268" s="1536"/>
      <c r="S268" s="1536"/>
      <c r="T268" s="1536"/>
      <c r="U268" s="1536"/>
      <c r="V268" s="1536"/>
      <c r="W268" s="1536"/>
      <c r="X268" s="1536"/>
      <c r="Y268" s="1536"/>
      <c r="Z268" s="1536"/>
      <c r="AA268" s="1536"/>
      <c r="AB268" s="1536"/>
      <c r="AC268" s="1536"/>
      <c r="AD268" s="1536"/>
      <c r="AE268" s="1536"/>
      <c r="AF268" s="1536"/>
      <c r="AG268" s="1536"/>
      <c r="AH268" s="1536"/>
      <c r="AI268" s="1536"/>
      <c r="AJ268" s="1536"/>
      <c r="AK268" s="1536"/>
      <c r="AL268" s="1536"/>
      <c r="AM268" s="1536"/>
      <c r="AN268" s="1536"/>
      <c r="AO268" s="1536"/>
      <c r="AP268" s="1536"/>
      <c r="AQ268" s="1536"/>
      <c r="AR268" s="1536"/>
      <c r="AS268" s="1536"/>
      <c r="AT268" s="1536"/>
      <c r="AU268" s="1536"/>
      <c r="AV268" s="1536"/>
      <c r="AW268" s="1536"/>
      <c r="AX268" s="1536"/>
      <c r="AY268" s="1536"/>
      <c r="AZ268" s="1536"/>
      <c r="BA268" s="1536"/>
      <c r="BB268" s="1536"/>
      <c r="BC268" s="1536"/>
      <c r="BD268" s="1536"/>
      <c r="BE268" s="1536"/>
      <c r="BF268" s="1536"/>
    </row>
    <row r="269" spans="2:58" ht="15" x14ac:dyDescent="0.25">
      <c r="B269" s="1536"/>
      <c r="C269" s="1536"/>
      <c r="D269" s="1536"/>
      <c r="E269" s="1536"/>
      <c r="F269" s="1536"/>
      <c r="G269" s="1536"/>
      <c r="H269" s="1536"/>
      <c r="I269" s="1536"/>
      <c r="J269" s="1536"/>
      <c r="K269" s="1536"/>
      <c r="L269" s="1536"/>
      <c r="M269" s="1536"/>
      <c r="N269" s="1536"/>
      <c r="O269" s="1536"/>
      <c r="P269" s="1536"/>
      <c r="Q269" s="1536"/>
      <c r="R269" s="1536"/>
      <c r="S269" s="1536"/>
      <c r="T269" s="1536"/>
      <c r="U269" s="1536"/>
      <c r="V269" s="1536"/>
      <c r="W269" s="1536"/>
      <c r="X269" s="1536"/>
      <c r="Y269" s="1536"/>
      <c r="Z269" s="1536"/>
      <c r="AA269" s="1536"/>
      <c r="AB269" s="1536"/>
      <c r="AC269" s="1536"/>
      <c r="AD269" s="1536"/>
      <c r="AE269" s="1536"/>
      <c r="AF269" s="1536"/>
      <c r="AG269" s="1536"/>
      <c r="AH269" s="1536"/>
      <c r="AI269" s="1536"/>
      <c r="AJ269" s="1536"/>
      <c r="AK269" s="1536"/>
      <c r="AL269" s="1536"/>
      <c r="AM269" s="1536"/>
      <c r="AN269" s="1536"/>
      <c r="AO269" s="1536"/>
      <c r="AP269" s="1536"/>
      <c r="AQ269" s="1536"/>
      <c r="AR269" s="1536"/>
      <c r="AS269" s="1536"/>
      <c r="AT269" s="1536"/>
      <c r="AU269" s="1536"/>
      <c r="AV269" s="1536"/>
      <c r="AW269" s="1536"/>
      <c r="AX269" s="1536"/>
      <c r="AY269" s="1536"/>
      <c r="AZ269" s="1536"/>
      <c r="BA269" s="1536"/>
      <c r="BB269" s="1536"/>
      <c r="BC269" s="1536"/>
      <c r="BD269" s="1536"/>
      <c r="BE269" s="1536"/>
      <c r="BF269" s="1536"/>
    </row>
    <row r="270" spans="2:58" ht="15" x14ac:dyDescent="0.25">
      <c r="B270" s="1536"/>
      <c r="C270" s="1536"/>
      <c r="D270" s="1536"/>
      <c r="E270" s="1536"/>
      <c r="F270" s="1536"/>
      <c r="G270" s="1536"/>
      <c r="H270" s="1536"/>
      <c r="I270" s="1536"/>
      <c r="J270" s="1536"/>
      <c r="K270" s="1536"/>
      <c r="L270" s="1536"/>
      <c r="M270" s="1536"/>
      <c r="N270" s="1536"/>
      <c r="O270" s="1536"/>
      <c r="P270" s="1536"/>
      <c r="Q270" s="1536"/>
      <c r="R270" s="1536"/>
      <c r="S270" s="1536"/>
      <c r="T270" s="1536"/>
      <c r="U270" s="1536"/>
      <c r="V270" s="1536"/>
      <c r="W270" s="1536"/>
      <c r="X270" s="1536"/>
      <c r="Y270" s="1536"/>
      <c r="Z270" s="1536"/>
      <c r="AA270" s="1536"/>
      <c r="AB270" s="1536"/>
      <c r="AC270" s="1536"/>
      <c r="AD270" s="1536"/>
      <c r="AE270" s="1536"/>
      <c r="AF270" s="1536"/>
      <c r="AG270" s="1536"/>
      <c r="AH270" s="1536"/>
      <c r="AI270" s="1536"/>
      <c r="AJ270" s="1536"/>
      <c r="AK270" s="1536"/>
      <c r="AL270" s="1536"/>
      <c r="AM270" s="1536"/>
      <c r="AN270" s="1536"/>
      <c r="AO270" s="1536"/>
      <c r="AP270" s="1536"/>
      <c r="AQ270" s="1536"/>
      <c r="AR270" s="1536"/>
      <c r="AS270" s="1536"/>
      <c r="AT270" s="1536"/>
      <c r="AU270" s="1536"/>
      <c r="AV270" s="1536"/>
      <c r="AW270" s="1536"/>
      <c r="AX270" s="1536"/>
      <c r="AY270" s="1536"/>
      <c r="AZ270" s="1536"/>
      <c r="BA270" s="1536"/>
      <c r="BB270" s="1536"/>
      <c r="BC270" s="1536"/>
      <c r="BD270" s="1536"/>
      <c r="BE270" s="1536"/>
      <c r="BF270" s="1536"/>
    </row>
    <row r="271" spans="2:58" ht="15" x14ac:dyDescent="0.25">
      <c r="B271" s="1536"/>
      <c r="C271" s="1536"/>
      <c r="D271" s="1536"/>
      <c r="E271" s="1536"/>
      <c r="F271" s="1536"/>
      <c r="G271" s="1536"/>
      <c r="H271" s="1536"/>
      <c r="I271" s="1536"/>
      <c r="J271" s="1536"/>
      <c r="K271" s="1536"/>
      <c r="L271" s="1536"/>
      <c r="M271" s="1536"/>
      <c r="N271" s="1536"/>
      <c r="O271" s="1536"/>
      <c r="P271" s="1536"/>
      <c r="Q271" s="1536"/>
      <c r="R271" s="1536"/>
      <c r="S271" s="1536"/>
      <c r="T271" s="1536"/>
      <c r="U271" s="1536"/>
      <c r="V271" s="1536"/>
      <c r="W271" s="1536"/>
      <c r="X271" s="1536"/>
      <c r="Y271" s="1536"/>
      <c r="Z271" s="1536"/>
      <c r="AA271" s="1536"/>
      <c r="AB271" s="1536"/>
      <c r="AC271" s="1536"/>
      <c r="AD271" s="1536"/>
      <c r="AE271" s="1536"/>
      <c r="AF271" s="1536"/>
      <c r="AG271" s="1536"/>
      <c r="AH271" s="1536"/>
      <c r="AI271" s="1536"/>
      <c r="AJ271" s="1536"/>
      <c r="AK271" s="1536"/>
      <c r="AL271" s="1536"/>
      <c r="AM271" s="1536"/>
      <c r="AN271" s="1536"/>
      <c r="AO271" s="1536"/>
      <c r="AP271" s="1536"/>
      <c r="AQ271" s="1536"/>
      <c r="AR271" s="1536"/>
      <c r="AS271" s="1536"/>
      <c r="AT271" s="1536"/>
      <c r="AU271" s="1536"/>
      <c r="AV271" s="1536"/>
      <c r="AW271" s="1536"/>
      <c r="AX271" s="1536"/>
      <c r="AY271" s="1536"/>
      <c r="AZ271" s="1536"/>
      <c r="BA271" s="1536"/>
      <c r="BB271" s="1536"/>
      <c r="BC271" s="1536"/>
      <c r="BD271" s="1536"/>
      <c r="BE271" s="1536"/>
      <c r="BF271" s="1536"/>
    </row>
    <row r="272" spans="2:58" ht="15" x14ac:dyDescent="0.25">
      <c r="B272" s="1536"/>
      <c r="C272" s="1536"/>
      <c r="D272" s="1536"/>
      <c r="E272" s="1536"/>
      <c r="F272" s="1536"/>
      <c r="G272" s="1536"/>
      <c r="H272" s="1536"/>
      <c r="I272" s="1536"/>
      <c r="J272" s="1536"/>
      <c r="K272" s="1536"/>
      <c r="L272" s="1536"/>
      <c r="M272" s="1536"/>
      <c r="N272" s="1536"/>
      <c r="O272" s="1536"/>
      <c r="P272" s="1536"/>
      <c r="Q272" s="1536"/>
      <c r="R272" s="1536"/>
      <c r="S272" s="1536"/>
      <c r="T272" s="1536"/>
      <c r="U272" s="1536"/>
      <c r="V272" s="1536"/>
      <c r="W272" s="1536"/>
      <c r="X272" s="1536"/>
      <c r="Y272" s="1536"/>
      <c r="Z272" s="1536"/>
      <c r="AA272" s="1536"/>
      <c r="AB272" s="1536"/>
      <c r="AC272" s="1536"/>
      <c r="AD272" s="1536"/>
      <c r="AE272" s="1536"/>
      <c r="AF272" s="1536"/>
      <c r="AG272" s="1536"/>
      <c r="AH272" s="1536"/>
      <c r="AI272" s="1536"/>
      <c r="AJ272" s="1536"/>
      <c r="AK272" s="1536"/>
      <c r="AL272" s="1536"/>
      <c r="AM272" s="1536"/>
      <c r="AN272" s="1536"/>
      <c r="AO272" s="1536"/>
      <c r="AP272" s="1536"/>
      <c r="AQ272" s="1536"/>
      <c r="AR272" s="1536"/>
      <c r="AS272" s="1536"/>
      <c r="AT272" s="1536"/>
      <c r="AU272" s="1536"/>
      <c r="AV272" s="1536"/>
      <c r="AW272" s="1536"/>
      <c r="AX272" s="1536"/>
      <c r="AY272" s="1536"/>
      <c r="AZ272" s="1536"/>
      <c r="BA272" s="1536"/>
      <c r="BB272" s="1536"/>
      <c r="BC272" s="1536"/>
      <c r="BD272" s="1536"/>
      <c r="BE272" s="1536"/>
      <c r="BF272" s="1536"/>
    </row>
    <row r="273" spans="2:58" ht="15" x14ac:dyDescent="0.25">
      <c r="B273" s="1536"/>
      <c r="C273" s="1536"/>
      <c r="D273" s="1536"/>
      <c r="E273" s="1536"/>
      <c r="F273" s="1536"/>
      <c r="G273" s="1536"/>
      <c r="H273" s="1536"/>
      <c r="I273" s="1536"/>
      <c r="J273" s="1536"/>
      <c r="K273" s="1536"/>
      <c r="L273" s="1536"/>
      <c r="M273" s="1536"/>
      <c r="N273" s="1536"/>
      <c r="O273" s="1536"/>
      <c r="P273" s="1536"/>
      <c r="Q273" s="1536"/>
      <c r="R273" s="1536"/>
      <c r="S273" s="1536"/>
      <c r="T273" s="1536"/>
      <c r="U273" s="1536"/>
      <c r="V273" s="1536"/>
      <c r="W273" s="1536"/>
      <c r="X273" s="1536"/>
      <c r="Y273" s="1536"/>
      <c r="Z273" s="1536"/>
      <c r="AA273" s="1536"/>
      <c r="AB273" s="1536"/>
      <c r="AC273" s="1536"/>
      <c r="AD273" s="1536"/>
      <c r="AE273" s="1536"/>
      <c r="AF273" s="1536"/>
      <c r="AG273" s="1536"/>
      <c r="AH273" s="1536"/>
      <c r="AI273" s="1536"/>
      <c r="AJ273" s="1536"/>
      <c r="AK273" s="1536"/>
      <c r="AL273" s="1536"/>
      <c r="AM273" s="1536"/>
      <c r="AN273" s="1536"/>
      <c r="AO273" s="1536"/>
      <c r="AP273" s="1536"/>
      <c r="AQ273" s="1536"/>
      <c r="AR273" s="1536"/>
      <c r="AS273" s="1536"/>
      <c r="AT273" s="1536"/>
      <c r="AU273" s="1536"/>
      <c r="AV273" s="1536"/>
      <c r="AW273" s="1536"/>
      <c r="AX273" s="1536"/>
      <c r="AY273" s="1536"/>
      <c r="AZ273" s="1536"/>
      <c r="BA273" s="1536"/>
      <c r="BB273" s="1536"/>
      <c r="BC273" s="1536"/>
      <c r="BD273" s="1536"/>
      <c r="BE273" s="1536"/>
      <c r="BF273" s="1536"/>
    </row>
    <row r="274" spans="2:58" ht="15" x14ac:dyDescent="0.25">
      <c r="B274" s="1536"/>
      <c r="C274" s="1536"/>
      <c r="D274" s="1536"/>
      <c r="E274" s="1536"/>
      <c r="F274" s="1536"/>
      <c r="G274" s="1536"/>
      <c r="H274" s="1536"/>
      <c r="I274" s="1536"/>
      <c r="J274" s="1536"/>
      <c r="K274" s="1536"/>
      <c r="L274" s="1536"/>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1536"/>
      <c r="AL274" s="1536"/>
      <c r="AM274" s="1536"/>
      <c r="AN274" s="1536"/>
      <c r="AO274" s="1536"/>
      <c r="AP274" s="1536"/>
      <c r="AQ274" s="1536"/>
      <c r="AR274" s="1536"/>
      <c r="AS274" s="1536"/>
      <c r="AT274" s="1536"/>
      <c r="AU274" s="1536"/>
      <c r="AV274" s="1536"/>
      <c r="AW274" s="1536"/>
      <c r="AX274" s="1536"/>
      <c r="AY274" s="1536"/>
      <c r="AZ274" s="1536"/>
      <c r="BA274" s="1536"/>
      <c r="BB274" s="1536"/>
      <c r="BC274" s="1536"/>
      <c r="BD274" s="1536"/>
      <c r="BE274" s="1536"/>
      <c r="BF274" s="1536"/>
    </row>
    <row r="275" spans="2:58" ht="15" x14ac:dyDescent="0.25">
      <c r="B275" s="1536"/>
      <c r="C275" s="1536"/>
      <c r="D275" s="1536"/>
      <c r="E275" s="1536"/>
      <c r="F275" s="1536"/>
      <c r="G275" s="1536"/>
      <c r="H275" s="1536"/>
      <c r="I275" s="1536"/>
      <c r="J275" s="1536"/>
      <c r="K275" s="1536"/>
      <c r="L275" s="1536"/>
      <c r="M275" s="1536"/>
      <c r="N275" s="1536"/>
      <c r="O275" s="1536"/>
      <c r="P275" s="1536"/>
      <c r="Q275" s="1536"/>
      <c r="R275" s="1536"/>
      <c r="S275" s="1536"/>
      <c r="T275" s="1536"/>
      <c r="U275" s="1536"/>
      <c r="V275" s="1536"/>
      <c r="W275" s="1536"/>
      <c r="X275" s="1536"/>
      <c r="Y275" s="1536"/>
      <c r="Z275" s="1536"/>
      <c r="AA275" s="1536"/>
      <c r="AB275" s="1536"/>
      <c r="AC275" s="1536"/>
      <c r="AD275" s="1536"/>
      <c r="AE275" s="1536"/>
      <c r="AF275" s="1536"/>
      <c r="AG275" s="1536"/>
      <c r="AH275" s="1536"/>
      <c r="AI275" s="1536"/>
      <c r="AJ275" s="1536"/>
      <c r="AK275" s="1536"/>
      <c r="AL275" s="1536"/>
      <c r="AM275" s="1536"/>
      <c r="AN275" s="1536"/>
      <c r="AO275" s="1536"/>
      <c r="AP275" s="1536"/>
      <c r="AQ275" s="1536"/>
      <c r="AR275" s="1536"/>
      <c r="AS275" s="1536"/>
      <c r="AT275" s="1536"/>
      <c r="AU275" s="1536"/>
      <c r="AV275" s="1536"/>
      <c r="AW275" s="1536"/>
      <c r="AX275" s="1536"/>
      <c r="AY275" s="1536"/>
      <c r="AZ275" s="1536"/>
      <c r="BA275" s="1536"/>
      <c r="BB275" s="1536"/>
      <c r="BC275" s="1536"/>
      <c r="BD275" s="1536"/>
      <c r="BE275" s="1536"/>
      <c r="BF275" s="1536"/>
    </row>
    <row r="276" spans="2:58" ht="15" x14ac:dyDescent="0.25">
      <c r="B276" s="1536"/>
      <c r="C276" s="1536"/>
      <c r="D276" s="1536"/>
      <c r="E276" s="1536"/>
      <c r="F276" s="1536"/>
      <c r="G276" s="1536"/>
      <c r="H276" s="1536"/>
      <c r="I276" s="1536"/>
      <c r="J276" s="1536"/>
      <c r="K276" s="1536"/>
      <c r="L276" s="1536"/>
      <c r="M276" s="1536"/>
      <c r="N276" s="1536"/>
      <c r="O276" s="1536"/>
      <c r="P276" s="1536"/>
      <c r="Q276" s="1536"/>
      <c r="R276" s="1536"/>
      <c r="S276" s="1536"/>
      <c r="T276" s="1536"/>
      <c r="U276" s="1536"/>
      <c r="V276" s="1536"/>
      <c r="W276" s="1536"/>
      <c r="X276" s="1536"/>
      <c r="Y276" s="1536"/>
      <c r="Z276" s="1536"/>
      <c r="AA276" s="1536"/>
      <c r="AB276" s="1536"/>
      <c r="AC276" s="1536"/>
      <c r="AD276" s="1536"/>
      <c r="AE276" s="1536"/>
      <c r="AF276" s="1536"/>
      <c r="AG276" s="1536"/>
      <c r="AH276" s="1536"/>
      <c r="AI276" s="1536"/>
      <c r="AJ276" s="1536"/>
      <c r="AK276" s="1536"/>
      <c r="AL276" s="1536"/>
      <c r="AM276" s="1536"/>
      <c r="AN276" s="1536"/>
      <c r="AO276" s="1536"/>
      <c r="AP276" s="1536"/>
      <c r="AQ276" s="1536"/>
      <c r="AR276" s="1536"/>
      <c r="AS276" s="1536"/>
      <c r="AT276" s="1536"/>
      <c r="AU276" s="1536"/>
      <c r="AV276" s="1536"/>
      <c r="AW276" s="1536"/>
      <c r="AX276" s="1536"/>
      <c r="AY276" s="1536"/>
      <c r="AZ276" s="1536"/>
      <c r="BA276" s="1536"/>
      <c r="BB276" s="1536"/>
      <c r="BC276" s="1536"/>
      <c r="BD276" s="1536"/>
      <c r="BE276" s="1536"/>
      <c r="BF276" s="1536"/>
    </row>
    <row r="277" spans="2:58" ht="15" x14ac:dyDescent="0.25">
      <c r="B277" s="1536"/>
      <c r="C277" s="1536"/>
      <c r="D277" s="1536"/>
      <c r="E277" s="1536"/>
      <c r="F277" s="1536"/>
      <c r="G277" s="1536"/>
      <c r="H277" s="1536"/>
      <c r="I277" s="1536"/>
      <c r="J277" s="1536"/>
      <c r="K277" s="1536"/>
      <c r="L277" s="1536"/>
      <c r="M277" s="1536"/>
      <c r="N277" s="1536"/>
      <c r="O277" s="1536"/>
      <c r="P277" s="1536"/>
      <c r="Q277" s="1536"/>
      <c r="R277" s="1536"/>
      <c r="S277" s="1536"/>
      <c r="T277" s="1536"/>
      <c r="U277" s="1536"/>
      <c r="V277" s="1536"/>
      <c r="W277" s="1536"/>
      <c r="X277" s="1536"/>
      <c r="Y277" s="1536"/>
      <c r="Z277" s="1536"/>
      <c r="AA277" s="1536"/>
      <c r="AB277" s="1536"/>
      <c r="AC277" s="1536"/>
      <c r="AD277" s="1536"/>
      <c r="AE277" s="1536"/>
      <c r="AF277" s="1536"/>
      <c r="AG277" s="1536"/>
      <c r="AH277" s="1536"/>
      <c r="AI277" s="1536"/>
      <c r="AJ277" s="1536"/>
      <c r="AK277" s="1536"/>
      <c r="AL277" s="1536"/>
      <c r="AM277" s="1536"/>
      <c r="AN277" s="1536"/>
      <c r="AO277" s="1536"/>
      <c r="AP277" s="1536"/>
      <c r="AQ277" s="1536"/>
      <c r="AR277" s="1536"/>
      <c r="AS277" s="1536"/>
      <c r="AT277" s="1536"/>
      <c r="AU277" s="1536"/>
      <c r="AV277" s="1536"/>
      <c r="AW277" s="1536"/>
      <c r="AX277" s="1536"/>
      <c r="AY277" s="1536"/>
      <c r="AZ277" s="1536"/>
      <c r="BA277" s="1536"/>
      <c r="BB277" s="1536"/>
      <c r="BC277" s="1536"/>
      <c r="BD277" s="1536"/>
      <c r="BE277" s="1536"/>
      <c r="BF277" s="1536"/>
    </row>
    <row r="278" spans="2:58" ht="15" x14ac:dyDescent="0.25">
      <c r="B278" s="1536"/>
      <c r="C278" s="1536"/>
      <c r="D278" s="1536"/>
      <c r="E278" s="1536"/>
      <c r="F278" s="1536"/>
      <c r="G278" s="1536"/>
      <c r="H278" s="1536"/>
      <c r="I278" s="1536"/>
      <c r="J278" s="1536"/>
      <c r="K278" s="1536"/>
      <c r="L278" s="1536"/>
      <c r="M278" s="1536"/>
      <c r="N278" s="1536"/>
      <c r="O278" s="1536"/>
      <c r="P278" s="1536"/>
      <c r="Q278" s="1536"/>
      <c r="R278" s="1536"/>
      <c r="S278" s="1536"/>
      <c r="T278" s="1536"/>
      <c r="U278" s="1536"/>
      <c r="V278" s="1536"/>
      <c r="W278" s="1536"/>
      <c r="X278" s="1536"/>
      <c r="Y278" s="1536"/>
      <c r="Z278" s="1536"/>
      <c r="AA278" s="1536"/>
      <c r="AB278" s="1536"/>
      <c r="AC278" s="1536"/>
      <c r="AD278" s="1536"/>
      <c r="AE278" s="1536"/>
      <c r="AF278" s="1536"/>
      <c r="AG278" s="1536"/>
      <c r="AH278" s="1536"/>
      <c r="AI278" s="1536"/>
      <c r="AJ278" s="1536"/>
      <c r="AK278" s="1536"/>
      <c r="AL278" s="1536"/>
      <c r="AM278" s="1536"/>
      <c r="AN278" s="1536"/>
      <c r="AO278" s="1536"/>
      <c r="AP278" s="1536"/>
      <c r="AQ278" s="1536"/>
      <c r="AR278" s="1536"/>
      <c r="AS278" s="1536"/>
      <c r="AT278" s="1536"/>
      <c r="AU278" s="1536"/>
      <c r="AV278" s="1536"/>
      <c r="AW278" s="1536"/>
      <c r="AX278" s="1536"/>
      <c r="AY278" s="1536"/>
      <c r="AZ278" s="1536"/>
      <c r="BA278" s="1536"/>
      <c r="BB278" s="1536"/>
      <c r="BC278" s="1536"/>
      <c r="BD278" s="1536"/>
      <c r="BE278" s="1536"/>
      <c r="BF278" s="1536"/>
    </row>
    <row r="279" spans="2:58" ht="15" x14ac:dyDescent="0.25">
      <c r="B279" s="1536"/>
      <c r="C279" s="1536"/>
      <c r="D279" s="1536"/>
      <c r="E279" s="1536"/>
      <c r="F279" s="1536"/>
      <c r="G279" s="1536"/>
      <c r="H279" s="1536"/>
      <c r="I279" s="1536"/>
      <c r="J279" s="1536"/>
      <c r="K279" s="1536"/>
      <c r="L279" s="1536"/>
      <c r="M279" s="1536"/>
      <c r="N279" s="1536"/>
      <c r="O279" s="1536"/>
      <c r="P279" s="1536"/>
      <c r="Q279" s="1536"/>
      <c r="R279" s="1536"/>
      <c r="S279" s="1536"/>
      <c r="T279" s="1536"/>
      <c r="U279" s="1536"/>
      <c r="V279" s="1536"/>
      <c r="W279" s="1536"/>
      <c r="X279" s="1536"/>
      <c r="Y279" s="1536"/>
      <c r="Z279" s="1536"/>
      <c r="AA279" s="1536"/>
      <c r="AB279" s="1536"/>
      <c r="AC279" s="1536"/>
      <c r="AD279" s="1536"/>
      <c r="AE279" s="1536"/>
      <c r="AF279" s="1536"/>
      <c r="AG279" s="1536"/>
      <c r="AH279" s="1536"/>
      <c r="AI279" s="1536"/>
      <c r="AJ279" s="1536"/>
      <c r="AK279" s="1536"/>
      <c r="AL279" s="1536"/>
      <c r="AM279" s="1536"/>
      <c r="AN279" s="1536"/>
      <c r="AO279" s="1536"/>
      <c r="AP279" s="1536"/>
      <c r="AQ279" s="1536"/>
      <c r="AR279" s="1536"/>
      <c r="AS279" s="1536"/>
      <c r="AT279" s="1536"/>
      <c r="AU279" s="1536"/>
      <c r="AV279" s="1536"/>
      <c r="AW279" s="1536"/>
      <c r="AX279" s="1536"/>
      <c r="AY279" s="1536"/>
      <c r="AZ279" s="1536"/>
      <c r="BA279" s="1536"/>
      <c r="BB279" s="1536"/>
      <c r="BC279" s="1536"/>
      <c r="BD279" s="1536"/>
      <c r="BE279" s="1536"/>
      <c r="BF279" s="1536"/>
    </row>
    <row r="280" spans="2:58" ht="15" x14ac:dyDescent="0.25">
      <c r="B280" s="1536"/>
      <c r="C280" s="1536"/>
      <c r="D280" s="1536"/>
      <c r="E280" s="1536"/>
      <c r="F280" s="1536"/>
      <c r="G280" s="1536"/>
      <c r="H280" s="1536"/>
      <c r="I280" s="1536"/>
      <c r="J280" s="1536"/>
      <c r="K280" s="1536"/>
      <c r="L280" s="1536"/>
      <c r="M280" s="1536"/>
      <c r="N280" s="1536"/>
      <c r="O280" s="1536"/>
      <c r="P280" s="1536"/>
      <c r="Q280" s="1536"/>
      <c r="R280" s="1536"/>
      <c r="S280" s="1536"/>
      <c r="T280" s="1536"/>
      <c r="U280" s="1536"/>
      <c r="V280" s="1536"/>
      <c r="W280" s="1536"/>
      <c r="X280" s="1536"/>
      <c r="Y280" s="1536"/>
      <c r="Z280" s="1536"/>
      <c r="AA280" s="1536"/>
      <c r="AB280" s="1536"/>
      <c r="AC280" s="1536"/>
      <c r="AD280" s="1536"/>
      <c r="AE280" s="1536"/>
      <c r="AF280" s="1536"/>
      <c r="AG280" s="1536"/>
      <c r="AH280" s="1536"/>
      <c r="AI280" s="1536"/>
      <c r="AJ280" s="1536"/>
      <c r="AK280" s="1536"/>
      <c r="AL280" s="1536"/>
      <c r="AM280" s="1536"/>
      <c r="AN280" s="1536"/>
      <c r="AO280" s="1536"/>
      <c r="AP280" s="1536"/>
      <c r="AQ280" s="1536"/>
      <c r="AR280" s="1536"/>
      <c r="AS280" s="1536"/>
      <c r="AT280" s="1536"/>
      <c r="AU280" s="1536"/>
      <c r="AV280" s="1536"/>
      <c r="AW280" s="1536"/>
      <c r="AX280" s="1536"/>
      <c r="AY280" s="1536"/>
      <c r="AZ280" s="1536"/>
      <c r="BA280" s="1536"/>
      <c r="BB280" s="1536"/>
      <c r="BC280" s="1536"/>
      <c r="BD280" s="1536"/>
      <c r="BE280" s="1536"/>
      <c r="BF280" s="1536"/>
    </row>
    <row r="281" spans="2:58" ht="15" x14ac:dyDescent="0.25">
      <c r="B281" s="1536"/>
      <c r="C281" s="1536"/>
      <c r="D281" s="1536"/>
      <c r="E281" s="1536"/>
      <c r="F281" s="1536"/>
      <c r="G281" s="1536"/>
      <c r="H281" s="1536"/>
      <c r="I281" s="1536"/>
      <c r="J281" s="1536"/>
      <c r="K281" s="1536"/>
      <c r="L281" s="1536"/>
      <c r="M281" s="1536"/>
      <c r="N281" s="1536"/>
      <c r="O281" s="1536"/>
      <c r="P281" s="1536"/>
      <c r="Q281" s="1536"/>
      <c r="R281" s="1536"/>
      <c r="S281" s="1536"/>
      <c r="T281" s="1536"/>
      <c r="U281" s="1536"/>
      <c r="V281" s="1536"/>
      <c r="W281" s="1536"/>
      <c r="X281" s="1536"/>
      <c r="Y281" s="1536"/>
      <c r="Z281" s="1536"/>
      <c r="AA281" s="1536"/>
      <c r="AB281" s="1536"/>
      <c r="AC281" s="1536"/>
      <c r="AD281" s="1536"/>
      <c r="AE281" s="1536"/>
      <c r="AF281" s="1536"/>
      <c r="AG281" s="1536"/>
      <c r="AH281" s="1536"/>
      <c r="AI281" s="1536"/>
      <c r="AJ281" s="1536"/>
      <c r="AK281" s="1536"/>
      <c r="AL281" s="1536"/>
      <c r="AM281" s="1536"/>
      <c r="AN281" s="1536"/>
      <c r="AO281" s="1536"/>
      <c r="AP281" s="1536"/>
      <c r="AQ281" s="1536"/>
      <c r="AR281" s="1536"/>
      <c r="AS281" s="1536"/>
      <c r="AT281" s="1536"/>
      <c r="AU281" s="1536"/>
      <c r="AV281" s="1536"/>
      <c r="AW281" s="1536"/>
      <c r="AX281" s="1536"/>
      <c r="AY281" s="1536"/>
      <c r="AZ281" s="1536"/>
      <c r="BA281" s="1536"/>
      <c r="BB281" s="1536"/>
      <c r="BC281" s="1536"/>
      <c r="BD281" s="1536"/>
      <c r="BE281" s="1536"/>
      <c r="BF281" s="1536"/>
    </row>
    <row r="282" spans="2:58" ht="15" x14ac:dyDescent="0.25">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1536"/>
      <c r="AV282" s="1536"/>
      <c r="AW282" s="1536"/>
      <c r="AX282" s="1536"/>
      <c r="AY282" s="1536"/>
      <c r="AZ282" s="1536"/>
      <c r="BA282" s="1536"/>
      <c r="BB282" s="1536"/>
      <c r="BC282" s="1536"/>
      <c r="BD282" s="1536"/>
      <c r="BE282" s="1536"/>
      <c r="BF282" s="1536"/>
    </row>
    <row r="283" spans="2:58" ht="15" x14ac:dyDescent="0.25">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1536"/>
      <c r="AV283" s="1536"/>
      <c r="AW283" s="1536"/>
      <c r="AX283" s="1536"/>
      <c r="AY283" s="1536"/>
      <c r="AZ283" s="1536"/>
      <c r="BA283" s="1536"/>
      <c r="BB283" s="1536"/>
      <c r="BC283" s="1536"/>
      <c r="BD283" s="1536"/>
      <c r="BE283" s="1536"/>
      <c r="BF283" s="1536"/>
    </row>
    <row r="284" spans="2:58" ht="15" x14ac:dyDescent="0.25">
      <c r="B284" s="1536"/>
      <c r="C284" s="1536"/>
      <c r="D284" s="1536"/>
      <c r="E284" s="1536"/>
      <c r="F284" s="1536"/>
      <c r="G284" s="1536"/>
      <c r="H284" s="1536"/>
      <c r="I284" s="1536"/>
      <c r="J284" s="1536"/>
      <c r="K284" s="1536"/>
      <c r="L284" s="1536"/>
      <c r="M284" s="1536"/>
      <c r="N284" s="1536"/>
      <c r="O284" s="1536"/>
      <c r="P284" s="1536"/>
      <c r="Q284" s="1536"/>
      <c r="R284" s="1536"/>
      <c r="S284" s="1536"/>
      <c r="T284" s="1536"/>
      <c r="U284" s="1536"/>
      <c r="V284" s="1536"/>
      <c r="W284" s="1536"/>
      <c r="X284" s="1536"/>
      <c r="Y284" s="1536"/>
      <c r="Z284" s="1536"/>
      <c r="AA284" s="1536"/>
      <c r="AB284" s="1536"/>
      <c r="AC284" s="1536"/>
      <c r="AD284" s="1536"/>
      <c r="AE284" s="1536"/>
      <c r="AF284" s="1536"/>
      <c r="AG284" s="1536"/>
      <c r="AH284" s="1536"/>
      <c r="AI284" s="1536"/>
      <c r="AJ284" s="1536"/>
      <c r="AK284" s="1536"/>
      <c r="AL284" s="1536"/>
      <c r="AM284" s="1536"/>
      <c r="AN284" s="1536"/>
      <c r="AO284" s="1536"/>
      <c r="AP284" s="1536"/>
      <c r="AQ284" s="1536"/>
      <c r="AR284" s="1536"/>
      <c r="AS284" s="1536"/>
      <c r="AT284" s="1536"/>
      <c r="AU284" s="1536"/>
      <c r="AV284" s="1536"/>
      <c r="AW284" s="1536"/>
      <c r="AX284" s="1536"/>
      <c r="AY284" s="1536"/>
      <c r="AZ284" s="1536"/>
      <c r="BA284" s="1536"/>
      <c r="BB284" s="1536"/>
      <c r="BC284" s="1536"/>
      <c r="BD284" s="1536"/>
      <c r="BE284" s="1536"/>
      <c r="BF284" s="1536"/>
    </row>
    <row r="285" spans="2:58" ht="15" x14ac:dyDescent="0.25">
      <c r="B285" s="1536"/>
      <c r="C285" s="1536"/>
      <c r="D285" s="1536"/>
      <c r="E285" s="1536"/>
      <c r="F285" s="1536"/>
      <c r="G285" s="1536"/>
      <c r="H285" s="1536"/>
      <c r="I285" s="1536"/>
      <c r="J285" s="1536"/>
      <c r="K285" s="1536"/>
      <c r="L285" s="1536"/>
      <c r="M285" s="1536"/>
      <c r="N285" s="1536"/>
      <c r="O285" s="1536"/>
      <c r="P285" s="1536"/>
      <c r="Q285" s="1536"/>
      <c r="R285" s="1536"/>
      <c r="S285" s="1536"/>
      <c r="T285" s="1536"/>
      <c r="U285" s="1536"/>
      <c r="V285" s="1536"/>
      <c r="W285" s="1536"/>
      <c r="X285" s="1536"/>
      <c r="Y285" s="1536"/>
      <c r="Z285" s="1536"/>
      <c r="AA285" s="1536"/>
      <c r="AB285" s="1536"/>
      <c r="AC285" s="1536"/>
      <c r="AD285" s="1536"/>
      <c r="AE285" s="1536"/>
      <c r="AF285" s="1536"/>
      <c r="AG285" s="1536"/>
      <c r="AH285" s="1536"/>
      <c r="AI285" s="1536"/>
      <c r="AJ285" s="1536"/>
      <c r="AK285" s="1536"/>
      <c r="AL285" s="1536"/>
      <c r="AM285" s="1536"/>
      <c r="AN285" s="1536"/>
      <c r="AO285" s="1536"/>
      <c r="AP285" s="1536"/>
      <c r="AQ285" s="1536"/>
      <c r="AR285" s="1536"/>
      <c r="AS285" s="1536"/>
      <c r="AT285" s="1536"/>
      <c r="AU285" s="1536"/>
      <c r="AV285" s="1536"/>
      <c r="AW285" s="1536"/>
      <c r="AX285" s="1536"/>
      <c r="AY285" s="1536"/>
      <c r="AZ285" s="1536"/>
      <c r="BA285" s="1536"/>
      <c r="BB285" s="1536"/>
      <c r="BC285" s="1536"/>
      <c r="BD285" s="1536"/>
      <c r="BE285" s="1536"/>
      <c r="BF285" s="1536"/>
    </row>
    <row r="286" spans="2:58" ht="15" x14ac:dyDescent="0.25">
      <c r="B286" s="1536"/>
      <c r="C286" s="1536"/>
      <c r="D286" s="1536"/>
      <c r="E286" s="1536"/>
      <c r="F286" s="1536"/>
      <c r="G286" s="1536"/>
      <c r="H286" s="1536"/>
      <c r="I286" s="1536"/>
      <c r="J286" s="1536"/>
      <c r="K286" s="1536"/>
      <c r="L286" s="1536"/>
      <c r="M286" s="1536"/>
      <c r="N286" s="1536"/>
      <c r="O286" s="1536"/>
      <c r="P286" s="1536"/>
      <c r="Q286" s="1536"/>
      <c r="R286" s="1536"/>
      <c r="S286" s="1536"/>
      <c r="T286" s="1536"/>
      <c r="U286" s="1536"/>
      <c r="V286" s="1536"/>
      <c r="W286" s="1536"/>
      <c r="X286" s="1536"/>
      <c r="Y286" s="1536"/>
      <c r="Z286" s="1536"/>
      <c r="AA286" s="1536"/>
      <c r="AB286" s="1536"/>
      <c r="AC286" s="1536"/>
      <c r="AD286" s="1536"/>
      <c r="AE286" s="1536"/>
      <c r="AF286" s="1536"/>
      <c r="AG286" s="1536"/>
      <c r="AH286" s="1536"/>
      <c r="AI286" s="1536"/>
      <c r="AJ286" s="1536"/>
      <c r="AK286" s="1536"/>
      <c r="AL286" s="1536"/>
      <c r="AM286" s="1536"/>
      <c r="AN286" s="1536"/>
      <c r="AO286" s="1536"/>
      <c r="AP286" s="1536"/>
      <c r="AQ286" s="1536"/>
      <c r="AR286" s="1536"/>
      <c r="AS286" s="1536"/>
      <c r="AT286" s="1536"/>
      <c r="AU286" s="1536"/>
      <c r="AV286" s="1536"/>
      <c r="AW286" s="1536"/>
      <c r="AX286" s="1536"/>
      <c r="AY286" s="1536"/>
      <c r="AZ286" s="1536"/>
      <c r="BA286" s="1536"/>
      <c r="BB286" s="1536"/>
      <c r="BC286" s="1536"/>
      <c r="BD286" s="1536"/>
      <c r="BE286" s="1536"/>
      <c r="BF286" s="1536"/>
    </row>
    <row r="287" spans="2:58" ht="15" x14ac:dyDescent="0.25">
      <c r="B287" s="1536"/>
      <c r="C287" s="1536"/>
      <c r="D287" s="1536"/>
      <c r="E287" s="1536"/>
      <c r="F287" s="1536"/>
      <c r="G287" s="1536"/>
      <c r="H287" s="1536"/>
      <c r="I287" s="1536"/>
      <c r="J287" s="1536"/>
      <c r="K287" s="1536"/>
      <c r="L287" s="1536"/>
      <c r="M287" s="1536"/>
      <c r="N287" s="1536"/>
      <c r="O287" s="1536"/>
      <c r="P287" s="1536"/>
      <c r="Q287" s="1536"/>
      <c r="R287" s="1536"/>
      <c r="S287" s="1536"/>
      <c r="T287" s="1536"/>
      <c r="U287" s="1536"/>
      <c r="V287" s="1536"/>
      <c r="W287" s="1536"/>
      <c r="X287" s="1536"/>
      <c r="Y287" s="1536"/>
      <c r="Z287" s="1536"/>
      <c r="AA287" s="1536"/>
      <c r="AB287" s="1536"/>
      <c r="AC287" s="1536"/>
      <c r="AD287" s="1536"/>
      <c r="AE287" s="1536"/>
      <c r="AF287" s="1536"/>
      <c r="AG287" s="1536"/>
      <c r="AH287" s="1536"/>
      <c r="AI287" s="1536"/>
      <c r="AJ287" s="1536"/>
      <c r="AK287" s="1536"/>
      <c r="AL287" s="1536"/>
      <c r="AM287" s="1536"/>
      <c r="AN287" s="1536"/>
      <c r="AO287" s="1536"/>
      <c r="AP287" s="1536"/>
      <c r="AQ287" s="1536"/>
      <c r="AR287" s="1536"/>
      <c r="AS287" s="1536"/>
      <c r="AT287" s="1536"/>
      <c r="AU287" s="1536"/>
      <c r="AV287" s="1536"/>
      <c r="AW287" s="1536"/>
      <c r="AX287" s="1536"/>
      <c r="AY287" s="1536"/>
      <c r="AZ287" s="1536"/>
      <c r="BA287" s="1536"/>
      <c r="BB287" s="1536"/>
      <c r="BC287" s="1536"/>
      <c r="BD287" s="1536"/>
      <c r="BE287" s="1536"/>
      <c r="BF287" s="1536"/>
    </row>
    <row r="288" spans="2:58" ht="15" x14ac:dyDescent="0.25">
      <c r="B288" s="1536"/>
      <c r="C288" s="1536"/>
      <c r="D288" s="1536"/>
      <c r="E288" s="1536"/>
      <c r="F288" s="1536"/>
      <c r="G288" s="1536"/>
      <c r="H288" s="1536"/>
      <c r="I288" s="1536"/>
      <c r="J288" s="1536"/>
      <c r="K288" s="1536"/>
      <c r="L288" s="1536"/>
      <c r="M288" s="1536"/>
      <c r="N288" s="1536"/>
      <c r="O288" s="1536"/>
      <c r="P288" s="1536"/>
      <c r="Q288" s="1536"/>
      <c r="R288" s="1536"/>
      <c r="S288" s="1536"/>
      <c r="T288" s="1536"/>
      <c r="U288" s="1536"/>
      <c r="V288" s="1536"/>
      <c r="W288" s="1536"/>
      <c r="X288" s="1536"/>
      <c r="Y288" s="1536"/>
      <c r="Z288" s="1536"/>
      <c r="AA288" s="1536"/>
      <c r="AB288" s="1536"/>
      <c r="AC288" s="1536"/>
      <c r="AD288" s="1536"/>
      <c r="AE288" s="1536"/>
      <c r="AF288" s="1536"/>
      <c r="AG288" s="1536"/>
      <c r="AH288" s="1536"/>
      <c r="AI288" s="1536"/>
      <c r="AJ288" s="1536"/>
      <c r="AK288" s="1536"/>
      <c r="AL288" s="1536"/>
      <c r="AM288" s="1536"/>
      <c r="AN288" s="1536"/>
      <c r="AO288" s="1536"/>
      <c r="AP288" s="1536"/>
      <c r="AQ288" s="1536"/>
      <c r="AR288" s="1536"/>
      <c r="AS288" s="1536"/>
      <c r="AT288" s="1536"/>
      <c r="AU288" s="1536"/>
      <c r="AV288" s="1536"/>
      <c r="AW288" s="1536"/>
      <c r="AX288" s="1536"/>
      <c r="AY288" s="1536"/>
      <c r="AZ288" s="1536"/>
      <c r="BA288" s="1536"/>
      <c r="BB288" s="1536"/>
      <c r="BC288" s="1536"/>
      <c r="BD288" s="1536"/>
      <c r="BE288" s="1536"/>
      <c r="BF288" s="1536"/>
    </row>
    <row r="289" spans="2:58" ht="15" x14ac:dyDescent="0.25">
      <c r="B289" s="1536"/>
      <c r="C289" s="1536"/>
      <c r="D289" s="1536"/>
      <c r="E289" s="1536"/>
      <c r="F289" s="1536"/>
      <c r="G289" s="1536"/>
      <c r="H289" s="1536"/>
      <c r="I289" s="1536"/>
      <c r="J289" s="1536"/>
      <c r="K289" s="1536"/>
      <c r="L289" s="1536"/>
      <c r="M289" s="1536"/>
      <c r="N289" s="1536"/>
      <c r="O289" s="1536"/>
      <c r="P289" s="1536"/>
      <c r="Q289" s="1536"/>
      <c r="R289" s="1536"/>
      <c r="S289" s="1536"/>
      <c r="T289" s="1536"/>
      <c r="U289" s="1536"/>
      <c r="V289" s="1536"/>
      <c r="W289" s="1536"/>
      <c r="X289" s="1536"/>
      <c r="Y289" s="1536"/>
      <c r="Z289" s="1536"/>
      <c r="AA289" s="1536"/>
      <c r="AB289" s="1536"/>
      <c r="AC289" s="1536"/>
      <c r="AD289" s="1536"/>
      <c r="AE289" s="1536"/>
      <c r="AF289" s="1536"/>
      <c r="AG289" s="1536"/>
      <c r="AH289" s="1536"/>
      <c r="AI289" s="1536"/>
      <c r="AJ289" s="1536"/>
      <c r="AK289" s="1536"/>
      <c r="AL289" s="1536"/>
      <c r="AM289" s="1536"/>
      <c r="AN289" s="1536"/>
      <c r="AO289" s="1536"/>
      <c r="AP289" s="1536"/>
      <c r="AQ289" s="1536"/>
      <c r="AR289" s="1536"/>
      <c r="AS289" s="1536"/>
      <c r="AT289" s="1536"/>
      <c r="AU289" s="1536"/>
      <c r="AV289" s="1536"/>
      <c r="AW289" s="1536"/>
      <c r="AX289" s="1536"/>
      <c r="AY289" s="1536"/>
      <c r="AZ289" s="1536"/>
      <c r="BA289" s="1536"/>
      <c r="BB289" s="1536"/>
      <c r="BC289" s="1536"/>
      <c r="BD289" s="1536"/>
      <c r="BE289" s="1536"/>
      <c r="BF289" s="1536"/>
    </row>
    <row r="290" spans="2:58" ht="15" x14ac:dyDescent="0.25">
      <c r="B290" s="1536"/>
      <c r="C290" s="1536"/>
      <c r="D290" s="1536"/>
      <c r="E290" s="1536"/>
      <c r="F290" s="1536"/>
      <c r="G290" s="1536"/>
      <c r="H290" s="1536"/>
      <c r="I290" s="1536"/>
      <c r="J290" s="1536"/>
      <c r="K290" s="1536"/>
      <c r="L290" s="1536"/>
      <c r="M290" s="1536"/>
      <c r="N290" s="1536"/>
      <c r="O290" s="1536"/>
      <c r="P290" s="1536"/>
      <c r="Q290" s="1536"/>
      <c r="R290" s="1536"/>
      <c r="S290" s="1536"/>
      <c r="T290" s="1536"/>
      <c r="U290" s="1536"/>
      <c r="V290" s="1536"/>
      <c r="W290" s="1536"/>
      <c r="X290" s="1536"/>
      <c r="Y290" s="1536"/>
      <c r="Z290" s="1536"/>
      <c r="AA290" s="1536"/>
      <c r="AB290" s="1536"/>
      <c r="AC290" s="1536"/>
      <c r="AD290" s="1536"/>
      <c r="AE290" s="1536"/>
      <c r="AF290" s="1536"/>
      <c r="AG290" s="1536"/>
      <c r="AH290" s="1536"/>
      <c r="AI290" s="1536"/>
      <c r="AJ290" s="1536"/>
      <c r="AK290" s="1536"/>
      <c r="AL290" s="1536"/>
      <c r="AM290" s="1536"/>
      <c r="AN290" s="1536"/>
      <c r="AO290" s="1536"/>
      <c r="AP290" s="1536"/>
      <c r="AQ290" s="1536"/>
      <c r="AR290" s="1536"/>
      <c r="AS290" s="1536"/>
      <c r="AT290" s="1536"/>
      <c r="AU290" s="1536"/>
      <c r="AV290" s="1536"/>
      <c r="AW290" s="1536"/>
      <c r="AX290" s="1536"/>
      <c r="AY290" s="1536"/>
      <c r="AZ290" s="1536"/>
      <c r="BA290" s="1536"/>
      <c r="BB290" s="1536"/>
      <c r="BC290" s="1536"/>
      <c r="BD290" s="1536"/>
      <c r="BE290" s="1536"/>
      <c r="BF290" s="1536"/>
    </row>
    <row r="291" spans="2:58" ht="15" x14ac:dyDescent="0.25">
      <c r="B291" s="1536"/>
      <c r="C291" s="1536"/>
      <c r="D291" s="1536"/>
      <c r="E291" s="1536"/>
      <c r="F291" s="1536"/>
      <c r="G291" s="1536"/>
      <c r="H291" s="1536"/>
      <c r="I291" s="1536"/>
      <c r="J291" s="1536"/>
      <c r="K291" s="1536"/>
      <c r="L291" s="1536"/>
      <c r="M291" s="1536"/>
      <c r="N291" s="1536"/>
      <c r="O291" s="1536"/>
      <c r="P291" s="1536"/>
      <c r="Q291" s="1536"/>
      <c r="R291" s="1536"/>
      <c r="S291" s="1536"/>
      <c r="T291" s="1536"/>
      <c r="U291" s="1536"/>
      <c r="V291" s="1536"/>
      <c r="W291" s="1536"/>
      <c r="X291" s="1536"/>
      <c r="Y291" s="1536"/>
      <c r="Z291" s="1536"/>
      <c r="AA291" s="1536"/>
      <c r="AB291" s="1536"/>
      <c r="AC291" s="1536"/>
      <c r="AD291" s="1536"/>
      <c r="AE291" s="1536"/>
      <c r="AF291" s="1536"/>
      <c r="AG291" s="1536"/>
      <c r="AH291" s="1536"/>
      <c r="AI291" s="1536"/>
      <c r="AJ291" s="1536"/>
      <c r="AK291" s="1536"/>
      <c r="AL291" s="1536"/>
      <c r="AM291" s="1536"/>
      <c r="AN291" s="1536"/>
      <c r="AO291" s="1536"/>
      <c r="AP291" s="1536"/>
      <c r="AQ291" s="1536"/>
      <c r="AR291" s="1536"/>
      <c r="AS291" s="1536"/>
      <c r="AT291" s="1536"/>
      <c r="AU291" s="1536"/>
      <c r="AV291" s="1536"/>
      <c r="AW291" s="1536"/>
      <c r="AX291" s="1536"/>
      <c r="AY291" s="1536"/>
      <c r="AZ291" s="1536"/>
      <c r="BA291" s="1536"/>
      <c r="BB291" s="1536"/>
      <c r="BC291" s="1536"/>
      <c r="BD291" s="1536"/>
      <c r="BE291" s="1536"/>
      <c r="BF291" s="1536"/>
    </row>
    <row r="292" spans="2:58" ht="15" x14ac:dyDescent="0.25">
      <c r="B292" s="1536"/>
      <c r="C292" s="1536"/>
      <c r="D292" s="1536"/>
      <c r="E292" s="1536"/>
      <c r="F292" s="1536"/>
      <c r="G292" s="1536"/>
      <c r="H292" s="1536"/>
      <c r="I292" s="1536"/>
      <c r="J292" s="1536"/>
      <c r="K292" s="1536"/>
      <c r="L292" s="1536"/>
      <c r="M292" s="1536"/>
      <c r="N292" s="1536"/>
      <c r="O292" s="1536"/>
      <c r="P292" s="1536"/>
      <c r="Q292" s="1536"/>
      <c r="R292" s="1536"/>
      <c r="S292" s="1536"/>
      <c r="T292" s="1536"/>
      <c r="U292" s="1536"/>
      <c r="V292" s="1536"/>
      <c r="W292" s="1536"/>
      <c r="X292" s="1536"/>
      <c r="Y292" s="1536"/>
      <c r="Z292" s="1536"/>
      <c r="AA292" s="1536"/>
      <c r="AB292" s="1536"/>
      <c r="AC292" s="1536"/>
      <c r="AD292" s="1536"/>
      <c r="AE292" s="1536"/>
      <c r="AF292" s="1536"/>
      <c r="AG292" s="1536"/>
      <c r="AH292" s="1536"/>
      <c r="AI292" s="1536"/>
      <c r="AJ292" s="1536"/>
      <c r="AK292" s="1536"/>
      <c r="AL292" s="1536"/>
      <c r="AM292" s="1536"/>
      <c r="AN292" s="1536"/>
      <c r="AO292" s="1536"/>
      <c r="AP292" s="1536"/>
      <c r="AQ292" s="1536"/>
      <c r="AR292" s="1536"/>
      <c r="AS292" s="1536"/>
      <c r="AT292" s="1536"/>
      <c r="AU292" s="1536"/>
      <c r="AV292" s="1536"/>
      <c r="AW292" s="1536"/>
      <c r="AX292" s="1536"/>
      <c r="AY292" s="1536"/>
      <c r="AZ292" s="1536"/>
      <c r="BA292" s="1536"/>
      <c r="BB292" s="1536"/>
      <c r="BC292" s="1536"/>
      <c r="BD292" s="1536"/>
      <c r="BE292" s="1536"/>
      <c r="BF292" s="1536"/>
    </row>
    <row r="293" spans="2:58" ht="15" x14ac:dyDescent="0.25">
      <c r="B293" s="1536"/>
      <c r="C293" s="1536"/>
      <c r="D293" s="1536"/>
      <c r="E293" s="1536"/>
      <c r="F293" s="1536"/>
      <c r="G293" s="1536"/>
      <c r="H293" s="1536"/>
      <c r="I293" s="1536"/>
      <c r="J293" s="1536"/>
      <c r="K293" s="1536"/>
      <c r="L293" s="1536"/>
      <c r="M293" s="1536"/>
      <c r="N293" s="1536"/>
      <c r="O293" s="1536"/>
      <c r="P293" s="1536"/>
      <c r="Q293" s="1536"/>
      <c r="R293" s="1536"/>
      <c r="S293" s="1536"/>
      <c r="T293" s="1536"/>
      <c r="U293" s="1536"/>
      <c r="V293" s="1536"/>
      <c r="W293" s="1536"/>
      <c r="X293" s="1536"/>
      <c r="Y293" s="1536"/>
      <c r="Z293" s="1536"/>
      <c r="AA293" s="1536"/>
      <c r="AB293" s="1536"/>
      <c r="AC293" s="1536"/>
      <c r="AD293" s="1536"/>
      <c r="AE293" s="1536"/>
      <c r="AF293" s="1536"/>
      <c r="AG293" s="1536"/>
      <c r="AH293" s="1536"/>
      <c r="AI293" s="1536"/>
      <c r="AJ293" s="1536"/>
      <c r="AK293" s="1536"/>
      <c r="AL293" s="1536"/>
      <c r="AM293" s="1536"/>
      <c r="AN293" s="1536"/>
      <c r="AO293" s="1536"/>
      <c r="AP293" s="1536"/>
      <c r="AQ293" s="1536"/>
      <c r="AR293" s="1536"/>
      <c r="AS293" s="1536"/>
      <c r="AT293" s="1536"/>
      <c r="AU293" s="1536"/>
      <c r="AV293" s="1536"/>
      <c r="AW293" s="1536"/>
      <c r="AX293" s="1536"/>
      <c r="AY293" s="1536"/>
      <c r="AZ293" s="1536"/>
      <c r="BA293" s="1536"/>
      <c r="BB293" s="1536"/>
      <c r="BC293" s="1536"/>
      <c r="BD293" s="1536"/>
      <c r="BE293" s="1536"/>
      <c r="BF293" s="1536"/>
    </row>
    <row r="294" spans="2:58" ht="15" x14ac:dyDescent="0.25">
      <c r="B294" s="1536"/>
      <c r="C294" s="1536"/>
      <c r="D294" s="1536"/>
      <c r="E294" s="1536"/>
      <c r="F294" s="1536"/>
      <c r="G294" s="1536"/>
      <c r="H294" s="1536"/>
      <c r="I294" s="1536"/>
      <c r="J294" s="1536"/>
      <c r="K294" s="1536"/>
      <c r="L294" s="1536"/>
      <c r="M294" s="1536"/>
      <c r="N294" s="1536"/>
      <c r="O294" s="1536"/>
      <c r="P294" s="1536"/>
      <c r="Q294" s="1536"/>
      <c r="R294" s="1536"/>
      <c r="S294" s="1536"/>
      <c r="T294" s="1536"/>
      <c r="U294" s="1536"/>
      <c r="V294" s="1536"/>
      <c r="W294" s="1536"/>
      <c r="X294" s="1536"/>
      <c r="Y294" s="1536"/>
      <c r="Z294" s="1536"/>
      <c r="AA294" s="1536"/>
      <c r="AB294" s="1536"/>
      <c r="AC294" s="1536"/>
      <c r="AD294" s="1536"/>
      <c r="AE294" s="1536"/>
      <c r="AF294" s="1536"/>
      <c r="AG294" s="1536"/>
      <c r="AH294" s="1536"/>
      <c r="AI294" s="1536"/>
      <c r="AJ294" s="1536"/>
      <c r="AK294" s="1536"/>
      <c r="AL294" s="1536"/>
      <c r="AM294" s="1536"/>
      <c r="AN294" s="1536"/>
      <c r="AO294" s="1536"/>
      <c r="AP294" s="1536"/>
      <c r="AQ294" s="1536"/>
      <c r="AR294" s="1536"/>
      <c r="AS294" s="1536"/>
      <c r="AT294" s="1536"/>
      <c r="AU294" s="1536"/>
      <c r="AV294" s="1536"/>
      <c r="AW294" s="1536"/>
      <c r="AX294" s="1536"/>
      <c r="AY294" s="1536"/>
      <c r="AZ294" s="1536"/>
      <c r="BA294" s="1536"/>
      <c r="BB294" s="1536"/>
      <c r="BC294" s="1536"/>
      <c r="BD294" s="1536"/>
      <c r="BE294" s="1536"/>
      <c r="BF294" s="1536"/>
    </row>
    <row r="295" spans="2:58" ht="15" x14ac:dyDescent="0.25">
      <c r="B295" s="1536"/>
      <c r="C295" s="1536"/>
      <c r="D295" s="1536"/>
      <c r="E295" s="1536"/>
      <c r="F295" s="1536"/>
      <c r="G295" s="1536"/>
      <c r="H295" s="1536"/>
      <c r="I295" s="1536"/>
      <c r="J295" s="1536"/>
      <c r="K295" s="1536"/>
      <c r="L295" s="1536"/>
      <c r="M295" s="1536"/>
      <c r="N295" s="1536"/>
      <c r="O295" s="1536"/>
      <c r="P295" s="1536"/>
      <c r="Q295" s="1536"/>
      <c r="R295" s="1536"/>
      <c r="S295" s="1536"/>
      <c r="T295" s="1536"/>
      <c r="U295" s="1536"/>
      <c r="V295" s="1536"/>
      <c r="W295" s="1536"/>
      <c r="X295" s="1536"/>
      <c r="Y295" s="1536"/>
      <c r="Z295" s="1536"/>
      <c r="AA295" s="1536"/>
      <c r="AB295" s="1536"/>
      <c r="AC295" s="1536"/>
      <c r="AD295" s="1536"/>
      <c r="AE295" s="1536"/>
      <c r="AF295" s="1536"/>
      <c r="AG295" s="1536"/>
      <c r="AH295" s="1536"/>
      <c r="AI295" s="1536"/>
      <c r="AJ295" s="1536"/>
      <c r="AK295" s="1536"/>
      <c r="AL295" s="1536"/>
      <c r="AM295" s="1536"/>
      <c r="AN295" s="1536"/>
      <c r="AO295" s="1536"/>
      <c r="AP295" s="1536"/>
      <c r="AQ295" s="1536"/>
      <c r="AR295" s="1536"/>
      <c r="AS295" s="1536"/>
      <c r="AT295" s="1536"/>
      <c r="AU295" s="1536"/>
      <c r="AV295" s="1536"/>
      <c r="AW295" s="1536"/>
      <c r="AX295" s="1536"/>
      <c r="AY295" s="1536"/>
      <c r="AZ295" s="1536"/>
      <c r="BA295" s="1536"/>
      <c r="BB295" s="1536"/>
      <c r="BC295" s="1536"/>
      <c r="BD295" s="1536"/>
      <c r="BE295" s="1536"/>
      <c r="BF295" s="1536"/>
    </row>
    <row r="296" spans="2:58" ht="15" x14ac:dyDescent="0.25">
      <c r="B296" s="1536"/>
      <c r="C296" s="1536"/>
      <c r="D296" s="1536"/>
      <c r="E296" s="1536"/>
      <c r="F296" s="1536"/>
      <c r="G296" s="1536"/>
      <c r="H296" s="1536"/>
      <c r="I296" s="1536"/>
      <c r="J296" s="1536"/>
      <c r="K296" s="1536"/>
      <c r="L296" s="1536"/>
      <c r="M296" s="1536"/>
      <c r="N296" s="1536"/>
      <c r="O296" s="1536"/>
      <c r="P296" s="1536"/>
      <c r="Q296" s="1536"/>
      <c r="R296" s="1536"/>
      <c r="S296" s="1536"/>
      <c r="T296" s="1536"/>
      <c r="U296" s="1536"/>
      <c r="V296" s="1536"/>
      <c r="W296" s="1536"/>
      <c r="X296" s="1536"/>
      <c r="Y296" s="1536"/>
      <c r="Z296" s="1536"/>
      <c r="AA296" s="1536"/>
      <c r="AB296" s="1536"/>
      <c r="AC296" s="1536"/>
      <c r="AD296" s="1536"/>
      <c r="AE296" s="1536"/>
      <c r="AF296" s="1536"/>
      <c r="AG296" s="1536"/>
      <c r="AH296" s="1536"/>
      <c r="AI296" s="1536"/>
      <c r="AJ296" s="1536"/>
      <c r="AK296" s="1536"/>
      <c r="AL296" s="1536"/>
      <c r="AM296" s="1536"/>
      <c r="AN296" s="1536"/>
      <c r="AO296" s="1536"/>
      <c r="AP296" s="1536"/>
      <c r="AQ296" s="1536"/>
      <c r="AR296" s="1536"/>
      <c r="AS296" s="1536"/>
      <c r="AT296" s="1536"/>
      <c r="AU296" s="1536"/>
      <c r="AV296" s="1536"/>
      <c r="AW296" s="1536"/>
      <c r="AX296" s="1536"/>
      <c r="AY296" s="1536"/>
      <c r="AZ296" s="1536"/>
      <c r="BA296" s="1536"/>
      <c r="BB296" s="1536"/>
      <c r="BC296" s="1536"/>
      <c r="BD296" s="1536"/>
      <c r="BE296" s="1536"/>
      <c r="BF296" s="1536"/>
    </row>
    <row r="297" spans="2:58" ht="15" x14ac:dyDescent="0.25">
      <c r="B297" s="1536"/>
      <c r="C297" s="1536"/>
      <c r="D297" s="1536"/>
      <c r="E297" s="1536"/>
      <c r="F297" s="1536"/>
      <c r="G297" s="1536"/>
      <c r="H297" s="1536"/>
      <c r="I297" s="1536"/>
      <c r="J297" s="1536"/>
      <c r="K297" s="1536"/>
      <c r="L297" s="1536"/>
      <c r="M297" s="1536"/>
      <c r="N297" s="1536"/>
      <c r="O297" s="1536"/>
      <c r="P297" s="1536"/>
      <c r="Q297" s="1536"/>
      <c r="R297" s="1536"/>
      <c r="S297" s="1536"/>
      <c r="T297" s="1536"/>
      <c r="U297" s="1536"/>
      <c r="V297" s="1536"/>
      <c r="W297" s="1536"/>
      <c r="X297" s="1536"/>
      <c r="Y297" s="1536"/>
      <c r="Z297" s="1536"/>
      <c r="AA297" s="1536"/>
      <c r="AB297" s="1536"/>
      <c r="AC297" s="1536"/>
      <c r="AD297" s="1536"/>
      <c r="AE297" s="1536"/>
      <c r="AF297" s="1536"/>
      <c r="AG297" s="1536"/>
      <c r="AH297" s="1536"/>
      <c r="AI297" s="1536"/>
      <c r="AJ297" s="1536"/>
      <c r="AK297" s="1536"/>
      <c r="AL297" s="1536"/>
      <c r="AM297" s="1536"/>
      <c r="AN297" s="1536"/>
      <c r="AO297" s="1536"/>
      <c r="AP297" s="1536"/>
      <c r="AQ297" s="1536"/>
      <c r="AR297" s="1536"/>
      <c r="AS297" s="1536"/>
      <c r="AT297" s="1536"/>
      <c r="AU297" s="1536"/>
      <c r="AV297" s="1536"/>
      <c r="AW297" s="1536"/>
      <c r="AX297" s="1536"/>
      <c r="AY297" s="1536"/>
      <c r="AZ297" s="1536"/>
      <c r="BA297" s="1536"/>
      <c r="BB297" s="1536"/>
      <c r="BC297" s="1536"/>
      <c r="BD297" s="1536"/>
      <c r="BE297" s="1536"/>
      <c r="BF297" s="1536"/>
    </row>
    <row r="298" spans="2:58" ht="15" x14ac:dyDescent="0.25">
      <c r="B298" s="1536"/>
      <c r="C298" s="1536"/>
      <c r="D298" s="1536"/>
      <c r="E298" s="1536"/>
      <c r="F298" s="1536"/>
      <c r="G298" s="1536"/>
      <c r="H298" s="1536"/>
      <c r="I298" s="1536"/>
      <c r="J298" s="1536"/>
      <c r="K298" s="1536"/>
      <c r="L298" s="1536"/>
      <c r="M298" s="1536"/>
      <c r="N298" s="1536"/>
      <c r="O298" s="1536"/>
      <c r="P298" s="1536"/>
      <c r="Q298" s="1536"/>
      <c r="R298" s="1536"/>
      <c r="S298" s="1536"/>
      <c r="T298" s="1536"/>
      <c r="U298" s="1536"/>
      <c r="V298" s="1536"/>
      <c r="W298" s="1536"/>
      <c r="X298" s="1536"/>
      <c r="Y298" s="1536"/>
      <c r="Z298" s="1536"/>
      <c r="AA298" s="1536"/>
      <c r="AB298" s="1536"/>
      <c r="AC298" s="1536"/>
      <c r="AD298" s="1536"/>
      <c r="AE298" s="1536"/>
      <c r="AF298" s="1536"/>
      <c r="AG298" s="1536"/>
      <c r="AH298" s="1536"/>
      <c r="AI298" s="1536"/>
      <c r="AJ298" s="1536"/>
      <c r="AK298" s="1536"/>
      <c r="AL298" s="1536"/>
      <c r="AM298" s="1536"/>
      <c r="AN298" s="1536"/>
      <c r="AO298" s="1536"/>
      <c r="AP298" s="1536"/>
      <c r="AQ298" s="1536"/>
      <c r="AR298" s="1536"/>
      <c r="AS298" s="1536"/>
      <c r="AT298" s="1536"/>
      <c r="AU298" s="1536"/>
      <c r="AV298" s="1536"/>
      <c r="AW298" s="1536"/>
      <c r="AX298" s="1536"/>
      <c r="AY298" s="1536"/>
      <c r="AZ298" s="1536"/>
      <c r="BA298" s="1536"/>
      <c r="BB298" s="1536"/>
      <c r="BC298" s="1536"/>
      <c r="BD298" s="1536"/>
      <c r="BE298" s="1536"/>
      <c r="BF298" s="1536"/>
    </row>
    <row r="299" spans="2:58" ht="15" x14ac:dyDescent="0.25">
      <c r="B299" s="1536"/>
      <c r="C299" s="1536"/>
      <c r="D299" s="1536"/>
      <c r="E299" s="1536"/>
      <c r="F299" s="1536"/>
      <c r="G299" s="1536"/>
      <c r="H299" s="1536"/>
      <c r="I299" s="1536"/>
      <c r="J299" s="1536"/>
      <c r="K299" s="1536"/>
      <c r="L299" s="1536"/>
      <c r="M299" s="1536"/>
      <c r="N299" s="1536"/>
      <c r="O299" s="1536"/>
      <c r="P299" s="1536"/>
      <c r="Q299" s="1536"/>
      <c r="R299" s="1536"/>
      <c r="S299" s="1536"/>
      <c r="T299" s="1536"/>
      <c r="U299" s="1536"/>
      <c r="V299" s="1536"/>
      <c r="W299" s="1536"/>
      <c r="X299" s="1536"/>
      <c r="Y299" s="1536"/>
      <c r="Z299" s="1536"/>
      <c r="AA299" s="1536"/>
      <c r="AB299" s="1536"/>
      <c r="AC299" s="1536"/>
      <c r="AD299" s="1536"/>
      <c r="AE299" s="1536"/>
      <c r="AF299" s="1536"/>
      <c r="AG299" s="1536"/>
      <c r="AH299" s="1536"/>
      <c r="AI299" s="1536"/>
      <c r="AJ299" s="1536"/>
      <c r="AK299" s="1536"/>
      <c r="AL299" s="1536"/>
      <c r="AM299" s="1536"/>
      <c r="AN299" s="1536"/>
      <c r="AO299" s="1536"/>
      <c r="AP299" s="1536"/>
      <c r="AQ299" s="1536"/>
      <c r="AR299" s="1536"/>
      <c r="AS299" s="1536"/>
      <c r="AT299" s="1536"/>
      <c r="AU299" s="1536"/>
      <c r="AV299" s="1536"/>
      <c r="AW299" s="1536"/>
      <c r="AX299" s="1536"/>
      <c r="AY299" s="1536"/>
      <c r="AZ299" s="1536"/>
      <c r="BA299" s="1536"/>
      <c r="BB299" s="1536"/>
      <c r="BC299" s="1536"/>
      <c r="BD299" s="1536"/>
      <c r="BE299" s="1536"/>
      <c r="BF299" s="1536"/>
    </row>
    <row r="300" spans="2:58" ht="15" x14ac:dyDescent="0.25">
      <c r="B300" s="1536"/>
      <c r="C300" s="1536"/>
      <c r="D300" s="1536"/>
      <c r="E300" s="1536"/>
      <c r="F300" s="1536"/>
      <c r="G300" s="1536"/>
      <c r="H300" s="1536"/>
      <c r="I300" s="1536"/>
      <c r="J300" s="1536"/>
      <c r="K300" s="1536"/>
      <c r="L300" s="1536"/>
      <c r="M300" s="1536"/>
      <c r="N300" s="1536"/>
      <c r="O300" s="1536"/>
      <c r="P300" s="1536"/>
      <c r="Q300" s="1536"/>
      <c r="R300" s="1536"/>
      <c r="S300" s="1536"/>
      <c r="T300" s="1536"/>
      <c r="U300" s="1536"/>
      <c r="V300" s="1536"/>
      <c r="W300" s="1536"/>
      <c r="X300" s="1536"/>
      <c r="Y300" s="1536"/>
      <c r="Z300" s="1536"/>
      <c r="AA300" s="1536"/>
      <c r="AB300" s="1536"/>
      <c r="AC300" s="1536"/>
      <c r="AD300" s="1536"/>
      <c r="AE300" s="1536"/>
      <c r="AF300" s="1536"/>
      <c r="AG300" s="1536"/>
      <c r="AH300" s="1536"/>
      <c r="AI300" s="1536"/>
      <c r="AJ300" s="1536"/>
      <c r="AK300" s="1536"/>
      <c r="AL300" s="1536"/>
      <c r="AM300" s="1536"/>
      <c r="AN300" s="1536"/>
      <c r="AO300" s="1536"/>
      <c r="AP300" s="1536"/>
      <c r="AQ300" s="1536"/>
      <c r="AR300" s="1536"/>
      <c r="AS300" s="1536"/>
      <c r="AT300" s="1536"/>
      <c r="AU300" s="1536"/>
      <c r="AV300" s="1536"/>
      <c r="AW300" s="1536"/>
      <c r="AX300" s="1536"/>
      <c r="AY300" s="1536"/>
      <c r="AZ300" s="1536"/>
      <c r="BA300" s="1536"/>
      <c r="BB300" s="1536"/>
      <c r="BC300" s="1536"/>
      <c r="BD300" s="1536"/>
      <c r="BE300" s="1536"/>
      <c r="BF300" s="1536"/>
    </row>
    <row r="301" spans="2:58" ht="15" x14ac:dyDescent="0.25">
      <c r="B301" s="1536"/>
      <c r="C301" s="1536"/>
      <c r="D301" s="1536"/>
      <c r="E301" s="1536"/>
      <c r="F301" s="1536"/>
      <c r="G301" s="1536"/>
      <c r="H301" s="1536"/>
      <c r="I301" s="1536"/>
      <c r="J301" s="1536"/>
      <c r="K301" s="1536"/>
      <c r="L301" s="1536"/>
      <c r="M301" s="1536"/>
      <c r="N301" s="1536"/>
      <c r="O301" s="1536"/>
      <c r="P301" s="1536"/>
      <c r="Q301" s="1536"/>
      <c r="R301" s="1536"/>
      <c r="S301" s="1536"/>
      <c r="T301" s="1536"/>
      <c r="U301" s="1536"/>
      <c r="V301" s="1536"/>
      <c r="W301" s="1536"/>
      <c r="X301" s="1536"/>
      <c r="Y301" s="1536"/>
      <c r="Z301" s="1536"/>
      <c r="AA301" s="1536"/>
      <c r="AB301" s="1536"/>
      <c r="AC301" s="1536"/>
      <c r="AD301" s="1536"/>
      <c r="AE301" s="1536"/>
      <c r="AF301" s="1536"/>
      <c r="AG301" s="1536"/>
      <c r="AH301" s="1536"/>
      <c r="AI301" s="1536"/>
      <c r="AJ301" s="1536"/>
      <c r="AK301" s="1536"/>
      <c r="AL301" s="1536"/>
      <c r="AM301" s="1536"/>
      <c r="AN301" s="1536"/>
      <c r="AO301" s="1536"/>
      <c r="AP301" s="1536"/>
      <c r="AQ301" s="1536"/>
      <c r="AR301" s="1536"/>
      <c r="AS301" s="1536"/>
      <c r="AT301" s="1536"/>
      <c r="AU301" s="1536"/>
      <c r="AV301" s="1536"/>
      <c r="AW301" s="1536"/>
      <c r="AX301" s="1536"/>
      <c r="AY301" s="1536"/>
      <c r="AZ301" s="1536"/>
      <c r="BA301" s="1536"/>
      <c r="BB301" s="1536"/>
      <c r="BC301" s="1536"/>
      <c r="BD301" s="1536"/>
      <c r="BE301" s="1536"/>
      <c r="BF301" s="1536"/>
    </row>
    <row r="302" spans="2:58" ht="15" x14ac:dyDescent="0.25">
      <c r="B302" s="1536"/>
      <c r="C302" s="1536"/>
      <c r="D302" s="1536"/>
      <c r="E302" s="1536"/>
      <c r="F302" s="1536"/>
      <c r="G302" s="1536"/>
      <c r="H302" s="1536"/>
      <c r="I302" s="1536"/>
      <c r="J302" s="1536"/>
      <c r="K302" s="1536"/>
      <c r="L302" s="1536"/>
      <c r="M302" s="1536"/>
      <c r="N302" s="1536"/>
      <c r="O302" s="1536"/>
      <c r="P302" s="1536"/>
      <c r="Q302" s="1536"/>
      <c r="R302" s="1536"/>
      <c r="S302" s="1536"/>
      <c r="T302" s="1536"/>
      <c r="U302" s="1536"/>
      <c r="V302" s="1536"/>
      <c r="W302" s="1536"/>
      <c r="X302" s="1536"/>
      <c r="Y302" s="1536"/>
      <c r="Z302" s="1536"/>
      <c r="AA302" s="1536"/>
      <c r="AB302" s="1536"/>
      <c r="AC302" s="1536"/>
      <c r="AD302" s="1536"/>
      <c r="AE302" s="1536"/>
      <c r="AF302" s="1536"/>
      <c r="AG302" s="1536"/>
      <c r="AH302" s="1536"/>
      <c r="AI302" s="1536"/>
      <c r="AJ302" s="1536"/>
      <c r="AK302" s="1536"/>
      <c r="AL302" s="1536"/>
      <c r="AM302" s="1536"/>
      <c r="AN302" s="1536"/>
      <c r="AO302" s="1536"/>
      <c r="AP302" s="1536"/>
      <c r="AQ302" s="1536"/>
      <c r="AR302" s="1536"/>
      <c r="AS302" s="1536"/>
      <c r="AT302" s="1536"/>
      <c r="AU302" s="1536"/>
      <c r="AV302" s="1536"/>
      <c r="AW302" s="1536"/>
      <c r="AX302" s="1536"/>
      <c r="AY302" s="1536"/>
      <c r="AZ302" s="1536"/>
      <c r="BA302" s="1536"/>
      <c r="BB302" s="1536"/>
      <c r="BC302" s="1536"/>
      <c r="BD302" s="1536"/>
      <c r="BE302" s="1536"/>
      <c r="BF302" s="1536"/>
    </row>
    <row r="303" spans="2:58" ht="15" x14ac:dyDescent="0.25">
      <c r="B303" s="1536"/>
      <c r="C303" s="1536"/>
      <c r="D303" s="1536"/>
      <c r="E303" s="1536"/>
      <c r="F303" s="1536"/>
      <c r="G303" s="1536"/>
      <c r="H303" s="1536"/>
      <c r="I303" s="1536"/>
      <c r="J303" s="1536"/>
      <c r="K303" s="1536"/>
      <c r="L303" s="1536"/>
      <c r="M303" s="1536"/>
      <c r="N303" s="1536"/>
      <c r="O303" s="1536"/>
      <c r="P303" s="1536"/>
      <c r="Q303" s="1536"/>
      <c r="R303" s="1536"/>
      <c r="S303" s="1536"/>
      <c r="T303" s="1536"/>
      <c r="U303" s="1536"/>
      <c r="V303" s="1536"/>
      <c r="W303" s="1536"/>
      <c r="X303" s="1536"/>
      <c r="Y303" s="1536"/>
      <c r="Z303" s="1536"/>
      <c r="AA303" s="1536"/>
      <c r="AB303" s="1536"/>
      <c r="AC303" s="1536"/>
      <c r="AD303" s="1536"/>
      <c r="AE303" s="1536"/>
      <c r="AF303" s="1536"/>
      <c r="AG303" s="1536"/>
      <c r="AH303" s="1536"/>
      <c r="AI303" s="1536"/>
      <c r="AJ303" s="1536"/>
      <c r="AK303" s="1536"/>
      <c r="AL303" s="1536"/>
      <c r="AM303" s="1536"/>
      <c r="AN303" s="1536"/>
      <c r="AO303" s="1536"/>
      <c r="AP303" s="1536"/>
      <c r="AQ303" s="1536"/>
      <c r="AR303" s="1536"/>
      <c r="AS303" s="1536"/>
      <c r="AT303" s="1536"/>
      <c r="AU303" s="1536"/>
      <c r="AV303" s="1536"/>
      <c r="AW303" s="1536"/>
      <c r="AX303" s="1536"/>
      <c r="AY303" s="1536"/>
      <c r="AZ303" s="1536"/>
      <c r="BA303" s="1536"/>
      <c r="BB303" s="1536"/>
      <c r="BC303" s="1536"/>
      <c r="BD303" s="1536"/>
      <c r="BE303" s="1536"/>
      <c r="BF303" s="1536"/>
    </row>
    <row r="304" spans="2:58" ht="15" x14ac:dyDescent="0.25">
      <c r="B304" s="1536"/>
      <c r="C304" s="1536"/>
      <c r="D304" s="1536"/>
      <c r="E304" s="1536"/>
      <c r="F304" s="1536"/>
      <c r="G304" s="1536"/>
      <c r="H304" s="1536"/>
      <c r="I304" s="1536"/>
      <c r="J304" s="1536"/>
      <c r="K304" s="1536"/>
      <c r="L304" s="1536"/>
      <c r="M304" s="1536"/>
      <c r="N304" s="1536"/>
      <c r="O304" s="1536"/>
      <c r="P304" s="1536"/>
      <c r="Q304" s="1536"/>
      <c r="R304" s="1536"/>
      <c r="S304" s="1536"/>
      <c r="T304" s="1536"/>
      <c r="U304" s="1536"/>
      <c r="V304" s="1536"/>
      <c r="W304" s="1536"/>
      <c r="X304" s="1536"/>
      <c r="Y304" s="1536"/>
      <c r="Z304" s="1536"/>
      <c r="AA304" s="1536"/>
      <c r="AB304" s="1536"/>
      <c r="AC304" s="1536"/>
      <c r="AD304" s="1536"/>
      <c r="AE304" s="1536"/>
      <c r="AF304" s="1536"/>
      <c r="AG304" s="1536"/>
      <c r="AH304" s="1536"/>
      <c r="AI304" s="1536"/>
      <c r="AJ304" s="1536"/>
      <c r="AK304" s="1536"/>
      <c r="AL304" s="1536"/>
      <c r="AM304" s="1536"/>
      <c r="AN304" s="1536"/>
      <c r="AO304" s="1536"/>
      <c r="AP304" s="1536"/>
      <c r="AQ304" s="1536"/>
      <c r="AR304" s="1536"/>
      <c r="AS304" s="1536"/>
      <c r="AT304" s="1536"/>
      <c r="AU304" s="1536"/>
      <c r="AV304" s="1536"/>
      <c r="AW304" s="1536"/>
      <c r="AX304" s="1536"/>
      <c r="AY304" s="1536"/>
      <c r="AZ304" s="1536"/>
      <c r="BA304" s="1536"/>
      <c r="BB304" s="1536"/>
      <c r="BC304" s="1536"/>
      <c r="BD304" s="1536"/>
      <c r="BE304" s="1536"/>
      <c r="BF304" s="1536"/>
    </row>
    <row r="305" spans="2:58" ht="15" x14ac:dyDescent="0.25">
      <c r="B305" s="1536"/>
      <c r="C305" s="1536"/>
      <c r="D305" s="1536"/>
      <c r="E305" s="1536"/>
      <c r="F305" s="1536"/>
      <c r="G305" s="1536"/>
      <c r="H305" s="1536"/>
      <c r="I305" s="1536"/>
      <c r="J305" s="1536"/>
      <c r="K305" s="1536"/>
      <c r="L305" s="1536"/>
      <c r="M305" s="1536"/>
      <c r="N305" s="1536"/>
      <c r="O305" s="1536"/>
      <c r="P305" s="1536"/>
      <c r="Q305" s="1536"/>
      <c r="R305" s="1536"/>
      <c r="S305" s="1536"/>
      <c r="T305" s="1536"/>
      <c r="U305" s="1536"/>
      <c r="V305" s="1536"/>
      <c r="W305" s="1536"/>
      <c r="X305" s="1536"/>
      <c r="Y305" s="1536"/>
      <c r="Z305" s="1536"/>
      <c r="AA305" s="1536"/>
      <c r="AB305" s="1536"/>
      <c r="AC305" s="1536"/>
      <c r="AD305" s="1536"/>
      <c r="AE305" s="1536"/>
      <c r="AF305" s="1536"/>
      <c r="AG305" s="1536"/>
      <c r="AH305" s="1536"/>
      <c r="AI305" s="1536"/>
      <c r="AJ305" s="1536"/>
      <c r="AK305" s="1536"/>
      <c r="AL305" s="1536"/>
      <c r="AM305" s="1536"/>
      <c r="AN305" s="1536"/>
      <c r="AO305" s="1536"/>
      <c r="AP305" s="1536"/>
      <c r="AQ305" s="1536"/>
      <c r="AR305" s="1536"/>
      <c r="AS305" s="1536"/>
      <c r="AT305" s="1536"/>
      <c r="AU305" s="1536"/>
      <c r="AV305" s="1536"/>
      <c r="AW305" s="1536"/>
      <c r="AX305" s="1536"/>
      <c r="AY305" s="1536"/>
      <c r="AZ305" s="1536"/>
      <c r="BA305" s="1536"/>
      <c r="BB305" s="1536"/>
      <c r="BC305" s="1536"/>
      <c r="BD305" s="1536"/>
      <c r="BE305" s="1536"/>
      <c r="BF305" s="1536"/>
    </row>
    <row r="306" spans="2:58" ht="15" x14ac:dyDescent="0.25">
      <c r="B306" s="1536"/>
      <c r="C306" s="1536"/>
      <c r="D306" s="1536"/>
      <c r="E306" s="1536"/>
      <c r="F306" s="1536"/>
      <c r="G306" s="1536"/>
      <c r="H306" s="1536"/>
      <c r="I306" s="1536"/>
      <c r="J306" s="1536"/>
      <c r="K306" s="1536"/>
      <c r="L306" s="1536"/>
      <c r="M306" s="1536"/>
      <c r="N306" s="1536"/>
      <c r="O306" s="1536"/>
      <c r="P306" s="1536"/>
      <c r="Q306" s="1536"/>
      <c r="R306" s="1536"/>
      <c r="S306" s="1536"/>
      <c r="T306" s="1536"/>
      <c r="U306" s="1536"/>
      <c r="V306" s="1536"/>
      <c r="W306" s="1536"/>
      <c r="X306" s="1536"/>
      <c r="Y306" s="1536"/>
      <c r="Z306" s="1536"/>
      <c r="AA306" s="1536"/>
      <c r="AB306" s="1536"/>
      <c r="AC306" s="1536"/>
      <c r="AD306" s="1536"/>
      <c r="AE306" s="1536"/>
      <c r="AF306" s="1536"/>
      <c r="AG306" s="1536"/>
      <c r="AH306" s="1536"/>
      <c r="AI306" s="1536"/>
      <c r="AJ306" s="1536"/>
      <c r="AK306" s="1536"/>
      <c r="AL306" s="1536"/>
      <c r="AM306" s="1536"/>
      <c r="AN306" s="1536"/>
      <c r="AO306" s="1536"/>
      <c r="AP306" s="1536"/>
      <c r="AQ306" s="1536"/>
      <c r="AR306" s="1536"/>
      <c r="AS306" s="1536"/>
      <c r="AT306" s="1536"/>
      <c r="AU306" s="1536"/>
      <c r="AV306" s="1536"/>
      <c r="AW306" s="1536"/>
      <c r="AX306" s="1536"/>
      <c r="AY306" s="1536"/>
      <c r="AZ306" s="1536"/>
      <c r="BA306" s="1536"/>
      <c r="BB306" s="1536"/>
      <c r="BC306" s="1536"/>
      <c r="BD306" s="1536"/>
      <c r="BE306" s="1536"/>
      <c r="BF306" s="1536"/>
    </row>
    <row r="307" spans="2:58" ht="15" x14ac:dyDescent="0.25">
      <c r="B307" s="1536"/>
      <c r="C307" s="1536"/>
      <c r="D307" s="1536"/>
      <c r="E307" s="1536"/>
      <c r="F307" s="1536"/>
      <c r="G307" s="1536"/>
      <c r="H307" s="1536"/>
      <c r="I307" s="1536"/>
      <c r="J307" s="1536"/>
      <c r="K307" s="1536"/>
      <c r="L307" s="1536"/>
      <c r="M307" s="1536"/>
      <c r="N307" s="1536"/>
      <c r="O307" s="1536"/>
      <c r="P307" s="1536"/>
      <c r="Q307" s="1536"/>
      <c r="R307" s="1536"/>
      <c r="S307" s="1536"/>
      <c r="T307" s="1536"/>
      <c r="U307" s="1536"/>
      <c r="V307" s="1536"/>
      <c r="W307" s="1536"/>
      <c r="X307" s="1536"/>
      <c r="Y307" s="1536"/>
      <c r="Z307" s="1536"/>
      <c r="AA307" s="1536"/>
      <c r="AB307" s="1536"/>
      <c r="AC307" s="1536"/>
      <c r="AD307" s="1536"/>
      <c r="AE307" s="1536"/>
      <c r="AF307" s="1536"/>
      <c r="AG307" s="1536"/>
      <c r="AH307" s="1536"/>
      <c r="AI307" s="1536"/>
      <c r="AJ307" s="1536"/>
      <c r="AK307" s="1536"/>
      <c r="AL307" s="1536"/>
      <c r="AM307" s="1536"/>
      <c r="AN307" s="1536"/>
      <c r="AO307" s="1536"/>
      <c r="AP307" s="1536"/>
      <c r="AQ307" s="1536"/>
      <c r="AR307" s="1536"/>
      <c r="AS307" s="1536"/>
      <c r="AT307" s="1536"/>
      <c r="AU307" s="1536"/>
      <c r="AV307" s="1536"/>
      <c r="AW307" s="1536"/>
      <c r="AX307" s="1536"/>
      <c r="AY307" s="1536"/>
      <c r="AZ307" s="1536"/>
      <c r="BA307" s="1536"/>
      <c r="BB307" s="1536"/>
      <c r="BC307" s="1536"/>
      <c r="BD307" s="1536"/>
      <c r="BE307" s="1536"/>
      <c r="BF307" s="1536"/>
    </row>
    <row r="308" spans="2:58" ht="15" x14ac:dyDescent="0.25">
      <c r="B308" s="1536"/>
      <c r="C308" s="1536"/>
      <c r="D308" s="1536"/>
      <c r="E308" s="1536"/>
      <c r="F308" s="1536"/>
      <c r="G308" s="1536"/>
      <c r="H308" s="1536"/>
      <c r="I308" s="1536"/>
      <c r="J308" s="1536"/>
      <c r="K308" s="1536"/>
      <c r="L308" s="1536"/>
      <c r="M308" s="1536"/>
      <c r="N308" s="1536"/>
      <c r="O308" s="1536"/>
      <c r="P308" s="1536"/>
      <c r="Q308" s="1536"/>
      <c r="R308" s="1536"/>
      <c r="S308" s="1536"/>
      <c r="T308" s="1536"/>
      <c r="U308" s="1536"/>
      <c r="V308" s="1536"/>
      <c r="W308" s="1536"/>
      <c r="X308" s="1536"/>
      <c r="Y308" s="1536"/>
      <c r="Z308" s="1536"/>
      <c r="AA308" s="1536"/>
      <c r="AB308" s="1536"/>
      <c r="AC308" s="1536"/>
      <c r="AD308" s="1536"/>
      <c r="AE308" s="1536"/>
      <c r="AF308" s="1536"/>
      <c r="AG308" s="1536"/>
      <c r="AH308" s="1536"/>
      <c r="AI308" s="1536"/>
      <c r="AJ308" s="1536"/>
      <c r="AK308" s="1536"/>
      <c r="AL308" s="1536"/>
      <c r="AM308" s="1536"/>
      <c r="AN308" s="1536"/>
      <c r="AO308" s="1536"/>
      <c r="AP308" s="1536"/>
      <c r="AQ308" s="1536"/>
      <c r="AR308" s="1536"/>
      <c r="AS308" s="1536"/>
      <c r="AT308" s="1536"/>
      <c r="AU308" s="1536"/>
      <c r="AV308" s="1536"/>
      <c r="AW308" s="1536"/>
      <c r="AX308" s="1536"/>
      <c r="AY308" s="1536"/>
      <c r="AZ308" s="1536"/>
      <c r="BA308" s="1536"/>
      <c r="BB308" s="1536"/>
      <c r="BC308" s="1536"/>
      <c r="BD308" s="1536"/>
      <c r="BE308" s="1536"/>
      <c r="BF308" s="1536"/>
    </row>
    <row r="309" spans="2:58" ht="15" x14ac:dyDescent="0.25">
      <c r="B309" s="1536"/>
      <c r="C309" s="1536"/>
      <c r="D309" s="1536"/>
      <c r="E309" s="1536"/>
      <c r="F309" s="1536"/>
      <c r="G309" s="1536"/>
      <c r="H309" s="1536"/>
      <c r="I309" s="1536"/>
      <c r="J309" s="1536"/>
      <c r="K309" s="1536"/>
      <c r="L309" s="1536"/>
      <c r="M309" s="1536"/>
      <c r="N309" s="1536"/>
      <c r="O309" s="1536"/>
      <c r="P309" s="1536"/>
      <c r="Q309" s="1536"/>
      <c r="R309" s="1536"/>
      <c r="S309" s="1536"/>
      <c r="T309" s="1536"/>
      <c r="U309" s="1536"/>
      <c r="V309" s="1536"/>
      <c r="W309" s="1536"/>
      <c r="X309" s="1536"/>
      <c r="Y309" s="1536"/>
      <c r="Z309" s="1536"/>
      <c r="AA309" s="1536"/>
      <c r="AB309" s="1536"/>
      <c r="AC309" s="1536"/>
      <c r="AD309" s="1536"/>
      <c r="AE309" s="1536"/>
      <c r="AF309" s="1536"/>
      <c r="AG309" s="1536"/>
      <c r="AH309" s="1536"/>
      <c r="AI309" s="1536"/>
      <c r="AJ309" s="1536"/>
      <c r="AK309" s="1536"/>
      <c r="AL309" s="1536"/>
      <c r="AM309" s="1536"/>
      <c r="AN309" s="1536"/>
      <c r="AO309" s="1536"/>
      <c r="AP309" s="1536"/>
      <c r="AQ309" s="1536"/>
      <c r="AR309" s="1536"/>
      <c r="AS309" s="1536"/>
      <c r="AT309" s="1536"/>
      <c r="AU309" s="1536"/>
      <c r="AV309" s="1536"/>
      <c r="AW309" s="1536"/>
      <c r="AX309" s="1536"/>
      <c r="AY309" s="1536"/>
      <c r="AZ309" s="1536"/>
      <c r="BA309" s="1536"/>
      <c r="BB309" s="1536"/>
      <c r="BC309" s="1536"/>
      <c r="BD309" s="1536"/>
      <c r="BE309" s="1536"/>
      <c r="BF309" s="1536"/>
    </row>
    <row r="310" spans="2:58" ht="15" x14ac:dyDescent="0.25">
      <c r="B310" s="1536"/>
      <c r="C310" s="1536"/>
      <c r="D310" s="1536"/>
      <c r="E310" s="1536"/>
      <c r="F310" s="1536"/>
      <c r="G310" s="1536"/>
      <c r="H310" s="1536"/>
      <c r="I310" s="1536"/>
      <c r="J310" s="1536"/>
      <c r="K310" s="1536"/>
      <c r="L310" s="1536"/>
      <c r="M310" s="1536"/>
      <c r="N310" s="1536"/>
      <c r="O310" s="1536"/>
      <c r="P310" s="1536"/>
      <c r="Q310" s="1536"/>
      <c r="R310" s="1536"/>
      <c r="S310" s="1536"/>
      <c r="T310" s="1536"/>
      <c r="U310" s="1536"/>
      <c r="V310" s="1536"/>
      <c r="W310" s="1536"/>
      <c r="X310" s="1536"/>
      <c r="Y310" s="1536"/>
      <c r="Z310" s="1536"/>
      <c r="AA310" s="1536"/>
      <c r="AB310" s="1536"/>
      <c r="AC310" s="1536"/>
      <c r="AD310" s="1536"/>
      <c r="AE310" s="1536"/>
      <c r="AF310" s="1536"/>
      <c r="AG310" s="1536"/>
      <c r="AH310" s="1536"/>
      <c r="AI310" s="1536"/>
      <c r="AJ310" s="1536"/>
      <c r="AK310" s="1536"/>
      <c r="AL310" s="1536"/>
      <c r="AM310" s="1536"/>
      <c r="AN310" s="1536"/>
      <c r="AO310" s="1536"/>
      <c r="AP310" s="1536"/>
      <c r="AQ310" s="1536"/>
      <c r="AR310" s="1536"/>
      <c r="AS310" s="1536"/>
      <c r="AT310" s="1536"/>
      <c r="AU310" s="1536"/>
      <c r="AV310" s="1536"/>
      <c r="AW310" s="1536"/>
      <c r="AX310" s="1536"/>
      <c r="AY310" s="1536"/>
      <c r="AZ310" s="1536"/>
      <c r="BA310" s="1536"/>
      <c r="BB310" s="1536"/>
      <c r="BC310" s="1536"/>
      <c r="BD310" s="1536"/>
      <c r="BE310" s="1536"/>
      <c r="BF310" s="1536"/>
    </row>
    <row r="311" spans="2:58" ht="15" x14ac:dyDescent="0.25">
      <c r="B311" s="1536"/>
      <c r="C311" s="1536"/>
      <c r="D311" s="1536"/>
      <c r="E311" s="1536"/>
      <c r="F311" s="1536"/>
      <c r="G311" s="1536"/>
      <c r="H311" s="1536"/>
      <c r="I311" s="1536"/>
      <c r="J311" s="1536"/>
      <c r="K311" s="1536"/>
      <c r="L311" s="1536"/>
      <c r="M311" s="1536"/>
      <c r="N311" s="1536"/>
      <c r="O311" s="1536"/>
      <c r="P311" s="1536"/>
      <c r="Q311" s="1536"/>
      <c r="R311" s="1536"/>
      <c r="S311" s="1536"/>
      <c r="T311" s="1536"/>
      <c r="U311" s="1536"/>
      <c r="V311" s="1536"/>
      <c r="W311" s="1536"/>
      <c r="X311" s="1536"/>
      <c r="Y311" s="1536"/>
      <c r="Z311" s="1536"/>
      <c r="AA311" s="1536"/>
      <c r="AB311" s="1536"/>
      <c r="AC311" s="1536"/>
      <c r="AD311" s="1536"/>
      <c r="AE311" s="1536"/>
      <c r="AF311" s="1536"/>
      <c r="AG311" s="1536"/>
      <c r="AH311" s="1536"/>
      <c r="AI311" s="1536"/>
      <c r="AJ311" s="1536"/>
      <c r="AK311" s="1536"/>
      <c r="AL311" s="1536"/>
      <c r="AM311" s="1536"/>
      <c r="AN311" s="1536"/>
      <c r="AO311" s="1536"/>
      <c r="AP311" s="1536"/>
      <c r="AQ311" s="1536"/>
      <c r="AR311" s="1536"/>
      <c r="AS311" s="1536"/>
      <c r="AT311" s="1536"/>
      <c r="AU311" s="1536"/>
      <c r="AV311" s="1536"/>
      <c r="AW311" s="1536"/>
      <c r="AX311" s="1536"/>
      <c r="AY311" s="1536"/>
      <c r="AZ311" s="1536"/>
      <c r="BA311" s="1536"/>
      <c r="BB311" s="1536"/>
      <c r="BC311" s="1536"/>
      <c r="BD311" s="1536"/>
      <c r="BE311" s="1536"/>
      <c r="BF311" s="1536"/>
    </row>
    <row r="312" spans="2:58" ht="15" x14ac:dyDescent="0.25">
      <c r="B312" s="1536"/>
      <c r="C312" s="1536"/>
      <c r="D312" s="1536"/>
      <c r="E312" s="1536"/>
      <c r="F312" s="1536"/>
      <c r="G312" s="1536"/>
      <c r="H312" s="1536"/>
      <c r="I312" s="1536"/>
      <c r="J312" s="1536"/>
      <c r="K312" s="1536"/>
      <c r="L312" s="1536"/>
      <c r="M312" s="1536"/>
      <c r="N312" s="1536"/>
      <c r="O312" s="1536"/>
      <c r="P312" s="1536"/>
      <c r="Q312" s="1536"/>
      <c r="R312" s="1536"/>
      <c r="S312" s="1536"/>
      <c r="T312" s="1536"/>
      <c r="U312" s="1536"/>
      <c r="V312" s="1536"/>
      <c r="W312" s="1536"/>
      <c r="X312" s="1536"/>
      <c r="Y312" s="1536"/>
      <c r="Z312" s="1536"/>
      <c r="AA312" s="1536"/>
      <c r="AB312" s="1536"/>
      <c r="AC312" s="1536"/>
      <c r="AD312" s="1536"/>
      <c r="AE312" s="1536"/>
      <c r="AF312" s="1536"/>
      <c r="AG312" s="1536"/>
      <c r="AH312" s="1536"/>
      <c r="AI312" s="1536"/>
      <c r="AJ312" s="1536"/>
      <c r="AK312" s="1536"/>
      <c r="AL312" s="1536"/>
      <c r="AM312" s="1536"/>
      <c r="AN312" s="1536"/>
      <c r="AO312" s="1536"/>
      <c r="AP312" s="1536"/>
      <c r="AQ312" s="1536"/>
      <c r="AR312" s="1536"/>
      <c r="AS312" s="1536"/>
      <c r="AT312" s="1536"/>
      <c r="AU312" s="1536"/>
      <c r="AV312" s="1536"/>
      <c r="AW312" s="1536"/>
      <c r="AX312" s="1536"/>
      <c r="AY312" s="1536"/>
      <c r="AZ312" s="1536"/>
      <c r="BA312" s="1536"/>
      <c r="BB312" s="1536"/>
      <c r="BC312" s="1536"/>
      <c r="BD312" s="1536"/>
      <c r="BE312" s="1536"/>
      <c r="BF312" s="1536"/>
    </row>
    <row r="313" spans="2:58" ht="15" x14ac:dyDescent="0.25">
      <c r="B313" s="1536"/>
      <c r="C313" s="1536"/>
      <c r="D313" s="1536"/>
      <c r="E313" s="1536"/>
      <c r="F313" s="1536"/>
      <c r="G313" s="1536"/>
      <c r="H313" s="1536"/>
      <c r="I313" s="1536"/>
      <c r="J313" s="1536"/>
      <c r="K313" s="1536"/>
      <c r="L313" s="1536"/>
      <c r="M313" s="1536"/>
      <c r="N313" s="1536"/>
      <c r="O313" s="1536"/>
      <c r="P313" s="1536"/>
      <c r="Q313" s="1536"/>
      <c r="R313" s="1536"/>
      <c r="S313" s="1536"/>
      <c r="T313" s="1536"/>
      <c r="U313" s="1536"/>
      <c r="V313" s="1536"/>
      <c r="W313" s="1536"/>
      <c r="X313" s="1536"/>
      <c r="Y313" s="1536"/>
      <c r="Z313" s="1536"/>
      <c r="AA313" s="1536"/>
      <c r="AB313" s="1536"/>
      <c r="AC313" s="1536"/>
      <c r="AD313" s="1536"/>
      <c r="AE313" s="1536"/>
      <c r="AF313" s="1536"/>
      <c r="AG313" s="1536"/>
      <c r="AH313" s="1536"/>
      <c r="AI313" s="1536"/>
      <c r="AJ313" s="1536"/>
      <c r="AK313" s="1536"/>
      <c r="AL313" s="1536"/>
      <c r="AM313" s="1536"/>
      <c r="AN313" s="1536"/>
      <c r="AO313" s="1536"/>
      <c r="AP313" s="1536"/>
      <c r="AQ313" s="1536"/>
      <c r="AR313" s="1536"/>
      <c r="AS313" s="1536"/>
      <c r="AT313" s="1536"/>
      <c r="AU313" s="1536"/>
      <c r="AV313" s="1536"/>
      <c r="AW313" s="1536"/>
      <c r="AX313" s="1536"/>
      <c r="AY313" s="1536"/>
      <c r="AZ313" s="1536"/>
      <c r="BA313" s="1536"/>
      <c r="BB313" s="1536"/>
      <c r="BC313" s="1536"/>
      <c r="BD313" s="1536"/>
      <c r="BE313" s="1536"/>
      <c r="BF313" s="1536"/>
    </row>
    <row r="314" spans="2:58" ht="15" x14ac:dyDescent="0.25">
      <c r="B314" s="1536"/>
      <c r="C314" s="1536"/>
      <c r="D314" s="1536"/>
      <c r="E314" s="1536"/>
      <c r="F314" s="1536"/>
      <c r="G314" s="1536"/>
      <c r="H314" s="1536"/>
      <c r="I314" s="1536"/>
      <c r="J314" s="1536"/>
      <c r="K314" s="1536"/>
      <c r="L314" s="1536"/>
      <c r="M314" s="1536"/>
      <c r="N314" s="1536"/>
      <c r="O314" s="1536"/>
      <c r="P314" s="1536"/>
      <c r="Q314" s="1536"/>
      <c r="R314" s="1536"/>
      <c r="S314" s="1536"/>
      <c r="T314" s="1536"/>
      <c r="U314" s="1536"/>
      <c r="V314" s="1536"/>
      <c r="W314" s="1536"/>
      <c r="X314" s="1536"/>
      <c r="Y314" s="1536"/>
      <c r="Z314" s="1536"/>
      <c r="AA314" s="1536"/>
      <c r="AB314" s="1536"/>
      <c r="AC314" s="1536"/>
      <c r="AD314" s="1536"/>
      <c r="AE314" s="1536"/>
      <c r="AF314" s="1536"/>
      <c r="AG314" s="1536"/>
      <c r="AH314" s="1536"/>
      <c r="AI314" s="1536"/>
      <c r="AJ314" s="1536"/>
      <c r="AK314" s="1536"/>
      <c r="AL314" s="1536"/>
      <c r="AM314" s="1536"/>
      <c r="AN314" s="1536"/>
      <c r="AO314" s="1536"/>
      <c r="AP314" s="1536"/>
      <c r="AQ314" s="1536"/>
      <c r="AR314" s="1536"/>
      <c r="AS314" s="1536"/>
      <c r="AT314" s="1536"/>
      <c r="AU314" s="1536"/>
      <c r="AV314" s="1536"/>
      <c r="AW314" s="1536"/>
      <c r="AX314" s="1536"/>
      <c r="AY314" s="1536"/>
      <c r="AZ314" s="1536"/>
      <c r="BA314" s="1536"/>
      <c r="BB314" s="1536"/>
      <c r="BC314" s="1536"/>
      <c r="BD314" s="1536"/>
      <c r="BE314" s="1536"/>
      <c r="BF314" s="1536"/>
    </row>
    <row r="315" spans="2:58" ht="15" x14ac:dyDescent="0.25">
      <c r="B315" s="1536"/>
      <c r="C315" s="1536"/>
      <c r="D315" s="1536"/>
      <c r="E315" s="1536"/>
      <c r="F315" s="1536"/>
      <c r="G315" s="1536"/>
      <c r="H315" s="1536"/>
      <c r="I315" s="1536"/>
      <c r="J315" s="1536"/>
      <c r="K315" s="1536"/>
      <c r="L315" s="1536"/>
      <c r="M315" s="1536"/>
      <c r="N315" s="1536"/>
      <c r="O315" s="1536"/>
      <c r="P315" s="1536"/>
      <c r="Q315" s="1536"/>
      <c r="R315" s="1536"/>
      <c r="S315" s="1536"/>
      <c r="T315" s="1536"/>
      <c r="U315" s="1536"/>
      <c r="V315" s="1536"/>
      <c r="W315" s="1536"/>
      <c r="X315" s="1536"/>
      <c r="Y315" s="1536"/>
      <c r="Z315" s="1536"/>
      <c r="AA315" s="1536"/>
      <c r="AB315" s="1536"/>
      <c r="AC315" s="1536"/>
      <c r="AD315" s="1536"/>
      <c r="AE315" s="1536"/>
      <c r="AF315" s="1536"/>
      <c r="AG315" s="1536"/>
      <c r="AH315" s="1536"/>
      <c r="AI315" s="1536"/>
      <c r="AJ315" s="1536"/>
      <c r="AK315" s="1536"/>
      <c r="AL315" s="1536"/>
      <c r="AM315" s="1536"/>
      <c r="AN315" s="1536"/>
      <c r="AO315" s="1536"/>
      <c r="AP315" s="1536"/>
      <c r="AQ315" s="1536"/>
      <c r="AR315" s="1536"/>
      <c r="AS315" s="1536"/>
      <c r="AT315" s="1536"/>
      <c r="AU315" s="1536"/>
      <c r="AV315" s="1536"/>
      <c r="AW315" s="1536"/>
      <c r="AX315" s="1536"/>
      <c r="AY315" s="1536"/>
      <c r="AZ315" s="1536"/>
      <c r="BA315" s="1536"/>
      <c r="BB315" s="1536"/>
      <c r="BC315" s="1536"/>
      <c r="BD315" s="1536"/>
      <c r="BE315" s="1536"/>
      <c r="BF315" s="1536"/>
    </row>
    <row r="316" spans="2:58" ht="15" x14ac:dyDescent="0.25">
      <c r="B316" s="1536"/>
      <c r="C316" s="1536"/>
      <c r="D316" s="1536"/>
      <c r="E316" s="1536"/>
      <c r="F316" s="1536"/>
      <c r="G316" s="1536"/>
      <c r="H316" s="1536"/>
      <c r="I316" s="1536"/>
      <c r="J316" s="1536"/>
      <c r="K316" s="1536"/>
      <c r="L316" s="1536"/>
      <c r="M316" s="1536"/>
      <c r="N316" s="1536"/>
      <c r="O316" s="1536"/>
      <c r="P316" s="1536"/>
      <c r="Q316" s="1536"/>
      <c r="R316" s="1536"/>
      <c r="S316" s="1536"/>
      <c r="T316" s="1536"/>
      <c r="U316" s="1536"/>
      <c r="V316" s="1536"/>
      <c r="W316" s="1536"/>
      <c r="X316" s="1536"/>
      <c r="Y316" s="1536"/>
      <c r="Z316" s="1536"/>
      <c r="AA316" s="1536"/>
      <c r="AB316" s="1536"/>
      <c r="AC316" s="1536"/>
      <c r="AD316" s="1536"/>
      <c r="AE316" s="1536"/>
      <c r="AF316" s="1536"/>
      <c r="AG316" s="1536"/>
      <c r="AH316" s="1536"/>
      <c r="AI316" s="1536"/>
      <c r="AJ316" s="1536"/>
      <c r="AK316" s="1536"/>
      <c r="AL316" s="1536"/>
      <c r="AM316" s="1536"/>
      <c r="AN316" s="1536"/>
      <c r="AO316" s="1536"/>
      <c r="AP316" s="1536"/>
      <c r="AQ316" s="1536"/>
      <c r="AR316" s="1536"/>
      <c r="AS316" s="1536"/>
      <c r="AT316" s="1536"/>
      <c r="AU316" s="1536"/>
      <c r="AV316" s="1536"/>
      <c r="AW316" s="1536"/>
      <c r="AX316" s="1536"/>
      <c r="AY316" s="1536"/>
      <c r="AZ316" s="1536"/>
      <c r="BA316" s="1536"/>
      <c r="BB316" s="1536"/>
      <c r="BC316" s="1536"/>
      <c r="BD316" s="1536"/>
      <c r="BE316" s="1536"/>
      <c r="BF316" s="1536"/>
    </row>
    <row r="317" spans="2:58" ht="15" x14ac:dyDescent="0.25">
      <c r="B317" s="1536"/>
      <c r="C317" s="1536"/>
      <c r="D317" s="1536"/>
      <c r="E317" s="1536"/>
      <c r="F317" s="1536"/>
      <c r="G317" s="1536"/>
      <c r="H317" s="1536"/>
      <c r="I317" s="1536"/>
      <c r="J317" s="1536"/>
      <c r="K317" s="1536"/>
      <c r="L317" s="1536"/>
      <c r="M317" s="1536"/>
      <c r="N317" s="1536"/>
      <c r="O317" s="1536"/>
      <c r="P317" s="1536"/>
      <c r="Q317" s="1536"/>
      <c r="R317" s="1536"/>
      <c r="S317" s="1536"/>
      <c r="T317" s="1536"/>
      <c r="U317" s="1536"/>
      <c r="V317" s="1536"/>
      <c r="W317" s="1536"/>
      <c r="X317" s="1536"/>
      <c r="Y317" s="1536"/>
      <c r="Z317" s="1536"/>
      <c r="AA317" s="1536"/>
      <c r="AB317" s="1536"/>
      <c r="AC317" s="1536"/>
      <c r="AD317" s="1536"/>
      <c r="AE317" s="1536"/>
      <c r="AF317" s="1536"/>
      <c r="AG317" s="1536"/>
      <c r="AH317" s="1536"/>
      <c r="AI317" s="1536"/>
      <c r="AJ317" s="1536"/>
      <c r="AK317" s="1536"/>
      <c r="AL317" s="1536"/>
      <c r="AM317" s="1536"/>
      <c r="AN317" s="1536"/>
      <c r="AO317" s="1536"/>
      <c r="AP317" s="1536"/>
      <c r="AQ317" s="1536"/>
      <c r="AR317" s="1536"/>
      <c r="AS317" s="1536"/>
      <c r="AT317" s="1536"/>
      <c r="AU317" s="1536"/>
      <c r="AV317" s="1536"/>
      <c r="AW317" s="1536"/>
      <c r="AX317" s="1536"/>
      <c r="AY317" s="1536"/>
      <c r="AZ317" s="1536"/>
      <c r="BA317" s="1536"/>
      <c r="BB317" s="1536"/>
      <c r="BC317" s="1536"/>
      <c r="BD317" s="1536"/>
      <c r="BE317" s="1536"/>
      <c r="BF317" s="1536"/>
    </row>
    <row r="318" spans="2:58" ht="15" x14ac:dyDescent="0.25">
      <c r="B318" s="1536"/>
      <c r="C318" s="1536"/>
      <c r="D318" s="1536"/>
      <c r="E318" s="1536"/>
      <c r="F318" s="1536"/>
      <c r="G318" s="1536"/>
      <c r="H318" s="1536"/>
      <c r="I318" s="1536"/>
      <c r="J318" s="1536"/>
      <c r="K318" s="1536"/>
      <c r="L318" s="1536"/>
      <c r="M318" s="1536"/>
      <c r="N318" s="1536"/>
      <c r="O318" s="1536"/>
      <c r="P318" s="1536"/>
      <c r="Q318" s="1536"/>
      <c r="R318" s="1536"/>
      <c r="S318" s="1536"/>
      <c r="T318" s="1536"/>
      <c r="U318" s="1536"/>
      <c r="V318" s="1536"/>
      <c r="W318" s="1536"/>
      <c r="X318" s="1536"/>
      <c r="Y318" s="1536"/>
      <c r="Z318" s="1536"/>
      <c r="AA318" s="1536"/>
      <c r="AB318" s="1536"/>
      <c r="AC318" s="1536"/>
      <c r="AD318" s="1536"/>
      <c r="AE318" s="1536"/>
      <c r="AF318" s="1536"/>
      <c r="AG318" s="1536"/>
      <c r="AH318" s="1536"/>
      <c r="AI318" s="1536"/>
      <c r="AJ318" s="1536"/>
      <c r="AK318" s="1536"/>
      <c r="AL318" s="1536"/>
      <c r="AM318" s="1536"/>
      <c r="AN318" s="1536"/>
      <c r="AO318" s="1536"/>
      <c r="AP318" s="1536"/>
      <c r="AQ318" s="1536"/>
      <c r="AR318" s="1536"/>
      <c r="AS318" s="1536"/>
      <c r="AT318" s="1536"/>
      <c r="AU318" s="1536"/>
      <c r="AV318" s="1536"/>
      <c r="AW318" s="1536"/>
      <c r="AX318" s="1536"/>
      <c r="AY318" s="1536"/>
      <c r="AZ318" s="1536"/>
      <c r="BA318" s="1536"/>
      <c r="BB318" s="1536"/>
      <c r="BC318" s="1536"/>
      <c r="BD318" s="1536"/>
      <c r="BE318" s="1536"/>
      <c r="BF318" s="1536"/>
    </row>
    <row r="319" spans="2:58" ht="15" x14ac:dyDescent="0.25">
      <c r="B319" s="1536"/>
      <c r="C319" s="1536"/>
      <c r="D319" s="1536"/>
      <c r="E319" s="1536"/>
      <c r="F319" s="1536"/>
      <c r="G319" s="1536"/>
      <c r="H319" s="1536"/>
      <c r="I319" s="1536"/>
      <c r="J319" s="1536"/>
      <c r="K319" s="1536"/>
      <c r="L319" s="1536"/>
      <c r="M319" s="1536"/>
      <c r="N319" s="1536"/>
      <c r="O319" s="1536"/>
      <c r="P319" s="1536"/>
      <c r="Q319" s="1536"/>
      <c r="R319" s="1536"/>
      <c r="S319" s="1536"/>
      <c r="T319" s="1536"/>
      <c r="U319" s="1536"/>
      <c r="V319" s="1536"/>
      <c r="W319" s="1536"/>
      <c r="X319" s="1536"/>
      <c r="Y319" s="1536"/>
      <c r="Z319" s="1536"/>
      <c r="AA319" s="1536"/>
      <c r="AB319" s="1536"/>
      <c r="AC319" s="1536"/>
      <c r="AD319" s="1536"/>
      <c r="AE319" s="1536"/>
      <c r="AF319" s="1536"/>
      <c r="AG319" s="1536"/>
      <c r="AH319" s="1536"/>
      <c r="AI319" s="1536"/>
      <c r="AJ319" s="1536"/>
      <c r="AK319" s="1536"/>
      <c r="AL319" s="1536"/>
      <c r="AM319" s="1536"/>
      <c r="AN319" s="1536"/>
      <c r="AO319" s="1536"/>
      <c r="AP319" s="1536"/>
      <c r="AQ319" s="1536"/>
      <c r="AR319" s="1536"/>
      <c r="AS319" s="1536"/>
      <c r="AT319" s="1536"/>
      <c r="AU319" s="1536"/>
      <c r="AV319" s="1536"/>
      <c r="AW319" s="1536"/>
      <c r="AX319" s="1536"/>
      <c r="AY319" s="1536"/>
      <c r="AZ319" s="1536"/>
      <c r="BA319" s="1536"/>
      <c r="BB319" s="1536"/>
      <c r="BC319" s="1536"/>
      <c r="BD319" s="1536"/>
      <c r="BE319" s="1536"/>
      <c r="BF319" s="1536"/>
    </row>
    <row r="320" spans="2:58" ht="15" x14ac:dyDescent="0.25">
      <c r="B320" s="1536"/>
      <c r="C320" s="1536"/>
      <c r="D320" s="1536"/>
      <c r="E320" s="1536"/>
      <c r="F320" s="1536"/>
      <c r="G320" s="1536"/>
      <c r="H320" s="1536"/>
      <c r="I320" s="1536"/>
      <c r="J320" s="1536"/>
      <c r="K320" s="1536"/>
      <c r="L320" s="1536"/>
      <c r="M320" s="1536"/>
      <c r="N320" s="1536"/>
      <c r="O320" s="1536"/>
      <c r="P320" s="1536"/>
      <c r="Q320" s="1536"/>
      <c r="R320" s="1536"/>
      <c r="S320" s="1536"/>
      <c r="T320" s="1536"/>
      <c r="U320" s="1536"/>
      <c r="V320" s="1536"/>
      <c r="W320" s="1536"/>
      <c r="X320" s="1536"/>
      <c r="Y320" s="1536"/>
      <c r="Z320" s="1536"/>
      <c r="AA320" s="1536"/>
      <c r="AB320" s="1536"/>
      <c r="AC320" s="1536"/>
      <c r="AD320" s="1536"/>
      <c r="AE320" s="1536"/>
      <c r="AF320" s="1536"/>
      <c r="AG320" s="1536"/>
      <c r="AH320" s="1536"/>
      <c r="AI320" s="1536"/>
      <c r="AJ320" s="1536"/>
      <c r="AK320" s="1536"/>
      <c r="AL320" s="1536"/>
      <c r="AM320" s="1536"/>
      <c r="AN320" s="1536"/>
      <c r="AO320" s="1536"/>
      <c r="AP320" s="1536"/>
      <c r="AQ320" s="1536"/>
      <c r="AR320" s="1536"/>
      <c r="AS320" s="1536"/>
      <c r="AT320" s="1536"/>
      <c r="AU320" s="1536"/>
      <c r="AV320" s="1536"/>
      <c r="AW320" s="1536"/>
      <c r="AX320" s="1536"/>
      <c r="AY320" s="1536"/>
      <c r="AZ320" s="1536"/>
      <c r="BA320" s="1536"/>
      <c r="BB320" s="1536"/>
      <c r="BC320" s="1536"/>
      <c r="BD320" s="1536"/>
      <c r="BE320" s="1536"/>
      <c r="BF320" s="1536"/>
    </row>
    <row r="321" spans="2:58" ht="15" x14ac:dyDescent="0.25">
      <c r="B321" s="1536"/>
      <c r="C321" s="1536"/>
      <c r="D321" s="1536"/>
      <c r="E321" s="1536"/>
      <c r="F321" s="1536"/>
      <c r="G321" s="1536"/>
      <c r="H321" s="1536"/>
      <c r="I321" s="1536"/>
      <c r="J321" s="1536"/>
      <c r="K321" s="1536"/>
      <c r="L321" s="1536"/>
      <c r="M321" s="1536"/>
      <c r="N321" s="1536"/>
      <c r="O321" s="1536"/>
      <c r="P321" s="1536"/>
      <c r="Q321" s="1536"/>
      <c r="R321" s="1536"/>
      <c r="S321" s="1536"/>
      <c r="T321" s="1536"/>
      <c r="U321" s="1536"/>
      <c r="V321" s="1536"/>
      <c r="W321" s="1536"/>
      <c r="X321" s="1536"/>
      <c r="Y321" s="1536"/>
      <c r="Z321" s="1536"/>
      <c r="AA321" s="1536"/>
      <c r="AB321" s="1536"/>
      <c r="AC321" s="1536"/>
      <c r="AD321" s="1536"/>
      <c r="AE321" s="1536"/>
      <c r="AF321" s="1536"/>
      <c r="AG321" s="1536"/>
      <c r="AH321" s="1536"/>
      <c r="AI321" s="1536"/>
      <c r="AJ321" s="1536"/>
      <c r="AK321" s="1536"/>
      <c r="AL321" s="1536"/>
      <c r="AM321" s="1536"/>
      <c r="AN321" s="1536"/>
      <c r="AO321" s="1536"/>
      <c r="AP321" s="1536"/>
      <c r="AQ321" s="1536"/>
      <c r="AR321" s="1536"/>
      <c r="AS321" s="1536"/>
      <c r="AT321" s="1536"/>
      <c r="AU321" s="1536"/>
      <c r="AV321" s="1536"/>
      <c r="AW321" s="1536"/>
      <c r="AX321" s="1536"/>
      <c r="AY321" s="1536"/>
      <c r="AZ321" s="1536"/>
      <c r="BA321" s="1536"/>
      <c r="BB321" s="1536"/>
      <c r="BC321" s="1536"/>
      <c r="BD321" s="1536"/>
      <c r="BE321" s="1536"/>
      <c r="BF321" s="1536"/>
    </row>
    <row r="322" spans="2:58" ht="15" x14ac:dyDescent="0.25">
      <c r="B322" s="1536"/>
      <c r="C322" s="1536"/>
      <c r="D322" s="1536"/>
      <c r="E322" s="1536"/>
      <c r="F322" s="1536"/>
      <c r="G322" s="1536"/>
      <c r="H322" s="1536"/>
      <c r="I322" s="1536"/>
      <c r="J322" s="1536"/>
      <c r="K322" s="1536"/>
      <c r="L322" s="1536"/>
      <c r="M322" s="1536"/>
      <c r="N322" s="1536"/>
      <c r="O322" s="1536"/>
      <c r="P322" s="1536"/>
      <c r="Q322" s="1536"/>
      <c r="R322" s="1536"/>
      <c r="S322" s="1536"/>
      <c r="T322" s="1536"/>
      <c r="U322" s="1536"/>
      <c r="V322" s="1536"/>
      <c r="W322" s="1536"/>
      <c r="X322" s="1536"/>
      <c r="Y322" s="1536"/>
      <c r="Z322" s="1536"/>
      <c r="AA322" s="1536"/>
      <c r="AB322" s="1536"/>
      <c r="AC322" s="1536"/>
      <c r="AD322" s="1536"/>
      <c r="AE322" s="1536"/>
      <c r="AF322" s="1536"/>
      <c r="AG322" s="1536"/>
      <c r="AH322" s="1536"/>
      <c r="AI322" s="1536"/>
      <c r="AJ322" s="1536"/>
      <c r="AK322" s="1536"/>
      <c r="AL322" s="1536"/>
      <c r="AM322" s="1536"/>
      <c r="AN322" s="1536"/>
      <c r="AO322" s="1536"/>
      <c r="AP322" s="1536"/>
      <c r="AQ322" s="1536"/>
      <c r="AR322" s="1536"/>
      <c r="AS322" s="1536"/>
      <c r="AT322" s="1536"/>
      <c r="AU322" s="1536"/>
      <c r="AV322" s="1536"/>
      <c r="AW322" s="1536"/>
      <c r="AX322" s="1536"/>
      <c r="AY322" s="1536"/>
      <c r="AZ322" s="1536"/>
      <c r="BA322" s="1536"/>
      <c r="BB322" s="1536"/>
      <c r="BC322" s="1536"/>
      <c r="BD322" s="1536"/>
      <c r="BE322" s="1536"/>
      <c r="BF322" s="1536"/>
    </row>
    <row r="323" spans="2:58" ht="15" x14ac:dyDescent="0.25">
      <c r="B323" s="1536"/>
      <c r="C323" s="1536"/>
      <c r="D323" s="1536"/>
      <c r="E323" s="1536"/>
      <c r="F323" s="1536"/>
      <c r="G323" s="1536"/>
      <c r="H323" s="1536"/>
      <c r="I323" s="1536"/>
      <c r="J323" s="1536"/>
      <c r="K323" s="1536"/>
      <c r="L323" s="1536"/>
      <c r="M323" s="1536"/>
      <c r="N323" s="1536"/>
      <c r="O323" s="1536"/>
      <c r="P323" s="1536"/>
      <c r="Q323" s="1536"/>
      <c r="R323" s="1536"/>
      <c r="S323" s="1536"/>
      <c r="T323" s="1536"/>
      <c r="U323" s="1536"/>
      <c r="V323" s="1536"/>
      <c r="W323" s="1536"/>
      <c r="X323" s="1536"/>
      <c r="Y323" s="1536"/>
      <c r="Z323" s="1536"/>
      <c r="AA323" s="1536"/>
      <c r="AB323" s="1536"/>
      <c r="AC323" s="1536"/>
      <c r="AD323" s="1536"/>
      <c r="AE323" s="1536"/>
      <c r="AF323" s="1536"/>
      <c r="AG323" s="1536"/>
      <c r="AH323" s="1536"/>
      <c r="AI323" s="1536"/>
      <c r="AJ323" s="1536"/>
      <c r="AK323" s="1536"/>
      <c r="AL323" s="1536"/>
      <c r="AM323" s="1536"/>
      <c r="AN323" s="1536"/>
      <c r="AO323" s="1536"/>
      <c r="AP323" s="1536"/>
      <c r="AQ323" s="1536"/>
      <c r="AR323" s="1536"/>
      <c r="AS323" s="1536"/>
      <c r="AT323" s="1536"/>
      <c r="AU323" s="1536"/>
      <c r="AV323" s="1536"/>
      <c r="AW323" s="1536"/>
      <c r="AX323" s="1536"/>
      <c r="AY323" s="1536"/>
      <c r="AZ323" s="1536"/>
      <c r="BA323" s="1536"/>
      <c r="BB323" s="1536"/>
      <c r="BC323" s="1536"/>
      <c r="BD323" s="1536"/>
      <c r="BE323" s="1536"/>
      <c r="BF323" s="1536"/>
    </row>
    <row r="324" spans="2:58" ht="15" x14ac:dyDescent="0.25">
      <c r="B324" s="1536"/>
      <c r="C324" s="1536"/>
      <c r="D324" s="1536"/>
      <c r="E324" s="1536"/>
      <c r="F324" s="1536"/>
      <c r="G324" s="1536"/>
      <c r="H324" s="1536"/>
      <c r="I324" s="1536"/>
      <c r="J324" s="1536"/>
      <c r="K324" s="1536"/>
      <c r="L324" s="1536"/>
      <c r="M324" s="1536"/>
      <c r="N324" s="1536"/>
      <c r="O324" s="1536"/>
      <c r="P324" s="1536"/>
      <c r="Q324" s="1536"/>
      <c r="R324" s="1536"/>
      <c r="S324" s="1536"/>
      <c r="T324" s="1536"/>
      <c r="U324" s="1536"/>
      <c r="V324" s="1536"/>
      <c r="W324" s="1536"/>
      <c r="X324" s="1536"/>
      <c r="Y324" s="1536"/>
      <c r="Z324" s="1536"/>
      <c r="AA324" s="1536"/>
      <c r="AB324" s="1536"/>
      <c r="AC324" s="1536"/>
      <c r="AD324" s="1536"/>
      <c r="AE324" s="1536"/>
      <c r="AF324" s="1536"/>
      <c r="AG324" s="1536"/>
      <c r="AH324" s="1536"/>
      <c r="AI324" s="1536"/>
      <c r="AJ324" s="1536"/>
      <c r="AK324" s="1536"/>
      <c r="AL324" s="1536"/>
      <c r="AM324" s="1536"/>
      <c r="AN324" s="1536"/>
      <c r="AO324" s="1536"/>
      <c r="AP324" s="1536"/>
      <c r="AQ324" s="1536"/>
      <c r="AR324" s="1536"/>
      <c r="AS324" s="1536"/>
      <c r="AT324" s="1536"/>
      <c r="AU324" s="1536"/>
      <c r="AV324" s="1536"/>
      <c r="AW324" s="1536"/>
      <c r="AX324" s="1536"/>
      <c r="AY324" s="1536"/>
      <c r="AZ324" s="1536"/>
      <c r="BA324" s="1536"/>
      <c r="BB324" s="1536"/>
      <c r="BC324" s="1536"/>
      <c r="BD324" s="1536"/>
      <c r="BE324" s="1536"/>
      <c r="BF324" s="1536"/>
    </row>
    <row r="325" spans="2:58" ht="15" x14ac:dyDescent="0.25">
      <c r="B325" s="1536"/>
      <c r="C325" s="1536"/>
      <c r="D325" s="1536"/>
      <c r="E325" s="1536"/>
      <c r="F325" s="1536"/>
      <c r="G325" s="1536"/>
      <c r="H325" s="1536"/>
      <c r="I325" s="1536"/>
      <c r="J325" s="1536"/>
      <c r="K325" s="1536"/>
      <c r="L325" s="1536"/>
      <c r="M325" s="1536"/>
      <c r="N325" s="1536"/>
      <c r="O325" s="1536"/>
      <c r="P325" s="1536"/>
      <c r="Q325" s="1536"/>
      <c r="R325" s="1536"/>
      <c r="S325" s="1536"/>
      <c r="T325" s="1536"/>
      <c r="U325" s="1536"/>
      <c r="V325" s="1536"/>
      <c r="W325" s="1536"/>
      <c r="X325" s="1536"/>
      <c r="Y325" s="1536"/>
      <c r="Z325" s="1536"/>
      <c r="AA325" s="1536"/>
      <c r="AB325" s="1536"/>
      <c r="AC325" s="1536"/>
      <c r="AD325" s="1536"/>
      <c r="AE325" s="1536"/>
      <c r="AF325" s="1536"/>
      <c r="AG325" s="1536"/>
      <c r="AH325" s="1536"/>
      <c r="AI325" s="1536"/>
      <c r="AJ325" s="1536"/>
      <c r="AK325" s="1536"/>
      <c r="AL325" s="1536"/>
      <c r="AM325" s="1536"/>
      <c r="AN325" s="1536"/>
      <c r="AO325" s="1536"/>
      <c r="AP325" s="1536"/>
      <c r="AQ325" s="1536"/>
      <c r="AR325" s="1536"/>
      <c r="AS325" s="1536"/>
      <c r="AT325" s="1536"/>
      <c r="AU325" s="1536"/>
      <c r="AV325" s="1536"/>
      <c r="AW325" s="1536"/>
      <c r="AX325" s="1536"/>
      <c r="AY325" s="1536"/>
      <c r="AZ325" s="1536"/>
      <c r="BA325" s="1536"/>
      <c r="BB325" s="1536"/>
      <c r="BC325" s="1536"/>
      <c r="BD325" s="1536"/>
      <c r="BE325" s="1536"/>
      <c r="BF325" s="1536"/>
    </row>
    <row r="326" spans="2:58" ht="15" x14ac:dyDescent="0.25">
      <c r="B326" s="1536"/>
      <c r="C326" s="1536"/>
      <c r="D326" s="1536"/>
      <c r="E326" s="1536"/>
      <c r="F326" s="1536"/>
      <c r="G326" s="1536"/>
      <c r="H326" s="1536"/>
      <c r="I326" s="1536"/>
      <c r="J326" s="1536"/>
      <c r="K326" s="1536"/>
      <c r="L326" s="1536"/>
      <c r="M326" s="1536"/>
      <c r="N326" s="1536"/>
      <c r="O326" s="1536"/>
      <c r="P326" s="1536"/>
      <c r="Q326" s="1536"/>
      <c r="R326" s="1536"/>
      <c r="S326" s="1536"/>
      <c r="T326" s="1536"/>
      <c r="U326" s="1536"/>
      <c r="V326" s="1536"/>
      <c r="W326" s="1536"/>
      <c r="X326" s="1536"/>
      <c r="Y326" s="1536"/>
      <c r="Z326" s="1536"/>
      <c r="AA326" s="1536"/>
      <c r="AB326" s="1536"/>
      <c r="AC326" s="1536"/>
      <c r="AD326" s="1536"/>
      <c r="AE326" s="1536"/>
      <c r="AF326" s="1536"/>
      <c r="AG326" s="1536"/>
      <c r="AH326" s="1536"/>
      <c r="AI326" s="1536"/>
      <c r="AJ326" s="1536"/>
      <c r="AK326" s="1536"/>
      <c r="AL326" s="1536"/>
      <c r="AM326" s="1536"/>
      <c r="AN326" s="1536"/>
      <c r="AO326" s="1536"/>
      <c r="AP326" s="1536"/>
      <c r="AQ326" s="1536"/>
      <c r="AR326" s="1536"/>
      <c r="AS326" s="1536"/>
      <c r="AT326" s="1536"/>
      <c r="AU326" s="1536"/>
      <c r="AV326" s="1536"/>
      <c r="AW326" s="1536"/>
      <c r="AX326" s="1536"/>
      <c r="AY326" s="1536"/>
      <c r="AZ326" s="1536"/>
      <c r="BA326" s="1536"/>
      <c r="BB326" s="1536"/>
      <c r="BC326" s="1536"/>
      <c r="BD326" s="1536"/>
      <c r="BE326" s="1536"/>
      <c r="BF326" s="1536"/>
    </row>
    <row r="327" spans="2:58" ht="15" x14ac:dyDescent="0.25">
      <c r="B327" s="1536"/>
      <c r="C327" s="1536"/>
      <c r="D327" s="1536"/>
      <c r="E327" s="1536"/>
      <c r="F327" s="1536"/>
      <c r="G327" s="1536"/>
      <c r="H327" s="1536"/>
      <c r="I327" s="1536"/>
      <c r="J327" s="1536"/>
      <c r="K327" s="1536"/>
      <c r="L327" s="1536"/>
      <c r="M327" s="1536"/>
      <c r="N327" s="1536"/>
      <c r="O327" s="1536"/>
      <c r="P327" s="1536"/>
      <c r="Q327" s="1536"/>
      <c r="R327" s="1536"/>
      <c r="S327" s="1536"/>
      <c r="T327" s="1536"/>
      <c r="U327" s="1536"/>
      <c r="V327" s="1536"/>
      <c r="W327" s="1536"/>
      <c r="X327" s="1536"/>
      <c r="Y327" s="1536"/>
      <c r="Z327" s="1536"/>
      <c r="AA327" s="1536"/>
      <c r="AB327" s="1536"/>
      <c r="AC327" s="1536"/>
      <c r="AD327" s="1536"/>
      <c r="AE327" s="1536"/>
      <c r="AF327" s="1536"/>
      <c r="AG327" s="1536"/>
      <c r="AH327" s="1536"/>
      <c r="AI327" s="1536"/>
      <c r="AJ327" s="1536"/>
      <c r="AK327" s="1536"/>
      <c r="AL327" s="1536"/>
      <c r="AM327" s="1536"/>
      <c r="AN327" s="1536"/>
      <c r="AO327" s="1536"/>
      <c r="AP327" s="1536"/>
      <c r="AQ327" s="1536"/>
      <c r="AR327" s="1536"/>
      <c r="AS327" s="1536"/>
      <c r="AT327" s="1536"/>
      <c r="AU327" s="1536"/>
      <c r="AV327" s="1536"/>
      <c r="AW327" s="1536"/>
      <c r="AX327" s="1536"/>
      <c r="AY327" s="1536"/>
      <c r="AZ327" s="1536"/>
      <c r="BA327" s="1536"/>
      <c r="BB327" s="1536"/>
      <c r="BC327" s="1536"/>
      <c r="BD327" s="1536"/>
      <c r="BE327" s="1536"/>
      <c r="BF327" s="1536"/>
    </row>
    <row r="328" spans="2:58" ht="15" x14ac:dyDescent="0.25">
      <c r="B328" s="1536"/>
      <c r="C328" s="1536"/>
      <c r="D328" s="1536"/>
      <c r="E328" s="1536"/>
      <c r="F328" s="1536"/>
      <c r="G328" s="1536"/>
      <c r="H328" s="1536"/>
      <c r="I328" s="1536"/>
      <c r="J328" s="1536"/>
      <c r="K328" s="1536"/>
      <c r="L328" s="1536"/>
      <c r="M328" s="1536"/>
      <c r="N328" s="1536"/>
      <c r="O328" s="1536"/>
      <c r="P328" s="1536"/>
      <c r="Q328" s="1536"/>
      <c r="R328" s="1536"/>
      <c r="S328" s="1536"/>
      <c r="T328" s="1536"/>
      <c r="U328" s="1536"/>
      <c r="V328" s="1536"/>
      <c r="W328" s="1536"/>
      <c r="X328" s="1536"/>
      <c r="Y328" s="1536"/>
      <c r="Z328" s="1536"/>
      <c r="AA328" s="1536"/>
      <c r="AB328" s="1536"/>
      <c r="AC328" s="1536"/>
      <c r="AD328" s="1536"/>
      <c r="AE328" s="1536"/>
      <c r="AF328" s="1536"/>
      <c r="AG328" s="1536"/>
      <c r="AH328" s="1536"/>
      <c r="AI328" s="1536"/>
      <c r="AJ328" s="1536"/>
      <c r="AK328" s="1536"/>
      <c r="AL328" s="1536"/>
      <c r="AM328" s="1536"/>
      <c r="AN328" s="1536"/>
      <c r="AO328" s="1536"/>
      <c r="AP328" s="1536"/>
      <c r="AQ328" s="1536"/>
      <c r="AR328" s="1536"/>
      <c r="AS328" s="1536"/>
      <c r="AT328" s="1536"/>
      <c r="AU328" s="1536"/>
      <c r="AV328" s="1536"/>
      <c r="AW328" s="1536"/>
      <c r="AX328" s="1536"/>
      <c r="AY328" s="1536"/>
      <c r="AZ328" s="1536"/>
      <c r="BA328" s="1536"/>
      <c r="BB328" s="1536"/>
      <c r="BC328" s="1536"/>
      <c r="BD328" s="1536"/>
      <c r="BE328" s="1536"/>
      <c r="BF328" s="1536"/>
    </row>
    <row r="329" spans="2:58" ht="15" x14ac:dyDescent="0.25">
      <c r="B329" s="1536"/>
      <c r="C329" s="1536"/>
      <c r="D329" s="1536"/>
      <c r="E329" s="1536"/>
      <c r="F329" s="1536"/>
      <c r="G329" s="1536"/>
      <c r="H329" s="1536"/>
      <c r="I329" s="1536"/>
      <c r="J329" s="1536"/>
      <c r="K329" s="1536"/>
      <c r="L329" s="1536"/>
      <c r="M329" s="1536"/>
      <c r="N329" s="1536"/>
      <c r="O329" s="1536"/>
      <c r="P329" s="1536"/>
      <c r="Q329" s="1536"/>
      <c r="R329" s="1536"/>
      <c r="S329" s="1536"/>
      <c r="T329" s="1536"/>
      <c r="U329" s="1536"/>
      <c r="V329" s="1536"/>
      <c r="W329" s="1536"/>
      <c r="X329" s="1536"/>
      <c r="Y329" s="1536"/>
      <c r="Z329" s="1536"/>
      <c r="AA329" s="1536"/>
      <c r="AB329" s="1536"/>
      <c r="AC329" s="1536"/>
      <c r="AD329" s="1536"/>
      <c r="AE329" s="1536"/>
      <c r="AF329" s="1536"/>
      <c r="AG329" s="1536"/>
      <c r="AH329" s="1536"/>
      <c r="AI329" s="1536"/>
      <c r="AJ329" s="1536"/>
      <c r="AK329" s="1536"/>
      <c r="AL329" s="1536"/>
      <c r="AM329" s="1536"/>
      <c r="AN329" s="1536"/>
      <c r="AO329" s="1536"/>
      <c r="AP329" s="1536"/>
      <c r="AQ329" s="1536"/>
      <c r="AR329" s="1536"/>
      <c r="AS329" s="1536"/>
      <c r="AT329" s="1536"/>
      <c r="AU329" s="1536"/>
      <c r="AV329" s="1536"/>
      <c r="AW329" s="1536"/>
      <c r="AX329" s="1536"/>
      <c r="AY329" s="1536"/>
      <c r="AZ329" s="1536"/>
      <c r="BA329" s="1536"/>
      <c r="BB329" s="1536"/>
      <c r="BC329" s="1536"/>
      <c r="BD329" s="1536"/>
      <c r="BE329" s="1536"/>
      <c r="BF329" s="1536"/>
    </row>
    <row r="330" spans="2:58" ht="15" x14ac:dyDescent="0.25">
      <c r="B330" s="1536"/>
      <c r="C330" s="1536"/>
      <c r="D330" s="1536"/>
      <c r="E330" s="1536"/>
      <c r="F330" s="1536"/>
      <c r="G330" s="1536"/>
      <c r="H330" s="1536"/>
      <c r="I330" s="1536"/>
      <c r="J330" s="1536"/>
      <c r="K330" s="1536"/>
      <c r="L330" s="1536"/>
      <c r="M330" s="1536"/>
      <c r="N330" s="1536"/>
      <c r="O330" s="1536"/>
      <c r="P330" s="1536"/>
      <c r="Q330" s="1536"/>
      <c r="R330" s="1536"/>
      <c r="S330" s="1536"/>
      <c r="T330" s="1536"/>
      <c r="U330" s="1536"/>
      <c r="V330" s="1536"/>
      <c r="W330" s="1536"/>
      <c r="X330" s="1536"/>
      <c r="Y330" s="1536"/>
      <c r="Z330" s="1536"/>
      <c r="AA330" s="1536"/>
      <c r="AB330" s="1536"/>
      <c r="AC330" s="1536"/>
      <c r="AD330" s="1536"/>
      <c r="AE330" s="1536"/>
      <c r="AF330" s="1536"/>
      <c r="AG330" s="1536"/>
      <c r="AH330" s="1536"/>
      <c r="AI330" s="1536"/>
      <c r="AJ330" s="1536"/>
      <c r="AK330" s="1536"/>
      <c r="AL330" s="1536"/>
      <c r="AM330" s="1536"/>
      <c r="AN330" s="1536"/>
      <c r="AO330" s="1536"/>
      <c r="AP330" s="1536"/>
      <c r="AQ330" s="1536"/>
      <c r="AR330" s="1536"/>
      <c r="AS330" s="1536"/>
      <c r="AT330" s="1536"/>
      <c r="AU330" s="1536"/>
      <c r="AV330" s="1536"/>
      <c r="AW330" s="1536"/>
      <c r="AX330" s="1536"/>
      <c r="AY330" s="1536"/>
      <c r="AZ330" s="1536"/>
      <c r="BA330" s="1536"/>
      <c r="BB330" s="1536"/>
      <c r="BC330" s="1536"/>
      <c r="BD330" s="1536"/>
      <c r="BE330" s="1536"/>
      <c r="BF330" s="1536"/>
    </row>
    <row r="331" spans="2:58" ht="15" x14ac:dyDescent="0.25">
      <c r="B331" s="1536"/>
      <c r="C331" s="1536"/>
      <c r="D331" s="1536"/>
      <c r="E331" s="1536"/>
      <c r="F331" s="1536"/>
      <c r="G331" s="1536"/>
      <c r="H331" s="1536"/>
      <c r="I331" s="1536"/>
      <c r="J331" s="1536"/>
      <c r="K331" s="1536"/>
      <c r="L331" s="1536"/>
      <c r="M331" s="1536"/>
      <c r="N331" s="1536"/>
      <c r="O331" s="1536"/>
      <c r="P331" s="1536"/>
      <c r="Q331" s="1536"/>
      <c r="R331" s="1536"/>
      <c r="S331" s="1536"/>
      <c r="T331" s="1536"/>
      <c r="U331" s="1536"/>
      <c r="V331" s="1536"/>
      <c r="W331" s="1536"/>
      <c r="X331" s="1536"/>
      <c r="Y331" s="1536"/>
      <c r="Z331" s="1536"/>
      <c r="AA331" s="1536"/>
      <c r="AB331" s="1536"/>
      <c r="AC331" s="1536"/>
      <c r="AD331" s="1536"/>
      <c r="AE331" s="1536"/>
      <c r="AF331" s="1536"/>
      <c r="AG331" s="1536"/>
      <c r="AH331" s="1536"/>
      <c r="AI331" s="1536"/>
      <c r="AJ331" s="1536"/>
      <c r="AK331" s="1536"/>
      <c r="AL331" s="1536"/>
      <c r="AM331" s="1536"/>
      <c r="AN331" s="1536"/>
      <c r="AO331" s="1536"/>
      <c r="AP331" s="1536"/>
      <c r="AQ331" s="1536"/>
      <c r="AR331" s="1536"/>
      <c r="AS331" s="1536"/>
      <c r="AT331" s="1536"/>
      <c r="AU331" s="1536"/>
      <c r="AV331" s="1536"/>
      <c r="AW331" s="1536"/>
      <c r="AX331" s="1536"/>
      <c r="AY331" s="1536"/>
      <c r="AZ331" s="1536"/>
      <c r="BA331" s="1536"/>
      <c r="BB331" s="1536"/>
      <c r="BC331" s="1536"/>
      <c r="BD331" s="1536"/>
      <c r="BE331" s="1536"/>
      <c r="BF331" s="1536"/>
    </row>
    <row r="332" spans="2:58" ht="15" x14ac:dyDescent="0.25">
      <c r="B332" s="1536"/>
      <c r="C332" s="1536"/>
      <c r="D332" s="1536"/>
      <c r="E332" s="1536"/>
      <c r="F332" s="1536"/>
      <c r="G332" s="1536"/>
      <c r="H332" s="1536"/>
      <c r="I332" s="1536"/>
      <c r="J332" s="1536"/>
      <c r="K332" s="1536"/>
      <c r="L332" s="1536"/>
      <c r="M332" s="1536"/>
      <c r="N332" s="1536"/>
      <c r="O332" s="1536"/>
      <c r="P332" s="1536"/>
      <c r="Q332" s="1536"/>
      <c r="R332" s="1536"/>
      <c r="S332" s="1536"/>
      <c r="T332" s="1536"/>
      <c r="U332" s="1536"/>
      <c r="V332" s="1536"/>
      <c r="W332" s="1536"/>
      <c r="X332" s="1536"/>
      <c r="Y332" s="1536"/>
      <c r="Z332" s="1536"/>
      <c r="AA332" s="1536"/>
      <c r="AB332" s="1536"/>
      <c r="AC332" s="1536"/>
      <c r="AD332" s="1536"/>
      <c r="AE332" s="1536"/>
      <c r="AF332" s="1536"/>
      <c r="AG332" s="1536"/>
      <c r="AH332" s="1536"/>
      <c r="AI332" s="1536"/>
      <c r="AJ332" s="1536"/>
      <c r="AK332" s="1536"/>
      <c r="AL332" s="1536"/>
      <c r="AM332" s="1536"/>
      <c r="AN332" s="1536"/>
      <c r="AO332" s="1536"/>
      <c r="AP332" s="1536"/>
      <c r="AQ332" s="1536"/>
      <c r="AR332" s="1536"/>
      <c r="AS332" s="1536"/>
      <c r="AT332" s="1536"/>
      <c r="AU332" s="1536"/>
      <c r="AV332" s="1536"/>
      <c r="AW332" s="1536"/>
      <c r="AX332" s="1536"/>
      <c r="AY332" s="1536"/>
      <c r="AZ332" s="1536"/>
      <c r="BA332" s="1536"/>
      <c r="BB332" s="1536"/>
      <c r="BC332" s="1536"/>
      <c r="BD332" s="1536"/>
      <c r="BE332" s="1536"/>
      <c r="BF332" s="1536"/>
    </row>
    <row r="333" spans="2:58" ht="15" x14ac:dyDescent="0.25">
      <c r="B333" s="1536"/>
      <c r="C333" s="1536"/>
      <c r="D333" s="1536"/>
      <c r="E333" s="1536"/>
      <c r="F333" s="1536"/>
      <c r="G333" s="1536"/>
      <c r="H333" s="1536"/>
      <c r="I333" s="1536"/>
      <c r="J333" s="1536"/>
      <c r="K333" s="1536"/>
      <c r="L333" s="1536"/>
      <c r="M333" s="1536"/>
      <c r="N333" s="1536"/>
      <c r="O333" s="1536"/>
      <c r="P333" s="1536"/>
      <c r="Q333" s="1536"/>
      <c r="R333" s="1536"/>
      <c r="S333" s="1536"/>
      <c r="T333" s="1536"/>
      <c r="U333" s="1536"/>
      <c r="V333" s="1536"/>
      <c r="W333" s="1536"/>
      <c r="X333" s="1536"/>
      <c r="Y333" s="1536"/>
      <c r="Z333" s="1536"/>
      <c r="AA333" s="1536"/>
      <c r="AB333" s="1536"/>
      <c r="AC333" s="1536"/>
      <c r="AD333" s="1536"/>
      <c r="AE333" s="1536"/>
      <c r="AF333" s="1536"/>
      <c r="AG333" s="1536"/>
      <c r="AH333" s="1536"/>
      <c r="AI333" s="1536"/>
      <c r="AJ333" s="1536"/>
      <c r="AK333" s="1536"/>
      <c r="AL333" s="1536"/>
      <c r="AM333" s="1536"/>
      <c r="AN333" s="1536"/>
      <c r="AO333" s="1536"/>
      <c r="AP333" s="1536"/>
      <c r="AQ333" s="1536"/>
      <c r="AR333" s="1536"/>
      <c r="AS333" s="1536"/>
      <c r="AT333" s="1536"/>
      <c r="AU333" s="1536"/>
      <c r="AV333" s="1536"/>
      <c r="AW333" s="1536"/>
      <c r="AX333" s="1536"/>
      <c r="AY333" s="1536"/>
      <c r="AZ333" s="1536"/>
      <c r="BA333" s="1536"/>
      <c r="BB333" s="1536"/>
      <c r="BC333" s="1536"/>
      <c r="BD333" s="1536"/>
      <c r="BE333" s="1536"/>
      <c r="BF333" s="1536"/>
    </row>
    <row r="334" spans="2:58" ht="15" x14ac:dyDescent="0.25">
      <c r="B334" s="1536"/>
      <c r="C334" s="1536"/>
      <c r="D334" s="1536"/>
      <c r="E334" s="1536"/>
      <c r="F334" s="1536"/>
      <c r="G334" s="1536"/>
      <c r="H334" s="1536"/>
      <c r="I334" s="1536"/>
      <c r="J334" s="1536"/>
      <c r="K334" s="1536"/>
      <c r="L334" s="1536"/>
      <c r="M334" s="1536"/>
      <c r="N334" s="1536"/>
      <c r="O334" s="1536"/>
      <c r="P334" s="1536"/>
      <c r="Q334" s="1536"/>
      <c r="R334" s="1536"/>
      <c r="S334" s="1536"/>
      <c r="T334" s="1536"/>
      <c r="U334" s="1536"/>
      <c r="V334" s="1536"/>
      <c r="W334" s="1536"/>
      <c r="X334" s="1536"/>
      <c r="Y334" s="1536"/>
      <c r="Z334" s="1536"/>
      <c r="AA334" s="1536"/>
      <c r="AB334" s="1536"/>
      <c r="AC334" s="1536"/>
      <c r="AD334" s="1536"/>
      <c r="AE334" s="1536"/>
      <c r="AF334" s="1536"/>
      <c r="AG334" s="1536"/>
      <c r="AH334" s="1536"/>
      <c r="AI334" s="1536"/>
      <c r="AJ334" s="1536"/>
      <c r="AK334" s="1536"/>
      <c r="AL334" s="1536"/>
      <c r="AM334" s="1536"/>
      <c r="AN334" s="1536"/>
      <c r="AO334" s="1536"/>
      <c r="AP334" s="1536"/>
      <c r="AQ334" s="1536"/>
      <c r="AR334" s="1536"/>
      <c r="AS334" s="1536"/>
      <c r="AT334" s="1536"/>
      <c r="AU334" s="1536"/>
      <c r="AV334" s="1536"/>
      <c r="AW334" s="1536"/>
      <c r="AX334" s="1536"/>
      <c r="AY334" s="1536"/>
      <c r="AZ334" s="1536"/>
      <c r="BA334" s="1536"/>
      <c r="BB334" s="1536"/>
      <c r="BC334" s="1536"/>
      <c r="BD334" s="1536"/>
      <c r="BE334" s="1536"/>
      <c r="BF334" s="1536"/>
    </row>
    <row r="335" spans="2:58" ht="15" x14ac:dyDescent="0.25">
      <c r="B335" s="1536"/>
      <c r="C335" s="1536"/>
      <c r="D335" s="1536"/>
      <c r="E335" s="1536"/>
      <c r="F335" s="1536"/>
      <c r="G335" s="1536"/>
      <c r="H335" s="1536"/>
      <c r="I335" s="1536"/>
      <c r="J335" s="1536"/>
      <c r="K335" s="1536"/>
      <c r="L335" s="1536"/>
      <c r="M335" s="1536"/>
      <c r="N335" s="1536"/>
      <c r="O335" s="1536"/>
      <c r="P335" s="1536"/>
      <c r="Q335" s="1536"/>
      <c r="R335" s="1536"/>
      <c r="S335" s="1536"/>
      <c r="T335" s="1536"/>
      <c r="U335" s="1536"/>
      <c r="V335" s="1536"/>
      <c r="W335" s="1536"/>
      <c r="X335" s="1536"/>
      <c r="Y335" s="1536"/>
      <c r="Z335" s="1536"/>
      <c r="AA335" s="1536"/>
      <c r="AB335" s="1536"/>
      <c r="AC335" s="1536"/>
      <c r="AD335" s="1536"/>
      <c r="AE335" s="1536"/>
      <c r="AF335" s="1536"/>
      <c r="AG335" s="1536"/>
      <c r="AH335" s="1536"/>
      <c r="AI335" s="1536"/>
      <c r="AJ335" s="1536"/>
      <c r="AK335" s="1536"/>
      <c r="AL335" s="1536"/>
      <c r="AM335" s="1536"/>
      <c r="AN335" s="1536"/>
      <c r="AO335" s="1536"/>
      <c r="AP335" s="1536"/>
      <c r="AQ335" s="1536"/>
      <c r="AR335" s="1536"/>
      <c r="AS335" s="1536"/>
      <c r="AT335" s="1536"/>
      <c r="AU335" s="1536"/>
      <c r="AV335" s="1536"/>
      <c r="AW335" s="1536"/>
      <c r="AX335" s="1536"/>
      <c r="AY335" s="1536"/>
      <c r="AZ335" s="1536"/>
      <c r="BA335" s="1536"/>
      <c r="BB335" s="1536"/>
      <c r="BC335" s="1536"/>
      <c r="BD335" s="1536"/>
      <c r="BE335" s="1536"/>
      <c r="BF335" s="1536"/>
    </row>
    <row r="336" spans="2:58" ht="15" x14ac:dyDescent="0.25">
      <c r="B336" s="1536"/>
      <c r="C336" s="1536"/>
      <c r="D336" s="1536"/>
      <c r="E336" s="1536"/>
      <c r="F336" s="1536"/>
      <c r="G336" s="1536"/>
      <c r="H336" s="1536"/>
      <c r="I336" s="1536"/>
      <c r="J336" s="1536"/>
      <c r="K336" s="1536"/>
      <c r="L336" s="1536"/>
      <c r="M336" s="1536"/>
      <c r="N336" s="1536"/>
      <c r="O336" s="1536"/>
      <c r="P336" s="1536"/>
      <c r="Q336" s="1536"/>
      <c r="R336" s="1536"/>
      <c r="S336" s="1536"/>
      <c r="T336" s="1536"/>
      <c r="U336" s="1536"/>
      <c r="V336" s="1536"/>
      <c r="W336" s="1536"/>
      <c r="X336" s="1536"/>
      <c r="Y336" s="1536"/>
      <c r="Z336" s="1536"/>
      <c r="AA336" s="1536"/>
      <c r="AB336" s="1536"/>
      <c r="AC336" s="1536"/>
      <c r="AD336" s="1536"/>
      <c r="AE336" s="1536"/>
      <c r="AF336" s="1536"/>
      <c r="AG336" s="1536"/>
      <c r="AH336" s="1536"/>
      <c r="AI336" s="1536"/>
      <c r="AJ336" s="1536"/>
      <c r="AK336" s="1536"/>
      <c r="AL336" s="1536"/>
      <c r="AM336" s="1536"/>
      <c r="AN336" s="1536"/>
      <c r="AO336" s="1536"/>
      <c r="AP336" s="1536"/>
      <c r="AQ336" s="1536"/>
      <c r="AR336" s="1536"/>
      <c r="AS336" s="1536"/>
      <c r="AT336" s="1536"/>
      <c r="AU336" s="1536"/>
      <c r="AV336" s="1536"/>
      <c r="AW336" s="1536"/>
      <c r="AX336" s="1536"/>
      <c r="AY336" s="1536"/>
      <c r="AZ336" s="1536"/>
      <c r="BA336" s="1536"/>
      <c r="BB336" s="1536"/>
      <c r="BC336" s="1536"/>
      <c r="BD336" s="1536"/>
      <c r="BE336" s="1536"/>
      <c r="BF336" s="1536"/>
    </row>
    <row r="337" spans="2:58" ht="15" x14ac:dyDescent="0.25">
      <c r="B337" s="1536"/>
      <c r="C337" s="1536"/>
      <c r="D337" s="1536"/>
      <c r="E337" s="1536"/>
      <c r="F337" s="1536"/>
      <c r="G337" s="1536"/>
      <c r="H337" s="1536"/>
      <c r="I337" s="1536"/>
      <c r="J337" s="1536"/>
      <c r="K337" s="1536"/>
      <c r="L337" s="1536"/>
      <c r="M337" s="1536"/>
      <c r="N337" s="1536"/>
      <c r="O337" s="1536"/>
      <c r="P337" s="1536"/>
      <c r="Q337" s="1536"/>
      <c r="R337" s="1536"/>
      <c r="S337" s="1536"/>
      <c r="T337" s="1536"/>
      <c r="U337" s="1536"/>
      <c r="V337" s="1536"/>
      <c r="W337" s="1536"/>
      <c r="X337" s="1536"/>
      <c r="Y337" s="1536"/>
      <c r="Z337" s="1536"/>
      <c r="AA337" s="1536"/>
      <c r="AB337" s="1536"/>
      <c r="AC337" s="1536"/>
      <c r="AD337" s="1536"/>
      <c r="AE337" s="1536"/>
      <c r="AF337" s="1536"/>
      <c r="AG337" s="1536"/>
      <c r="AH337" s="1536"/>
      <c r="AI337" s="1536"/>
      <c r="AJ337" s="1536"/>
      <c r="AK337" s="1536"/>
      <c r="AL337" s="1536"/>
      <c r="AM337" s="1536"/>
      <c r="AN337" s="1536"/>
      <c r="AO337" s="1536"/>
      <c r="AP337" s="1536"/>
      <c r="AQ337" s="1536"/>
      <c r="AR337" s="1536"/>
      <c r="AS337" s="1536"/>
      <c r="AT337" s="1536"/>
      <c r="AU337" s="1536"/>
      <c r="AV337" s="1536"/>
      <c r="AW337" s="1536"/>
      <c r="AX337" s="1536"/>
      <c r="AY337" s="1536"/>
      <c r="AZ337" s="1536"/>
      <c r="BA337" s="1536"/>
      <c r="BB337" s="1536"/>
      <c r="BC337" s="1536"/>
      <c r="BD337" s="1536"/>
      <c r="BE337" s="1536"/>
      <c r="BF337" s="1536"/>
    </row>
    <row r="338" spans="2:58" ht="15" x14ac:dyDescent="0.25">
      <c r="B338" s="1536"/>
      <c r="C338" s="1536"/>
      <c r="D338" s="1536"/>
      <c r="E338" s="1536"/>
      <c r="F338" s="1536"/>
      <c r="G338" s="1536"/>
      <c r="H338" s="1536"/>
      <c r="I338" s="1536"/>
      <c r="J338" s="1536"/>
      <c r="K338" s="1536"/>
      <c r="L338" s="1536"/>
      <c r="M338" s="1536"/>
      <c r="N338" s="1536"/>
      <c r="O338" s="1536"/>
      <c r="P338" s="1536"/>
      <c r="Q338" s="1536"/>
      <c r="R338" s="1536"/>
      <c r="S338" s="1536"/>
      <c r="T338" s="1536"/>
      <c r="U338" s="1536"/>
      <c r="V338" s="1536"/>
      <c r="W338" s="1536"/>
      <c r="X338" s="1536"/>
      <c r="Y338" s="1536"/>
      <c r="Z338" s="1536"/>
      <c r="AA338" s="1536"/>
      <c r="AB338" s="1536"/>
      <c r="AC338" s="1536"/>
      <c r="AD338" s="1536"/>
      <c r="AE338" s="1536"/>
      <c r="AF338" s="1536"/>
      <c r="AG338" s="1536"/>
      <c r="AH338" s="1536"/>
      <c r="AI338" s="1536"/>
      <c r="AJ338" s="1536"/>
      <c r="AK338" s="1536"/>
      <c r="AL338" s="1536"/>
      <c r="AM338" s="1536"/>
      <c r="AN338" s="1536"/>
      <c r="AO338" s="1536"/>
      <c r="AP338" s="1536"/>
      <c r="AQ338" s="1536"/>
      <c r="AR338" s="1536"/>
      <c r="AS338" s="1536"/>
      <c r="AT338" s="1536"/>
      <c r="AU338" s="1536"/>
      <c r="AV338" s="1536"/>
      <c r="AW338" s="1536"/>
      <c r="AX338" s="1536"/>
      <c r="AY338" s="1536"/>
      <c r="AZ338" s="1536"/>
      <c r="BA338" s="1536"/>
      <c r="BB338" s="1536"/>
      <c r="BC338" s="1536"/>
      <c r="BD338" s="1536"/>
      <c r="BE338" s="1536"/>
      <c r="BF338" s="1536"/>
    </row>
    <row r="339" spans="2:58" ht="15" x14ac:dyDescent="0.25">
      <c r="B339" s="1536"/>
      <c r="C339" s="1536"/>
      <c r="D339" s="1536"/>
      <c r="E339" s="1536"/>
      <c r="F339" s="1536"/>
      <c r="G339" s="1536"/>
      <c r="H339" s="1536"/>
      <c r="I339" s="1536"/>
      <c r="J339" s="1536"/>
      <c r="K339" s="1536"/>
      <c r="L339" s="1536"/>
      <c r="M339" s="1536"/>
      <c r="N339" s="1536"/>
      <c r="O339" s="1536"/>
      <c r="P339" s="1536"/>
      <c r="Q339" s="1536"/>
      <c r="R339" s="1536"/>
      <c r="S339" s="1536"/>
      <c r="T339" s="1536"/>
      <c r="U339" s="1536"/>
      <c r="V339" s="1536"/>
      <c r="W339" s="1536"/>
      <c r="X339" s="1536"/>
      <c r="Y339" s="1536"/>
      <c r="Z339" s="1536"/>
      <c r="AA339" s="1536"/>
      <c r="AB339" s="1536"/>
      <c r="AC339" s="1536"/>
      <c r="AD339" s="1536"/>
      <c r="AE339" s="1536"/>
      <c r="AF339" s="1536"/>
      <c r="AG339" s="1536"/>
      <c r="AH339" s="1536"/>
      <c r="AI339" s="1536"/>
      <c r="AJ339" s="1536"/>
      <c r="AK339" s="1536"/>
      <c r="AL339" s="1536"/>
      <c r="AM339" s="1536"/>
      <c r="AN339" s="1536"/>
      <c r="AO339" s="1536"/>
      <c r="AP339" s="1536"/>
      <c r="AQ339" s="1536"/>
      <c r="AR339" s="1536"/>
      <c r="AS339" s="1536"/>
      <c r="AT339" s="1536"/>
      <c r="AU339" s="1536"/>
      <c r="AV339" s="1536"/>
      <c r="AW339" s="1536"/>
      <c r="AX339" s="1536"/>
      <c r="AY339" s="1536"/>
      <c r="AZ339" s="1536"/>
      <c r="BA339" s="1536"/>
      <c r="BB339" s="1536"/>
      <c r="BC339" s="1536"/>
      <c r="BD339" s="1536"/>
      <c r="BE339" s="1536"/>
      <c r="BF339" s="1536"/>
    </row>
    <row r="340" spans="2:58" ht="15" x14ac:dyDescent="0.25">
      <c r="B340" s="1536"/>
      <c r="C340" s="1536"/>
      <c r="D340" s="1536"/>
      <c r="E340" s="1536"/>
      <c r="F340" s="1536"/>
      <c r="G340" s="1536"/>
      <c r="H340" s="1536"/>
      <c r="I340" s="1536"/>
      <c r="J340" s="1536"/>
      <c r="K340" s="1536"/>
      <c r="L340" s="1536"/>
      <c r="M340" s="1536"/>
      <c r="N340" s="1536"/>
      <c r="O340" s="1536"/>
      <c r="P340" s="1536"/>
      <c r="Q340" s="1536"/>
      <c r="R340" s="1536"/>
      <c r="S340" s="1536"/>
      <c r="T340" s="1536"/>
      <c r="U340" s="1536"/>
      <c r="V340" s="1536"/>
      <c r="W340" s="1536"/>
      <c r="X340" s="1536"/>
      <c r="Y340" s="1536"/>
      <c r="Z340" s="1536"/>
      <c r="AA340" s="1536"/>
      <c r="AB340" s="1536"/>
      <c r="AC340" s="1536"/>
      <c r="AD340" s="1536"/>
      <c r="AE340" s="1536"/>
      <c r="AF340" s="1536"/>
      <c r="AG340" s="1536"/>
      <c r="AH340" s="1536"/>
      <c r="AI340" s="1536"/>
      <c r="AJ340" s="1536"/>
      <c r="AK340" s="1536"/>
      <c r="AL340" s="1536"/>
      <c r="AM340" s="1536"/>
      <c r="AN340" s="1536"/>
      <c r="AO340" s="1536"/>
      <c r="AP340" s="1536"/>
      <c r="AQ340" s="1536"/>
      <c r="AR340" s="1536"/>
      <c r="AS340" s="1536"/>
      <c r="AT340" s="1536"/>
      <c r="AU340" s="1536"/>
      <c r="AV340" s="1536"/>
      <c r="AW340" s="1536"/>
      <c r="AX340" s="1536"/>
      <c r="AY340" s="1536"/>
      <c r="AZ340" s="1536"/>
      <c r="BA340" s="1536"/>
      <c r="BB340" s="1536"/>
      <c r="BC340" s="1536"/>
      <c r="BD340" s="1536"/>
      <c r="BE340" s="1536"/>
      <c r="BF340" s="1536"/>
    </row>
    <row r="341" spans="2:58" ht="15" x14ac:dyDescent="0.25">
      <c r="B341" s="1536"/>
      <c r="C341" s="1536"/>
      <c r="D341" s="1536"/>
      <c r="E341" s="1536"/>
      <c r="F341" s="1536"/>
      <c r="G341" s="1536"/>
      <c r="H341" s="1536"/>
      <c r="I341" s="1536"/>
      <c r="J341" s="1536"/>
      <c r="K341" s="1536"/>
      <c r="L341" s="1536"/>
      <c r="M341" s="1536"/>
      <c r="N341" s="1536"/>
      <c r="O341" s="1536"/>
      <c r="P341" s="1536"/>
      <c r="Q341" s="1536"/>
      <c r="R341" s="1536"/>
      <c r="S341" s="1536"/>
      <c r="T341" s="1536"/>
      <c r="U341" s="1536"/>
      <c r="V341" s="1536"/>
      <c r="W341" s="1536"/>
      <c r="X341" s="1536"/>
      <c r="Y341" s="1536"/>
      <c r="Z341" s="1536"/>
      <c r="AA341" s="1536"/>
      <c r="AB341" s="1536"/>
      <c r="AC341" s="1536"/>
      <c r="AD341" s="1536"/>
      <c r="AE341" s="1536"/>
      <c r="AF341" s="1536"/>
      <c r="AG341" s="1536"/>
      <c r="AH341" s="1536"/>
      <c r="AI341" s="1536"/>
      <c r="AJ341" s="1536"/>
      <c r="AK341" s="1536"/>
      <c r="AL341" s="1536"/>
      <c r="AM341" s="1536"/>
      <c r="AN341" s="1536"/>
      <c r="AO341" s="1536"/>
      <c r="AP341" s="1536"/>
      <c r="AQ341" s="1536"/>
      <c r="AR341" s="1536"/>
      <c r="AS341" s="1536"/>
      <c r="AT341" s="1536"/>
      <c r="AU341" s="1536"/>
      <c r="AV341" s="1536"/>
      <c r="AW341" s="1536"/>
      <c r="AX341" s="1536"/>
      <c r="AY341" s="1536"/>
      <c r="AZ341" s="1536"/>
      <c r="BA341" s="1536"/>
      <c r="BB341" s="1536"/>
      <c r="BC341" s="1536"/>
      <c r="BD341" s="1536"/>
      <c r="BE341" s="1536"/>
      <c r="BF341" s="1536"/>
    </row>
    <row r="342" spans="2:58" ht="15" x14ac:dyDescent="0.25">
      <c r="B342" s="1536"/>
      <c r="C342" s="1536"/>
      <c r="D342" s="1536"/>
      <c r="E342" s="1536"/>
      <c r="F342" s="1536"/>
      <c r="G342" s="1536"/>
      <c r="H342" s="1536"/>
      <c r="I342" s="1536"/>
      <c r="J342" s="1536"/>
      <c r="K342" s="1536"/>
      <c r="L342" s="1536"/>
      <c r="M342" s="1536"/>
      <c r="N342" s="1536"/>
      <c r="O342" s="1536"/>
      <c r="P342" s="1536"/>
      <c r="Q342" s="1536"/>
      <c r="R342" s="1536"/>
      <c r="S342" s="1536"/>
      <c r="T342" s="1536"/>
      <c r="U342" s="1536"/>
      <c r="V342" s="1536"/>
      <c r="W342" s="1536"/>
      <c r="X342" s="1536"/>
      <c r="Y342" s="1536"/>
      <c r="Z342" s="1536"/>
      <c r="AA342" s="1536"/>
      <c r="AB342" s="1536"/>
      <c r="AC342" s="1536"/>
      <c r="AD342" s="1536"/>
      <c r="AE342" s="1536"/>
      <c r="AF342" s="1536"/>
      <c r="AG342" s="1536"/>
      <c r="AH342" s="1536"/>
      <c r="AI342" s="1536"/>
      <c r="AJ342" s="1536"/>
      <c r="AK342" s="1536"/>
      <c r="AL342" s="1536"/>
      <c r="AM342" s="1536"/>
      <c r="AN342" s="1536"/>
      <c r="AO342" s="1536"/>
      <c r="AP342" s="1536"/>
      <c r="AQ342" s="1536"/>
      <c r="AR342" s="1536"/>
      <c r="AS342" s="1536"/>
      <c r="AT342" s="1536"/>
      <c r="AU342" s="1536"/>
      <c r="AV342" s="1536"/>
      <c r="AW342" s="1536"/>
      <c r="AX342" s="1536"/>
      <c r="AY342" s="1536"/>
      <c r="AZ342" s="1536"/>
      <c r="BA342" s="1536"/>
      <c r="BB342" s="1536"/>
      <c r="BC342" s="1536"/>
      <c r="BD342" s="1536"/>
      <c r="BE342" s="1536"/>
      <c r="BF342" s="1536"/>
    </row>
    <row r="343" spans="2:58" ht="15" x14ac:dyDescent="0.25">
      <c r="B343" s="1536"/>
      <c r="C343" s="1536"/>
      <c r="D343" s="1536"/>
      <c r="E343" s="1536"/>
      <c r="F343" s="1536"/>
      <c r="G343" s="1536"/>
      <c r="H343" s="1536"/>
      <c r="I343" s="1536"/>
      <c r="J343" s="1536"/>
      <c r="K343" s="1536"/>
      <c r="L343" s="1536"/>
      <c r="M343" s="1536"/>
      <c r="N343" s="1536"/>
      <c r="O343" s="1536"/>
      <c r="P343" s="1536"/>
      <c r="Q343" s="1536"/>
      <c r="R343" s="1536"/>
      <c r="S343" s="1536"/>
      <c r="T343" s="1536"/>
      <c r="U343" s="1536"/>
      <c r="V343" s="1536"/>
      <c r="W343" s="1536"/>
      <c r="X343" s="1536"/>
      <c r="Y343" s="1536"/>
      <c r="Z343" s="1536"/>
      <c r="AA343" s="1536"/>
      <c r="AB343" s="1536"/>
      <c r="AC343" s="1536"/>
      <c r="AD343" s="1536"/>
      <c r="AE343" s="1536"/>
      <c r="AF343" s="1536"/>
      <c r="AG343" s="1536"/>
      <c r="AH343" s="1536"/>
      <c r="AI343" s="1536"/>
      <c r="AJ343" s="1536"/>
      <c r="AK343" s="1536"/>
      <c r="AL343" s="1536"/>
      <c r="AM343" s="1536"/>
      <c r="AN343" s="1536"/>
      <c r="AO343" s="1536"/>
      <c r="AP343" s="1536"/>
      <c r="AQ343" s="1536"/>
      <c r="AR343" s="1536"/>
      <c r="AS343" s="1536"/>
      <c r="AT343" s="1536"/>
      <c r="AU343" s="1536"/>
      <c r="AV343" s="1536"/>
      <c r="AW343" s="1536"/>
      <c r="AX343" s="1536"/>
      <c r="AY343" s="1536"/>
      <c r="AZ343" s="1536"/>
      <c r="BA343" s="1536"/>
      <c r="BB343" s="1536"/>
      <c r="BC343" s="1536"/>
      <c r="BD343" s="1536"/>
      <c r="BE343" s="1536"/>
      <c r="BF343" s="1536"/>
    </row>
    <row r="344" spans="2:58" ht="15" x14ac:dyDescent="0.25">
      <c r="B344" s="1536"/>
      <c r="C344" s="1536"/>
      <c r="D344" s="1536"/>
      <c r="E344" s="1536"/>
      <c r="F344" s="1536"/>
      <c r="G344" s="1536"/>
      <c r="H344" s="1536"/>
      <c r="I344" s="1536"/>
      <c r="J344" s="1536"/>
      <c r="K344" s="1536"/>
      <c r="L344" s="1536"/>
      <c r="M344" s="1536"/>
      <c r="N344" s="1536"/>
      <c r="O344" s="1536"/>
      <c r="P344" s="1536"/>
      <c r="Q344" s="1536"/>
      <c r="R344" s="1536"/>
      <c r="S344" s="1536"/>
      <c r="T344" s="1536"/>
      <c r="U344" s="1536"/>
      <c r="V344" s="1536"/>
      <c r="W344" s="1536"/>
      <c r="X344" s="1536"/>
      <c r="Y344" s="1536"/>
      <c r="Z344" s="1536"/>
      <c r="AA344" s="1536"/>
      <c r="AB344" s="1536"/>
      <c r="AC344" s="1536"/>
      <c r="AD344" s="1536"/>
      <c r="AE344" s="1536"/>
      <c r="AF344" s="1536"/>
      <c r="AG344" s="1536"/>
      <c r="AH344" s="1536"/>
      <c r="AI344" s="1536"/>
      <c r="AJ344" s="1536"/>
      <c r="AK344" s="1536"/>
      <c r="AL344" s="1536"/>
      <c r="AM344" s="1536"/>
      <c r="AN344" s="1536"/>
      <c r="AO344" s="1536"/>
      <c r="AP344" s="1536"/>
      <c r="AQ344" s="1536"/>
      <c r="AR344" s="1536"/>
      <c r="AS344" s="1536"/>
      <c r="AT344" s="1536"/>
      <c r="AU344" s="1536"/>
      <c r="AV344" s="1536"/>
      <c r="AW344" s="1536"/>
      <c r="AX344" s="1536"/>
      <c r="AY344" s="1536"/>
      <c r="AZ344" s="1536"/>
      <c r="BA344" s="1536"/>
      <c r="BB344" s="1536"/>
      <c r="BC344" s="1536"/>
      <c r="BD344" s="1536"/>
      <c r="BE344" s="1536"/>
      <c r="BF344" s="1536"/>
    </row>
    <row r="345" spans="2:58" ht="15" x14ac:dyDescent="0.25">
      <c r="B345" s="1536"/>
      <c r="C345" s="1536"/>
      <c r="D345" s="1536"/>
      <c r="E345" s="1536"/>
      <c r="F345" s="1536"/>
      <c r="G345" s="1536"/>
      <c r="H345" s="1536"/>
      <c r="I345" s="1536"/>
      <c r="J345" s="1536"/>
      <c r="K345" s="1536"/>
      <c r="L345" s="1536"/>
      <c r="M345" s="1536"/>
      <c r="N345" s="1536"/>
      <c r="O345" s="1536"/>
      <c r="P345" s="1536"/>
      <c r="Q345" s="1536"/>
      <c r="R345" s="1536"/>
      <c r="S345" s="1536"/>
      <c r="T345" s="1536"/>
      <c r="U345" s="1536"/>
      <c r="V345" s="1536"/>
      <c r="W345" s="1536"/>
      <c r="X345" s="1536"/>
      <c r="Y345" s="1536"/>
      <c r="Z345" s="1536"/>
      <c r="AA345" s="1536"/>
      <c r="AB345" s="1536"/>
      <c r="AC345" s="1536"/>
      <c r="AD345" s="1536"/>
      <c r="AE345" s="1536"/>
      <c r="AF345" s="1536"/>
      <c r="AG345" s="1536"/>
      <c r="AH345" s="1536"/>
      <c r="AI345" s="1536"/>
      <c r="AJ345" s="1536"/>
      <c r="AK345" s="1536"/>
      <c r="AL345" s="1536"/>
      <c r="AM345" s="1536"/>
      <c r="AN345" s="1536"/>
      <c r="AO345" s="1536"/>
      <c r="AP345" s="1536"/>
      <c r="AQ345" s="1536"/>
      <c r="AR345" s="1536"/>
      <c r="AS345" s="1536"/>
      <c r="AT345" s="1536"/>
      <c r="AU345" s="1536"/>
      <c r="AV345" s="1536"/>
      <c r="AW345" s="1536"/>
      <c r="AX345" s="1536"/>
      <c r="AY345" s="1536"/>
      <c r="AZ345" s="1536"/>
      <c r="BA345" s="1536"/>
      <c r="BB345" s="1536"/>
      <c r="BC345" s="1536"/>
      <c r="BD345" s="1536"/>
      <c r="BE345" s="1536"/>
      <c r="BF345" s="1536"/>
    </row>
    <row r="346" spans="2:58" ht="15" x14ac:dyDescent="0.25">
      <c r="B346" s="1536"/>
      <c r="C346" s="1536"/>
      <c r="D346" s="1536"/>
      <c r="E346" s="1536"/>
      <c r="F346" s="1536"/>
      <c r="G346" s="1536"/>
      <c r="H346" s="1536"/>
      <c r="I346" s="1536"/>
      <c r="J346" s="1536"/>
      <c r="K346" s="1536"/>
      <c r="L346" s="1536"/>
      <c r="M346" s="1536"/>
      <c r="N346" s="1536"/>
      <c r="O346" s="1536"/>
      <c r="P346" s="1536"/>
      <c r="Q346" s="1536"/>
      <c r="R346" s="1536"/>
      <c r="S346" s="1536"/>
      <c r="T346" s="1536"/>
      <c r="U346" s="1536"/>
      <c r="V346" s="1536"/>
      <c r="W346" s="1536"/>
      <c r="X346" s="1536"/>
      <c r="Y346" s="1536"/>
      <c r="Z346" s="1536"/>
      <c r="AA346" s="1536"/>
      <c r="AB346" s="1536"/>
      <c r="AC346" s="1536"/>
      <c r="AD346" s="1536"/>
      <c r="AE346" s="1536"/>
      <c r="AF346" s="1536"/>
      <c r="AG346" s="1536"/>
      <c r="AH346" s="1536"/>
      <c r="AI346" s="1536"/>
      <c r="AJ346" s="1536"/>
      <c r="AK346" s="1536"/>
      <c r="AL346" s="1536"/>
      <c r="AM346" s="1536"/>
      <c r="AN346" s="1536"/>
      <c r="AO346" s="1536"/>
      <c r="AP346" s="1536"/>
      <c r="AQ346" s="1536"/>
      <c r="AR346" s="1536"/>
      <c r="AS346" s="1536"/>
      <c r="AT346" s="1536"/>
      <c r="AU346" s="1536"/>
      <c r="AV346" s="1536"/>
      <c r="AW346" s="1536"/>
      <c r="AX346" s="1536"/>
      <c r="AY346" s="1536"/>
      <c r="AZ346" s="1536"/>
      <c r="BA346" s="1536"/>
      <c r="BB346" s="1536"/>
      <c r="BC346" s="1536"/>
      <c r="BD346" s="1536"/>
      <c r="BE346" s="1536"/>
      <c r="BF346" s="1536"/>
    </row>
    <row r="347" spans="2:58" ht="15" x14ac:dyDescent="0.25">
      <c r="B347" s="1536"/>
      <c r="C347" s="1536"/>
      <c r="D347" s="1536"/>
      <c r="E347" s="1536"/>
      <c r="F347" s="153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536"/>
      <c r="AE347" s="1536"/>
      <c r="AF347" s="1536"/>
      <c r="AG347" s="1536"/>
      <c r="AH347" s="1536"/>
      <c r="AI347" s="1536"/>
      <c r="AJ347" s="1536"/>
      <c r="AK347" s="1536"/>
      <c r="AL347" s="1536"/>
      <c r="AM347" s="1536"/>
      <c r="AN347" s="1536"/>
      <c r="AO347" s="1536"/>
      <c r="AP347" s="1536"/>
      <c r="AQ347" s="1536"/>
      <c r="AR347" s="1536"/>
      <c r="AS347" s="1536"/>
      <c r="AT347" s="1536"/>
      <c r="AU347" s="1536"/>
      <c r="AV347" s="1536"/>
      <c r="AW347" s="1536"/>
      <c r="AX347" s="1536"/>
      <c r="AY347" s="1536"/>
      <c r="AZ347" s="1536"/>
      <c r="BA347" s="1536"/>
      <c r="BB347" s="1536"/>
      <c r="BC347" s="1536"/>
      <c r="BD347" s="1536"/>
      <c r="BE347" s="1536"/>
      <c r="BF347" s="1536"/>
    </row>
    <row r="348" spans="2:58" ht="15" x14ac:dyDescent="0.25">
      <c r="B348" s="1536"/>
      <c r="C348" s="1536"/>
      <c r="D348" s="1536"/>
      <c r="E348" s="1536"/>
      <c r="F348" s="1536"/>
      <c r="G348" s="1536"/>
      <c r="H348" s="1536"/>
      <c r="I348" s="1536"/>
      <c r="J348" s="1536"/>
      <c r="K348" s="1536"/>
      <c r="L348" s="1536"/>
      <c r="M348" s="1536"/>
      <c r="N348" s="1536"/>
      <c r="O348" s="1536"/>
      <c r="P348" s="1536"/>
      <c r="Q348" s="1536"/>
      <c r="R348" s="1536"/>
      <c r="S348" s="1536"/>
      <c r="T348" s="1536"/>
      <c r="U348" s="1536"/>
      <c r="V348" s="1536"/>
      <c r="W348" s="1536"/>
      <c r="X348" s="1536"/>
      <c r="Y348" s="1536"/>
      <c r="Z348" s="1536"/>
      <c r="AA348" s="1536"/>
      <c r="AB348" s="1536"/>
      <c r="AC348" s="1536"/>
      <c r="AD348" s="1536"/>
      <c r="AE348" s="1536"/>
      <c r="AF348" s="1536"/>
      <c r="AG348" s="1536"/>
      <c r="AH348" s="1536"/>
      <c r="AI348" s="1536"/>
      <c r="AJ348" s="1536"/>
      <c r="AK348" s="1536"/>
      <c r="AL348" s="1536"/>
      <c r="AM348" s="1536"/>
      <c r="AN348" s="1536"/>
      <c r="AO348" s="1536"/>
      <c r="AP348" s="1536"/>
      <c r="AQ348" s="1536"/>
      <c r="AR348" s="1536"/>
      <c r="AS348" s="1536"/>
      <c r="AT348" s="1536"/>
      <c r="AU348" s="1536"/>
      <c r="AV348" s="1536"/>
      <c r="AW348" s="1536"/>
      <c r="AX348" s="1536"/>
      <c r="AY348" s="1536"/>
      <c r="AZ348" s="1536"/>
      <c r="BA348" s="1536"/>
      <c r="BB348" s="1536"/>
      <c r="BC348" s="1536"/>
      <c r="BD348" s="1536"/>
      <c r="BE348" s="1536"/>
      <c r="BF348" s="1536"/>
    </row>
    <row r="349" spans="2:58" ht="15" x14ac:dyDescent="0.25">
      <c r="B349" s="1536"/>
      <c r="C349" s="1536"/>
      <c r="D349" s="1536"/>
      <c r="E349" s="1536"/>
      <c r="F349" s="1536"/>
      <c r="G349" s="1536"/>
      <c r="H349" s="1536"/>
      <c r="I349" s="1536"/>
      <c r="J349" s="1536"/>
      <c r="K349" s="1536"/>
      <c r="L349" s="1536"/>
      <c r="M349" s="1536"/>
      <c r="N349" s="1536"/>
      <c r="O349" s="1536"/>
      <c r="P349" s="1536"/>
      <c r="Q349" s="1536"/>
      <c r="R349" s="1536"/>
      <c r="S349" s="1536"/>
      <c r="T349" s="1536"/>
      <c r="U349" s="1536"/>
      <c r="V349" s="1536"/>
      <c r="W349" s="1536"/>
      <c r="X349" s="1536"/>
      <c r="Y349" s="1536"/>
      <c r="Z349" s="1536"/>
      <c r="AA349" s="1536"/>
      <c r="AB349" s="1536"/>
      <c r="AC349" s="1536"/>
      <c r="AD349" s="1536"/>
      <c r="AE349" s="1536"/>
      <c r="AF349" s="1536"/>
      <c r="AG349" s="1536"/>
      <c r="AH349" s="1536"/>
      <c r="AI349" s="1536"/>
      <c r="AJ349" s="1536"/>
      <c r="AK349" s="1536"/>
      <c r="AL349" s="1536"/>
      <c r="AM349" s="1536"/>
      <c r="AN349" s="1536"/>
      <c r="AO349" s="1536"/>
      <c r="AP349" s="1536"/>
      <c r="AQ349" s="1536"/>
      <c r="AR349" s="1536"/>
      <c r="AS349" s="1536"/>
      <c r="AT349" s="1536"/>
      <c r="AU349" s="1536"/>
      <c r="AV349" s="1536"/>
      <c r="AW349" s="1536"/>
      <c r="AX349" s="1536"/>
      <c r="AY349" s="1536"/>
      <c r="AZ349" s="1536"/>
      <c r="BA349" s="1536"/>
      <c r="BB349" s="1536"/>
      <c r="BC349" s="1536"/>
      <c r="BD349" s="1536"/>
      <c r="BE349" s="1536"/>
      <c r="BF349" s="1536"/>
    </row>
    <row r="350" spans="2:58" ht="15" x14ac:dyDescent="0.25">
      <c r="B350" s="1536"/>
      <c r="C350" s="1536"/>
      <c r="D350" s="1536"/>
      <c r="E350" s="1536"/>
      <c r="F350" s="1536"/>
      <c r="G350" s="1536"/>
      <c r="H350" s="1536"/>
      <c r="I350" s="1536"/>
      <c r="J350" s="1536"/>
      <c r="K350" s="1536"/>
      <c r="L350" s="1536"/>
      <c r="M350" s="1536"/>
      <c r="N350" s="1536"/>
      <c r="O350" s="1536"/>
      <c r="P350" s="1536"/>
      <c r="Q350" s="1536"/>
      <c r="R350" s="1536"/>
      <c r="S350" s="1536"/>
      <c r="T350" s="1536"/>
      <c r="U350" s="1536"/>
      <c r="V350" s="1536"/>
      <c r="W350" s="1536"/>
      <c r="X350" s="1536"/>
      <c r="Y350" s="1536"/>
      <c r="Z350" s="1536"/>
      <c r="AA350" s="1536"/>
      <c r="AB350" s="1536"/>
      <c r="AC350" s="1536"/>
      <c r="AD350" s="1536"/>
      <c r="AE350" s="1536"/>
      <c r="AF350" s="1536"/>
      <c r="AG350" s="1536"/>
      <c r="AH350" s="1536"/>
      <c r="AI350" s="1536"/>
      <c r="AJ350" s="1536"/>
      <c r="AK350" s="1536"/>
      <c r="AL350" s="1536"/>
      <c r="AM350" s="1536"/>
      <c r="AN350" s="1536"/>
      <c r="AO350" s="1536"/>
      <c r="AP350" s="1536"/>
      <c r="AQ350" s="1536"/>
      <c r="AR350" s="1536"/>
      <c r="AS350" s="1536"/>
      <c r="AT350" s="1536"/>
      <c r="AU350" s="1536"/>
      <c r="AV350" s="1536"/>
      <c r="AW350" s="1536"/>
      <c r="AX350" s="1536"/>
      <c r="AY350" s="1536"/>
      <c r="AZ350" s="1536"/>
      <c r="BA350" s="1536"/>
      <c r="BB350" s="1536"/>
      <c r="BC350" s="1536"/>
      <c r="BD350" s="1536"/>
      <c r="BE350" s="1536"/>
      <c r="BF350" s="1536"/>
    </row>
    <row r="351" spans="2:58" ht="15" x14ac:dyDescent="0.25">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1536"/>
      <c r="AV351" s="1536"/>
      <c r="AW351" s="1536"/>
      <c r="AX351" s="1536"/>
      <c r="AY351" s="1536"/>
      <c r="AZ351" s="1536"/>
      <c r="BA351" s="1536"/>
      <c r="BB351" s="1536"/>
      <c r="BC351" s="1536"/>
      <c r="BD351" s="1536"/>
      <c r="BE351" s="1536"/>
      <c r="BF351" s="1536"/>
    </row>
    <row r="352" spans="2:58" ht="15" x14ac:dyDescent="0.25">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1536"/>
      <c r="AV352" s="1536"/>
      <c r="AW352" s="1536"/>
      <c r="AX352" s="1536"/>
      <c r="AY352" s="1536"/>
      <c r="AZ352" s="1536"/>
      <c r="BA352" s="1536"/>
      <c r="BB352" s="1536"/>
      <c r="BC352" s="1536"/>
      <c r="BD352" s="1536"/>
      <c r="BE352" s="1536"/>
      <c r="BF352" s="1536"/>
    </row>
    <row r="353" spans="2:58" ht="15" x14ac:dyDescent="0.25">
      <c r="B353" s="1536"/>
      <c r="C353" s="1536"/>
      <c r="D353" s="1536"/>
      <c r="E353" s="1536"/>
      <c r="F353" s="1536"/>
      <c r="G353" s="1536"/>
      <c r="H353" s="1536"/>
      <c r="I353" s="1536"/>
      <c r="J353" s="1536"/>
      <c r="K353" s="1536"/>
      <c r="L353" s="1536"/>
      <c r="M353" s="1536"/>
      <c r="N353" s="1536"/>
      <c r="O353" s="1536"/>
      <c r="P353" s="1536"/>
      <c r="Q353" s="1536"/>
      <c r="R353" s="1536"/>
      <c r="S353" s="1536"/>
      <c r="T353" s="1536"/>
      <c r="U353" s="1536"/>
      <c r="V353" s="1536"/>
      <c r="W353" s="1536"/>
      <c r="X353" s="1536"/>
      <c r="Y353" s="1536"/>
      <c r="Z353" s="1536"/>
      <c r="AA353" s="1536"/>
      <c r="AB353" s="1536"/>
      <c r="AC353" s="1536"/>
      <c r="AD353" s="1536"/>
      <c r="AE353" s="1536"/>
      <c r="AF353" s="1536"/>
      <c r="AG353" s="1536"/>
      <c r="AH353" s="1536"/>
      <c r="AI353" s="1536"/>
      <c r="AJ353" s="1536"/>
      <c r="AK353" s="1536"/>
      <c r="AL353" s="1536"/>
      <c r="AM353" s="1536"/>
      <c r="AN353" s="1536"/>
      <c r="AO353" s="1536"/>
      <c r="AP353" s="1536"/>
      <c r="AQ353" s="1536"/>
      <c r="AR353" s="1536"/>
      <c r="AS353" s="1536"/>
      <c r="AT353" s="1536"/>
      <c r="AU353" s="1536"/>
      <c r="AV353" s="1536"/>
      <c r="AW353" s="1536"/>
      <c r="AX353" s="1536"/>
      <c r="AY353" s="1536"/>
      <c r="AZ353" s="1536"/>
      <c r="BA353" s="1536"/>
      <c r="BB353" s="1536"/>
      <c r="BC353" s="1536"/>
      <c r="BD353" s="1536"/>
      <c r="BE353" s="1536"/>
      <c r="BF353" s="1536"/>
    </row>
    <row r="354" spans="2:58" ht="15" x14ac:dyDescent="0.25">
      <c r="B354" s="1536"/>
      <c r="C354" s="1536"/>
      <c r="D354" s="1536"/>
      <c r="E354" s="1536"/>
      <c r="F354" s="1536"/>
      <c r="G354" s="1536"/>
      <c r="H354" s="1536"/>
      <c r="I354" s="1536"/>
      <c r="J354" s="1536"/>
      <c r="K354" s="1536"/>
      <c r="L354" s="1536"/>
      <c r="M354" s="1536"/>
      <c r="N354" s="1536"/>
      <c r="O354" s="1536"/>
      <c r="P354" s="1536"/>
      <c r="Q354" s="1536"/>
      <c r="R354" s="1536"/>
      <c r="S354" s="1536"/>
      <c r="T354" s="1536"/>
      <c r="U354" s="1536"/>
      <c r="V354" s="1536"/>
      <c r="W354" s="1536"/>
      <c r="X354" s="1536"/>
      <c r="Y354" s="1536"/>
      <c r="Z354" s="1536"/>
      <c r="AA354" s="1536"/>
      <c r="AB354" s="1536"/>
      <c r="AC354" s="1536"/>
      <c r="AD354" s="1536"/>
      <c r="AE354" s="1536"/>
      <c r="AF354" s="1536"/>
      <c r="AG354" s="1536"/>
      <c r="AH354" s="1536"/>
      <c r="AI354" s="1536"/>
      <c r="AJ354" s="1536"/>
      <c r="AK354" s="1536"/>
      <c r="AL354" s="1536"/>
      <c r="AM354" s="1536"/>
      <c r="AN354" s="1536"/>
      <c r="AO354" s="1536"/>
      <c r="AP354" s="1536"/>
      <c r="AQ354" s="1536"/>
      <c r="AR354" s="1536"/>
      <c r="AS354" s="1536"/>
      <c r="AT354" s="1536"/>
      <c r="AU354" s="1536"/>
      <c r="AV354" s="1536"/>
      <c r="AW354" s="1536"/>
      <c r="AX354" s="1536"/>
      <c r="AY354" s="1536"/>
      <c r="AZ354" s="1536"/>
      <c r="BA354" s="1536"/>
      <c r="BB354" s="1536"/>
      <c r="BC354" s="1536"/>
      <c r="BD354" s="1536"/>
      <c r="BE354" s="1536"/>
      <c r="BF354" s="1536"/>
    </row>
    <row r="355" spans="2:58" ht="15" x14ac:dyDescent="0.25">
      <c r="B355" s="1536"/>
      <c r="C355" s="1536"/>
      <c r="D355" s="1536"/>
      <c r="E355" s="1536"/>
      <c r="F355" s="1536"/>
      <c r="G355" s="1536"/>
      <c r="H355" s="1536"/>
      <c r="I355" s="1536"/>
      <c r="J355" s="1536"/>
      <c r="K355" s="1536"/>
      <c r="L355" s="1536"/>
      <c r="M355" s="1536"/>
      <c r="N355" s="1536"/>
      <c r="O355" s="1536"/>
      <c r="P355" s="1536"/>
      <c r="Q355" s="1536"/>
      <c r="R355" s="1536"/>
      <c r="S355" s="1536"/>
      <c r="T355" s="1536"/>
      <c r="U355" s="1536"/>
      <c r="V355" s="1536"/>
      <c r="W355" s="1536"/>
      <c r="X355" s="1536"/>
      <c r="Y355" s="1536"/>
      <c r="Z355" s="1536"/>
      <c r="AA355" s="1536"/>
      <c r="AB355" s="1536"/>
      <c r="AC355" s="1536"/>
      <c r="AD355" s="1536"/>
      <c r="AE355" s="1536"/>
      <c r="AF355" s="1536"/>
      <c r="AG355" s="1536"/>
      <c r="AH355" s="1536"/>
      <c r="AI355" s="1536"/>
      <c r="AJ355" s="1536"/>
      <c r="AK355" s="1536"/>
      <c r="AL355" s="1536"/>
      <c r="AM355" s="1536"/>
      <c r="AN355" s="1536"/>
      <c r="AO355" s="1536"/>
      <c r="AP355" s="1536"/>
      <c r="AQ355" s="1536"/>
      <c r="AR355" s="1536"/>
      <c r="AS355" s="1536"/>
      <c r="AT355" s="1536"/>
      <c r="AU355" s="1536"/>
      <c r="AV355" s="1536"/>
      <c r="AW355" s="1536"/>
      <c r="AX355" s="1536"/>
      <c r="AY355" s="1536"/>
      <c r="AZ355" s="1536"/>
      <c r="BA355" s="1536"/>
      <c r="BB355" s="1536"/>
      <c r="BC355" s="1536"/>
      <c r="BD355" s="1536"/>
      <c r="BE355" s="1536"/>
      <c r="BF355" s="1536"/>
    </row>
    <row r="356" spans="2:58" ht="15" x14ac:dyDescent="0.25">
      <c r="B356" s="1536"/>
      <c r="C356" s="1536"/>
      <c r="D356" s="1536"/>
      <c r="E356" s="1536"/>
      <c r="F356" s="1536"/>
      <c r="G356" s="1536"/>
      <c r="H356" s="1536"/>
      <c r="I356" s="1536"/>
      <c r="J356" s="1536"/>
      <c r="K356" s="1536"/>
      <c r="L356" s="1536"/>
      <c r="M356" s="1536"/>
      <c r="N356" s="1536"/>
      <c r="O356" s="1536"/>
      <c r="P356" s="1536"/>
      <c r="Q356" s="1536"/>
      <c r="R356" s="1536"/>
      <c r="S356" s="1536"/>
      <c r="T356" s="1536"/>
      <c r="U356" s="1536"/>
      <c r="V356" s="1536"/>
      <c r="W356" s="1536"/>
      <c r="X356" s="1536"/>
      <c r="Y356" s="1536"/>
      <c r="Z356" s="1536"/>
      <c r="AA356" s="1536"/>
      <c r="AB356" s="1536"/>
      <c r="AC356" s="1536"/>
      <c r="AD356" s="1536"/>
      <c r="AE356" s="1536"/>
      <c r="AF356" s="1536"/>
      <c r="AG356" s="1536"/>
      <c r="AH356" s="1536"/>
      <c r="AI356" s="1536"/>
      <c r="AJ356" s="1536"/>
      <c r="AK356" s="1536"/>
      <c r="AL356" s="1536"/>
      <c r="AM356" s="1536"/>
      <c r="AN356" s="1536"/>
      <c r="AO356" s="1536"/>
      <c r="AP356" s="1536"/>
      <c r="AQ356" s="1536"/>
      <c r="AR356" s="1536"/>
      <c r="AS356" s="1536"/>
      <c r="AT356" s="1536"/>
      <c r="AU356" s="1536"/>
      <c r="AV356" s="1536"/>
      <c r="AW356" s="1536"/>
      <c r="AX356" s="1536"/>
      <c r="AY356" s="1536"/>
      <c r="AZ356" s="1536"/>
      <c r="BA356" s="1536"/>
      <c r="BB356" s="1536"/>
      <c r="BC356" s="1536"/>
      <c r="BD356" s="1536"/>
      <c r="BE356" s="1536"/>
      <c r="BF356" s="1536"/>
    </row>
    <row r="357" spans="2:58" ht="15" x14ac:dyDescent="0.25">
      <c r="B357" s="1536"/>
      <c r="C357" s="1536"/>
      <c r="D357" s="1536"/>
      <c r="E357" s="1536"/>
      <c r="F357" s="1536"/>
      <c r="G357" s="1536"/>
      <c r="H357" s="1536"/>
      <c r="I357" s="1536"/>
      <c r="J357" s="1536"/>
      <c r="K357" s="1536"/>
      <c r="L357" s="1536"/>
      <c r="M357" s="1536"/>
      <c r="N357" s="1536"/>
      <c r="O357" s="1536"/>
      <c r="P357" s="1536"/>
      <c r="Q357" s="1536"/>
      <c r="R357" s="1536"/>
      <c r="S357" s="1536"/>
      <c r="T357" s="1536"/>
      <c r="U357" s="1536"/>
      <c r="V357" s="1536"/>
      <c r="W357" s="1536"/>
      <c r="X357" s="1536"/>
      <c r="Y357" s="1536"/>
      <c r="Z357" s="1536"/>
      <c r="AA357" s="1536"/>
      <c r="AB357" s="1536"/>
      <c r="AC357" s="1536"/>
      <c r="AD357" s="1536"/>
      <c r="AE357" s="1536"/>
      <c r="AF357" s="1536"/>
      <c r="AG357" s="1536"/>
      <c r="AH357" s="1536"/>
      <c r="AI357" s="1536"/>
      <c r="AJ357" s="1536"/>
      <c r="AK357" s="1536"/>
      <c r="AL357" s="1536"/>
      <c r="AM357" s="1536"/>
      <c r="AN357" s="1536"/>
      <c r="AO357" s="1536"/>
      <c r="AP357" s="1536"/>
      <c r="AQ357" s="1536"/>
      <c r="AR357" s="1536"/>
      <c r="AS357" s="1536"/>
      <c r="AT357" s="1536"/>
      <c r="AU357" s="1536"/>
      <c r="AV357" s="1536"/>
      <c r="AW357" s="1536"/>
      <c r="AX357" s="1536"/>
      <c r="AY357" s="1536"/>
      <c r="AZ357" s="1536"/>
      <c r="BA357" s="1536"/>
      <c r="BB357" s="1536"/>
      <c r="BC357" s="1536"/>
      <c r="BD357" s="1536"/>
      <c r="BE357" s="1536"/>
      <c r="BF357" s="1536"/>
    </row>
    <row r="358" spans="2:58" ht="15" x14ac:dyDescent="0.25">
      <c r="B358" s="1536"/>
      <c r="C358" s="1536"/>
      <c r="D358" s="1536"/>
      <c r="E358" s="1536"/>
      <c r="F358" s="1536"/>
      <c r="G358" s="1536"/>
      <c r="H358" s="1536"/>
      <c r="I358" s="1536"/>
      <c r="J358" s="1536"/>
      <c r="K358" s="1536"/>
      <c r="L358" s="1536"/>
      <c r="M358" s="1536"/>
      <c r="N358" s="1536"/>
      <c r="O358" s="1536"/>
      <c r="P358" s="1536"/>
      <c r="Q358" s="1536"/>
      <c r="R358" s="1536"/>
      <c r="S358" s="1536"/>
      <c r="T358" s="1536"/>
      <c r="U358" s="1536"/>
      <c r="V358" s="1536"/>
      <c r="W358" s="1536"/>
      <c r="X358" s="1536"/>
      <c r="Y358" s="1536"/>
      <c r="Z358" s="1536"/>
      <c r="AA358" s="1536"/>
      <c r="AB358" s="1536"/>
      <c r="AC358" s="1536"/>
      <c r="AD358" s="1536"/>
      <c r="AE358" s="1536"/>
      <c r="AF358" s="1536"/>
      <c r="AG358" s="1536"/>
      <c r="AH358" s="1536"/>
      <c r="AI358" s="1536"/>
      <c r="AJ358" s="1536"/>
      <c r="AK358" s="1536"/>
      <c r="AL358" s="1536"/>
      <c r="AM358" s="1536"/>
      <c r="AN358" s="1536"/>
      <c r="AO358" s="1536"/>
      <c r="AP358" s="1536"/>
      <c r="AQ358" s="1536"/>
      <c r="AR358" s="1536"/>
      <c r="AS358" s="1536"/>
      <c r="AT358" s="1536"/>
      <c r="AU358" s="1536"/>
      <c r="AV358" s="1536"/>
      <c r="AW358" s="1536"/>
      <c r="AX358" s="1536"/>
      <c r="AY358" s="1536"/>
      <c r="AZ358" s="1536"/>
      <c r="BA358" s="1536"/>
      <c r="BB358" s="1536"/>
      <c r="BC358" s="1536"/>
      <c r="BD358" s="1536"/>
      <c r="BE358" s="1536"/>
      <c r="BF358" s="1536"/>
    </row>
    <row r="359" spans="2:58" ht="15" x14ac:dyDescent="0.25">
      <c r="B359" s="1536"/>
      <c r="C359" s="1536"/>
      <c r="D359" s="1536"/>
      <c r="E359" s="1536"/>
      <c r="F359" s="1536"/>
      <c r="G359" s="1536"/>
      <c r="H359" s="1536"/>
      <c r="I359" s="1536"/>
      <c r="J359" s="1536"/>
      <c r="K359" s="1536"/>
      <c r="L359" s="1536"/>
      <c r="M359" s="1536"/>
      <c r="N359" s="1536"/>
      <c r="O359" s="1536"/>
      <c r="P359" s="1536"/>
      <c r="Q359" s="1536"/>
      <c r="R359" s="1536"/>
      <c r="S359" s="1536"/>
      <c r="T359" s="1536"/>
      <c r="U359" s="1536"/>
      <c r="V359" s="1536"/>
      <c r="W359" s="1536"/>
      <c r="X359" s="1536"/>
      <c r="Y359" s="1536"/>
      <c r="Z359" s="1536"/>
      <c r="AA359" s="1536"/>
      <c r="AB359" s="1536"/>
      <c r="AC359" s="1536"/>
      <c r="AD359" s="1536"/>
      <c r="AE359" s="1536"/>
      <c r="AF359" s="1536"/>
      <c r="AG359" s="1536"/>
      <c r="AH359" s="1536"/>
      <c r="AI359" s="1536"/>
      <c r="AJ359" s="1536"/>
      <c r="AK359" s="1536"/>
      <c r="AL359" s="1536"/>
      <c r="AM359" s="1536"/>
      <c r="AN359" s="1536"/>
      <c r="AO359" s="1536"/>
      <c r="AP359" s="1536"/>
      <c r="AQ359" s="1536"/>
      <c r="AR359" s="1536"/>
      <c r="AS359" s="1536"/>
      <c r="AT359" s="1536"/>
      <c r="AU359" s="1536"/>
      <c r="AV359" s="1536"/>
      <c r="AW359" s="1536"/>
      <c r="AX359" s="1536"/>
      <c r="AY359" s="1536"/>
      <c r="AZ359" s="1536"/>
      <c r="BA359" s="1536"/>
      <c r="BB359" s="1536"/>
      <c r="BC359" s="1536"/>
      <c r="BD359" s="1536"/>
      <c r="BE359" s="1536"/>
      <c r="BF359" s="1536"/>
    </row>
    <row r="360" spans="2:58" ht="15" x14ac:dyDescent="0.25">
      <c r="B360" s="1536"/>
      <c r="C360" s="1536"/>
      <c r="D360" s="1536"/>
      <c r="E360" s="1536"/>
      <c r="F360" s="1536"/>
      <c r="G360" s="1536"/>
      <c r="H360" s="1536"/>
      <c r="I360" s="1536"/>
      <c r="J360" s="1536"/>
      <c r="K360" s="1536"/>
      <c r="L360" s="1536"/>
      <c r="M360" s="1536"/>
      <c r="N360" s="1536"/>
      <c r="O360" s="1536"/>
      <c r="P360" s="1536"/>
      <c r="Q360" s="1536"/>
      <c r="R360" s="1536"/>
      <c r="S360" s="1536"/>
      <c r="T360" s="1536"/>
      <c r="U360" s="1536"/>
      <c r="V360" s="1536"/>
      <c r="W360" s="1536"/>
      <c r="X360" s="1536"/>
      <c r="Y360" s="1536"/>
      <c r="Z360" s="1536"/>
      <c r="AA360" s="1536"/>
      <c r="AB360" s="1536"/>
      <c r="AC360" s="1536"/>
      <c r="AD360" s="1536"/>
      <c r="AE360" s="1536"/>
      <c r="AF360" s="1536"/>
      <c r="AG360" s="1536"/>
      <c r="AH360" s="1536"/>
      <c r="AI360" s="1536"/>
      <c r="AJ360" s="1536"/>
      <c r="AK360" s="1536"/>
      <c r="AL360" s="1536"/>
      <c r="AM360" s="1536"/>
      <c r="AN360" s="1536"/>
      <c r="AO360" s="1536"/>
      <c r="AP360" s="1536"/>
      <c r="AQ360" s="1536"/>
      <c r="AR360" s="1536"/>
      <c r="AS360" s="1536"/>
      <c r="AT360" s="1536"/>
      <c r="AU360" s="1536"/>
      <c r="AV360" s="1536"/>
      <c r="AW360" s="1536"/>
      <c r="AX360" s="1536"/>
      <c r="AY360" s="1536"/>
      <c r="AZ360" s="1536"/>
      <c r="BA360" s="1536"/>
      <c r="BB360" s="1536"/>
      <c r="BC360" s="1536"/>
      <c r="BD360" s="1536"/>
      <c r="BE360" s="1536"/>
      <c r="BF360" s="1536"/>
    </row>
    <row r="361" spans="2:58" ht="15" x14ac:dyDescent="0.25">
      <c r="B361" s="1536"/>
      <c r="C361" s="1536"/>
      <c r="D361" s="1536"/>
      <c r="E361" s="1536"/>
      <c r="F361" s="1536"/>
      <c r="G361" s="1536"/>
      <c r="H361" s="1536"/>
      <c r="I361" s="1536"/>
      <c r="J361" s="1536"/>
      <c r="K361" s="1536"/>
      <c r="L361" s="1536"/>
      <c r="M361" s="1536"/>
      <c r="N361" s="1536"/>
      <c r="O361" s="1536"/>
      <c r="P361" s="1536"/>
      <c r="Q361" s="1536"/>
      <c r="R361" s="1536"/>
      <c r="S361" s="1536"/>
      <c r="T361" s="1536"/>
      <c r="U361" s="1536"/>
      <c r="V361" s="1536"/>
      <c r="W361" s="1536"/>
      <c r="X361" s="1536"/>
      <c r="Y361" s="1536"/>
      <c r="Z361" s="1536"/>
      <c r="AA361" s="1536"/>
      <c r="AB361" s="1536"/>
      <c r="AC361" s="1536"/>
      <c r="AD361" s="1536"/>
      <c r="AE361" s="1536"/>
      <c r="AF361" s="1536"/>
      <c r="AG361" s="1536"/>
      <c r="AH361" s="1536"/>
      <c r="AI361" s="1536"/>
      <c r="AJ361" s="1536"/>
      <c r="AK361" s="1536"/>
      <c r="AL361" s="1536"/>
      <c r="AM361" s="1536"/>
      <c r="AN361" s="1536"/>
      <c r="AO361" s="1536"/>
      <c r="AP361" s="1536"/>
      <c r="AQ361" s="1536"/>
      <c r="AR361" s="1536"/>
      <c r="AS361" s="1536"/>
      <c r="AT361" s="1536"/>
      <c r="AU361" s="1536"/>
      <c r="AV361" s="1536"/>
      <c r="AW361" s="1536"/>
      <c r="AX361" s="1536"/>
      <c r="AY361" s="1536"/>
      <c r="AZ361" s="1536"/>
      <c r="BA361" s="1536"/>
      <c r="BB361" s="1536"/>
      <c r="BC361" s="1536"/>
      <c r="BD361" s="1536"/>
      <c r="BE361" s="1536"/>
      <c r="BF361" s="1536"/>
    </row>
    <row r="362" spans="2:58" ht="15" x14ac:dyDescent="0.25">
      <c r="B362" s="1536"/>
      <c r="C362" s="1536"/>
      <c r="D362" s="1536"/>
      <c r="E362" s="1536"/>
      <c r="F362" s="1536"/>
      <c r="G362" s="1536"/>
      <c r="H362" s="1536"/>
      <c r="I362" s="1536"/>
      <c r="J362" s="1536"/>
      <c r="K362" s="1536"/>
      <c r="L362" s="1536"/>
      <c r="M362" s="1536"/>
      <c r="N362" s="1536"/>
      <c r="O362" s="1536"/>
      <c r="P362" s="1536"/>
      <c r="Q362" s="1536"/>
      <c r="R362" s="1536"/>
      <c r="S362" s="1536"/>
      <c r="T362" s="1536"/>
      <c r="U362" s="1536"/>
      <c r="V362" s="1536"/>
      <c r="W362" s="1536"/>
      <c r="X362" s="1536"/>
      <c r="Y362" s="1536"/>
      <c r="Z362" s="1536"/>
      <c r="AA362" s="1536"/>
      <c r="AB362" s="1536"/>
      <c r="AC362" s="1536"/>
      <c r="AD362" s="1536"/>
      <c r="AE362" s="1536"/>
      <c r="AF362" s="1536"/>
      <c r="AG362" s="1536"/>
      <c r="AH362" s="1536"/>
      <c r="AI362" s="1536"/>
      <c r="AJ362" s="1536"/>
      <c r="AK362" s="1536"/>
      <c r="AL362" s="1536"/>
      <c r="AM362" s="1536"/>
      <c r="AN362" s="1536"/>
      <c r="AO362" s="1536"/>
      <c r="AP362" s="1536"/>
      <c r="AQ362" s="1536"/>
      <c r="AR362" s="1536"/>
      <c r="AS362" s="1536"/>
      <c r="AT362" s="1536"/>
      <c r="AU362" s="1536"/>
      <c r="AV362" s="1536"/>
      <c r="AW362" s="1536"/>
      <c r="AX362" s="1536"/>
      <c r="AY362" s="1536"/>
      <c r="AZ362" s="1536"/>
      <c r="BA362" s="1536"/>
      <c r="BB362" s="1536"/>
      <c r="BC362" s="1536"/>
      <c r="BD362" s="1536"/>
      <c r="BE362" s="1536"/>
      <c r="BF362" s="1536"/>
    </row>
    <row r="363" spans="2:58" ht="15" x14ac:dyDescent="0.25">
      <c r="B363" s="1536"/>
      <c r="C363" s="1536"/>
      <c r="D363" s="1536"/>
      <c r="E363" s="1536"/>
      <c r="F363" s="1536"/>
      <c r="G363" s="1536"/>
      <c r="H363" s="1536"/>
      <c r="I363" s="1536"/>
      <c r="J363" s="1536"/>
      <c r="K363" s="1536"/>
      <c r="L363" s="1536"/>
      <c r="M363" s="1536"/>
      <c r="N363" s="1536"/>
      <c r="O363" s="1536"/>
      <c r="P363" s="1536"/>
      <c r="Q363" s="1536"/>
      <c r="R363" s="1536"/>
      <c r="S363" s="1536"/>
      <c r="T363" s="1536"/>
      <c r="U363" s="1536"/>
      <c r="V363" s="1536"/>
      <c r="W363" s="1536"/>
      <c r="X363" s="1536"/>
      <c r="Y363" s="1536"/>
      <c r="Z363" s="1536"/>
      <c r="AA363" s="1536"/>
      <c r="AB363" s="1536"/>
      <c r="AC363" s="1536"/>
      <c r="AD363" s="1536"/>
      <c r="AE363" s="1536"/>
      <c r="AF363" s="1536"/>
      <c r="AG363" s="1536"/>
      <c r="AH363" s="1536"/>
      <c r="AI363" s="1536"/>
      <c r="AJ363" s="1536"/>
      <c r="AK363" s="1536"/>
      <c r="AL363" s="1536"/>
      <c r="AM363" s="1536"/>
      <c r="AN363" s="1536"/>
      <c r="AO363" s="1536"/>
      <c r="AP363" s="1536"/>
      <c r="AQ363" s="1536"/>
      <c r="AR363" s="1536"/>
      <c r="AS363" s="1536"/>
      <c r="AT363" s="1536"/>
      <c r="AU363" s="1536"/>
      <c r="AV363" s="1536"/>
      <c r="AW363" s="1536"/>
      <c r="AX363" s="1536"/>
      <c r="AY363" s="1536"/>
      <c r="AZ363" s="1536"/>
      <c r="BA363" s="1536"/>
      <c r="BB363" s="1536"/>
      <c r="BC363" s="1536"/>
      <c r="BD363" s="1536"/>
      <c r="BE363" s="1536"/>
      <c r="BF363" s="1536"/>
    </row>
    <row r="364" spans="2:58" ht="15" x14ac:dyDescent="0.25">
      <c r="B364" s="1536"/>
      <c r="C364" s="1536"/>
      <c r="D364" s="1536"/>
      <c r="E364" s="1536"/>
      <c r="F364" s="1536"/>
      <c r="G364" s="1536"/>
      <c r="H364" s="1536"/>
      <c r="I364" s="1536"/>
      <c r="J364" s="1536"/>
      <c r="K364" s="1536"/>
      <c r="L364" s="1536"/>
      <c r="M364" s="1536"/>
      <c r="N364" s="1536"/>
      <c r="O364" s="1536"/>
      <c r="P364" s="1536"/>
      <c r="Q364" s="1536"/>
      <c r="R364" s="1536"/>
      <c r="S364" s="1536"/>
      <c r="T364" s="1536"/>
      <c r="U364" s="1536"/>
      <c r="V364" s="1536"/>
      <c r="W364" s="1536"/>
      <c r="X364" s="1536"/>
      <c r="Y364" s="1536"/>
      <c r="Z364" s="1536"/>
      <c r="AA364" s="1536"/>
      <c r="AB364" s="1536"/>
      <c r="AC364" s="1536"/>
      <c r="AD364" s="1536"/>
      <c r="AE364" s="1536"/>
      <c r="AF364" s="1536"/>
      <c r="AG364" s="1536"/>
      <c r="AH364" s="1536"/>
      <c r="AI364" s="1536"/>
      <c r="AJ364" s="1536"/>
      <c r="AK364" s="1536"/>
      <c r="AL364" s="1536"/>
      <c r="AM364" s="1536"/>
      <c r="AN364" s="1536"/>
      <c r="AO364" s="1536"/>
      <c r="AP364" s="1536"/>
      <c r="AQ364" s="1536"/>
      <c r="AR364" s="1536"/>
      <c r="AS364" s="1536"/>
      <c r="AT364" s="1536"/>
      <c r="AU364" s="1536"/>
      <c r="AV364" s="1536"/>
      <c r="AW364" s="1536"/>
      <c r="AX364" s="1536"/>
      <c r="AY364" s="1536"/>
      <c r="AZ364" s="1536"/>
      <c r="BA364" s="1536"/>
      <c r="BB364" s="1536"/>
      <c r="BC364" s="1536"/>
      <c r="BD364" s="1536"/>
      <c r="BE364" s="1536"/>
      <c r="BF364" s="1536"/>
    </row>
    <row r="365" spans="2:58" ht="15" x14ac:dyDescent="0.25">
      <c r="B365" s="1536"/>
      <c r="C365" s="1536"/>
      <c r="D365" s="1536"/>
      <c r="E365" s="1536"/>
      <c r="F365" s="1536"/>
      <c r="G365" s="1536"/>
      <c r="H365" s="1536"/>
      <c r="I365" s="1536"/>
      <c r="J365" s="1536"/>
      <c r="K365" s="1536"/>
      <c r="L365" s="1536"/>
      <c r="M365" s="1536"/>
      <c r="N365" s="1536"/>
      <c r="O365" s="1536"/>
      <c r="P365" s="1536"/>
      <c r="Q365" s="1536"/>
      <c r="R365" s="1536"/>
      <c r="S365" s="1536"/>
      <c r="T365" s="1536"/>
      <c r="U365" s="1536"/>
      <c r="V365" s="1536"/>
      <c r="W365" s="1536"/>
      <c r="X365" s="1536"/>
      <c r="Y365" s="1536"/>
      <c r="Z365" s="1536"/>
      <c r="AA365" s="1536"/>
      <c r="AB365" s="1536"/>
      <c r="AC365" s="1536"/>
      <c r="AD365" s="1536"/>
      <c r="AE365" s="1536"/>
      <c r="AF365" s="1536"/>
      <c r="AG365" s="1536"/>
      <c r="AH365" s="1536"/>
      <c r="AI365" s="1536"/>
      <c r="AJ365" s="1536"/>
      <c r="AK365" s="1536"/>
      <c r="AL365" s="1536"/>
      <c r="AM365" s="1536"/>
      <c r="AN365" s="1536"/>
      <c r="AO365" s="1536"/>
      <c r="AP365" s="1536"/>
      <c r="AQ365" s="1536"/>
      <c r="AR365" s="1536"/>
      <c r="AS365" s="1536"/>
      <c r="AT365" s="1536"/>
      <c r="AU365" s="1536"/>
      <c r="AV365" s="1536"/>
      <c r="AW365" s="1536"/>
      <c r="AX365" s="1536"/>
      <c r="AY365" s="1536"/>
      <c r="AZ365" s="1536"/>
      <c r="BA365" s="1536"/>
      <c r="BB365" s="1536"/>
      <c r="BC365" s="1536"/>
      <c r="BD365" s="1536"/>
      <c r="BE365" s="1536"/>
      <c r="BF365" s="1536"/>
    </row>
    <row r="366" spans="2:58" ht="15" x14ac:dyDescent="0.25">
      <c r="B366" s="1536"/>
      <c r="C366" s="1536"/>
      <c r="D366" s="1536"/>
      <c r="E366" s="1536"/>
      <c r="F366" s="1536"/>
      <c r="G366" s="1536"/>
      <c r="H366" s="1536"/>
      <c r="I366" s="1536"/>
      <c r="J366" s="1536"/>
      <c r="K366" s="1536"/>
      <c r="L366" s="1536"/>
      <c r="M366" s="1536"/>
      <c r="N366" s="1536"/>
      <c r="O366" s="1536"/>
      <c r="P366" s="1536"/>
      <c r="Q366" s="1536"/>
      <c r="R366" s="1536"/>
      <c r="S366" s="1536"/>
      <c r="T366" s="1536"/>
      <c r="U366" s="1536"/>
      <c r="V366" s="1536"/>
      <c r="W366" s="1536"/>
      <c r="X366" s="1536"/>
      <c r="Y366" s="1536"/>
      <c r="Z366" s="1536"/>
      <c r="AA366" s="1536"/>
      <c r="AB366" s="1536"/>
      <c r="AC366" s="1536"/>
      <c r="AD366" s="1536"/>
      <c r="AE366" s="1536"/>
      <c r="AF366" s="1536"/>
      <c r="AG366" s="1536"/>
      <c r="AH366" s="1536"/>
      <c r="AI366" s="1536"/>
      <c r="AJ366" s="1536"/>
      <c r="AK366" s="1536"/>
      <c r="AL366" s="1536"/>
      <c r="AM366" s="1536"/>
      <c r="AN366" s="1536"/>
      <c r="AO366" s="1536"/>
      <c r="AP366" s="1536"/>
      <c r="AQ366" s="1536"/>
      <c r="AR366" s="1536"/>
      <c r="AS366" s="1536"/>
      <c r="AT366" s="1536"/>
      <c r="AU366" s="1536"/>
      <c r="AV366" s="1536"/>
      <c r="AW366" s="1536"/>
      <c r="AX366" s="1536"/>
      <c r="AY366" s="1536"/>
      <c r="AZ366" s="1536"/>
      <c r="BA366" s="1536"/>
      <c r="BB366" s="1536"/>
      <c r="BC366" s="1536"/>
      <c r="BD366" s="1536"/>
      <c r="BE366" s="1536"/>
      <c r="BF366" s="1536"/>
    </row>
    <row r="367" spans="2:58" ht="15" x14ac:dyDescent="0.25">
      <c r="B367" s="1536"/>
      <c r="C367" s="1536"/>
      <c r="D367" s="1536"/>
      <c r="E367" s="1536"/>
      <c r="F367" s="1536"/>
      <c r="G367" s="1536"/>
      <c r="H367" s="1536"/>
      <c r="I367" s="1536"/>
      <c r="J367" s="1536"/>
      <c r="K367" s="1536"/>
      <c r="L367" s="1536"/>
      <c r="M367" s="1536"/>
      <c r="N367" s="1536"/>
      <c r="O367" s="1536"/>
      <c r="P367" s="1536"/>
      <c r="Q367" s="1536"/>
      <c r="R367" s="1536"/>
      <c r="S367" s="1536"/>
      <c r="T367" s="1536"/>
      <c r="U367" s="1536"/>
      <c r="V367" s="1536"/>
      <c r="W367" s="1536"/>
      <c r="X367" s="1536"/>
      <c r="Y367" s="1536"/>
      <c r="Z367" s="1536"/>
      <c r="AA367" s="1536"/>
      <c r="AB367" s="1536"/>
      <c r="AC367" s="1536"/>
      <c r="AD367" s="1536"/>
      <c r="AE367" s="1536"/>
      <c r="AF367" s="1536"/>
      <c r="AG367" s="1536"/>
      <c r="AH367" s="1536"/>
      <c r="AI367" s="1536"/>
      <c r="AJ367" s="1536"/>
      <c r="AK367" s="1536"/>
      <c r="AL367" s="1536"/>
      <c r="AM367" s="1536"/>
      <c r="AN367" s="1536"/>
      <c r="AO367" s="1536"/>
      <c r="AP367" s="1536"/>
      <c r="AQ367" s="1536"/>
      <c r="AR367" s="1536"/>
      <c r="AS367" s="1536"/>
      <c r="AT367" s="1536"/>
      <c r="AU367" s="1536"/>
      <c r="AV367" s="1536"/>
      <c r="AW367" s="1536"/>
      <c r="AX367" s="1536"/>
      <c r="AY367" s="1536"/>
      <c r="AZ367" s="1536"/>
      <c r="BA367" s="1536"/>
      <c r="BB367" s="1536"/>
      <c r="BC367" s="1536"/>
      <c r="BD367" s="1536"/>
      <c r="BE367" s="1536"/>
      <c r="BF367" s="1536"/>
    </row>
    <row r="368" spans="2:58" ht="15" x14ac:dyDescent="0.25">
      <c r="B368" s="1536"/>
      <c r="C368" s="1536"/>
      <c r="D368" s="1536"/>
      <c r="E368" s="1536"/>
      <c r="F368" s="1536"/>
      <c r="G368" s="1536"/>
      <c r="H368" s="1536"/>
      <c r="I368" s="1536"/>
      <c r="J368" s="1536"/>
      <c r="K368" s="1536"/>
      <c r="L368" s="1536"/>
      <c r="M368" s="1536"/>
      <c r="N368" s="1536"/>
      <c r="O368" s="1536"/>
      <c r="P368" s="1536"/>
      <c r="Q368" s="1536"/>
      <c r="R368" s="1536"/>
      <c r="S368" s="1536"/>
      <c r="T368" s="1536"/>
      <c r="U368" s="1536"/>
      <c r="V368" s="1536"/>
      <c r="W368" s="1536"/>
      <c r="X368" s="1536"/>
      <c r="Y368" s="1536"/>
      <c r="Z368" s="1536"/>
      <c r="AA368" s="1536"/>
      <c r="AB368" s="1536"/>
      <c r="AC368" s="1536"/>
      <c r="AD368" s="1536"/>
      <c r="AE368" s="1536"/>
      <c r="AF368" s="1536"/>
      <c r="AG368" s="1536"/>
      <c r="AH368" s="1536"/>
      <c r="AI368" s="1536"/>
      <c r="AJ368" s="1536"/>
      <c r="AK368" s="1536"/>
      <c r="AL368" s="1536"/>
      <c r="AM368" s="1536"/>
      <c r="AN368" s="1536"/>
      <c r="AO368" s="1536"/>
      <c r="AP368" s="1536"/>
      <c r="AQ368" s="1536"/>
      <c r="AR368" s="1536"/>
      <c r="AS368" s="1536"/>
      <c r="AT368" s="1536"/>
      <c r="AU368" s="1536"/>
      <c r="AV368" s="1536"/>
      <c r="AW368" s="1536"/>
      <c r="AX368" s="1536"/>
      <c r="AY368" s="1536"/>
      <c r="AZ368" s="1536"/>
      <c r="BA368" s="1536"/>
      <c r="BB368" s="1536"/>
      <c r="BC368" s="1536"/>
      <c r="BD368" s="1536"/>
      <c r="BE368" s="1536"/>
      <c r="BF368" s="1536"/>
    </row>
    <row r="369" spans="2:58" ht="15" x14ac:dyDescent="0.25">
      <c r="B369" s="1536"/>
      <c r="C369" s="1536"/>
      <c r="D369" s="1536"/>
      <c r="E369" s="1536"/>
      <c r="F369" s="1536"/>
      <c r="G369" s="1536"/>
      <c r="H369" s="1536"/>
      <c r="I369" s="1536"/>
      <c r="J369" s="1536"/>
      <c r="K369" s="1536"/>
      <c r="L369" s="1536"/>
      <c r="M369" s="1536"/>
      <c r="N369" s="1536"/>
      <c r="O369" s="1536"/>
      <c r="P369" s="1536"/>
      <c r="Q369" s="1536"/>
      <c r="R369" s="1536"/>
      <c r="S369" s="1536"/>
      <c r="T369" s="1536"/>
      <c r="U369" s="1536"/>
      <c r="V369" s="1536"/>
      <c r="W369" s="1536"/>
      <c r="X369" s="1536"/>
      <c r="Y369" s="1536"/>
      <c r="Z369" s="1536"/>
      <c r="AA369" s="1536"/>
      <c r="AB369" s="1536"/>
      <c r="AC369" s="1536"/>
      <c r="AD369" s="1536"/>
      <c r="AE369" s="1536"/>
      <c r="AF369" s="1536"/>
      <c r="AG369" s="1536"/>
      <c r="AH369" s="1536"/>
      <c r="AI369" s="1536"/>
      <c r="AJ369" s="1536"/>
      <c r="AK369" s="1536"/>
      <c r="AL369" s="1536"/>
      <c r="AM369" s="1536"/>
      <c r="AN369" s="1536"/>
      <c r="AO369" s="1536"/>
      <c r="AP369" s="1536"/>
      <c r="AQ369" s="1536"/>
      <c r="AR369" s="1536"/>
      <c r="AS369" s="1536"/>
      <c r="AT369" s="1536"/>
      <c r="AU369" s="1536"/>
      <c r="AV369" s="1536"/>
      <c r="AW369" s="1536"/>
      <c r="AX369" s="1536"/>
      <c r="AY369" s="1536"/>
      <c r="AZ369" s="1536"/>
      <c r="BA369" s="1536"/>
      <c r="BB369" s="1536"/>
      <c r="BC369" s="1536"/>
      <c r="BD369" s="1536"/>
      <c r="BE369" s="1536"/>
      <c r="BF369" s="1536"/>
    </row>
    <row r="370" spans="2:58" ht="15" x14ac:dyDescent="0.25">
      <c r="B370" s="1536"/>
      <c r="C370" s="1536"/>
      <c r="D370" s="1536"/>
      <c r="E370" s="1536"/>
      <c r="F370" s="1536"/>
      <c r="G370" s="1536"/>
      <c r="H370" s="1536"/>
      <c r="I370" s="1536"/>
      <c r="J370" s="1536"/>
      <c r="K370" s="1536"/>
      <c r="L370" s="1536"/>
      <c r="M370" s="1536"/>
      <c r="N370" s="1536"/>
      <c r="O370" s="1536"/>
      <c r="P370" s="1536"/>
      <c r="Q370" s="1536"/>
      <c r="R370" s="1536"/>
      <c r="S370" s="1536"/>
      <c r="T370" s="1536"/>
      <c r="U370" s="1536"/>
      <c r="V370" s="1536"/>
      <c r="W370" s="1536"/>
      <c r="X370" s="1536"/>
      <c r="Y370" s="1536"/>
      <c r="Z370" s="1536"/>
      <c r="AA370" s="1536"/>
      <c r="AB370" s="1536"/>
      <c r="AC370" s="1536"/>
      <c r="AD370" s="1536"/>
      <c r="AE370" s="1536"/>
      <c r="AF370" s="1536"/>
      <c r="AG370" s="1536"/>
      <c r="AH370" s="1536"/>
      <c r="AI370" s="1536"/>
      <c r="AJ370" s="1536"/>
      <c r="AK370" s="1536"/>
      <c r="AL370" s="1536"/>
      <c r="AM370" s="1536"/>
      <c r="AN370" s="1536"/>
      <c r="AO370" s="1536"/>
      <c r="AP370" s="1536"/>
      <c r="AQ370" s="1536"/>
      <c r="AR370" s="1536"/>
      <c r="AS370" s="1536"/>
      <c r="AT370" s="1536"/>
      <c r="AU370" s="1536"/>
      <c r="AV370" s="1536"/>
      <c r="AW370" s="1536"/>
      <c r="AX370" s="1536"/>
      <c r="AY370" s="1536"/>
      <c r="AZ370" s="1536"/>
      <c r="BA370" s="1536"/>
      <c r="BB370" s="1536"/>
      <c r="BC370" s="1536"/>
      <c r="BD370" s="1536"/>
      <c r="BE370" s="1536"/>
      <c r="BF370" s="1536"/>
    </row>
    <row r="371" spans="2:58" ht="15" x14ac:dyDescent="0.25">
      <c r="B371" s="1536"/>
      <c r="C371" s="1536"/>
      <c r="D371" s="1536"/>
      <c r="E371" s="1536"/>
      <c r="F371" s="1536"/>
      <c r="G371" s="1536"/>
      <c r="H371" s="1536"/>
      <c r="I371" s="1536"/>
      <c r="J371" s="1536"/>
      <c r="K371" s="1536"/>
      <c r="L371" s="1536"/>
      <c r="M371" s="1536"/>
      <c r="N371" s="1536"/>
      <c r="O371" s="1536"/>
      <c r="P371" s="1536"/>
      <c r="Q371" s="1536"/>
      <c r="R371" s="1536"/>
      <c r="S371" s="1536"/>
      <c r="T371" s="1536"/>
      <c r="U371" s="1536"/>
      <c r="V371" s="1536"/>
      <c r="W371" s="1536"/>
      <c r="X371" s="1536"/>
      <c r="Y371" s="1536"/>
      <c r="Z371" s="1536"/>
      <c r="AA371" s="1536"/>
      <c r="AB371" s="1536"/>
      <c r="AC371" s="1536"/>
      <c r="AD371" s="1536"/>
      <c r="AE371" s="1536"/>
      <c r="AF371" s="1536"/>
      <c r="AG371" s="1536"/>
      <c r="AH371" s="1536"/>
      <c r="AI371" s="1536"/>
      <c r="AJ371" s="1536"/>
      <c r="AK371" s="1536"/>
      <c r="AL371" s="1536"/>
      <c r="AM371" s="1536"/>
      <c r="AN371" s="1536"/>
      <c r="AO371" s="1536"/>
      <c r="AP371" s="1536"/>
      <c r="AQ371" s="1536"/>
      <c r="AR371" s="1536"/>
      <c r="AS371" s="1536"/>
      <c r="AT371" s="1536"/>
      <c r="AU371" s="1536"/>
      <c r="AV371" s="1536"/>
      <c r="AW371" s="1536"/>
      <c r="AX371" s="1536"/>
      <c r="AY371" s="1536"/>
      <c r="AZ371" s="1536"/>
      <c r="BA371" s="1536"/>
      <c r="BB371" s="1536"/>
      <c r="BC371" s="1536"/>
      <c r="BD371" s="1536"/>
      <c r="BE371" s="1536"/>
      <c r="BF371" s="1536"/>
    </row>
    <row r="372" spans="2:58" ht="15" x14ac:dyDescent="0.25">
      <c r="B372" s="1536"/>
      <c r="C372" s="1536"/>
      <c r="D372" s="1536"/>
      <c r="E372" s="1536"/>
      <c r="F372" s="1536"/>
      <c r="G372" s="1536"/>
      <c r="H372" s="1536"/>
      <c r="I372" s="1536"/>
      <c r="J372" s="1536"/>
      <c r="K372" s="1536"/>
      <c r="L372" s="1536"/>
      <c r="M372" s="1536"/>
      <c r="N372" s="1536"/>
      <c r="O372" s="1536"/>
      <c r="P372" s="1536"/>
      <c r="Q372" s="1536"/>
      <c r="R372" s="1536"/>
      <c r="S372" s="1536"/>
      <c r="T372" s="1536"/>
      <c r="U372" s="1536"/>
      <c r="V372" s="1536"/>
      <c r="W372" s="1536"/>
      <c r="X372" s="1536"/>
      <c r="Y372" s="1536"/>
      <c r="Z372" s="1536"/>
      <c r="AA372" s="1536"/>
      <c r="AB372" s="1536"/>
      <c r="AC372" s="1536"/>
      <c r="AD372" s="1536"/>
      <c r="AE372" s="1536"/>
      <c r="AF372" s="1536"/>
      <c r="AG372" s="1536"/>
      <c r="AH372" s="1536"/>
      <c r="AI372" s="1536"/>
      <c r="AJ372" s="1536"/>
      <c r="AK372" s="1536"/>
      <c r="AL372" s="1536"/>
      <c r="AM372" s="1536"/>
      <c r="AN372" s="1536"/>
      <c r="AO372" s="1536"/>
      <c r="AP372" s="1536"/>
      <c r="AQ372" s="1536"/>
      <c r="AR372" s="1536"/>
      <c r="AS372" s="1536"/>
      <c r="AT372" s="1536"/>
      <c r="AU372" s="1536"/>
      <c r="AV372" s="1536"/>
      <c r="AW372" s="1536"/>
      <c r="AX372" s="1536"/>
      <c r="AY372" s="1536"/>
      <c r="AZ372" s="1536"/>
      <c r="BA372" s="1536"/>
      <c r="BB372" s="1536"/>
      <c r="BC372" s="1536"/>
      <c r="BD372" s="1536"/>
      <c r="BE372" s="1536"/>
      <c r="BF372" s="1536"/>
    </row>
    <row r="373" spans="2:58" ht="15" x14ac:dyDescent="0.25">
      <c r="B373" s="1536"/>
      <c r="C373" s="1536"/>
      <c r="D373" s="1536"/>
      <c r="E373" s="1536"/>
      <c r="F373" s="1536"/>
      <c r="G373" s="1536"/>
      <c r="H373" s="1536"/>
      <c r="I373" s="1536"/>
      <c r="J373" s="1536"/>
      <c r="K373" s="1536"/>
      <c r="L373" s="1536"/>
      <c r="M373" s="1536"/>
      <c r="N373" s="1536"/>
      <c r="O373" s="1536"/>
      <c r="P373" s="1536"/>
      <c r="Q373" s="1536"/>
      <c r="R373" s="1536"/>
      <c r="S373" s="1536"/>
      <c r="T373" s="1536"/>
      <c r="U373" s="1536"/>
      <c r="V373" s="1536"/>
      <c r="W373" s="1536"/>
      <c r="X373" s="1536"/>
      <c r="Y373" s="1536"/>
      <c r="Z373" s="1536"/>
      <c r="AA373" s="1536"/>
      <c r="AB373" s="1536"/>
      <c r="AC373" s="1536"/>
      <c r="AD373" s="1536"/>
      <c r="AE373" s="1536"/>
      <c r="AF373" s="1536"/>
      <c r="AG373" s="1536"/>
      <c r="AH373" s="1536"/>
      <c r="AI373" s="1536"/>
      <c r="AJ373" s="1536"/>
      <c r="AK373" s="1536"/>
      <c r="AL373" s="1536"/>
      <c r="AM373" s="1536"/>
      <c r="AN373" s="1536"/>
      <c r="AO373" s="1536"/>
      <c r="AP373" s="1536"/>
      <c r="AQ373" s="1536"/>
      <c r="AR373" s="1536"/>
      <c r="AS373" s="1536"/>
      <c r="AT373" s="1536"/>
      <c r="AU373" s="1536"/>
      <c r="AV373" s="1536"/>
      <c r="AW373" s="1536"/>
      <c r="AX373" s="1536"/>
      <c r="AY373" s="1536"/>
      <c r="AZ373" s="1536"/>
      <c r="BA373" s="1536"/>
      <c r="BB373" s="1536"/>
      <c r="BC373" s="1536"/>
      <c r="BD373" s="1536"/>
      <c r="BE373" s="1536"/>
      <c r="BF373" s="1536"/>
    </row>
    <row r="374" spans="2:58" ht="15" x14ac:dyDescent="0.25">
      <c r="B374" s="1536"/>
      <c r="C374" s="1536"/>
      <c r="D374" s="1536"/>
      <c r="E374" s="1536"/>
      <c r="F374" s="1536"/>
      <c r="G374" s="1536"/>
      <c r="H374" s="1536"/>
      <c r="I374" s="1536"/>
      <c r="J374" s="1536"/>
      <c r="K374" s="1536"/>
      <c r="L374" s="1536"/>
      <c r="M374" s="1536"/>
      <c r="N374" s="1536"/>
      <c r="O374" s="1536"/>
      <c r="P374" s="1536"/>
      <c r="Q374" s="1536"/>
      <c r="R374" s="1536"/>
      <c r="S374" s="1536"/>
      <c r="T374" s="1536"/>
      <c r="U374" s="1536"/>
      <c r="V374" s="1536"/>
      <c r="W374" s="1536"/>
      <c r="X374" s="1536"/>
      <c r="Y374" s="1536"/>
      <c r="Z374" s="1536"/>
      <c r="AA374" s="1536"/>
      <c r="AB374" s="1536"/>
      <c r="AC374" s="1536"/>
      <c r="AD374" s="1536"/>
      <c r="AE374" s="1536"/>
      <c r="AF374" s="1536"/>
      <c r="AG374" s="1536"/>
      <c r="AH374" s="1536"/>
      <c r="AI374" s="1536"/>
      <c r="AJ374" s="1536"/>
      <c r="AK374" s="1536"/>
      <c r="AL374" s="1536"/>
      <c r="AM374" s="1536"/>
      <c r="AN374" s="1536"/>
      <c r="AO374" s="1536"/>
      <c r="AP374" s="1536"/>
      <c r="AQ374" s="1536"/>
      <c r="AR374" s="1536"/>
      <c r="AS374" s="1536"/>
      <c r="AT374" s="1536"/>
      <c r="AU374" s="1536"/>
      <c r="AV374" s="1536"/>
      <c r="AW374" s="1536"/>
      <c r="AX374" s="1536"/>
      <c r="AY374" s="1536"/>
      <c r="AZ374" s="1536"/>
      <c r="BA374" s="1536"/>
      <c r="BB374" s="1536"/>
      <c r="BC374" s="1536"/>
      <c r="BD374" s="1536"/>
      <c r="BE374" s="1536"/>
      <c r="BF374" s="1536"/>
    </row>
    <row r="375" spans="2:58" ht="15" x14ac:dyDescent="0.25">
      <c r="B375" s="1536"/>
      <c r="C375" s="1536"/>
      <c r="D375" s="1536"/>
      <c r="E375" s="1536"/>
      <c r="F375" s="1536"/>
      <c r="G375" s="1536"/>
      <c r="H375" s="1536"/>
      <c r="I375" s="1536"/>
      <c r="J375" s="1536"/>
      <c r="K375" s="1536"/>
      <c r="L375" s="1536"/>
      <c r="M375" s="1536"/>
      <c r="N375" s="1536"/>
      <c r="O375" s="1536"/>
      <c r="P375" s="1536"/>
      <c r="Q375" s="1536"/>
      <c r="R375" s="1536"/>
      <c r="S375" s="1536"/>
      <c r="T375" s="1536"/>
      <c r="U375" s="1536"/>
      <c r="V375" s="1536"/>
      <c r="W375" s="1536"/>
      <c r="X375" s="1536"/>
      <c r="Y375" s="1536"/>
      <c r="Z375" s="1536"/>
      <c r="AA375" s="1536"/>
      <c r="AB375" s="1536"/>
      <c r="AC375" s="1536"/>
      <c r="AD375" s="1536"/>
      <c r="AE375" s="1536"/>
      <c r="AF375" s="1536"/>
      <c r="AG375" s="1536"/>
      <c r="AH375" s="1536"/>
      <c r="AI375" s="1536"/>
      <c r="AJ375" s="1536"/>
      <c r="AK375" s="1536"/>
      <c r="AL375" s="1536"/>
      <c r="AM375" s="1536"/>
      <c r="AN375" s="1536"/>
      <c r="AO375" s="1536"/>
      <c r="AP375" s="1536"/>
      <c r="AQ375" s="1536"/>
      <c r="AR375" s="1536"/>
      <c r="AS375" s="1536"/>
      <c r="AT375" s="1536"/>
      <c r="AU375" s="1536"/>
      <c r="AV375" s="1536"/>
      <c r="AW375" s="1536"/>
      <c r="AX375" s="1536"/>
      <c r="AY375" s="1536"/>
      <c r="AZ375" s="1536"/>
      <c r="BA375" s="1536"/>
      <c r="BB375" s="1536"/>
      <c r="BC375" s="1536"/>
      <c r="BD375" s="1536"/>
      <c r="BE375" s="1536"/>
      <c r="BF375" s="1536"/>
    </row>
    <row r="376" spans="2:58" ht="15" x14ac:dyDescent="0.25">
      <c r="B376" s="1536"/>
      <c r="C376" s="1536"/>
      <c r="D376" s="1536"/>
      <c r="E376" s="1536"/>
      <c r="F376" s="1536"/>
      <c r="G376" s="1536"/>
      <c r="H376" s="1536"/>
      <c r="I376" s="1536"/>
      <c r="J376" s="1536"/>
      <c r="K376" s="1536"/>
      <c r="L376" s="1536"/>
      <c r="M376" s="1536"/>
      <c r="N376" s="1536"/>
      <c r="O376" s="1536"/>
      <c r="P376" s="1536"/>
      <c r="Q376" s="1536"/>
      <c r="R376" s="1536"/>
      <c r="S376" s="1536"/>
      <c r="T376" s="1536"/>
      <c r="U376" s="1536"/>
      <c r="V376" s="1536"/>
      <c r="W376" s="1536"/>
      <c r="X376" s="1536"/>
      <c r="Y376" s="1536"/>
      <c r="Z376" s="1536"/>
      <c r="AA376" s="1536"/>
      <c r="AB376" s="1536"/>
      <c r="AC376" s="1536"/>
      <c r="AD376" s="1536"/>
      <c r="AE376" s="1536"/>
      <c r="AF376" s="1536"/>
      <c r="AG376" s="1536"/>
      <c r="AH376" s="1536"/>
      <c r="AI376" s="1536"/>
      <c r="AJ376" s="1536"/>
      <c r="AK376" s="1536"/>
      <c r="AL376" s="1536"/>
      <c r="AM376" s="1536"/>
      <c r="AN376" s="1536"/>
      <c r="AO376" s="1536"/>
      <c r="AP376" s="1536"/>
      <c r="AQ376" s="1536"/>
      <c r="AR376" s="1536"/>
      <c r="AS376" s="1536"/>
      <c r="AT376" s="1536"/>
      <c r="AU376" s="1536"/>
      <c r="AV376" s="1536"/>
      <c r="AW376" s="1536"/>
      <c r="AX376" s="1536"/>
      <c r="AY376" s="1536"/>
      <c r="AZ376" s="1536"/>
      <c r="BA376" s="1536"/>
      <c r="BB376" s="1536"/>
      <c r="BC376" s="1536"/>
      <c r="BD376" s="1536"/>
      <c r="BE376" s="1536"/>
      <c r="BF376" s="1536"/>
    </row>
    <row r="377" spans="2:58" ht="15" x14ac:dyDescent="0.25">
      <c r="B377" s="1536"/>
      <c r="C377" s="1536"/>
      <c r="D377" s="1536"/>
      <c r="E377" s="1536"/>
      <c r="F377" s="1536"/>
      <c r="G377" s="1536"/>
      <c r="H377" s="1536"/>
      <c r="I377" s="1536"/>
      <c r="J377" s="1536"/>
      <c r="K377" s="1536"/>
      <c r="L377" s="1536"/>
      <c r="M377" s="1536"/>
      <c r="N377" s="1536"/>
      <c r="O377" s="1536"/>
      <c r="P377" s="1536"/>
      <c r="Q377" s="1536"/>
      <c r="R377" s="1536"/>
      <c r="S377" s="1536"/>
      <c r="T377" s="1536"/>
      <c r="U377" s="1536"/>
      <c r="V377" s="1536"/>
      <c r="W377" s="1536"/>
      <c r="X377" s="1536"/>
      <c r="Y377" s="1536"/>
      <c r="Z377" s="1536"/>
      <c r="AA377" s="1536"/>
      <c r="AB377" s="1536"/>
      <c r="AC377" s="1536"/>
      <c r="AD377" s="1536"/>
      <c r="AE377" s="1536"/>
      <c r="AF377" s="1536"/>
      <c r="AG377" s="1536"/>
      <c r="AH377" s="1536"/>
      <c r="AI377" s="1536"/>
      <c r="AJ377" s="1536"/>
      <c r="AK377" s="1536"/>
      <c r="AL377" s="1536"/>
      <c r="AM377" s="1536"/>
      <c r="AN377" s="1536"/>
      <c r="AO377" s="1536"/>
      <c r="AP377" s="1536"/>
      <c r="AQ377" s="1536"/>
      <c r="AR377" s="1536"/>
      <c r="AS377" s="1536"/>
      <c r="AT377" s="1536"/>
      <c r="AU377" s="1536"/>
      <c r="AV377" s="1536"/>
      <c r="AW377" s="1536"/>
      <c r="AX377" s="1536"/>
      <c r="AY377" s="1536"/>
      <c r="AZ377" s="1536"/>
      <c r="BA377" s="1536"/>
      <c r="BB377" s="1536"/>
      <c r="BC377" s="1536"/>
      <c r="BD377" s="1536"/>
      <c r="BE377" s="1536"/>
      <c r="BF377" s="1536"/>
    </row>
    <row r="378" spans="2:58" ht="15" x14ac:dyDescent="0.25">
      <c r="B378" s="1536"/>
      <c r="C378" s="1536"/>
      <c r="D378" s="1536"/>
      <c r="E378" s="1536"/>
      <c r="F378" s="1536"/>
      <c r="G378" s="1536"/>
      <c r="H378" s="1536"/>
      <c r="I378" s="1536"/>
      <c r="J378" s="1536"/>
      <c r="K378" s="1536"/>
      <c r="L378" s="1536"/>
      <c r="M378" s="1536"/>
      <c r="N378" s="1536"/>
      <c r="O378" s="1536"/>
      <c r="P378" s="1536"/>
      <c r="Q378" s="1536"/>
      <c r="R378" s="1536"/>
      <c r="S378" s="1536"/>
      <c r="T378" s="1536"/>
      <c r="U378" s="1536"/>
      <c r="V378" s="1536"/>
      <c r="W378" s="1536"/>
      <c r="X378" s="1536"/>
      <c r="Y378" s="1536"/>
      <c r="Z378" s="1536"/>
      <c r="AA378" s="1536"/>
      <c r="AB378" s="1536"/>
      <c r="AC378" s="1536"/>
      <c r="AD378" s="1536"/>
      <c r="AE378" s="1536"/>
      <c r="AF378" s="1536"/>
      <c r="AG378" s="1536"/>
      <c r="AH378" s="1536"/>
      <c r="AI378" s="1536"/>
      <c r="AJ378" s="1536"/>
      <c r="AK378" s="1536"/>
      <c r="AL378" s="1536"/>
      <c r="AM378" s="1536"/>
      <c r="AN378" s="1536"/>
      <c r="AO378" s="1536"/>
      <c r="AP378" s="1536"/>
      <c r="AQ378" s="1536"/>
      <c r="AR378" s="1536"/>
      <c r="AS378" s="1536"/>
      <c r="AT378" s="1536"/>
      <c r="AU378" s="1536"/>
      <c r="AV378" s="1536"/>
      <c r="AW378" s="1536"/>
      <c r="AX378" s="1536"/>
      <c r="AY378" s="1536"/>
      <c r="AZ378" s="1536"/>
      <c r="BA378" s="1536"/>
      <c r="BB378" s="1536"/>
      <c r="BC378" s="1536"/>
      <c r="BD378" s="1536"/>
      <c r="BE378" s="1536"/>
      <c r="BF378" s="1536"/>
    </row>
    <row r="379" spans="2:58" ht="15" x14ac:dyDescent="0.25">
      <c r="B379" s="1536"/>
      <c r="C379" s="1536"/>
      <c r="D379" s="1536"/>
      <c r="E379" s="1536"/>
      <c r="F379" s="1536"/>
      <c r="G379" s="1536"/>
      <c r="H379" s="1536"/>
      <c r="I379" s="1536"/>
      <c r="J379" s="1536"/>
      <c r="K379" s="1536"/>
      <c r="L379" s="1536"/>
      <c r="M379" s="1536"/>
      <c r="N379" s="1536"/>
      <c r="O379" s="1536"/>
      <c r="P379" s="1536"/>
      <c r="Q379" s="1536"/>
      <c r="R379" s="1536"/>
      <c r="S379" s="1536"/>
      <c r="T379" s="1536"/>
      <c r="U379" s="1536"/>
      <c r="V379" s="1536"/>
      <c r="W379" s="1536"/>
      <c r="X379" s="1536"/>
      <c r="Y379" s="1536"/>
      <c r="Z379" s="1536"/>
      <c r="AA379" s="1536"/>
      <c r="AB379" s="1536"/>
      <c r="AC379" s="1536"/>
      <c r="AD379" s="1536"/>
      <c r="AE379" s="1536"/>
      <c r="AF379" s="1536"/>
      <c r="AG379" s="1536"/>
      <c r="AH379" s="1536"/>
      <c r="AI379" s="1536"/>
      <c r="AJ379" s="1536"/>
      <c r="AK379" s="1536"/>
      <c r="AL379" s="1536"/>
      <c r="AM379" s="1536"/>
      <c r="AN379" s="1536"/>
      <c r="AO379" s="1536"/>
      <c r="AP379" s="1536"/>
      <c r="AQ379" s="1536"/>
      <c r="AR379" s="1536"/>
      <c r="AS379" s="1536"/>
      <c r="AT379" s="1536"/>
      <c r="AU379" s="1536"/>
      <c r="AV379" s="1536"/>
      <c r="AW379" s="1536"/>
      <c r="AX379" s="1536"/>
      <c r="AY379" s="1536"/>
      <c r="AZ379" s="1536"/>
      <c r="BA379" s="1536"/>
      <c r="BB379" s="1536"/>
      <c r="BC379" s="1536"/>
      <c r="BD379" s="1536"/>
      <c r="BE379" s="1536"/>
      <c r="BF379" s="1536"/>
    </row>
    <row r="380" spans="2:58" ht="15" x14ac:dyDescent="0.25">
      <c r="B380" s="1536"/>
      <c r="C380" s="1536"/>
      <c r="D380" s="1536"/>
      <c r="E380" s="1536"/>
      <c r="F380" s="1536"/>
      <c r="G380" s="1536"/>
      <c r="H380" s="1536"/>
      <c r="I380" s="1536"/>
      <c r="J380" s="1536"/>
      <c r="K380" s="1536"/>
      <c r="L380" s="1536"/>
      <c r="M380" s="1536"/>
      <c r="N380" s="1536"/>
      <c r="O380" s="1536"/>
      <c r="P380" s="1536"/>
      <c r="Q380" s="1536"/>
      <c r="R380" s="1536"/>
      <c r="S380" s="1536"/>
      <c r="T380" s="1536"/>
      <c r="U380" s="1536"/>
      <c r="V380" s="1536"/>
      <c r="W380" s="1536"/>
      <c r="X380" s="1536"/>
      <c r="Y380" s="1536"/>
      <c r="Z380" s="1536"/>
      <c r="AA380" s="1536"/>
      <c r="AB380" s="1536"/>
      <c r="AC380" s="1536"/>
      <c r="AD380" s="1536"/>
      <c r="AE380" s="1536"/>
      <c r="AF380" s="1536"/>
      <c r="AG380" s="1536"/>
      <c r="AH380" s="1536"/>
      <c r="AI380" s="1536"/>
      <c r="AJ380" s="1536"/>
      <c r="AK380" s="1536"/>
      <c r="AL380" s="1536"/>
      <c r="AM380" s="1536"/>
      <c r="AN380" s="1536"/>
      <c r="AO380" s="1536"/>
      <c r="AP380" s="1536"/>
      <c r="AQ380" s="1536"/>
      <c r="AR380" s="1536"/>
      <c r="AS380" s="1536"/>
      <c r="AT380" s="1536"/>
      <c r="AU380" s="1536"/>
      <c r="AV380" s="1536"/>
      <c r="AW380" s="1536"/>
      <c r="AX380" s="1536"/>
      <c r="AY380" s="1536"/>
      <c r="AZ380" s="1536"/>
      <c r="BA380" s="1536"/>
      <c r="BB380" s="1536"/>
      <c r="BC380" s="1536"/>
      <c r="BD380" s="1536"/>
      <c r="BE380" s="1536"/>
      <c r="BF380" s="1536"/>
    </row>
    <row r="381" spans="2:58" ht="15" x14ac:dyDescent="0.25">
      <c r="B381" s="1536"/>
      <c r="C381" s="1536"/>
      <c r="D381" s="1536"/>
      <c r="E381" s="1536"/>
      <c r="F381" s="1536"/>
      <c r="G381" s="1536"/>
      <c r="H381" s="1536"/>
      <c r="I381" s="1536"/>
      <c r="J381" s="1536"/>
      <c r="K381" s="1536"/>
      <c r="L381" s="1536"/>
      <c r="M381" s="1536"/>
      <c r="N381" s="1536"/>
      <c r="O381" s="1536"/>
      <c r="P381" s="1536"/>
      <c r="Q381" s="1536"/>
      <c r="R381" s="1536"/>
      <c r="S381" s="1536"/>
      <c r="T381" s="1536"/>
      <c r="U381" s="1536"/>
      <c r="V381" s="1536"/>
      <c r="W381" s="1536"/>
      <c r="X381" s="1536"/>
      <c r="Y381" s="1536"/>
      <c r="Z381" s="1536"/>
      <c r="AA381" s="1536"/>
      <c r="AB381" s="1536"/>
      <c r="AC381" s="1536"/>
      <c r="AD381" s="1536"/>
      <c r="AE381" s="1536"/>
      <c r="AF381" s="1536"/>
      <c r="AG381" s="1536"/>
      <c r="AH381" s="1536"/>
      <c r="AI381" s="1536"/>
      <c r="AJ381" s="1536"/>
      <c r="AK381" s="1536"/>
      <c r="AL381" s="1536"/>
      <c r="AM381" s="1536"/>
      <c r="AN381" s="1536"/>
      <c r="AO381" s="1536"/>
      <c r="AP381" s="1536"/>
      <c r="AQ381" s="1536"/>
      <c r="AR381" s="1536"/>
      <c r="AS381" s="1536"/>
      <c r="AT381" s="1536"/>
      <c r="AU381" s="1536"/>
      <c r="AV381" s="1536"/>
      <c r="AW381" s="1536"/>
      <c r="AX381" s="1536"/>
      <c r="AY381" s="1536"/>
      <c r="AZ381" s="1536"/>
      <c r="BA381" s="1536"/>
      <c r="BB381" s="1536"/>
      <c r="BC381" s="1536"/>
      <c r="BD381" s="1536"/>
      <c r="BE381" s="1536"/>
      <c r="BF381" s="1536"/>
    </row>
    <row r="382" spans="2:58" ht="15" x14ac:dyDescent="0.25">
      <c r="B382" s="1536"/>
      <c r="C382" s="1536"/>
      <c r="D382" s="1536"/>
      <c r="E382" s="1536"/>
      <c r="F382" s="1536"/>
      <c r="G382" s="1536"/>
      <c r="H382" s="1536"/>
      <c r="I382" s="1536"/>
      <c r="J382" s="1536"/>
      <c r="K382" s="1536"/>
      <c r="L382" s="1536"/>
      <c r="M382" s="1536"/>
      <c r="N382" s="1536"/>
      <c r="O382" s="1536"/>
      <c r="P382" s="1536"/>
      <c r="Q382" s="1536"/>
      <c r="R382" s="1536"/>
      <c r="S382" s="1536"/>
      <c r="T382" s="1536"/>
      <c r="U382" s="1536"/>
      <c r="V382" s="1536"/>
      <c r="W382" s="1536"/>
      <c r="X382" s="1536"/>
      <c r="Y382" s="1536"/>
      <c r="Z382" s="1536"/>
      <c r="AA382" s="1536"/>
      <c r="AB382" s="1536"/>
      <c r="AC382" s="1536"/>
      <c r="AD382" s="1536"/>
      <c r="AE382" s="1536"/>
      <c r="AF382" s="1536"/>
      <c r="AG382" s="1536"/>
      <c r="AH382" s="1536"/>
      <c r="AI382" s="1536"/>
      <c r="AJ382" s="1536"/>
      <c r="AK382" s="1536"/>
      <c r="AL382" s="1536"/>
      <c r="AM382" s="1536"/>
      <c r="AN382" s="1536"/>
      <c r="AO382" s="1536"/>
      <c r="AP382" s="1536"/>
      <c r="AQ382" s="1536"/>
      <c r="AR382" s="1536"/>
      <c r="AS382" s="1536"/>
      <c r="AT382" s="1536"/>
      <c r="AU382" s="1536"/>
      <c r="AV382" s="1536"/>
      <c r="AW382" s="1536"/>
      <c r="AX382" s="1536"/>
      <c r="AY382" s="1536"/>
      <c r="AZ382" s="1536"/>
      <c r="BA382" s="1536"/>
      <c r="BB382" s="1536"/>
      <c r="BC382" s="1536"/>
      <c r="BD382" s="1536"/>
      <c r="BE382" s="1536"/>
      <c r="BF382" s="1536"/>
    </row>
    <row r="383" spans="2:58" ht="15" x14ac:dyDescent="0.25">
      <c r="B383" s="1536"/>
      <c r="C383" s="1536"/>
      <c r="D383" s="1536"/>
      <c r="E383" s="1536"/>
      <c r="F383" s="1536"/>
      <c r="G383" s="1536"/>
      <c r="H383" s="1536"/>
      <c r="I383" s="1536"/>
      <c r="J383" s="1536"/>
      <c r="K383" s="1536"/>
      <c r="L383" s="1536"/>
      <c r="M383" s="1536"/>
      <c r="N383" s="1536"/>
      <c r="O383" s="1536"/>
      <c r="P383" s="1536"/>
      <c r="Q383" s="1536"/>
      <c r="R383" s="1536"/>
      <c r="S383" s="1536"/>
      <c r="T383" s="1536"/>
      <c r="U383" s="1536"/>
      <c r="V383" s="1536"/>
      <c r="W383" s="1536"/>
      <c r="X383" s="1536"/>
      <c r="Y383" s="1536"/>
      <c r="Z383" s="1536"/>
      <c r="AA383" s="1536"/>
      <c r="AB383" s="1536"/>
      <c r="AC383" s="1536"/>
      <c r="AD383" s="1536"/>
      <c r="AE383" s="1536"/>
      <c r="AF383" s="1536"/>
      <c r="AG383" s="1536"/>
      <c r="AH383" s="1536"/>
      <c r="AI383" s="1536"/>
      <c r="AJ383" s="1536"/>
      <c r="AK383" s="1536"/>
      <c r="AL383" s="1536"/>
      <c r="AM383" s="1536"/>
      <c r="AN383" s="1536"/>
      <c r="AO383" s="1536"/>
      <c r="AP383" s="1536"/>
      <c r="AQ383" s="1536"/>
      <c r="AR383" s="1536"/>
      <c r="AS383" s="1536"/>
      <c r="AT383" s="1536"/>
      <c r="AU383" s="1536"/>
      <c r="AV383" s="1536"/>
      <c r="AW383" s="1536"/>
      <c r="AX383" s="1536"/>
      <c r="AY383" s="1536"/>
      <c r="AZ383" s="1536"/>
      <c r="BA383" s="1536"/>
      <c r="BB383" s="1536"/>
      <c r="BC383" s="1536"/>
      <c r="BD383" s="1536"/>
      <c r="BE383" s="1536"/>
      <c r="BF383" s="1536"/>
    </row>
    <row r="384" spans="2:58" ht="15" x14ac:dyDescent="0.25">
      <c r="B384" s="1536"/>
      <c r="C384" s="1536"/>
      <c r="D384" s="1536"/>
      <c r="E384" s="1536"/>
      <c r="F384" s="1536"/>
      <c r="G384" s="1536"/>
      <c r="H384" s="1536"/>
      <c r="I384" s="1536"/>
      <c r="J384" s="1536"/>
      <c r="K384" s="1536"/>
      <c r="L384" s="1536"/>
      <c r="M384" s="1536"/>
      <c r="N384" s="1536"/>
      <c r="O384" s="1536"/>
      <c r="P384" s="1536"/>
      <c r="Q384" s="1536"/>
      <c r="R384" s="1536"/>
      <c r="S384" s="1536"/>
      <c r="T384" s="1536"/>
      <c r="U384" s="1536"/>
      <c r="V384" s="1536"/>
      <c r="W384" s="1536"/>
      <c r="X384" s="1536"/>
      <c r="Y384" s="1536"/>
      <c r="Z384" s="1536"/>
      <c r="AA384" s="1536"/>
      <c r="AB384" s="1536"/>
      <c r="AC384" s="1536"/>
      <c r="AD384" s="1536"/>
      <c r="AE384" s="1536"/>
      <c r="AF384" s="1536"/>
      <c r="AG384" s="1536"/>
      <c r="AH384" s="1536"/>
      <c r="AI384" s="1536"/>
      <c r="AJ384" s="1536"/>
      <c r="AK384" s="1536"/>
      <c r="AL384" s="1536"/>
      <c r="AM384" s="1536"/>
      <c r="AN384" s="1536"/>
      <c r="AO384" s="1536"/>
      <c r="AP384" s="1536"/>
      <c r="AQ384" s="1536"/>
      <c r="AR384" s="1536"/>
      <c r="AS384" s="1536"/>
      <c r="AT384" s="1536"/>
      <c r="AU384" s="1536"/>
      <c r="AV384" s="1536"/>
      <c r="AW384" s="1536"/>
      <c r="AX384" s="1536"/>
      <c r="AY384" s="1536"/>
      <c r="AZ384" s="1536"/>
      <c r="BA384" s="1536"/>
      <c r="BB384" s="1536"/>
      <c r="BC384" s="1536"/>
      <c r="BD384" s="1536"/>
      <c r="BE384" s="1536"/>
      <c r="BF384" s="1536"/>
    </row>
    <row r="385" spans="2:58" ht="15" x14ac:dyDescent="0.25">
      <c r="B385" s="1536"/>
      <c r="C385" s="1536"/>
      <c r="D385" s="1536"/>
      <c r="E385" s="1536"/>
      <c r="F385" s="1536"/>
      <c r="G385" s="1536"/>
      <c r="H385" s="1536"/>
      <c r="I385" s="1536"/>
      <c r="J385" s="1536"/>
      <c r="K385" s="1536"/>
      <c r="L385" s="1536"/>
      <c r="M385" s="1536"/>
      <c r="N385" s="1536"/>
      <c r="O385" s="1536"/>
      <c r="P385" s="1536"/>
      <c r="Q385" s="1536"/>
      <c r="R385" s="1536"/>
      <c r="S385" s="1536"/>
      <c r="T385" s="1536"/>
      <c r="U385" s="1536"/>
      <c r="V385" s="1536"/>
      <c r="W385" s="1536"/>
      <c r="X385" s="1536"/>
      <c r="Y385" s="1536"/>
      <c r="Z385" s="1536"/>
      <c r="AA385" s="1536"/>
      <c r="AB385" s="1536"/>
      <c r="AC385" s="1536"/>
      <c r="AD385" s="1536"/>
      <c r="AE385" s="1536"/>
      <c r="AF385" s="1536"/>
      <c r="AG385" s="1536"/>
      <c r="AH385" s="1536"/>
      <c r="AI385" s="1536"/>
      <c r="AJ385" s="1536"/>
      <c r="AK385" s="1536"/>
      <c r="AL385" s="1536"/>
      <c r="AM385" s="1536"/>
      <c r="AN385" s="1536"/>
      <c r="AO385" s="1536"/>
      <c r="AP385" s="1536"/>
      <c r="AQ385" s="1536"/>
      <c r="AR385" s="1536"/>
      <c r="AS385" s="1536"/>
      <c r="AT385" s="1536"/>
      <c r="AU385" s="1536"/>
      <c r="AV385" s="1536"/>
      <c r="AW385" s="1536"/>
      <c r="AX385" s="1536"/>
      <c r="AY385" s="1536"/>
      <c r="AZ385" s="1536"/>
      <c r="BA385" s="1536"/>
      <c r="BB385" s="1536"/>
      <c r="BC385" s="1536"/>
      <c r="BD385" s="1536"/>
      <c r="BE385" s="1536"/>
      <c r="BF385" s="1536"/>
    </row>
    <row r="386" spans="2:58" ht="15" x14ac:dyDescent="0.25">
      <c r="B386" s="1536"/>
      <c r="C386" s="1536"/>
      <c r="D386" s="1536"/>
      <c r="E386" s="1536"/>
      <c r="F386" s="1536"/>
      <c r="G386" s="1536"/>
      <c r="H386" s="1536"/>
      <c r="I386" s="1536"/>
      <c r="J386" s="1536"/>
      <c r="K386" s="1536"/>
      <c r="L386" s="1536"/>
      <c r="M386" s="1536"/>
      <c r="N386" s="1536"/>
      <c r="O386" s="1536"/>
      <c r="P386" s="1536"/>
      <c r="Q386" s="1536"/>
      <c r="R386" s="1536"/>
      <c r="S386" s="1536"/>
      <c r="T386" s="1536"/>
      <c r="U386" s="1536"/>
      <c r="V386" s="1536"/>
      <c r="W386" s="1536"/>
      <c r="X386" s="1536"/>
      <c r="Y386" s="1536"/>
      <c r="Z386" s="1536"/>
      <c r="AA386" s="1536"/>
      <c r="AB386" s="1536"/>
      <c r="AC386" s="1536"/>
      <c r="AD386" s="1536"/>
      <c r="AE386" s="1536"/>
      <c r="AF386" s="1536"/>
      <c r="AG386" s="1536"/>
      <c r="AH386" s="1536"/>
      <c r="AI386" s="1536"/>
      <c r="AJ386" s="1536"/>
      <c r="AK386" s="1536"/>
      <c r="AL386" s="1536"/>
      <c r="AM386" s="1536"/>
      <c r="AN386" s="1536"/>
      <c r="AO386" s="1536"/>
      <c r="AP386" s="1536"/>
      <c r="AQ386" s="1536"/>
      <c r="AR386" s="1536"/>
      <c r="AS386" s="1536"/>
      <c r="AT386" s="1536"/>
      <c r="AU386" s="1536"/>
      <c r="AV386" s="1536"/>
      <c r="AW386" s="1536"/>
      <c r="AX386" s="1536"/>
      <c r="AY386" s="1536"/>
      <c r="AZ386" s="1536"/>
      <c r="BA386" s="1536"/>
      <c r="BB386" s="1536"/>
      <c r="BC386" s="1536"/>
      <c r="BD386" s="1536"/>
      <c r="BE386" s="1536"/>
      <c r="BF386" s="1536"/>
    </row>
    <row r="387" spans="2:58" ht="15" x14ac:dyDescent="0.25">
      <c r="B387" s="1536"/>
      <c r="C387" s="1536"/>
      <c r="D387" s="1536"/>
      <c r="E387" s="1536"/>
      <c r="F387" s="1536"/>
      <c r="G387" s="1536"/>
      <c r="H387" s="1536"/>
      <c r="I387" s="1536"/>
      <c r="J387" s="1536"/>
      <c r="K387" s="1536"/>
      <c r="L387" s="1536"/>
      <c r="M387" s="1536"/>
      <c r="N387" s="1536"/>
      <c r="O387" s="1536"/>
      <c r="P387" s="1536"/>
      <c r="Q387" s="1536"/>
      <c r="R387" s="1536"/>
      <c r="S387" s="1536"/>
      <c r="T387" s="1536"/>
      <c r="U387" s="1536"/>
      <c r="V387" s="1536"/>
      <c r="W387" s="1536"/>
      <c r="X387" s="1536"/>
      <c r="Y387" s="1536"/>
      <c r="Z387" s="1536"/>
      <c r="AA387" s="1536"/>
      <c r="AB387" s="1536"/>
      <c r="AC387" s="1536"/>
      <c r="AD387" s="1536"/>
      <c r="AE387" s="1536"/>
      <c r="AF387" s="1536"/>
      <c r="AG387" s="1536"/>
      <c r="AH387" s="1536"/>
      <c r="AI387" s="1536"/>
      <c r="AJ387" s="1536"/>
      <c r="AK387" s="1536"/>
      <c r="AL387" s="1536"/>
      <c r="AM387" s="1536"/>
      <c r="AN387" s="1536"/>
      <c r="AO387" s="1536"/>
      <c r="AP387" s="1536"/>
      <c r="AQ387" s="1536"/>
      <c r="AR387" s="1536"/>
      <c r="AS387" s="1536"/>
      <c r="AT387" s="1536"/>
      <c r="AU387" s="1536"/>
      <c r="AV387" s="1536"/>
      <c r="AW387" s="1536"/>
      <c r="AX387" s="1536"/>
      <c r="AY387" s="1536"/>
      <c r="AZ387" s="1536"/>
      <c r="BA387" s="1536"/>
      <c r="BB387" s="1536"/>
      <c r="BC387" s="1536"/>
      <c r="BD387" s="1536"/>
      <c r="BE387" s="1536"/>
      <c r="BF387" s="1536"/>
    </row>
    <row r="388" spans="2:58" ht="15" x14ac:dyDescent="0.25">
      <c r="B388" s="1536"/>
      <c r="C388" s="1536"/>
      <c r="D388" s="1536"/>
      <c r="E388" s="1536"/>
      <c r="F388" s="1536"/>
      <c r="G388" s="1536"/>
      <c r="H388" s="1536"/>
      <c r="I388" s="1536"/>
      <c r="J388" s="1536"/>
      <c r="K388" s="1536"/>
      <c r="L388" s="1536"/>
      <c r="M388" s="1536"/>
      <c r="N388" s="1536"/>
      <c r="O388" s="1536"/>
      <c r="P388" s="1536"/>
      <c r="Q388" s="1536"/>
      <c r="R388" s="1536"/>
      <c r="S388" s="1536"/>
      <c r="T388" s="1536"/>
      <c r="U388" s="1536"/>
      <c r="V388" s="1536"/>
      <c r="W388" s="1536"/>
      <c r="X388" s="1536"/>
      <c r="Y388" s="1536"/>
      <c r="Z388" s="1536"/>
      <c r="AA388" s="1536"/>
      <c r="AB388" s="1536"/>
      <c r="AC388" s="1536"/>
      <c r="AD388" s="1536"/>
      <c r="AE388" s="1536"/>
      <c r="AF388" s="1536"/>
      <c r="AG388" s="1536"/>
      <c r="AH388" s="1536"/>
      <c r="AI388" s="1536"/>
      <c r="AJ388" s="1536"/>
      <c r="AK388" s="1536"/>
      <c r="AL388" s="1536"/>
      <c r="AM388" s="1536"/>
      <c r="AN388" s="1536"/>
      <c r="AO388" s="1536"/>
      <c r="AP388" s="1536"/>
      <c r="AQ388" s="1536"/>
      <c r="AR388" s="1536"/>
      <c r="AS388" s="1536"/>
      <c r="AT388" s="1536"/>
      <c r="AU388" s="1536"/>
      <c r="AV388" s="1536"/>
      <c r="AW388" s="1536"/>
      <c r="AX388" s="1536"/>
      <c r="AY388" s="1536"/>
      <c r="AZ388" s="1536"/>
      <c r="BA388" s="1536"/>
      <c r="BB388" s="1536"/>
      <c r="BC388" s="1536"/>
      <c r="BD388" s="1536"/>
      <c r="BE388" s="1536"/>
      <c r="BF388" s="1536"/>
    </row>
    <row r="389" spans="2:58" ht="15" x14ac:dyDescent="0.25">
      <c r="B389" s="1536"/>
      <c r="C389" s="1536"/>
      <c r="D389" s="1536"/>
      <c r="E389" s="1536"/>
      <c r="F389" s="1536"/>
      <c r="G389" s="1536"/>
      <c r="H389" s="1536"/>
      <c r="I389" s="1536"/>
      <c r="J389" s="1536"/>
      <c r="K389" s="1536"/>
      <c r="L389" s="1536"/>
      <c r="M389" s="1536"/>
      <c r="N389" s="1536"/>
      <c r="O389" s="1536"/>
      <c r="P389" s="1536"/>
      <c r="Q389" s="1536"/>
      <c r="R389" s="1536"/>
      <c r="S389" s="1536"/>
      <c r="T389" s="1536"/>
      <c r="U389" s="1536"/>
      <c r="V389" s="1536"/>
      <c r="W389" s="1536"/>
      <c r="X389" s="1536"/>
      <c r="Y389" s="1536"/>
      <c r="Z389" s="1536"/>
      <c r="AA389" s="1536"/>
      <c r="AB389" s="1536"/>
      <c r="AC389" s="1536"/>
      <c r="AD389" s="1536"/>
      <c r="AE389" s="1536"/>
      <c r="AF389" s="1536"/>
      <c r="AG389" s="1536"/>
      <c r="AH389" s="1536"/>
      <c r="AI389" s="1536"/>
      <c r="AJ389" s="1536"/>
      <c r="AK389" s="1536"/>
      <c r="AL389" s="1536"/>
      <c r="AM389" s="1536"/>
      <c r="AN389" s="1536"/>
      <c r="AO389" s="1536"/>
      <c r="AP389" s="1536"/>
      <c r="AQ389" s="1536"/>
      <c r="AR389" s="1536"/>
      <c r="AS389" s="1536"/>
      <c r="AT389" s="1536"/>
      <c r="AU389" s="1536"/>
      <c r="AV389" s="1536"/>
      <c r="AW389" s="1536"/>
      <c r="AX389" s="1536"/>
      <c r="AY389" s="1536"/>
      <c r="AZ389" s="1536"/>
      <c r="BA389" s="1536"/>
      <c r="BB389" s="1536"/>
      <c r="BC389" s="1536"/>
      <c r="BD389" s="1536"/>
      <c r="BE389" s="1536"/>
      <c r="BF389" s="1536"/>
    </row>
    <row r="390" spans="2:58" ht="15" x14ac:dyDescent="0.25">
      <c r="B390" s="1536"/>
      <c r="C390" s="1536"/>
      <c r="D390" s="1536"/>
      <c r="E390" s="1536"/>
      <c r="F390" s="1536"/>
      <c r="G390" s="1536"/>
      <c r="H390" s="1536"/>
      <c r="I390" s="1536"/>
      <c r="J390" s="1536"/>
      <c r="K390" s="1536"/>
      <c r="L390" s="1536"/>
      <c r="M390" s="1536"/>
      <c r="N390" s="1536"/>
      <c r="O390" s="1536"/>
      <c r="P390" s="1536"/>
      <c r="Q390" s="1536"/>
      <c r="R390" s="1536"/>
      <c r="S390" s="1536"/>
      <c r="T390" s="1536"/>
      <c r="U390" s="1536"/>
      <c r="V390" s="1536"/>
      <c r="W390" s="1536"/>
      <c r="X390" s="1536"/>
      <c r="Y390" s="1536"/>
      <c r="Z390" s="1536"/>
      <c r="AA390" s="1536"/>
      <c r="AB390" s="1536"/>
      <c r="AC390" s="1536"/>
      <c r="AD390" s="1536"/>
      <c r="AE390" s="1536"/>
      <c r="AF390" s="1536"/>
      <c r="AG390" s="1536"/>
      <c r="AH390" s="1536"/>
      <c r="AI390" s="1536"/>
      <c r="AJ390" s="1536"/>
      <c r="AK390" s="1536"/>
      <c r="AL390" s="1536"/>
      <c r="AM390" s="1536"/>
      <c r="AN390" s="1536"/>
      <c r="AO390" s="1536"/>
      <c r="AP390" s="1536"/>
      <c r="AQ390" s="1536"/>
      <c r="AR390" s="1536"/>
      <c r="AS390" s="1536"/>
      <c r="AT390" s="1536"/>
      <c r="AU390" s="1536"/>
      <c r="AV390" s="1536"/>
      <c r="AW390" s="1536"/>
      <c r="AX390" s="1536"/>
      <c r="AY390" s="1536"/>
      <c r="AZ390" s="1536"/>
      <c r="BA390" s="1536"/>
      <c r="BB390" s="1536"/>
      <c r="BC390" s="1536"/>
      <c r="BD390" s="1536"/>
      <c r="BE390" s="1536"/>
      <c r="BF390" s="1536"/>
    </row>
    <row r="391" spans="2:58" ht="15" x14ac:dyDescent="0.25">
      <c r="B391" s="1536"/>
      <c r="C391" s="1536"/>
      <c r="D391" s="1536"/>
      <c r="E391" s="1536"/>
      <c r="F391" s="1536"/>
      <c r="G391" s="1536"/>
      <c r="H391" s="1536"/>
      <c r="I391" s="1536"/>
      <c r="J391" s="1536"/>
      <c r="K391" s="1536"/>
      <c r="L391" s="1536"/>
      <c r="M391" s="1536"/>
      <c r="N391" s="1536"/>
      <c r="O391" s="1536"/>
      <c r="P391" s="1536"/>
      <c r="Q391" s="1536"/>
      <c r="R391" s="1536"/>
      <c r="S391" s="1536"/>
      <c r="T391" s="1536"/>
      <c r="U391" s="1536"/>
      <c r="V391" s="1536"/>
      <c r="W391" s="1536"/>
      <c r="X391" s="1536"/>
      <c r="Y391" s="1536"/>
      <c r="Z391" s="1536"/>
      <c r="AA391" s="1536"/>
      <c r="AB391" s="1536"/>
      <c r="AC391" s="1536"/>
      <c r="AD391" s="1536"/>
      <c r="AE391" s="1536"/>
      <c r="AF391" s="1536"/>
      <c r="AG391" s="1536"/>
      <c r="AH391" s="1536"/>
      <c r="AI391" s="1536"/>
      <c r="AJ391" s="1536"/>
      <c r="AK391" s="1536"/>
      <c r="AL391" s="1536"/>
      <c r="AM391" s="1536"/>
      <c r="AN391" s="1536"/>
      <c r="AO391" s="1536"/>
      <c r="AP391" s="1536"/>
      <c r="AQ391" s="1536"/>
      <c r="AR391" s="1536"/>
      <c r="AS391" s="1536"/>
      <c r="AT391" s="1536"/>
      <c r="AU391" s="1536"/>
      <c r="AV391" s="1536"/>
      <c r="AW391" s="1536"/>
      <c r="AX391" s="1536"/>
      <c r="AY391" s="1536"/>
      <c r="AZ391" s="1536"/>
      <c r="BA391" s="1536"/>
      <c r="BB391" s="1536"/>
      <c r="BC391" s="1536"/>
      <c r="BD391" s="1536"/>
      <c r="BE391" s="1536"/>
      <c r="BF391" s="1536"/>
    </row>
    <row r="392" spans="2:58" ht="15" x14ac:dyDescent="0.25">
      <c r="B392" s="1536"/>
      <c r="C392" s="1536"/>
      <c r="D392" s="1536"/>
      <c r="E392" s="1536"/>
      <c r="F392" s="1536"/>
      <c r="G392" s="1536"/>
      <c r="H392" s="1536"/>
      <c r="I392" s="1536"/>
      <c r="J392" s="1536"/>
      <c r="K392" s="1536"/>
      <c r="L392" s="1536"/>
      <c r="M392" s="1536"/>
      <c r="N392" s="1536"/>
      <c r="O392" s="1536"/>
      <c r="P392" s="1536"/>
      <c r="Q392" s="1536"/>
      <c r="R392" s="1536"/>
      <c r="S392" s="1536"/>
      <c r="T392" s="1536"/>
      <c r="U392" s="1536"/>
      <c r="V392" s="1536"/>
      <c r="W392" s="1536"/>
      <c r="X392" s="1536"/>
      <c r="Y392" s="1536"/>
      <c r="Z392" s="1536"/>
      <c r="AA392" s="1536"/>
      <c r="AB392" s="1536"/>
      <c r="AC392" s="1536"/>
      <c r="AD392" s="1536"/>
      <c r="AE392" s="1536"/>
      <c r="AF392" s="1536"/>
      <c r="AG392" s="1536"/>
      <c r="AH392" s="1536"/>
      <c r="AI392" s="1536"/>
      <c r="AJ392" s="1536"/>
      <c r="AK392" s="1536"/>
      <c r="AL392" s="1536"/>
      <c r="AM392" s="1536"/>
      <c r="AN392" s="1536"/>
      <c r="AO392" s="1536"/>
      <c r="AP392" s="1536"/>
      <c r="AQ392" s="1536"/>
      <c r="AR392" s="1536"/>
      <c r="AS392" s="1536"/>
      <c r="AT392" s="1536"/>
      <c r="AU392" s="1536"/>
      <c r="AV392" s="1536"/>
      <c r="AW392" s="1536"/>
      <c r="AX392" s="1536"/>
      <c r="AY392" s="1536"/>
      <c r="AZ392" s="1536"/>
      <c r="BA392" s="1536"/>
      <c r="BB392" s="1536"/>
      <c r="BC392" s="1536"/>
      <c r="BD392" s="1536"/>
      <c r="BE392" s="1536"/>
      <c r="BF392" s="1536"/>
    </row>
    <row r="393" spans="2:58" ht="15" x14ac:dyDescent="0.25">
      <c r="B393" s="1536"/>
      <c r="C393" s="1536"/>
      <c r="D393" s="1536"/>
      <c r="E393" s="1536"/>
      <c r="F393" s="1536"/>
      <c r="G393" s="1536"/>
      <c r="H393" s="1536"/>
      <c r="I393" s="1536"/>
      <c r="J393" s="1536"/>
      <c r="K393" s="1536"/>
      <c r="L393" s="1536"/>
      <c r="M393" s="1536"/>
      <c r="N393" s="1536"/>
      <c r="O393" s="1536"/>
      <c r="P393" s="1536"/>
      <c r="Q393" s="1536"/>
      <c r="R393" s="1536"/>
      <c r="S393" s="1536"/>
      <c r="T393" s="1536"/>
      <c r="U393" s="1536"/>
      <c r="V393" s="1536"/>
      <c r="W393" s="1536"/>
      <c r="X393" s="1536"/>
      <c r="Y393" s="1536"/>
      <c r="Z393" s="1536"/>
      <c r="AA393" s="1536"/>
      <c r="AB393" s="1536"/>
      <c r="AC393" s="1536"/>
      <c r="AD393" s="1536"/>
      <c r="AE393" s="1536"/>
      <c r="AF393" s="1536"/>
      <c r="AG393" s="1536"/>
      <c r="AH393" s="1536"/>
      <c r="AI393" s="1536"/>
      <c r="AJ393" s="1536"/>
      <c r="AK393" s="1536"/>
      <c r="AL393" s="1536"/>
      <c r="AM393" s="1536"/>
      <c r="AN393" s="1536"/>
      <c r="AO393" s="1536"/>
      <c r="AP393" s="1536"/>
      <c r="AQ393" s="1536"/>
      <c r="AR393" s="1536"/>
      <c r="AS393" s="1536"/>
      <c r="AT393" s="1536"/>
      <c r="AU393" s="1536"/>
      <c r="AV393" s="1536"/>
      <c r="AW393" s="1536"/>
      <c r="AX393" s="1536"/>
      <c r="AY393" s="1536"/>
      <c r="AZ393" s="1536"/>
      <c r="BA393" s="1536"/>
      <c r="BB393" s="1536"/>
      <c r="BC393" s="1536"/>
      <c r="BD393" s="1536"/>
      <c r="BE393" s="1536"/>
      <c r="BF393" s="1536"/>
    </row>
    <row r="394" spans="2:58" ht="15" x14ac:dyDescent="0.25">
      <c r="B394" s="1536"/>
      <c r="C394" s="1536"/>
      <c r="D394" s="1536"/>
      <c r="E394" s="1536"/>
      <c r="F394" s="1536"/>
      <c r="G394" s="1536"/>
      <c r="H394" s="1536"/>
      <c r="I394" s="1536"/>
      <c r="J394" s="1536"/>
      <c r="K394" s="1536"/>
      <c r="L394" s="1536"/>
      <c r="M394" s="1536"/>
      <c r="N394" s="1536"/>
      <c r="O394" s="1536"/>
      <c r="P394" s="1536"/>
      <c r="Q394" s="1536"/>
      <c r="R394" s="1536"/>
      <c r="S394" s="1536"/>
      <c r="T394" s="1536"/>
      <c r="U394" s="1536"/>
      <c r="V394" s="1536"/>
      <c r="W394" s="1536"/>
      <c r="X394" s="1536"/>
      <c r="Y394" s="1536"/>
      <c r="Z394" s="1536"/>
      <c r="AA394" s="1536"/>
      <c r="AB394" s="1536"/>
      <c r="AC394" s="1536"/>
      <c r="AD394" s="1536"/>
      <c r="AE394" s="1536"/>
      <c r="AF394" s="1536"/>
      <c r="AG394" s="1536"/>
      <c r="AH394" s="1536"/>
      <c r="AI394" s="1536"/>
      <c r="AJ394" s="1536"/>
      <c r="AK394" s="1536"/>
      <c r="AL394" s="1536"/>
      <c r="AM394" s="1536"/>
      <c r="AN394" s="1536"/>
      <c r="AO394" s="1536"/>
      <c r="AP394" s="1536"/>
      <c r="AQ394" s="1536"/>
      <c r="AR394" s="1536"/>
      <c r="AS394" s="1536"/>
      <c r="AT394" s="1536"/>
      <c r="AU394" s="1536"/>
      <c r="AV394" s="1536"/>
      <c r="AW394" s="1536"/>
      <c r="AX394" s="1536"/>
      <c r="AY394" s="1536"/>
      <c r="AZ394" s="1536"/>
      <c r="BA394" s="1536"/>
      <c r="BB394" s="1536"/>
      <c r="BC394" s="1536"/>
      <c r="BD394" s="1536"/>
      <c r="BE394" s="1536"/>
      <c r="BF394" s="1536"/>
    </row>
    <row r="395" spans="2:58" ht="15" x14ac:dyDescent="0.25">
      <c r="B395" s="1536"/>
      <c r="C395" s="1536"/>
      <c r="D395" s="1536"/>
      <c r="E395" s="1536"/>
      <c r="F395" s="1536"/>
      <c r="G395" s="1536"/>
      <c r="H395" s="1536"/>
      <c r="I395" s="1536"/>
      <c r="J395" s="1536"/>
      <c r="K395" s="1536"/>
      <c r="L395" s="1536"/>
      <c r="M395" s="1536"/>
      <c r="N395" s="1536"/>
      <c r="O395" s="1536"/>
      <c r="P395" s="1536"/>
      <c r="Q395" s="1536"/>
      <c r="R395" s="1536"/>
      <c r="S395" s="1536"/>
      <c r="T395" s="1536"/>
      <c r="U395" s="1536"/>
      <c r="V395" s="1536"/>
      <c r="W395" s="1536"/>
      <c r="X395" s="1536"/>
      <c r="Y395" s="1536"/>
      <c r="Z395" s="1536"/>
      <c r="AA395" s="1536"/>
      <c r="AB395" s="1536"/>
      <c r="AC395" s="1536"/>
      <c r="AD395" s="1536"/>
      <c r="AE395" s="1536"/>
      <c r="AF395" s="1536"/>
      <c r="AG395" s="1536"/>
      <c r="AH395" s="1536"/>
      <c r="AI395" s="1536"/>
      <c r="AJ395" s="1536"/>
      <c r="AK395" s="1536"/>
      <c r="AL395" s="1536"/>
      <c r="AM395" s="1536"/>
      <c r="AN395" s="1536"/>
      <c r="AO395" s="1536"/>
      <c r="AP395" s="1536"/>
      <c r="AQ395" s="1536"/>
      <c r="AR395" s="1536"/>
      <c r="AS395" s="1536"/>
      <c r="AT395" s="1536"/>
      <c r="AU395" s="1536"/>
      <c r="AV395" s="1536"/>
      <c r="AW395" s="1536"/>
      <c r="AX395" s="1536"/>
      <c r="AY395" s="1536"/>
      <c r="AZ395" s="1536"/>
      <c r="BA395" s="1536"/>
      <c r="BB395" s="1536"/>
      <c r="BC395" s="1536"/>
      <c r="BD395" s="1536"/>
      <c r="BE395" s="1536"/>
      <c r="BF395" s="1536"/>
    </row>
    <row r="396" spans="2:58" ht="15" x14ac:dyDescent="0.25">
      <c r="B396" s="1536"/>
      <c r="C396" s="1536"/>
      <c r="D396" s="1536"/>
      <c r="E396" s="1536"/>
      <c r="F396" s="1536"/>
      <c r="G396" s="1536"/>
      <c r="H396" s="1536"/>
      <c r="I396" s="1536"/>
      <c r="J396" s="1536"/>
      <c r="K396" s="1536"/>
      <c r="L396" s="1536"/>
      <c r="M396" s="1536"/>
      <c r="N396" s="1536"/>
      <c r="O396" s="1536"/>
      <c r="P396" s="1536"/>
      <c r="Q396" s="1536"/>
      <c r="R396" s="1536"/>
      <c r="S396" s="1536"/>
      <c r="T396" s="1536"/>
      <c r="U396" s="1536"/>
      <c r="V396" s="1536"/>
      <c r="W396" s="1536"/>
      <c r="X396" s="1536"/>
      <c r="Y396" s="1536"/>
      <c r="Z396" s="1536"/>
      <c r="AA396" s="1536"/>
      <c r="AB396" s="1536"/>
      <c r="AC396" s="1536"/>
      <c r="AD396" s="1536"/>
      <c r="AE396" s="1536"/>
      <c r="AF396" s="1536"/>
      <c r="AG396" s="1536"/>
      <c r="AH396" s="1536"/>
      <c r="AI396" s="1536"/>
      <c r="AJ396" s="1536"/>
      <c r="AK396" s="1536"/>
      <c r="AL396" s="1536"/>
      <c r="AM396" s="1536"/>
      <c r="AN396" s="1536"/>
      <c r="AO396" s="1536"/>
      <c r="AP396" s="1536"/>
      <c r="AQ396" s="1536"/>
      <c r="AR396" s="1536"/>
      <c r="AS396" s="1536"/>
      <c r="AT396" s="1536"/>
      <c r="AU396" s="1536"/>
      <c r="AV396" s="1536"/>
      <c r="AW396" s="1536"/>
      <c r="AX396" s="1536"/>
      <c r="AY396" s="1536"/>
      <c r="AZ396" s="1536"/>
      <c r="BA396" s="1536"/>
      <c r="BB396" s="1536"/>
      <c r="BC396" s="1536"/>
      <c r="BD396" s="1536"/>
      <c r="BE396" s="1536"/>
      <c r="BF396" s="1536"/>
    </row>
    <row r="397" spans="2:58" ht="15" x14ac:dyDescent="0.25">
      <c r="B397" s="1536"/>
      <c r="C397" s="1536"/>
      <c r="D397" s="1536"/>
      <c r="E397" s="1536"/>
      <c r="F397" s="1536"/>
      <c r="G397" s="1536"/>
      <c r="H397" s="1536"/>
      <c r="I397" s="1536"/>
      <c r="J397" s="1536"/>
      <c r="K397" s="1536"/>
      <c r="L397" s="1536"/>
      <c r="M397" s="1536"/>
      <c r="N397" s="1536"/>
      <c r="O397" s="1536"/>
      <c r="P397" s="1536"/>
      <c r="Q397" s="1536"/>
      <c r="R397" s="1536"/>
      <c r="S397" s="1536"/>
      <c r="T397" s="1536"/>
      <c r="U397" s="1536"/>
      <c r="V397" s="1536"/>
      <c r="W397" s="1536"/>
      <c r="X397" s="1536"/>
      <c r="Y397" s="1536"/>
      <c r="Z397" s="1536"/>
      <c r="AA397" s="1536"/>
      <c r="AB397" s="1536"/>
      <c r="AC397" s="1536"/>
      <c r="AD397" s="1536"/>
      <c r="AE397" s="1536"/>
      <c r="AF397" s="1536"/>
      <c r="AG397" s="1536"/>
      <c r="AH397" s="1536"/>
      <c r="AI397" s="1536"/>
      <c r="AJ397" s="1536"/>
      <c r="AK397" s="1536"/>
      <c r="AL397" s="1536"/>
      <c r="AM397" s="1536"/>
      <c r="AN397" s="1536"/>
      <c r="AO397" s="1536"/>
      <c r="AP397" s="1536"/>
      <c r="AQ397" s="1536"/>
      <c r="AR397" s="1536"/>
      <c r="AS397" s="1536"/>
      <c r="AT397" s="1536"/>
      <c r="AU397" s="1536"/>
      <c r="AV397" s="1536"/>
      <c r="AW397" s="1536"/>
      <c r="AX397" s="1536"/>
      <c r="AY397" s="1536"/>
      <c r="AZ397" s="1536"/>
      <c r="BA397" s="1536"/>
      <c r="BB397" s="1536"/>
      <c r="BC397" s="1536"/>
      <c r="BD397" s="1536"/>
      <c r="BE397" s="1536"/>
      <c r="BF397" s="1536"/>
    </row>
    <row r="398" spans="2:58" ht="15" x14ac:dyDescent="0.25">
      <c r="B398" s="1536"/>
      <c r="C398" s="1536"/>
      <c r="D398" s="1536"/>
      <c r="E398" s="1536"/>
      <c r="F398" s="1536"/>
      <c r="G398" s="1536"/>
      <c r="H398" s="1536"/>
      <c r="I398" s="1536"/>
      <c r="J398" s="1536"/>
      <c r="K398" s="1536"/>
      <c r="L398" s="1536"/>
      <c r="M398" s="1536"/>
      <c r="N398" s="1536"/>
      <c r="O398" s="1536"/>
      <c r="P398" s="1536"/>
      <c r="Q398" s="1536"/>
      <c r="R398" s="1536"/>
      <c r="S398" s="1536"/>
      <c r="T398" s="1536"/>
      <c r="U398" s="1536"/>
      <c r="V398" s="1536"/>
      <c r="W398" s="1536"/>
      <c r="X398" s="1536"/>
      <c r="Y398" s="1536"/>
      <c r="Z398" s="1536"/>
      <c r="AA398" s="1536"/>
      <c r="AB398" s="1536"/>
      <c r="AC398" s="1536"/>
      <c r="AD398" s="1536"/>
      <c r="AE398" s="1536"/>
      <c r="AF398" s="1536"/>
      <c r="AG398" s="1536"/>
      <c r="AH398" s="1536"/>
      <c r="AI398" s="1536"/>
      <c r="AJ398" s="1536"/>
      <c r="AK398" s="1536"/>
      <c r="AL398" s="1536"/>
      <c r="AM398" s="1536"/>
      <c r="AN398" s="1536"/>
      <c r="AO398" s="1536"/>
      <c r="AP398" s="1536"/>
      <c r="AQ398" s="1536"/>
      <c r="AR398" s="1536"/>
      <c r="AS398" s="1536"/>
      <c r="AT398" s="1536"/>
      <c r="AU398" s="1536"/>
      <c r="AV398" s="1536"/>
      <c r="AW398" s="1536"/>
      <c r="AX398" s="1536"/>
      <c r="AY398" s="1536"/>
      <c r="AZ398" s="1536"/>
      <c r="BA398" s="1536"/>
      <c r="BB398" s="1536"/>
      <c r="BC398" s="1536"/>
      <c r="BD398" s="1536"/>
      <c r="BE398" s="1536"/>
      <c r="BF398" s="1536"/>
    </row>
    <row r="399" spans="2:58" ht="15" x14ac:dyDescent="0.25">
      <c r="B399" s="1536"/>
      <c r="C399" s="1536"/>
      <c r="D399" s="1536"/>
      <c r="E399" s="1536"/>
      <c r="F399" s="1536"/>
      <c r="G399" s="1536"/>
      <c r="H399" s="1536"/>
      <c r="I399" s="1536"/>
      <c r="J399" s="1536"/>
      <c r="K399" s="1536"/>
      <c r="L399" s="1536"/>
      <c r="M399" s="1536"/>
      <c r="N399" s="1536"/>
      <c r="O399" s="1536"/>
      <c r="P399" s="1536"/>
      <c r="Q399" s="1536"/>
      <c r="R399" s="1536"/>
      <c r="S399" s="1536"/>
      <c r="T399" s="1536"/>
      <c r="U399" s="1536"/>
      <c r="V399" s="1536"/>
      <c r="W399" s="1536"/>
      <c r="X399" s="1536"/>
      <c r="Y399" s="1536"/>
      <c r="Z399" s="1536"/>
      <c r="AA399" s="1536"/>
      <c r="AB399" s="1536"/>
      <c r="AC399" s="1536"/>
      <c r="AD399" s="1536"/>
      <c r="AE399" s="1536"/>
      <c r="AF399" s="1536"/>
      <c r="AG399" s="1536"/>
      <c r="AH399" s="1536"/>
      <c r="AI399" s="1536"/>
      <c r="AJ399" s="1536"/>
      <c r="AK399" s="1536"/>
      <c r="AL399" s="1536"/>
      <c r="AM399" s="1536"/>
      <c r="AN399" s="1536"/>
      <c r="AO399" s="1536"/>
      <c r="AP399" s="1536"/>
      <c r="AQ399" s="1536"/>
      <c r="AR399" s="1536"/>
      <c r="AS399" s="1536"/>
      <c r="AT399" s="1536"/>
      <c r="AU399" s="1536"/>
      <c r="AV399" s="1536"/>
      <c r="AW399" s="1536"/>
      <c r="AX399" s="1536"/>
      <c r="AY399" s="1536"/>
      <c r="AZ399" s="1536"/>
      <c r="BA399" s="1536"/>
      <c r="BB399" s="1536"/>
      <c r="BC399" s="1536"/>
      <c r="BD399" s="1536"/>
      <c r="BE399" s="1536"/>
      <c r="BF399" s="1536"/>
    </row>
    <row r="400" spans="2:58" ht="15" x14ac:dyDescent="0.25">
      <c r="B400" s="1536"/>
      <c r="C400" s="1536"/>
      <c r="D400" s="1536"/>
      <c r="E400" s="1536"/>
      <c r="F400" s="1536"/>
      <c r="G400" s="1536"/>
      <c r="H400" s="1536"/>
      <c r="I400" s="1536"/>
      <c r="J400" s="1536"/>
      <c r="K400" s="1536"/>
      <c r="L400" s="1536"/>
      <c r="M400" s="1536"/>
      <c r="N400" s="1536"/>
      <c r="O400" s="1536"/>
      <c r="P400" s="1536"/>
      <c r="Q400" s="1536"/>
      <c r="R400" s="1536"/>
      <c r="S400" s="1536"/>
      <c r="T400" s="1536"/>
      <c r="U400" s="1536"/>
      <c r="V400" s="1536"/>
      <c r="W400" s="1536"/>
      <c r="X400" s="1536"/>
      <c r="Y400" s="1536"/>
      <c r="Z400" s="1536"/>
      <c r="AA400" s="1536"/>
      <c r="AB400" s="1536"/>
      <c r="AC400" s="1536"/>
      <c r="AD400" s="1536"/>
      <c r="AE400" s="1536"/>
      <c r="AF400" s="1536"/>
      <c r="AG400" s="1536"/>
      <c r="AH400" s="1536"/>
      <c r="AI400" s="1536"/>
      <c r="AJ400" s="1536"/>
      <c r="AK400" s="1536"/>
      <c r="AL400" s="1536"/>
      <c r="AM400" s="1536"/>
      <c r="AN400" s="1536"/>
      <c r="AO400" s="1536"/>
      <c r="AP400" s="1536"/>
      <c r="AQ400" s="1536"/>
      <c r="AR400" s="1536"/>
      <c r="AS400" s="1536"/>
      <c r="AT400" s="1536"/>
      <c r="AU400" s="1536"/>
      <c r="AV400" s="1536"/>
      <c r="AW400" s="1536"/>
      <c r="AX400" s="1536"/>
      <c r="AY400" s="1536"/>
      <c r="AZ400" s="1536"/>
      <c r="BA400" s="1536"/>
      <c r="BB400" s="1536"/>
      <c r="BC400" s="1536"/>
      <c r="BD400" s="1536"/>
      <c r="BE400" s="1536"/>
      <c r="BF400" s="1536"/>
    </row>
    <row r="401" spans="2:58" ht="15" x14ac:dyDescent="0.25">
      <c r="B401" s="1536"/>
      <c r="C401" s="1536"/>
      <c r="D401" s="1536"/>
      <c r="E401" s="1536"/>
      <c r="F401" s="1536"/>
      <c r="G401" s="1536"/>
      <c r="H401" s="1536"/>
      <c r="I401" s="1536"/>
      <c r="J401" s="1536"/>
      <c r="K401" s="1536"/>
      <c r="L401" s="1536"/>
      <c r="M401" s="1536"/>
      <c r="N401" s="1536"/>
      <c r="O401" s="1536"/>
      <c r="P401" s="1536"/>
      <c r="Q401" s="1536"/>
      <c r="R401" s="1536"/>
      <c r="S401" s="1536"/>
      <c r="T401" s="1536"/>
      <c r="U401" s="1536"/>
      <c r="V401" s="1536"/>
      <c r="W401" s="1536"/>
      <c r="X401" s="1536"/>
      <c r="Y401" s="1536"/>
      <c r="Z401" s="1536"/>
      <c r="AA401" s="1536"/>
      <c r="AB401" s="1536"/>
      <c r="AC401" s="1536"/>
      <c r="AD401" s="1536"/>
      <c r="AE401" s="1536"/>
      <c r="AF401" s="1536"/>
      <c r="AG401" s="1536"/>
      <c r="AH401" s="1536"/>
      <c r="AI401" s="1536"/>
      <c r="AJ401" s="1536"/>
      <c r="AK401" s="1536"/>
      <c r="AL401" s="1536"/>
      <c r="AM401" s="1536"/>
      <c r="AN401" s="1536"/>
      <c r="AO401" s="1536"/>
      <c r="AP401" s="1536"/>
      <c r="AQ401" s="1536"/>
      <c r="AR401" s="1536"/>
      <c r="AS401" s="1536"/>
      <c r="AT401" s="1536"/>
      <c r="AU401" s="1536"/>
      <c r="AV401" s="1536"/>
      <c r="AW401" s="1536"/>
      <c r="AX401" s="1536"/>
      <c r="AY401" s="1536"/>
      <c r="AZ401" s="1536"/>
      <c r="BA401" s="1536"/>
      <c r="BB401" s="1536"/>
      <c r="BC401" s="1536"/>
      <c r="BD401" s="1536"/>
      <c r="BE401" s="1536"/>
      <c r="BF401" s="1536"/>
    </row>
    <row r="402" spans="2:58" ht="15" x14ac:dyDescent="0.25">
      <c r="B402" s="1536"/>
      <c r="C402" s="1536"/>
      <c r="D402" s="1536"/>
      <c r="E402" s="1536"/>
      <c r="F402" s="1536"/>
      <c r="G402" s="1536"/>
      <c r="H402" s="1536"/>
      <c r="I402" s="1536"/>
      <c r="J402" s="1536"/>
      <c r="K402" s="1536"/>
      <c r="L402" s="1536"/>
      <c r="M402" s="1536"/>
      <c r="N402" s="1536"/>
      <c r="O402" s="1536"/>
      <c r="P402" s="1536"/>
      <c r="Q402" s="1536"/>
      <c r="R402" s="1536"/>
      <c r="S402" s="1536"/>
      <c r="T402" s="1536"/>
      <c r="U402" s="1536"/>
      <c r="V402" s="1536"/>
      <c r="W402" s="1536"/>
      <c r="X402" s="1536"/>
      <c r="Y402" s="1536"/>
      <c r="Z402" s="1536"/>
      <c r="AA402" s="1536"/>
      <c r="AB402" s="1536"/>
      <c r="AC402" s="1536"/>
      <c r="AD402" s="1536"/>
      <c r="AE402" s="1536"/>
      <c r="AF402" s="1536"/>
      <c r="AG402" s="1536"/>
      <c r="AH402" s="1536"/>
      <c r="AI402" s="1536"/>
      <c r="AJ402" s="1536"/>
      <c r="AK402" s="1536"/>
      <c r="AL402" s="1536"/>
      <c r="AM402" s="1536"/>
      <c r="AN402" s="1536"/>
      <c r="AO402" s="1536"/>
      <c r="AP402" s="1536"/>
      <c r="AQ402" s="1536"/>
      <c r="AR402" s="1536"/>
      <c r="AS402" s="1536"/>
      <c r="AT402" s="1536"/>
      <c r="AU402" s="1536"/>
      <c r="AV402" s="1536"/>
      <c r="AW402" s="1536"/>
      <c r="AX402" s="1536"/>
      <c r="AY402" s="1536"/>
      <c r="AZ402" s="1536"/>
      <c r="BA402" s="1536"/>
      <c r="BB402" s="1536"/>
      <c r="BC402" s="1536"/>
      <c r="BD402" s="1536"/>
      <c r="BE402" s="1536"/>
      <c r="BF402" s="1536"/>
    </row>
    <row r="403" spans="2:58" ht="15" x14ac:dyDescent="0.25">
      <c r="B403" s="1536"/>
      <c r="C403" s="1536"/>
      <c r="D403" s="1536"/>
      <c r="E403" s="1536"/>
      <c r="F403" s="1536"/>
      <c r="G403" s="1536"/>
      <c r="H403" s="1536"/>
      <c r="I403" s="1536"/>
      <c r="J403" s="1536"/>
      <c r="K403" s="1536"/>
      <c r="L403" s="1536"/>
      <c r="M403" s="1536"/>
      <c r="N403" s="1536"/>
      <c r="O403" s="1536"/>
      <c r="P403" s="1536"/>
      <c r="Q403" s="1536"/>
      <c r="R403" s="1536"/>
      <c r="S403" s="1536"/>
      <c r="T403" s="1536"/>
      <c r="U403" s="1536"/>
      <c r="V403" s="1536"/>
      <c r="W403" s="1536"/>
      <c r="X403" s="1536"/>
      <c r="Y403" s="1536"/>
      <c r="Z403" s="1536"/>
      <c r="AA403" s="1536"/>
      <c r="AB403" s="1536"/>
      <c r="AC403" s="1536"/>
      <c r="AD403" s="1536"/>
      <c r="AE403" s="1536"/>
      <c r="AF403" s="1536"/>
      <c r="AG403" s="1536"/>
      <c r="AH403" s="1536"/>
      <c r="AI403" s="1536"/>
      <c r="AJ403" s="1536"/>
      <c r="AK403" s="1536"/>
      <c r="AL403" s="1536"/>
      <c r="AM403" s="1536"/>
      <c r="AN403" s="1536"/>
      <c r="AO403" s="1536"/>
      <c r="AP403" s="1536"/>
      <c r="AQ403" s="1536"/>
      <c r="AR403" s="1536"/>
      <c r="AS403" s="1536"/>
      <c r="AT403" s="1536"/>
      <c r="AU403" s="1536"/>
      <c r="AV403" s="1536"/>
      <c r="AW403" s="1536"/>
      <c r="AX403" s="1536"/>
      <c r="AY403" s="1536"/>
      <c r="AZ403" s="1536"/>
      <c r="BA403" s="1536"/>
      <c r="BB403" s="1536"/>
      <c r="BC403" s="1536"/>
      <c r="BD403" s="1536"/>
      <c r="BE403" s="1536"/>
      <c r="BF403" s="1536"/>
    </row>
    <row r="404" spans="2:58" ht="15" x14ac:dyDescent="0.25">
      <c r="B404" s="1536"/>
      <c r="C404" s="1536"/>
      <c r="D404" s="1536"/>
      <c r="E404" s="1536"/>
      <c r="F404" s="1536"/>
      <c r="G404" s="1536"/>
      <c r="H404" s="1536"/>
      <c r="I404" s="1536"/>
      <c r="J404" s="1536"/>
      <c r="K404" s="1536"/>
      <c r="L404" s="1536"/>
      <c r="M404" s="1536"/>
      <c r="N404" s="1536"/>
      <c r="O404" s="1536"/>
      <c r="P404" s="1536"/>
      <c r="Q404" s="1536"/>
      <c r="R404" s="1536"/>
      <c r="S404" s="1536"/>
      <c r="T404" s="1536"/>
      <c r="U404" s="1536"/>
      <c r="V404" s="1536"/>
      <c r="W404" s="1536"/>
      <c r="X404" s="1536"/>
      <c r="Y404" s="1536"/>
      <c r="Z404" s="1536"/>
      <c r="AA404" s="1536"/>
      <c r="AB404" s="1536"/>
      <c r="AC404" s="1536"/>
      <c r="AD404" s="1536"/>
      <c r="AE404" s="1536"/>
      <c r="AF404" s="1536"/>
      <c r="AG404" s="1536"/>
      <c r="AH404" s="1536"/>
      <c r="AI404" s="1536"/>
      <c r="AJ404" s="1536"/>
      <c r="AK404" s="1536"/>
      <c r="AL404" s="1536"/>
      <c r="AM404" s="1536"/>
      <c r="AN404" s="1536"/>
      <c r="AO404" s="1536"/>
      <c r="AP404" s="1536"/>
      <c r="AQ404" s="1536"/>
      <c r="AR404" s="1536"/>
      <c r="AS404" s="1536"/>
      <c r="AT404" s="1536"/>
      <c r="AU404" s="1536"/>
      <c r="AV404" s="1536"/>
      <c r="AW404" s="1536"/>
      <c r="AX404" s="1536"/>
      <c r="AY404" s="1536"/>
      <c r="AZ404" s="1536"/>
      <c r="BA404" s="1536"/>
      <c r="BB404" s="1536"/>
      <c r="BC404" s="1536"/>
      <c r="BD404" s="1536"/>
      <c r="BE404" s="1536"/>
      <c r="BF404" s="1536"/>
    </row>
    <row r="405" spans="2:58" ht="15" x14ac:dyDescent="0.25">
      <c r="B405" s="1536"/>
      <c r="C405" s="1536"/>
      <c r="D405" s="1536"/>
      <c r="E405" s="1536"/>
      <c r="F405" s="1536"/>
      <c r="G405" s="1536"/>
      <c r="H405" s="1536"/>
      <c r="I405" s="1536"/>
      <c r="J405" s="1536"/>
      <c r="K405" s="1536"/>
      <c r="L405" s="1536"/>
      <c r="M405" s="1536"/>
      <c r="N405" s="1536"/>
      <c r="O405" s="1536"/>
      <c r="P405" s="1536"/>
      <c r="Q405" s="1536"/>
      <c r="R405" s="1536"/>
      <c r="S405" s="1536"/>
      <c r="T405" s="1536"/>
      <c r="U405" s="1536"/>
      <c r="V405" s="1536"/>
      <c r="W405" s="1536"/>
      <c r="X405" s="1536"/>
      <c r="Y405" s="1536"/>
      <c r="Z405" s="1536"/>
      <c r="AA405" s="1536"/>
      <c r="AB405" s="1536"/>
      <c r="AC405" s="1536"/>
      <c r="AD405" s="1536"/>
      <c r="AE405" s="1536"/>
      <c r="AF405" s="1536"/>
      <c r="AG405" s="1536"/>
      <c r="AH405" s="1536"/>
      <c r="AI405" s="1536"/>
      <c r="AJ405" s="1536"/>
      <c r="AK405" s="1536"/>
      <c r="AL405" s="1536"/>
      <c r="AM405" s="1536"/>
      <c r="AN405" s="1536"/>
      <c r="AO405" s="1536"/>
      <c r="AP405" s="1536"/>
      <c r="AQ405" s="1536"/>
      <c r="AR405" s="1536"/>
      <c r="AS405" s="1536"/>
      <c r="AT405" s="1536"/>
      <c r="AU405" s="1536"/>
      <c r="AV405" s="1536"/>
      <c r="AW405" s="1536"/>
      <c r="AX405" s="1536"/>
      <c r="AY405" s="1536"/>
      <c r="AZ405" s="1536"/>
      <c r="BA405" s="1536"/>
      <c r="BB405" s="1536"/>
      <c r="BC405" s="1536"/>
      <c r="BD405" s="1536"/>
      <c r="BE405" s="1536"/>
      <c r="BF405" s="1536"/>
    </row>
    <row r="406" spans="2:58" ht="15" x14ac:dyDescent="0.25">
      <c r="B406" s="1536"/>
      <c r="C406" s="1536"/>
      <c r="D406" s="1536"/>
      <c r="E406" s="1536"/>
      <c r="F406" s="1536"/>
      <c r="G406" s="1536"/>
      <c r="H406" s="1536"/>
      <c r="I406" s="1536"/>
      <c r="J406" s="1536"/>
      <c r="K406" s="1536"/>
      <c r="L406" s="1536"/>
      <c r="M406" s="1536"/>
      <c r="N406" s="1536"/>
      <c r="O406" s="1536"/>
      <c r="P406" s="1536"/>
      <c r="Q406" s="1536"/>
      <c r="R406" s="1536"/>
      <c r="S406" s="1536"/>
      <c r="T406" s="1536"/>
      <c r="U406" s="1536"/>
      <c r="V406" s="1536"/>
      <c r="W406" s="1536"/>
      <c r="X406" s="1536"/>
      <c r="Y406" s="1536"/>
      <c r="Z406" s="1536"/>
      <c r="AA406" s="1536"/>
      <c r="AB406" s="1536"/>
      <c r="AC406" s="1536"/>
      <c r="AD406" s="1536"/>
      <c r="AE406" s="1536"/>
      <c r="AF406" s="1536"/>
      <c r="AG406" s="1536"/>
      <c r="AH406" s="1536"/>
      <c r="AI406" s="1536"/>
      <c r="AJ406" s="1536"/>
      <c r="AK406" s="1536"/>
      <c r="AL406" s="1536"/>
      <c r="AM406" s="1536"/>
      <c r="AN406" s="1536"/>
      <c r="AO406" s="1536"/>
      <c r="AP406" s="1536"/>
      <c r="AQ406" s="1536"/>
      <c r="AR406" s="1536"/>
      <c r="AS406" s="1536"/>
      <c r="AT406" s="1536"/>
      <c r="AU406" s="1536"/>
      <c r="AV406" s="1536"/>
      <c r="AW406" s="1536"/>
      <c r="AX406" s="1536"/>
      <c r="AY406" s="1536"/>
      <c r="AZ406" s="1536"/>
      <c r="BA406" s="1536"/>
      <c r="BB406" s="1536"/>
      <c r="BC406" s="1536"/>
      <c r="BD406" s="1536"/>
      <c r="BE406" s="1536"/>
      <c r="BF406" s="1536"/>
    </row>
    <row r="407" spans="2:58" ht="15" x14ac:dyDescent="0.25">
      <c r="B407" s="1536"/>
      <c r="C407" s="1536"/>
      <c r="D407" s="1536"/>
      <c r="E407" s="1536"/>
      <c r="F407" s="1536"/>
      <c r="G407" s="1536"/>
      <c r="H407" s="1536"/>
      <c r="I407" s="1536"/>
      <c r="J407" s="1536"/>
      <c r="K407" s="1536"/>
      <c r="L407" s="1536"/>
      <c r="M407" s="1536"/>
      <c r="N407" s="1536"/>
      <c r="O407" s="1536"/>
      <c r="P407" s="1536"/>
      <c r="Q407" s="1536"/>
      <c r="R407" s="1536"/>
      <c r="S407" s="1536"/>
      <c r="T407" s="1536"/>
      <c r="U407" s="1536"/>
      <c r="V407" s="1536"/>
      <c r="W407" s="1536"/>
      <c r="X407" s="1536"/>
      <c r="Y407" s="1536"/>
      <c r="Z407" s="1536"/>
      <c r="AA407" s="1536"/>
      <c r="AB407" s="1536"/>
      <c r="AC407" s="1536"/>
      <c r="AD407" s="1536"/>
      <c r="AE407" s="1536"/>
      <c r="AF407" s="1536"/>
      <c r="AG407" s="1536"/>
      <c r="AH407" s="1536"/>
      <c r="AI407" s="1536"/>
      <c r="AJ407" s="1536"/>
      <c r="AK407" s="1536"/>
      <c r="AL407" s="1536"/>
      <c r="AM407" s="1536"/>
      <c r="AN407" s="1536"/>
      <c r="AO407" s="1536"/>
      <c r="AP407" s="1536"/>
      <c r="AQ407" s="1536"/>
      <c r="AR407" s="1536"/>
      <c r="AS407" s="1536"/>
      <c r="AT407" s="1536"/>
      <c r="AU407" s="1536"/>
      <c r="AV407" s="1536"/>
      <c r="AW407" s="1536"/>
      <c r="AX407" s="1536"/>
      <c r="AY407" s="1536"/>
      <c r="AZ407" s="1536"/>
      <c r="BA407" s="1536"/>
      <c r="BB407" s="1536"/>
      <c r="BC407" s="1536"/>
      <c r="BD407" s="1536"/>
      <c r="BE407" s="1536"/>
      <c r="BF407" s="1536"/>
    </row>
    <row r="408" spans="2:58" ht="15" x14ac:dyDescent="0.25">
      <c r="B408" s="1536"/>
      <c r="C408" s="1536"/>
      <c r="D408" s="1536"/>
      <c r="E408" s="1536"/>
      <c r="F408" s="1536"/>
      <c r="G408" s="1536"/>
      <c r="H408" s="1536"/>
      <c r="I408" s="1536"/>
      <c r="J408" s="1536"/>
      <c r="K408" s="1536"/>
      <c r="L408" s="1536"/>
      <c r="M408" s="1536"/>
      <c r="N408" s="1536"/>
      <c r="O408" s="1536"/>
      <c r="P408" s="1536"/>
      <c r="Q408" s="1536"/>
      <c r="R408" s="1536"/>
      <c r="S408" s="1536"/>
      <c r="T408" s="1536"/>
      <c r="U408" s="1536"/>
      <c r="V408" s="1536"/>
      <c r="W408" s="1536"/>
      <c r="X408" s="1536"/>
      <c r="Y408" s="1536"/>
      <c r="Z408" s="1536"/>
      <c r="AA408" s="1536"/>
      <c r="AB408" s="1536"/>
      <c r="AC408" s="1536"/>
      <c r="AD408" s="1536"/>
      <c r="AE408" s="1536"/>
      <c r="AF408" s="1536"/>
      <c r="AG408" s="1536"/>
      <c r="AH408" s="1536"/>
      <c r="AI408" s="1536"/>
      <c r="AJ408" s="1536"/>
      <c r="AK408" s="1536"/>
      <c r="AL408" s="1536"/>
      <c r="AM408" s="1536"/>
      <c r="AN408" s="1536"/>
      <c r="AO408" s="1536"/>
      <c r="AP408" s="1536"/>
      <c r="AQ408" s="1536"/>
      <c r="AR408" s="1536"/>
      <c r="AS408" s="1536"/>
      <c r="AT408" s="1536"/>
      <c r="AU408" s="1536"/>
      <c r="AV408" s="1536"/>
      <c r="AW408" s="1536"/>
      <c r="AX408" s="1536"/>
      <c r="AY408" s="1536"/>
      <c r="AZ408" s="1536"/>
      <c r="BA408" s="1536"/>
      <c r="BB408" s="1536"/>
      <c r="BC408" s="1536"/>
      <c r="BD408" s="1536"/>
      <c r="BE408" s="1536"/>
      <c r="BF408" s="1536"/>
    </row>
    <row r="409" spans="2:58" ht="15" x14ac:dyDescent="0.25">
      <c r="B409" s="1536"/>
      <c r="C409" s="1536"/>
      <c r="D409" s="1536"/>
      <c r="E409" s="1536"/>
      <c r="F409" s="1536"/>
      <c r="G409" s="1536"/>
      <c r="H409" s="1536"/>
      <c r="I409" s="1536"/>
      <c r="J409" s="1536"/>
      <c r="K409" s="1536"/>
      <c r="L409" s="1536"/>
      <c r="M409" s="1536"/>
      <c r="N409" s="1536"/>
      <c r="O409" s="1536"/>
      <c r="P409" s="1536"/>
      <c r="Q409" s="1536"/>
      <c r="R409" s="1536"/>
      <c r="S409" s="1536"/>
      <c r="T409" s="1536"/>
      <c r="U409" s="1536"/>
      <c r="V409" s="1536"/>
      <c r="W409" s="1536"/>
      <c r="X409" s="1536"/>
      <c r="Y409" s="1536"/>
      <c r="Z409" s="1536"/>
      <c r="AA409" s="1536"/>
      <c r="AB409" s="1536"/>
      <c r="AC409" s="1536"/>
      <c r="AD409" s="1536"/>
      <c r="AE409" s="1536"/>
      <c r="AF409" s="1536"/>
      <c r="AG409" s="1536"/>
      <c r="AH409" s="1536"/>
      <c r="AI409" s="1536"/>
      <c r="AJ409" s="1536"/>
      <c r="AK409" s="1536"/>
      <c r="AL409" s="1536"/>
      <c r="AM409" s="1536"/>
      <c r="AN409" s="1536"/>
      <c r="AO409" s="1536"/>
      <c r="AP409" s="1536"/>
      <c r="AQ409" s="1536"/>
      <c r="AR409" s="1536"/>
      <c r="AS409" s="1536"/>
      <c r="AT409" s="1536"/>
      <c r="AU409" s="1536"/>
      <c r="AV409" s="1536"/>
      <c r="AW409" s="1536"/>
      <c r="AX409" s="1536"/>
      <c r="AY409" s="1536"/>
      <c r="AZ409" s="1536"/>
      <c r="BA409" s="1536"/>
      <c r="BB409" s="1536"/>
      <c r="BC409" s="1536"/>
      <c r="BD409" s="1536"/>
      <c r="BE409" s="1536"/>
      <c r="BF409" s="1536"/>
    </row>
    <row r="410" spans="2:58" ht="15" x14ac:dyDescent="0.25">
      <c r="B410" s="1536"/>
      <c r="C410" s="1536"/>
      <c r="D410" s="1536"/>
      <c r="E410" s="1536"/>
      <c r="F410" s="1536"/>
      <c r="G410" s="1536"/>
      <c r="H410" s="1536"/>
      <c r="I410" s="1536"/>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c r="AF410" s="1536"/>
      <c r="AG410" s="1536"/>
      <c r="AH410" s="1536"/>
      <c r="AI410" s="1536"/>
      <c r="AJ410" s="1536"/>
      <c r="AK410" s="1536"/>
      <c r="AL410" s="1536"/>
      <c r="AM410" s="1536"/>
      <c r="AN410" s="1536"/>
      <c r="AO410" s="1536"/>
      <c r="AP410" s="1536"/>
      <c r="AQ410" s="1536"/>
      <c r="AR410" s="1536"/>
      <c r="AS410" s="1536"/>
      <c r="AT410" s="1536"/>
      <c r="AU410" s="1536"/>
      <c r="AV410" s="1536"/>
      <c r="AW410" s="1536"/>
      <c r="AX410" s="1536"/>
      <c r="AY410" s="1536"/>
      <c r="AZ410" s="1536"/>
      <c r="BA410" s="1536"/>
      <c r="BB410" s="1536"/>
      <c r="BC410" s="1536"/>
      <c r="BD410" s="1536"/>
      <c r="BE410" s="1536"/>
      <c r="BF410" s="1536"/>
    </row>
    <row r="411" spans="2:58" ht="15" x14ac:dyDescent="0.25">
      <c r="B411" s="1536"/>
      <c r="C411" s="1536"/>
      <c r="D411" s="1536"/>
      <c r="E411" s="1536"/>
      <c r="F411" s="1536"/>
      <c r="G411" s="1536"/>
      <c r="H411" s="1536"/>
      <c r="I411" s="1536"/>
      <c r="J411" s="1536"/>
      <c r="K411" s="1536"/>
      <c r="L411" s="1536"/>
      <c r="M411" s="1536"/>
      <c r="N411" s="1536"/>
      <c r="O411" s="1536"/>
      <c r="P411" s="1536"/>
      <c r="Q411" s="1536"/>
      <c r="R411" s="1536"/>
      <c r="S411" s="1536"/>
      <c r="T411" s="1536"/>
      <c r="U411" s="1536"/>
      <c r="V411" s="1536"/>
      <c r="W411" s="1536"/>
      <c r="X411" s="1536"/>
      <c r="Y411" s="1536"/>
      <c r="Z411" s="1536"/>
      <c r="AA411" s="1536"/>
      <c r="AB411" s="1536"/>
      <c r="AC411" s="1536"/>
      <c r="AD411" s="1536"/>
      <c r="AE411" s="1536"/>
      <c r="AF411" s="1536"/>
      <c r="AG411" s="1536"/>
      <c r="AH411" s="1536"/>
      <c r="AI411" s="1536"/>
      <c r="AJ411" s="1536"/>
      <c r="AK411" s="1536"/>
      <c r="AL411" s="1536"/>
      <c r="AM411" s="1536"/>
      <c r="AN411" s="1536"/>
      <c r="AO411" s="1536"/>
      <c r="AP411" s="1536"/>
      <c r="AQ411" s="1536"/>
      <c r="AR411" s="1536"/>
      <c r="AS411" s="1536"/>
      <c r="AT411" s="1536"/>
      <c r="AU411" s="1536"/>
      <c r="AV411" s="1536"/>
      <c r="AW411" s="1536"/>
      <c r="AX411" s="1536"/>
      <c r="AY411" s="1536"/>
      <c r="AZ411" s="1536"/>
      <c r="BA411" s="1536"/>
      <c r="BB411" s="1536"/>
      <c r="BC411" s="1536"/>
      <c r="BD411" s="1536"/>
      <c r="BE411" s="1536"/>
      <c r="BF411" s="1536"/>
    </row>
    <row r="412" spans="2:58" ht="15" x14ac:dyDescent="0.25">
      <c r="B412" s="1536"/>
      <c r="C412" s="1536"/>
      <c r="D412" s="1536"/>
      <c r="E412" s="1536"/>
      <c r="F412" s="1536"/>
      <c r="G412" s="1536"/>
      <c r="H412" s="1536"/>
      <c r="I412" s="1536"/>
      <c r="J412" s="1536"/>
      <c r="K412" s="1536"/>
      <c r="L412" s="1536"/>
      <c r="M412" s="1536"/>
      <c r="N412" s="1536"/>
      <c r="O412" s="1536"/>
      <c r="P412" s="1536"/>
      <c r="Q412" s="1536"/>
      <c r="R412" s="1536"/>
      <c r="S412" s="1536"/>
      <c r="T412" s="1536"/>
      <c r="U412" s="1536"/>
      <c r="V412" s="1536"/>
      <c r="W412" s="1536"/>
      <c r="X412" s="1536"/>
      <c r="Y412" s="1536"/>
      <c r="Z412" s="1536"/>
      <c r="AA412" s="1536"/>
      <c r="AB412" s="1536"/>
      <c r="AC412" s="1536"/>
      <c r="AD412" s="1536"/>
      <c r="AE412" s="1536"/>
      <c r="AF412" s="1536"/>
      <c r="AG412" s="1536"/>
      <c r="AH412" s="1536"/>
      <c r="AI412" s="1536"/>
      <c r="AJ412" s="1536"/>
      <c r="AK412" s="1536"/>
      <c r="AL412" s="1536"/>
      <c r="AM412" s="1536"/>
      <c r="AN412" s="1536"/>
      <c r="AO412" s="1536"/>
      <c r="AP412" s="1536"/>
      <c r="AQ412" s="1536"/>
      <c r="AR412" s="1536"/>
      <c r="AS412" s="1536"/>
      <c r="AT412" s="1536"/>
      <c r="AU412" s="1536"/>
      <c r="AV412" s="1536"/>
      <c r="AW412" s="1536"/>
      <c r="AX412" s="1536"/>
      <c r="AY412" s="1536"/>
      <c r="AZ412" s="1536"/>
      <c r="BA412" s="1536"/>
      <c r="BB412" s="1536"/>
      <c r="BC412" s="1536"/>
      <c r="BD412" s="1536"/>
      <c r="BE412" s="1536"/>
      <c r="BF412" s="1536"/>
    </row>
    <row r="413" spans="2:58" ht="15" x14ac:dyDescent="0.25">
      <c r="B413" s="1536"/>
      <c r="C413" s="1536"/>
      <c r="D413" s="1536"/>
      <c r="E413" s="1536"/>
      <c r="F413" s="1536"/>
      <c r="G413" s="1536"/>
      <c r="H413" s="1536"/>
      <c r="I413" s="1536"/>
      <c r="J413" s="1536"/>
      <c r="K413" s="1536"/>
      <c r="L413" s="1536"/>
      <c r="M413" s="1536"/>
      <c r="N413" s="1536"/>
      <c r="O413" s="1536"/>
      <c r="P413" s="1536"/>
      <c r="Q413" s="1536"/>
      <c r="R413" s="1536"/>
      <c r="S413" s="1536"/>
      <c r="T413" s="1536"/>
      <c r="U413" s="1536"/>
      <c r="V413" s="1536"/>
      <c r="W413" s="1536"/>
      <c r="X413" s="1536"/>
      <c r="Y413" s="1536"/>
      <c r="Z413" s="1536"/>
      <c r="AA413" s="1536"/>
      <c r="AB413" s="1536"/>
      <c r="AC413" s="1536"/>
      <c r="AD413" s="1536"/>
      <c r="AE413" s="1536"/>
      <c r="AF413" s="1536"/>
      <c r="AG413" s="1536"/>
      <c r="AH413" s="1536"/>
      <c r="AI413" s="1536"/>
      <c r="AJ413" s="1536"/>
      <c r="AK413" s="1536"/>
      <c r="AL413" s="1536"/>
      <c r="AM413" s="1536"/>
      <c r="AN413" s="1536"/>
      <c r="AO413" s="1536"/>
      <c r="AP413" s="1536"/>
      <c r="AQ413" s="1536"/>
      <c r="AR413" s="1536"/>
      <c r="AS413" s="1536"/>
      <c r="AT413" s="1536"/>
      <c r="AU413" s="1536"/>
      <c r="AV413" s="1536"/>
      <c r="AW413" s="1536"/>
      <c r="AX413" s="1536"/>
      <c r="AY413" s="1536"/>
      <c r="AZ413" s="1536"/>
      <c r="BA413" s="1536"/>
      <c r="BB413" s="1536"/>
      <c r="BC413" s="1536"/>
      <c r="BD413" s="1536"/>
      <c r="BE413" s="1536"/>
      <c r="BF413" s="1536"/>
    </row>
    <row r="414" spans="2:58" ht="15" x14ac:dyDescent="0.25">
      <c r="B414" s="1536"/>
      <c r="C414" s="1536"/>
      <c r="D414" s="1536"/>
      <c r="E414" s="1536"/>
      <c r="F414" s="1536"/>
      <c r="G414" s="1536"/>
      <c r="H414" s="1536"/>
      <c r="I414" s="1536"/>
      <c r="J414" s="1536"/>
      <c r="K414" s="1536"/>
      <c r="L414" s="1536"/>
      <c r="M414" s="1536"/>
      <c r="N414" s="1536"/>
      <c r="O414" s="1536"/>
      <c r="P414" s="1536"/>
      <c r="Q414" s="1536"/>
      <c r="R414" s="1536"/>
      <c r="S414" s="1536"/>
      <c r="T414" s="1536"/>
      <c r="U414" s="1536"/>
      <c r="V414" s="1536"/>
      <c r="W414" s="1536"/>
      <c r="X414" s="1536"/>
      <c r="Y414" s="1536"/>
      <c r="Z414" s="1536"/>
      <c r="AA414" s="1536"/>
      <c r="AB414" s="1536"/>
      <c r="AC414" s="1536"/>
      <c r="AD414" s="1536"/>
      <c r="AE414" s="1536"/>
      <c r="AF414" s="1536"/>
      <c r="AG414" s="1536"/>
      <c r="AH414" s="1536"/>
      <c r="AI414" s="1536"/>
      <c r="AJ414" s="1536"/>
      <c r="AK414" s="1536"/>
      <c r="AL414" s="1536"/>
      <c r="AM414" s="1536"/>
      <c r="AN414" s="1536"/>
      <c r="AO414" s="1536"/>
      <c r="AP414" s="1536"/>
      <c r="AQ414" s="1536"/>
      <c r="AR414" s="1536"/>
      <c r="AS414" s="1536"/>
      <c r="AT414" s="1536"/>
      <c r="AU414" s="1536"/>
      <c r="AV414" s="1536"/>
      <c r="AW414" s="1536"/>
      <c r="AX414" s="1536"/>
      <c r="AY414" s="1536"/>
      <c r="AZ414" s="1536"/>
      <c r="BA414" s="1536"/>
      <c r="BB414" s="1536"/>
      <c r="BC414" s="1536"/>
      <c r="BD414" s="1536"/>
      <c r="BE414" s="1536"/>
      <c r="BF414" s="1536"/>
    </row>
    <row r="415" spans="2:58" ht="15" x14ac:dyDescent="0.25">
      <c r="B415" s="1536"/>
      <c r="C415" s="1536"/>
      <c r="D415" s="1536"/>
      <c r="E415" s="1536"/>
      <c r="F415" s="1536"/>
      <c r="G415" s="1536"/>
      <c r="H415" s="1536"/>
      <c r="I415" s="1536"/>
      <c r="J415" s="1536"/>
      <c r="K415" s="1536"/>
      <c r="L415" s="1536"/>
      <c r="M415" s="1536"/>
      <c r="N415" s="1536"/>
      <c r="O415" s="1536"/>
      <c r="P415" s="1536"/>
      <c r="Q415" s="1536"/>
      <c r="R415" s="1536"/>
      <c r="S415" s="1536"/>
      <c r="T415" s="1536"/>
      <c r="U415" s="1536"/>
      <c r="V415" s="1536"/>
      <c r="W415" s="1536"/>
      <c r="X415" s="1536"/>
      <c r="Y415" s="1536"/>
      <c r="Z415" s="1536"/>
      <c r="AA415" s="1536"/>
      <c r="AB415" s="1536"/>
      <c r="AC415" s="1536"/>
      <c r="AD415" s="1536"/>
      <c r="AE415" s="1536"/>
      <c r="AF415" s="1536"/>
      <c r="AG415" s="1536"/>
      <c r="AH415" s="1536"/>
      <c r="AI415" s="1536"/>
      <c r="AJ415" s="1536"/>
      <c r="AK415" s="1536"/>
      <c r="AL415" s="1536"/>
      <c r="AM415" s="1536"/>
      <c r="AN415" s="1536"/>
      <c r="AO415" s="1536"/>
      <c r="AP415" s="1536"/>
      <c r="AQ415" s="1536"/>
      <c r="AR415" s="1536"/>
      <c r="AS415" s="1536"/>
      <c r="AT415" s="1536"/>
      <c r="AU415" s="1536"/>
      <c r="AV415" s="1536"/>
      <c r="AW415" s="1536"/>
      <c r="AX415" s="1536"/>
      <c r="AY415" s="1536"/>
      <c r="AZ415" s="1536"/>
      <c r="BA415" s="1536"/>
      <c r="BB415" s="1536"/>
      <c r="BC415" s="1536"/>
      <c r="BD415" s="1536"/>
      <c r="BE415" s="1536"/>
      <c r="BF415" s="1536"/>
    </row>
    <row r="416" spans="2:58" ht="15" x14ac:dyDescent="0.25">
      <c r="B416" s="1536"/>
      <c r="C416" s="1536"/>
      <c r="D416" s="1536"/>
      <c r="E416" s="1536"/>
      <c r="F416" s="1536"/>
      <c r="G416" s="1536"/>
      <c r="H416" s="1536"/>
      <c r="I416" s="1536"/>
      <c r="J416" s="1536"/>
      <c r="K416" s="1536"/>
      <c r="L416" s="1536"/>
      <c r="M416" s="1536"/>
      <c r="N416" s="1536"/>
      <c r="O416" s="1536"/>
      <c r="P416" s="1536"/>
      <c r="Q416" s="1536"/>
      <c r="R416" s="1536"/>
      <c r="S416" s="1536"/>
      <c r="T416" s="1536"/>
      <c r="U416" s="1536"/>
      <c r="V416" s="1536"/>
      <c r="W416" s="1536"/>
      <c r="X416" s="1536"/>
      <c r="Y416" s="1536"/>
      <c r="Z416" s="1536"/>
      <c r="AA416" s="1536"/>
      <c r="AB416" s="1536"/>
      <c r="AC416" s="1536"/>
      <c r="AD416" s="1536"/>
      <c r="AE416" s="1536"/>
      <c r="AF416" s="1536"/>
      <c r="AG416" s="1536"/>
      <c r="AH416" s="1536"/>
      <c r="AI416" s="1536"/>
      <c r="AJ416" s="1536"/>
      <c r="AK416" s="1536"/>
      <c r="AL416" s="1536"/>
      <c r="AM416" s="1536"/>
      <c r="AN416" s="1536"/>
      <c r="AO416" s="1536"/>
      <c r="AP416" s="1536"/>
      <c r="AQ416" s="1536"/>
      <c r="AR416" s="1536"/>
      <c r="AS416" s="1536"/>
      <c r="AT416" s="1536"/>
      <c r="AU416" s="1536"/>
      <c r="AV416" s="1536"/>
      <c r="AW416" s="1536"/>
      <c r="AX416" s="1536"/>
      <c r="AY416" s="1536"/>
      <c r="AZ416" s="1536"/>
      <c r="BA416" s="1536"/>
      <c r="BB416" s="1536"/>
      <c r="BC416" s="1536"/>
      <c r="BD416" s="1536"/>
      <c r="BE416" s="1536"/>
      <c r="BF416" s="1536"/>
    </row>
    <row r="417" spans="2:58" ht="15" x14ac:dyDescent="0.25">
      <c r="B417" s="1536"/>
      <c r="C417" s="1536"/>
      <c r="D417" s="1536"/>
      <c r="E417" s="1536"/>
      <c r="F417" s="1536"/>
      <c r="G417" s="1536"/>
      <c r="H417" s="1536"/>
      <c r="I417" s="1536"/>
      <c r="J417" s="1536"/>
      <c r="K417" s="1536"/>
      <c r="L417" s="1536"/>
      <c r="M417" s="1536"/>
      <c r="N417" s="1536"/>
      <c r="O417" s="1536"/>
      <c r="P417" s="1536"/>
      <c r="Q417" s="1536"/>
      <c r="R417" s="1536"/>
      <c r="S417" s="1536"/>
      <c r="T417" s="1536"/>
      <c r="U417" s="1536"/>
      <c r="V417" s="1536"/>
      <c r="W417" s="1536"/>
      <c r="X417" s="1536"/>
      <c r="Y417" s="1536"/>
      <c r="Z417" s="1536"/>
      <c r="AA417" s="1536"/>
      <c r="AB417" s="1536"/>
      <c r="AC417" s="1536"/>
      <c r="AD417" s="1536"/>
      <c r="AE417" s="1536"/>
      <c r="AF417" s="1536"/>
      <c r="AG417" s="1536"/>
      <c r="AH417" s="1536"/>
      <c r="AI417" s="1536"/>
      <c r="AJ417" s="1536"/>
      <c r="AK417" s="1536"/>
      <c r="AL417" s="1536"/>
      <c r="AM417" s="1536"/>
      <c r="AN417" s="1536"/>
      <c r="AO417" s="1536"/>
      <c r="AP417" s="1536"/>
      <c r="AQ417" s="1536"/>
      <c r="AR417" s="1536"/>
      <c r="AS417" s="1536"/>
      <c r="AT417" s="1536"/>
      <c r="AU417" s="1536"/>
      <c r="AV417" s="1536"/>
      <c r="AW417" s="1536"/>
      <c r="AX417" s="1536"/>
      <c r="AY417" s="1536"/>
      <c r="AZ417" s="1536"/>
      <c r="BA417" s="1536"/>
      <c r="BB417" s="1536"/>
      <c r="BC417" s="1536"/>
      <c r="BD417" s="1536"/>
      <c r="BE417" s="1536"/>
      <c r="BF417" s="1536"/>
    </row>
    <row r="418" spans="2:58" ht="15" x14ac:dyDescent="0.25">
      <c r="B418" s="1536"/>
      <c r="C418" s="1536"/>
      <c r="D418" s="1536"/>
      <c r="E418" s="1536"/>
      <c r="F418" s="1536"/>
      <c r="G418" s="1536"/>
      <c r="H418" s="1536"/>
      <c r="I418" s="1536"/>
      <c r="J418" s="1536"/>
      <c r="K418" s="1536"/>
      <c r="L418" s="1536"/>
      <c r="M418" s="1536"/>
      <c r="N418" s="1536"/>
      <c r="O418" s="1536"/>
      <c r="P418" s="1536"/>
      <c r="Q418" s="1536"/>
      <c r="R418" s="1536"/>
      <c r="S418" s="1536"/>
      <c r="T418" s="1536"/>
      <c r="U418" s="1536"/>
      <c r="V418" s="1536"/>
      <c r="W418" s="1536"/>
      <c r="X418" s="1536"/>
      <c r="Y418" s="1536"/>
      <c r="Z418" s="1536"/>
      <c r="AA418" s="1536"/>
      <c r="AB418" s="1536"/>
      <c r="AC418" s="1536"/>
      <c r="AD418" s="1536"/>
      <c r="AE418" s="1536"/>
      <c r="AF418" s="1536"/>
      <c r="AG418" s="1536"/>
      <c r="AH418" s="1536"/>
      <c r="AI418" s="1536"/>
      <c r="AJ418" s="1536"/>
      <c r="AK418" s="1536"/>
      <c r="AL418" s="1536"/>
      <c r="AM418" s="1536"/>
      <c r="AN418" s="1536"/>
      <c r="AO418" s="1536"/>
      <c r="AP418" s="1536"/>
      <c r="AQ418" s="1536"/>
      <c r="AR418" s="1536"/>
      <c r="AS418" s="1536"/>
      <c r="AT418" s="1536"/>
      <c r="AU418" s="1536"/>
      <c r="AV418" s="1536"/>
      <c r="AW418" s="1536"/>
      <c r="AX418" s="1536"/>
      <c r="AY418" s="1536"/>
      <c r="AZ418" s="1536"/>
      <c r="BA418" s="1536"/>
      <c r="BB418" s="1536"/>
      <c r="BC418" s="1536"/>
      <c r="BD418" s="1536"/>
      <c r="BE418" s="1536"/>
      <c r="BF418" s="1536"/>
    </row>
    <row r="419" spans="2:58" ht="15" x14ac:dyDescent="0.25">
      <c r="B419" s="1536"/>
      <c r="C419" s="1536"/>
      <c r="D419" s="1536"/>
      <c r="E419" s="1536"/>
      <c r="F419" s="1536"/>
      <c r="G419" s="1536"/>
      <c r="H419" s="1536"/>
      <c r="I419" s="1536"/>
      <c r="J419" s="1536"/>
      <c r="K419" s="1536"/>
      <c r="L419" s="1536"/>
      <c r="M419" s="1536"/>
      <c r="N419" s="1536"/>
      <c r="O419" s="1536"/>
      <c r="P419" s="1536"/>
      <c r="Q419" s="1536"/>
      <c r="R419" s="1536"/>
      <c r="S419" s="1536"/>
      <c r="T419" s="1536"/>
      <c r="U419" s="1536"/>
      <c r="V419" s="1536"/>
      <c r="W419" s="1536"/>
      <c r="X419" s="1536"/>
      <c r="Y419" s="1536"/>
      <c r="Z419" s="1536"/>
      <c r="AA419" s="1536"/>
      <c r="AB419" s="1536"/>
      <c r="AC419" s="1536"/>
      <c r="AD419" s="1536"/>
      <c r="AE419" s="1536"/>
      <c r="AF419" s="1536"/>
      <c r="AG419" s="1536"/>
      <c r="AH419" s="1536"/>
      <c r="AI419" s="1536"/>
      <c r="AJ419" s="1536"/>
      <c r="AK419" s="1536"/>
      <c r="AL419" s="1536"/>
      <c r="AM419" s="1536"/>
      <c r="AN419" s="1536"/>
      <c r="AO419" s="1536"/>
      <c r="AP419" s="1536"/>
      <c r="AQ419" s="1536"/>
      <c r="AR419" s="1536"/>
      <c r="AS419" s="1536"/>
      <c r="AT419" s="1536"/>
      <c r="AU419" s="1536"/>
      <c r="AV419" s="1536"/>
      <c r="AW419" s="1536"/>
      <c r="AX419" s="1536"/>
      <c r="AY419" s="1536"/>
      <c r="AZ419" s="1536"/>
      <c r="BA419" s="1536"/>
      <c r="BB419" s="1536"/>
      <c r="BC419" s="1536"/>
      <c r="BD419" s="1536"/>
      <c r="BE419" s="1536"/>
      <c r="BF419" s="1536"/>
    </row>
    <row r="420" spans="2:58" ht="15" x14ac:dyDescent="0.25">
      <c r="B420" s="1536"/>
      <c r="C420" s="1536"/>
      <c r="D420" s="1536"/>
      <c r="E420" s="1536"/>
      <c r="F420" s="1536"/>
      <c r="G420" s="1536"/>
      <c r="H420" s="1536"/>
      <c r="I420" s="1536"/>
      <c r="J420" s="1536"/>
      <c r="K420" s="1536"/>
      <c r="L420" s="1536"/>
      <c r="M420" s="1536"/>
      <c r="N420" s="1536"/>
      <c r="O420" s="1536"/>
      <c r="P420" s="1536"/>
      <c r="Q420" s="1536"/>
      <c r="R420" s="1536"/>
      <c r="S420" s="1536"/>
      <c r="T420" s="1536"/>
      <c r="U420" s="1536"/>
      <c r="V420" s="1536"/>
      <c r="W420" s="1536"/>
      <c r="X420" s="1536"/>
      <c r="Y420" s="1536"/>
      <c r="Z420" s="1536"/>
      <c r="AA420" s="1536"/>
      <c r="AB420" s="1536"/>
      <c r="AC420" s="1536"/>
      <c r="AD420" s="1536"/>
      <c r="AE420" s="1536"/>
      <c r="AF420" s="1536"/>
      <c r="AG420" s="1536"/>
      <c r="AH420" s="1536"/>
      <c r="AI420" s="1536"/>
      <c r="AJ420" s="1536"/>
      <c r="AK420" s="1536"/>
      <c r="AL420" s="1536"/>
      <c r="AM420" s="1536"/>
      <c r="AN420" s="1536"/>
      <c r="AO420" s="1536"/>
      <c r="AP420" s="1536"/>
      <c r="AQ420" s="1536"/>
      <c r="AR420" s="1536"/>
      <c r="AS420" s="1536"/>
      <c r="AT420" s="1536"/>
      <c r="AU420" s="1536"/>
      <c r="AV420" s="1536"/>
      <c r="AW420" s="1536"/>
      <c r="AX420" s="1536"/>
      <c r="AY420" s="1536"/>
      <c r="AZ420" s="1536"/>
      <c r="BA420" s="1536"/>
      <c r="BB420" s="1536"/>
      <c r="BC420" s="1536"/>
      <c r="BD420" s="1536"/>
      <c r="BE420" s="1536"/>
      <c r="BF420" s="1536"/>
    </row>
    <row r="421" spans="2:58" ht="15" x14ac:dyDescent="0.25">
      <c r="B421" s="1536"/>
      <c r="C421" s="1536"/>
      <c r="D421" s="1536"/>
      <c r="E421" s="1536"/>
      <c r="F421" s="1536"/>
      <c r="G421" s="1536"/>
      <c r="H421" s="1536"/>
      <c r="I421" s="1536"/>
      <c r="J421" s="1536"/>
      <c r="K421" s="1536"/>
      <c r="L421" s="1536"/>
      <c r="M421" s="1536"/>
      <c r="N421" s="1536"/>
      <c r="O421" s="1536"/>
      <c r="P421" s="1536"/>
      <c r="Q421" s="1536"/>
      <c r="R421" s="1536"/>
      <c r="S421" s="1536"/>
      <c r="T421" s="1536"/>
      <c r="U421" s="1536"/>
      <c r="V421" s="1536"/>
      <c r="W421" s="1536"/>
      <c r="X421" s="1536"/>
      <c r="Y421" s="1536"/>
      <c r="Z421" s="1536"/>
      <c r="AA421" s="1536"/>
      <c r="AB421" s="1536"/>
      <c r="AC421" s="1536"/>
      <c r="AD421" s="1536"/>
      <c r="AE421" s="1536"/>
      <c r="AF421" s="1536"/>
      <c r="AG421" s="1536"/>
      <c r="AH421" s="1536"/>
      <c r="AI421" s="1536"/>
      <c r="AJ421" s="1536"/>
      <c r="AK421" s="1536"/>
      <c r="AL421" s="1536"/>
      <c r="AM421" s="1536"/>
      <c r="AN421" s="1536"/>
      <c r="AO421" s="1536"/>
      <c r="AP421" s="1536"/>
      <c r="AQ421" s="1536"/>
      <c r="AR421" s="1536"/>
      <c r="AS421" s="1536"/>
      <c r="AT421" s="1536"/>
      <c r="AU421" s="1536"/>
      <c r="AV421" s="1536"/>
      <c r="AW421" s="1536"/>
      <c r="AX421" s="1536"/>
      <c r="AY421" s="1536"/>
      <c r="AZ421" s="1536"/>
      <c r="BA421" s="1536"/>
      <c r="BB421" s="1536"/>
      <c r="BC421" s="1536"/>
      <c r="BD421" s="1536"/>
      <c r="BE421" s="1536"/>
      <c r="BF421" s="1536"/>
    </row>
    <row r="422" spans="2:58" ht="15" x14ac:dyDescent="0.25">
      <c r="B422" s="1536"/>
      <c r="C422" s="1536"/>
      <c r="D422" s="1536"/>
      <c r="E422" s="1536"/>
      <c r="F422" s="1536"/>
      <c r="G422" s="1536"/>
      <c r="H422" s="1536"/>
      <c r="I422" s="1536"/>
      <c r="J422" s="1536"/>
      <c r="K422" s="1536"/>
      <c r="L422" s="1536"/>
      <c r="M422" s="1536"/>
      <c r="N422" s="1536"/>
      <c r="O422" s="1536"/>
      <c r="P422" s="1536"/>
      <c r="Q422" s="1536"/>
      <c r="R422" s="1536"/>
      <c r="S422" s="1536"/>
      <c r="T422" s="1536"/>
      <c r="U422" s="1536"/>
      <c r="V422" s="1536"/>
      <c r="W422" s="1536"/>
      <c r="X422" s="1536"/>
      <c r="Y422" s="1536"/>
      <c r="Z422" s="1536"/>
      <c r="AA422" s="1536"/>
      <c r="AB422" s="1536"/>
      <c r="AC422" s="1536"/>
      <c r="AD422" s="1536"/>
      <c r="AE422" s="1536"/>
      <c r="AF422" s="1536"/>
      <c r="AG422" s="1536"/>
      <c r="AH422" s="1536"/>
      <c r="AI422" s="1536"/>
      <c r="AJ422" s="1536"/>
      <c r="AK422" s="1536"/>
      <c r="AL422" s="1536"/>
      <c r="AM422" s="1536"/>
      <c r="AN422" s="1536"/>
      <c r="AO422" s="1536"/>
      <c r="AP422" s="1536"/>
      <c r="AQ422" s="1536"/>
      <c r="AR422" s="1536"/>
      <c r="AS422" s="1536"/>
      <c r="AT422" s="1536"/>
      <c r="AU422" s="1536"/>
      <c r="AV422" s="1536"/>
      <c r="AW422" s="1536"/>
      <c r="AX422" s="1536"/>
      <c r="AY422" s="1536"/>
      <c r="AZ422" s="1536"/>
      <c r="BA422" s="1536"/>
      <c r="BB422" s="1536"/>
      <c r="BC422" s="1536"/>
      <c r="BD422" s="1536"/>
      <c r="BE422" s="1536"/>
      <c r="BF422" s="1536"/>
    </row>
    <row r="423" spans="2:58" ht="15" x14ac:dyDescent="0.25">
      <c r="B423" s="1536"/>
      <c r="C423" s="1536"/>
      <c r="D423" s="1536"/>
      <c r="E423" s="1536"/>
      <c r="F423" s="1536"/>
      <c r="G423" s="1536"/>
      <c r="H423" s="1536"/>
      <c r="I423" s="1536"/>
      <c r="J423" s="1536"/>
      <c r="K423" s="1536"/>
      <c r="L423" s="1536"/>
      <c r="M423" s="1536"/>
      <c r="N423" s="1536"/>
      <c r="O423" s="1536"/>
      <c r="P423" s="1536"/>
      <c r="Q423" s="1536"/>
      <c r="R423" s="1536"/>
      <c r="S423" s="1536"/>
      <c r="T423" s="1536"/>
      <c r="U423" s="1536"/>
      <c r="V423" s="1536"/>
      <c r="W423" s="1536"/>
      <c r="X423" s="1536"/>
      <c r="Y423" s="1536"/>
      <c r="Z423" s="1536"/>
      <c r="AA423" s="1536"/>
      <c r="AB423" s="1536"/>
      <c r="AC423" s="1536"/>
      <c r="AD423" s="1536"/>
      <c r="AE423" s="1536"/>
      <c r="AF423" s="1536"/>
      <c r="AG423" s="1536"/>
      <c r="AH423" s="1536"/>
      <c r="AI423" s="1536"/>
      <c r="AJ423" s="1536"/>
      <c r="AK423" s="1536"/>
      <c r="AL423" s="1536"/>
      <c r="AM423" s="1536"/>
      <c r="AN423" s="1536"/>
      <c r="AO423" s="1536"/>
      <c r="AP423" s="1536"/>
      <c r="AQ423" s="1536"/>
      <c r="AR423" s="1536"/>
      <c r="AS423" s="1536"/>
      <c r="AT423" s="1536"/>
      <c r="AU423" s="1536"/>
      <c r="AV423" s="1536"/>
      <c r="AW423" s="1536"/>
      <c r="AX423" s="1536"/>
      <c r="AY423" s="1536"/>
      <c r="AZ423" s="1536"/>
      <c r="BA423" s="1536"/>
      <c r="BB423" s="1536"/>
      <c r="BC423" s="1536"/>
      <c r="BD423" s="1536"/>
      <c r="BE423" s="1536"/>
      <c r="BF423" s="1536"/>
    </row>
    <row r="424" spans="2:58" ht="15" x14ac:dyDescent="0.25">
      <c r="B424" s="1536"/>
      <c r="C424" s="1536"/>
      <c r="D424" s="1536"/>
      <c r="E424" s="1536"/>
      <c r="F424" s="1536"/>
      <c r="G424" s="1536"/>
      <c r="H424" s="1536"/>
      <c r="I424" s="1536"/>
      <c r="J424" s="1536"/>
      <c r="K424" s="1536"/>
      <c r="L424" s="1536"/>
      <c r="M424" s="1536"/>
      <c r="N424" s="1536"/>
      <c r="O424" s="1536"/>
      <c r="P424" s="1536"/>
      <c r="Q424" s="1536"/>
      <c r="R424" s="1536"/>
      <c r="S424" s="1536"/>
      <c r="T424" s="1536"/>
      <c r="U424" s="1536"/>
      <c r="V424" s="1536"/>
      <c r="W424" s="1536"/>
      <c r="X424" s="1536"/>
      <c r="Y424" s="1536"/>
      <c r="Z424" s="1536"/>
      <c r="AA424" s="1536"/>
      <c r="AB424" s="1536"/>
      <c r="AC424" s="1536"/>
      <c r="AD424" s="1536"/>
      <c r="AE424" s="1536"/>
      <c r="AF424" s="1536"/>
      <c r="AG424" s="1536"/>
      <c r="AH424" s="1536"/>
      <c r="AI424" s="1536"/>
      <c r="AJ424" s="1536"/>
      <c r="AK424" s="1536"/>
      <c r="AL424" s="1536"/>
      <c r="AM424" s="1536"/>
      <c r="AN424" s="1536"/>
      <c r="AO424" s="1536"/>
      <c r="AP424" s="1536"/>
      <c r="AQ424" s="1536"/>
      <c r="AR424" s="1536"/>
      <c r="AS424" s="1536"/>
      <c r="AT424" s="1536"/>
      <c r="AU424" s="1536"/>
      <c r="AV424" s="1536"/>
      <c r="AW424" s="1536"/>
      <c r="AX424" s="1536"/>
      <c r="AY424" s="1536"/>
      <c r="AZ424" s="1536"/>
      <c r="BA424" s="1536"/>
      <c r="BB424" s="1536"/>
      <c r="BC424" s="1536"/>
      <c r="BD424" s="1536"/>
      <c r="BE424" s="1536"/>
      <c r="BF424" s="1536"/>
    </row>
    <row r="425" spans="2:58" ht="15" x14ac:dyDescent="0.25">
      <c r="B425" s="1536"/>
      <c r="C425" s="1536"/>
      <c r="D425" s="1536"/>
      <c r="E425" s="1536"/>
      <c r="F425" s="1536"/>
      <c r="G425" s="1536"/>
      <c r="H425" s="1536"/>
      <c r="I425" s="1536"/>
      <c r="J425" s="1536"/>
      <c r="K425" s="1536"/>
      <c r="L425" s="1536"/>
      <c r="M425" s="1536"/>
      <c r="N425" s="1536"/>
      <c r="O425" s="1536"/>
      <c r="P425" s="1536"/>
      <c r="Q425" s="1536"/>
      <c r="R425" s="1536"/>
      <c r="S425" s="1536"/>
      <c r="T425" s="1536"/>
      <c r="U425" s="1536"/>
      <c r="V425" s="1536"/>
      <c r="W425" s="1536"/>
      <c r="X425" s="1536"/>
      <c r="Y425" s="1536"/>
      <c r="Z425" s="1536"/>
      <c r="AA425" s="1536"/>
      <c r="AB425" s="1536"/>
      <c r="AC425" s="1536"/>
      <c r="AD425" s="1536"/>
      <c r="AE425" s="1536"/>
      <c r="AF425" s="1536"/>
      <c r="AG425" s="1536"/>
      <c r="AH425" s="1536"/>
      <c r="AI425" s="1536"/>
      <c r="AJ425" s="1536"/>
      <c r="AK425" s="1536"/>
      <c r="AL425" s="1536"/>
      <c r="AM425" s="1536"/>
      <c r="AN425" s="1536"/>
      <c r="AO425" s="1536"/>
      <c r="AP425" s="1536"/>
      <c r="AQ425" s="1536"/>
      <c r="AR425" s="1536"/>
      <c r="AS425" s="1536"/>
      <c r="AT425" s="1536"/>
      <c r="AU425" s="1536"/>
      <c r="AV425" s="1536"/>
      <c r="AW425" s="1536"/>
      <c r="AX425" s="1536"/>
      <c r="AY425" s="1536"/>
      <c r="AZ425" s="1536"/>
      <c r="BA425" s="1536"/>
      <c r="BB425" s="1536"/>
      <c r="BC425" s="1536"/>
      <c r="BD425" s="1536"/>
      <c r="BE425" s="1536"/>
      <c r="BF425" s="1536"/>
    </row>
    <row r="426" spans="2:58" ht="15" x14ac:dyDescent="0.25">
      <c r="B426" s="1536"/>
      <c r="C426" s="1536"/>
      <c r="D426" s="1536"/>
      <c r="E426" s="1536"/>
      <c r="F426" s="1536"/>
      <c r="G426" s="1536"/>
      <c r="H426" s="1536"/>
      <c r="I426" s="1536"/>
      <c r="J426" s="1536"/>
      <c r="K426" s="1536"/>
      <c r="L426" s="1536"/>
      <c r="M426" s="1536"/>
      <c r="N426" s="1536"/>
      <c r="O426" s="1536"/>
      <c r="P426" s="1536"/>
      <c r="Q426" s="1536"/>
      <c r="R426" s="1536"/>
      <c r="S426" s="1536"/>
      <c r="T426" s="1536"/>
      <c r="U426" s="1536"/>
      <c r="V426" s="1536"/>
      <c r="W426" s="1536"/>
      <c r="X426" s="1536"/>
      <c r="Y426" s="1536"/>
      <c r="Z426" s="1536"/>
      <c r="AA426" s="1536"/>
      <c r="AB426" s="1536"/>
      <c r="AC426" s="1536"/>
      <c r="AD426" s="1536"/>
      <c r="AE426" s="1536"/>
      <c r="AF426" s="1536"/>
      <c r="AG426" s="1536"/>
      <c r="AH426" s="1536"/>
      <c r="AI426" s="1536"/>
      <c r="AJ426" s="1536"/>
      <c r="AK426" s="1536"/>
      <c r="AL426" s="1536"/>
      <c r="AM426" s="1536"/>
      <c r="AN426" s="1536"/>
      <c r="AO426" s="1536"/>
      <c r="AP426" s="1536"/>
      <c r="AQ426" s="1536"/>
      <c r="AR426" s="1536"/>
      <c r="AS426" s="1536"/>
      <c r="AT426" s="1536"/>
      <c r="AU426" s="1536"/>
      <c r="AV426" s="1536"/>
      <c r="AW426" s="1536"/>
      <c r="AX426" s="1536"/>
      <c r="AY426" s="1536"/>
      <c r="AZ426" s="1536"/>
      <c r="BA426" s="1536"/>
      <c r="BB426" s="1536"/>
      <c r="BC426" s="1536"/>
      <c r="BD426" s="1536"/>
      <c r="BE426" s="1536"/>
      <c r="BF426" s="1536"/>
    </row>
    <row r="427" spans="2:58" ht="15" x14ac:dyDescent="0.25">
      <c r="B427" s="1536"/>
      <c r="C427" s="1536"/>
      <c r="D427" s="1536"/>
      <c r="E427" s="1536"/>
      <c r="F427" s="1536"/>
      <c r="G427" s="1536"/>
      <c r="H427" s="1536"/>
      <c r="I427" s="1536"/>
      <c r="J427" s="1536"/>
      <c r="K427" s="1536"/>
      <c r="L427" s="1536"/>
      <c r="M427" s="1536"/>
      <c r="N427" s="1536"/>
      <c r="O427" s="1536"/>
      <c r="P427" s="1536"/>
      <c r="Q427" s="1536"/>
      <c r="R427" s="1536"/>
      <c r="S427" s="1536"/>
      <c r="T427" s="1536"/>
      <c r="U427" s="1536"/>
      <c r="V427" s="1536"/>
      <c r="W427" s="1536"/>
      <c r="X427" s="1536"/>
      <c r="Y427" s="1536"/>
      <c r="Z427" s="1536"/>
      <c r="AA427" s="1536"/>
      <c r="AB427" s="1536"/>
      <c r="AC427" s="1536"/>
      <c r="AD427" s="1536"/>
      <c r="AE427" s="1536"/>
      <c r="AF427" s="1536"/>
      <c r="AG427" s="1536"/>
      <c r="AH427" s="1536"/>
      <c r="AI427" s="1536"/>
      <c r="AJ427" s="1536"/>
      <c r="AK427" s="1536"/>
      <c r="AL427" s="1536"/>
      <c r="AM427" s="1536"/>
      <c r="AN427" s="1536"/>
      <c r="AO427" s="1536"/>
      <c r="AP427" s="1536"/>
      <c r="AQ427" s="1536"/>
      <c r="AR427" s="1536"/>
      <c r="AS427" s="1536"/>
      <c r="AT427" s="1536"/>
      <c r="AU427" s="1536"/>
      <c r="AV427" s="1536"/>
      <c r="AW427" s="1536"/>
      <c r="AX427" s="1536"/>
      <c r="AY427" s="1536"/>
      <c r="AZ427" s="1536"/>
      <c r="BA427" s="1536"/>
      <c r="BB427" s="1536"/>
      <c r="BC427" s="1536"/>
      <c r="BD427" s="1536"/>
      <c r="BE427" s="1536"/>
      <c r="BF427" s="1536"/>
    </row>
    <row r="428" spans="2:58" ht="15" x14ac:dyDescent="0.25">
      <c r="B428" s="1536"/>
      <c r="C428" s="1536"/>
      <c r="D428" s="1536"/>
      <c r="E428" s="1536"/>
      <c r="F428" s="1536"/>
      <c r="G428" s="1536"/>
      <c r="H428" s="1536"/>
      <c r="I428" s="1536"/>
      <c r="J428" s="1536"/>
      <c r="K428" s="1536"/>
      <c r="L428" s="1536"/>
      <c r="M428" s="1536"/>
      <c r="N428" s="1536"/>
      <c r="O428" s="1536"/>
      <c r="P428" s="1536"/>
      <c r="Q428" s="1536"/>
      <c r="R428" s="1536"/>
      <c r="S428" s="1536"/>
      <c r="T428" s="1536"/>
      <c r="U428" s="1536"/>
      <c r="V428" s="1536"/>
      <c r="W428" s="1536"/>
      <c r="X428" s="1536"/>
      <c r="Y428" s="1536"/>
      <c r="Z428" s="1536"/>
      <c r="AA428" s="1536"/>
      <c r="AB428" s="1536"/>
      <c r="AC428" s="1536"/>
      <c r="AD428" s="1536"/>
      <c r="AE428" s="1536"/>
      <c r="AF428" s="1536"/>
      <c r="AG428" s="1536"/>
      <c r="AH428" s="1536"/>
      <c r="AI428" s="1536"/>
      <c r="AJ428" s="1536"/>
      <c r="AK428" s="1536"/>
      <c r="AL428" s="1536"/>
      <c r="AM428" s="1536"/>
      <c r="AN428" s="1536"/>
      <c r="AO428" s="1536"/>
      <c r="AP428" s="1536"/>
      <c r="AQ428" s="1536"/>
      <c r="AR428" s="1536"/>
      <c r="AS428" s="1536"/>
      <c r="AT428" s="1536"/>
      <c r="AU428" s="1536"/>
      <c r="AV428" s="1536"/>
      <c r="AW428" s="1536"/>
      <c r="AX428" s="1536"/>
      <c r="AY428" s="1536"/>
      <c r="AZ428" s="1536"/>
      <c r="BA428" s="1536"/>
      <c r="BB428" s="1536"/>
      <c r="BC428" s="1536"/>
      <c r="BD428" s="1536"/>
      <c r="BE428" s="1536"/>
      <c r="BF428" s="1536"/>
    </row>
    <row r="429" spans="2:58" ht="15" x14ac:dyDescent="0.25">
      <c r="B429" s="1536"/>
      <c r="C429" s="1536"/>
      <c r="D429" s="1536"/>
      <c r="E429" s="1536"/>
      <c r="F429" s="1536"/>
      <c r="G429" s="1536"/>
      <c r="H429" s="1536"/>
      <c r="I429" s="1536"/>
      <c r="J429" s="1536"/>
      <c r="K429" s="1536"/>
      <c r="L429" s="1536"/>
      <c r="M429" s="1536"/>
      <c r="N429" s="1536"/>
      <c r="O429" s="1536"/>
      <c r="P429" s="1536"/>
      <c r="Q429" s="1536"/>
      <c r="R429" s="1536"/>
      <c r="S429" s="1536"/>
      <c r="T429" s="1536"/>
      <c r="U429" s="1536"/>
      <c r="V429" s="1536"/>
      <c r="W429" s="1536"/>
      <c r="X429" s="1536"/>
      <c r="Y429" s="1536"/>
      <c r="Z429" s="1536"/>
      <c r="AA429" s="1536"/>
      <c r="AB429" s="1536"/>
      <c r="AC429" s="1536"/>
      <c r="AD429" s="1536"/>
      <c r="AE429" s="1536"/>
      <c r="AF429" s="1536"/>
      <c r="AG429" s="1536"/>
      <c r="AH429" s="1536"/>
      <c r="AI429" s="1536"/>
      <c r="AJ429" s="1536"/>
      <c r="AK429" s="1536"/>
      <c r="AL429" s="1536"/>
      <c r="AM429" s="1536"/>
      <c r="AN429" s="1536"/>
      <c r="AO429" s="1536"/>
      <c r="AP429" s="1536"/>
      <c r="AQ429" s="1536"/>
      <c r="AR429" s="1536"/>
      <c r="AS429" s="1536"/>
      <c r="AT429" s="1536"/>
      <c r="AU429" s="1536"/>
      <c r="AV429" s="1536"/>
      <c r="AW429" s="1536"/>
      <c r="AX429" s="1536"/>
      <c r="AY429" s="1536"/>
      <c r="AZ429" s="1536"/>
      <c r="BA429" s="1536"/>
      <c r="BB429" s="1536"/>
      <c r="BC429" s="1536"/>
      <c r="BD429" s="1536"/>
      <c r="BE429" s="1536"/>
      <c r="BF429" s="1536"/>
    </row>
    <row r="430" spans="2:58" ht="15" x14ac:dyDescent="0.25">
      <c r="B430" s="1536"/>
      <c r="C430" s="1536"/>
      <c r="D430" s="1536"/>
      <c r="E430" s="1536"/>
      <c r="F430" s="1536"/>
      <c r="G430" s="1536"/>
      <c r="H430" s="1536"/>
      <c r="I430" s="1536"/>
      <c r="J430" s="1536"/>
      <c r="K430" s="1536"/>
      <c r="L430" s="1536"/>
      <c r="M430" s="1536"/>
      <c r="N430" s="1536"/>
      <c r="O430" s="1536"/>
      <c r="P430" s="1536"/>
      <c r="Q430" s="1536"/>
      <c r="R430" s="1536"/>
      <c r="S430" s="1536"/>
      <c r="T430" s="1536"/>
      <c r="U430" s="1536"/>
      <c r="V430" s="1536"/>
      <c r="W430" s="1536"/>
      <c r="X430" s="1536"/>
      <c r="Y430" s="1536"/>
      <c r="Z430" s="1536"/>
      <c r="AA430" s="1536"/>
      <c r="AB430" s="1536"/>
      <c r="AC430" s="1536"/>
      <c r="AD430" s="1536"/>
      <c r="AE430" s="1536"/>
      <c r="AF430" s="1536"/>
      <c r="AG430" s="1536"/>
      <c r="AH430" s="1536"/>
      <c r="AI430" s="1536"/>
      <c r="AJ430" s="1536"/>
      <c r="AK430" s="1536"/>
      <c r="AL430" s="1536"/>
      <c r="AM430" s="1536"/>
      <c r="AN430" s="1536"/>
      <c r="AO430" s="1536"/>
      <c r="AP430" s="1536"/>
      <c r="AQ430" s="1536"/>
      <c r="AR430" s="1536"/>
      <c r="AS430" s="1536"/>
      <c r="AT430" s="1536"/>
      <c r="AU430" s="1536"/>
      <c r="AV430" s="1536"/>
      <c r="AW430" s="1536"/>
      <c r="AX430" s="1536"/>
      <c r="AY430" s="1536"/>
      <c r="AZ430" s="1536"/>
      <c r="BA430" s="1536"/>
      <c r="BB430" s="1536"/>
      <c r="BC430" s="1536"/>
      <c r="BD430" s="1536"/>
      <c r="BE430" s="1536"/>
      <c r="BF430" s="1536"/>
    </row>
    <row r="431" spans="2:58" ht="15" x14ac:dyDescent="0.25">
      <c r="B431" s="1536"/>
      <c r="C431" s="1536"/>
      <c r="D431" s="1536"/>
      <c r="E431" s="1536"/>
      <c r="F431" s="1536"/>
      <c r="G431" s="1536"/>
      <c r="H431" s="1536"/>
      <c r="I431" s="1536"/>
      <c r="J431" s="1536"/>
      <c r="K431" s="1536"/>
      <c r="L431" s="1536"/>
      <c r="M431" s="1536"/>
      <c r="N431" s="1536"/>
      <c r="O431" s="1536"/>
      <c r="P431" s="1536"/>
      <c r="Q431" s="1536"/>
      <c r="R431" s="1536"/>
      <c r="S431" s="1536"/>
      <c r="T431" s="1536"/>
      <c r="U431" s="1536"/>
      <c r="V431" s="1536"/>
      <c r="W431" s="1536"/>
      <c r="X431" s="1536"/>
      <c r="Y431" s="1536"/>
      <c r="Z431" s="1536"/>
      <c r="AA431" s="1536"/>
      <c r="AB431" s="1536"/>
      <c r="AC431" s="1536"/>
      <c r="AD431" s="1536"/>
      <c r="AE431" s="1536"/>
      <c r="AF431" s="1536"/>
      <c r="AG431" s="1536"/>
      <c r="AH431" s="1536"/>
      <c r="AI431" s="1536"/>
      <c r="AJ431" s="1536"/>
      <c r="AK431" s="1536"/>
      <c r="AL431" s="1536"/>
      <c r="AM431" s="1536"/>
      <c r="AN431" s="1536"/>
      <c r="AO431" s="1536"/>
      <c r="AP431" s="1536"/>
      <c r="AQ431" s="1536"/>
      <c r="AR431" s="1536"/>
      <c r="AS431" s="1536"/>
      <c r="AT431" s="1536"/>
      <c r="AU431" s="1536"/>
      <c r="AV431" s="1536"/>
      <c r="AW431" s="1536"/>
      <c r="AX431" s="1536"/>
      <c r="AY431" s="1536"/>
      <c r="AZ431" s="1536"/>
      <c r="BA431" s="1536"/>
      <c r="BB431" s="1536"/>
      <c r="BC431" s="1536"/>
      <c r="BD431" s="1536"/>
      <c r="BE431" s="1536"/>
      <c r="BF431" s="1536"/>
    </row>
    <row r="432" spans="2:58" ht="15" x14ac:dyDescent="0.25">
      <c r="B432" s="1536"/>
      <c r="C432" s="1536"/>
      <c r="D432" s="1536"/>
      <c r="E432" s="1536"/>
      <c r="F432" s="1536"/>
      <c r="G432" s="1536"/>
      <c r="H432" s="1536"/>
      <c r="I432" s="1536"/>
      <c r="J432" s="1536"/>
      <c r="K432" s="1536"/>
      <c r="L432" s="1536"/>
      <c r="M432" s="1536"/>
      <c r="N432" s="1536"/>
      <c r="O432" s="1536"/>
      <c r="P432" s="1536"/>
      <c r="Q432" s="1536"/>
      <c r="R432" s="1536"/>
      <c r="S432" s="1536"/>
      <c r="T432" s="1536"/>
      <c r="U432" s="1536"/>
      <c r="V432" s="1536"/>
      <c r="W432" s="1536"/>
      <c r="X432" s="1536"/>
      <c r="Y432" s="1536"/>
      <c r="Z432" s="1536"/>
      <c r="AA432" s="1536"/>
      <c r="AB432" s="1536"/>
      <c r="AC432" s="1536"/>
      <c r="AD432" s="1536"/>
      <c r="AE432" s="1536"/>
      <c r="AF432" s="1536"/>
      <c r="AG432" s="1536"/>
      <c r="AH432" s="1536"/>
      <c r="AI432" s="1536"/>
      <c r="AJ432" s="1536"/>
      <c r="AK432" s="1536"/>
      <c r="AL432" s="1536"/>
      <c r="AM432" s="1536"/>
      <c r="AN432" s="1536"/>
      <c r="AO432" s="1536"/>
      <c r="AP432" s="1536"/>
      <c r="AQ432" s="1536"/>
      <c r="AR432" s="1536"/>
      <c r="AS432" s="1536"/>
      <c r="AT432" s="1536"/>
      <c r="AU432" s="1536"/>
      <c r="AV432" s="1536"/>
      <c r="AW432" s="1536"/>
      <c r="AX432" s="1536"/>
      <c r="AY432" s="1536"/>
      <c r="AZ432" s="1536"/>
      <c r="BA432" s="1536"/>
      <c r="BB432" s="1536"/>
      <c r="BC432" s="1536"/>
      <c r="BD432" s="1536"/>
      <c r="BE432" s="1536"/>
      <c r="BF432" s="1536"/>
    </row>
    <row r="433" spans="2:58" ht="15" x14ac:dyDescent="0.25">
      <c r="B433" s="1536"/>
      <c r="C433" s="1536"/>
      <c r="D433" s="1536"/>
      <c r="E433" s="1536"/>
      <c r="F433" s="1536"/>
      <c r="G433" s="1536"/>
      <c r="H433" s="1536"/>
      <c r="I433" s="1536"/>
      <c r="J433" s="1536"/>
      <c r="K433" s="1536"/>
      <c r="L433" s="1536"/>
      <c r="M433" s="1536"/>
      <c r="N433" s="1536"/>
      <c r="O433" s="1536"/>
      <c r="P433" s="1536"/>
      <c r="Q433" s="1536"/>
      <c r="R433" s="1536"/>
      <c r="S433" s="1536"/>
      <c r="T433" s="1536"/>
      <c r="U433" s="1536"/>
      <c r="V433" s="1536"/>
      <c r="W433" s="1536"/>
      <c r="X433" s="1536"/>
      <c r="Y433" s="1536"/>
      <c r="Z433" s="1536"/>
      <c r="AA433" s="1536"/>
      <c r="AB433" s="1536"/>
      <c r="AC433" s="1536"/>
      <c r="AD433" s="1536"/>
      <c r="AE433" s="1536"/>
      <c r="AF433" s="1536"/>
      <c r="AG433" s="1536"/>
      <c r="AH433" s="1536"/>
      <c r="AI433" s="1536"/>
      <c r="AJ433" s="1536"/>
      <c r="AK433" s="1536"/>
      <c r="AL433" s="1536"/>
      <c r="AM433" s="1536"/>
      <c r="AN433" s="1536"/>
      <c r="AO433" s="1536"/>
      <c r="AP433" s="1536"/>
      <c r="AQ433" s="1536"/>
      <c r="AR433" s="1536"/>
      <c r="AS433" s="1536"/>
      <c r="AT433" s="1536"/>
      <c r="AU433" s="1536"/>
      <c r="AV433" s="1536"/>
      <c r="AW433" s="1536"/>
      <c r="AX433" s="1536"/>
      <c r="AY433" s="1536"/>
      <c r="AZ433" s="1536"/>
      <c r="BA433" s="1536"/>
      <c r="BB433" s="1536"/>
      <c r="BC433" s="1536"/>
      <c r="BD433" s="1536"/>
      <c r="BE433" s="1536"/>
      <c r="BF433" s="1536"/>
    </row>
    <row r="434" spans="2:58" ht="15" x14ac:dyDescent="0.25">
      <c r="B434" s="1536"/>
      <c r="C434" s="1536"/>
      <c r="D434" s="1536"/>
      <c r="E434" s="1536"/>
      <c r="F434" s="1536"/>
      <c r="G434" s="1536"/>
      <c r="H434" s="1536"/>
      <c r="I434" s="1536"/>
      <c r="J434" s="1536"/>
      <c r="K434" s="1536"/>
      <c r="L434" s="1536"/>
      <c r="M434" s="1536"/>
      <c r="N434" s="1536"/>
      <c r="O434" s="1536"/>
      <c r="P434" s="1536"/>
      <c r="Q434" s="1536"/>
      <c r="R434" s="1536"/>
      <c r="S434" s="1536"/>
      <c r="T434" s="1536"/>
      <c r="U434" s="1536"/>
      <c r="V434" s="1536"/>
      <c r="W434" s="1536"/>
      <c r="X434" s="1536"/>
      <c r="Y434" s="1536"/>
      <c r="Z434" s="1536"/>
      <c r="AA434" s="1536"/>
      <c r="AB434" s="1536"/>
      <c r="AC434" s="1536"/>
      <c r="AD434" s="1536"/>
      <c r="AE434" s="1536"/>
      <c r="AF434" s="1536"/>
      <c r="AG434" s="1536"/>
      <c r="AH434" s="1536"/>
      <c r="AI434" s="1536"/>
      <c r="AJ434" s="1536"/>
      <c r="AK434" s="1536"/>
      <c r="AL434" s="1536"/>
      <c r="AM434" s="1536"/>
      <c r="AN434" s="1536"/>
      <c r="AO434" s="1536"/>
      <c r="AP434" s="1536"/>
      <c r="AQ434" s="1536"/>
      <c r="AR434" s="1536"/>
      <c r="AS434" s="1536"/>
      <c r="AT434" s="1536"/>
      <c r="AU434" s="1536"/>
      <c r="AV434" s="1536"/>
      <c r="AW434" s="1536"/>
      <c r="AX434" s="1536"/>
      <c r="AY434" s="1536"/>
      <c r="AZ434" s="1536"/>
      <c r="BA434" s="1536"/>
      <c r="BB434" s="1536"/>
      <c r="BC434" s="1536"/>
      <c r="BD434" s="1536"/>
      <c r="BE434" s="1536"/>
      <c r="BF434" s="1536"/>
    </row>
    <row r="435" spans="2:58" ht="15" x14ac:dyDescent="0.25">
      <c r="B435" s="1536"/>
      <c r="C435" s="1536"/>
      <c r="D435" s="1536"/>
      <c r="E435" s="1536"/>
      <c r="F435" s="1536"/>
      <c r="G435" s="1536"/>
      <c r="H435" s="1536"/>
      <c r="I435" s="1536"/>
      <c r="J435" s="1536"/>
      <c r="K435" s="1536"/>
      <c r="L435" s="1536"/>
      <c r="M435" s="1536"/>
      <c r="N435" s="1536"/>
      <c r="O435" s="1536"/>
      <c r="P435" s="1536"/>
      <c r="Q435" s="1536"/>
      <c r="R435" s="1536"/>
      <c r="S435" s="1536"/>
      <c r="T435" s="1536"/>
      <c r="U435" s="1536"/>
      <c r="V435" s="1536"/>
      <c r="W435" s="1536"/>
      <c r="X435" s="1536"/>
      <c r="Y435" s="1536"/>
      <c r="Z435" s="1536"/>
      <c r="AA435" s="1536"/>
      <c r="AB435" s="1536"/>
      <c r="AC435" s="1536"/>
      <c r="AD435" s="1536"/>
      <c r="AE435" s="1536"/>
      <c r="AF435" s="1536"/>
      <c r="AG435" s="1536"/>
      <c r="AH435" s="1536"/>
      <c r="AI435" s="1536"/>
      <c r="AJ435" s="1536"/>
      <c r="AK435" s="1536"/>
      <c r="AL435" s="1536"/>
      <c r="AM435" s="1536"/>
      <c r="AN435" s="1536"/>
      <c r="AO435" s="1536"/>
      <c r="AP435" s="1536"/>
      <c r="AQ435" s="1536"/>
      <c r="AR435" s="1536"/>
      <c r="AS435" s="1536"/>
      <c r="AT435" s="1536"/>
      <c r="AU435" s="1536"/>
      <c r="AV435" s="1536"/>
      <c r="AW435" s="1536"/>
      <c r="AX435" s="1536"/>
      <c r="AY435" s="1536"/>
      <c r="AZ435" s="1536"/>
      <c r="BA435" s="1536"/>
      <c r="BB435" s="1536"/>
      <c r="BC435" s="1536"/>
      <c r="BD435" s="1536"/>
      <c r="BE435" s="1536"/>
      <c r="BF435" s="1536"/>
    </row>
    <row r="436" spans="2:58" ht="15" x14ac:dyDescent="0.25">
      <c r="B436" s="1536"/>
      <c r="C436" s="1536"/>
      <c r="D436" s="1536"/>
      <c r="E436" s="1536"/>
      <c r="F436" s="1536"/>
      <c r="G436" s="1536"/>
      <c r="H436" s="1536"/>
      <c r="I436" s="1536"/>
      <c r="J436" s="1536"/>
      <c r="K436" s="1536"/>
      <c r="L436" s="1536"/>
      <c r="M436" s="1536"/>
      <c r="N436" s="1536"/>
      <c r="O436" s="1536"/>
      <c r="P436" s="1536"/>
      <c r="Q436" s="1536"/>
      <c r="R436" s="1536"/>
      <c r="S436" s="1536"/>
      <c r="T436" s="1536"/>
      <c r="U436" s="1536"/>
      <c r="V436" s="1536"/>
      <c r="W436" s="1536"/>
      <c r="X436" s="1536"/>
      <c r="Y436" s="1536"/>
      <c r="Z436" s="1536"/>
      <c r="AA436" s="1536"/>
      <c r="AB436" s="1536"/>
      <c r="AC436" s="1536"/>
      <c r="AD436" s="1536"/>
      <c r="AE436" s="1536"/>
      <c r="AF436" s="1536"/>
      <c r="AG436" s="1536"/>
      <c r="AH436" s="1536"/>
      <c r="AI436" s="1536"/>
      <c r="AJ436" s="1536"/>
      <c r="AK436" s="1536"/>
      <c r="AL436" s="1536"/>
      <c r="AM436" s="1536"/>
      <c r="AN436" s="1536"/>
      <c r="AO436" s="1536"/>
      <c r="AP436" s="1536"/>
      <c r="AQ436" s="1536"/>
      <c r="AR436" s="1536"/>
      <c r="AS436" s="1536"/>
      <c r="AT436" s="1536"/>
      <c r="AU436" s="1536"/>
      <c r="AV436" s="1536"/>
      <c r="AW436" s="1536"/>
      <c r="AX436" s="1536"/>
      <c r="AY436" s="1536"/>
      <c r="AZ436" s="1536"/>
      <c r="BA436" s="1536"/>
      <c r="BB436" s="1536"/>
      <c r="BC436" s="1536"/>
      <c r="BD436" s="1536"/>
      <c r="BE436" s="1536"/>
      <c r="BF436" s="1536"/>
    </row>
    <row r="437" spans="2:58" ht="15" x14ac:dyDescent="0.25">
      <c r="B437" s="1536"/>
      <c r="C437" s="1536"/>
      <c r="D437" s="1536"/>
      <c r="E437" s="1536"/>
      <c r="F437" s="1536"/>
      <c r="G437" s="1536"/>
      <c r="H437" s="1536"/>
      <c r="I437" s="1536"/>
      <c r="J437" s="1536"/>
      <c r="K437" s="1536"/>
      <c r="L437" s="1536"/>
      <c r="M437" s="1536"/>
      <c r="N437" s="1536"/>
      <c r="O437" s="1536"/>
      <c r="P437" s="1536"/>
      <c r="Q437" s="1536"/>
      <c r="R437" s="1536"/>
      <c r="S437" s="1536"/>
      <c r="T437" s="1536"/>
      <c r="U437" s="1536"/>
      <c r="V437" s="1536"/>
      <c r="W437" s="1536"/>
      <c r="X437" s="1536"/>
      <c r="Y437" s="1536"/>
      <c r="Z437" s="1536"/>
      <c r="AA437" s="1536"/>
      <c r="AB437" s="1536"/>
      <c r="AC437" s="1536"/>
      <c r="AD437" s="1536"/>
      <c r="AE437" s="1536"/>
      <c r="AF437" s="1536"/>
      <c r="AG437" s="1536"/>
      <c r="AH437" s="1536"/>
      <c r="AI437" s="1536"/>
      <c r="AJ437" s="1536"/>
      <c r="AK437" s="1536"/>
      <c r="AL437" s="1536"/>
      <c r="AM437" s="1536"/>
      <c r="AN437" s="1536"/>
      <c r="AO437" s="1536"/>
      <c r="AP437" s="1536"/>
      <c r="AQ437" s="1536"/>
      <c r="AR437" s="1536"/>
      <c r="AS437" s="1536"/>
      <c r="AT437" s="1536"/>
      <c r="AU437" s="1536"/>
      <c r="AV437" s="1536"/>
      <c r="AW437" s="1536"/>
      <c r="AX437" s="1536"/>
      <c r="AY437" s="1536"/>
      <c r="AZ437" s="1536"/>
      <c r="BA437" s="1536"/>
      <c r="BB437" s="1536"/>
      <c r="BC437" s="1536"/>
      <c r="BD437" s="1536"/>
      <c r="BE437" s="1536"/>
      <c r="BF437" s="1536"/>
    </row>
    <row r="438" spans="2:58" ht="15" x14ac:dyDescent="0.25">
      <c r="B438" s="1536"/>
      <c r="C438" s="1536"/>
      <c r="D438" s="1536"/>
      <c r="E438" s="1536"/>
      <c r="F438" s="1536"/>
      <c r="G438" s="1536"/>
      <c r="H438" s="1536"/>
      <c r="I438" s="1536"/>
      <c r="J438" s="1536"/>
      <c r="K438" s="1536"/>
      <c r="L438" s="1536"/>
      <c r="M438" s="1536"/>
      <c r="N438" s="1536"/>
      <c r="O438" s="1536"/>
      <c r="P438" s="1536"/>
      <c r="Q438" s="1536"/>
      <c r="R438" s="1536"/>
      <c r="S438" s="1536"/>
      <c r="T438" s="1536"/>
      <c r="U438" s="1536"/>
      <c r="V438" s="1536"/>
      <c r="W438" s="1536"/>
      <c r="X438" s="1536"/>
      <c r="Y438" s="1536"/>
      <c r="Z438" s="1536"/>
      <c r="AA438" s="1536"/>
      <c r="AB438" s="1536"/>
      <c r="AC438" s="1536"/>
      <c r="AD438" s="1536"/>
      <c r="AE438" s="1536"/>
      <c r="AF438" s="1536"/>
      <c r="AG438" s="1536"/>
      <c r="AH438" s="1536"/>
      <c r="AI438" s="1536"/>
      <c r="AJ438" s="1536"/>
      <c r="AK438" s="1536"/>
      <c r="AL438" s="1536"/>
      <c r="AM438" s="1536"/>
      <c r="AN438" s="1536"/>
      <c r="AO438" s="1536"/>
      <c r="AP438" s="1536"/>
      <c r="AQ438" s="1536"/>
      <c r="AR438" s="1536"/>
      <c r="AS438" s="1536"/>
      <c r="AT438" s="1536"/>
      <c r="AU438" s="1536"/>
      <c r="AV438" s="1536"/>
      <c r="AW438" s="1536"/>
      <c r="AX438" s="1536"/>
      <c r="AY438" s="1536"/>
      <c r="AZ438" s="1536"/>
      <c r="BA438" s="1536"/>
      <c r="BB438" s="1536"/>
      <c r="BC438" s="1536"/>
      <c r="BD438" s="1536"/>
      <c r="BE438" s="1536"/>
      <c r="BF438" s="1536"/>
    </row>
    <row r="439" spans="2:58" ht="15" x14ac:dyDescent="0.25">
      <c r="B439" s="1536"/>
      <c r="C439" s="1536"/>
      <c r="D439" s="1536"/>
      <c r="E439" s="1536"/>
      <c r="F439" s="1536"/>
      <c r="G439" s="1536"/>
      <c r="H439" s="1536"/>
      <c r="I439" s="1536"/>
      <c r="J439" s="1536"/>
      <c r="K439" s="1536"/>
      <c r="L439" s="1536"/>
      <c r="M439" s="1536"/>
      <c r="N439" s="1536"/>
      <c r="O439" s="1536"/>
      <c r="P439" s="1536"/>
      <c r="Q439" s="1536"/>
      <c r="R439" s="1536"/>
      <c r="S439" s="1536"/>
      <c r="T439" s="1536"/>
      <c r="U439" s="1536"/>
      <c r="V439" s="1536"/>
      <c r="W439" s="1536"/>
      <c r="X439" s="1536"/>
      <c r="Y439" s="1536"/>
      <c r="Z439" s="1536"/>
      <c r="AA439" s="1536"/>
      <c r="AB439" s="1536"/>
      <c r="AC439" s="1536"/>
      <c r="AD439" s="1536"/>
      <c r="AE439" s="1536"/>
      <c r="AF439" s="1536"/>
      <c r="AG439" s="1536"/>
      <c r="AH439" s="1536"/>
      <c r="AI439" s="1536"/>
      <c r="AJ439" s="1536"/>
      <c r="AK439" s="1536"/>
      <c r="AL439" s="1536"/>
      <c r="AM439" s="1536"/>
      <c r="AN439" s="1536"/>
      <c r="AO439" s="1536"/>
      <c r="AP439" s="1536"/>
      <c r="AQ439" s="1536"/>
      <c r="AR439" s="1536"/>
      <c r="AS439" s="1536"/>
      <c r="AT439" s="1536"/>
      <c r="AU439" s="1536"/>
      <c r="AV439" s="1536"/>
      <c r="AW439" s="1536"/>
      <c r="AX439" s="1536"/>
      <c r="AY439" s="1536"/>
      <c r="AZ439" s="1536"/>
      <c r="BA439" s="1536"/>
      <c r="BB439" s="1536"/>
      <c r="BC439" s="1536"/>
      <c r="BD439" s="1536"/>
      <c r="BE439" s="1536"/>
      <c r="BF439" s="1536"/>
    </row>
    <row r="440" spans="2:58" ht="15" x14ac:dyDescent="0.25">
      <c r="B440" s="1536"/>
      <c r="C440" s="1536"/>
      <c r="D440" s="1536"/>
      <c r="E440" s="1536"/>
      <c r="F440" s="1536"/>
      <c r="G440" s="1536"/>
      <c r="H440" s="1536"/>
      <c r="I440" s="1536"/>
      <c r="J440" s="1536"/>
      <c r="K440" s="1536"/>
      <c r="L440" s="1536"/>
      <c r="M440" s="1536"/>
      <c r="N440" s="1536"/>
      <c r="O440" s="1536"/>
      <c r="P440" s="1536"/>
      <c r="Q440" s="1536"/>
      <c r="R440" s="1536"/>
      <c r="S440" s="1536"/>
      <c r="T440" s="1536"/>
      <c r="U440" s="1536"/>
      <c r="V440" s="1536"/>
      <c r="W440" s="1536"/>
      <c r="X440" s="1536"/>
      <c r="Y440" s="1536"/>
      <c r="Z440" s="1536"/>
      <c r="AA440" s="1536"/>
      <c r="AB440" s="1536"/>
      <c r="AC440" s="1536"/>
      <c r="AD440" s="1536"/>
      <c r="AE440" s="1536"/>
      <c r="AF440" s="1536"/>
      <c r="AG440" s="1536"/>
      <c r="AH440" s="1536"/>
      <c r="AI440" s="1536"/>
      <c r="AJ440" s="1536"/>
      <c r="AK440" s="1536"/>
      <c r="AL440" s="1536"/>
      <c r="AM440" s="1536"/>
      <c r="AN440" s="1536"/>
      <c r="AO440" s="1536"/>
      <c r="AP440" s="1536"/>
      <c r="AQ440" s="1536"/>
      <c r="AR440" s="1536"/>
      <c r="AS440" s="1536"/>
      <c r="AT440" s="1536"/>
      <c r="AU440" s="1536"/>
      <c r="AV440" s="1536"/>
      <c r="AW440" s="1536"/>
      <c r="AX440" s="1536"/>
      <c r="AY440" s="1536"/>
      <c r="AZ440" s="1536"/>
      <c r="BA440" s="1536"/>
      <c r="BB440" s="1536"/>
      <c r="BC440" s="1536"/>
      <c r="BD440" s="1536"/>
      <c r="BE440" s="1536"/>
      <c r="BF440" s="1536"/>
    </row>
    <row r="441" spans="2:58" ht="15" x14ac:dyDescent="0.25">
      <c r="B441" s="1536"/>
      <c r="C441" s="1536"/>
      <c r="D441" s="1536"/>
      <c r="E441" s="1536"/>
      <c r="F441" s="1536"/>
      <c r="G441" s="1536"/>
      <c r="H441" s="1536"/>
      <c r="I441" s="1536"/>
      <c r="J441" s="1536"/>
      <c r="K441" s="1536"/>
      <c r="L441" s="1536"/>
      <c r="M441" s="1536"/>
      <c r="N441" s="1536"/>
      <c r="O441" s="1536"/>
      <c r="P441" s="1536"/>
      <c r="Q441" s="1536"/>
      <c r="R441" s="1536"/>
      <c r="S441" s="1536"/>
      <c r="T441" s="1536"/>
      <c r="U441" s="1536"/>
      <c r="V441" s="1536"/>
      <c r="W441" s="1536"/>
      <c r="X441" s="1536"/>
      <c r="Y441" s="1536"/>
      <c r="Z441" s="1536"/>
      <c r="AA441" s="1536"/>
      <c r="AB441" s="1536"/>
      <c r="AC441" s="1536"/>
      <c r="AD441" s="1536"/>
      <c r="AE441" s="1536"/>
      <c r="AF441" s="1536"/>
      <c r="AG441" s="1536"/>
      <c r="AH441" s="1536"/>
      <c r="AI441" s="1536"/>
      <c r="AJ441" s="1536"/>
      <c r="AK441" s="1536"/>
      <c r="AL441" s="1536"/>
      <c r="AM441" s="1536"/>
      <c r="AN441" s="1536"/>
      <c r="AO441" s="1536"/>
      <c r="AP441" s="1536"/>
      <c r="AQ441" s="1536"/>
      <c r="AR441" s="1536"/>
      <c r="AS441" s="1536"/>
      <c r="AT441" s="1536"/>
      <c r="AU441" s="1536"/>
      <c r="AV441" s="1536"/>
      <c r="AW441" s="1536"/>
      <c r="AX441" s="1536"/>
      <c r="AY441" s="1536"/>
      <c r="AZ441" s="1536"/>
      <c r="BA441" s="1536"/>
      <c r="BB441" s="1536"/>
      <c r="BC441" s="1536"/>
      <c r="BD441" s="1536"/>
      <c r="BE441" s="1536"/>
      <c r="BF441" s="1536"/>
    </row>
    <row r="442" spans="2:58" ht="15" x14ac:dyDescent="0.25">
      <c r="B442" s="1536"/>
      <c r="C442" s="1536"/>
      <c r="D442" s="1536"/>
      <c r="E442" s="1536"/>
      <c r="F442" s="1536"/>
      <c r="G442" s="1536"/>
      <c r="H442" s="1536"/>
      <c r="I442" s="1536"/>
      <c r="J442" s="1536"/>
      <c r="K442" s="1536"/>
      <c r="L442" s="1536"/>
      <c r="M442" s="1536"/>
      <c r="N442" s="1536"/>
      <c r="O442" s="1536"/>
      <c r="P442" s="1536"/>
      <c r="Q442" s="1536"/>
      <c r="R442" s="1536"/>
      <c r="S442" s="1536"/>
      <c r="T442" s="1536"/>
      <c r="U442" s="1536"/>
      <c r="V442" s="1536"/>
      <c r="W442" s="1536"/>
      <c r="X442" s="1536"/>
      <c r="Y442" s="1536"/>
      <c r="Z442" s="1536"/>
      <c r="AA442" s="1536"/>
      <c r="AB442" s="1536"/>
      <c r="AC442" s="1536"/>
      <c r="AD442" s="1536"/>
      <c r="AE442" s="1536"/>
      <c r="AF442" s="1536"/>
      <c r="AG442" s="1536"/>
      <c r="AH442" s="1536"/>
      <c r="AI442" s="1536"/>
      <c r="AJ442" s="1536"/>
      <c r="AK442" s="1536"/>
      <c r="AL442" s="1536"/>
      <c r="AM442" s="1536"/>
      <c r="AN442" s="1536"/>
      <c r="AO442" s="1536"/>
      <c r="AP442" s="1536"/>
      <c r="AQ442" s="1536"/>
      <c r="AR442" s="1536"/>
      <c r="AS442" s="1536"/>
      <c r="AT442" s="1536"/>
      <c r="AU442" s="1536"/>
      <c r="AV442" s="1536"/>
      <c r="AW442" s="1536"/>
      <c r="AX442" s="1536"/>
      <c r="AY442" s="1536"/>
      <c r="AZ442" s="1536"/>
      <c r="BA442" s="1536"/>
      <c r="BB442" s="1536"/>
      <c r="BC442" s="1536"/>
      <c r="BD442" s="1536"/>
      <c r="BE442" s="1536"/>
      <c r="BF442" s="1536"/>
    </row>
    <row r="443" spans="2:58" ht="15" x14ac:dyDescent="0.25">
      <c r="B443" s="1536"/>
      <c r="C443" s="1536"/>
      <c r="D443" s="1536"/>
      <c r="E443" s="1536"/>
      <c r="F443" s="1536"/>
      <c r="G443" s="1536"/>
      <c r="H443" s="1536"/>
      <c r="I443" s="1536"/>
      <c r="J443" s="1536"/>
      <c r="K443" s="1536"/>
      <c r="L443" s="1536"/>
      <c r="M443" s="1536"/>
      <c r="N443" s="1536"/>
      <c r="O443" s="1536"/>
      <c r="P443" s="1536"/>
      <c r="Q443" s="1536"/>
      <c r="R443" s="1536"/>
      <c r="S443" s="1536"/>
      <c r="T443" s="1536"/>
      <c r="U443" s="1536"/>
      <c r="V443" s="1536"/>
      <c r="W443" s="1536"/>
      <c r="X443" s="1536"/>
      <c r="Y443" s="1536"/>
      <c r="Z443" s="1536"/>
      <c r="AA443" s="1536"/>
      <c r="AB443" s="1536"/>
      <c r="AC443" s="1536"/>
      <c r="AD443" s="1536"/>
      <c r="AE443" s="1536"/>
      <c r="AF443" s="1536"/>
      <c r="AG443" s="1536"/>
      <c r="AH443" s="1536"/>
      <c r="AI443" s="1536"/>
      <c r="AJ443" s="1536"/>
      <c r="AK443" s="1536"/>
      <c r="AL443" s="1536"/>
      <c r="AM443" s="1536"/>
      <c r="AN443" s="1536"/>
      <c r="AO443" s="1536"/>
      <c r="AP443" s="1536"/>
      <c r="AQ443" s="1536"/>
      <c r="AR443" s="1536"/>
      <c r="AS443" s="1536"/>
      <c r="AT443" s="1536"/>
      <c r="AU443" s="1536"/>
      <c r="AV443" s="1536"/>
      <c r="AW443" s="1536"/>
      <c r="AX443" s="1536"/>
      <c r="AY443" s="1536"/>
      <c r="AZ443" s="1536"/>
      <c r="BA443" s="1536"/>
      <c r="BB443" s="1536"/>
      <c r="BC443" s="1536"/>
      <c r="BD443" s="1536"/>
      <c r="BE443" s="1536"/>
      <c r="BF443" s="1536"/>
    </row>
    <row r="444" spans="2:58" ht="15" x14ac:dyDescent="0.25">
      <c r="B444" s="1536"/>
      <c r="C444" s="1536"/>
      <c r="D444" s="1536"/>
      <c r="E444" s="1536"/>
      <c r="F444" s="1536"/>
      <c r="G444" s="1536"/>
      <c r="H444" s="1536"/>
      <c r="I444" s="1536"/>
      <c r="J444" s="1536"/>
      <c r="K444" s="1536"/>
      <c r="L444" s="1536"/>
      <c r="M444" s="1536"/>
      <c r="N444" s="1536"/>
      <c r="O444" s="1536"/>
      <c r="P444" s="1536"/>
      <c r="Q444" s="1536"/>
      <c r="R444" s="1536"/>
      <c r="S444" s="1536"/>
      <c r="T444" s="1536"/>
      <c r="U444" s="1536"/>
      <c r="V444" s="1536"/>
      <c r="W444" s="1536"/>
      <c r="X444" s="1536"/>
      <c r="Y444" s="1536"/>
      <c r="Z444" s="1536"/>
      <c r="AA444" s="1536"/>
      <c r="AB444" s="1536"/>
      <c r="AC444" s="1536"/>
      <c r="AD444" s="1536"/>
      <c r="AE444" s="1536"/>
      <c r="AF444" s="1536"/>
      <c r="AG444" s="1536"/>
      <c r="AH444" s="1536"/>
      <c r="AI444" s="1536"/>
      <c r="AJ444" s="1536"/>
      <c r="AK444" s="1536"/>
      <c r="AL444" s="1536"/>
      <c r="AM444" s="1536"/>
      <c r="AN444" s="1536"/>
      <c r="AO444" s="1536"/>
      <c r="AP444" s="1536"/>
      <c r="AQ444" s="1536"/>
      <c r="AR444" s="1536"/>
      <c r="AS444" s="1536"/>
      <c r="AT444" s="1536"/>
      <c r="AU444" s="1536"/>
      <c r="AV444" s="1536"/>
      <c r="AW444" s="1536"/>
      <c r="AX444" s="1536"/>
      <c r="AY444" s="1536"/>
      <c r="AZ444" s="1536"/>
      <c r="BA444" s="1536"/>
      <c r="BB444" s="1536"/>
      <c r="BC444" s="1536"/>
      <c r="BD444" s="1536"/>
      <c r="BE444" s="1536"/>
      <c r="BF444" s="1536"/>
    </row>
    <row r="445" spans="2:58" ht="15" x14ac:dyDescent="0.25">
      <c r="B445" s="1536"/>
      <c r="C445" s="1536"/>
      <c r="D445" s="1536"/>
      <c r="E445" s="1536"/>
      <c r="F445" s="1536"/>
      <c r="G445" s="1536"/>
      <c r="H445" s="1536"/>
      <c r="I445" s="1536"/>
      <c r="J445" s="1536"/>
      <c r="K445" s="1536"/>
      <c r="L445" s="1536"/>
      <c r="M445" s="1536"/>
      <c r="N445" s="1536"/>
      <c r="O445" s="1536"/>
      <c r="P445" s="1536"/>
      <c r="Q445" s="1536"/>
      <c r="R445" s="1536"/>
      <c r="S445" s="1536"/>
      <c r="T445" s="1536"/>
      <c r="U445" s="1536"/>
      <c r="V445" s="1536"/>
      <c r="W445" s="1536"/>
      <c r="X445" s="1536"/>
      <c r="Y445" s="1536"/>
      <c r="Z445" s="1536"/>
      <c r="AA445" s="1536"/>
      <c r="AB445" s="1536"/>
      <c r="AC445" s="1536"/>
      <c r="AD445" s="1536"/>
      <c r="AE445" s="1536"/>
      <c r="AF445" s="1536"/>
      <c r="AG445" s="1536"/>
      <c r="AH445" s="1536"/>
      <c r="AI445" s="1536"/>
      <c r="AJ445" s="1536"/>
      <c r="AK445" s="1536"/>
      <c r="AL445" s="1536"/>
      <c r="AM445" s="1536"/>
      <c r="AN445" s="1536"/>
      <c r="AO445" s="1536"/>
      <c r="AP445" s="1536"/>
      <c r="AQ445" s="1536"/>
      <c r="AR445" s="1536"/>
      <c r="AS445" s="1536"/>
      <c r="AT445" s="1536"/>
      <c r="AU445" s="1536"/>
      <c r="AV445" s="1536"/>
      <c r="AW445" s="1536"/>
      <c r="AX445" s="1536"/>
      <c r="AY445" s="1536"/>
      <c r="AZ445" s="1536"/>
      <c r="BA445" s="1536"/>
      <c r="BB445" s="1536"/>
      <c r="BC445" s="1536"/>
      <c r="BD445" s="1536"/>
      <c r="BE445" s="1536"/>
      <c r="BF445" s="1536"/>
    </row>
    <row r="446" spans="2:58" ht="15" x14ac:dyDescent="0.25">
      <c r="B446" s="1536"/>
      <c r="C446" s="1536"/>
      <c r="D446" s="1536"/>
      <c r="E446" s="1536"/>
      <c r="F446" s="1536"/>
      <c r="G446" s="1536"/>
      <c r="H446" s="1536"/>
      <c r="I446" s="1536"/>
      <c r="J446" s="1536"/>
      <c r="K446" s="1536"/>
      <c r="L446" s="1536"/>
      <c r="M446" s="1536"/>
      <c r="N446" s="1536"/>
      <c r="O446" s="1536"/>
      <c r="P446" s="1536"/>
      <c r="Q446" s="1536"/>
      <c r="R446" s="1536"/>
      <c r="S446" s="1536"/>
      <c r="T446" s="1536"/>
      <c r="U446" s="1536"/>
      <c r="V446" s="1536"/>
      <c r="W446" s="1536"/>
      <c r="X446" s="1536"/>
      <c r="Y446" s="1536"/>
      <c r="Z446" s="1536"/>
      <c r="AA446" s="1536"/>
      <c r="AB446" s="1536"/>
      <c r="AC446" s="1536"/>
      <c r="AD446" s="1536"/>
      <c r="AE446" s="1536"/>
      <c r="AF446" s="1536"/>
      <c r="AG446" s="1536"/>
      <c r="AH446" s="1536"/>
      <c r="AI446" s="1536"/>
      <c r="AJ446" s="1536"/>
      <c r="AK446" s="1536"/>
      <c r="AL446" s="1536"/>
      <c r="AM446" s="1536"/>
      <c r="AN446" s="1536"/>
      <c r="AO446" s="1536"/>
      <c r="AP446" s="1536"/>
      <c r="AQ446" s="1536"/>
      <c r="AR446" s="1536"/>
      <c r="AS446" s="1536"/>
      <c r="AT446" s="1536"/>
      <c r="AU446" s="1536"/>
      <c r="AV446" s="1536"/>
      <c r="AW446" s="1536"/>
      <c r="AX446" s="1536"/>
      <c r="AY446" s="1536"/>
      <c r="AZ446" s="1536"/>
      <c r="BA446" s="1536"/>
      <c r="BB446" s="1536"/>
      <c r="BC446" s="1536"/>
      <c r="BD446" s="1536"/>
      <c r="BE446" s="1536"/>
      <c r="BF446" s="1536"/>
    </row>
    <row r="447" spans="2:58" ht="15" x14ac:dyDescent="0.25">
      <c r="B447" s="1536"/>
      <c r="C447" s="1536"/>
      <c r="D447" s="1536"/>
      <c r="E447" s="1536"/>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1536"/>
      <c r="AG447" s="1536"/>
      <c r="AH447" s="1536"/>
      <c r="AI447" s="1536"/>
      <c r="AJ447" s="1536"/>
      <c r="AK447" s="1536"/>
      <c r="AL447" s="1536"/>
      <c r="AM447" s="1536"/>
      <c r="AN447" s="1536"/>
      <c r="AO447" s="1536"/>
      <c r="AP447" s="1536"/>
      <c r="AQ447" s="1536"/>
      <c r="AR447" s="1536"/>
      <c r="AS447" s="1536"/>
      <c r="AT447" s="1536"/>
      <c r="AU447" s="1536"/>
      <c r="AV447" s="1536"/>
      <c r="AW447" s="1536"/>
      <c r="AX447" s="1536"/>
      <c r="AY447" s="1536"/>
      <c r="AZ447" s="1536"/>
      <c r="BA447" s="1536"/>
      <c r="BB447" s="1536"/>
      <c r="BC447" s="1536"/>
      <c r="BD447" s="1536"/>
      <c r="BE447" s="1536"/>
      <c r="BF447" s="1536"/>
    </row>
    <row r="448" spans="2:58" ht="15" x14ac:dyDescent="0.25">
      <c r="B448" s="1536"/>
      <c r="C448" s="1536"/>
      <c r="D448" s="1536"/>
      <c r="E448" s="1536"/>
      <c r="F448" s="1536"/>
      <c r="G448" s="1536"/>
      <c r="H448" s="1536"/>
      <c r="I448" s="1536"/>
      <c r="J448" s="1536"/>
      <c r="K448" s="1536"/>
      <c r="L448" s="1536"/>
      <c r="M448" s="1536"/>
      <c r="N448" s="1536"/>
      <c r="O448" s="1536"/>
      <c r="P448" s="1536"/>
      <c r="Q448" s="1536"/>
      <c r="R448" s="1536"/>
      <c r="S448" s="1536"/>
      <c r="T448" s="1536"/>
      <c r="U448" s="1536"/>
      <c r="V448" s="1536"/>
      <c r="W448" s="1536"/>
      <c r="X448" s="1536"/>
      <c r="Y448" s="1536"/>
      <c r="Z448" s="1536"/>
      <c r="AA448" s="1536"/>
      <c r="AB448" s="1536"/>
      <c r="AC448" s="1536"/>
      <c r="AD448" s="1536"/>
      <c r="AE448" s="1536"/>
      <c r="AF448" s="1536"/>
      <c r="AG448" s="1536"/>
      <c r="AH448" s="1536"/>
      <c r="AI448" s="1536"/>
      <c r="AJ448" s="1536"/>
      <c r="AK448" s="1536"/>
      <c r="AL448" s="1536"/>
      <c r="AM448" s="1536"/>
      <c r="AN448" s="1536"/>
      <c r="AO448" s="1536"/>
      <c r="AP448" s="1536"/>
      <c r="AQ448" s="1536"/>
      <c r="AR448" s="1536"/>
      <c r="AS448" s="1536"/>
      <c r="AT448" s="1536"/>
      <c r="AU448" s="1536"/>
      <c r="AV448" s="1536"/>
      <c r="AW448" s="1536"/>
      <c r="AX448" s="1536"/>
      <c r="AY448" s="1536"/>
      <c r="AZ448" s="1536"/>
      <c r="BA448" s="1536"/>
      <c r="BB448" s="1536"/>
      <c r="BC448" s="1536"/>
      <c r="BD448" s="1536"/>
      <c r="BE448" s="1536"/>
      <c r="BF448" s="1536"/>
    </row>
    <row r="449" spans="2:58" ht="15" x14ac:dyDescent="0.25">
      <c r="B449" s="1536"/>
      <c r="C449" s="1536"/>
      <c r="D449" s="1536"/>
      <c r="E449" s="1536"/>
      <c r="F449" s="1536"/>
      <c r="G449" s="1536"/>
      <c r="H449" s="1536"/>
      <c r="I449" s="1536"/>
      <c r="J449" s="1536"/>
      <c r="K449" s="1536"/>
      <c r="L449" s="1536"/>
      <c r="M449" s="1536"/>
      <c r="N449" s="1536"/>
      <c r="O449" s="1536"/>
      <c r="P449" s="1536"/>
      <c r="Q449" s="1536"/>
      <c r="R449" s="1536"/>
      <c r="S449" s="1536"/>
      <c r="T449" s="1536"/>
      <c r="U449" s="1536"/>
      <c r="V449" s="1536"/>
      <c r="W449" s="1536"/>
      <c r="X449" s="1536"/>
      <c r="Y449" s="1536"/>
      <c r="Z449" s="1536"/>
      <c r="AA449" s="1536"/>
      <c r="AB449" s="1536"/>
      <c r="AC449" s="1536"/>
      <c r="AD449" s="1536"/>
      <c r="AE449" s="1536"/>
      <c r="AF449" s="1536"/>
      <c r="AG449" s="1536"/>
      <c r="AH449" s="1536"/>
      <c r="AI449" s="1536"/>
      <c r="AJ449" s="1536"/>
      <c r="AK449" s="1536"/>
      <c r="AL449" s="1536"/>
      <c r="AM449" s="1536"/>
      <c r="AN449" s="1536"/>
      <c r="AO449" s="1536"/>
      <c r="AP449" s="1536"/>
      <c r="AQ449" s="1536"/>
      <c r="AR449" s="1536"/>
      <c r="AS449" s="1536"/>
      <c r="AT449" s="1536"/>
      <c r="AU449" s="1536"/>
      <c r="AV449" s="1536"/>
      <c r="AW449" s="1536"/>
      <c r="AX449" s="1536"/>
      <c r="AY449" s="1536"/>
      <c r="AZ449" s="1536"/>
      <c r="BA449" s="1536"/>
      <c r="BB449" s="1536"/>
      <c r="BC449" s="1536"/>
      <c r="BD449" s="1536"/>
      <c r="BE449" s="1536"/>
      <c r="BF449" s="1536"/>
    </row>
    <row r="450" spans="2:58" ht="15" x14ac:dyDescent="0.25">
      <c r="B450" s="1536"/>
      <c r="C450" s="1536"/>
      <c r="D450" s="1536"/>
      <c r="E450" s="1536"/>
      <c r="F450" s="1536"/>
      <c r="G450" s="1536"/>
      <c r="H450" s="1536"/>
      <c r="I450" s="1536"/>
      <c r="J450" s="1536"/>
      <c r="K450" s="1536"/>
      <c r="L450" s="1536"/>
      <c r="M450" s="1536"/>
      <c r="N450" s="1536"/>
      <c r="O450" s="1536"/>
      <c r="P450" s="1536"/>
      <c r="Q450" s="1536"/>
      <c r="R450" s="1536"/>
      <c r="S450" s="1536"/>
      <c r="T450" s="1536"/>
      <c r="U450" s="1536"/>
      <c r="V450" s="1536"/>
      <c r="W450" s="1536"/>
      <c r="X450" s="1536"/>
      <c r="Y450" s="1536"/>
      <c r="Z450" s="1536"/>
      <c r="AA450" s="1536"/>
      <c r="AB450" s="1536"/>
      <c r="AC450" s="1536"/>
      <c r="AD450" s="1536"/>
      <c r="AE450" s="1536"/>
      <c r="AF450" s="1536"/>
      <c r="AG450" s="1536"/>
      <c r="AH450" s="1536"/>
      <c r="AI450" s="1536"/>
      <c r="AJ450" s="1536"/>
      <c r="AK450" s="1536"/>
      <c r="AL450" s="1536"/>
      <c r="AM450" s="1536"/>
      <c r="AN450" s="1536"/>
      <c r="AO450" s="1536"/>
      <c r="AP450" s="1536"/>
      <c r="AQ450" s="1536"/>
      <c r="AR450" s="1536"/>
      <c r="AS450" s="1536"/>
      <c r="AT450" s="1536"/>
      <c r="AU450" s="1536"/>
      <c r="AV450" s="1536"/>
      <c r="AW450" s="1536"/>
      <c r="AX450" s="1536"/>
      <c r="AY450" s="1536"/>
      <c r="AZ450" s="1536"/>
      <c r="BA450" s="1536"/>
      <c r="BB450" s="1536"/>
      <c r="BC450" s="1536"/>
      <c r="BD450" s="1536"/>
      <c r="BE450" s="1536"/>
      <c r="BF450" s="1536"/>
    </row>
    <row r="451" spans="2:58" ht="15" x14ac:dyDescent="0.25">
      <c r="B451" s="1536"/>
      <c r="C451" s="1536"/>
      <c r="D451" s="1536"/>
      <c r="E451" s="1536"/>
      <c r="F451" s="1536"/>
      <c r="G451" s="1536"/>
      <c r="H451" s="1536"/>
      <c r="I451" s="1536"/>
      <c r="J451" s="1536"/>
      <c r="K451" s="1536"/>
      <c r="L451" s="1536"/>
      <c r="M451" s="1536"/>
      <c r="N451" s="1536"/>
      <c r="O451" s="1536"/>
      <c r="P451" s="1536"/>
      <c r="Q451" s="1536"/>
      <c r="R451" s="1536"/>
      <c r="S451" s="1536"/>
      <c r="T451" s="1536"/>
      <c r="U451" s="1536"/>
      <c r="V451" s="1536"/>
      <c r="W451" s="1536"/>
      <c r="X451" s="1536"/>
      <c r="Y451" s="1536"/>
      <c r="Z451" s="1536"/>
      <c r="AA451" s="1536"/>
      <c r="AB451" s="1536"/>
      <c r="AC451" s="1536"/>
      <c r="AD451" s="1536"/>
      <c r="AE451" s="1536"/>
      <c r="AF451" s="1536"/>
      <c r="AG451" s="1536"/>
      <c r="AH451" s="1536"/>
      <c r="AI451" s="1536"/>
      <c r="AJ451" s="1536"/>
      <c r="AK451" s="1536"/>
      <c r="AL451" s="1536"/>
      <c r="AM451" s="1536"/>
      <c r="AN451" s="1536"/>
      <c r="AO451" s="1536"/>
      <c r="AP451" s="1536"/>
      <c r="AQ451" s="1536"/>
      <c r="AR451" s="1536"/>
      <c r="AS451" s="1536"/>
      <c r="AT451" s="1536"/>
      <c r="AU451" s="1536"/>
      <c r="AV451" s="1536"/>
      <c r="AW451" s="1536"/>
      <c r="AX451" s="1536"/>
      <c r="AY451" s="1536"/>
      <c r="AZ451" s="1536"/>
      <c r="BA451" s="1536"/>
      <c r="BB451" s="1536"/>
      <c r="BC451" s="1536"/>
      <c r="BD451" s="1536"/>
      <c r="BE451" s="1536"/>
      <c r="BF451" s="1536"/>
    </row>
    <row r="452" spans="2:58" ht="15" x14ac:dyDescent="0.25">
      <c r="B452" s="1536"/>
      <c r="C452" s="1536"/>
      <c r="D452" s="1536"/>
      <c r="E452" s="1536"/>
      <c r="F452" s="1536"/>
      <c r="G452" s="1536"/>
      <c r="H452" s="1536"/>
      <c r="I452" s="1536"/>
      <c r="J452" s="1536"/>
      <c r="K452" s="1536"/>
      <c r="L452" s="1536"/>
      <c r="M452" s="1536"/>
      <c r="N452" s="1536"/>
      <c r="O452" s="1536"/>
      <c r="P452" s="1536"/>
      <c r="Q452" s="1536"/>
      <c r="R452" s="1536"/>
      <c r="S452" s="1536"/>
      <c r="T452" s="1536"/>
      <c r="U452" s="1536"/>
      <c r="V452" s="1536"/>
      <c r="W452" s="1536"/>
      <c r="X452" s="1536"/>
      <c r="Y452" s="1536"/>
      <c r="Z452" s="1536"/>
      <c r="AA452" s="1536"/>
      <c r="AB452" s="1536"/>
      <c r="AC452" s="1536"/>
      <c r="AD452" s="1536"/>
      <c r="AE452" s="1536"/>
      <c r="AF452" s="1536"/>
      <c r="AG452" s="1536"/>
      <c r="AH452" s="1536"/>
      <c r="AI452" s="1536"/>
      <c r="AJ452" s="1536"/>
      <c r="AK452" s="1536"/>
      <c r="AL452" s="1536"/>
      <c r="AM452" s="1536"/>
      <c r="AN452" s="1536"/>
      <c r="AO452" s="1536"/>
      <c r="AP452" s="1536"/>
      <c r="AQ452" s="1536"/>
      <c r="AR452" s="1536"/>
      <c r="AS452" s="1536"/>
      <c r="AT452" s="1536"/>
      <c r="AU452" s="1536"/>
      <c r="AV452" s="1536"/>
      <c r="AW452" s="1536"/>
      <c r="AX452" s="1536"/>
      <c r="AY452" s="1536"/>
      <c r="AZ452" s="1536"/>
      <c r="BA452" s="1536"/>
      <c r="BB452" s="1536"/>
      <c r="BC452" s="1536"/>
      <c r="BD452" s="1536"/>
      <c r="BE452" s="1536"/>
      <c r="BF452" s="1536"/>
    </row>
    <row r="453" spans="2:58" ht="15" x14ac:dyDescent="0.25">
      <c r="B453" s="1536"/>
      <c r="C453" s="1536"/>
      <c r="D453" s="1536"/>
      <c r="E453" s="1536"/>
      <c r="F453" s="1536"/>
      <c r="G453" s="1536"/>
      <c r="H453" s="1536"/>
      <c r="I453" s="1536"/>
      <c r="J453" s="1536"/>
      <c r="K453" s="1536"/>
      <c r="L453" s="1536"/>
      <c r="M453" s="1536"/>
      <c r="N453" s="1536"/>
      <c r="O453" s="1536"/>
      <c r="P453" s="1536"/>
      <c r="Q453" s="1536"/>
      <c r="R453" s="1536"/>
      <c r="S453" s="1536"/>
      <c r="T453" s="1536"/>
      <c r="U453" s="1536"/>
      <c r="V453" s="1536"/>
      <c r="W453" s="1536"/>
      <c r="X453" s="1536"/>
      <c r="Y453" s="1536"/>
      <c r="Z453" s="1536"/>
      <c r="AA453" s="1536"/>
      <c r="AB453" s="1536"/>
      <c r="AC453" s="1536"/>
      <c r="AD453" s="1536"/>
      <c r="AE453" s="1536"/>
      <c r="AF453" s="1536"/>
      <c r="AG453" s="1536"/>
      <c r="AH453" s="1536"/>
      <c r="AI453" s="1536"/>
      <c r="AJ453" s="1536"/>
      <c r="AK453" s="1536"/>
      <c r="AL453" s="1536"/>
      <c r="AM453" s="1536"/>
      <c r="AN453" s="1536"/>
      <c r="AO453" s="1536"/>
      <c r="AP453" s="1536"/>
      <c r="AQ453" s="1536"/>
      <c r="AR453" s="1536"/>
      <c r="AS453" s="1536"/>
      <c r="AT453" s="1536"/>
      <c r="AU453" s="1536"/>
      <c r="AV453" s="1536"/>
      <c r="AW453" s="1536"/>
      <c r="AX453" s="1536"/>
      <c r="AY453" s="1536"/>
      <c r="AZ453" s="1536"/>
      <c r="BA453" s="1536"/>
      <c r="BB453" s="1536"/>
      <c r="BC453" s="1536"/>
      <c r="BD453" s="1536"/>
      <c r="BE453" s="1536"/>
      <c r="BF453" s="1536"/>
    </row>
    <row r="454" spans="2:58" ht="15" x14ac:dyDescent="0.25">
      <c r="B454" s="1536"/>
      <c r="C454" s="1536"/>
      <c r="D454" s="1536"/>
      <c r="E454" s="1536"/>
      <c r="F454" s="1536"/>
      <c r="G454" s="1536"/>
      <c r="H454" s="1536"/>
      <c r="I454" s="1536"/>
      <c r="J454" s="1536"/>
      <c r="K454" s="1536"/>
      <c r="L454" s="1536"/>
      <c r="M454" s="1536"/>
      <c r="N454" s="1536"/>
      <c r="O454" s="1536"/>
      <c r="P454" s="1536"/>
      <c r="Q454" s="1536"/>
      <c r="R454" s="1536"/>
      <c r="S454" s="1536"/>
      <c r="T454" s="1536"/>
      <c r="U454" s="1536"/>
      <c r="V454" s="1536"/>
      <c r="W454" s="1536"/>
      <c r="X454" s="1536"/>
      <c r="Y454" s="1536"/>
      <c r="Z454" s="1536"/>
      <c r="AA454" s="1536"/>
      <c r="AB454" s="1536"/>
      <c r="AC454" s="1536"/>
      <c r="AD454" s="1536"/>
      <c r="AE454" s="1536"/>
      <c r="AF454" s="1536"/>
      <c r="AG454" s="1536"/>
      <c r="AH454" s="1536"/>
      <c r="AI454" s="1536"/>
      <c r="AJ454" s="1536"/>
      <c r="AK454" s="1536"/>
      <c r="AL454" s="1536"/>
      <c r="AM454" s="1536"/>
      <c r="AN454" s="1536"/>
      <c r="AO454" s="1536"/>
      <c r="AP454" s="1536"/>
      <c r="AQ454" s="1536"/>
      <c r="AR454" s="1536"/>
      <c r="AS454" s="1536"/>
      <c r="AT454" s="1536"/>
      <c r="AU454" s="1536"/>
      <c r="AV454" s="1536"/>
      <c r="AW454" s="1536"/>
      <c r="AX454" s="1536"/>
      <c r="AY454" s="1536"/>
      <c r="AZ454" s="1536"/>
      <c r="BA454" s="1536"/>
      <c r="BB454" s="1536"/>
      <c r="BC454" s="1536"/>
      <c r="BD454" s="1536"/>
      <c r="BE454" s="1536"/>
      <c r="BF454" s="1536"/>
    </row>
    <row r="455" spans="2:58" ht="15" x14ac:dyDescent="0.25">
      <c r="B455" s="1536"/>
      <c r="C455" s="1536"/>
      <c r="D455" s="1536"/>
      <c r="E455" s="1536"/>
      <c r="F455" s="1536"/>
      <c r="G455" s="1536"/>
      <c r="H455" s="1536"/>
      <c r="I455" s="1536"/>
      <c r="J455" s="1536"/>
      <c r="K455" s="1536"/>
      <c r="L455" s="1536"/>
      <c r="M455" s="1536"/>
      <c r="N455" s="1536"/>
      <c r="O455" s="1536"/>
      <c r="P455" s="1536"/>
      <c r="Q455" s="1536"/>
      <c r="R455" s="1536"/>
      <c r="S455" s="1536"/>
      <c r="T455" s="1536"/>
      <c r="U455" s="1536"/>
      <c r="V455" s="1536"/>
      <c r="W455" s="1536"/>
      <c r="X455" s="1536"/>
      <c r="Y455" s="1536"/>
      <c r="Z455" s="1536"/>
      <c r="AA455" s="1536"/>
      <c r="AB455" s="1536"/>
      <c r="AC455" s="1536"/>
      <c r="AD455" s="1536"/>
      <c r="AE455" s="1536"/>
      <c r="AF455" s="1536"/>
      <c r="AG455" s="1536"/>
      <c r="AH455" s="1536"/>
      <c r="AI455" s="1536"/>
      <c r="AJ455" s="1536"/>
      <c r="AK455" s="1536"/>
      <c r="AL455" s="1536"/>
      <c r="AM455" s="1536"/>
      <c r="AN455" s="1536"/>
      <c r="AO455" s="1536"/>
      <c r="AP455" s="1536"/>
      <c r="AQ455" s="1536"/>
      <c r="AR455" s="1536"/>
      <c r="AS455" s="1536"/>
      <c r="AT455" s="1536"/>
      <c r="AU455" s="1536"/>
      <c r="AV455" s="1536"/>
      <c r="AW455" s="1536"/>
      <c r="AX455" s="1536"/>
      <c r="AY455" s="1536"/>
      <c r="AZ455" s="1536"/>
      <c r="BA455" s="1536"/>
      <c r="BB455" s="1536"/>
      <c r="BC455" s="1536"/>
      <c r="BD455" s="1536"/>
      <c r="BE455" s="1536"/>
      <c r="BF455" s="1536"/>
    </row>
    <row r="456" spans="2:58" ht="15" x14ac:dyDescent="0.25">
      <c r="B456" s="1536"/>
      <c r="C456" s="1536"/>
      <c r="D456" s="1536"/>
      <c r="E456" s="1536"/>
      <c r="F456" s="1536"/>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1536"/>
      <c r="AD456" s="1536"/>
      <c r="AE456" s="1536"/>
      <c r="AF456" s="1536"/>
      <c r="AG456" s="1536"/>
      <c r="AH456" s="1536"/>
      <c r="AI456" s="1536"/>
      <c r="AJ456" s="1536"/>
      <c r="AK456" s="1536"/>
      <c r="AL456" s="1536"/>
      <c r="AM456" s="1536"/>
      <c r="AN456" s="1536"/>
      <c r="AO456" s="1536"/>
      <c r="AP456" s="1536"/>
      <c r="AQ456" s="1536"/>
      <c r="AR456" s="1536"/>
      <c r="AS456" s="1536"/>
      <c r="AT456" s="1536"/>
      <c r="AU456" s="1536"/>
      <c r="AV456" s="1536"/>
      <c r="AW456" s="1536"/>
      <c r="AX456" s="1536"/>
      <c r="AY456" s="1536"/>
      <c r="AZ456" s="1536"/>
      <c r="BA456" s="1536"/>
      <c r="BB456" s="1536"/>
      <c r="BC456" s="1536"/>
      <c r="BD456" s="1536"/>
      <c r="BE456" s="1536"/>
      <c r="BF456" s="1536"/>
    </row>
    <row r="457" spans="2:58" ht="15" x14ac:dyDescent="0.25">
      <c r="B457" s="1536"/>
      <c r="C457" s="1536"/>
      <c r="D457" s="1536"/>
      <c r="E457" s="153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536"/>
      <c r="AD457" s="1536"/>
      <c r="AE457" s="1536"/>
      <c r="AF457" s="1536"/>
      <c r="AG457" s="1536"/>
      <c r="AH457" s="1536"/>
      <c r="AI457" s="1536"/>
      <c r="AJ457" s="1536"/>
      <c r="AK457" s="1536"/>
      <c r="AL457" s="1536"/>
      <c r="AM457" s="1536"/>
      <c r="AN457" s="1536"/>
      <c r="AO457" s="1536"/>
      <c r="AP457" s="1536"/>
      <c r="AQ457" s="1536"/>
      <c r="AR457" s="1536"/>
      <c r="AS457" s="1536"/>
      <c r="AT457" s="1536"/>
      <c r="AU457" s="1536"/>
      <c r="AV457" s="1536"/>
      <c r="AW457" s="1536"/>
      <c r="AX457" s="1536"/>
      <c r="AY457" s="1536"/>
      <c r="AZ457" s="1536"/>
      <c r="BA457" s="1536"/>
      <c r="BB457" s="1536"/>
      <c r="BC457" s="1536"/>
      <c r="BD457" s="1536"/>
      <c r="BE457" s="1536"/>
      <c r="BF457" s="1536"/>
    </row>
    <row r="458" spans="2:58" ht="15" x14ac:dyDescent="0.25">
      <c r="B458" s="1536"/>
      <c r="C458" s="1536"/>
      <c r="D458" s="1536"/>
      <c r="E458" s="1536"/>
      <c r="F458" s="1536"/>
      <c r="G458" s="1536"/>
      <c r="H458" s="1536"/>
      <c r="I458" s="1536"/>
      <c r="J458" s="1536"/>
      <c r="K458" s="1536"/>
      <c r="L458" s="1536"/>
      <c r="M458" s="1536"/>
      <c r="N458" s="1536"/>
      <c r="O458" s="1536"/>
      <c r="P458" s="1536"/>
      <c r="Q458" s="1536"/>
      <c r="R458" s="1536"/>
      <c r="S458" s="1536"/>
      <c r="T458" s="1536"/>
      <c r="U458" s="1536"/>
      <c r="V458" s="1536"/>
      <c r="W458" s="1536"/>
      <c r="X458" s="1536"/>
      <c r="Y458" s="1536"/>
      <c r="Z458" s="1536"/>
      <c r="AA458" s="1536"/>
      <c r="AB458" s="1536"/>
      <c r="AC458" s="1536"/>
      <c r="AD458" s="1536"/>
      <c r="AE458" s="1536"/>
      <c r="AF458" s="1536"/>
      <c r="AG458" s="1536"/>
      <c r="AH458" s="1536"/>
      <c r="AI458" s="1536"/>
      <c r="AJ458" s="1536"/>
      <c r="AK458" s="1536"/>
      <c r="AL458" s="1536"/>
      <c r="AM458" s="1536"/>
      <c r="AN458" s="1536"/>
      <c r="AO458" s="1536"/>
      <c r="AP458" s="1536"/>
      <c r="AQ458" s="1536"/>
      <c r="AR458" s="1536"/>
      <c r="AS458" s="1536"/>
      <c r="AT458" s="1536"/>
      <c r="AU458" s="1536"/>
      <c r="AV458" s="1536"/>
      <c r="AW458" s="1536"/>
      <c r="AX458" s="1536"/>
      <c r="AY458" s="1536"/>
      <c r="AZ458" s="1536"/>
      <c r="BA458" s="1536"/>
      <c r="BB458" s="1536"/>
      <c r="BC458" s="1536"/>
      <c r="BD458" s="1536"/>
      <c r="BE458" s="1536"/>
      <c r="BF458" s="1536"/>
    </row>
    <row r="459" spans="2:58" ht="15" x14ac:dyDescent="0.25">
      <c r="B459" s="1536"/>
      <c r="C459" s="1536"/>
      <c r="D459" s="1536"/>
      <c r="E459" s="1536"/>
      <c r="F459" s="1536"/>
      <c r="G459" s="1536"/>
      <c r="H459" s="1536"/>
      <c r="I459" s="1536"/>
      <c r="J459" s="1536"/>
      <c r="K459" s="1536"/>
      <c r="L459" s="1536"/>
      <c r="M459" s="1536"/>
      <c r="N459" s="1536"/>
      <c r="O459" s="1536"/>
      <c r="P459" s="1536"/>
      <c r="Q459" s="1536"/>
      <c r="R459" s="1536"/>
      <c r="S459" s="1536"/>
      <c r="T459" s="1536"/>
      <c r="U459" s="1536"/>
      <c r="V459" s="1536"/>
      <c r="W459" s="1536"/>
      <c r="X459" s="1536"/>
      <c r="Y459" s="1536"/>
      <c r="Z459" s="1536"/>
      <c r="AA459" s="1536"/>
      <c r="AB459" s="1536"/>
      <c r="AC459" s="1536"/>
      <c r="AD459" s="1536"/>
      <c r="AE459" s="1536"/>
      <c r="AF459" s="1536"/>
      <c r="AG459" s="1536"/>
      <c r="AH459" s="1536"/>
      <c r="AI459" s="1536"/>
      <c r="AJ459" s="1536"/>
      <c r="AK459" s="1536"/>
      <c r="AL459" s="1536"/>
      <c r="AM459" s="1536"/>
      <c r="AN459" s="1536"/>
      <c r="AO459" s="1536"/>
      <c r="AP459" s="1536"/>
      <c r="AQ459" s="1536"/>
      <c r="AR459" s="1536"/>
      <c r="AS459" s="1536"/>
      <c r="AT459" s="1536"/>
      <c r="AU459" s="1536"/>
      <c r="AV459" s="1536"/>
      <c r="AW459" s="1536"/>
      <c r="AX459" s="1536"/>
      <c r="AY459" s="1536"/>
      <c r="AZ459" s="1536"/>
      <c r="BA459" s="1536"/>
      <c r="BB459" s="1536"/>
      <c r="BC459" s="1536"/>
      <c r="BD459" s="1536"/>
      <c r="BE459" s="1536"/>
      <c r="BF459" s="1536"/>
    </row>
    <row r="460" spans="2:58" ht="15" x14ac:dyDescent="0.25">
      <c r="B460" s="1536"/>
      <c r="C460" s="1536"/>
      <c r="D460" s="1536"/>
      <c r="E460" s="1536"/>
      <c r="F460" s="1536"/>
      <c r="G460" s="1536"/>
      <c r="H460" s="1536"/>
      <c r="I460" s="1536"/>
      <c r="J460" s="1536"/>
      <c r="K460" s="1536"/>
      <c r="L460" s="1536"/>
      <c r="M460" s="1536"/>
      <c r="N460" s="1536"/>
      <c r="O460" s="1536"/>
      <c r="P460" s="1536"/>
      <c r="Q460" s="1536"/>
      <c r="R460" s="1536"/>
      <c r="S460" s="1536"/>
      <c r="T460" s="1536"/>
      <c r="U460" s="1536"/>
      <c r="V460" s="1536"/>
      <c r="W460" s="1536"/>
      <c r="X460" s="1536"/>
      <c r="Y460" s="1536"/>
      <c r="Z460" s="1536"/>
      <c r="AA460" s="1536"/>
      <c r="AB460" s="1536"/>
      <c r="AC460" s="1536"/>
      <c r="AD460" s="1536"/>
      <c r="AE460" s="1536"/>
      <c r="AF460" s="1536"/>
      <c r="AG460" s="1536"/>
      <c r="AH460" s="1536"/>
      <c r="AI460" s="1536"/>
      <c r="AJ460" s="1536"/>
      <c r="AK460" s="1536"/>
      <c r="AL460" s="1536"/>
      <c r="AM460" s="1536"/>
      <c r="AN460" s="1536"/>
      <c r="AO460" s="1536"/>
      <c r="AP460" s="1536"/>
      <c r="AQ460" s="1536"/>
      <c r="AR460" s="1536"/>
      <c r="AS460" s="1536"/>
      <c r="AT460" s="1536"/>
      <c r="AU460" s="1536"/>
      <c r="AV460" s="1536"/>
      <c r="AW460" s="1536"/>
      <c r="AX460" s="1536"/>
      <c r="AY460" s="1536"/>
      <c r="AZ460" s="1536"/>
      <c r="BA460" s="1536"/>
      <c r="BB460" s="1536"/>
      <c r="BC460" s="1536"/>
      <c r="BD460" s="1536"/>
      <c r="BE460" s="1536"/>
      <c r="BF460" s="1536"/>
    </row>
    <row r="461" spans="2:58" ht="15" x14ac:dyDescent="0.25">
      <c r="B461" s="1536"/>
      <c r="C461" s="1536"/>
      <c r="D461" s="1536"/>
      <c r="E461" s="1536"/>
      <c r="F461" s="1536"/>
      <c r="G461" s="1536"/>
      <c r="H461" s="1536"/>
      <c r="I461" s="1536"/>
      <c r="J461" s="1536"/>
      <c r="K461" s="1536"/>
      <c r="L461" s="1536"/>
      <c r="M461" s="1536"/>
      <c r="N461" s="1536"/>
      <c r="O461" s="1536"/>
      <c r="P461" s="1536"/>
      <c r="Q461" s="1536"/>
      <c r="R461" s="1536"/>
      <c r="S461" s="1536"/>
      <c r="T461" s="1536"/>
      <c r="U461" s="1536"/>
      <c r="V461" s="1536"/>
      <c r="W461" s="1536"/>
      <c r="X461" s="1536"/>
      <c r="Y461" s="1536"/>
      <c r="Z461" s="1536"/>
      <c r="AA461" s="1536"/>
      <c r="AB461" s="1536"/>
      <c r="AC461" s="1536"/>
      <c r="AD461" s="1536"/>
      <c r="AE461" s="1536"/>
      <c r="AF461" s="1536"/>
      <c r="AG461" s="1536"/>
      <c r="AH461" s="1536"/>
      <c r="AI461" s="1536"/>
      <c r="AJ461" s="1536"/>
      <c r="AK461" s="1536"/>
      <c r="AL461" s="1536"/>
      <c r="AM461" s="1536"/>
      <c r="AN461" s="1536"/>
      <c r="AO461" s="1536"/>
      <c r="AP461" s="1536"/>
      <c r="AQ461" s="1536"/>
      <c r="AR461" s="1536"/>
      <c r="AS461" s="1536"/>
      <c r="AT461" s="1536"/>
      <c r="AU461" s="1536"/>
      <c r="AV461" s="1536"/>
      <c r="AW461" s="1536"/>
      <c r="AX461" s="1536"/>
      <c r="AY461" s="1536"/>
      <c r="AZ461" s="1536"/>
      <c r="BA461" s="1536"/>
      <c r="BB461" s="1536"/>
      <c r="BC461" s="1536"/>
      <c r="BD461" s="1536"/>
      <c r="BE461" s="1536"/>
      <c r="BF461" s="1536"/>
    </row>
    <row r="462" spans="2:58" ht="15" x14ac:dyDescent="0.25">
      <c r="B462" s="1536"/>
      <c r="C462" s="1536"/>
      <c r="D462" s="1536"/>
      <c r="E462" s="1536"/>
      <c r="F462" s="1536"/>
      <c r="G462" s="1536"/>
      <c r="H462" s="1536"/>
      <c r="I462" s="1536"/>
      <c r="J462" s="1536"/>
      <c r="K462" s="1536"/>
      <c r="L462" s="1536"/>
      <c r="M462" s="1536"/>
      <c r="N462" s="1536"/>
      <c r="O462" s="1536"/>
      <c r="P462" s="1536"/>
      <c r="Q462" s="1536"/>
      <c r="R462" s="1536"/>
      <c r="S462" s="1536"/>
      <c r="T462" s="1536"/>
      <c r="U462" s="1536"/>
      <c r="V462" s="1536"/>
      <c r="W462" s="1536"/>
      <c r="X462" s="1536"/>
      <c r="Y462" s="1536"/>
      <c r="Z462" s="1536"/>
      <c r="AA462" s="1536"/>
      <c r="AB462" s="1536"/>
      <c r="AC462" s="1536"/>
      <c r="AD462" s="1536"/>
      <c r="AE462" s="1536"/>
      <c r="AF462" s="1536"/>
      <c r="AG462" s="1536"/>
      <c r="AH462" s="1536"/>
      <c r="AI462" s="1536"/>
      <c r="AJ462" s="1536"/>
      <c r="AK462" s="1536"/>
      <c r="AL462" s="1536"/>
      <c r="AM462" s="1536"/>
      <c r="AN462" s="1536"/>
      <c r="AO462" s="1536"/>
      <c r="AP462" s="1536"/>
      <c r="AQ462" s="1536"/>
      <c r="AR462" s="1536"/>
      <c r="AS462" s="1536"/>
      <c r="AT462" s="1536"/>
      <c r="AU462" s="1536"/>
      <c r="AV462" s="1536"/>
      <c r="AW462" s="1536"/>
      <c r="AX462" s="1536"/>
      <c r="AY462" s="1536"/>
      <c r="AZ462" s="1536"/>
      <c r="BA462" s="1536"/>
      <c r="BB462" s="1536"/>
      <c r="BC462" s="1536"/>
      <c r="BD462" s="1536"/>
      <c r="BE462" s="1536"/>
      <c r="BF462" s="1536"/>
    </row>
    <row r="463" spans="2:58" ht="15" x14ac:dyDescent="0.25">
      <c r="B463" s="1536"/>
      <c r="C463" s="1536"/>
      <c r="D463" s="1536"/>
      <c r="E463" s="1536"/>
      <c r="F463" s="1536"/>
      <c r="G463" s="1536"/>
      <c r="H463" s="1536"/>
      <c r="I463" s="1536"/>
      <c r="J463" s="1536"/>
      <c r="K463" s="1536"/>
      <c r="L463" s="1536"/>
      <c r="M463" s="1536"/>
      <c r="N463" s="1536"/>
      <c r="O463" s="1536"/>
      <c r="P463" s="1536"/>
      <c r="Q463" s="1536"/>
      <c r="R463" s="1536"/>
      <c r="S463" s="1536"/>
      <c r="T463" s="1536"/>
      <c r="U463" s="1536"/>
      <c r="V463" s="1536"/>
      <c r="W463" s="1536"/>
      <c r="X463" s="1536"/>
      <c r="Y463" s="1536"/>
      <c r="Z463" s="1536"/>
      <c r="AA463" s="1536"/>
      <c r="AB463" s="1536"/>
      <c r="AC463" s="1536"/>
      <c r="AD463" s="1536"/>
      <c r="AE463" s="1536"/>
      <c r="AF463" s="1536"/>
      <c r="AG463" s="1536"/>
      <c r="AH463" s="1536"/>
      <c r="AI463" s="1536"/>
      <c r="AJ463" s="1536"/>
      <c r="AK463" s="1536"/>
      <c r="AL463" s="1536"/>
      <c r="AM463" s="1536"/>
      <c r="AN463" s="1536"/>
      <c r="AO463" s="1536"/>
      <c r="AP463" s="1536"/>
      <c r="AQ463" s="1536"/>
      <c r="AR463" s="1536"/>
      <c r="AS463" s="1536"/>
      <c r="AT463" s="1536"/>
      <c r="AU463" s="1536"/>
      <c r="AV463" s="1536"/>
      <c r="AW463" s="1536"/>
      <c r="AX463" s="1536"/>
      <c r="AY463" s="1536"/>
      <c r="AZ463" s="1536"/>
      <c r="BA463" s="1536"/>
      <c r="BB463" s="1536"/>
      <c r="BC463" s="1536"/>
      <c r="BD463" s="1536"/>
      <c r="BE463" s="1536"/>
      <c r="BF463" s="1536"/>
    </row>
    <row r="464" spans="2:58" ht="15" x14ac:dyDescent="0.25">
      <c r="B464" s="1536"/>
      <c r="C464" s="1536"/>
      <c r="D464" s="1536"/>
      <c r="E464" s="1536"/>
      <c r="F464" s="1536"/>
      <c r="G464" s="1536"/>
      <c r="H464" s="1536"/>
      <c r="I464" s="1536"/>
      <c r="J464" s="1536"/>
      <c r="K464" s="1536"/>
      <c r="L464" s="1536"/>
      <c r="M464" s="1536"/>
      <c r="N464" s="1536"/>
      <c r="O464" s="1536"/>
      <c r="P464" s="1536"/>
      <c r="Q464" s="1536"/>
      <c r="R464" s="1536"/>
      <c r="S464" s="1536"/>
      <c r="T464" s="1536"/>
      <c r="U464" s="1536"/>
      <c r="V464" s="1536"/>
      <c r="W464" s="1536"/>
      <c r="X464" s="1536"/>
      <c r="Y464" s="1536"/>
      <c r="Z464" s="1536"/>
      <c r="AA464" s="1536"/>
      <c r="AB464" s="1536"/>
      <c r="AC464" s="1536"/>
      <c r="AD464" s="1536"/>
      <c r="AE464" s="1536"/>
      <c r="AF464" s="1536"/>
      <c r="AG464" s="1536"/>
      <c r="AH464" s="1536"/>
      <c r="AI464" s="1536"/>
      <c r="AJ464" s="1536"/>
      <c r="AK464" s="1536"/>
      <c r="AL464" s="1536"/>
      <c r="AM464" s="1536"/>
      <c r="AN464" s="1536"/>
      <c r="AO464" s="1536"/>
      <c r="AP464" s="1536"/>
      <c r="AQ464" s="1536"/>
      <c r="AR464" s="1536"/>
      <c r="AS464" s="1536"/>
      <c r="AT464" s="1536"/>
      <c r="AU464" s="1536"/>
      <c r="AV464" s="1536"/>
      <c r="AW464" s="1536"/>
      <c r="AX464" s="1536"/>
      <c r="AY464" s="1536"/>
      <c r="AZ464" s="1536"/>
      <c r="BA464" s="1536"/>
      <c r="BB464" s="1536"/>
      <c r="BC464" s="1536"/>
      <c r="BD464" s="1536"/>
      <c r="BE464" s="1536"/>
      <c r="BF464" s="1536"/>
    </row>
    <row r="465" spans="2:58" ht="15" x14ac:dyDescent="0.25">
      <c r="B465" s="1536"/>
      <c r="C465" s="1536"/>
      <c r="D465" s="1536"/>
      <c r="E465" s="1536"/>
      <c r="F465" s="1536"/>
      <c r="G465" s="1536"/>
      <c r="H465" s="1536"/>
      <c r="I465" s="1536"/>
      <c r="J465" s="1536"/>
      <c r="K465" s="1536"/>
      <c r="L465" s="1536"/>
      <c r="M465" s="1536"/>
      <c r="N465" s="1536"/>
      <c r="O465" s="1536"/>
      <c r="P465" s="1536"/>
      <c r="Q465" s="1536"/>
      <c r="R465" s="1536"/>
      <c r="S465" s="1536"/>
      <c r="T465" s="1536"/>
      <c r="U465" s="1536"/>
      <c r="V465" s="1536"/>
      <c r="W465" s="1536"/>
      <c r="X465" s="1536"/>
      <c r="Y465" s="1536"/>
      <c r="Z465" s="1536"/>
      <c r="AA465" s="1536"/>
      <c r="AB465" s="1536"/>
      <c r="AC465" s="1536"/>
      <c r="AD465" s="1536"/>
      <c r="AE465" s="1536"/>
      <c r="AF465" s="1536"/>
      <c r="AG465" s="1536"/>
      <c r="AH465" s="1536"/>
      <c r="AI465" s="1536"/>
      <c r="AJ465" s="1536"/>
      <c r="AK465" s="1536"/>
      <c r="AL465" s="1536"/>
      <c r="AM465" s="1536"/>
      <c r="AN465" s="1536"/>
      <c r="AO465" s="1536"/>
      <c r="AP465" s="1536"/>
      <c r="AQ465" s="1536"/>
      <c r="AR465" s="1536"/>
      <c r="AS465" s="1536"/>
      <c r="AT465" s="1536"/>
      <c r="AU465" s="1536"/>
      <c r="AV465" s="1536"/>
      <c r="AW465" s="1536"/>
      <c r="AX465" s="1536"/>
      <c r="AY465" s="1536"/>
      <c r="AZ465" s="1536"/>
      <c r="BA465" s="1536"/>
      <c r="BB465" s="1536"/>
      <c r="BC465" s="1536"/>
      <c r="BD465" s="1536"/>
      <c r="BE465" s="1536"/>
      <c r="BF465" s="1536"/>
    </row>
    <row r="466" spans="2:58" ht="15" x14ac:dyDescent="0.25">
      <c r="B466" s="1536"/>
      <c r="C466" s="1536"/>
      <c r="D466" s="1536"/>
      <c r="E466" s="1536"/>
      <c r="F466" s="1536"/>
      <c r="G466" s="1536"/>
      <c r="H466" s="1536"/>
      <c r="I466" s="1536"/>
      <c r="J466" s="1536"/>
      <c r="K466" s="1536"/>
      <c r="L466" s="1536"/>
      <c r="M466" s="1536"/>
      <c r="N466" s="1536"/>
      <c r="O466" s="1536"/>
      <c r="P466" s="1536"/>
      <c r="Q466" s="1536"/>
      <c r="R466" s="1536"/>
      <c r="S466" s="1536"/>
      <c r="T466" s="1536"/>
      <c r="U466" s="1536"/>
      <c r="V466" s="1536"/>
      <c r="W466" s="1536"/>
      <c r="X466" s="1536"/>
      <c r="Y466" s="1536"/>
      <c r="Z466" s="1536"/>
      <c r="AA466" s="1536"/>
      <c r="AB466" s="1536"/>
      <c r="AC466" s="1536"/>
      <c r="AD466" s="1536"/>
      <c r="AE466" s="1536"/>
      <c r="AF466" s="1536"/>
      <c r="AG466" s="1536"/>
      <c r="AH466" s="1536"/>
      <c r="AI466" s="1536"/>
      <c r="AJ466" s="1536"/>
      <c r="AK466" s="1536"/>
      <c r="AL466" s="1536"/>
      <c r="AM466" s="1536"/>
      <c r="AN466" s="1536"/>
      <c r="AO466" s="1536"/>
      <c r="AP466" s="1536"/>
      <c r="AQ466" s="1536"/>
      <c r="AR466" s="1536"/>
      <c r="AS466" s="1536"/>
      <c r="AT466" s="1536"/>
      <c r="AU466" s="1536"/>
      <c r="AV466" s="1536"/>
      <c r="AW466" s="1536"/>
      <c r="AX466" s="1536"/>
      <c r="AY466" s="1536"/>
      <c r="AZ466" s="1536"/>
      <c r="BA466" s="1536"/>
      <c r="BB466" s="1536"/>
      <c r="BC466" s="1536"/>
      <c r="BD466" s="1536"/>
      <c r="BE466" s="1536"/>
      <c r="BF466" s="1536"/>
    </row>
    <row r="467" spans="2:58" ht="15" x14ac:dyDescent="0.25">
      <c r="B467" s="1536"/>
      <c r="C467" s="1536"/>
      <c r="D467" s="1536"/>
      <c r="E467" s="1536"/>
      <c r="F467" s="1536"/>
      <c r="G467" s="1536"/>
      <c r="H467" s="1536"/>
      <c r="I467" s="1536"/>
      <c r="J467" s="1536"/>
      <c r="K467" s="1536"/>
      <c r="L467" s="1536"/>
      <c r="M467" s="1536"/>
      <c r="N467" s="1536"/>
      <c r="O467" s="1536"/>
      <c r="P467" s="1536"/>
      <c r="Q467" s="1536"/>
      <c r="R467" s="1536"/>
      <c r="S467" s="1536"/>
      <c r="T467" s="1536"/>
      <c r="U467" s="1536"/>
      <c r="V467" s="1536"/>
      <c r="W467" s="1536"/>
      <c r="X467" s="1536"/>
      <c r="Y467" s="1536"/>
      <c r="Z467" s="1536"/>
      <c r="AA467" s="1536"/>
      <c r="AB467" s="1536"/>
      <c r="AC467" s="1536"/>
      <c r="AD467" s="1536"/>
      <c r="AE467" s="1536"/>
      <c r="AF467" s="1536"/>
      <c r="AG467" s="1536"/>
      <c r="AH467" s="1536"/>
      <c r="AI467" s="1536"/>
      <c r="AJ467" s="1536"/>
      <c r="AK467" s="1536"/>
      <c r="AL467" s="1536"/>
      <c r="AM467" s="1536"/>
      <c r="AN467" s="1536"/>
      <c r="AO467" s="1536"/>
      <c r="AP467" s="1536"/>
      <c r="AQ467" s="1536"/>
      <c r="AR467" s="1536"/>
      <c r="AS467" s="1536"/>
      <c r="AT467" s="1536"/>
      <c r="AU467" s="1536"/>
      <c r="AV467" s="1536"/>
      <c r="AW467" s="1536"/>
      <c r="AX467" s="1536"/>
      <c r="AY467" s="1536"/>
      <c r="AZ467" s="1536"/>
      <c r="BA467" s="1536"/>
      <c r="BB467" s="1536"/>
      <c r="BC467" s="1536"/>
      <c r="BD467" s="1536"/>
      <c r="BE467" s="1536"/>
      <c r="BF467" s="1536"/>
    </row>
    <row r="468" spans="2:58" ht="15" x14ac:dyDescent="0.25">
      <c r="B468" s="1536"/>
      <c r="C468" s="1536"/>
      <c r="D468" s="1536"/>
      <c r="E468" s="1536"/>
      <c r="F468" s="1536"/>
      <c r="G468" s="1536"/>
      <c r="H468" s="1536"/>
      <c r="I468" s="1536"/>
      <c r="J468" s="1536"/>
      <c r="K468" s="1536"/>
      <c r="L468" s="1536"/>
      <c r="M468" s="1536"/>
      <c r="N468" s="1536"/>
      <c r="O468" s="1536"/>
      <c r="P468" s="1536"/>
      <c r="Q468" s="1536"/>
      <c r="R468" s="1536"/>
      <c r="S468" s="1536"/>
      <c r="T468" s="1536"/>
      <c r="U468" s="1536"/>
      <c r="V468" s="1536"/>
      <c r="W468" s="1536"/>
      <c r="X468" s="1536"/>
      <c r="Y468" s="1536"/>
      <c r="Z468" s="1536"/>
      <c r="AA468" s="1536"/>
      <c r="AB468" s="1536"/>
      <c r="AC468" s="1536"/>
      <c r="AD468" s="1536"/>
      <c r="AE468" s="1536"/>
      <c r="AF468" s="1536"/>
      <c r="AG468" s="1536"/>
      <c r="AH468" s="1536"/>
      <c r="AI468" s="1536"/>
      <c r="AJ468" s="1536"/>
      <c r="AK468" s="1536"/>
      <c r="AL468" s="1536"/>
      <c r="AM468" s="1536"/>
      <c r="AN468" s="1536"/>
      <c r="AO468" s="1536"/>
      <c r="AP468" s="1536"/>
      <c r="AQ468" s="1536"/>
      <c r="AR468" s="1536"/>
      <c r="AS468" s="1536"/>
      <c r="AT468" s="1536"/>
      <c r="AU468" s="1536"/>
      <c r="AV468" s="1536"/>
      <c r="AW468" s="1536"/>
      <c r="AX468" s="1536"/>
      <c r="AY468" s="1536"/>
      <c r="AZ468" s="1536"/>
      <c r="BA468" s="1536"/>
      <c r="BB468" s="1536"/>
      <c r="BC468" s="1536"/>
      <c r="BD468" s="1536"/>
      <c r="BE468" s="1536"/>
      <c r="BF468" s="1536"/>
    </row>
    <row r="469" spans="2:58" ht="15" x14ac:dyDescent="0.25">
      <c r="B469" s="1536"/>
      <c r="C469" s="1536"/>
      <c r="D469" s="1536"/>
      <c r="E469" s="1536"/>
      <c r="F469" s="1536"/>
      <c r="G469" s="1536"/>
      <c r="H469" s="1536"/>
      <c r="I469" s="1536"/>
      <c r="J469" s="1536"/>
      <c r="K469" s="1536"/>
      <c r="L469" s="1536"/>
      <c r="M469" s="1536"/>
      <c r="N469" s="1536"/>
      <c r="O469" s="1536"/>
      <c r="P469" s="1536"/>
      <c r="Q469" s="1536"/>
      <c r="R469" s="1536"/>
      <c r="S469" s="1536"/>
      <c r="T469" s="1536"/>
      <c r="U469" s="1536"/>
      <c r="V469" s="1536"/>
      <c r="W469" s="1536"/>
      <c r="X469" s="1536"/>
      <c r="Y469" s="1536"/>
      <c r="Z469" s="1536"/>
      <c r="AA469" s="1536"/>
      <c r="AB469" s="1536"/>
      <c r="AC469" s="1536"/>
      <c r="AD469" s="1536"/>
      <c r="AE469" s="1536"/>
      <c r="AF469" s="1536"/>
      <c r="AG469" s="1536"/>
      <c r="AH469" s="1536"/>
      <c r="AI469" s="1536"/>
      <c r="AJ469" s="1536"/>
      <c r="AK469" s="1536"/>
      <c r="AL469" s="1536"/>
      <c r="AM469" s="1536"/>
      <c r="AN469" s="1536"/>
      <c r="AO469" s="1536"/>
      <c r="AP469" s="1536"/>
      <c r="AQ469" s="1536"/>
      <c r="AR469" s="1536"/>
      <c r="AS469" s="1536"/>
      <c r="AT469" s="1536"/>
      <c r="AU469" s="1536"/>
      <c r="AV469" s="1536"/>
      <c r="AW469" s="1536"/>
      <c r="AX469" s="1536"/>
      <c r="AY469" s="1536"/>
      <c r="AZ469" s="1536"/>
      <c r="BA469" s="1536"/>
      <c r="BB469" s="1536"/>
      <c r="BC469" s="1536"/>
      <c r="BD469" s="1536"/>
      <c r="BE469" s="1536"/>
      <c r="BF469" s="1536"/>
    </row>
    <row r="470" spans="2:58" ht="15" x14ac:dyDescent="0.25">
      <c r="B470" s="1536"/>
      <c r="C470" s="1536"/>
      <c r="D470" s="1536"/>
      <c r="E470" s="1536"/>
      <c r="F470" s="1536"/>
      <c r="G470" s="1536"/>
      <c r="H470" s="1536"/>
      <c r="I470" s="1536"/>
      <c r="J470" s="1536"/>
      <c r="K470" s="1536"/>
      <c r="L470" s="1536"/>
      <c r="M470" s="1536"/>
      <c r="N470" s="1536"/>
      <c r="O470" s="1536"/>
      <c r="P470" s="1536"/>
      <c r="Q470" s="1536"/>
      <c r="R470" s="1536"/>
      <c r="S470" s="1536"/>
      <c r="T470" s="1536"/>
      <c r="U470" s="1536"/>
      <c r="V470" s="1536"/>
      <c r="W470" s="1536"/>
      <c r="X470" s="1536"/>
      <c r="Y470" s="1536"/>
      <c r="Z470" s="1536"/>
      <c r="AA470" s="1536"/>
      <c r="AB470" s="1536"/>
      <c r="AC470" s="1536"/>
      <c r="AD470" s="1536"/>
      <c r="AE470" s="1536"/>
      <c r="AF470" s="1536"/>
      <c r="AG470" s="1536"/>
      <c r="AH470" s="1536"/>
      <c r="AI470" s="1536"/>
      <c r="AJ470" s="1536"/>
      <c r="AK470" s="1536"/>
      <c r="AL470" s="1536"/>
      <c r="AM470" s="1536"/>
      <c r="AN470" s="1536"/>
      <c r="AO470" s="1536"/>
      <c r="AP470" s="1536"/>
      <c r="AQ470" s="1536"/>
      <c r="AR470" s="1536"/>
      <c r="AS470" s="1536"/>
      <c r="AT470" s="1536"/>
      <c r="AU470" s="1536"/>
      <c r="AV470" s="1536"/>
      <c r="AW470" s="1536"/>
      <c r="AX470" s="1536"/>
      <c r="AY470" s="1536"/>
      <c r="AZ470" s="1536"/>
      <c r="BA470" s="1536"/>
      <c r="BB470" s="1536"/>
      <c r="BC470" s="1536"/>
      <c r="BD470" s="1536"/>
      <c r="BE470" s="1536"/>
      <c r="BF470" s="1536"/>
    </row>
    <row r="471" spans="2:58" ht="15" x14ac:dyDescent="0.25">
      <c r="B471" s="1536"/>
      <c r="C471" s="1536"/>
      <c r="D471" s="1536"/>
      <c r="E471" s="1536"/>
      <c r="F471" s="1536"/>
      <c r="G471" s="1536"/>
      <c r="H471" s="1536"/>
      <c r="I471" s="1536"/>
      <c r="J471" s="1536"/>
      <c r="K471" s="1536"/>
      <c r="L471" s="1536"/>
      <c r="M471" s="1536"/>
      <c r="N471" s="1536"/>
      <c r="O471" s="1536"/>
      <c r="P471" s="1536"/>
      <c r="Q471" s="1536"/>
      <c r="R471" s="1536"/>
      <c r="S471" s="1536"/>
      <c r="T471" s="1536"/>
      <c r="U471" s="1536"/>
      <c r="V471" s="1536"/>
      <c r="W471" s="1536"/>
      <c r="X471" s="1536"/>
      <c r="Y471" s="1536"/>
      <c r="Z471" s="1536"/>
      <c r="AA471" s="1536"/>
      <c r="AB471" s="1536"/>
      <c r="AC471" s="1536"/>
      <c r="AD471" s="1536"/>
      <c r="AE471" s="1536"/>
      <c r="AF471" s="1536"/>
      <c r="AG471" s="1536"/>
      <c r="AH471" s="1536"/>
      <c r="AI471" s="1536"/>
      <c r="AJ471" s="1536"/>
      <c r="AK471" s="1536"/>
      <c r="AL471" s="1536"/>
      <c r="AM471" s="1536"/>
      <c r="AN471" s="1536"/>
      <c r="AO471" s="1536"/>
      <c r="AP471" s="1536"/>
      <c r="AQ471" s="1536"/>
      <c r="AR471" s="1536"/>
      <c r="AS471" s="1536"/>
      <c r="AT471" s="1536"/>
      <c r="AU471" s="1536"/>
      <c r="AV471" s="1536"/>
      <c r="AW471" s="1536"/>
      <c r="AX471" s="1536"/>
      <c r="AY471" s="1536"/>
      <c r="AZ471" s="1536"/>
      <c r="BA471" s="1536"/>
      <c r="BB471" s="1536"/>
      <c r="BC471" s="1536"/>
      <c r="BD471" s="1536"/>
      <c r="BE471" s="1536"/>
      <c r="BF471" s="1536"/>
    </row>
    <row r="472" spans="2:58" ht="15" x14ac:dyDescent="0.25">
      <c r="B472" s="1536"/>
      <c r="C472" s="1536"/>
      <c r="D472" s="1536"/>
      <c r="E472" s="1536"/>
      <c r="F472" s="1536"/>
      <c r="G472" s="1536"/>
      <c r="H472" s="1536"/>
      <c r="I472" s="1536"/>
      <c r="J472" s="1536"/>
      <c r="K472" s="1536"/>
      <c r="L472" s="1536"/>
      <c r="M472" s="1536"/>
      <c r="N472" s="1536"/>
      <c r="O472" s="1536"/>
      <c r="P472" s="1536"/>
      <c r="Q472" s="1536"/>
      <c r="R472" s="1536"/>
      <c r="S472" s="1536"/>
      <c r="T472" s="1536"/>
      <c r="U472" s="1536"/>
      <c r="V472" s="1536"/>
      <c r="W472" s="1536"/>
      <c r="X472" s="1536"/>
      <c r="Y472" s="1536"/>
      <c r="Z472" s="1536"/>
      <c r="AA472" s="1536"/>
      <c r="AB472" s="1536"/>
      <c r="AC472" s="1536"/>
      <c r="AD472" s="1536"/>
      <c r="AE472" s="1536"/>
      <c r="AF472" s="1536"/>
      <c r="AG472" s="1536"/>
      <c r="AH472" s="1536"/>
      <c r="AI472" s="1536"/>
      <c r="AJ472" s="1536"/>
      <c r="AK472" s="1536"/>
      <c r="AL472" s="1536"/>
      <c r="AM472" s="1536"/>
      <c r="AN472" s="1536"/>
      <c r="AO472" s="1536"/>
      <c r="AP472" s="1536"/>
      <c r="AQ472" s="1536"/>
      <c r="AR472" s="1536"/>
      <c r="AS472" s="1536"/>
      <c r="AT472" s="1536"/>
      <c r="AU472" s="1536"/>
      <c r="AV472" s="1536"/>
      <c r="AW472" s="1536"/>
      <c r="AX472" s="1536"/>
      <c r="AY472" s="1536"/>
      <c r="AZ472" s="1536"/>
      <c r="BA472" s="1536"/>
      <c r="BB472" s="1536"/>
      <c r="BC472" s="1536"/>
      <c r="BD472" s="1536"/>
      <c r="BE472" s="1536"/>
      <c r="BF472" s="1536"/>
    </row>
    <row r="473" spans="2:58" ht="15" x14ac:dyDescent="0.25">
      <c r="B473" s="1536"/>
      <c r="C473" s="1536"/>
      <c r="D473" s="1536"/>
      <c r="E473" s="1536"/>
      <c r="F473" s="1536"/>
      <c r="G473" s="1536"/>
      <c r="H473" s="1536"/>
      <c r="I473" s="1536"/>
      <c r="J473" s="1536"/>
      <c r="K473" s="1536"/>
      <c r="L473" s="1536"/>
      <c r="M473" s="1536"/>
      <c r="N473" s="1536"/>
      <c r="O473" s="1536"/>
      <c r="P473" s="1536"/>
      <c r="Q473" s="1536"/>
      <c r="R473" s="1536"/>
      <c r="S473" s="1536"/>
      <c r="T473" s="1536"/>
      <c r="U473" s="1536"/>
      <c r="V473" s="1536"/>
      <c r="W473" s="1536"/>
      <c r="X473" s="1536"/>
      <c r="Y473" s="1536"/>
      <c r="Z473" s="1536"/>
      <c r="AA473" s="1536"/>
      <c r="AB473" s="1536"/>
      <c r="AC473" s="1536"/>
      <c r="AD473" s="1536"/>
      <c r="AE473" s="1536"/>
      <c r="AF473" s="1536"/>
      <c r="AG473" s="1536"/>
      <c r="AH473" s="1536"/>
      <c r="AI473" s="1536"/>
      <c r="AJ473" s="1536"/>
      <c r="AK473" s="1536"/>
      <c r="AL473" s="1536"/>
      <c r="AM473" s="1536"/>
      <c r="AN473" s="1536"/>
      <c r="AO473" s="1536"/>
      <c r="AP473" s="1536"/>
      <c r="AQ473" s="1536"/>
      <c r="AR473" s="1536"/>
      <c r="AS473" s="1536"/>
      <c r="AT473" s="1536"/>
      <c r="AU473" s="1536"/>
      <c r="AV473" s="1536"/>
      <c r="AW473" s="1536"/>
      <c r="AX473" s="1536"/>
      <c r="AY473" s="1536"/>
      <c r="AZ473" s="1536"/>
      <c r="BA473" s="1536"/>
      <c r="BB473" s="1536"/>
      <c r="BC473" s="1536"/>
      <c r="BD473" s="1536"/>
      <c r="BE473" s="1536"/>
      <c r="BF473" s="1536"/>
    </row>
    <row r="474" spans="2:58" ht="15" x14ac:dyDescent="0.25">
      <c r="B474" s="1536"/>
      <c r="C474" s="1536"/>
      <c r="D474" s="1536"/>
      <c r="E474" s="1536"/>
      <c r="F474" s="1536"/>
      <c r="G474" s="1536"/>
      <c r="H474" s="1536"/>
      <c r="I474" s="1536"/>
      <c r="J474" s="1536"/>
      <c r="K474" s="1536"/>
      <c r="L474" s="1536"/>
      <c r="M474" s="1536"/>
      <c r="N474" s="1536"/>
      <c r="O474" s="1536"/>
      <c r="P474" s="1536"/>
      <c r="Q474" s="1536"/>
      <c r="R474" s="1536"/>
      <c r="S474" s="1536"/>
      <c r="T474" s="1536"/>
      <c r="U474" s="1536"/>
      <c r="V474" s="1536"/>
      <c r="W474" s="1536"/>
      <c r="X474" s="1536"/>
      <c r="Y474" s="1536"/>
      <c r="Z474" s="1536"/>
      <c r="AA474" s="1536"/>
      <c r="AB474" s="1536"/>
      <c r="AC474" s="1536"/>
      <c r="AD474" s="1536"/>
      <c r="AE474" s="1536"/>
      <c r="AF474" s="1536"/>
      <c r="AG474" s="1536"/>
      <c r="AH474" s="1536"/>
      <c r="AI474" s="1536"/>
      <c r="AJ474" s="1536"/>
      <c r="AK474" s="1536"/>
      <c r="AL474" s="1536"/>
      <c r="AM474" s="1536"/>
      <c r="AN474" s="1536"/>
      <c r="AO474" s="1536"/>
      <c r="AP474" s="1536"/>
      <c r="AQ474" s="1536"/>
      <c r="AR474" s="1536"/>
      <c r="AS474" s="1536"/>
      <c r="AT474" s="1536"/>
      <c r="AU474" s="1536"/>
      <c r="AV474" s="1536"/>
      <c r="AW474" s="1536"/>
      <c r="AX474" s="1536"/>
      <c r="AY474" s="1536"/>
      <c r="AZ474" s="1536"/>
      <c r="BA474" s="1536"/>
      <c r="BB474" s="1536"/>
      <c r="BC474" s="1536"/>
      <c r="BD474" s="1536"/>
      <c r="BE474" s="1536"/>
      <c r="BF474" s="1536"/>
    </row>
    <row r="475" spans="2:58" ht="15" x14ac:dyDescent="0.25">
      <c r="B475" s="1536"/>
      <c r="C475" s="1536"/>
      <c r="D475" s="1536"/>
      <c r="E475" s="1536"/>
      <c r="F475" s="1536"/>
      <c r="G475" s="1536"/>
      <c r="H475" s="1536"/>
      <c r="I475" s="1536"/>
      <c r="J475" s="1536"/>
      <c r="K475" s="1536"/>
      <c r="L475" s="1536"/>
      <c r="M475" s="1536"/>
      <c r="N475" s="1536"/>
      <c r="O475" s="1536"/>
      <c r="P475" s="1536"/>
      <c r="Q475" s="1536"/>
      <c r="R475" s="1536"/>
      <c r="S475" s="1536"/>
      <c r="T475" s="1536"/>
      <c r="U475" s="1536"/>
      <c r="V475" s="1536"/>
      <c r="W475" s="1536"/>
      <c r="X475" s="1536"/>
      <c r="Y475" s="1536"/>
      <c r="Z475" s="1536"/>
      <c r="AA475" s="1536"/>
      <c r="AB475" s="1536"/>
      <c r="AC475" s="1536"/>
      <c r="AD475" s="1536"/>
      <c r="AE475" s="1536"/>
      <c r="AF475" s="1536"/>
      <c r="AG475" s="1536"/>
      <c r="AH475" s="1536"/>
      <c r="AI475" s="1536"/>
      <c r="AJ475" s="1536"/>
      <c r="AK475" s="1536"/>
      <c r="AL475" s="1536"/>
      <c r="AM475" s="1536"/>
      <c r="AN475" s="1536"/>
      <c r="AO475" s="1536"/>
      <c r="AP475" s="1536"/>
      <c r="AQ475" s="1536"/>
      <c r="AR475" s="1536"/>
      <c r="AS475" s="1536"/>
      <c r="AT475" s="1536"/>
      <c r="AU475" s="1536"/>
      <c r="AV475" s="1536"/>
      <c r="AW475" s="1536"/>
      <c r="AX475" s="1536"/>
      <c r="AY475" s="1536"/>
      <c r="AZ475" s="1536"/>
      <c r="BA475" s="1536"/>
      <c r="BB475" s="1536"/>
      <c r="BC475" s="1536"/>
      <c r="BD475" s="1536"/>
      <c r="BE475" s="1536"/>
      <c r="BF475" s="1536"/>
    </row>
    <row r="476" spans="2:58" ht="15" x14ac:dyDescent="0.25">
      <c r="B476" s="1536"/>
      <c r="C476" s="1536"/>
      <c r="D476" s="1536"/>
      <c r="E476" s="1536"/>
      <c r="F476" s="1536"/>
      <c r="G476" s="1536"/>
      <c r="H476" s="1536"/>
      <c r="I476" s="1536"/>
      <c r="J476" s="1536"/>
      <c r="K476" s="1536"/>
      <c r="L476" s="1536"/>
      <c r="M476" s="1536"/>
      <c r="N476" s="1536"/>
      <c r="O476" s="1536"/>
      <c r="P476" s="1536"/>
      <c r="Q476" s="1536"/>
      <c r="R476" s="1536"/>
      <c r="S476" s="1536"/>
      <c r="T476" s="1536"/>
      <c r="U476" s="1536"/>
      <c r="V476" s="1536"/>
      <c r="W476" s="1536"/>
      <c r="X476" s="1536"/>
      <c r="Y476" s="1536"/>
      <c r="Z476" s="1536"/>
      <c r="AA476" s="1536"/>
      <c r="AB476" s="1536"/>
      <c r="AC476" s="1536"/>
      <c r="AD476" s="1536"/>
      <c r="AE476" s="1536"/>
      <c r="AF476" s="1536"/>
      <c r="AG476" s="1536"/>
      <c r="AH476" s="1536"/>
      <c r="AI476" s="1536"/>
      <c r="AJ476" s="1536"/>
      <c r="AK476" s="1536"/>
      <c r="AL476" s="1536"/>
      <c r="AM476" s="1536"/>
      <c r="AN476" s="1536"/>
      <c r="AO476" s="1536"/>
      <c r="AP476" s="1536"/>
      <c r="AQ476" s="1536"/>
      <c r="AR476" s="1536"/>
      <c r="AS476" s="1536"/>
      <c r="AT476" s="1536"/>
      <c r="AU476" s="1536"/>
      <c r="AV476" s="1536"/>
      <c r="AW476" s="1536"/>
      <c r="AX476" s="1536"/>
      <c r="AY476" s="1536"/>
      <c r="AZ476" s="1536"/>
      <c r="BA476" s="1536"/>
      <c r="BB476" s="1536"/>
      <c r="BC476" s="1536"/>
      <c r="BD476" s="1536"/>
      <c r="BE476" s="1536"/>
      <c r="BF476" s="1536"/>
    </row>
    <row r="477" spans="2:58" ht="15" x14ac:dyDescent="0.25">
      <c r="B477" s="1536"/>
      <c r="C477" s="1536"/>
      <c r="D477" s="1536"/>
      <c r="E477" s="1536"/>
      <c r="F477" s="1536"/>
      <c r="G477" s="1536"/>
      <c r="H477" s="1536"/>
      <c r="I477" s="1536"/>
      <c r="J477" s="1536"/>
      <c r="K477" s="1536"/>
      <c r="L477" s="1536"/>
      <c r="M477" s="1536"/>
      <c r="N477" s="1536"/>
      <c r="O477" s="1536"/>
      <c r="P477" s="1536"/>
      <c r="Q477" s="1536"/>
      <c r="R477" s="1536"/>
      <c r="S477" s="1536"/>
      <c r="T477" s="1536"/>
      <c r="U477" s="1536"/>
      <c r="V477" s="1536"/>
      <c r="W477" s="1536"/>
      <c r="X477" s="1536"/>
      <c r="Y477" s="1536"/>
      <c r="Z477" s="1536"/>
      <c r="AA477" s="1536"/>
      <c r="AB477" s="1536"/>
      <c r="AC477" s="1536"/>
      <c r="AD477" s="1536"/>
      <c r="AE477" s="1536"/>
      <c r="AF477" s="1536"/>
      <c r="AG477" s="1536"/>
      <c r="AH477" s="1536"/>
      <c r="AI477" s="1536"/>
      <c r="AJ477" s="1536"/>
      <c r="AK477" s="1536"/>
      <c r="AL477" s="1536"/>
      <c r="AM477" s="1536"/>
      <c r="AN477" s="1536"/>
      <c r="AO477" s="1536"/>
      <c r="AP477" s="1536"/>
      <c r="AQ477" s="1536"/>
      <c r="AR477" s="1536"/>
      <c r="AS477" s="1536"/>
      <c r="AT477" s="1536"/>
      <c r="AU477" s="1536"/>
      <c r="AV477" s="1536"/>
      <c r="AW477" s="1536"/>
      <c r="AX477" s="1536"/>
      <c r="AY477" s="1536"/>
      <c r="AZ477" s="1536"/>
      <c r="BA477" s="1536"/>
      <c r="BB477" s="1536"/>
      <c r="BC477" s="1536"/>
      <c r="BD477" s="1536"/>
      <c r="BE477" s="1536"/>
      <c r="BF477" s="1536"/>
    </row>
    <row r="478" spans="2:58" ht="15" x14ac:dyDescent="0.25">
      <c r="B478" s="1536"/>
      <c r="C478" s="1536"/>
      <c r="D478" s="1536"/>
      <c r="E478" s="1536"/>
      <c r="F478" s="1536"/>
      <c r="G478" s="1536"/>
      <c r="H478" s="1536"/>
      <c r="I478" s="1536"/>
      <c r="J478" s="1536"/>
      <c r="K478" s="1536"/>
      <c r="L478" s="1536"/>
      <c r="M478" s="1536"/>
      <c r="N478" s="1536"/>
      <c r="O478" s="1536"/>
      <c r="P478" s="1536"/>
      <c r="Q478" s="1536"/>
      <c r="R478" s="1536"/>
      <c r="S478" s="1536"/>
      <c r="T478" s="1536"/>
      <c r="U478" s="1536"/>
      <c r="V478" s="1536"/>
      <c r="W478" s="1536"/>
      <c r="X478" s="1536"/>
      <c r="Y478" s="1536"/>
      <c r="Z478" s="1536"/>
      <c r="AA478" s="1536"/>
      <c r="AB478" s="1536"/>
      <c r="AC478" s="1536"/>
      <c r="AD478" s="1536"/>
      <c r="AE478" s="1536"/>
      <c r="AF478" s="1536"/>
      <c r="AG478" s="1536"/>
      <c r="AH478" s="1536"/>
      <c r="AI478" s="1536"/>
      <c r="AJ478" s="1536"/>
      <c r="AK478" s="1536"/>
      <c r="AL478" s="1536"/>
      <c r="AM478" s="1536"/>
      <c r="AN478" s="1536"/>
      <c r="AO478" s="1536"/>
      <c r="AP478" s="1536"/>
      <c r="AQ478" s="1536"/>
      <c r="AR478" s="1536"/>
      <c r="AS478" s="1536"/>
      <c r="AT478" s="1536"/>
      <c r="AU478" s="1536"/>
      <c r="AV478" s="1536"/>
      <c r="AW478" s="1536"/>
      <c r="AX478" s="1536"/>
      <c r="AY478" s="1536"/>
      <c r="AZ478" s="1536"/>
      <c r="BA478" s="1536"/>
      <c r="BB478" s="1536"/>
      <c r="BC478" s="1536"/>
      <c r="BD478" s="1536"/>
      <c r="BE478" s="1536"/>
      <c r="BF478" s="1536"/>
    </row>
    <row r="479" spans="2:58" ht="15" x14ac:dyDescent="0.25">
      <c r="B479" s="1536"/>
      <c r="C479" s="1536"/>
      <c r="D479" s="1536"/>
      <c r="E479" s="1536"/>
      <c r="F479" s="1536"/>
      <c r="G479" s="1536"/>
      <c r="H479" s="1536"/>
      <c r="I479" s="1536"/>
      <c r="J479" s="1536"/>
      <c r="K479" s="1536"/>
      <c r="L479" s="1536"/>
      <c r="M479" s="1536"/>
      <c r="N479" s="1536"/>
      <c r="O479" s="1536"/>
      <c r="P479" s="1536"/>
      <c r="Q479" s="1536"/>
      <c r="R479" s="1536"/>
      <c r="S479" s="1536"/>
      <c r="T479" s="1536"/>
      <c r="U479" s="1536"/>
      <c r="V479" s="1536"/>
      <c r="W479" s="1536"/>
      <c r="X479" s="1536"/>
      <c r="Y479" s="1536"/>
      <c r="Z479" s="1536"/>
      <c r="AA479" s="1536"/>
      <c r="AB479" s="1536"/>
      <c r="AC479" s="1536"/>
      <c r="AD479" s="1536"/>
      <c r="AE479" s="1536"/>
      <c r="AF479" s="1536"/>
      <c r="AG479" s="1536"/>
      <c r="AH479" s="1536"/>
      <c r="AI479" s="1536"/>
      <c r="AJ479" s="1536"/>
      <c r="AK479" s="1536"/>
      <c r="AL479" s="1536"/>
      <c r="AM479" s="1536"/>
      <c r="AN479" s="1536"/>
      <c r="AO479" s="1536"/>
      <c r="AP479" s="1536"/>
      <c r="AQ479" s="1536"/>
      <c r="AR479" s="1536"/>
      <c r="AS479" s="1536"/>
      <c r="AT479" s="1536"/>
      <c r="AU479" s="1536"/>
      <c r="AV479" s="1536"/>
      <c r="AW479" s="1536"/>
      <c r="AX479" s="1536"/>
      <c r="AY479" s="1536"/>
      <c r="AZ479" s="1536"/>
      <c r="BA479" s="1536"/>
      <c r="BB479" s="1536"/>
      <c r="BC479" s="1536"/>
      <c r="BD479" s="1536"/>
      <c r="BE479" s="1536"/>
      <c r="BF479" s="1536"/>
    </row>
    <row r="480" spans="2:58" ht="15" x14ac:dyDescent="0.25">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1536"/>
      <c r="AV480" s="1536"/>
      <c r="AW480" s="1536"/>
      <c r="AX480" s="1536"/>
      <c r="AY480" s="1536"/>
      <c r="AZ480" s="1536"/>
      <c r="BA480" s="1536"/>
      <c r="BB480" s="1536"/>
      <c r="BC480" s="1536"/>
      <c r="BD480" s="1536"/>
      <c r="BE480" s="1536"/>
      <c r="BF480" s="1536"/>
    </row>
    <row r="481" spans="2:58" ht="15" x14ac:dyDescent="0.25">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U481" s="1536"/>
      <c r="AV481" s="1536"/>
      <c r="AW481" s="1536"/>
      <c r="AX481" s="1536"/>
      <c r="AY481" s="1536"/>
      <c r="AZ481" s="1536"/>
      <c r="BA481" s="1536"/>
      <c r="BB481" s="1536"/>
      <c r="BC481" s="1536"/>
      <c r="BD481" s="1536"/>
      <c r="BE481" s="1536"/>
      <c r="BF481" s="1536"/>
    </row>
    <row r="482" spans="2:58" ht="15" x14ac:dyDescent="0.25">
      <c r="B482" s="1536"/>
      <c r="C482" s="1536"/>
      <c r="D482" s="1536"/>
      <c r="E482" s="1536"/>
      <c r="F482" s="1536"/>
      <c r="G482" s="1536"/>
      <c r="H482" s="1536"/>
      <c r="I482" s="1536"/>
      <c r="J482" s="1536"/>
      <c r="K482" s="1536"/>
      <c r="L482" s="1536"/>
      <c r="M482" s="1536"/>
      <c r="N482" s="1536"/>
      <c r="O482" s="1536"/>
      <c r="P482" s="1536"/>
      <c r="Q482" s="1536"/>
      <c r="R482" s="1536"/>
      <c r="S482" s="1536"/>
      <c r="T482" s="1536"/>
      <c r="U482" s="1536"/>
      <c r="V482" s="1536"/>
      <c r="W482" s="1536"/>
      <c r="X482" s="1536"/>
      <c r="Y482" s="1536"/>
      <c r="Z482" s="1536"/>
      <c r="AA482" s="1536"/>
      <c r="AB482" s="1536"/>
      <c r="AC482" s="1536"/>
      <c r="AD482" s="1536"/>
      <c r="AE482" s="1536"/>
      <c r="AF482" s="1536"/>
      <c r="AG482" s="1536"/>
      <c r="AH482" s="1536"/>
      <c r="AI482" s="1536"/>
      <c r="AJ482" s="1536"/>
      <c r="AK482" s="1536"/>
      <c r="AL482" s="1536"/>
      <c r="AM482" s="1536"/>
      <c r="AN482" s="1536"/>
      <c r="AO482" s="1536"/>
      <c r="AP482" s="1536"/>
      <c r="AQ482" s="1536"/>
      <c r="AR482" s="1536"/>
      <c r="AS482" s="1536"/>
      <c r="AT482" s="1536"/>
      <c r="AU482" s="1536"/>
      <c r="AV482" s="1536"/>
      <c r="AW482" s="1536"/>
      <c r="AX482" s="1536"/>
      <c r="AY482" s="1536"/>
      <c r="AZ482" s="1536"/>
      <c r="BA482" s="1536"/>
      <c r="BB482" s="1536"/>
      <c r="BC482" s="1536"/>
      <c r="BD482" s="1536"/>
      <c r="BE482" s="1536"/>
      <c r="BF482" s="1536"/>
    </row>
    <row r="483" spans="2:58" ht="15" x14ac:dyDescent="0.25">
      <c r="B483" s="1536"/>
      <c r="C483" s="1536"/>
      <c r="D483" s="1536"/>
      <c r="E483" s="1536"/>
      <c r="F483" s="1536"/>
      <c r="G483" s="1536"/>
      <c r="H483" s="1536"/>
      <c r="I483" s="1536"/>
      <c r="J483" s="1536"/>
      <c r="K483" s="1536"/>
      <c r="L483" s="1536"/>
      <c r="M483" s="1536"/>
      <c r="N483" s="1536"/>
      <c r="O483" s="1536"/>
      <c r="P483" s="1536"/>
      <c r="Q483" s="1536"/>
      <c r="R483" s="1536"/>
      <c r="S483" s="1536"/>
      <c r="T483" s="1536"/>
      <c r="U483" s="1536"/>
      <c r="V483" s="1536"/>
      <c r="W483" s="1536"/>
      <c r="X483" s="1536"/>
      <c r="Y483" s="1536"/>
      <c r="Z483" s="1536"/>
      <c r="AA483" s="1536"/>
      <c r="AB483" s="1536"/>
      <c r="AC483" s="1536"/>
      <c r="AD483" s="1536"/>
      <c r="AE483" s="1536"/>
      <c r="AF483" s="1536"/>
      <c r="AG483" s="1536"/>
      <c r="AH483" s="1536"/>
      <c r="AI483" s="1536"/>
      <c r="AJ483" s="1536"/>
      <c r="AK483" s="1536"/>
      <c r="AL483" s="1536"/>
      <c r="AM483" s="1536"/>
      <c r="AN483" s="1536"/>
      <c r="AO483" s="1536"/>
      <c r="AP483" s="1536"/>
      <c r="AQ483" s="1536"/>
      <c r="AR483" s="1536"/>
      <c r="AS483" s="1536"/>
      <c r="AT483" s="1536"/>
      <c r="AU483" s="1536"/>
      <c r="AV483" s="1536"/>
      <c r="AW483" s="1536"/>
      <c r="AX483" s="1536"/>
      <c r="AY483" s="1536"/>
      <c r="AZ483" s="1536"/>
      <c r="BA483" s="1536"/>
      <c r="BB483" s="1536"/>
      <c r="BC483" s="1536"/>
      <c r="BD483" s="1536"/>
      <c r="BE483" s="1536"/>
      <c r="BF483" s="1536"/>
    </row>
    <row r="484" spans="2:58" ht="15" x14ac:dyDescent="0.25">
      <c r="B484" s="1536"/>
      <c r="C484" s="1536"/>
      <c r="D484" s="1536"/>
      <c r="E484" s="1536"/>
      <c r="F484" s="1536"/>
      <c r="G484" s="1536"/>
      <c r="H484" s="1536"/>
      <c r="I484" s="1536"/>
      <c r="J484" s="1536"/>
      <c r="K484" s="1536"/>
      <c r="L484" s="1536"/>
      <c r="M484" s="1536"/>
      <c r="N484" s="1536"/>
      <c r="O484" s="1536"/>
      <c r="P484" s="1536"/>
      <c r="Q484" s="1536"/>
      <c r="R484" s="1536"/>
      <c r="S484" s="1536"/>
      <c r="T484" s="1536"/>
      <c r="U484" s="1536"/>
      <c r="V484" s="1536"/>
      <c r="W484" s="1536"/>
      <c r="X484" s="1536"/>
      <c r="Y484" s="1536"/>
      <c r="Z484" s="1536"/>
      <c r="AA484" s="1536"/>
      <c r="AB484" s="1536"/>
      <c r="AC484" s="1536"/>
      <c r="AD484" s="1536"/>
      <c r="AE484" s="1536"/>
      <c r="AF484" s="1536"/>
      <c r="AG484" s="1536"/>
      <c r="AH484" s="1536"/>
      <c r="AI484" s="1536"/>
      <c r="AJ484" s="1536"/>
      <c r="AK484" s="1536"/>
      <c r="AL484" s="1536"/>
      <c r="AM484" s="1536"/>
      <c r="AN484" s="1536"/>
      <c r="AO484" s="1536"/>
      <c r="AP484" s="1536"/>
      <c r="AQ484" s="1536"/>
      <c r="AR484" s="1536"/>
      <c r="AS484" s="1536"/>
      <c r="AT484" s="1536"/>
      <c r="AU484" s="1536"/>
      <c r="AV484" s="1536"/>
      <c r="AW484" s="1536"/>
      <c r="AX484" s="1536"/>
      <c r="AY484" s="1536"/>
      <c r="AZ484" s="1536"/>
      <c r="BA484" s="1536"/>
      <c r="BB484" s="1536"/>
      <c r="BC484" s="1536"/>
      <c r="BD484" s="1536"/>
      <c r="BE484" s="1536"/>
      <c r="BF484" s="1536"/>
    </row>
    <row r="485" spans="2:58" ht="15" x14ac:dyDescent="0.25">
      <c r="B485" s="1536"/>
      <c r="C485" s="1536"/>
      <c r="D485" s="1536"/>
      <c r="E485" s="1536"/>
      <c r="F485" s="1536"/>
      <c r="G485" s="1536"/>
      <c r="H485" s="1536"/>
      <c r="I485" s="1536"/>
      <c r="J485" s="1536"/>
      <c r="K485" s="1536"/>
      <c r="L485" s="1536"/>
      <c r="M485" s="1536"/>
      <c r="N485" s="1536"/>
      <c r="O485" s="1536"/>
      <c r="P485" s="1536"/>
      <c r="Q485" s="1536"/>
      <c r="R485" s="1536"/>
      <c r="S485" s="1536"/>
      <c r="T485" s="1536"/>
      <c r="U485" s="1536"/>
      <c r="V485" s="1536"/>
      <c r="W485" s="1536"/>
      <c r="X485" s="1536"/>
      <c r="Y485" s="1536"/>
      <c r="Z485" s="1536"/>
      <c r="AA485" s="1536"/>
      <c r="AB485" s="1536"/>
      <c r="AC485" s="1536"/>
      <c r="AD485" s="1536"/>
      <c r="AE485" s="1536"/>
      <c r="AF485" s="1536"/>
      <c r="AG485" s="1536"/>
      <c r="AH485" s="1536"/>
      <c r="AI485" s="1536"/>
      <c r="AJ485" s="1536"/>
      <c r="AK485" s="1536"/>
      <c r="AL485" s="1536"/>
      <c r="AM485" s="1536"/>
      <c r="AN485" s="1536"/>
      <c r="AO485" s="1536"/>
      <c r="AP485" s="1536"/>
      <c r="AQ485" s="1536"/>
      <c r="AR485" s="1536"/>
      <c r="AS485" s="1536"/>
      <c r="AT485" s="1536"/>
      <c r="AU485" s="1536"/>
      <c r="AV485" s="1536"/>
      <c r="AW485" s="1536"/>
      <c r="AX485" s="1536"/>
      <c r="AY485" s="1536"/>
      <c r="AZ485" s="1536"/>
      <c r="BA485" s="1536"/>
      <c r="BB485" s="1536"/>
      <c r="BC485" s="1536"/>
      <c r="BD485" s="1536"/>
      <c r="BE485" s="1536"/>
      <c r="BF485" s="1536"/>
    </row>
    <row r="486" spans="2:58" ht="15" x14ac:dyDescent="0.25">
      <c r="B486" s="1536"/>
      <c r="C486" s="1536"/>
      <c r="D486" s="1536"/>
      <c r="E486" s="1536"/>
      <c r="F486" s="1536"/>
      <c r="G486" s="1536"/>
      <c r="H486" s="1536"/>
      <c r="I486" s="1536"/>
      <c r="J486" s="1536"/>
      <c r="K486" s="1536"/>
      <c r="L486" s="1536"/>
      <c r="M486" s="1536"/>
      <c r="N486" s="1536"/>
      <c r="O486" s="1536"/>
      <c r="P486" s="1536"/>
      <c r="Q486" s="1536"/>
      <c r="R486" s="1536"/>
      <c r="S486" s="1536"/>
      <c r="T486" s="1536"/>
      <c r="U486" s="1536"/>
      <c r="V486" s="1536"/>
      <c r="W486" s="1536"/>
      <c r="X486" s="1536"/>
      <c r="Y486" s="1536"/>
      <c r="Z486" s="1536"/>
      <c r="AA486" s="1536"/>
      <c r="AB486" s="1536"/>
      <c r="AC486" s="1536"/>
      <c r="AD486" s="1536"/>
      <c r="AE486" s="1536"/>
      <c r="AF486" s="1536"/>
      <c r="AG486" s="1536"/>
      <c r="AH486" s="1536"/>
      <c r="AI486" s="1536"/>
      <c r="AJ486" s="1536"/>
      <c r="AK486" s="1536"/>
      <c r="AL486" s="1536"/>
      <c r="AM486" s="1536"/>
      <c r="AN486" s="1536"/>
      <c r="AO486" s="1536"/>
      <c r="AP486" s="1536"/>
      <c r="AQ486" s="1536"/>
      <c r="AR486" s="1536"/>
      <c r="AS486" s="1536"/>
      <c r="AT486" s="1536"/>
      <c r="AU486" s="1536"/>
      <c r="AV486" s="1536"/>
      <c r="AW486" s="1536"/>
      <c r="AX486" s="1536"/>
      <c r="AY486" s="1536"/>
      <c r="AZ486" s="1536"/>
      <c r="BA486" s="1536"/>
      <c r="BB486" s="1536"/>
      <c r="BC486" s="1536"/>
      <c r="BD486" s="1536"/>
      <c r="BE486" s="1536"/>
      <c r="BF486" s="1536"/>
    </row>
    <row r="487" spans="2:58" ht="15" x14ac:dyDescent="0.25">
      <c r="B487" s="1536"/>
      <c r="C487" s="1536"/>
      <c r="D487" s="1536"/>
      <c r="E487" s="1536"/>
      <c r="F487" s="1536"/>
      <c r="G487" s="1536"/>
      <c r="H487" s="1536"/>
      <c r="I487" s="1536"/>
      <c r="J487" s="1536"/>
      <c r="K487" s="1536"/>
      <c r="L487" s="1536"/>
      <c r="M487" s="1536"/>
      <c r="N487" s="1536"/>
      <c r="O487" s="1536"/>
      <c r="P487" s="1536"/>
      <c r="Q487" s="1536"/>
      <c r="R487" s="1536"/>
      <c r="S487" s="1536"/>
      <c r="T487" s="1536"/>
      <c r="U487" s="1536"/>
      <c r="V487" s="1536"/>
      <c r="W487" s="1536"/>
      <c r="X487" s="1536"/>
      <c r="Y487" s="1536"/>
      <c r="Z487" s="1536"/>
      <c r="AA487" s="1536"/>
      <c r="AB487" s="1536"/>
      <c r="AC487" s="1536"/>
      <c r="AD487" s="1536"/>
      <c r="AE487" s="1536"/>
      <c r="AF487" s="1536"/>
      <c r="AG487" s="1536"/>
      <c r="AH487" s="1536"/>
      <c r="AI487" s="1536"/>
      <c r="AJ487" s="1536"/>
      <c r="AK487" s="1536"/>
      <c r="AL487" s="1536"/>
      <c r="AM487" s="1536"/>
      <c r="AN487" s="1536"/>
      <c r="AO487" s="1536"/>
      <c r="AP487" s="1536"/>
      <c r="AQ487" s="1536"/>
      <c r="AR487" s="1536"/>
      <c r="AS487" s="1536"/>
      <c r="AT487" s="1536"/>
      <c r="AU487" s="1536"/>
      <c r="AV487" s="1536"/>
      <c r="AW487" s="1536"/>
      <c r="AX487" s="1536"/>
      <c r="AY487" s="1536"/>
      <c r="AZ487" s="1536"/>
      <c r="BA487" s="1536"/>
      <c r="BB487" s="1536"/>
      <c r="BC487" s="1536"/>
      <c r="BD487" s="1536"/>
      <c r="BE487" s="1536"/>
      <c r="BF487" s="1536"/>
    </row>
    <row r="488" spans="2:58" ht="15" x14ac:dyDescent="0.25">
      <c r="B488" s="1536"/>
      <c r="C488" s="1536"/>
      <c r="D488" s="1536"/>
      <c r="E488" s="1536"/>
      <c r="F488" s="1536"/>
      <c r="G488" s="1536"/>
      <c r="H488" s="1536"/>
      <c r="I488" s="1536"/>
      <c r="J488" s="1536"/>
      <c r="K488" s="1536"/>
      <c r="L488" s="1536"/>
      <c r="M488" s="1536"/>
      <c r="N488" s="1536"/>
      <c r="O488" s="1536"/>
      <c r="P488" s="1536"/>
      <c r="Q488" s="1536"/>
      <c r="R488" s="1536"/>
      <c r="S488" s="1536"/>
      <c r="T488" s="1536"/>
      <c r="U488" s="1536"/>
      <c r="V488" s="1536"/>
      <c r="W488" s="1536"/>
      <c r="X488" s="1536"/>
      <c r="Y488" s="1536"/>
      <c r="Z488" s="1536"/>
      <c r="AA488" s="1536"/>
      <c r="AB488" s="1536"/>
      <c r="AC488" s="1536"/>
      <c r="AD488" s="1536"/>
      <c r="AE488" s="1536"/>
      <c r="AF488" s="1536"/>
      <c r="AG488" s="1536"/>
      <c r="AH488" s="1536"/>
      <c r="AI488" s="1536"/>
      <c r="AJ488" s="1536"/>
      <c r="AK488" s="1536"/>
      <c r="AL488" s="1536"/>
      <c r="AM488" s="1536"/>
      <c r="AN488" s="1536"/>
      <c r="AO488" s="1536"/>
      <c r="AP488" s="1536"/>
      <c r="AQ488" s="1536"/>
      <c r="AR488" s="1536"/>
      <c r="AS488" s="1536"/>
      <c r="AT488" s="1536"/>
      <c r="AU488" s="1536"/>
      <c r="AV488" s="1536"/>
      <c r="AW488" s="1536"/>
      <c r="AX488" s="1536"/>
      <c r="AY488" s="1536"/>
      <c r="AZ488" s="1536"/>
      <c r="BA488" s="1536"/>
      <c r="BB488" s="1536"/>
      <c r="BC488" s="1536"/>
      <c r="BD488" s="1536"/>
      <c r="BE488" s="1536"/>
      <c r="BF488" s="1536"/>
    </row>
    <row r="489" spans="2:58" ht="15" x14ac:dyDescent="0.25">
      <c r="B489" s="1536"/>
      <c r="C489" s="1536"/>
      <c r="D489" s="1536"/>
      <c r="E489" s="1536"/>
      <c r="F489" s="1536"/>
      <c r="G489" s="1536"/>
      <c r="H489" s="1536"/>
      <c r="I489" s="1536"/>
      <c r="J489" s="1536"/>
      <c r="K489" s="1536"/>
      <c r="L489" s="1536"/>
      <c r="M489" s="1536"/>
      <c r="N489" s="1536"/>
      <c r="O489" s="1536"/>
      <c r="P489" s="1536"/>
      <c r="Q489" s="1536"/>
      <c r="R489" s="1536"/>
      <c r="S489" s="1536"/>
      <c r="T489" s="1536"/>
      <c r="U489" s="1536"/>
      <c r="V489" s="1536"/>
      <c r="W489" s="1536"/>
      <c r="X489" s="1536"/>
      <c r="Y489" s="1536"/>
      <c r="Z489" s="1536"/>
      <c r="AA489" s="1536"/>
      <c r="AB489" s="1536"/>
      <c r="AC489" s="1536"/>
      <c r="AD489" s="1536"/>
      <c r="AE489" s="1536"/>
      <c r="AF489" s="1536"/>
      <c r="AG489" s="1536"/>
      <c r="AH489" s="1536"/>
      <c r="AI489" s="1536"/>
      <c r="AJ489" s="1536"/>
      <c r="AK489" s="1536"/>
      <c r="AL489" s="1536"/>
      <c r="AM489" s="1536"/>
      <c r="AN489" s="1536"/>
      <c r="AO489" s="1536"/>
      <c r="AP489" s="1536"/>
      <c r="AQ489" s="1536"/>
      <c r="AR489" s="1536"/>
      <c r="AS489" s="1536"/>
      <c r="AT489" s="1536"/>
      <c r="AU489" s="1536"/>
      <c r="AV489" s="1536"/>
      <c r="AW489" s="1536"/>
      <c r="AX489" s="1536"/>
      <c r="AY489" s="1536"/>
      <c r="AZ489" s="1536"/>
      <c r="BA489" s="1536"/>
      <c r="BB489" s="1536"/>
      <c r="BC489" s="1536"/>
      <c r="BD489" s="1536"/>
      <c r="BE489" s="1536"/>
      <c r="BF489" s="1536"/>
    </row>
    <row r="490" spans="2:58" ht="15" x14ac:dyDescent="0.25">
      <c r="B490" s="1536"/>
      <c r="C490" s="1536"/>
      <c r="D490" s="1536"/>
      <c r="E490" s="1536"/>
      <c r="F490" s="1536"/>
      <c r="G490" s="1536"/>
      <c r="H490" s="1536"/>
      <c r="I490" s="1536"/>
      <c r="J490" s="1536"/>
      <c r="K490" s="1536"/>
      <c r="L490" s="1536"/>
      <c r="M490" s="1536"/>
      <c r="N490" s="1536"/>
      <c r="O490" s="1536"/>
      <c r="P490" s="1536"/>
      <c r="Q490" s="1536"/>
      <c r="R490" s="1536"/>
      <c r="S490" s="1536"/>
      <c r="T490" s="1536"/>
      <c r="U490" s="1536"/>
      <c r="V490" s="1536"/>
      <c r="W490" s="1536"/>
      <c r="X490" s="1536"/>
      <c r="Y490" s="1536"/>
      <c r="Z490" s="1536"/>
      <c r="AA490" s="1536"/>
      <c r="AB490" s="1536"/>
      <c r="AC490" s="1536"/>
      <c r="AD490" s="1536"/>
      <c r="AE490" s="1536"/>
      <c r="AF490" s="1536"/>
      <c r="AG490" s="1536"/>
      <c r="AH490" s="1536"/>
      <c r="AI490" s="1536"/>
      <c r="AJ490" s="1536"/>
      <c r="AK490" s="1536"/>
      <c r="AL490" s="1536"/>
      <c r="AM490" s="1536"/>
      <c r="AN490" s="1536"/>
      <c r="AO490" s="1536"/>
      <c r="AP490" s="1536"/>
      <c r="AQ490" s="1536"/>
      <c r="AR490" s="1536"/>
      <c r="AS490" s="1536"/>
      <c r="AT490" s="1536"/>
      <c r="AU490" s="1536"/>
      <c r="AV490" s="1536"/>
      <c r="AW490" s="1536"/>
      <c r="AX490" s="1536"/>
      <c r="AY490" s="1536"/>
      <c r="AZ490" s="1536"/>
      <c r="BA490" s="1536"/>
      <c r="BB490" s="1536"/>
      <c r="BC490" s="1536"/>
      <c r="BD490" s="1536"/>
      <c r="BE490" s="1536"/>
      <c r="BF490" s="1536"/>
    </row>
    <row r="491" spans="2:58" ht="15" x14ac:dyDescent="0.25">
      <c r="B491" s="1536"/>
      <c r="C491" s="1536"/>
      <c r="D491" s="1536"/>
      <c r="E491" s="1536"/>
      <c r="F491" s="1536"/>
      <c r="G491" s="1536"/>
      <c r="H491" s="1536"/>
      <c r="I491" s="1536"/>
      <c r="J491" s="1536"/>
      <c r="K491" s="1536"/>
      <c r="L491" s="1536"/>
      <c r="M491" s="1536"/>
      <c r="N491" s="1536"/>
      <c r="O491" s="1536"/>
      <c r="P491" s="1536"/>
      <c r="Q491" s="1536"/>
      <c r="R491" s="1536"/>
      <c r="S491" s="1536"/>
      <c r="T491" s="1536"/>
      <c r="U491" s="1536"/>
      <c r="V491" s="1536"/>
      <c r="W491" s="1536"/>
      <c r="X491" s="1536"/>
      <c r="Y491" s="1536"/>
      <c r="Z491" s="1536"/>
      <c r="AA491" s="1536"/>
      <c r="AB491" s="1536"/>
      <c r="AC491" s="1536"/>
      <c r="AD491" s="1536"/>
      <c r="AE491" s="1536"/>
      <c r="AF491" s="1536"/>
      <c r="AG491" s="1536"/>
      <c r="AH491" s="1536"/>
      <c r="AI491" s="1536"/>
      <c r="AJ491" s="1536"/>
      <c r="AK491" s="1536"/>
      <c r="AL491" s="1536"/>
      <c r="AM491" s="1536"/>
      <c r="AN491" s="1536"/>
      <c r="AO491" s="1536"/>
      <c r="AP491" s="1536"/>
      <c r="AQ491" s="1536"/>
      <c r="AR491" s="1536"/>
      <c r="AS491" s="1536"/>
      <c r="AT491" s="1536"/>
      <c r="AU491" s="1536"/>
      <c r="AV491" s="1536"/>
      <c r="AW491" s="1536"/>
      <c r="AX491" s="1536"/>
      <c r="AY491" s="1536"/>
      <c r="AZ491" s="1536"/>
      <c r="BA491" s="1536"/>
      <c r="BB491" s="1536"/>
      <c r="BC491" s="1536"/>
      <c r="BD491" s="1536"/>
      <c r="BE491" s="1536"/>
      <c r="BF491" s="1536"/>
    </row>
    <row r="492" spans="2:58" ht="15" x14ac:dyDescent="0.25">
      <c r="B492" s="1536"/>
      <c r="C492" s="1536"/>
      <c r="D492" s="1536"/>
      <c r="E492" s="1536"/>
      <c r="F492" s="1536"/>
      <c r="G492" s="1536"/>
      <c r="H492" s="1536"/>
      <c r="I492" s="1536"/>
      <c r="J492" s="1536"/>
      <c r="K492" s="1536"/>
      <c r="L492" s="1536"/>
      <c r="M492" s="1536"/>
      <c r="N492" s="1536"/>
      <c r="O492" s="1536"/>
      <c r="P492" s="1536"/>
      <c r="Q492" s="1536"/>
      <c r="R492" s="1536"/>
      <c r="S492" s="1536"/>
      <c r="T492" s="1536"/>
      <c r="U492" s="1536"/>
      <c r="V492" s="1536"/>
      <c r="W492" s="1536"/>
      <c r="X492" s="1536"/>
      <c r="Y492" s="1536"/>
      <c r="Z492" s="1536"/>
      <c r="AA492" s="1536"/>
      <c r="AB492" s="1536"/>
      <c r="AC492" s="1536"/>
      <c r="AD492" s="1536"/>
      <c r="AE492" s="1536"/>
      <c r="AF492" s="1536"/>
      <c r="AG492" s="1536"/>
      <c r="AH492" s="1536"/>
      <c r="AI492" s="1536"/>
      <c r="AJ492" s="1536"/>
      <c r="AK492" s="1536"/>
      <c r="AL492" s="1536"/>
      <c r="AM492" s="1536"/>
      <c r="AN492" s="1536"/>
      <c r="AO492" s="1536"/>
      <c r="AP492" s="1536"/>
      <c r="AQ492" s="1536"/>
      <c r="AR492" s="1536"/>
      <c r="AS492" s="1536"/>
      <c r="AT492" s="1536"/>
      <c r="AU492" s="1536"/>
      <c r="AV492" s="1536"/>
      <c r="AW492" s="1536"/>
      <c r="AX492" s="1536"/>
      <c r="AY492" s="1536"/>
      <c r="AZ492" s="1536"/>
      <c r="BA492" s="1536"/>
      <c r="BB492" s="1536"/>
      <c r="BC492" s="1536"/>
      <c r="BD492" s="1536"/>
      <c r="BE492" s="1536"/>
      <c r="BF492" s="1536"/>
    </row>
    <row r="493" spans="2:58" ht="15" x14ac:dyDescent="0.25">
      <c r="B493" s="1536"/>
      <c r="C493" s="1536"/>
      <c r="D493" s="1536"/>
      <c r="E493" s="1536"/>
      <c r="F493" s="1536"/>
      <c r="G493" s="1536"/>
      <c r="H493" s="1536"/>
      <c r="I493" s="1536"/>
      <c r="J493" s="1536"/>
      <c r="K493" s="1536"/>
      <c r="L493" s="1536"/>
      <c r="M493" s="1536"/>
      <c r="N493" s="1536"/>
      <c r="O493" s="1536"/>
      <c r="P493" s="1536"/>
      <c r="Q493" s="1536"/>
      <c r="R493" s="1536"/>
      <c r="S493" s="1536"/>
      <c r="T493" s="1536"/>
      <c r="U493" s="1536"/>
      <c r="V493" s="1536"/>
      <c r="W493" s="1536"/>
      <c r="X493" s="1536"/>
      <c r="Y493" s="1536"/>
      <c r="Z493" s="1536"/>
      <c r="AA493" s="1536"/>
      <c r="AB493" s="1536"/>
      <c r="AC493" s="1536"/>
      <c r="AD493" s="1536"/>
      <c r="AE493" s="1536"/>
      <c r="AF493" s="1536"/>
      <c r="AG493" s="1536"/>
      <c r="AH493" s="1536"/>
      <c r="AI493" s="1536"/>
      <c r="AJ493" s="1536"/>
      <c r="AK493" s="1536"/>
      <c r="AL493" s="1536"/>
      <c r="AM493" s="1536"/>
      <c r="AN493" s="1536"/>
      <c r="AO493" s="1536"/>
      <c r="AP493" s="1536"/>
      <c r="AQ493" s="1536"/>
      <c r="AR493" s="1536"/>
      <c r="AS493" s="1536"/>
      <c r="AT493" s="1536"/>
      <c r="AU493" s="1536"/>
      <c r="AV493" s="1536"/>
      <c r="AW493" s="1536"/>
      <c r="AX493" s="1536"/>
      <c r="AY493" s="1536"/>
      <c r="AZ493" s="1536"/>
      <c r="BA493" s="1536"/>
      <c r="BB493" s="1536"/>
      <c r="BC493" s="1536"/>
      <c r="BD493" s="1536"/>
      <c r="BE493" s="1536"/>
      <c r="BF493" s="1536"/>
    </row>
    <row r="494" spans="2:58" ht="15" x14ac:dyDescent="0.25">
      <c r="B494" s="1536"/>
      <c r="C494" s="1536"/>
      <c r="D494" s="1536"/>
      <c r="E494" s="1536"/>
      <c r="F494" s="1536"/>
      <c r="G494" s="1536"/>
      <c r="H494" s="1536"/>
      <c r="I494" s="1536"/>
      <c r="J494" s="1536"/>
      <c r="K494" s="1536"/>
      <c r="L494" s="1536"/>
      <c r="M494" s="1536"/>
      <c r="N494" s="1536"/>
      <c r="O494" s="1536"/>
      <c r="P494" s="1536"/>
      <c r="Q494" s="1536"/>
      <c r="R494" s="1536"/>
      <c r="S494" s="1536"/>
      <c r="T494" s="1536"/>
      <c r="U494" s="1536"/>
      <c r="V494" s="1536"/>
      <c r="W494" s="1536"/>
      <c r="X494" s="1536"/>
      <c r="Y494" s="1536"/>
      <c r="Z494" s="1536"/>
      <c r="AA494" s="1536"/>
      <c r="AB494" s="1536"/>
      <c r="AC494" s="1536"/>
      <c r="AD494" s="1536"/>
      <c r="AE494" s="1536"/>
      <c r="AF494" s="1536"/>
      <c r="AG494" s="1536"/>
      <c r="AH494" s="1536"/>
      <c r="AI494" s="1536"/>
      <c r="AJ494" s="1536"/>
      <c r="AK494" s="1536"/>
      <c r="AL494" s="1536"/>
      <c r="AM494" s="1536"/>
      <c r="AN494" s="1536"/>
      <c r="AO494" s="1536"/>
      <c r="AP494" s="1536"/>
      <c r="AQ494" s="1536"/>
      <c r="AR494" s="1536"/>
      <c r="AS494" s="1536"/>
      <c r="AT494" s="1536"/>
      <c r="AU494" s="1536"/>
      <c r="AV494" s="1536"/>
      <c r="AW494" s="1536"/>
      <c r="AX494" s="1536"/>
      <c r="AY494" s="1536"/>
      <c r="AZ494" s="1536"/>
      <c r="BA494" s="1536"/>
      <c r="BB494" s="1536"/>
      <c r="BC494" s="1536"/>
      <c r="BD494" s="1536"/>
      <c r="BE494" s="1536"/>
      <c r="BF494" s="1536"/>
    </row>
    <row r="495" spans="2:58" ht="15" x14ac:dyDescent="0.25">
      <c r="B495" s="1536"/>
      <c r="C495" s="1536"/>
      <c r="D495" s="1536"/>
      <c r="E495" s="1536"/>
      <c r="F495" s="1536"/>
      <c r="G495" s="1536"/>
      <c r="H495" s="1536"/>
      <c r="I495" s="1536"/>
      <c r="J495" s="1536"/>
      <c r="K495" s="1536"/>
      <c r="L495" s="1536"/>
      <c r="M495" s="1536"/>
      <c r="N495" s="1536"/>
      <c r="O495" s="1536"/>
      <c r="P495" s="1536"/>
      <c r="Q495" s="1536"/>
      <c r="R495" s="1536"/>
      <c r="S495" s="1536"/>
      <c r="T495" s="1536"/>
      <c r="U495" s="1536"/>
      <c r="V495" s="1536"/>
      <c r="W495" s="1536"/>
      <c r="X495" s="1536"/>
      <c r="Y495" s="1536"/>
      <c r="Z495" s="1536"/>
      <c r="AA495" s="1536"/>
      <c r="AB495" s="1536"/>
      <c r="AC495" s="1536"/>
      <c r="AD495" s="1536"/>
      <c r="AE495" s="1536"/>
      <c r="AF495" s="1536"/>
      <c r="AG495" s="1536"/>
      <c r="AH495" s="1536"/>
      <c r="AI495" s="1536"/>
      <c r="AJ495" s="1536"/>
      <c r="AK495" s="1536"/>
      <c r="AL495" s="1536"/>
      <c r="AM495" s="1536"/>
      <c r="AN495" s="1536"/>
      <c r="AO495" s="1536"/>
      <c r="AP495" s="1536"/>
      <c r="AQ495" s="1536"/>
      <c r="AR495" s="1536"/>
      <c r="AS495" s="1536"/>
      <c r="AT495" s="1536"/>
      <c r="AU495" s="1536"/>
      <c r="AV495" s="1536"/>
      <c r="AW495" s="1536"/>
      <c r="AX495" s="1536"/>
      <c r="AY495" s="1536"/>
      <c r="AZ495" s="1536"/>
      <c r="BA495" s="1536"/>
      <c r="BB495" s="1536"/>
      <c r="BC495" s="1536"/>
      <c r="BD495" s="1536"/>
      <c r="BE495" s="1536"/>
      <c r="BF495" s="1536"/>
    </row>
    <row r="496" spans="2:58" ht="15" x14ac:dyDescent="0.25">
      <c r="B496" s="1536"/>
      <c r="C496" s="1536"/>
      <c r="D496" s="1536"/>
      <c r="E496" s="1536"/>
      <c r="F496" s="1536"/>
      <c r="G496" s="1536"/>
      <c r="H496" s="1536"/>
      <c r="I496" s="1536"/>
      <c r="J496" s="1536"/>
      <c r="K496" s="1536"/>
      <c r="L496" s="1536"/>
      <c r="M496" s="1536"/>
      <c r="N496" s="1536"/>
      <c r="O496" s="1536"/>
      <c r="P496" s="1536"/>
      <c r="Q496" s="1536"/>
      <c r="R496" s="1536"/>
      <c r="S496" s="1536"/>
      <c r="T496" s="1536"/>
      <c r="U496" s="1536"/>
      <c r="V496" s="1536"/>
      <c r="W496" s="1536"/>
      <c r="X496" s="1536"/>
      <c r="Y496" s="1536"/>
      <c r="Z496" s="1536"/>
      <c r="AA496" s="1536"/>
      <c r="AB496" s="1536"/>
      <c r="AC496" s="1536"/>
      <c r="AD496" s="1536"/>
      <c r="AE496" s="1536"/>
      <c r="AF496" s="1536"/>
      <c r="AG496" s="1536"/>
      <c r="AH496" s="1536"/>
      <c r="AI496" s="1536"/>
      <c r="AJ496" s="1536"/>
      <c r="AK496" s="1536"/>
      <c r="AL496" s="1536"/>
      <c r="AM496" s="1536"/>
      <c r="AN496" s="1536"/>
      <c r="AO496" s="1536"/>
      <c r="AP496" s="1536"/>
      <c r="AQ496" s="1536"/>
      <c r="AR496" s="1536"/>
      <c r="AS496" s="1536"/>
      <c r="AT496" s="1536"/>
      <c r="AU496" s="1536"/>
      <c r="AV496" s="1536"/>
      <c r="AW496" s="1536"/>
      <c r="AX496" s="1536"/>
      <c r="AY496" s="1536"/>
      <c r="AZ496" s="1536"/>
      <c r="BA496" s="1536"/>
      <c r="BB496" s="1536"/>
      <c r="BC496" s="1536"/>
      <c r="BD496" s="1536"/>
      <c r="BE496" s="1536"/>
      <c r="BF496" s="1536"/>
    </row>
    <row r="497" spans="2:58" ht="15" x14ac:dyDescent="0.25">
      <c r="B497" s="1536"/>
      <c r="C497" s="1536"/>
      <c r="D497" s="1536"/>
      <c r="E497" s="1536"/>
      <c r="F497" s="1536"/>
      <c r="G497" s="1536"/>
      <c r="H497" s="1536"/>
      <c r="I497" s="1536"/>
      <c r="J497" s="1536"/>
      <c r="K497" s="1536"/>
      <c r="L497" s="1536"/>
      <c r="M497" s="1536"/>
      <c r="N497" s="1536"/>
      <c r="O497" s="1536"/>
      <c r="P497" s="1536"/>
      <c r="Q497" s="1536"/>
      <c r="R497" s="1536"/>
      <c r="S497" s="1536"/>
      <c r="T497" s="1536"/>
      <c r="U497" s="1536"/>
      <c r="V497" s="1536"/>
      <c r="W497" s="1536"/>
      <c r="X497" s="1536"/>
      <c r="Y497" s="1536"/>
      <c r="Z497" s="1536"/>
      <c r="AA497" s="1536"/>
      <c r="AB497" s="1536"/>
      <c r="AC497" s="1536"/>
      <c r="AD497" s="1536"/>
      <c r="AE497" s="1536"/>
      <c r="AF497" s="1536"/>
      <c r="AG497" s="1536"/>
      <c r="AH497" s="1536"/>
      <c r="AI497" s="1536"/>
      <c r="AJ497" s="1536"/>
      <c r="AK497" s="1536"/>
      <c r="AL497" s="1536"/>
      <c r="AM497" s="1536"/>
      <c r="AN497" s="1536"/>
      <c r="AO497" s="1536"/>
      <c r="AP497" s="1536"/>
      <c r="AQ497" s="1536"/>
      <c r="AR497" s="1536"/>
      <c r="AS497" s="1536"/>
      <c r="AT497" s="1536"/>
      <c r="AU497" s="1536"/>
      <c r="AV497" s="1536"/>
      <c r="AW497" s="1536"/>
      <c r="AX497" s="1536"/>
      <c r="AY497" s="1536"/>
      <c r="AZ497" s="1536"/>
      <c r="BA497" s="1536"/>
      <c r="BB497" s="1536"/>
      <c r="BC497" s="1536"/>
      <c r="BD497" s="1536"/>
      <c r="BE497" s="1536"/>
      <c r="BF497" s="1536"/>
    </row>
    <row r="498" spans="2:58" ht="15" x14ac:dyDescent="0.25">
      <c r="B498" s="1536"/>
      <c r="C498" s="1536"/>
      <c r="D498" s="1536"/>
      <c r="E498" s="1536"/>
      <c r="F498" s="1536"/>
      <c r="G498" s="1536"/>
      <c r="H498" s="1536"/>
      <c r="I498" s="1536"/>
      <c r="J498" s="1536"/>
      <c r="K498" s="1536"/>
      <c r="L498" s="1536"/>
      <c r="M498" s="1536"/>
      <c r="N498" s="1536"/>
      <c r="O498" s="1536"/>
      <c r="P498" s="1536"/>
      <c r="Q498" s="1536"/>
      <c r="R498" s="1536"/>
      <c r="S498" s="1536"/>
      <c r="T498" s="1536"/>
      <c r="U498" s="1536"/>
      <c r="V498" s="1536"/>
      <c r="W498" s="1536"/>
      <c r="X498" s="1536"/>
      <c r="Y498" s="1536"/>
      <c r="Z498" s="1536"/>
      <c r="AA498" s="1536"/>
      <c r="AB498" s="1536"/>
      <c r="AC498" s="1536"/>
      <c r="AD498" s="1536"/>
      <c r="AE498" s="1536"/>
      <c r="AF498" s="1536"/>
      <c r="AG498" s="1536"/>
      <c r="AH498" s="1536"/>
      <c r="AI498" s="1536"/>
      <c r="AJ498" s="1536"/>
      <c r="AK498" s="1536"/>
      <c r="AL498" s="1536"/>
      <c r="AM498" s="1536"/>
      <c r="AN498" s="1536"/>
      <c r="AO498" s="1536"/>
      <c r="AP498" s="1536"/>
      <c r="AQ498" s="1536"/>
      <c r="AR498" s="1536"/>
      <c r="AS498" s="1536"/>
      <c r="AT498" s="1536"/>
      <c r="AU498" s="1536"/>
      <c r="AV498" s="1536"/>
      <c r="AW498" s="1536"/>
      <c r="AX498" s="1536"/>
      <c r="AY498" s="1536"/>
      <c r="AZ498" s="1536"/>
      <c r="BA498" s="1536"/>
      <c r="BB498" s="1536"/>
      <c r="BC498" s="1536"/>
      <c r="BD498" s="1536"/>
      <c r="BE498" s="1536"/>
      <c r="BF498" s="1536"/>
    </row>
    <row r="499" spans="2:58" ht="15" x14ac:dyDescent="0.25">
      <c r="B499" s="1536"/>
      <c r="C499" s="1536"/>
      <c r="D499" s="1536"/>
      <c r="E499" s="1536"/>
      <c r="F499" s="1536"/>
      <c r="G499" s="1536"/>
      <c r="H499" s="1536"/>
      <c r="I499" s="1536"/>
      <c r="J499" s="1536"/>
      <c r="K499" s="1536"/>
      <c r="L499" s="1536"/>
      <c r="M499" s="1536"/>
      <c r="N499" s="1536"/>
      <c r="O499" s="1536"/>
      <c r="P499" s="1536"/>
      <c r="Q499" s="1536"/>
      <c r="R499" s="1536"/>
      <c r="S499" s="1536"/>
      <c r="T499" s="1536"/>
      <c r="U499" s="1536"/>
      <c r="V499" s="1536"/>
      <c r="W499" s="1536"/>
      <c r="X499" s="1536"/>
      <c r="Y499" s="1536"/>
      <c r="Z499" s="1536"/>
      <c r="AA499" s="1536"/>
      <c r="AB499" s="1536"/>
      <c r="AC499" s="1536"/>
      <c r="AD499" s="1536"/>
      <c r="AE499" s="1536"/>
      <c r="AF499" s="1536"/>
      <c r="AG499" s="1536"/>
      <c r="AH499" s="1536"/>
      <c r="AI499" s="1536"/>
      <c r="AJ499" s="1536"/>
      <c r="AK499" s="1536"/>
      <c r="AL499" s="1536"/>
      <c r="AM499" s="1536"/>
      <c r="AN499" s="1536"/>
      <c r="AO499" s="1536"/>
      <c r="AP499" s="1536"/>
      <c r="AQ499" s="1536"/>
      <c r="AR499" s="1536"/>
      <c r="AS499" s="1536"/>
      <c r="AT499" s="1536"/>
      <c r="AU499" s="1536"/>
      <c r="AV499" s="1536"/>
      <c r="AW499" s="1536"/>
      <c r="AX499" s="1536"/>
      <c r="AY499" s="1536"/>
      <c r="AZ499" s="1536"/>
      <c r="BA499" s="1536"/>
      <c r="BB499" s="1536"/>
      <c r="BC499" s="1536"/>
      <c r="BD499" s="1536"/>
      <c r="BE499" s="1536"/>
      <c r="BF499" s="1536"/>
    </row>
    <row r="500" spans="2:58" ht="15" x14ac:dyDescent="0.25">
      <c r="B500" s="1536"/>
      <c r="C500" s="1536"/>
      <c r="D500" s="1536"/>
      <c r="E500" s="1536"/>
      <c r="F500" s="1536"/>
      <c r="G500" s="1536"/>
      <c r="H500" s="1536"/>
      <c r="I500" s="1536"/>
      <c r="J500" s="1536"/>
      <c r="K500" s="1536"/>
      <c r="L500" s="1536"/>
      <c r="M500" s="1536"/>
      <c r="N500" s="1536"/>
      <c r="O500" s="1536"/>
      <c r="P500" s="1536"/>
      <c r="Q500" s="1536"/>
      <c r="R500" s="1536"/>
      <c r="S500" s="1536"/>
      <c r="T500" s="1536"/>
      <c r="U500" s="1536"/>
      <c r="V500" s="1536"/>
      <c r="W500" s="1536"/>
      <c r="X500" s="1536"/>
      <c r="Y500" s="1536"/>
      <c r="Z500" s="1536"/>
      <c r="AA500" s="1536"/>
      <c r="AB500" s="1536"/>
      <c r="AC500" s="1536"/>
      <c r="AD500" s="1536"/>
      <c r="AE500" s="1536"/>
      <c r="AF500" s="1536"/>
      <c r="AG500" s="1536"/>
      <c r="AH500" s="1536"/>
      <c r="AI500" s="1536"/>
      <c r="AJ500" s="1536"/>
      <c r="AK500" s="1536"/>
      <c r="AL500" s="1536"/>
      <c r="AM500" s="1536"/>
      <c r="AN500" s="1536"/>
      <c r="AO500" s="1536"/>
      <c r="AP500" s="1536"/>
      <c r="AQ500" s="1536"/>
      <c r="AR500" s="1536"/>
      <c r="AS500" s="1536"/>
      <c r="AT500" s="1536"/>
      <c r="AU500" s="1536"/>
      <c r="AV500" s="1536"/>
      <c r="AW500" s="1536"/>
      <c r="AX500" s="1536"/>
      <c r="AY500" s="1536"/>
      <c r="AZ500" s="1536"/>
      <c r="BA500" s="1536"/>
      <c r="BB500" s="1536"/>
      <c r="BC500" s="1536"/>
      <c r="BD500" s="1536"/>
      <c r="BE500" s="1536"/>
      <c r="BF500" s="1536"/>
    </row>
    <row r="501" spans="2:58" ht="15" x14ac:dyDescent="0.25">
      <c r="B501" s="1536"/>
      <c r="C501" s="1536"/>
      <c r="D501" s="1536"/>
      <c r="E501" s="1536"/>
      <c r="F501" s="1536"/>
      <c r="G501" s="1536"/>
      <c r="H501" s="1536"/>
      <c r="I501" s="1536"/>
      <c r="J501" s="1536"/>
      <c r="K501" s="1536"/>
      <c r="L501" s="1536"/>
      <c r="M501" s="1536"/>
      <c r="N501" s="1536"/>
      <c r="O501" s="1536"/>
      <c r="P501" s="1536"/>
      <c r="Q501" s="1536"/>
      <c r="R501" s="1536"/>
      <c r="S501" s="1536"/>
      <c r="T501" s="1536"/>
      <c r="U501" s="1536"/>
      <c r="V501" s="1536"/>
      <c r="W501" s="1536"/>
      <c r="X501" s="1536"/>
      <c r="Y501" s="1536"/>
      <c r="Z501" s="1536"/>
      <c r="AA501" s="1536"/>
      <c r="AB501" s="1536"/>
      <c r="AC501" s="1536"/>
      <c r="AD501" s="1536"/>
      <c r="AE501" s="1536"/>
      <c r="AF501" s="1536"/>
      <c r="AG501" s="1536"/>
      <c r="AH501" s="1536"/>
      <c r="AI501" s="1536"/>
      <c r="AJ501" s="1536"/>
      <c r="AK501" s="1536"/>
      <c r="AL501" s="1536"/>
      <c r="AM501" s="1536"/>
      <c r="AN501" s="1536"/>
      <c r="AO501" s="1536"/>
      <c r="AP501" s="1536"/>
      <c r="AQ501" s="1536"/>
      <c r="AR501" s="1536"/>
      <c r="AS501" s="1536"/>
      <c r="AT501" s="1536"/>
      <c r="AU501" s="1536"/>
      <c r="AV501" s="1536"/>
      <c r="AW501" s="1536"/>
      <c r="AX501" s="1536"/>
      <c r="AY501" s="1536"/>
      <c r="AZ501" s="1536"/>
      <c r="BA501" s="1536"/>
      <c r="BB501" s="1536"/>
      <c r="BC501" s="1536"/>
      <c r="BD501" s="1536"/>
      <c r="BE501" s="1536"/>
      <c r="BF501" s="1536"/>
    </row>
    <row r="502" spans="2:58" ht="15" x14ac:dyDescent="0.25">
      <c r="B502" s="1536"/>
      <c r="C502" s="1536"/>
      <c r="D502" s="1536"/>
      <c r="E502" s="1536"/>
      <c r="F502" s="1536"/>
      <c r="G502" s="1536"/>
      <c r="H502" s="1536"/>
      <c r="I502" s="1536"/>
      <c r="J502" s="1536"/>
      <c r="K502" s="1536"/>
      <c r="L502" s="1536"/>
      <c r="M502" s="1536"/>
      <c r="N502" s="1536"/>
      <c r="O502" s="1536"/>
      <c r="P502" s="1536"/>
      <c r="Q502" s="1536"/>
      <c r="R502" s="1536"/>
      <c r="S502" s="1536"/>
      <c r="T502" s="1536"/>
      <c r="U502" s="1536"/>
      <c r="V502" s="1536"/>
      <c r="W502" s="1536"/>
      <c r="X502" s="1536"/>
      <c r="Y502" s="1536"/>
      <c r="Z502" s="1536"/>
      <c r="AA502" s="1536"/>
      <c r="AB502" s="1536"/>
      <c r="AC502" s="1536"/>
      <c r="AD502" s="1536"/>
      <c r="AE502" s="1536"/>
      <c r="AF502" s="1536"/>
      <c r="AG502" s="1536"/>
      <c r="AH502" s="1536"/>
      <c r="AI502" s="1536"/>
      <c r="AJ502" s="1536"/>
      <c r="AK502" s="1536"/>
      <c r="AL502" s="1536"/>
      <c r="AM502" s="1536"/>
      <c r="AN502" s="1536"/>
      <c r="AO502" s="1536"/>
      <c r="AP502" s="1536"/>
      <c r="AQ502" s="1536"/>
      <c r="AR502" s="1536"/>
      <c r="AS502" s="1536"/>
      <c r="AT502" s="1536"/>
      <c r="AU502" s="1536"/>
      <c r="AV502" s="1536"/>
      <c r="AW502" s="1536"/>
      <c r="AX502" s="1536"/>
      <c r="AY502" s="1536"/>
      <c r="AZ502" s="1536"/>
      <c r="BA502" s="1536"/>
      <c r="BB502" s="1536"/>
      <c r="BC502" s="1536"/>
      <c r="BD502" s="1536"/>
      <c r="BE502" s="1536"/>
      <c r="BF502" s="1536"/>
    </row>
    <row r="503" spans="2:58" ht="15" x14ac:dyDescent="0.25">
      <c r="B503" s="1536"/>
      <c r="C503" s="1536"/>
      <c r="D503" s="1536"/>
      <c r="E503" s="1536"/>
      <c r="F503" s="1536"/>
      <c r="G503" s="1536"/>
      <c r="H503" s="1536"/>
      <c r="I503" s="1536"/>
      <c r="J503" s="1536"/>
      <c r="K503" s="1536"/>
      <c r="L503" s="1536"/>
      <c r="M503" s="1536"/>
      <c r="N503" s="1536"/>
      <c r="O503" s="1536"/>
      <c r="P503" s="1536"/>
      <c r="Q503" s="1536"/>
      <c r="R503" s="1536"/>
      <c r="S503" s="1536"/>
      <c r="T503" s="1536"/>
      <c r="U503" s="1536"/>
      <c r="V503" s="1536"/>
      <c r="W503" s="1536"/>
      <c r="X503" s="1536"/>
      <c r="Y503" s="1536"/>
      <c r="Z503" s="1536"/>
      <c r="AA503" s="1536"/>
      <c r="AB503" s="1536"/>
      <c r="AC503" s="1536"/>
      <c r="AD503" s="1536"/>
      <c r="AE503" s="1536"/>
      <c r="AF503" s="1536"/>
      <c r="AG503" s="1536"/>
      <c r="AH503" s="1536"/>
      <c r="AI503" s="1536"/>
      <c r="AJ503" s="1536"/>
      <c r="AK503" s="1536"/>
      <c r="AL503" s="1536"/>
      <c r="AM503" s="1536"/>
      <c r="AN503" s="1536"/>
      <c r="AO503" s="1536"/>
      <c r="AP503" s="1536"/>
      <c r="AQ503" s="1536"/>
      <c r="AR503" s="1536"/>
      <c r="AS503" s="1536"/>
      <c r="AT503" s="1536"/>
      <c r="AU503" s="1536"/>
      <c r="AV503" s="1536"/>
      <c r="AW503" s="1536"/>
      <c r="AX503" s="1536"/>
      <c r="AY503" s="1536"/>
      <c r="AZ503" s="1536"/>
      <c r="BA503" s="1536"/>
      <c r="BB503" s="1536"/>
      <c r="BC503" s="1536"/>
      <c r="BD503" s="1536"/>
      <c r="BE503" s="1536"/>
      <c r="BF503" s="1536"/>
    </row>
    <row r="504" spans="2:58" ht="15" x14ac:dyDescent="0.25">
      <c r="B504" s="1536"/>
      <c r="C504" s="1536"/>
      <c r="D504" s="1536"/>
      <c r="E504" s="1536"/>
      <c r="F504" s="1536"/>
      <c r="G504" s="1536"/>
      <c r="H504" s="1536"/>
      <c r="I504" s="1536"/>
      <c r="J504" s="1536"/>
      <c r="K504" s="1536"/>
      <c r="L504" s="1536"/>
      <c r="M504" s="1536"/>
      <c r="N504" s="1536"/>
      <c r="O504" s="1536"/>
      <c r="P504" s="1536"/>
      <c r="Q504" s="1536"/>
      <c r="R504" s="1536"/>
      <c r="S504" s="1536"/>
      <c r="T504" s="1536"/>
      <c r="U504" s="1536"/>
      <c r="V504" s="1536"/>
      <c r="W504" s="1536"/>
      <c r="X504" s="1536"/>
      <c r="Y504" s="1536"/>
      <c r="Z504" s="1536"/>
      <c r="AA504" s="1536"/>
      <c r="AB504" s="1536"/>
      <c r="AC504" s="1536"/>
      <c r="AD504" s="1536"/>
      <c r="AE504" s="1536"/>
      <c r="AF504" s="1536"/>
      <c r="AG504" s="1536"/>
      <c r="AH504" s="1536"/>
      <c r="AI504" s="1536"/>
      <c r="AJ504" s="1536"/>
      <c r="AK504" s="1536"/>
      <c r="AL504" s="1536"/>
      <c r="AM504" s="1536"/>
      <c r="AN504" s="1536"/>
      <c r="AO504" s="1536"/>
      <c r="AP504" s="1536"/>
      <c r="AQ504" s="1536"/>
      <c r="AR504" s="1536"/>
      <c r="AS504" s="1536"/>
      <c r="AT504" s="1536"/>
      <c r="AU504" s="1536"/>
      <c r="AV504" s="1536"/>
      <c r="AW504" s="1536"/>
      <c r="AX504" s="1536"/>
      <c r="AY504" s="1536"/>
      <c r="AZ504" s="1536"/>
      <c r="BA504" s="1536"/>
      <c r="BB504" s="1536"/>
      <c r="BC504" s="1536"/>
      <c r="BD504" s="1536"/>
      <c r="BE504" s="1536"/>
      <c r="BF504" s="1536"/>
    </row>
    <row r="505" spans="2:58" ht="15" x14ac:dyDescent="0.25">
      <c r="B505" s="1536"/>
      <c r="C505" s="1536"/>
      <c r="D505" s="1536"/>
      <c r="E505" s="1536"/>
      <c r="F505" s="1536"/>
      <c r="G505" s="1536"/>
      <c r="H505" s="1536"/>
      <c r="I505" s="1536"/>
      <c r="J505" s="1536"/>
      <c r="K505" s="1536"/>
      <c r="L505" s="1536"/>
      <c r="M505" s="1536"/>
      <c r="N505" s="1536"/>
      <c r="O505" s="1536"/>
      <c r="P505" s="1536"/>
      <c r="Q505" s="1536"/>
      <c r="R505" s="1536"/>
      <c r="S505" s="1536"/>
      <c r="T505" s="1536"/>
      <c r="U505" s="1536"/>
      <c r="V505" s="1536"/>
      <c r="W505" s="1536"/>
      <c r="X505" s="1536"/>
      <c r="Y505" s="1536"/>
      <c r="Z505" s="1536"/>
      <c r="AA505" s="1536"/>
      <c r="AB505" s="1536"/>
      <c r="AC505" s="1536"/>
      <c r="AD505" s="1536"/>
      <c r="AE505" s="1536"/>
      <c r="AF505" s="1536"/>
      <c r="AG505" s="1536"/>
      <c r="AH505" s="1536"/>
      <c r="AI505" s="1536"/>
      <c r="AJ505" s="1536"/>
      <c r="AK505" s="1536"/>
      <c r="AL505" s="1536"/>
      <c r="AM505" s="1536"/>
      <c r="AN505" s="1536"/>
      <c r="AO505" s="1536"/>
      <c r="AP505" s="1536"/>
      <c r="AQ505" s="1536"/>
      <c r="AR505" s="1536"/>
      <c r="AS505" s="1536"/>
      <c r="AT505" s="1536"/>
      <c r="AU505" s="1536"/>
      <c r="AV505" s="1536"/>
      <c r="AW505" s="1536"/>
      <c r="AX505" s="1536"/>
      <c r="AY505" s="1536"/>
      <c r="AZ505" s="1536"/>
      <c r="BA505" s="1536"/>
      <c r="BB505" s="1536"/>
      <c r="BC505" s="1536"/>
      <c r="BD505" s="1536"/>
      <c r="BE505" s="1536"/>
      <c r="BF505" s="1536"/>
    </row>
    <row r="506" spans="2:58" ht="15" x14ac:dyDescent="0.25">
      <c r="B506" s="1536"/>
      <c r="C506" s="1536"/>
      <c r="D506" s="1536"/>
      <c r="E506" s="1536"/>
      <c r="F506" s="1536"/>
      <c r="G506" s="1536"/>
      <c r="H506" s="1536"/>
      <c r="I506" s="1536"/>
      <c r="J506" s="1536"/>
      <c r="K506" s="1536"/>
      <c r="L506" s="1536"/>
      <c r="M506" s="1536"/>
      <c r="N506" s="1536"/>
      <c r="O506" s="1536"/>
      <c r="P506" s="1536"/>
      <c r="Q506" s="1536"/>
      <c r="R506" s="1536"/>
      <c r="S506" s="1536"/>
      <c r="T506" s="1536"/>
      <c r="U506" s="1536"/>
      <c r="V506" s="1536"/>
      <c r="W506" s="1536"/>
      <c r="X506" s="1536"/>
      <c r="Y506" s="1536"/>
      <c r="Z506" s="1536"/>
      <c r="AA506" s="1536"/>
      <c r="AB506" s="1536"/>
      <c r="AC506" s="1536"/>
      <c r="AD506" s="1536"/>
      <c r="AE506" s="1536"/>
      <c r="AF506" s="1536"/>
      <c r="AG506" s="1536"/>
      <c r="AH506" s="1536"/>
      <c r="AI506" s="1536"/>
      <c r="AJ506" s="1536"/>
      <c r="AK506" s="1536"/>
      <c r="AL506" s="1536"/>
      <c r="AM506" s="1536"/>
      <c r="AN506" s="1536"/>
      <c r="AO506" s="1536"/>
      <c r="AP506" s="1536"/>
      <c r="AQ506" s="1536"/>
      <c r="AR506" s="1536"/>
      <c r="AS506" s="1536"/>
      <c r="AT506" s="1536"/>
      <c r="AU506" s="1536"/>
      <c r="AV506" s="1536"/>
      <c r="AW506" s="1536"/>
      <c r="AX506" s="1536"/>
      <c r="AY506" s="1536"/>
      <c r="AZ506" s="1536"/>
      <c r="BA506" s="1536"/>
      <c r="BB506" s="1536"/>
      <c r="BC506" s="1536"/>
      <c r="BD506" s="1536"/>
      <c r="BE506" s="1536"/>
      <c r="BF506" s="1536"/>
    </row>
    <row r="507" spans="2:58" ht="15" x14ac:dyDescent="0.25">
      <c r="B507" s="1536"/>
      <c r="C507" s="1536"/>
      <c r="D507" s="1536"/>
      <c r="E507" s="1536"/>
      <c r="F507" s="1536"/>
      <c r="G507" s="1536"/>
      <c r="H507" s="1536"/>
      <c r="I507" s="1536"/>
      <c r="J507" s="1536"/>
      <c r="K507" s="1536"/>
      <c r="L507" s="1536"/>
      <c r="M507" s="1536"/>
      <c r="N507" s="1536"/>
      <c r="O507" s="1536"/>
      <c r="P507" s="1536"/>
      <c r="Q507" s="1536"/>
      <c r="R507" s="1536"/>
      <c r="S507" s="1536"/>
      <c r="T507" s="1536"/>
      <c r="U507" s="1536"/>
      <c r="V507" s="1536"/>
      <c r="W507" s="1536"/>
      <c r="X507" s="1536"/>
      <c r="Y507" s="1536"/>
      <c r="Z507" s="1536"/>
      <c r="AA507" s="1536"/>
      <c r="AB507" s="1536"/>
      <c r="AC507" s="1536"/>
      <c r="AD507" s="1536"/>
      <c r="AE507" s="1536"/>
      <c r="AF507" s="1536"/>
      <c r="AG507" s="1536"/>
      <c r="AH507" s="1536"/>
      <c r="AI507" s="1536"/>
      <c r="AJ507" s="1536"/>
      <c r="AK507" s="1536"/>
      <c r="AL507" s="1536"/>
      <c r="AM507" s="1536"/>
      <c r="AN507" s="1536"/>
      <c r="AO507" s="1536"/>
      <c r="AP507" s="1536"/>
      <c r="AQ507" s="1536"/>
      <c r="AR507" s="1536"/>
      <c r="AS507" s="1536"/>
      <c r="AT507" s="1536"/>
      <c r="AU507" s="1536"/>
      <c r="AV507" s="1536"/>
      <c r="AW507" s="1536"/>
      <c r="AX507" s="1536"/>
      <c r="AY507" s="1536"/>
      <c r="AZ507" s="1536"/>
      <c r="BA507" s="1536"/>
      <c r="BB507" s="1536"/>
      <c r="BC507" s="1536"/>
      <c r="BD507" s="1536"/>
      <c r="BE507" s="1536"/>
      <c r="BF507" s="1536"/>
    </row>
    <row r="508" spans="2:58" ht="15" x14ac:dyDescent="0.25">
      <c r="B508" s="1536"/>
      <c r="C508" s="1536"/>
      <c r="D508" s="1536"/>
      <c r="E508" s="1536"/>
      <c r="F508" s="1536"/>
      <c r="G508" s="1536"/>
      <c r="H508" s="1536"/>
      <c r="I508" s="1536"/>
      <c r="J508" s="1536"/>
      <c r="K508" s="1536"/>
      <c r="L508" s="1536"/>
      <c r="M508" s="1536"/>
      <c r="N508" s="1536"/>
      <c r="O508" s="1536"/>
      <c r="P508" s="1536"/>
      <c r="Q508" s="1536"/>
      <c r="R508" s="1536"/>
      <c r="S508" s="1536"/>
      <c r="T508" s="1536"/>
      <c r="U508" s="1536"/>
      <c r="V508" s="1536"/>
      <c r="W508" s="1536"/>
      <c r="X508" s="1536"/>
      <c r="Y508" s="1536"/>
      <c r="Z508" s="1536"/>
      <c r="AA508" s="1536"/>
      <c r="AB508" s="1536"/>
      <c r="AC508" s="1536"/>
      <c r="AD508" s="1536"/>
      <c r="AE508" s="1536"/>
      <c r="AF508" s="1536"/>
      <c r="AG508" s="1536"/>
      <c r="AH508" s="1536"/>
      <c r="AI508" s="1536"/>
      <c r="AJ508" s="1536"/>
      <c r="AK508" s="1536"/>
      <c r="AL508" s="1536"/>
      <c r="AM508" s="1536"/>
      <c r="AN508" s="1536"/>
      <c r="AO508" s="1536"/>
      <c r="AP508" s="1536"/>
      <c r="AQ508" s="1536"/>
      <c r="AR508" s="1536"/>
      <c r="AS508" s="1536"/>
      <c r="AT508" s="1536"/>
      <c r="AU508" s="1536"/>
      <c r="AV508" s="1536"/>
      <c r="AW508" s="1536"/>
      <c r="AX508" s="1536"/>
      <c r="AY508" s="1536"/>
      <c r="AZ508" s="1536"/>
      <c r="BA508" s="1536"/>
      <c r="BB508" s="1536"/>
      <c r="BC508" s="1536"/>
      <c r="BD508" s="1536"/>
      <c r="BE508" s="1536"/>
      <c r="BF508" s="1536"/>
    </row>
    <row r="509" spans="2:58" ht="15" x14ac:dyDescent="0.25">
      <c r="B509" s="1536"/>
      <c r="C509" s="1536"/>
      <c r="D509" s="1536"/>
      <c r="E509" s="1536"/>
      <c r="F509" s="1536"/>
      <c r="G509" s="1536"/>
      <c r="H509" s="1536"/>
      <c r="I509" s="1536"/>
      <c r="J509" s="1536"/>
      <c r="K509" s="1536"/>
      <c r="L509" s="1536"/>
      <c r="M509" s="1536"/>
      <c r="N509" s="1536"/>
      <c r="O509" s="1536"/>
      <c r="P509" s="1536"/>
      <c r="Q509" s="1536"/>
      <c r="R509" s="1536"/>
      <c r="S509" s="1536"/>
      <c r="T509" s="1536"/>
      <c r="U509" s="1536"/>
      <c r="V509" s="1536"/>
      <c r="W509" s="1536"/>
      <c r="X509" s="1536"/>
      <c r="Y509" s="1536"/>
      <c r="Z509" s="1536"/>
      <c r="AA509" s="1536"/>
      <c r="AB509" s="1536"/>
      <c r="AC509" s="1536"/>
      <c r="AD509" s="1536"/>
      <c r="AE509" s="1536"/>
      <c r="AF509" s="1536"/>
      <c r="AG509" s="1536"/>
      <c r="AH509" s="1536"/>
      <c r="AI509" s="1536"/>
      <c r="AJ509" s="1536"/>
      <c r="AK509" s="1536"/>
      <c r="AL509" s="1536"/>
      <c r="AM509" s="1536"/>
      <c r="AN509" s="1536"/>
      <c r="AO509" s="1536"/>
      <c r="AP509" s="1536"/>
      <c r="AQ509" s="1536"/>
      <c r="AR509" s="1536"/>
      <c r="AS509" s="1536"/>
      <c r="AT509" s="1536"/>
      <c r="AU509" s="1536"/>
      <c r="AV509" s="1536"/>
      <c r="AW509" s="1536"/>
      <c r="AX509" s="1536"/>
      <c r="AY509" s="1536"/>
      <c r="AZ509" s="1536"/>
      <c r="BA509" s="1536"/>
      <c r="BB509" s="1536"/>
      <c r="BC509" s="1536"/>
      <c r="BD509" s="1536"/>
      <c r="BE509" s="1536"/>
      <c r="BF509" s="1536"/>
    </row>
    <row r="510" spans="2:58" ht="15" x14ac:dyDescent="0.25">
      <c r="B510" s="1536"/>
      <c r="C510" s="1536"/>
      <c r="D510" s="1536"/>
      <c r="E510" s="1536"/>
      <c r="F510" s="1536"/>
      <c r="G510" s="1536"/>
      <c r="H510" s="1536"/>
      <c r="I510" s="1536"/>
      <c r="J510" s="1536"/>
      <c r="K510" s="1536"/>
      <c r="L510" s="1536"/>
      <c r="M510" s="1536"/>
      <c r="N510" s="1536"/>
      <c r="O510" s="1536"/>
      <c r="P510" s="1536"/>
      <c r="Q510" s="1536"/>
      <c r="R510" s="1536"/>
      <c r="S510" s="1536"/>
      <c r="T510" s="1536"/>
      <c r="U510" s="1536"/>
      <c r="V510" s="1536"/>
      <c r="W510" s="1536"/>
      <c r="X510" s="1536"/>
      <c r="Y510" s="1536"/>
      <c r="Z510" s="1536"/>
      <c r="AA510" s="1536"/>
      <c r="AB510" s="1536"/>
      <c r="AC510" s="1536"/>
      <c r="AD510" s="1536"/>
      <c r="AE510" s="1536"/>
      <c r="AF510" s="1536"/>
      <c r="AG510" s="1536"/>
      <c r="AH510" s="1536"/>
      <c r="AI510" s="1536"/>
      <c r="AJ510" s="1536"/>
      <c r="AK510" s="1536"/>
      <c r="AL510" s="1536"/>
      <c r="AM510" s="1536"/>
      <c r="AN510" s="1536"/>
      <c r="AO510" s="1536"/>
      <c r="AP510" s="1536"/>
      <c r="AQ510" s="1536"/>
      <c r="AR510" s="1536"/>
      <c r="AS510" s="1536"/>
      <c r="AT510" s="1536"/>
      <c r="AU510" s="1536"/>
      <c r="AV510" s="1536"/>
      <c r="AW510" s="1536"/>
      <c r="AX510" s="1536"/>
      <c r="AY510" s="1536"/>
      <c r="AZ510" s="1536"/>
      <c r="BA510" s="1536"/>
      <c r="BB510" s="1536"/>
      <c r="BC510" s="1536"/>
      <c r="BD510" s="1536"/>
      <c r="BE510" s="1536"/>
      <c r="BF510" s="1536"/>
    </row>
    <row r="511" spans="2:58" ht="15" x14ac:dyDescent="0.25">
      <c r="B511" s="1536"/>
      <c r="C511" s="1536"/>
      <c r="D511" s="1536"/>
      <c r="E511" s="1536"/>
      <c r="F511" s="1536"/>
      <c r="G511" s="1536"/>
      <c r="H511" s="1536"/>
      <c r="I511" s="1536"/>
      <c r="J511" s="1536"/>
      <c r="K511" s="1536"/>
      <c r="L511" s="1536"/>
      <c r="M511" s="1536"/>
      <c r="N511" s="1536"/>
      <c r="O511" s="1536"/>
      <c r="P511" s="1536"/>
      <c r="Q511" s="1536"/>
      <c r="R511" s="1536"/>
      <c r="S511" s="1536"/>
      <c r="T511" s="1536"/>
      <c r="U511" s="1536"/>
      <c r="V511" s="1536"/>
      <c r="W511" s="1536"/>
      <c r="X511" s="1536"/>
      <c r="Y511" s="1536"/>
      <c r="Z511" s="1536"/>
      <c r="AA511" s="1536"/>
      <c r="AB511" s="1536"/>
      <c r="AC511" s="1536"/>
      <c r="AD511" s="1536"/>
      <c r="AE511" s="1536"/>
      <c r="AF511" s="1536"/>
      <c r="AG511" s="1536"/>
      <c r="AH511" s="1536"/>
      <c r="AI511" s="1536"/>
      <c r="AJ511" s="1536"/>
      <c r="AK511" s="1536"/>
      <c r="AL511" s="1536"/>
      <c r="AM511" s="1536"/>
      <c r="AN511" s="1536"/>
      <c r="AO511" s="1536"/>
      <c r="AP511" s="1536"/>
      <c r="AQ511" s="1536"/>
      <c r="AR511" s="1536"/>
      <c r="AS511" s="1536"/>
      <c r="AT511" s="1536"/>
      <c r="AU511" s="1536"/>
      <c r="AV511" s="1536"/>
      <c r="AW511" s="1536"/>
      <c r="AX511" s="1536"/>
      <c r="AY511" s="1536"/>
      <c r="AZ511" s="1536"/>
      <c r="BA511" s="1536"/>
      <c r="BB511" s="1536"/>
      <c r="BC511" s="1536"/>
      <c r="BD511" s="1536"/>
      <c r="BE511" s="1536"/>
      <c r="BF511" s="1536"/>
    </row>
    <row r="512" spans="2:58" ht="15" x14ac:dyDescent="0.25">
      <c r="B512" s="1536"/>
      <c r="C512" s="1536"/>
      <c r="D512" s="1536"/>
      <c r="E512" s="1536"/>
      <c r="F512" s="1536"/>
      <c r="G512" s="1536"/>
      <c r="H512" s="1536"/>
      <c r="I512" s="1536"/>
      <c r="J512" s="1536"/>
      <c r="K512" s="1536"/>
      <c r="L512" s="1536"/>
      <c r="M512" s="1536"/>
      <c r="N512" s="1536"/>
      <c r="O512" s="1536"/>
      <c r="P512" s="1536"/>
      <c r="Q512" s="1536"/>
      <c r="R512" s="1536"/>
      <c r="S512" s="1536"/>
      <c r="T512" s="1536"/>
      <c r="U512" s="1536"/>
      <c r="V512" s="1536"/>
      <c r="W512" s="1536"/>
      <c r="X512" s="1536"/>
      <c r="Y512" s="1536"/>
      <c r="Z512" s="1536"/>
      <c r="AA512" s="1536"/>
      <c r="AB512" s="1536"/>
      <c r="AC512" s="1536"/>
      <c r="AD512" s="1536"/>
      <c r="AE512" s="1536"/>
      <c r="AF512" s="1536"/>
      <c r="AG512" s="1536"/>
      <c r="AH512" s="1536"/>
      <c r="AI512" s="1536"/>
      <c r="AJ512" s="1536"/>
      <c r="AK512" s="1536"/>
      <c r="AL512" s="1536"/>
      <c r="AM512" s="1536"/>
      <c r="AN512" s="1536"/>
      <c r="AO512" s="1536"/>
      <c r="AP512" s="1536"/>
      <c r="AQ512" s="1536"/>
      <c r="AR512" s="1536"/>
      <c r="AS512" s="1536"/>
      <c r="AT512" s="1536"/>
      <c r="AU512" s="1536"/>
      <c r="AV512" s="1536"/>
      <c r="AW512" s="1536"/>
      <c r="AX512" s="1536"/>
      <c r="AY512" s="1536"/>
      <c r="AZ512" s="1536"/>
      <c r="BA512" s="1536"/>
      <c r="BB512" s="1536"/>
      <c r="BC512" s="1536"/>
      <c r="BD512" s="1536"/>
      <c r="BE512" s="1536"/>
      <c r="BF512" s="1536"/>
    </row>
    <row r="513" spans="2:58" ht="15" x14ac:dyDescent="0.25">
      <c r="B513" s="1536"/>
      <c r="C513" s="1536"/>
      <c r="D513" s="1536"/>
      <c r="E513" s="1536"/>
      <c r="F513" s="1536"/>
      <c r="G513" s="1536"/>
      <c r="H513" s="1536"/>
      <c r="I513" s="1536"/>
      <c r="J513" s="1536"/>
      <c r="K513" s="1536"/>
      <c r="L513" s="1536"/>
      <c r="M513" s="1536"/>
      <c r="N513" s="1536"/>
      <c r="O513" s="1536"/>
      <c r="P513" s="1536"/>
      <c r="Q513" s="1536"/>
      <c r="R513" s="1536"/>
      <c r="S513" s="1536"/>
      <c r="T513" s="1536"/>
      <c r="U513" s="1536"/>
      <c r="V513" s="1536"/>
      <c r="W513" s="1536"/>
      <c r="X513" s="1536"/>
      <c r="Y513" s="1536"/>
      <c r="Z513" s="1536"/>
      <c r="AA513" s="1536"/>
      <c r="AB513" s="1536"/>
      <c r="AC513" s="1536"/>
      <c r="AD513" s="1536"/>
      <c r="AE513" s="1536"/>
      <c r="AF513" s="1536"/>
      <c r="AG513" s="1536"/>
      <c r="AH513" s="1536"/>
      <c r="AI513" s="1536"/>
      <c r="AJ513" s="1536"/>
      <c r="AK513" s="1536"/>
      <c r="AL513" s="1536"/>
      <c r="AM513" s="1536"/>
      <c r="AN513" s="1536"/>
      <c r="AO513" s="1536"/>
      <c r="AP513" s="1536"/>
      <c r="AQ513" s="1536"/>
      <c r="AR513" s="1536"/>
      <c r="AS513" s="1536"/>
      <c r="AT513" s="1536"/>
      <c r="AU513" s="1536"/>
      <c r="AV513" s="1536"/>
      <c r="AW513" s="1536"/>
      <c r="AX513" s="1536"/>
      <c r="AY513" s="1536"/>
      <c r="AZ513" s="1536"/>
      <c r="BA513" s="1536"/>
      <c r="BB513" s="1536"/>
      <c r="BC513" s="1536"/>
      <c r="BD513" s="1536"/>
      <c r="BE513" s="1536"/>
      <c r="BF513" s="1536"/>
    </row>
    <row r="514" spans="2:58" ht="15" x14ac:dyDescent="0.25">
      <c r="B514" s="1536"/>
      <c r="C514" s="1536"/>
      <c r="D514" s="1536"/>
      <c r="E514" s="1536"/>
      <c r="F514" s="1536"/>
      <c r="G514" s="1536"/>
      <c r="H514" s="1536"/>
      <c r="I514" s="1536"/>
      <c r="J514" s="1536"/>
      <c r="K514" s="1536"/>
      <c r="L514" s="1536"/>
      <c r="M514" s="1536"/>
      <c r="N514" s="1536"/>
      <c r="O514" s="1536"/>
      <c r="P514" s="1536"/>
      <c r="Q514" s="1536"/>
      <c r="R514" s="1536"/>
      <c r="S514" s="1536"/>
      <c r="T514" s="1536"/>
      <c r="U514" s="1536"/>
      <c r="V514" s="1536"/>
      <c r="W514" s="1536"/>
      <c r="X514" s="1536"/>
      <c r="Y514" s="1536"/>
      <c r="Z514" s="1536"/>
      <c r="AA514" s="1536"/>
      <c r="AB514" s="1536"/>
      <c r="AC514" s="1536"/>
      <c r="AD514" s="1536"/>
      <c r="AE514" s="1536"/>
      <c r="AF514" s="1536"/>
      <c r="AG514" s="1536"/>
      <c r="AH514" s="1536"/>
      <c r="AI514" s="1536"/>
      <c r="AJ514" s="1536"/>
      <c r="AK514" s="1536"/>
      <c r="AL514" s="1536"/>
      <c r="AM514" s="1536"/>
      <c r="AN514" s="1536"/>
      <c r="AO514" s="1536"/>
      <c r="AP514" s="1536"/>
      <c r="AQ514" s="1536"/>
      <c r="AR514" s="1536"/>
      <c r="AS514" s="1536"/>
      <c r="AT514" s="1536"/>
      <c r="AU514" s="1536"/>
      <c r="AV514" s="1536"/>
      <c r="AW514" s="1536"/>
      <c r="AX514" s="1536"/>
      <c r="AY514" s="1536"/>
      <c r="AZ514" s="1536"/>
      <c r="BA514" s="1536"/>
      <c r="BB514" s="1536"/>
      <c r="BC514" s="1536"/>
      <c r="BD514" s="1536"/>
      <c r="BE514" s="1536"/>
      <c r="BF514" s="1536"/>
    </row>
    <row r="515" spans="2:58" ht="15" x14ac:dyDescent="0.25">
      <c r="B515" s="1536"/>
      <c r="C515" s="1536"/>
      <c r="D515" s="1536"/>
      <c r="E515" s="1536"/>
      <c r="F515" s="1536"/>
      <c r="G515" s="1536"/>
      <c r="H515" s="1536"/>
      <c r="I515" s="1536"/>
      <c r="J515" s="1536"/>
      <c r="K515" s="1536"/>
      <c r="L515" s="1536"/>
      <c r="M515" s="1536"/>
      <c r="N515" s="1536"/>
      <c r="O515" s="1536"/>
      <c r="P515" s="1536"/>
      <c r="Q515" s="1536"/>
      <c r="R515" s="1536"/>
      <c r="S515" s="1536"/>
      <c r="T515" s="1536"/>
      <c r="U515" s="1536"/>
      <c r="V515" s="1536"/>
      <c r="W515" s="1536"/>
      <c r="X515" s="1536"/>
      <c r="Y515" s="1536"/>
      <c r="Z515" s="1536"/>
      <c r="AA515" s="1536"/>
      <c r="AB515" s="1536"/>
      <c r="AC515" s="1536"/>
      <c r="AD515" s="1536"/>
      <c r="AE515" s="1536"/>
      <c r="AF515" s="1536"/>
      <c r="AG515" s="1536"/>
      <c r="AH515" s="1536"/>
      <c r="AI515" s="1536"/>
      <c r="AJ515" s="1536"/>
      <c r="AK515" s="1536"/>
      <c r="AL515" s="1536"/>
      <c r="AM515" s="1536"/>
      <c r="AN515" s="1536"/>
      <c r="AO515" s="1536"/>
      <c r="AP515" s="1536"/>
      <c r="AQ515" s="1536"/>
      <c r="AR515" s="1536"/>
      <c r="AS515" s="1536"/>
      <c r="AT515" s="1536"/>
      <c r="AU515" s="1536"/>
      <c r="AV515" s="1536"/>
      <c r="AW515" s="1536"/>
      <c r="AX515" s="1536"/>
      <c r="AY515" s="1536"/>
      <c r="AZ515" s="1536"/>
      <c r="BA515" s="1536"/>
      <c r="BB515" s="1536"/>
      <c r="BC515" s="1536"/>
      <c r="BD515" s="1536"/>
      <c r="BE515" s="1536"/>
      <c r="BF515" s="1536"/>
    </row>
    <row r="516" spans="2:58" ht="15" x14ac:dyDescent="0.25">
      <c r="B516" s="1536"/>
      <c r="C516" s="1536"/>
      <c r="D516" s="1536"/>
      <c r="E516" s="1536"/>
      <c r="F516" s="1536"/>
      <c r="G516" s="1536"/>
      <c r="H516" s="1536"/>
      <c r="I516" s="1536"/>
      <c r="J516" s="1536"/>
      <c r="K516" s="1536"/>
      <c r="L516" s="1536"/>
      <c r="M516" s="1536"/>
      <c r="N516" s="1536"/>
      <c r="O516" s="1536"/>
      <c r="P516" s="1536"/>
      <c r="Q516" s="1536"/>
      <c r="R516" s="1536"/>
      <c r="S516" s="1536"/>
      <c r="T516" s="1536"/>
      <c r="U516" s="1536"/>
      <c r="V516" s="1536"/>
      <c r="W516" s="1536"/>
      <c r="X516" s="1536"/>
      <c r="Y516" s="1536"/>
      <c r="Z516" s="1536"/>
      <c r="AA516" s="1536"/>
      <c r="AB516" s="1536"/>
      <c r="AC516" s="1536"/>
      <c r="AD516" s="1536"/>
      <c r="AE516" s="1536"/>
      <c r="AF516" s="1536"/>
      <c r="AG516" s="1536"/>
      <c r="AH516" s="1536"/>
      <c r="AI516" s="1536"/>
      <c r="AJ516" s="1536"/>
      <c r="AK516" s="1536"/>
      <c r="AL516" s="1536"/>
      <c r="AM516" s="1536"/>
      <c r="AN516" s="1536"/>
      <c r="AO516" s="1536"/>
      <c r="AP516" s="1536"/>
      <c r="AQ516" s="1536"/>
      <c r="AR516" s="1536"/>
      <c r="AS516" s="1536"/>
      <c r="AT516" s="1536"/>
      <c r="AU516" s="1536"/>
      <c r="AV516" s="1536"/>
      <c r="AW516" s="1536"/>
      <c r="AX516" s="1536"/>
      <c r="AY516" s="1536"/>
      <c r="AZ516" s="1536"/>
      <c r="BA516" s="1536"/>
      <c r="BB516" s="1536"/>
      <c r="BC516" s="1536"/>
      <c r="BD516" s="1536"/>
      <c r="BE516" s="1536"/>
      <c r="BF516" s="1536"/>
    </row>
    <row r="517" spans="2:58" ht="15" x14ac:dyDescent="0.25">
      <c r="B517" s="1536"/>
      <c r="C517" s="1536"/>
      <c r="D517" s="1536"/>
      <c r="E517" s="1536"/>
      <c r="F517" s="1536"/>
      <c r="G517" s="1536"/>
      <c r="H517" s="1536"/>
      <c r="I517" s="1536"/>
      <c r="J517" s="1536"/>
      <c r="K517" s="1536"/>
      <c r="L517" s="1536"/>
      <c r="M517" s="1536"/>
      <c r="N517" s="1536"/>
      <c r="O517" s="1536"/>
      <c r="P517" s="1536"/>
      <c r="Q517" s="1536"/>
      <c r="R517" s="1536"/>
      <c r="S517" s="1536"/>
      <c r="T517" s="1536"/>
      <c r="U517" s="1536"/>
      <c r="V517" s="1536"/>
      <c r="W517" s="1536"/>
      <c r="X517" s="1536"/>
      <c r="Y517" s="1536"/>
      <c r="Z517" s="1536"/>
      <c r="AA517" s="1536"/>
      <c r="AB517" s="1536"/>
      <c r="AC517" s="1536"/>
      <c r="AD517" s="1536"/>
      <c r="AE517" s="1536"/>
      <c r="AF517" s="1536"/>
      <c r="AG517" s="1536"/>
      <c r="AH517" s="1536"/>
      <c r="AI517" s="1536"/>
      <c r="AJ517" s="1536"/>
      <c r="AK517" s="1536"/>
      <c r="AL517" s="1536"/>
      <c r="AM517" s="1536"/>
      <c r="AN517" s="1536"/>
      <c r="AO517" s="1536"/>
      <c r="AP517" s="1536"/>
      <c r="AQ517" s="1536"/>
      <c r="AR517" s="1536"/>
      <c r="AS517" s="1536"/>
      <c r="AT517" s="1536"/>
      <c r="AU517" s="1536"/>
      <c r="AV517" s="1536"/>
      <c r="AW517" s="1536"/>
      <c r="AX517" s="1536"/>
      <c r="AY517" s="1536"/>
      <c r="AZ517" s="1536"/>
      <c r="BA517" s="1536"/>
      <c r="BB517" s="1536"/>
      <c r="BC517" s="1536"/>
      <c r="BD517" s="1536"/>
      <c r="BE517" s="1536"/>
      <c r="BF517" s="1536"/>
    </row>
    <row r="518" spans="2:58" ht="15" x14ac:dyDescent="0.25">
      <c r="B518" s="1536"/>
      <c r="C518" s="1536"/>
      <c r="D518" s="1536"/>
      <c r="E518" s="1536"/>
      <c r="F518" s="1536"/>
      <c r="G518" s="1536"/>
      <c r="H518" s="1536"/>
      <c r="I518" s="1536"/>
      <c r="J518" s="1536"/>
      <c r="K518" s="1536"/>
      <c r="L518" s="1536"/>
      <c r="M518" s="1536"/>
      <c r="N518" s="1536"/>
      <c r="O518" s="1536"/>
      <c r="P518" s="1536"/>
      <c r="Q518" s="1536"/>
      <c r="R518" s="1536"/>
      <c r="S518" s="1536"/>
      <c r="T518" s="1536"/>
      <c r="U518" s="1536"/>
      <c r="V518" s="1536"/>
      <c r="W518" s="1536"/>
      <c r="X518" s="1536"/>
      <c r="Y518" s="1536"/>
      <c r="Z518" s="1536"/>
      <c r="AA518" s="1536"/>
      <c r="AB518" s="1536"/>
      <c r="AC518" s="1536"/>
      <c r="AD518" s="1536"/>
      <c r="AE518" s="1536"/>
      <c r="AF518" s="1536"/>
      <c r="AG518" s="1536"/>
      <c r="AH518" s="1536"/>
      <c r="AI518" s="1536"/>
      <c r="AJ518" s="1536"/>
      <c r="AK518" s="1536"/>
      <c r="AL518" s="1536"/>
      <c r="AM518" s="1536"/>
      <c r="AN518" s="1536"/>
      <c r="AO518" s="1536"/>
      <c r="AP518" s="1536"/>
      <c r="AQ518" s="1536"/>
      <c r="AR518" s="1536"/>
      <c r="AS518" s="1536"/>
      <c r="AT518" s="1536"/>
      <c r="AU518" s="1536"/>
      <c r="AV518" s="1536"/>
      <c r="AW518" s="1536"/>
      <c r="AX518" s="1536"/>
      <c r="AY518" s="1536"/>
      <c r="AZ518" s="1536"/>
      <c r="BA518" s="1536"/>
      <c r="BB518" s="1536"/>
      <c r="BC518" s="1536"/>
      <c r="BD518" s="1536"/>
      <c r="BE518" s="1536"/>
      <c r="BF518" s="1536"/>
    </row>
    <row r="519" spans="2:58" ht="15" x14ac:dyDescent="0.25">
      <c r="B519" s="1536"/>
      <c r="C519" s="1536"/>
      <c r="D519" s="1536"/>
      <c r="E519" s="1536"/>
      <c r="F519" s="1536"/>
      <c r="G519" s="1536"/>
      <c r="H519" s="1536"/>
      <c r="I519" s="1536"/>
      <c r="J519" s="1536"/>
      <c r="K519" s="1536"/>
      <c r="L519" s="1536"/>
      <c r="M519" s="1536"/>
      <c r="N519" s="1536"/>
      <c r="O519" s="1536"/>
      <c r="P519" s="1536"/>
      <c r="Q519" s="1536"/>
      <c r="R519" s="1536"/>
      <c r="S519" s="1536"/>
      <c r="T519" s="1536"/>
      <c r="U519" s="1536"/>
      <c r="V519" s="1536"/>
      <c r="W519" s="1536"/>
      <c r="X519" s="1536"/>
      <c r="Y519" s="1536"/>
      <c r="Z519" s="1536"/>
      <c r="AA519" s="1536"/>
      <c r="AB519" s="1536"/>
      <c r="AC519" s="1536"/>
      <c r="AD519" s="1536"/>
      <c r="AE519" s="1536"/>
      <c r="AF519" s="1536"/>
      <c r="AG519" s="1536"/>
      <c r="AH519" s="1536"/>
      <c r="AI519" s="1536"/>
      <c r="AJ519" s="1536"/>
      <c r="AK519" s="1536"/>
      <c r="AL519" s="1536"/>
      <c r="AM519" s="1536"/>
      <c r="AN519" s="1536"/>
      <c r="AO519" s="1536"/>
      <c r="AP519" s="1536"/>
      <c r="AQ519" s="1536"/>
      <c r="AR519" s="1536"/>
      <c r="AS519" s="1536"/>
      <c r="AT519" s="1536"/>
      <c r="AU519" s="1536"/>
      <c r="AV519" s="1536"/>
      <c r="AW519" s="1536"/>
      <c r="AX519" s="1536"/>
      <c r="AY519" s="1536"/>
      <c r="AZ519" s="1536"/>
      <c r="BA519" s="1536"/>
      <c r="BB519" s="1536"/>
      <c r="BC519" s="1536"/>
      <c r="BD519" s="1536"/>
      <c r="BE519" s="1536"/>
      <c r="BF519" s="1536"/>
    </row>
    <row r="520" spans="2:58" ht="15" x14ac:dyDescent="0.25">
      <c r="B520" s="1536"/>
      <c r="C520" s="1536"/>
      <c r="D520" s="1536"/>
      <c r="E520" s="1536"/>
      <c r="F520" s="1536"/>
      <c r="G520" s="1536"/>
      <c r="H520" s="1536"/>
      <c r="I520" s="1536"/>
      <c r="J520" s="1536"/>
      <c r="K520" s="1536"/>
      <c r="L520" s="1536"/>
      <c r="M520" s="1536"/>
      <c r="N520" s="1536"/>
      <c r="O520" s="1536"/>
      <c r="P520" s="1536"/>
      <c r="Q520" s="1536"/>
      <c r="R520" s="1536"/>
      <c r="S520" s="1536"/>
      <c r="T520" s="1536"/>
      <c r="U520" s="1536"/>
      <c r="V520" s="1536"/>
      <c r="W520" s="1536"/>
      <c r="X520" s="1536"/>
      <c r="Y520" s="1536"/>
      <c r="Z520" s="1536"/>
      <c r="AA520" s="1536"/>
      <c r="AB520" s="1536"/>
      <c r="AC520" s="1536"/>
      <c r="AD520" s="1536"/>
      <c r="AE520" s="1536"/>
      <c r="AF520" s="1536"/>
      <c r="AG520" s="1536"/>
      <c r="AH520" s="1536"/>
      <c r="AI520" s="1536"/>
      <c r="AJ520" s="1536"/>
      <c r="AK520" s="1536"/>
      <c r="AL520" s="1536"/>
      <c r="AM520" s="1536"/>
      <c r="AN520" s="1536"/>
      <c r="AO520" s="1536"/>
      <c r="AP520" s="1536"/>
      <c r="AQ520" s="1536"/>
      <c r="AR520" s="1536"/>
      <c r="AS520" s="1536"/>
      <c r="AT520" s="1536"/>
      <c r="AU520" s="1536"/>
      <c r="AV520" s="1536"/>
      <c r="AW520" s="1536"/>
      <c r="AX520" s="1536"/>
      <c r="AY520" s="1536"/>
      <c r="AZ520" s="1536"/>
      <c r="BA520" s="1536"/>
      <c r="BB520" s="1536"/>
      <c r="BC520" s="1536"/>
      <c r="BD520" s="1536"/>
      <c r="BE520" s="1536"/>
      <c r="BF520" s="1536"/>
    </row>
    <row r="521" spans="2:58" ht="15" x14ac:dyDescent="0.25">
      <c r="B521" s="1536"/>
      <c r="C521" s="1536"/>
      <c r="D521" s="1536"/>
      <c r="E521" s="1536"/>
      <c r="F521" s="1536"/>
      <c r="G521" s="1536"/>
      <c r="H521" s="1536"/>
      <c r="I521" s="1536"/>
      <c r="J521" s="1536"/>
      <c r="K521" s="1536"/>
      <c r="L521" s="1536"/>
      <c r="M521" s="1536"/>
      <c r="N521" s="1536"/>
      <c r="O521" s="1536"/>
      <c r="P521" s="1536"/>
      <c r="Q521" s="1536"/>
      <c r="R521" s="1536"/>
      <c r="S521" s="1536"/>
      <c r="T521" s="1536"/>
      <c r="U521" s="1536"/>
      <c r="V521" s="1536"/>
      <c r="W521" s="1536"/>
      <c r="X521" s="1536"/>
      <c r="Y521" s="1536"/>
      <c r="Z521" s="1536"/>
      <c r="AA521" s="1536"/>
      <c r="AB521" s="1536"/>
      <c r="AC521" s="1536"/>
      <c r="AD521" s="1536"/>
      <c r="AE521" s="1536"/>
      <c r="AF521" s="1536"/>
      <c r="AG521" s="1536"/>
      <c r="AH521" s="1536"/>
      <c r="AI521" s="1536"/>
      <c r="AJ521" s="1536"/>
      <c r="AK521" s="1536"/>
      <c r="AL521" s="1536"/>
      <c r="AM521" s="1536"/>
      <c r="AN521" s="1536"/>
      <c r="AO521" s="1536"/>
      <c r="AP521" s="1536"/>
      <c r="AQ521" s="1536"/>
      <c r="AR521" s="1536"/>
      <c r="AS521" s="1536"/>
      <c r="AT521" s="1536"/>
      <c r="AU521" s="1536"/>
      <c r="AV521" s="1536"/>
      <c r="AW521" s="1536"/>
      <c r="AX521" s="1536"/>
      <c r="AY521" s="1536"/>
      <c r="AZ521" s="1536"/>
      <c r="BA521" s="1536"/>
      <c r="BB521" s="1536"/>
      <c r="BC521" s="1536"/>
      <c r="BD521" s="1536"/>
      <c r="BE521" s="1536"/>
      <c r="BF521" s="1536"/>
    </row>
    <row r="522" spans="2:58" ht="15" x14ac:dyDescent="0.25">
      <c r="B522" s="1536"/>
      <c r="C522" s="1536"/>
      <c r="D522" s="1536"/>
      <c r="E522" s="1536"/>
      <c r="F522" s="1536"/>
      <c r="G522" s="1536"/>
      <c r="H522" s="1536"/>
      <c r="I522" s="1536"/>
      <c r="J522" s="1536"/>
      <c r="K522" s="1536"/>
      <c r="L522" s="1536"/>
      <c r="M522" s="1536"/>
      <c r="N522" s="1536"/>
      <c r="O522" s="1536"/>
      <c r="P522" s="1536"/>
      <c r="Q522" s="1536"/>
      <c r="R522" s="1536"/>
      <c r="S522" s="1536"/>
      <c r="T522" s="1536"/>
      <c r="U522" s="1536"/>
      <c r="V522" s="1536"/>
      <c r="W522" s="1536"/>
      <c r="X522" s="1536"/>
      <c r="Y522" s="1536"/>
      <c r="Z522" s="1536"/>
      <c r="AA522" s="1536"/>
      <c r="AB522" s="1536"/>
      <c r="AC522" s="1536"/>
      <c r="AD522" s="1536"/>
      <c r="AE522" s="1536"/>
      <c r="AF522" s="1536"/>
      <c r="AG522" s="1536"/>
      <c r="AH522" s="1536"/>
      <c r="AI522" s="1536"/>
      <c r="AJ522" s="1536"/>
      <c r="AK522" s="1536"/>
      <c r="AL522" s="1536"/>
      <c r="AM522" s="1536"/>
      <c r="AN522" s="1536"/>
      <c r="AO522" s="1536"/>
      <c r="AP522" s="1536"/>
      <c r="AQ522" s="1536"/>
      <c r="AR522" s="1536"/>
      <c r="AS522" s="1536"/>
      <c r="AT522" s="1536"/>
      <c r="AU522" s="1536"/>
      <c r="AV522" s="1536"/>
      <c r="AW522" s="1536"/>
      <c r="AX522" s="1536"/>
      <c r="AY522" s="1536"/>
      <c r="AZ522" s="1536"/>
      <c r="BA522" s="1536"/>
      <c r="BB522" s="1536"/>
      <c r="BC522" s="1536"/>
      <c r="BD522" s="1536"/>
      <c r="BE522" s="1536"/>
      <c r="BF522" s="1536"/>
    </row>
    <row r="523" spans="2:58" ht="15" x14ac:dyDescent="0.25">
      <c r="B523" s="1536"/>
      <c r="C523" s="1536"/>
      <c r="D523" s="1536"/>
      <c r="E523" s="1536"/>
      <c r="F523" s="1536"/>
      <c r="G523" s="1536"/>
      <c r="H523" s="1536"/>
      <c r="I523" s="1536"/>
      <c r="J523" s="1536"/>
      <c r="K523" s="1536"/>
      <c r="L523" s="1536"/>
      <c r="M523" s="1536"/>
      <c r="N523" s="1536"/>
      <c r="O523" s="1536"/>
      <c r="P523" s="1536"/>
      <c r="Q523" s="1536"/>
      <c r="R523" s="1536"/>
      <c r="S523" s="1536"/>
      <c r="T523" s="1536"/>
      <c r="U523" s="1536"/>
      <c r="V523" s="1536"/>
      <c r="W523" s="1536"/>
      <c r="X523" s="1536"/>
      <c r="Y523" s="1536"/>
      <c r="Z523" s="1536"/>
      <c r="AA523" s="1536"/>
      <c r="AB523" s="1536"/>
      <c r="AC523" s="1536"/>
      <c r="AD523" s="1536"/>
      <c r="AE523" s="1536"/>
      <c r="AF523" s="1536"/>
      <c r="AG523" s="1536"/>
      <c r="AH523" s="1536"/>
      <c r="AI523" s="1536"/>
      <c r="AJ523" s="1536"/>
      <c r="AK523" s="1536"/>
      <c r="AL523" s="1536"/>
      <c r="AM523" s="1536"/>
      <c r="AN523" s="1536"/>
      <c r="AO523" s="1536"/>
      <c r="AP523" s="1536"/>
      <c r="AQ523" s="1536"/>
      <c r="AR523" s="1536"/>
      <c r="AS523" s="1536"/>
      <c r="AT523" s="1536"/>
      <c r="AU523" s="1536"/>
      <c r="AV523" s="1536"/>
      <c r="AW523" s="1536"/>
      <c r="AX523" s="1536"/>
      <c r="AY523" s="1536"/>
      <c r="AZ523" s="1536"/>
      <c r="BA523" s="1536"/>
      <c r="BB523" s="1536"/>
      <c r="BC523" s="1536"/>
      <c r="BD523" s="1536"/>
      <c r="BE523" s="1536"/>
      <c r="BF523" s="1536"/>
    </row>
    <row r="524" spans="2:58" ht="15" x14ac:dyDescent="0.25">
      <c r="B524" s="1536"/>
      <c r="C524" s="1536"/>
      <c r="D524" s="1536"/>
      <c r="E524" s="1536"/>
      <c r="F524" s="1536"/>
      <c r="G524" s="1536"/>
      <c r="H524" s="1536"/>
      <c r="I524" s="1536"/>
      <c r="J524" s="1536"/>
      <c r="K524" s="1536"/>
      <c r="L524" s="1536"/>
      <c r="M524" s="1536"/>
      <c r="N524" s="1536"/>
      <c r="O524" s="1536"/>
      <c r="P524" s="1536"/>
      <c r="Q524" s="1536"/>
      <c r="R524" s="1536"/>
      <c r="S524" s="1536"/>
      <c r="T524" s="1536"/>
      <c r="U524" s="1536"/>
      <c r="V524" s="1536"/>
      <c r="W524" s="1536"/>
      <c r="X524" s="1536"/>
      <c r="Y524" s="1536"/>
      <c r="Z524" s="1536"/>
      <c r="AA524" s="1536"/>
      <c r="AB524" s="1536"/>
      <c r="AC524" s="1536"/>
      <c r="AD524" s="1536"/>
      <c r="AE524" s="1536"/>
      <c r="AF524" s="1536"/>
      <c r="AG524" s="1536"/>
      <c r="AH524" s="1536"/>
      <c r="AI524" s="1536"/>
      <c r="AJ524" s="1536"/>
      <c r="AK524" s="1536"/>
      <c r="AL524" s="1536"/>
      <c r="AM524" s="1536"/>
      <c r="AN524" s="1536"/>
      <c r="AO524" s="1536"/>
      <c r="AP524" s="1536"/>
      <c r="AQ524" s="1536"/>
      <c r="AR524" s="1536"/>
      <c r="AS524" s="1536"/>
      <c r="AT524" s="1536"/>
      <c r="AU524" s="1536"/>
      <c r="AV524" s="1536"/>
      <c r="AW524" s="1536"/>
      <c r="AX524" s="1536"/>
      <c r="AY524" s="1536"/>
      <c r="AZ524" s="1536"/>
      <c r="BA524" s="1536"/>
      <c r="BB524" s="1536"/>
      <c r="BC524" s="1536"/>
      <c r="BD524" s="1536"/>
      <c r="BE524" s="1536"/>
      <c r="BF524" s="1536"/>
    </row>
    <row r="525" spans="2:58" ht="15" x14ac:dyDescent="0.25">
      <c r="B525" s="1536"/>
      <c r="C525" s="1536"/>
      <c r="D525" s="1536"/>
      <c r="E525" s="1536"/>
      <c r="F525" s="1536"/>
      <c r="G525" s="1536"/>
      <c r="H525" s="1536"/>
      <c r="I525" s="1536"/>
      <c r="J525" s="1536"/>
      <c r="K525" s="1536"/>
      <c r="L525" s="1536"/>
      <c r="M525" s="1536"/>
      <c r="N525" s="1536"/>
      <c r="O525" s="1536"/>
      <c r="P525" s="1536"/>
      <c r="Q525" s="1536"/>
      <c r="R525" s="1536"/>
      <c r="S525" s="1536"/>
      <c r="T525" s="1536"/>
      <c r="U525" s="1536"/>
      <c r="V525" s="1536"/>
      <c r="W525" s="1536"/>
      <c r="X525" s="1536"/>
      <c r="Y525" s="1536"/>
      <c r="Z525" s="1536"/>
      <c r="AA525" s="1536"/>
      <c r="AB525" s="1536"/>
      <c r="AC525" s="1536"/>
      <c r="AD525" s="1536"/>
      <c r="AE525" s="1536"/>
      <c r="AF525" s="1536"/>
      <c r="AG525" s="1536"/>
      <c r="AH525" s="1536"/>
      <c r="AI525" s="1536"/>
      <c r="AJ525" s="1536"/>
      <c r="AK525" s="1536"/>
      <c r="AL525" s="1536"/>
      <c r="AM525" s="1536"/>
      <c r="AN525" s="1536"/>
      <c r="AO525" s="1536"/>
      <c r="AP525" s="1536"/>
      <c r="AQ525" s="1536"/>
      <c r="AR525" s="1536"/>
      <c r="AS525" s="1536"/>
      <c r="AT525" s="1536"/>
      <c r="AU525" s="1536"/>
      <c r="AV525" s="1536"/>
      <c r="AW525" s="1536"/>
      <c r="AX525" s="1536"/>
      <c r="AY525" s="1536"/>
      <c r="AZ525" s="1536"/>
      <c r="BA525" s="1536"/>
      <c r="BB525" s="1536"/>
      <c r="BC525" s="1536"/>
      <c r="BD525" s="1536"/>
      <c r="BE525" s="1536"/>
      <c r="BF525" s="1536"/>
    </row>
    <row r="526" spans="2:58" ht="15" x14ac:dyDescent="0.25">
      <c r="B526" s="1536"/>
      <c r="C526" s="1536"/>
      <c r="D526" s="1536"/>
      <c r="E526" s="1536"/>
      <c r="F526" s="1536"/>
      <c r="G526" s="1536"/>
      <c r="H526" s="1536"/>
      <c r="I526" s="1536"/>
      <c r="J526" s="1536"/>
      <c r="K526" s="1536"/>
      <c r="L526" s="1536"/>
      <c r="M526" s="1536"/>
      <c r="N526" s="1536"/>
      <c r="O526" s="1536"/>
      <c r="P526" s="1536"/>
      <c r="Q526" s="1536"/>
      <c r="R526" s="1536"/>
      <c r="S526" s="1536"/>
      <c r="T526" s="1536"/>
      <c r="U526" s="1536"/>
      <c r="V526" s="1536"/>
      <c r="W526" s="1536"/>
      <c r="X526" s="1536"/>
      <c r="Y526" s="1536"/>
      <c r="Z526" s="1536"/>
      <c r="AA526" s="1536"/>
      <c r="AB526" s="1536"/>
      <c r="AC526" s="1536"/>
      <c r="AD526" s="1536"/>
      <c r="AE526" s="1536"/>
      <c r="AF526" s="1536"/>
      <c r="AG526" s="1536"/>
      <c r="AH526" s="1536"/>
      <c r="AI526" s="1536"/>
      <c r="AJ526" s="1536"/>
      <c r="AK526" s="1536"/>
      <c r="AL526" s="1536"/>
      <c r="AM526" s="1536"/>
      <c r="AN526" s="1536"/>
      <c r="AO526" s="1536"/>
      <c r="AP526" s="1536"/>
      <c r="AQ526" s="1536"/>
      <c r="AR526" s="1536"/>
      <c r="AS526" s="1536"/>
      <c r="AT526" s="1536"/>
      <c r="AU526" s="1536"/>
      <c r="AV526" s="1536"/>
      <c r="AW526" s="1536"/>
      <c r="AX526" s="1536"/>
      <c r="AY526" s="1536"/>
      <c r="AZ526" s="1536"/>
      <c r="BA526" s="1536"/>
      <c r="BB526" s="1536"/>
      <c r="BC526" s="1536"/>
      <c r="BD526" s="1536"/>
      <c r="BE526" s="1536"/>
      <c r="BF526" s="1536"/>
    </row>
    <row r="527" spans="2:58" ht="15" x14ac:dyDescent="0.25">
      <c r="B527" s="1536"/>
      <c r="C527" s="1536"/>
      <c r="D527" s="1536"/>
      <c r="E527" s="1536"/>
      <c r="F527" s="1536"/>
      <c r="G527" s="1536"/>
      <c r="H527" s="1536"/>
      <c r="I527" s="1536"/>
      <c r="J527" s="1536"/>
      <c r="K527" s="1536"/>
      <c r="L527" s="1536"/>
      <c r="M527" s="1536"/>
      <c r="N527" s="1536"/>
      <c r="O527" s="1536"/>
      <c r="P527" s="1536"/>
      <c r="Q527" s="1536"/>
      <c r="R527" s="1536"/>
      <c r="S527" s="1536"/>
      <c r="T527" s="1536"/>
      <c r="U527" s="1536"/>
      <c r="V527" s="1536"/>
      <c r="W527" s="1536"/>
      <c r="X527" s="1536"/>
      <c r="Y527" s="1536"/>
      <c r="Z527" s="1536"/>
      <c r="AA527" s="1536"/>
      <c r="AB527" s="1536"/>
      <c r="AC527" s="1536"/>
      <c r="AD527" s="1536"/>
      <c r="AE527" s="1536"/>
      <c r="AF527" s="1536"/>
      <c r="AG527" s="1536"/>
      <c r="AH527" s="1536"/>
      <c r="AI527" s="1536"/>
      <c r="AJ527" s="1536"/>
      <c r="AK527" s="1536"/>
      <c r="AL527" s="1536"/>
      <c r="AM527" s="1536"/>
      <c r="AN527" s="1536"/>
      <c r="AO527" s="1536"/>
      <c r="AP527" s="1536"/>
      <c r="AQ527" s="1536"/>
      <c r="AR527" s="1536"/>
      <c r="AS527" s="1536"/>
      <c r="AT527" s="1536"/>
      <c r="AU527" s="1536"/>
      <c r="AV527" s="1536"/>
      <c r="AW527" s="1536"/>
      <c r="AX527" s="1536"/>
      <c r="AY527" s="1536"/>
      <c r="AZ527" s="1536"/>
      <c r="BA527" s="1536"/>
      <c r="BB527" s="1536"/>
      <c r="BC527" s="1536"/>
      <c r="BD527" s="1536"/>
      <c r="BE527" s="1536"/>
      <c r="BF527" s="1536"/>
    </row>
    <row r="528" spans="2:58" ht="15" x14ac:dyDescent="0.25">
      <c r="B528" s="1536"/>
      <c r="C528" s="1536"/>
      <c r="D528" s="1536"/>
      <c r="E528" s="1536"/>
      <c r="F528" s="1536"/>
      <c r="G528" s="1536"/>
      <c r="H528" s="1536"/>
      <c r="I528" s="1536"/>
      <c r="J528" s="1536"/>
      <c r="K528" s="1536"/>
      <c r="L528" s="1536"/>
      <c r="M528" s="1536"/>
      <c r="N528" s="1536"/>
      <c r="O528" s="1536"/>
      <c r="P528" s="1536"/>
      <c r="Q528" s="1536"/>
      <c r="R528" s="1536"/>
      <c r="S528" s="1536"/>
      <c r="T528" s="1536"/>
      <c r="U528" s="1536"/>
      <c r="V528" s="1536"/>
      <c r="W528" s="1536"/>
      <c r="X528" s="1536"/>
      <c r="Y528" s="1536"/>
      <c r="Z528" s="1536"/>
      <c r="AA528" s="1536"/>
      <c r="AB528" s="1536"/>
      <c r="AC528" s="1536"/>
      <c r="AD528" s="1536"/>
      <c r="AE528" s="1536"/>
      <c r="AF528" s="1536"/>
      <c r="AG528" s="1536"/>
      <c r="AH528" s="1536"/>
      <c r="AI528" s="1536"/>
      <c r="AJ528" s="1536"/>
      <c r="AK528" s="1536"/>
      <c r="AL528" s="1536"/>
      <c r="AM528" s="1536"/>
      <c r="AN528" s="1536"/>
      <c r="AO528" s="1536"/>
      <c r="AP528" s="1536"/>
      <c r="AQ528" s="1536"/>
      <c r="AR528" s="1536"/>
      <c r="AS528" s="1536"/>
      <c r="AT528" s="1536"/>
      <c r="AU528" s="1536"/>
      <c r="AV528" s="1536"/>
      <c r="AW528" s="1536"/>
      <c r="AX528" s="1536"/>
      <c r="AY528" s="1536"/>
      <c r="AZ528" s="1536"/>
      <c r="BA528" s="1536"/>
      <c r="BB528" s="1536"/>
      <c r="BC528" s="1536"/>
      <c r="BD528" s="1536"/>
      <c r="BE528" s="1536"/>
      <c r="BF528" s="1536"/>
    </row>
    <row r="529" spans="2:58" ht="15" x14ac:dyDescent="0.25">
      <c r="B529" s="1536"/>
      <c r="C529" s="1536"/>
      <c r="D529" s="1536"/>
      <c r="E529" s="1536"/>
      <c r="F529" s="1536"/>
      <c r="G529" s="1536"/>
      <c r="H529" s="1536"/>
      <c r="I529" s="1536"/>
      <c r="J529" s="1536"/>
      <c r="K529" s="1536"/>
      <c r="L529" s="1536"/>
      <c r="M529" s="1536"/>
      <c r="N529" s="1536"/>
      <c r="O529" s="1536"/>
      <c r="P529" s="1536"/>
      <c r="Q529" s="1536"/>
      <c r="R529" s="1536"/>
      <c r="S529" s="1536"/>
      <c r="T529" s="1536"/>
      <c r="U529" s="1536"/>
      <c r="V529" s="1536"/>
      <c r="W529" s="1536"/>
      <c r="X529" s="1536"/>
      <c r="Y529" s="1536"/>
      <c r="Z529" s="1536"/>
      <c r="AA529" s="1536"/>
      <c r="AB529" s="1536"/>
      <c r="AC529" s="1536"/>
      <c r="AD529" s="1536"/>
      <c r="AE529" s="1536"/>
      <c r="AF529" s="1536"/>
      <c r="AG529" s="1536"/>
      <c r="AH529" s="1536"/>
      <c r="AI529" s="1536"/>
      <c r="AJ529" s="1536"/>
      <c r="AK529" s="1536"/>
      <c r="AL529" s="1536"/>
      <c r="AM529" s="1536"/>
      <c r="AN529" s="1536"/>
      <c r="AO529" s="1536"/>
      <c r="AP529" s="1536"/>
      <c r="AQ529" s="1536"/>
      <c r="AR529" s="1536"/>
      <c r="AS529" s="1536"/>
      <c r="AT529" s="1536"/>
      <c r="AU529" s="1536"/>
      <c r="AV529" s="1536"/>
      <c r="AW529" s="1536"/>
      <c r="AX529" s="1536"/>
      <c r="AY529" s="1536"/>
      <c r="AZ529" s="1536"/>
      <c r="BA529" s="1536"/>
      <c r="BB529" s="1536"/>
      <c r="BC529" s="1536"/>
      <c r="BD529" s="1536"/>
      <c r="BE529" s="1536"/>
      <c r="BF529" s="1536"/>
    </row>
    <row r="530" spans="2:58" ht="15" x14ac:dyDescent="0.25">
      <c r="B530" s="1536"/>
      <c r="C530" s="1536"/>
      <c r="D530" s="1536"/>
      <c r="E530" s="1536"/>
      <c r="F530" s="1536"/>
      <c r="G530" s="1536"/>
      <c r="H530" s="1536"/>
      <c r="I530" s="1536"/>
      <c r="J530" s="1536"/>
      <c r="K530" s="1536"/>
      <c r="L530" s="1536"/>
      <c r="M530" s="1536"/>
      <c r="N530" s="1536"/>
      <c r="O530" s="1536"/>
      <c r="P530" s="1536"/>
      <c r="Q530" s="1536"/>
      <c r="R530" s="1536"/>
      <c r="S530" s="1536"/>
      <c r="T530" s="1536"/>
      <c r="U530" s="1536"/>
      <c r="V530" s="1536"/>
      <c r="W530" s="1536"/>
      <c r="X530" s="1536"/>
      <c r="Y530" s="1536"/>
      <c r="Z530" s="1536"/>
      <c r="AA530" s="1536"/>
      <c r="AB530" s="1536"/>
      <c r="AC530" s="1536"/>
      <c r="AD530" s="1536"/>
      <c r="AE530" s="1536"/>
      <c r="AF530" s="1536"/>
      <c r="AG530" s="1536"/>
      <c r="AH530" s="1536"/>
      <c r="AI530" s="1536"/>
      <c r="AJ530" s="1536"/>
      <c r="AK530" s="1536"/>
      <c r="AL530" s="1536"/>
      <c r="AM530" s="1536"/>
      <c r="AN530" s="1536"/>
      <c r="AO530" s="1536"/>
      <c r="AP530" s="1536"/>
      <c r="AQ530" s="1536"/>
      <c r="AR530" s="1536"/>
      <c r="AS530" s="1536"/>
      <c r="AT530" s="1536"/>
      <c r="AU530" s="1536"/>
      <c r="AV530" s="1536"/>
      <c r="AW530" s="1536"/>
      <c r="AX530" s="1536"/>
      <c r="AY530" s="1536"/>
      <c r="AZ530" s="1536"/>
      <c r="BA530" s="1536"/>
      <c r="BB530" s="1536"/>
      <c r="BC530" s="1536"/>
      <c r="BD530" s="1536"/>
      <c r="BE530" s="1536"/>
      <c r="BF530" s="1536"/>
    </row>
    <row r="531" spans="2:58" ht="15" x14ac:dyDescent="0.25">
      <c r="B531" s="1536"/>
      <c r="C531" s="1536"/>
      <c r="D531" s="1536"/>
      <c r="E531" s="1536"/>
      <c r="F531" s="1536"/>
      <c r="G531" s="1536"/>
      <c r="H531" s="1536"/>
      <c r="I531" s="1536"/>
      <c r="J531" s="1536"/>
      <c r="K531" s="1536"/>
      <c r="L531" s="1536"/>
      <c r="M531" s="1536"/>
      <c r="N531" s="1536"/>
      <c r="O531" s="1536"/>
      <c r="P531" s="1536"/>
      <c r="Q531" s="1536"/>
      <c r="R531" s="1536"/>
      <c r="S531" s="1536"/>
      <c r="T531" s="1536"/>
      <c r="U531" s="1536"/>
      <c r="V531" s="1536"/>
      <c r="W531" s="1536"/>
      <c r="X531" s="1536"/>
      <c r="Y531" s="1536"/>
      <c r="Z531" s="1536"/>
      <c r="AA531" s="1536"/>
      <c r="AB531" s="1536"/>
      <c r="AC531" s="1536"/>
      <c r="AD531" s="1536"/>
      <c r="AE531" s="1536"/>
      <c r="AF531" s="1536"/>
      <c r="AG531" s="1536"/>
      <c r="AH531" s="1536"/>
      <c r="AI531" s="1536"/>
      <c r="AJ531" s="1536"/>
      <c r="AK531" s="1536"/>
      <c r="AL531" s="1536"/>
      <c r="AM531" s="1536"/>
      <c r="AN531" s="1536"/>
      <c r="AO531" s="1536"/>
      <c r="AP531" s="1536"/>
      <c r="AQ531" s="1536"/>
      <c r="AR531" s="1536"/>
      <c r="AS531" s="1536"/>
      <c r="AT531" s="1536"/>
      <c r="AU531" s="1536"/>
      <c r="AV531" s="1536"/>
      <c r="AW531" s="1536"/>
      <c r="AX531" s="1536"/>
      <c r="AY531" s="1536"/>
      <c r="AZ531" s="1536"/>
      <c r="BA531" s="1536"/>
      <c r="BB531" s="1536"/>
      <c r="BC531" s="1536"/>
      <c r="BD531" s="1536"/>
      <c r="BE531" s="1536"/>
      <c r="BF531" s="1536"/>
    </row>
    <row r="532" spans="2:58" ht="15" x14ac:dyDescent="0.25">
      <c r="B532" s="1536"/>
      <c r="C532" s="1536"/>
      <c r="D532" s="1536"/>
      <c r="E532" s="1536"/>
      <c r="F532" s="1536"/>
      <c r="G532" s="1536"/>
      <c r="H532" s="1536"/>
      <c r="I532" s="1536"/>
      <c r="J532" s="1536"/>
      <c r="K532" s="1536"/>
      <c r="L532" s="1536"/>
      <c r="M532" s="1536"/>
      <c r="N532" s="1536"/>
      <c r="O532" s="1536"/>
      <c r="P532" s="1536"/>
      <c r="Q532" s="1536"/>
      <c r="R532" s="1536"/>
      <c r="S532" s="1536"/>
      <c r="T532" s="1536"/>
      <c r="U532" s="1536"/>
      <c r="V532" s="1536"/>
      <c r="W532" s="1536"/>
      <c r="X532" s="1536"/>
      <c r="Y532" s="1536"/>
      <c r="Z532" s="1536"/>
      <c r="AA532" s="1536"/>
      <c r="AB532" s="1536"/>
      <c r="AC532" s="1536"/>
      <c r="AD532" s="1536"/>
      <c r="AE532" s="1536"/>
      <c r="AF532" s="1536"/>
      <c r="AG532" s="1536"/>
      <c r="AH532" s="1536"/>
      <c r="AI532" s="1536"/>
      <c r="AJ532" s="1536"/>
      <c r="AK532" s="1536"/>
      <c r="AL532" s="1536"/>
      <c r="AM532" s="1536"/>
      <c r="AN532" s="1536"/>
      <c r="AO532" s="1536"/>
      <c r="AP532" s="1536"/>
      <c r="AQ532" s="1536"/>
      <c r="AR532" s="1536"/>
      <c r="AS532" s="1536"/>
      <c r="AT532" s="1536"/>
      <c r="AU532" s="1536"/>
      <c r="AV532" s="1536"/>
      <c r="AW532" s="1536"/>
      <c r="AX532" s="1536"/>
      <c r="AY532" s="1536"/>
      <c r="AZ532" s="1536"/>
      <c r="BA532" s="1536"/>
      <c r="BB532" s="1536"/>
      <c r="BC532" s="1536"/>
      <c r="BD532" s="1536"/>
      <c r="BE532" s="1536"/>
      <c r="BF532" s="1536"/>
    </row>
    <row r="533" spans="2:58" ht="15" x14ac:dyDescent="0.25">
      <c r="B533" s="1536"/>
      <c r="C533" s="1536"/>
      <c r="D533" s="1536"/>
      <c r="E533" s="1536"/>
      <c r="F533" s="1536"/>
      <c r="G533" s="1536"/>
      <c r="H533" s="1536"/>
      <c r="I533" s="1536"/>
      <c r="J533" s="1536"/>
      <c r="K533" s="1536"/>
      <c r="L533" s="1536"/>
      <c r="M533" s="1536"/>
      <c r="N533" s="1536"/>
      <c r="O533" s="1536"/>
      <c r="P533" s="1536"/>
      <c r="Q533" s="1536"/>
      <c r="R533" s="1536"/>
      <c r="S533" s="1536"/>
      <c r="T533" s="1536"/>
      <c r="U533" s="1536"/>
      <c r="V533" s="1536"/>
      <c r="W533" s="1536"/>
      <c r="X533" s="1536"/>
      <c r="Y533" s="1536"/>
      <c r="Z533" s="1536"/>
      <c r="AA533" s="1536"/>
      <c r="AB533" s="1536"/>
      <c r="AC533" s="1536"/>
      <c r="AD533" s="1536"/>
      <c r="AE533" s="1536"/>
      <c r="AF533" s="1536"/>
      <c r="AG533" s="1536"/>
      <c r="AH533" s="1536"/>
      <c r="AI533" s="1536"/>
      <c r="AJ533" s="1536"/>
      <c r="AK533" s="1536"/>
      <c r="AL533" s="1536"/>
      <c r="AM533" s="1536"/>
      <c r="AN533" s="1536"/>
      <c r="AO533" s="1536"/>
      <c r="AP533" s="1536"/>
      <c r="AQ533" s="1536"/>
      <c r="AR533" s="1536"/>
      <c r="AS533" s="1536"/>
      <c r="AT533" s="1536"/>
      <c r="AU533" s="1536"/>
      <c r="AV533" s="1536"/>
      <c r="AW533" s="1536"/>
      <c r="AX533" s="1536"/>
      <c r="AY533" s="1536"/>
      <c r="AZ533" s="1536"/>
      <c r="BA533" s="1536"/>
      <c r="BB533" s="1536"/>
      <c r="BC533" s="1536"/>
      <c r="BD533" s="1536"/>
      <c r="BE533" s="1536"/>
      <c r="BF533" s="1536"/>
    </row>
    <row r="534" spans="2:58" ht="15" x14ac:dyDescent="0.25">
      <c r="B534" s="1536"/>
      <c r="C534" s="1536"/>
      <c r="D534" s="1536"/>
      <c r="E534" s="1536"/>
      <c r="F534" s="1536"/>
      <c r="G534" s="1536"/>
      <c r="H534" s="1536"/>
      <c r="I534" s="1536"/>
      <c r="J534" s="1536"/>
      <c r="K534" s="1536"/>
      <c r="L534" s="1536"/>
      <c r="M534" s="1536"/>
      <c r="N534" s="1536"/>
      <c r="O534" s="1536"/>
      <c r="P534" s="1536"/>
      <c r="Q534" s="1536"/>
      <c r="R534" s="1536"/>
      <c r="S534" s="1536"/>
      <c r="T534" s="1536"/>
      <c r="U534" s="1536"/>
      <c r="V534" s="1536"/>
      <c r="W534" s="1536"/>
      <c r="X534" s="1536"/>
      <c r="Y534" s="1536"/>
      <c r="Z534" s="1536"/>
      <c r="AA534" s="1536"/>
      <c r="AB534" s="1536"/>
      <c r="AC534" s="1536"/>
      <c r="AD534" s="1536"/>
      <c r="AE534" s="1536"/>
      <c r="AF534" s="1536"/>
      <c r="AG534" s="1536"/>
      <c r="AH534" s="1536"/>
      <c r="AI534" s="1536"/>
      <c r="AJ534" s="1536"/>
      <c r="AK534" s="1536"/>
      <c r="AL534" s="1536"/>
      <c r="AM534" s="1536"/>
      <c r="AN534" s="1536"/>
      <c r="AO534" s="1536"/>
      <c r="AP534" s="1536"/>
      <c r="AQ534" s="1536"/>
      <c r="AR534" s="1536"/>
      <c r="AS534" s="1536"/>
      <c r="AT534" s="1536"/>
      <c r="AU534" s="1536"/>
      <c r="AV534" s="1536"/>
      <c r="AW534" s="1536"/>
      <c r="AX534" s="1536"/>
      <c r="AY534" s="1536"/>
      <c r="AZ534" s="1536"/>
      <c r="BA534" s="1536"/>
      <c r="BB534" s="1536"/>
      <c r="BC534" s="1536"/>
      <c r="BD534" s="1536"/>
      <c r="BE534" s="1536"/>
      <c r="BF534" s="1536"/>
    </row>
    <row r="535" spans="2:58" ht="15" x14ac:dyDescent="0.25">
      <c r="B535" s="1536"/>
      <c r="C535" s="1536"/>
      <c r="D535" s="1536"/>
      <c r="E535" s="1536"/>
      <c r="F535" s="1536"/>
      <c r="G535" s="1536"/>
      <c r="H535" s="1536"/>
      <c r="I535" s="1536"/>
      <c r="J535" s="1536"/>
      <c r="K535" s="1536"/>
      <c r="L535" s="1536"/>
      <c r="M535" s="1536"/>
      <c r="N535" s="1536"/>
      <c r="O535" s="1536"/>
      <c r="P535" s="1536"/>
      <c r="Q535" s="1536"/>
      <c r="R535" s="1536"/>
      <c r="S535" s="1536"/>
      <c r="T535" s="1536"/>
      <c r="U535" s="1536"/>
      <c r="V535" s="1536"/>
      <c r="W535" s="1536"/>
      <c r="X535" s="1536"/>
      <c r="Y535" s="1536"/>
      <c r="Z535" s="1536"/>
      <c r="AA535" s="1536"/>
      <c r="AB535" s="1536"/>
      <c r="AC535" s="1536"/>
      <c r="AD535" s="1536"/>
      <c r="AE535" s="1536"/>
      <c r="AF535" s="1536"/>
      <c r="AG535" s="1536"/>
      <c r="AH535" s="1536"/>
      <c r="AI535" s="1536"/>
      <c r="AJ535" s="1536"/>
      <c r="AK535" s="1536"/>
      <c r="AL535" s="1536"/>
      <c r="AM535" s="1536"/>
      <c r="AN535" s="1536"/>
      <c r="AO535" s="1536"/>
      <c r="AP535" s="1536"/>
      <c r="AQ535" s="1536"/>
      <c r="AR535" s="1536"/>
      <c r="AS535" s="1536"/>
      <c r="AT535" s="1536"/>
      <c r="AU535" s="1536"/>
      <c r="AV535" s="1536"/>
      <c r="AW535" s="1536"/>
      <c r="AX535" s="1536"/>
      <c r="AY535" s="1536"/>
      <c r="AZ535" s="1536"/>
      <c r="BA535" s="1536"/>
      <c r="BB535" s="1536"/>
      <c r="BC535" s="1536"/>
      <c r="BD535" s="1536"/>
      <c r="BE535" s="1536"/>
      <c r="BF535" s="1536"/>
    </row>
    <row r="536" spans="2:58" ht="15" x14ac:dyDescent="0.25">
      <c r="B536" s="1536"/>
      <c r="C536" s="1536"/>
      <c r="D536" s="1536"/>
      <c r="E536" s="1536"/>
      <c r="F536" s="1536"/>
      <c r="G536" s="1536"/>
      <c r="H536" s="1536"/>
      <c r="I536" s="1536"/>
      <c r="J536" s="1536"/>
      <c r="K536" s="1536"/>
      <c r="L536" s="1536"/>
      <c r="M536" s="1536"/>
      <c r="N536" s="1536"/>
      <c r="O536" s="1536"/>
      <c r="P536" s="1536"/>
      <c r="Q536" s="1536"/>
      <c r="R536" s="1536"/>
      <c r="S536" s="1536"/>
      <c r="T536" s="1536"/>
      <c r="U536" s="1536"/>
      <c r="V536" s="1536"/>
      <c r="W536" s="1536"/>
      <c r="X536" s="1536"/>
      <c r="Y536" s="1536"/>
      <c r="Z536" s="1536"/>
      <c r="AA536" s="1536"/>
      <c r="AB536" s="1536"/>
      <c r="AC536" s="1536"/>
      <c r="AD536" s="1536"/>
      <c r="AE536" s="1536"/>
      <c r="AF536" s="1536"/>
      <c r="AG536" s="1536"/>
      <c r="AH536" s="1536"/>
      <c r="AI536" s="1536"/>
      <c r="AJ536" s="1536"/>
      <c r="AK536" s="1536"/>
      <c r="AL536" s="1536"/>
      <c r="AM536" s="1536"/>
      <c r="AN536" s="1536"/>
      <c r="AO536" s="1536"/>
      <c r="AP536" s="1536"/>
      <c r="AQ536" s="1536"/>
      <c r="AR536" s="1536"/>
      <c r="AS536" s="1536"/>
      <c r="AT536" s="1536"/>
      <c r="AU536" s="1536"/>
      <c r="AV536" s="1536"/>
      <c r="AW536" s="1536"/>
      <c r="AX536" s="1536"/>
      <c r="AY536" s="1536"/>
      <c r="AZ536" s="1536"/>
      <c r="BA536" s="1536"/>
      <c r="BB536" s="1536"/>
      <c r="BC536" s="1536"/>
      <c r="BD536" s="1536"/>
      <c r="BE536" s="1536"/>
      <c r="BF536" s="1536"/>
    </row>
    <row r="537" spans="2:58" ht="15" x14ac:dyDescent="0.25">
      <c r="B537" s="1536"/>
      <c r="C537" s="1536"/>
      <c r="D537" s="1536"/>
      <c r="E537" s="1536"/>
      <c r="F537" s="1536"/>
      <c r="G537" s="1536"/>
      <c r="H537" s="1536"/>
      <c r="I537" s="1536"/>
      <c r="J537" s="1536"/>
      <c r="K537" s="1536"/>
      <c r="L537" s="1536"/>
      <c r="M537" s="1536"/>
      <c r="N537" s="1536"/>
      <c r="O537" s="1536"/>
      <c r="P537" s="1536"/>
      <c r="Q537" s="1536"/>
      <c r="R537" s="1536"/>
      <c r="S537" s="1536"/>
      <c r="T537" s="1536"/>
      <c r="U537" s="1536"/>
      <c r="V537" s="1536"/>
      <c r="W537" s="1536"/>
      <c r="X537" s="1536"/>
      <c r="Y537" s="1536"/>
      <c r="Z537" s="1536"/>
      <c r="AA537" s="1536"/>
      <c r="AB537" s="1536"/>
      <c r="AC537" s="1536"/>
      <c r="AD537" s="1536"/>
      <c r="AE537" s="1536"/>
      <c r="AF537" s="1536"/>
      <c r="AG537" s="1536"/>
      <c r="AH537" s="1536"/>
      <c r="AI537" s="1536"/>
      <c r="AJ537" s="1536"/>
      <c r="AK537" s="1536"/>
      <c r="AL537" s="1536"/>
      <c r="AM537" s="1536"/>
      <c r="AN537" s="1536"/>
      <c r="AO537" s="1536"/>
      <c r="AP537" s="1536"/>
      <c r="AQ537" s="1536"/>
      <c r="AR537" s="1536"/>
      <c r="AS537" s="1536"/>
      <c r="AT537" s="1536"/>
      <c r="AU537" s="1536"/>
      <c r="AV537" s="1536"/>
      <c r="AW537" s="1536"/>
      <c r="AX537" s="1536"/>
      <c r="AY537" s="1536"/>
      <c r="AZ537" s="1536"/>
      <c r="BA537" s="1536"/>
      <c r="BB537" s="1536"/>
      <c r="BC537" s="1536"/>
      <c r="BD537" s="1536"/>
      <c r="BE537" s="1536"/>
      <c r="BF537" s="1536"/>
    </row>
    <row r="538" spans="2:58" ht="15" x14ac:dyDescent="0.25">
      <c r="B538" s="1536"/>
      <c r="C538" s="1536"/>
      <c r="D538" s="1536"/>
      <c r="E538" s="1536"/>
      <c r="F538" s="1536"/>
      <c r="G538" s="1536"/>
      <c r="H538" s="1536"/>
      <c r="I538" s="1536"/>
      <c r="J538" s="1536"/>
      <c r="K538" s="1536"/>
      <c r="L538" s="1536"/>
      <c r="M538" s="1536"/>
      <c r="N538" s="1536"/>
      <c r="O538" s="1536"/>
      <c r="P538" s="1536"/>
      <c r="Q538" s="1536"/>
      <c r="R538" s="1536"/>
      <c r="S538" s="1536"/>
      <c r="T538" s="1536"/>
      <c r="U538" s="1536"/>
      <c r="V538" s="1536"/>
      <c r="W538" s="1536"/>
      <c r="X538" s="1536"/>
      <c r="Y538" s="1536"/>
      <c r="Z538" s="1536"/>
      <c r="AA538" s="1536"/>
      <c r="AB538" s="1536"/>
      <c r="AC538" s="1536"/>
      <c r="AD538" s="1536"/>
      <c r="AE538" s="1536"/>
      <c r="AF538" s="1536"/>
      <c r="AG538" s="1536"/>
      <c r="AH538" s="1536"/>
      <c r="AI538" s="1536"/>
      <c r="AJ538" s="1536"/>
      <c r="AK538" s="1536"/>
      <c r="AL538" s="1536"/>
      <c r="AM538" s="1536"/>
      <c r="AN538" s="1536"/>
      <c r="AO538" s="1536"/>
      <c r="AP538" s="1536"/>
      <c r="AQ538" s="1536"/>
      <c r="AR538" s="1536"/>
      <c r="AS538" s="1536"/>
      <c r="AT538" s="1536"/>
      <c r="AU538" s="1536"/>
      <c r="AV538" s="1536"/>
      <c r="AW538" s="1536"/>
      <c r="AX538" s="1536"/>
      <c r="AY538" s="1536"/>
      <c r="AZ538" s="1536"/>
      <c r="BA538" s="1536"/>
      <c r="BB538" s="1536"/>
      <c r="BC538" s="1536"/>
      <c r="BD538" s="1536"/>
      <c r="BE538" s="1536"/>
      <c r="BF538" s="1536"/>
    </row>
    <row r="539" spans="2:58" ht="15" x14ac:dyDescent="0.25">
      <c r="B539" s="1536"/>
      <c r="C539" s="1536"/>
      <c r="D539" s="1536"/>
      <c r="E539" s="1536"/>
      <c r="F539" s="1536"/>
      <c r="G539" s="1536"/>
      <c r="H539" s="1536"/>
      <c r="I539" s="1536"/>
      <c r="J539" s="1536"/>
      <c r="K539" s="1536"/>
      <c r="L539" s="1536"/>
      <c r="M539" s="1536"/>
      <c r="N539" s="1536"/>
      <c r="O539" s="1536"/>
      <c r="P539" s="1536"/>
      <c r="Q539" s="1536"/>
      <c r="R539" s="1536"/>
      <c r="S539" s="1536"/>
      <c r="T539" s="1536"/>
      <c r="U539" s="1536"/>
      <c r="V539" s="1536"/>
      <c r="W539" s="1536"/>
      <c r="X539" s="1536"/>
      <c r="Y539" s="1536"/>
      <c r="Z539" s="1536"/>
      <c r="AA539" s="1536"/>
      <c r="AB539" s="1536"/>
      <c r="AC539" s="1536"/>
      <c r="AD539" s="1536"/>
      <c r="AE539" s="1536"/>
      <c r="AF539" s="1536"/>
      <c r="AG539" s="1536"/>
      <c r="AH539" s="1536"/>
      <c r="AI539" s="1536"/>
      <c r="AJ539" s="1536"/>
      <c r="AK539" s="1536"/>
      <c r="AL539" s="1536"/>
      <c r="AM539" s="1536"/>
      <c r="AN539" s="1536"/>
      <c r="AO539" s="1536"/>
      <c r="AP539" s="1536"/>
      <c r="AQ539" s="1536"/>
      <c r="AR539" s="1536"/>
      <c r="AS539" s="1536"/>
      <c r="AT539" s="1536"/>
      <c r="AU539" s="1536"/>
      <c r="AV539" s="1536"/>
      <c r="AW539" s="1536"/>
      <c r="AX539" s="1536"/>
      <c r="AY539" s="1536"/>
      <c r="AZ539" s="1536"/>
      <c r="BA539" s="1536"/>
      <c r="BB539" s="1536"/>
      <c r="BC539" s="1536"/>
      <c r="BD539" s="1536"/>
      <c r="BE539" s="1536"/>
      <c r="BF539" s="1536"/>
    </row>
    <row r="540" spans="2:58" ht="15" x14ac:dyDescent="0.25">
      <c r="B540" s="1536"/>
      <c r="C540" s="1536"/>
      <c r="D540" s="1536"/>
      <c r="E540" s="1536"/>
      <c r="F540" s="1536"/>
      <c r="G540" s="1536"/>
      <c r="H540" s="1536"/>
      <c r="I540" s="1536"/>
      <c r="J540" s="1536"/>
      <c r="K540" s="1536"/>
      <c r="L540" s="1536"/>
      <c r="M540" s="1536"/>
      <c r="N540" s="1536"/>
      <c r="O540" s="1536"/>
      <c r="P540" s="1536"/>
      <c r="Q540" s="1536"/>
      <c r="R540" s="1536"/>
      <c r="S540" s="1536"/>
      <c r="T540" s="1536"/>
      <c r="U540" s="1536"/>
      <c r="V540" s="1536"/>
      <c r="W540" s="1536"/>
      <c r="X540" s="1536"/>
      <c r="Y540" s="1536"/>
      <c r="Z540" s="1536"/>
      <c r="AA540" s="1536"/>
      <c r="AB540" s="1536"/>
      <c r="AC540" s="1536"/>
      <c r="AD540" s="1536"/>
      <c r="AE540" s="1536"/>
      <c r="AF540" s="1536"/>
      <c r="AG540" s="1536"/>
      <c r="AH540" s="1536"/>
      <c r="AI540" s="1536"/>
      <c r="AJ540" s="1536"/>
      <c r="AK540" s="1536"/>
      <c r="AL540" s="1536"/>
      <c r="AM540" s="1536"/>
      <c r="AN540" s="1536"/>
      <c r="AO540" s="1536"/>
      <c r="AP540" s="1536"/>
      <c r="AQ540" s="1536"/>
      <c r="AR540" s="1536"/>
      <c r="AS540" s="1536"/>
      <c r="AT540" s="1536"/>
      <c r="AU540" s="1536"/>
      <c r="AV540" s="1536"/>
      <c r="AW540" s="1536"/>
      <c r="AX540" s="1536"/>
      <c r="AY540" s="1536"/>
      <c r="AZ540" s="1536"/>
      <c r="BA540" s="1536"/>
      <c r="BB540" s="1536"/>
      <c r="BC540" s="1536"/>
      <c r="BD540" s="1536"/>
      <c r="BE540" s="1536"/>
      <c r="BF540" s="1536"/>
    </row>
    <row r="541" spans="2:58" ht="15" x14ac:dyDescent="0.25">
      <c r="B541" s="1536"/>
      <c r="C541" s="1536"/>
      <c r="D541" s="1536"/>
      <c r="E541" s="1536"/>
      <c r="F541" s="1536"/>
      <c r="G541" s="1536"/>
      <c r="H541" s="1536"/>
      <c r="I541" s="1536"/>
      <c r="J541" s="1536"/>
      <c r="K541" s="1536"/>
      <c r="L541" s="1536"/>
      <c r="M541" s="1536"/>
      <c r="N541" s="1536"/>
      <c r="O541" s="1536"/>
      <c r="P541" s="1536"/>
      <c r="Q541" s="1536"/>
      <c r="R541" s="1536"/>
      <c r="S541" s="1536"/>
      <c r="T541" s="1536"/>
      <c r="U541" s="1536"/>
      <c r="V541" s="1536"/>
      <c r="W541" s="1536"/>
      <c r="X541" s="1536"/>
      <c r="Y541" s="1536"/>
      <c r="Z541" s="1536"/>
      <c r="AA541" s="1536"/>
      <c r="AB541" s="1536"/>
      <c r="AC541" s="1536"/>
      <c r="AD541" s="1536"/>
      <c r="AE541" s="1536"/>
      <c r="AF541" s="1536"/>
      <c r="AG541" s="1536"/>
      <c r="AH541" s="1536"/>
      <c r="AI541" s="1536"/>
      <c r="AJ541" s="1536"/>
      <c r="AK541" s="1536"/>
      <c r="AL541" s="1536"/>
      <c r="AM541" s="1536"/>
      <c r="AN541" s="1536"/>
      <c r="AO541" s="1536"/>
      <c r="AP541" s="1536"/>
      <c r="AQ541" s="1536"/>
      <c r="AR541" s="1536"/>
      <c r="AS541" s="1536"/>
      <c r="AT541" s="1536"/>
      <c r="AU541" s="1536"/>
      <c r="AV541" s="1536"/>
      <c r="AW541" s="1536"/>
      <c r="AX541" s="1536"/>
      <c r="AY541" s="1536"/>
      <c r="AZ541" s="1536"/>
      <c r="BA541" s="1536"/>
      <c r="BB541" s="1536"/>
      <c r="BC541" s="1536"/>
      <c r="BD541" s="1536"/>
      <c r="BE541" s="1536"/>
      <c r="BF541" s="1536"/>
    </row>
    <row r="542" spans="2:58" ht="15" x14ac:dyDescent="0.25">
      <c r="B542" s="1536"/>
      <c r="C542" s="1536"/>
      <c r="D542" s="1536"/>
      <c r="E542" s="1536"/>
      <c r="F542" s="1536"/>
      <c r="G542" s="1536"/>
      <c r="H542" s="1536"/>
      <c r="I542" s="1536"/>
      <c r="J542" s="1536"/>
      <c r="K542" s="1536"/>
      <c r="L542" s="1536"/>
      <c r="M542" s="1536"/>
      <c r="N542" s="1536"/>
      <c r="O542" s="1536"/>
      <c r="P542" s="1536"/>
      <c r="Q542" s="1536"/>
      <c r="R542" s="1536"/>
      <c r="S542" s="1536"/>
      <c r="T542" s="1536"/>
      <c r="U542" s="1536"/>
      <c r="V542" s="1536"/>
      <c r="W542" s="1536"/>
      <c r="X542" s="1536"/>
      <c r="Y542" s="1536"/>
      <c r="Z542" s="1536"/>
      <c r="AA542" s="1536"/>
      <c r="AB542" s="1536"/>
      <c r="AC542" s="1536"/>
      <c r="AD542" s="1536"/>
      <c r="AE542" s="1536"/>
      <c r="AF542" s="1536"/>
      <c r="AG542" s="1536"/>
      <c r="AH542" s="1536"/>
      <c r="AI542" s="1536"/>
      <c r="AJ542" s="1536"/>
      <c r="AK542" s="1536"/>
      <c r="AL542" s="1536"/>
      <c r="AM542" s="1536"/>
      <c r="AN542" s="1536"/>
      <c r="AO542" s="1536"/>
      <c r="AP542" s="1536"/>
      <c r="AQ542" s="1536"/>
      <c r="AR542" s="1536"/>
      <c r="AS542" s="1536"/>
      <c r="AT542" s="1536"/>
      <c r="AU542" s="1536"/>
      <c r="AV542" s="1536"/>
      <c r="AW542" s="1536"/>
      <c r="AX542" s="1536"/>
      <c r="AY542" s="1536"/>
      <c r="AZ542" s="1536"/>
      <c r="BA542" s="1536"/>
      <c r="BB542" s="1536"/>
      <c r="BC542" s="1536"/>
      <c r="BD542" s="1536"/>
      <c r="BE542" s="1536"/>
      <c r="BF542" s="1536"/>
    </row>
    <row r="543" spans="2:58" ht="15" x14ac:dyDescent="0.25">
      <c r="B543" s="1536"/>
      <c r="C543" s="1536"/>
      <c r="D543" s="1536"/>
      <c r="E543" s="1536"/>
      <c r="F543" s="1536"/>
      <c r="G543" s="1536"/>
      <c r="H543" s="1536"/>
      <c r="I543" s="1536"/>
      <c r="J543" s="1536"/>
      <c r="K543" s="1536"/>
      <c r="L543" s="1536"/>
      <c r="M543" s="1536"/>
      <c r="N543" s="1536"/>
      <c r="O543" s="1536"/>
      <c r="P543" s="1536"/>
      <c r="Q543" s="1536"/>
      <c r="R543" s="1536"/>
      <c r="S543" s="1536"/>
      <c r="T543" s="1536"/>
      <c r="U543" s="1536"/>
      <c r="V543" s="1536"/>
      <c r="W543" s="1536"/>
      <c r="X543" s="1536"/>
      <c r="Y543" s="1536"/>
      <c r="Z543" s="1536"/>
      <c r="AA543" s="1536"/>
      <c r="AB543" s="1536"/>
      <c r="AC543" s="1536"/>
      <c r="AD543" s="1536"/>
      <c r="AE543" s="1536"/>
      <c r="AF543" s="1536"/>
      <c r="AG543" s="1536"/>
      <c r="AH543" s="1536"/>
      <c r="AI543" s="1536"/>
      <c r="AJ543" s="1536"/>
      <c r="AK543" s="1536"/>
      <c r="AL543" s="1536"/>
      <c r="AM543" s="1536"/>
      <c r="AN543" s="1536"/>
      <c r="AO543" s="1536"/>
      <c r="AP543" s="1536"/>
      <c r="AQ543" s="1536"/>
      <c r="AR543" s="1536"/>
      <c r="AS543" s="1536"/>
      <c r="AT543" s="1536"/>
      <c r="AU543" s="1536"/>
      <c r="AV543" s="1536"/>
      <c r="AW543" s="1536"/>
      <c r="AX543" s="1536"/>
      <c r="AY543" s="1536"/>
      <c r="AZ543" s="1536"/>
      <c r="BA543" s="1536"/>
      <c r="BB543" s="1536"/>
      <c r="BC543" s="1536"/>
      <c r="BD543" s="1536"/>
      <c r="BE543" s="1536"/>
      <c r="BF543" s="1536"/>
    </row>
    <row r="544" spans="2:58" ht="15" x14ac:dyDescent="0.25">
      <c r="B544" s="1536"/>
      <c r="C544" s="1536"/>
      <c r="D544" s="1536"/>
      <c r="E544" s="1536"/>
      <c r="F544" s="1536"/>
      <c r="G544" s="1536"/>
      <c r="H544" s="1536"/>
      <c r="I544" s="1536"/>
      <c r="J544" s="1536"/>
      <c r="K544" s="1536"/>
      <c r="L544" s="1536"/>
      <c r="M544" s="1536"/>
      <c r="N544" s="1536"/>
      <c r="O544" s="1536"/>
      <c r="P544" s="1536"/>
      <c r="Q544" s="1536"/>
      <c r="R544" s="1536"/>
      <c r="S544" s="1536"/>
      <c r="T544" s="1536"/>
      <c r="U544" s="1536"/>
      <c r="V544" s="1536"/>
      <c r="W544" s="1536"/>
      <c r="X544" s="1536"/>
      <c r="Y544" s="1536"/>
      <c r="Z544" s="1536"/>
      <c r="AA544" s="1536"/>
      <c r="AB544" s="1536"/>
      <c r="AC544" s="1536"/>
      <c r="AD544" s="1536"/>
      <c r="AE544" s="1536"/>
      <c r="AF544" s="1536"/>
      <c r="AG544" s="1536"/>
      <c r="AH544" s="1536"/>
      <c r="AI544" s="1536"/>
      <c r="AJ544" s="1536"/>
      <c r="AK544" s="1536"/>
      <c r="AL544" s="1536"/>
      <c r="AM544" s="1536"/>
      <c r="AN544" s="1536"/>
      <c r="AO544" s="1536"/>
      <c r="AP544" s="1536"/>
      <c r="AQ544" s="1536"/>
      <c r="AR544" s="1536"/>
      <c r="AS544" s="1536"/>
      <c r="AT544" s="1536"/>
      <c r="AU544" s="1536"/>
      <c r="AV544" s="1536"/>
      <c r="AW544" s="1536"/>
      <c r="AX544" s="1536"/>
      <c r="AY544" s="1536"/>
      <c r="AZ544" s="1536"/>
      <c r="BA544" s="1536"/>
      <c r="BB544" s="1536"/>
      <c r="BC544" s="1536"/>
      <c r="BD544" s="1536"/>
      <c r="BE544" s="1536"/>
      <c r="BF544" s="1536"/>
    </row>
    <row r="545" spans="2:58" ht="15" x14ac:dyDescent="0.25">
      <c r="B545" s="1536"/>
      <c r="C545" s="1536"/>
      <c r="D545" s="1536"/>
      <c r="E545" s="1536"/>
      <c r="F545" s="1536"/>
      <c r="G545" s="1536"/>
      <c r="H545" s="1536"/>
      <c r="I545" s="1536"/>
      <c r="J545" s="1536"/>
      <c r="K545" s="1536"/>
      <c r="L545" s="1536"/>
      <c r="M545" s="1536"/>
      <c r="N545" s="1536"/>
      <c r="O545" s="1536"/>
      <c r="P545" s="1536"/>
      <c r="Q545" s="1536"/>
      <c r="R545" s="1536"/>
      <c r="S545" s="1536"/>
      <c r="T545" s="1536"/>
      <c r="U545" s="1536"/>
      <c r="V545" s="1536"/>
      <c r="W545" s="1536"/>
      <c r="X545" s="1536"/>
      <c r="Y545" s="1536"/>
      <c r="Z545" s="1536"/>
      <c r="AA545" s="1536"/>
      <c r="AB545" s="1536"/>
      <c r="AC545" s="1536"/>
      <c r="AD545" s="1536"/>
      <c r="AE545" s="1536"/>
      <c r="AF545" s="1536"/>
      <c r="AG545" s="1536"/>
      <c r="AH545" s="1536"/>
      <c r="AI545" s="1536"/>
      <c r="AJ545" s="1536"/>
      <c r="AK545" s="1536"/>
      <c r="AL545" s="1536"/>
      <c r="AM545" s="1536"/>
      <c r="AN545" s="1536"/>
      <c r="AO545" s="1536"/>
      <c r="AP545" s="1536"/>
      <c r="AQ545" s="1536"/>
      <c r="AR545" s="1536"/>
      <c r="AS545" s="1536"/>
      <c r="AT545" s="1536"/>
      <c r="AU545" s="1536"/>
      <c r="AV545" s="1536"/>
      <c r="AW545" s="1536"/>
      <c r="AX545" s="1536"/>
      <c r="AY545" s="1536"/>
      <c r="AZ545" s="1536"/>
      <c r="BA545" s="1536"/>
      <c r="BB545" s="1536"/>
      <c r="BC545" s="1536"/>
      <c r="BD545" s="1536"/>
      <c r="BE545" s="1536"/>
      <c r="BF545" s="1536"/>
    </row>
    <row r="546" spans="2:58" ht="15" x14ac:dyDescent="0.25">
      <c r="B546" s="1536"/>
      <c r="C546" s="1536"/>
      <c r="D546" s="1536"/>
      <c r="E546" s="1536"/>
      <c r="F546" s="1536"/>
      <c r="G546" s="1536"/>
      <c r="H546" s="1536"/>
      <c r="I546" s="1536"/>
      <c r="J546" s="1536"/>
      <c r="K546" s="1536"/>
      <c r="L546" s="1536"/>
      <c r="M546" s="1536"/>
      <c r="N546" s="1536"/>
      <c r="O546" s="1536"/>
      <c r="P546" s="1536"/>
      <c r="Q546" s="1536"/>
      <c r="R546" s="1536"/>
      <c r="S546" s="1536"/>
      <c r="T546" s="1536"/>
      <c r="U546" s="1536"/>
      <c r="V546" s="1536"/>
      <c r="W546" s="1536"/>
      <c r="X546" s="1536"/>
      <c r="Y546" s="1536"/>
      <c r="Z546" s="1536"/>
      <c r="AA546" s="1536"/>
      <c r="AB546" s="1536"/>
      <c r="AC546" s="1536"/>
      <c r="AD546" s="1536"/>
      <c r="AE546" s="1536"/>
      <c r="AF546" s="1536"/>
      <c r="AG546" s="1536"/>
      <c r="AH546" s="1536"/>
      <c r="AI546" s="1536"/>
      <c r="AJ546" s="1536"/>
      <c r="AK546" s="1536"/>
      <c r="AL546" s="1536"/>
      <c r="AM546" s="1536"/>
      <c r="AN546" s="1536"/>
      <c r="AO546" s="1536"/>
      <c r="AP546" s="1536"/>
      <c r="AQ546" s="1536"/>
      <c r="AR546" s="1536"/>
      <c r="AS546" s="1536"/>
      <c r="AT546" s="1536"/>
      <c r="AU546" s="1536"/>
      <c r="AV546" s="1536"/>
      <c r="AW546" s="1536"/>
      <c r="AX546" s="1536"/>
      <c r="AY546" s="1536"/>
      <c r="AZ546" s="1536"/>
      <c r="BA546" s="1536"/>
      <c r="BB546" s="1536"/>
      <c r="BC546" s="1536"/>
      <c r="BD546" s="1536"/>
      <c r="BE546" s="1536"/>
      <c r="BF546" s="1536"/>
    </row>
    <row r="547" spans="2:58" ht="15" x14ac:dyDescent="0.25">
      <c r="B547" s="1536"/>
      <c r="C547" s="1536"/>
      <c r="D547" s="1536"/>
      <c r="E547" s="1536"/>
      <c r="F547" s="1536"/>
      <c r="G547" s="1536"/>
      <c r="H547" s="1536"/>
      <c r="I547" s="1536"/>
      <c r="J547" s="1536"/>
      <c r="K547" s="1536"/>
      <c r="L547" s="1536"/>
      <c r="M547" s="1536"/>
      <c r="N547" s="1536"/>
      <c r="O547" s="1536"/>
      <c r="P547" s="1536"/>
      <c r="Q547" s="1536"/>
      <c r="R547" s="1536"/>
      <c r="S547" s="1536"/>
      <c r="T547" s="1536"/>
      <c r="U547" s="1536"/>
      <c r="V547" s="1536"/>
      <c r="W547" s="1536"/>
      <c r="X547" s="1536"/>
      <c r="Y547" s="1536"/>
      <c r="Z547" s="1536"/>
      <c r="AA547" s="1536"/>
      <c r="AB547" s="1536"/>
      <c r="AC547" s="1536"/>
      <c r="AD547" s="1536"/>
      <c r="AE547" s="1536"/>
      <c r="AF547" s="1536"/>
      <c r="AG547" s="1536"/>
      <c r="AH547" s="1536"/>
      <c r="AI547" s="1536"/>
      <c r="AJ547" s="1536"/>
      <c r="AK547" s="1536"/>
      <c r="AL547" s="1536"/>
      <c r="AM547" s="1536"/>
      <c r="AN547" s="1536"/>
      <c r="AO547" s="1536"/>
      <c r="AP547" s="1536"/>
      <c r="AQ547" s="1536"/>
      <c r="AR547" s="1536"/>
      <c r="AS547" s="1536"/>
      <c r="AT547" s="1536"/>
      <c r="AU547" s="1536"/>
      <c r="AV547" s="1536"/>
      <c r="AW547" s="1536"/>
      <c r="AX547" s="1536"/>
      <c r="AY547" s="1536"/>
      <c r="AZ547" s="1536"/>
      <c r="BA547" s="1536"/>
      <c r="BB547" s="1536"/>
      <c r="BC547" s="1536"/>
      <c r="BD547" s="1536"/>
      <c r="BE547" s="1536"/>
      <c r="BF547" s="1536"/>
    </row>
    <row r="548" spans="2:58" ht="15" x14ac:dyDescent="0.25">
      <c r="B548" s="1536"/>
      <c r="C548" s="1536"/>
      <c r="D548" s="1536"/>
      <c r="E548" s="1536"/>
      <c r="F548" s="1536"/>
      <c r="G548" s="1536"/>
      <c r="H548" s="1536"/>
      <c r="I548" s="1536"/>
      <c r="J548" s="1536"/>
      <c r="K548" s="1536"/>
      <c r="L548" s="1536"/>
      <c r="M548" s="1536"/>
      <c r="N548" s="1536"/>
      <c r="O548" s="1536"/>
      <c r="P548" s="1536"/>
      <c r="Q548" s="1536"/>
      <c r="R548" s="1536"/>
      <c r="S548" s="1536"/>
      <c r="T548" s="1536"/>
      <c r="U548" s="1536"/>
      <c r="V548" s="1536"/>
      <c r="W548" s="1536"/>
      <c r="X548" s="1536"/>
      <c r="Y548" s="1536"/>
      <c r="Z548" s="1536"/>
      <c r="AA548" s="1536"/>
      <c r="AB548" s="1536"/>
      <c r="AC548" s="1536"/>
      <c r="AD548" s="1536"/>
      <c r="AE548" s="1536"/>
      <c r="AF548" s="1536"/>
      <c r="AG548" s="1536"/>
      <c r="AH548" s="1536"/>
      <c r="AI548" s="1536"/>
      <c r="AJ548" s="1536"/>
      <c r="AK548" s="1536"/>
      <c r="AL548" s="1536"/>
      <c r="AM548" s="1536"/>
      <c r="AN548" s="1536"/>
      <c r="AO548" s="1536"/>
      <c r="AP548" s="1536"/>
      <c r="AQ548" s="1536"/>
      <c r="AR548" s="1536"/>
      <c r="AS548" s="1536"/>
      <c r="AT548" s="1536"/>
      <c r="AU548" s="1536"/>
      <c r="AV548" s="1536"/>
      <c r="AW548" s="1536"/>
      <c r="AX548" s="1536"/>
      <c r="AY548" s="1536"/>
      <c r="AZ548" s="1536"/>
      <c r="BA548" s="1536"/>
      <c r="BB548" s="1536"/>
      <c r="BC548" s="1536"/>
      <c r="BD548" s="1536"/>
      <c r="BE548" s="1536"/>
      <c r="BF548" s="1536"/>
    </row>
    <row r="549" spans="2:58" ht="15" x14ac:dyDescent="0.25">
      <c r="B549" s="1536"/>
      <c r="C549" s="1536"/>
      <c r="D549" s="1536"/>
      <c r="E549" s="1536"/>
      <c r="F549" s="1536"/>
      <c r="G549" s="1536"/>
      <c r="H549" s="1536"/>
      <c r="I549" s="1536"/>
      <c r="J549" s="1536"/>
      <c r="K549" s="1536"/>
      <c r="L549" s="1536"/>
      <c r="M549" s="1536"/>
      <c r="N549" s="1536"/>
      <c r="O549" s="1536"/>
      <c r="P549" s="1536"/>
      <c r="Q549" s="1536"/>
      <c r="R549" s="1536"/>
      <c r="S549" s="1536"/>
      <c r="T549" s="1536"/>
      <c r="U549" s="1536"/>
      <c r="V549" s="1536"/>
      <c r="W549" s="1536"/>
      <c r="X549" s="1536"/>
      <c r="Y549" s="1536"/>
      <c r="Z549" s="1536"/>
      <c r="AA549" s="1536"/>
      <c r="AB549" s="1536"/>
      <c r="AC549" s="1536"/>
      <c r="AD549" s="1536"/>
      <c r="AE549" s="1536"/>
      <c r="AF549" s="1536"/>
      <c r="AG549" s="1536"/>
      <c r="AH549" s="1536"/>
      <c r="AI549" s="1536"/>
      <c r="AJ549" s="1536"/>
      <c r="AK549" s="1536"/>
      <c r="AL549" s="1536"/>
      <c r="AM549" s="1536"/>
      <c r="AN549" s="1536"/>
      <c r="AO549" s="1536"/>
      <c r="AP549" s="1536"/>
      <c r="AQ549" s="1536"/>
      <c r="AR549" s="1536"/>
      <c r="AS549" s="1536"/>
      <c r="AT549" s="1536"/>
      <c r="AU549" s="1536"/>
      <c r="AV549" s="1536"/>
      <c r="AW549" s="1536"/>
      <c r="AX549" s="1536"/>
      <c r="AY549" s="1536"/>
      <c r="AZ549" s="1536"/>
      <c r="BA549" s="1536"/>
      <c r="BB549" s="1536"/>
      <c r="BC549" s="1536"/>
      <c r="BD549" s="1536"/>
      <c r="BE549" s="1536"/>
      <c r="BF549" s="1536"/>
    </row>
    <row r="550" spans="2:58" ht="15" x14ac:dyDescent="0.25">
      <c r="B550" s="1536"/>
      <c r="C550" s="1536"/>
      <c r="D550" s="1536"/>
      <c r="E550" s="1536"/>
      <c r="F550" s="1536"/>
      <c r="G550" s="1536"/>
      <c r="H550" s="1536"/>
      <c r="I550" s="1536"/>
      <c r="J550" s="1536"/>
      <c r="K550" s="1536"/>
      <c r="L550" s="1536"/>
      <c r="M550" s="1536"/>
      <c r="N550" s="1536"/>
      <c r="O550" s="1536"/>
      <c r="P550" s="1536"/>
      <c r="Q550" s="1536"/>
      <c r="R550" s="1536"/>
      <c r="S550" s="1536"/>
      <c r="T550" s="1536"/>
      <c r="U550" s="1536"/>
      <c r="V550" s="1536"/>
      <c r="W550" s="1536"/>
      <c r="X550" s="1536"/>
      <c r="Y550" s="1536"/>
      <c r="Z550" s="1536"/>
      <c r="AA550" s="1536"/>
      <c r="AB550" s="1536"/>
      <c r="AC550" s="1536"/>
      <c r="AD550" s="1536"/>
      <c r="AE550" s="1536"/>
      <c r="AF550" s="1536"/>
      <c r="AG550" s="1536"/>
      <c r="AH550" s="1536"/>
      <c r="AI550" s="1536"/>
      <c r="AJ550" s="1536"/>
      <c r="AK550" s="1536"/>
      <c r="AL550" s="1536"/>
      <c r="AM550" s="1536"/>
      <c r="AN550" s="1536"/>
      <c r="AO550" s="1536"/>
      <c r="AP550" s="1536"/>
      <c r="AQ550" s="1536"/>
      <c r="AR550" s="1536"/>
      <c r="AS550" s="1536"/>
      <c r="AT550" s="1536"/>
      <c r="AU550" s="1536"/>
      <c r="AV550" s="1536"/>
      <c r="AW550" s="1536"/>
      <c r="AX550" s="1536"/>
      <c r="AY550" s="1536"/>
      <c r="AZ550" s="1536"/>
      <c r="BA550" s="1536"/>
      <c r="BB550" s="1536"/>
      <c r="BC550" s="1536"/>
      <c r="BD550" s="1536"/>
      <c r="BE550" s="1536"/>
      <c r="BF550" s="1536"/>
    </row>
    <row r="551" spans="2:58" ht="15" x14ac:dyDescent="0.25">
      <c r="B551" s="1536"/>
      <c r="C551" s="1536"/>
      <c r="D551" s="1536"/>
      <c r="E551" s="1536"/>
      <c r="F551" s="1536"/>
      <c r="G551" s="1536"/>
      <c r="H551" s="1536"/>
      <c r="I551" s="1536"/>
      <c r="J551" s="1536"/>
      <c r="K551" s="1536"/>
      <c r="L551" s="1536"/>
      <c r="M551" s="1536"/>
      <c r="N551" s="1536"/>
      <c r="O551" s="1536"/>
      <c r="P551" s="1536"/>
      <c r="Q551" s="1536"/>
      <c r="R551" s="1536"/>
      <c r="S551" s="1536"/>
      <c r="T551" s="1536"/>
      <c r="U551" s="1536"/>
      <c r="V551" s="1536"/>
      <c r="W551" s="1536"/>
      <c r="X551" s="1536"/>
      <c r="Y551" s="1536"/>
      <c r="Z551" s="1536"/>
      <c r="AA551" s="1536"/>
      <c r="AB551" s="1536"/>
      <c r="AC551" s="1536"/>
      <c r="AD551" s="1536"/>
      <c r="AE551" s="1536"/>
      <c r="AF551" s="1536"/>
      <c r="AG551" s="1536"/>
      <c r="AH551" s="1536"/>
      <c r="AI551" s="1536"/>
      <c r="AJ551" s="1536"/>
      <c r="AK551" s="1536"/>
      <c r="AL551" s="1536"/>
      <c r="AM551" s="1536"/>
      <c r="AN551" s="1536"/>
      <c r="AO551" s="1536"/>
      <c r="AP551" s="1536"/>
      <c r="AQ551" s="1536"/>
      <c r="AR551" s="1536"/>
      <c r="AS551" s="1536"/>
      <c r="AT551" s="1536"/>
      <c r="AU551" s="1536"/>
      <c r="AV551" s="1536"/>
      <c r="AW551" s="1536"/>
      <c r="AX551" s="1536"/>
      <c r="AY551" s="1536"/>
      <c r="AZ551" s="1536"/>
      <c r="BA551" s="1536"/>
      <c r="BB551" s="1536"/>
      <c r="BC551" s="1536"/>
      <c r="BD551" s="1536"/>
      <c r="BE551" s="1536"/>
      <c r="BF551" s="1536"/>
    </row>
    <row r="552" spans="2:58" ht="15" x14ac:dyDescent="0.25">
      <c r="B552" s="1536"/>
      <c r="C552" s="1536"/>
      <c r="D552" s="1536"/>
      <c r="E552" s="1536"/>
      <c r="F552" s="1536"/>
      <c r="G552" s="1536"/>
      <c r="H552" s="1536"/>
      <c r="I552" s="1536"/>
      <c r="J552" s="1536"/>
      <c r="K552" s="1536"/>
      <c r="L552" s="1536"/>
      <c r="M552" s="1536"/>
      <c r="N552" s="1536"/>
      <c r="O552" s="1536"/>
      <c r="P552" s="1536"/>
      <c r="Q552" s="1536"/>
      <c r="R552" s="1536"/>
      <c r="S552" s="1536"/>
      <c r="T552" s="1536"/>
      <c r="U552" s="1536"/>
      <c r="V552" s="1536"/>
      <c r="W552" s="1536"/>
      <c r="X552" s="1536"/>
      <c r="Y552" s="1536"/>
      <c r="Z552" s="1536"/>
      <c r="AA552" s="1536"/>
      <c r="AB552" s="1536"/>
      <c r="AC552" s="1536"/>
      <c r="AD552" s="1536"/>
      <c r="AE552" s="1536"/>
      <c r="AF552" s="1536"/>
      <c r="AG552" s="1536"/>
      <c r="AH552" s="1536"/>
      <c r="AI552" s="1536"/>
      <c r="AJ552" s="1536"/>
      <c r="AK552" s="1536"/>
      <c r="AL552" s="1536"/>
      <c r="AM552" s="1536"/>
      <c r="AN552" s="1536"/>
      <c r="AO552" s="1536"/>
      <c r="AP552" s="1536"/>
      <c r="AQ552" s="1536"/>
      <c r="AR552" s="1536"/>
      <c r="AS552" s="1536"/>
      <c r="AT552" s="1536"/>
      <c r="AU552" s="1536"/>
      <c r="AV552" s="1536"/>
      <c r="AW552" s="1536"/>
      <c r="AX552" s="1536"/>
      <c r="AY552" s="1536"/>
      <c r="AZ552" s="1536"/>
      <c r="BA552" s="1536"/>
      <c r="BB552" s="1536"/>
      <c r="BC552" s="1536"/>
      <c r="BD552" s="1536"/>
      <c r="BE552" s="1536"/>
      <c r="BF552" s="1536"/>
    </row>
    <row r="553" spans="2:58" ht="15" x14ac:dyDescent="0.25">
      <c r="B553" s="1536"/>
      <c r="C553" s="1536"/>
      <c r="D553" s="1536"/>
      <c r="E553" s="1536"/>
      <c r="F553" s="1536"/>
      <c r="G553" s="1536"/>
      <c r="H553" s="1536"/>
      <c r="I553" s="1536"/>
      <c r="J553" s="1536"/>
      <c r="K553" s="1536"/>
      <c r="L553" s="1536"/>
      <c r="M553" s="1536"/>
      <c r="N553" s="1536"/>
      <c r="O553" s="1536"/>
      <c r="P553" s="1536"/>
      <c r="Q553" s="1536"/>
      <c r="R553" s="1536"/>
      <c r="S553" s="1536"/>
      <c r="T553" s="1536"/>
      <c r="U553" s="1536"/>
      <c r="V553" s="1536"/>
      <c r="W553" s="1536"/>
      <c r="X553" s="1536"/>
      <c r="Y553" s="1536"/>
      <c r="Z553" s="1536"/>
      <c r="AA553" s="1536"/>
      <c r="AB553" s="1536"/>
      <c r="AC553" s="1536"/>
      <c r="AD553" s="1536"/>
      <c r="AE553" s="1536"/>
      <c r="AF553" s="1536"/>
      <c r="AG553" s="1536"/>
      <c r="AH553" s="1536"/>
      <c r="AI553" s="1536"/>
      <c r="AJ553" s="1536"/>
      <c r="AK553" s="1536"/>
      <c r="AL553" s="1536"/>
      <c r="AM553" s="1536"/>
      <c r="AN553" s="1536"/>
      <c r="AO553" s="1536"/>
      <c r="AP553" s="1536"/>
      <c r="AQ553" s="1536"/>
      <c r="AR553" s="1536"/>
      <c r="AS553" s="1536"/>
      <c r="AT553" s="1536"/>
      <c r="AU553" s="1536"/>
      <c r="AV553" s="1536"/>
      <c r="AW553" s="1536"/>
      <c r="AX553" s="1536"/>
      <c r="AY553" s="1536"/>
      <c r="AZ553" s="1536"/>
      <c r="BA553" s="1536"/>
      <c r="BB553" s="1536"/>
      <c r="BC553" s="1536"/>
      <c r="BD553" s="1536"/>
      <c r="BE553" s="1536"/>
      <c r="BF553" s="1536"/>
    </row>
    <row r="554" spans="2:58" ht="15" x14ac:dyDescent="0.25">
      <c r="B554" s="1536"/>
      <c r="C554" s="1536"/>
      <c r="D554" s="1536"/>
      <c r="E554" s="1536"/>
      <c r="F554" s="1536"/>
      <c r="G554" s="1536"/>
      <c r="H554" s="1536"/>
      <c r="I554" s="1536"/>
      <c r="J554" s="1536"/>
      <c r="K554" s="1536"/>
      <c r="L554" s="1536"/>
      <c r="M554" s="1536"/>
      <c r="N554" s="1536"/>
      <c r="O554" s="1536"/>
      <c r="P554" s="1536"/>
      <c r="Q554" s="1536"/>
      <c r="R554" s="1536"/>
      <c r="S554" s="1536"/>
      <c r="T554" s="1536"/>
      <c r="U554" s="1536"/>
      <c r="V554" s="1536"/>
      <c r="W554" s="1536"/>
      <c r="X554" s="1536"/>
      <c r="Y554" s="1536"/>
      <c r="Z554" s="1536"/>
      <c r="AA554" s="1536"/>
      <c r="AB554" s="1536"/>
      <c r="AC554" s="1536"/>
      <c r="AD554" s="1536"/>
      <c r="AE554" s="1536"/>
      <c r="AF554" s="1536"/>
      <c r="AG554" s="1536"/>
      <c r="AH554" s="1536"/>
      <c r="AI554" s="1536"/>
      <c r="AJ554" s="1536"/>
      <c r="AK554" s="1536"/>
      <c r="AL554" s="1536"/>
      <c r="AM554" s="1536"/>
      <c r="AN554" s="1536"/>
      <c r="AO554" s="1536"/>
      <c r="AP554" s="1536"/>
      <c r="AQ554" s="1536"/>
      <c r="AR554" s="1536"/>
      <c r="AS554" s="1536"/>
      <c r="AT554" s="1536"/>
      <c r="AU554" s="1536"/>
      <c r="AV554" s="1536"/>
      <c r="AW554" s="1536"/>
      <c r="AX554" s="1536"/>
      <c r="AY554" s="1536"/>
      <c r="AZ554" s="1536"/>
      <c r="BA554" s="1536"/>
      <c r="BB554" s="1536"/>
      <c r="BC554" s="1536"/>
      <c r="BD554" s="1536"/>
      <c r="BE554" s="1536"/>
      <c r="BF554" s="1536"/>
    </row>
    <row r="555" spans="2:58" ht="15" x14ac:dyDescent="0.25">
      <c r="B555" s="1536"/>
      <c r="C555" s="1536"/>
      <c r="D555" s="1536"/>
      <c r="E555" s="1536"/>
      <c r="F555" s="1536"/>
      <c r="G555" s="1536"/>
      <c r="H555" s="1536"/>
      <c r="I555" s="1536"/>
      <c r="J555" s="1536"/>
      <c r="K555" s="1536"/>
      <c r="L555" s="1536"/>
      <c r="M555" s="1536"/>
      <c r="N555" s="1536"/>
      <c r="O555" s="1536"/>
      <c r="P555" s="1536"/>
      <c r="Q555" s="1536"/>
      <c r="R555" s="1536"/>
      <c r="S555" s="1536"/>
      <c r="T555" s="1536"/>
      <c r="U555" s="1536"/>
      <c r="V555" s="1536"/>
      <c r="W555" s="1536"/>
      <c r="X555" s="1536"/>
      <c r="Y555" s="1536"/>
      <c r="Z555" s="1536"/>
      <c r="AA555" s="1536"/>
      <c r="AB555" s="1536"/>
      <c r="AC555" s="1536"/>
      <c r="AD555" s="1536"/>
      <c r="AE555" s="1536"/>
      <c r="AF555" s="1536"/>
      <c r="AG555" s="1536"/>
      <c r="AH555" s="1536"/>
      <c r="AI555" s="1536"/>
      <c r="AJ555" s="1536"/>
      <c r="AK555" s="1536"/>
      <c r="AL555" s="1536"/>
      <c r="AM555" s="1536"/>
      <c r="AN555" s="1536"/>
      <c r="AO555" s="1536"/>
      <c r="AP555" s="1536"/>
      <c r="AQ555" s="1536"/>
      <c r="AR555" s="1536"/>
      <c r="AS555" s="1536"/>
      <c r="AT555" s="1536"/>
      <c r="AU555" s="1536"/>
      <c r="AV555" s="1536"/>
      <c r="AW555" s="1536"/>
      <c r="AX555" s="1536"/>
      <c r="AY555" s="1536"/>
      <c r="AZ555" s="1536"/>
      <c r="BA555" s="1536"/>
      <c r="BB555" s="1536"/>
      <c r="BC555" s="1536"/>
      <c r="BD555" s="1536"/>
      <c r="BE555" s="1536"/>
      <c r="BF555" s="1536"/>
    </row>
    <row r="556" spans="2:58" ht="15" x14ac:dyDescent="0.25">
      <c r="B556" s="1536"/>
      <c r="C556" s="1536"/>
      <c r="D556" s="1536"/>
      <c r="E556" s="1536"/>
      <c r="F556" s="1536"/>
      <c r="G556" s="1536"/>
      <c r="H556" s="1536"/>
      <c r="I556" s="1536"/>
      <c r="J556" s="1536"/>
      <c r="K556" s="1536"/>
      <c r="L556" s="1536"/>
      <c r="M556" s="1536"/>
      <c r="N556" s="1536"/>
      <c r="O556" s="1536"/>
      <c r="P556" s="1536"/>
      <c r="Q556" s="1536"/>
      <c r="R556" s="1536"/>
      <c r="S556" s="1536"/>
      <c r="T556" s="1536"/>
      <c r="U556" s="1536"/>
      <c r="V556" s="1536"/>
      <c r="W556" s="1536"/>
      <c r="X556" s="1536"/>
      <c r="Y556" s="1536"/>
      <c r="Z556" s="1536"/>
      <c r="AA556" s="1536"/>
      <c r="AB556" s="1536"/>
      <c r="AC556" s="1536"/>
      <c r="AD556" s="1536"/>
      <c r="AE556" s="1536"/>
      <c r="AF556" s="1536"/>
      <c r="AG556" s="1536"/>
      <c r="AH556" s="1536"/>
      <c r="AI556" s="1536"/>
      <c r="AJ556" s="1536"/>
      <c r="AK556" s="1536"/>
      <c r="AL556" s="1536"/>
      <c r="AM556" s="1536"/>
      <c r="AN556" s="1536"/>
      <c r="AO556" s="1536"/>
      <c r="AP556" s="1536"/>
      <c r="AQ556" s="1536"/>
      <c r="AR556" s="1536"/>
      <c r="AS556" s="1536"/>
      <c r="AT556" s="1536"/>
      <c r="AU556" s="1536"/>
      <c r="AV556" s="1536"/>
      <c r="AW556" s="1536"/>
      <c r="AX556" s="1536"/>
      <c r="AY556" s="1536"/>
      <c r="AZ556" s="1536"/>
      <c r="BA556" s="1536"/>
      <c r="BB556" s="1536"/>
      <c r="BC556" s="1536"/>
      <c r="BD556" s="1536"/>
      <c r="BE556" s="1536"/>
      <c r="BF556" s="1536"/>
    </row>
    <row r="557" spans="2:58" ht="15" x14ac:dyDescent="0.25">
      <c r="B557" s="1536"/>
      <c r="C557" s="1536"/>
      <c r="D557" s="1536"/>
      <c r="E557" s="1536"/>
      <c r="F557" s="1536"/>
      <c r="G557" s="1536"/>
      <c r="H557" s="1536"/>
      <c r="I557" s="1536"/>
      <c r="J557" s="1536"/>
      <c r="K557" s="1536"/>
      <c r="L557" s="1536"/>
      <c r="M557" s="1536"/>
      <c r="N557" s="1536"/>
      <c r="O557" s="1536"/>
      <c r="P557" s="1536"/>
      <c r="Q557" s="1536"/>
      <c r="R557" s="1536"/>
      <c r="S557" s="1536"/>
      <c r="T557" s="1536"/>
      <c r="U557" s="1536"/>
      <c r="V557" s="1536"/>
      <c r="W557" s="1536"/>
      <c r="X557" s="1536"/>
      <c r="Y557" s="1536"/>
      <c r="Z557" s="1536"/>
      <c r="AA557" s="1536"/>
      <c r="AB557" s="1536"/>
      <c r="AC557" s="1536"/>
      <c r="AD557" s="1536"/>
      <c r="AE557" s="1536"/>
      <c r="AF557" s="1536"/>
      <c r="AG557" s="1536"/>
      <c r="AH557" s="1536"/>
      <c r="AI557" s="1536"/>
      <c r="AJ557" s="1536"/>
      <c r="AK557" s="1536"/>
      <c r="AL557" s="1536"/>
      <c r="AM557" s="1536"/>
      <c r="AN557" s="1536"/>
      <c r="AO557" s="1536"/>
      <c r="AP557" s="1536"/>
      <c r="AQ557" s="1536"/>
      <c r="AR557" s="1536"/>
      <c r="AS557" s="1536"/>
      <c r="AT557" s="1536"/>
      <c r="AU557" s="1536"/>
      <c r="AV557" s="1536"/>
      <c r="AW557" s="1536"/>
      <c r="AX557" s="1536"/>
      <c r="AY557" s="1536"/>
      <c r="AZ557" s="1536"/>
      <c r="BA557" s="1536"/>
      <c r="BB557" s="1536"/>
      <c r="BC557" s="1536"/>
      <c r="BD557" s="1536"/>
      <c r="BE557" s="1536"/>
      <c r="BF557" s="1536"/>
    </row>
    <row r="558" spans="2:58" ht="15" x14ac:dyDescent="0.25">
      <c r="B558" s="1536"/>
      <c r="C558" s="1536"/>
      <c r="D558" s="1536"/>
      <c r="E558" s="1536"/>
      <c r="F558" s="1536"/>
      <c r="G558" s="1536"/>
      <c r="H558" s="1536"/>
      <c r="I558" s="1536"/>
      <c r="J558" s="1536"/>
      <c r="K558" s="1536"/>
      <c r="L558" s="1536"/>
      <c r="M558" s="1536"/>
      <c r="N558" s="1536"/>
      <c r="O558" s="1536"/>
      <c r="P558" s="1536"/>
      <c r="Q558" s="1536"/>
      <c r="R558" s="1536"/>
      <c r="S558" s="1536"/>
      <c r="T558" s="1536"/>
      <c r="U558" s="1536"/>
      <c r="V558" s="1536"/>
      <c r="W558" s="1536"/>
      <c r="X558" s="1536"/>
      <c r="Y558" s="1536"/>
      <c r="Z558" s="1536"/>
      <c r="AA558" s="1536"/>
      <c r="AB558" s="1536"/>
      <c r="AC558" s="1536"/>
      <c r="AD558" s="1536"/>
      <c r="AE558" s="1536"/>
      <c r="AF558" s="1536"/>
      <c r="AG558" s="1536"/>
      <c r="AH558" s="1536"/>
      <c r="AI558" s="1536"/>
      <c r="AJ558" s="1536"/>
      <c r="AK558" s="1536"/>
      <c r="AL558" s="1536"/>
      <c r="AM558" s="1536"/>
      <c r="AN558" s="1536"/>
      <c r="AO558" s="1536"/>
      <c r="AP558" s="1536"/>
      <c r="AQ558" s="1536"/>
      <c r="AR558" s="1536"/>
      <c r="AS558" s="1536"/>
      <c r="AT558" s="1536"/>
      <c r="AU558" s="1536"/>
      <c r="AV558" s="1536"/>
      <c r="AW558" s="1536"/>
      <c r="AX558" s="1536"/>
      <c r="AY558" s="1536"/>
      <c r="AZ558" s="1536"/>
      <c r="BA558" s="1536"/>
      <c r="BB558" s="1536"/>
      <c r="BC558" s="1536"/>
      <c r="BD558" s="1536"/>
      <c r="BE558" s="1536"/>
      <c r="BF558" s="1536"/>
    </row>
    <row r="559" spans="2:58" ht="15" x14ac:dyDescent="0.25">
      <c r="B559" s="1536"/>
      <c r="C559" s="1536"/>
      <c r="D559" s="1536"/>
      <c r="E559" s="1536"/>
      <c r="F559" s="1536"/>
      <c r="G559" s="1536"/>
      <c r="H559" s="1536"/>
      <c r="I559" s="1536"/>
      <c r="J559" s="1536"/>
      <c r="K559" s="1536"/>
      <c r="L559" s="1536"/>
      <c r="M559" s="1536"/>
      <c r="N559" s="1536"/>
      <c r="O559" s="1536"/>
      <c r="P559" s="1536"/>
      <c r="Q559" s="1536"/>
      <c r="R559" s="1536"/>
      <c r="S559" s="1536"/>
      <c r="T559" s="1536"/>
      <c r="U559" s="1536"/>
      <c r="V559" s="1536"/>
      <c r="W559" s="1536"/>
      <c r="X559" s="1536"/>
      <c r="Y559" s="1536"/>
      <c r="Z559" s="1536"/>
      <c r="AA559" s="1536"/>
      <c r="AB559" s="1536"/>
      <c r="AC559" s="1536"/>
      <c r="AD559" s="1536"/>
      <c r="AE559" s="1536"/>
      <c r="AF559" s="1536"/>
      <c r="AG559" s="1536"/>
      <c r="AH559" s="1536"/>
      <c r="AI559" s="1536"/>
      <c r="AJ559" s="1536"/>
      <c r="AK559" s="1536"/>
      <c r="AL559" s="1536"/>
      <c r="AM559" s="1536"/>
      <c r="AN559" s="1536"/>
      <c r="AO559" s="1536"/>
      <c r="AP559" s="1536"/>
      <c r="AQ559" s="1536"/>
      <c r="AR559" s="1536"/>
      <c r="AS559" s="1536"/>
      <c r="AT559" s="1536"/>
      <c r="AU559" s="1536"/>
      <c r="AV559" s="1536"/>
      <c r="AW559" s="1536"/>
      <c r="AX559" s="1536"/>
      <c r="AY559" s="1536"/>
      <c r="AZ559" s="1536"/>
      <c r="BA559" s="1536"/>
      <c r="BB559" s="1536"/>
      <c r="BC559" s="1536"/>
      <c r="BD559" s="1536"/>
      <c r="BE559" s="1536"/>
      <c r="BF559" s="1536"/>
    </row>
    <row r="560" spans="2:58" ht="15" x14ac:dyDescent="0.25">
      <c r="B560" s="1536"/>
      <c r="C560" s="1536"/>
      <c r="D560" s="1536"/>
      <c r="E560" s="1536"/>
      <c r="F560" s="1536"/>
      <c r="G560" s="1536"/>
      <c r="H560" s="1536"/>
      <c r="I560" s="1536"/>
      <c r="J560" s="1536"/>
      <c r="K560" s="1536"/>
      <c r="L560" s="1536"/>
      <c r="M560" s="1536"/>
      <c r="N560" s="1536"/>
      <c r="O560" s="1536"/>
      <c r="P560" s="1536"/>
      <c r="Q560" s="1536"/>
      <c r="R560" s="1536"/>
      <c r="S560" s="1536"/>
      <c r="T560" s="1536"/>
      <c r="U560" s="1536"/>
      <c r="V560" s="1536"/>
      <c r="W560" s="1536"/>
      <c r="X560" s="1536"/>
      <c r="Y560" s="1536"/>
      <c r="Z560" s="1536"/>
      <c r="AA560" s="1536"/>
      <c r="AB560" s="1536"/>
      <c r="AC560" s="1536"/>
      <c r="AD560" s="1536"/>
      <c r="AE560" s="1536"/>
      <c r="AF560" s="1536"/>
      <c r="AG560" s="1536"/>
      <c r="AH560" s="1536"/>
      <c r="AI560" s="1536"/>
      <c r="AJ560" s="1536"/>
      <c r="AK560" s="1536"/>
      <c r="AL560" s="1536"/>
      <c r="AM560" s="1536"/>
      <c r="AN560" s="1536"/>
      <c r="AO560" s="1536"/>
      <c r="AP560" s="1536"/>
      <c r="AQ560" s="1536"/>
      <c r="AR560" s="1536"/>
      <c r="AS560" s="1536"/>
      <c r="AT560" s="1536"/>
      <c r="AU560" s="1536"/>
      <c r="AV560" s="1536"/>
      <c r="AW560" s="1536"/>
      <c r="AX560" s="1536"/>
      <c r="AY560" s="1536"/>
      <c r="AZ560" s="1536"/>
      <c r="BA560" s="1536"/>
      <c r="BB560" s="1536"/>
      <c r="BC560" s="1536"/>
      <c r="BD560" s="1536"/>
      <c r="BE560" s="1536"/>
      <c r="BF560" s="1536"/>
    </row>
    <row r="561" spans="2:58" ht="15" x14ac:dyDescent="0.25">
      <c r="B561" s="1536"/>
      <c r="C561" s="1536"/>
      <c r="D561" s="1536"/>
      <c r="E561" s="1536"/>
      <c r="F561" s="1536"/>
      <c r="G561" s="1536"/>
      <c r="H561" s="1536"/>
      <c r="I561" s="1536"/>
      <c r="J561" s="1536"/>
      <c r="K561" s="1536"/>
      <c r="L561" s="1536"/>
      <c r="M561" s="1536"/>
      <c r="N561" s="1536"/>
      <c r="O561" s="1536"/>
      <c r="P561" s="1536"/>
      <c r="Q561" s="1536"/>
      <c r="R561" s="1536"/>
      <c r="S561" s="1536"/>
      <c r="T561" s="1536"/>
      <c r="U561" s="1536"/>
      <c r="V561" s="1536"/>
      <c r="W561" s="1536"/>
      <c r="X561" s="1536"/>
      <c r="Y561" s="1536"/>
      <c r="Z561" s="1536"/>
      <c r="AA561" s="1536"/>
      <c r="AB561" s="1536"/>
      <c r="AC561" s="1536"/>
      <c r="AD561" s="1536"/>
      <c r="AE561" s="1536"/>
      <c r="AF561" s="1536"/>
      <c r="AG561" s="1536"/>
      <c r="AH561" s="1536"/>
      <c r="AI561" s="1536"/>
      <c r="AJ561" s="1536"/>
      <c r="AK561" s="1536"/>
      <c r="AL561" s="1536"/>
      <c r="AM561" s="1536"/>
      <c r="AN561" s="1536"/>
      <c r="AO561" s="1536"/>
      <c r="AP561" s="1536"/>
      <c r="AQ561" s="1536"/>
      <c r="AR561" s="1536"/>
      <c r="AS561" s="1536"/>
      <c r="AT561" s="1536"/>
      <c r="AU561" s="1536"/>
      <c r="AV561" s="1536"/>
      <c r="AW561" s="1536"/>
      <c r="AX561" s="1536"/>
      <c r="AY561" s="1536"/>
      <c r="AZ561" s="1536"/>
      <c r="BA561" s="1536"/>
      <c r="BB561" s="1536"/>
      <c r="BC561" s="1536"/>
      <c r="BD561" s="1536"/>
      <c r="BE561" s="1536"/>
      <c r="BF561" s="1536"/>
    </row>
    <row r="562" spans="2:58" ht="15" x14ac:dyDescent="0.25">
      <c r="B562" s="1536"/>
      <c r="C562" s="1536"/>
      <c r="D562" s="1536"/>
      <c r="E562" s="1536"/>
      <c r="F562" s="1536"/>
      <c r="G562" s="1536"/>
      <c r="H562" s="1536"/>
      <c r="I562" s="1536"/>
      <c r="J562" s="1536"/>
      <c r="K562" s="1536"/>
      <c r="L562" s="1536"/>
      <c r="M562" s="1536"/>
      <c r="N562" s="1536"/>
      <c r="O562" s="1536"/>
      <c r="P562" s="1536"/>
      <c r="Q562" s="1536"/>
      <c r="R562" s="1536"/>
      <c r="S562" s="1536"/>
      <c r="T562" s="1536"/>
      <c r="U562" s="1536"/>
      <c r="V562" s="1536"/>
      <c r="W562" s="1536"/>
      <c r="X562" s="1536"/>
      <c r="Y562" s="1536"/>
      <c r="Z562" s="1536"/>
      <c r="AA562" s="1536"/>
      <c r="AB562" s="1536"/>
      <c r="AC562" s="1536"/>
      <c r="AD562" s="1536"/>
      <c r="AE562" s="1536"/>
      <c r="AF562" s="1536"/>
      <c r="AG562" s="1536"/>
      <c r="AH562" s="1536"/>
      <c r="AI562" s="1536"/>
      <c r="AJ562" s="1536"/>
      <c r="AK562" s="1536"/>
      <c r="AL562" s="1536"/>
      <c r="AM562" s="1536"/>
      <c r="AN562" s="1536"/>
      <c r="AO562" s="1536"/>
      <c r="AP562" s="1536"/>
      <c r="AQ562" s="1536"/>
      <c r="AR562" s="1536"/>
      <c r="AS562" s="1536"/>
      <c r="AT562" s="1536"/>
      <c r="AU562" s="1536"/>
      <c r="AV562" s="1536"/>
      <c r="AW562" s="1536"/>
      <c r="AX562" s="1536"/>
      <c r="AY562" s="1536"/>
      <c r="AZ562" s="1536"/>
      <c r="BA562" s="1536"/>
      <c r="BB562" s="1536"/>
      <c r="BC562" s="1536"/>
      <c r="BD562" s="1536"/>
      <c r="BE562" s="1536"/>
      <c r="BF562" s="1536"/>
    </row>
    <row r="563" spans="2:58" ht="15" x14ac:dyDescent="0.25">
      <c r="B563" s="1536"/>
      <c r="C563" s="1536"/>
      <c r="D563" s="1536"/>
      <c r="E563" s="1536"/>
      <c r="F563" s="1536"/>
      <c r="G563" s="1536"/>
      <c r="H563" s="1536"/>
      <c r="I563" s="1536"/>
      <c r="J563" s="1536"/>
      <c r="K563" s="1536"/>
      <c r="L563" s="1536"/>
      <c r="M563" s="1536"/>
      <c r="N563" s="1536"/>
      <c r="O563" s="1536"/>
      <c r="P563" s="1536"/>
      <c r="Q563" s="1536"/>
      <c r="R563" s="1536"/>
      <c r="S563" s="1536"/>
      <c r="T563" s="1536"/>
      <c r="U563" s="1536"/>
      <c r="V563" s="1536"/>
      <c r="W563" s="1536"/>
      <c r="X563" s="1536"/>
      <c r="Y563" s="1536"/>
      <c r="Z563" s="1536"/>
      <c r="AA563" s="1536"/>
      <c r="AB563" s="1536"/>
      <c r="AC563" s="1536"/>
      <c r="AD563" s="1536"/>
      <c r="AE563" s="1536"/>
      <c r="AF563" s="1536"/>
      <c r="AG563" s="1536"/>
      <c r="AH563" s="1536"/>
      <c r="AI563" s="1536"/>
      <c r="AJ563" s="1536"/>
      <c r="AK563" s="1536"/>
      <c r="AL563" s="1536"/>
      <c r="AM563" s="1536"/>
      <c r="AN563" s="1536"/>
      <c r="AO563" s="1536"/>
      <c r="AP563" s="1536"/>
      <c r="AQ563" s="1536"/>
      <c r="AR563" s="1536"/>
      <c r="AS563" s="1536"/>
      <c r="AT563" s="1536"/>
      <c r="AU563" s="1536"/>
      <c r="AV563" s="1536"/>
      <c r="AW563" s="1536"/>
      <c r="AX563" s="1536"/>
      <c r="AY563" s="1536"/>
      <c r="AZ563" s="1536"/>
      <c r="BA563" s="1536"/>
      <c r="BB563" s="1536"/>
      <c r="BC563" s="1536"/>
      <c r="BD563" s="1536"/>
      <c r="BE563" s="1536"/>
      <c r="BF563" s="1536"/>
    </row>
    <row r="564" spans="2:58" ht="15" x14ac:dyDescent="0.25">
      <c r="B564" s="1536"/>
      <c r="C564" s="1536"/>
      <c r="D564" s="1536"/>
      <c r="E564" s="1536"/>
      <c r="F564" s="1536"/>
      <c r="G564" s="1536"/>
      <c r="H564" s="1536"/>
      <c r="I564" s="1536"/>
      <c r="J564" s="1536"/>
      <c r="K564" s="1536"/>
      <c r="L564" s="1536"/>
      <c r="M564" s="1536"/>
      <c r="N564" s="1536"/>
      <c r="O564" s="1536"/>
      <c r="P564" s="1536"/>
      <c r="Q564" s="1536"/>
      <c r="R564" s="1536"/>
      <c r="S564" s="1536"/>
      <c r="T564" s="1536"/>
      <c r="U564" s="1536"/>
      <c r="V564" s="1536"/>
      <c r="W564" s="1536"/>
      <c r="X564" s="1536"/>
      <c r="Y564" s="1536"/>
      <c r="Z564" s="1536"/>
      <c r="AA564" s="1536"/>
      <c r="AB564" s="1536"/>
      <c r="AC564" s="1536"/>
      <c r="AD564" s="1536"/>
      <c r="AE564" s="1536"/>
      <c r="AF564" s="1536"/>
      <c r="AG564" s="1536"/>
      <c r="AH564" s="1536"/>
      <c r="AI564" s="1536"/>
      <c r="AJ564" s="1536"/>
      <c r="AK564" s="1536"/>
      <c r="AL564" s="1536"/>
      <c r="AM564" s="1536"/>
      <c r="AN564" s="1536"/>
      <c r="AO564" s="1536"/>
      <c r="AP564" s="1536"/>
      <c r="AQ564" s="1536"/>
      <c r="AR564" s="1536"/>
      <c r="AS564" s="1536"/>
      <c r="AT564" s="1536"/>
      <c r="AU564" s="1536"/>
      <c r="AV564" s="1536"/>
      <c r="AW564" s="1536"/>
      <c r="AX564" s="1536"/>
      <c r="AY564" s="1536"/>
      <c r="AZ564" s="1536"/>
      <c r="BA564" s="1536"/>
      <c r="BB564" s="1536"/>
      <c r="BC564" s="1536"/>
      <c r="BD564" s="1536"/>
      <c r="BE564" s="1536"/>
      <c r="BF564" s="1536"/>
    </row>
    <row r="565" spans="2:58" ht="15" x14ac:dyDescent="0.25">
      <c r="B565" s="1536"/>
      <c r="C565" s="1536"/>
      <c r="D565" s="1536"/>
      <c r="E565" s="1536"/>
      <c r="F565" s="1536"/>
      <c r="G565" s="1536"/>
      <c r="H565" s="1536"/>
      <c r="I565" s="1536"/>
      <c r="J565" s="1536"/>
      <c r="K565" s="1536"/>
      <c r="L565" s="1536"/>
      <c r="M565" s="1536"/>
      <c r="N565" s="1536"/>
      <c r="O565" s="1536"/>
      <c r="P565" s="1536"/>
      <c r="Q565" s="1536"/>
      <c r="R565" s="1536"/>
      <c r="S565" s="1536"/>
      <c r="T565" s="1536"/>
      <c r="U565" s="1536"/>
      <c r="V565" s="1536"/>
      <c r="W565" s="1536"/>
      <c r="X565" s="1536"/>
      <c r="Y565" s="1536"/>
      <c r="Z565" s="1536"/>
      <c r="AA565" s="1536"/>
      <c r="AB565" s="1536"/>
      <c r="AC565" s="1536"/>
      <c r="AD565" s="1536"/>
      <c r="AE565" s="1536"/>
      <c r="AF565" s="1536"/>
      <c r="AG565" s="1536"/>
      <c r="AH565" s="1536"/>
      <c r="AI565" s="1536"/>
      <c r="AJ565" s="1536"/>
      <c r="AK565" s="1536"/>
      <c r="AL565" s="1536"/>
      <c r="AM565" s="1536"/>
      <c r="AN565" s="1536"/>
      <c r="AO565" s="1536"/>
      <c r="AP565" s="1536"/>
      <c r="AQ565" s="1536"/>
      <c r="AR565" s="1536"/>
      <c r="AS565" s="1536"/>
      <c r="AT565" s="1536"/>
      <c r="AU565" s="1536"/>
      <c r="AV565" s="1536"/>
      <c r="AW565" s="1536"/>
      <c r="AX565" s="1536"/>
      <c r="AY565" s="1536"/>
      <c r="AZ565" s="1536"/>
      <c r="BA565" s="1536"/>
      <c r="BB565" s="1536"/>
      <c r="BC565" s="1536"/>
      <c r="BD565" s="1536"/>
      <c r="BE565" s="1536"/>
      <c r="BF565" s="1536"/>
    </row>
    <row r="566" spans="2:58" ht="15" x14ac:dyDescent="0.25">
      <c r="B566" s="1536"/>
      <c r="C566" s="1536"/>
      <c r="D566" s="1536"/>
      <c r="E566" s="1536"/>
      <c r="F566" s="1536"/>
      <c r="G566" s="1536"/>
      <c r="H566" s="1536"/>
      <c r="I566" s="1536"/>
      <c r="J566" s="1536"/>
      <c r="K566" s="1536"/>
      <c r="L566" s="1536"/>
      <c r="M566" s="1536"/>
      <c r="N566" s="1536"/>
      <c r="O566" s="1536"/>
      <c r="P566" s="1536"/>
      <c r="Q566" s="1536"/>
      <c r="R566" s="1536"/>
      <c r="S566" s="1536"/>
      <c r="T566" s="1536"/>
      <c r="U566" s="1536"/>
      <c r="V566" s="1536"/>
      <c r="W566" s="1536"/>
      <c r="X566" s="1536"/>
      <c r="Y566" s="1536"/>
      <c r="Z566" s="1536"/>
      <c r="AA566" s="1536"/>
      <c r="AB566" s="1536"/>
      <c r="AC566" s="1536"/>
      <c r="AD566" s="1536"/>
      <c r="AE566" s="1536"/>
      <c r="AF566" s="1536"/>
      <c r="AG566" s="1536"/>
      <c r="AH566" s="1536"/>
      <c r="AI566" s="1536"/>
      <c r="AJ566" s="1536"/>
      <c r="AK566" s="1536"/>
      <c r="AL566" s="1536"/>
      <c r="AM566" s="1536"/>
      <c r="AN566" s="1536"/>
      <c r="AO566" s="1536"/>
      <c r="AP566" s="1536"/>
      <c r="AQ566" s="1536"/>
      <c r="AR566" s="1536"/>
      <c r="AS566" s="1536"/>
      <c r="AT566" s="1536"/>
      <c r="AU566" s="1536"/>
      <c r="AV566" s="1536"/>
      <c r="AW566" s="1536"/>
      <c r="AX566" s="1536"/>
      <c r="AY566" s="1536"/>
      <c r="AZ566" s="1536"/>
      <c r="BA566" s="1536"/>
      <c r="BB566" s="1536"/>
      <c r="BC566" s="1536"/>
      <c r="BD566" s="1536"/>
      <c r="BE566" s="1536"/>
      <c r="BF566" s="1536"/>
    </row>
    <row r="567" spans="2:58" ht="15" x14ac:dyDescent="0.25">
      <c r="B567" s="1536"/>
      <c r="C567" s="1536"/>
      <c r="D567" s="1536"/>
      <c r="E567" s="1536"/>
      <c r="F567" s="1536"/>
      <c r="G567" s="1536"/>
      <c r="H567" s="1536"/>
      <c r="I567" s="1536"/>
      <c r="J567" s="1536"/>
      <c r="K567" s="1536"/>
      <c r="L567" s="1536"/>
      <c r="M567" s="1536"/>
      <c r="N567" s="1536"/>
      <c r="O567" s="1536"/>
      <c r="P567" s="1536"/>
      <c r="Q567" s="1536"/>
      <c r="R567" s="1536"/>
      <c r="S567" s="1536"/>
      <c r="T567" s="1536"/>
      <c r="U567" s="1536"/>
      <c r="V567" s="1536"/>
      <c r="W567" s="1536"/>
      <c r="X567" s="1536"/>
      <c r="Y567" s="1536"/>
      <c r="Z567" s="1536"/>
      <c r="AA567" s="1536"/>
      <c r="AB567" s="1536"/>
      <c r="AC567" s="1536"/>
      <c r="AD567" s="1536"/>
      <c r="AE567" s="1536"/>
      <c r="AF567" s="1536"/>
      <c r="AG567" s="1536"/>
      <c r="AH567" s="1536"/>
      <c r="AI567" s="1536"/>
      <c r="AJ567" s="1536"/>
      <c r="AK567" s="1536"/>
      <c r="AL567" s="1536"/>
      <c r="AM567" s="1536"/>
      <c r="AN567" s="1536"/>
      <c r="AO567" s="1536"/>
      <c r="AP567" s="1536"/>
      <c r="AQ567" s="1536"/>
      <c r="AR567" s="1536"/>
      <c r="AS567" s="1536"/>
      <c r="AT567" s="1536"/>
      <c r="AU567" s="1536"/>
      <c r="AV567" s="1536"/>
      <c r="AW567" s="1536"/>
      <c r="AX567" s="1536"/>
      <c r="AY567" s="1536"/>
      <c r="AZ567" s="1536"/>
      <c r="BA567" s="1536"/>
      <c r="BB567" s="1536"/>
      <c r="BC567" s="1536"/>
      <c r="BD567" s="1536"/>
      <c r="BE567" s="1536"/>
      <c r="BF567" s="1536"/>
    </row>
    <row r="568" spans="2:58" ht="15" x14ac:dyDescent="0.25">
      <c r="B568" s="1536"/>
      <c r="C568" s="1536"/>
      <c r="D568" s="1536"/>
      <c r="E568" s="1536"/>
      <c r="F568" s="1536"/>
      <c r="G568" s="1536"/>
      <c r="H568" s="1536"/>
      <c r="I568" s="1536"/>
      <c r="J568" s="1536"/>
      <c r="K568" s="1536"/>
      <c r="L568" s="1536"/>
      <c r="M568" s="1536"/>
      <c r="N568" s="1536"/>
      <c r="O568" s="1536"/>
      <c r="P568" s="1536"/>
      <c r="Q568" s="1536"/>
      <c r="R568" s="1536"/>
      <c r="S568" s="1536"/>
      <c r="T568" s="1536"/>
      <c r="U568" s="1536"/>
      <c r="V568" s="1536"/>
      <c r="W568" s="1536"/>
      <c r="X568" s="1536"/>
      <c r="Y568" s="1536"/>
      <c r="Z568" s="1536"/>
      <c r="AA568" s="1536"/>
      <c r="AB568" s="1536"/>
      <c r="AC568" s="1536"/>
      <c r="AD568" s="1536"/>
      <c r="AE568" s="1536"/>
      <c r="AF568" s="1536"/>
      <c r="AG568" s="1536"/>
      <c r="AH568" s="1536"/>
      <c r="AI568" s="1536"/>
      <c r="AJ568" s="1536"/>
      <c r="AK568" s="1536"/>
      <c r="AL568" s="1536"/>
      <c r="AM568" s="1536"/>
      <c r="AN568" s="1536"/>
      <c r="AO568" s="1536"/>
      <c r="AP568" s="1536"/>
      <c r="AQ568" s="1536"/>
      <c r="AR568" s="1536"/>
      <c r="AS568" s="1536"/>
      <c r="AT568" s="1536"/>
      <c r="AU568" s="1536"/>
      <c r="AV568" s="1536"/>
      <c r="AW568" s="1536"/>
      <c r="AX568" s="1536"/>
      <c r="AY568" s="1536"/>
      <c r="AZ568" s="1536"/>
      <c r="BA568" s="1536"/>
      <c r="BB568" s="1536"/>
      <c r="BC568" s="1536"/>
      <c r="BD568" s="1536"/>
      <c r="BE568" s="1536"/>
      <c r="BF568" s="1536"/>
    </row>
    <row r="569" spans="2:58" ht="15" x14ac:dyDescent="0.25">
      <c r="B569" s="1536"/>
      <c r="C569" s="1536"/>
      <c r="D569" s="1536"/>
      <c r="E569" s="1536"/>
      <c r="F569" s="1536"/>
      <c r="G569" s="1536"/>
      <c r="H569" s="1536"/>
      <c r="I569" s="1536"/>
      <c r="J569" s="1536"/>
      <c r="K569" s="1536"/>
      <c r="L569" s="1536"/>
      <c r="M569" s="1536"/>
      <c r="N569" s="1536"/>
      <c r="O569" s="1536"/>
      <c r="P569" s="1536"/>
      <c r="Q569" s="1536"/>
      <c r="R569" s="1536"/>
      <c r="S569" s="1536"/>
      <c r="T569" s="1536"/>
      <c r="U569" s="1536"/>
      <c r="V569" s="1536"/>
      <c r="W569" s="1536"/>
      <c r="X569" s="1536"/>
      <c r="Y569" s="1536"/>
      <c r="Z569" s="1536"/>
      <c r="AA569" s="1536"/>
      <c r="AB569" s="1536"/>
      <c r="AC569" s="1536"/>
      <c r="AD569" s="1536"/>
      <c r="AE569" s="1536"/>
      <c r="AF569" s="1536"/>
      <c r="AG569" s="1536"/>
      <c r="AH569" s="1536"/>
      <c r="AI569" s="1536"/>
      <c r="AJ569" s="1536"/>
      <c r="AK569" s="1536"/>
      <c r="AL569" s="1536"/>
      <c r="AM569" s="1536"/>
      <c r="AN569" s="1536"/>
      <c r="AO569" s="1536"/>
      <c r="AP569" s="1536"/>
      <c r="AQ569" s="1536"/>
      <c r="AR569" s="1536"/>
      <c r="AS569" s="1536"/>
      <c r="AT569" s="1536"/>
      <c r="AU569" s="1536"/>
      <c r="AV569" s="1536"/>
      <c r="AW569" s="1536"/>
      <c r="AX569" s="1536"/>
      <c r="AY569" s="1536"/>
      <c r="AZ569" s="1536"/>
      <c r="BA569" s="1536"/>
      <c r="BB569" s="1536"/>
      <c r="BC569" s="1536"/>
      <c r="BD569" s="1536"/>
      <c r="BE569" s="1536"/>
      <c r="BF569" s="1536"/>
    </row>
    <row r="570" spans="2:58" ht="15" x14ac:dyDescent="0.25">
      <c r="B570" s="1536"/>
      <c r="C570" s="1536"/>
      <c r="D570" s="1536"/>
      <c r="E570" s="1536"/>
      <c r="F570" s="1536"/>
      <c r="G570" s="1536"/>
      <c r="H570" s="1536"/>
      <c r="I570" s="1536"/>
      <c r="J570" s="1536"/>
      <c r="K570" s="1536"/>
      <c r="L570" s="1536"/>
      <c r="M570" s="1536"/>
      <c r="N570" s="1536"/>
      <c r="O570" s="1536"/>
      <c r="P570" s="1536"/>
      <c r="Q570" s="1536"/>
      <c r="R570" s="1536"/>
      <c r="S570" s="1536"/>
      <c r="T570" s="1536"/>
      <c r="U570" s="1536"/>
      <c r="V570" s="1536"/>
      <c r="W570" s="1536"/>
      <c r="X570" s="1536"/>
      <c r="Y570" s="1536"/>
      <c r="Z570" s="1536"/>
      <c r="AA570" s="1536"/>
      <c r="AB570" s="1536"/>
      <c r="AC570" s="1536"/>
      <c r="AD570" s="1536"/>
      <c r="AE570" s="1536"/>
      <c r="AF570" s="1536"/>
      <c r="AG570" s="1536"/>
      <c r="AH570" s="1536"/>
      <c r="AI570" s="1536"/>
      <c r="AJ570" s="1536"/>
      <c r="AK570" s="1536"/>
      <c r="AL570" s="1536"/>
      <c r="AM570" s="1536"/>
      <c r="AN570" s="1536"/>
      <c r="AO570" s="1536"/>
      <c r="AP570" s="1536"/>
      <c r="AQ570" s="1536"/>
      <c r="AR570" s="1536"/>
      <c r="AS570" s="1536"/>
      <c r="AT570" s="1536"/>
      <c r="AU570" s="1536"/>
      <c r="AV570" s="1536"/>
      <c r="AW570" s="1536"/>
      <c r="AX570" s="1536"/>
      <c r="AY570" s="1536"/>
      <c r="AZ570" s="1536"/>
      <c r="BA570" s="1536"/>
      <c r="BB570" s="1536"/>
      <c r="BC570" s="1536"/>
      <c r="BD570" s="1536"/>
      <c r="BE570" s="1536"/>
      <c r="BF570" s="1536"/>
    </row>
    <row r="571" spans="2:58" ht="15" x14ac:dyDescent="0.25">
      <c r="B571" s="1536"/>
      <c r="C571" s="1536"/>
      <c r="D571" s="1536"/>
      <c r="E571" s="1536"/>
      <c r="F571" s="1536"/>
      <c r="G571" s="1536"/>
      <c r="H571" s="1536"/>
      <c r="I571" s="1536"/>
      <c r="J571" s="1536"/>
      <c r="K571" s="1536"/>
      <c r="L571" s="1536"/>
      <c r="M571" s="1536"/>
      <c r="N571" s="1536"/>
      <c r="O571" s="1536"/>
      <c r="P571" s="1536"/>
      <c r="Q571" s="1536"/>
      <c r="R571" s="1536"/>
      <c r="S571" s="1536"/>
      <c r="T571" s="1536"/>
      <c r="U571" s="1536"/>
      <c r="V571" s="1536"/>
      <c r="W571" s="1536"/>
      <c r="X571" s="1536"/>
      <c r="Y571" s="1536"/>
      <c r="Z571" s="1536"/>
      <c r="AA571" s="1536"/>
      <c r="AB571" s="1536"/>
      <c r="AC571" s="1536"/>
      <c r="AD571" s="1536"/>
      <c r="AE571" s="1536"/>
      <c r="AF571" s="1536"/>
      <c r="AG571" s="1536"/>
      <c r="AH571" s="1536"/>
      <c r="AI571" s="1536"/>
      <c r="AJ571" s="1536"/>
      <c r="AK571" s="1536"/>
      <c r="AL571" s="1536"/>
      <c r="AM571" s="1536"/>
      <c r="AN571" s="1536"/>
      <c r="AO571" s="1536"/>
      <c r="AP571" s="1536"/>
      <c r="AQ571" s="1536"/>
      <c r="AR571" s="1536"/>
      <c r="AS571" s="1536"/>
      <c r="AT571" s="1536"/>
      <c r="AU571" s="1536"/>
      <c r="AV571" s="1536"/>
      <c r="AW571" s="1536"/>
      <c r="AX571" s="1536"/>
      <c r="AY571" s="1536"/>
      <c r="AZ571" s="1536"/>
      <c r="BA571" s="1536"/>
      <c r="BB571" s="1536"/>
      <c r="BC571" s="1536"/>
      <c r="BD571" s="1536"/>
      <c r="BE571" s="1536"/>
      <c r="BF571" s="1536"/>
    </row>
    <row r="572" spans="2:58" ht="15" x14ac:dyDescent="0.25">
      <c r="B572" s="1536"/>
      <c r="C572" s="1536"/>
      <c r="D572" s="1536"/>
      <c r="E572" s="1536"/>
      <c r="F572" s="1536"/>
      <c r="G572" s="1536"/>
      <c r="H572" s="1536"/>
      <c r="I572" s="1536"/>
      <c r="J572" s="1536"/>
      <c r="K572" s="1536"/>
      <c r="L572" s="1536"/>
      <c r="M572" s="1536"/>
      <c r="N572" s="1536"/>
      <c r="O572" s="1536"/>
      <c r="P572" s="1536"/>
      <c r="Q572" s="1536"/>
      <c r="R572" s="1536"/>
      <c r="S572" s="1536"/>
      <c r="T572" s="1536"/>
      <c r="U572" s="1536"/>
      <c r="V572" s="1536"/>
      <c r="W572" s="1536"/>
      <c r="X572" s="1536"/>
      <c r="Y572" s="1536"/>
      <c r="Z572" s="1536"/>
      <c r="AA572" s="1536"/>
      <c r="AB572" s="1536"/>
      <c r="AC572" s="1536"/>
      <c r="AD572" s="1536"/>
      <c r="AE572" s="1536"/>
      <c r="AF572" s="1536"/>
      <c r="AG572" s="1536"/>
      <c r="AH572" s="1536"/>
      <c r="AI572" s="1536"/>
      <c r="AJ572" s="1536"/>
      <c r="AK572" s="1536"/>
      <c r="AL572" s="1536"/>
      <c r="AM572" s="1536"/>
      <c r="AN572" s="1536"/>
      <c r="AO572" s="1536"/>
      <c r="AP572" s="1536"/>
      <c r="AQ572" s="1536"/>
      <c r="AR572" s="1536"/>
      <c r="AS572" s="1536"/>
      <c r="AT572" s="1536"/>
      <c r="AU572" s="1536"/>
      <c r="AV572" s="1536"/>
      <c r="AW572" s="1536"/>
      <c r="AX572" s="1536"/>
      <c r="AY572" s="1536"/>
      <c r="AZ572" s="1536"/>
      <c r="BA572" s="1536"/>
      <c r="BB572" s="1536"/>
      <c r="BC572" s="1536"/>
      <c r="BD572" s="1536"/>
      <c r="BE572" s="1536"/>
      <c r="BF572" s="1536"/>
    </row>
    <row r="573" spans="2:58" ht="15" x14ac:dyDescent="0.25">
      <c r="B573" s="1536"/>
      <c r="C573" s="1536"/>
      <c r="D573" s="1536"/>
      <c r="E573" s="1536"/>
      <c r="F573" s="1536"/>
      <c r="G573" s="1536"/>
      <c r="H573" s="1536"/>
      <c r="I573" s="1536"/>
      <c r="J573" s="1536"/>
      <c r="K573" s="1536"/>
      <c r="L573" s="1536"/>
      <c r="M573" s="1536"/>
      <c r="N573" s="1536"/>
      <c r="O573" s="1536"/>
      <c r="P573" s="1536"/>
      <c r="Q573" s="1536"/>
      <c r="R573" s="1536"/>
      <c r="S573" s="1536"/>
      <c r="T573" s="1536"/>
      <c r="U573" s="1536"/>
      <c r="V573" s="1536"/>
      <c r="W573" s="1536"/>
      <c r="X573" s="1536"/>
      <c r="Y573" s="1536"/>
      <c r="Z573" s="1536"/>
      <c r="AA573" s="1536"/>
      <c r="AB573" s="1536"/>
      <c r="AC573" s="1536"/>
      <c r="AD573" s="1536"/>
      <c r="AE573" s="1536"/>
      <c r="AF573" s="1536"/>
      <c r="AG573" s="1536"/>
      <c r="AH573" s="1536"/>
      <c r="AI573" s="1536"/>
      <c r="AJ573" s="1536"/>
      <c r="AK573" s="1536"/>
      <c r="AL573" s="1536"/>
      <c r="AM573" s="1536"/>
      <c r="AN573" s="1536"/>
      <c r="AO573" s="1536"/>
      <c r="AP573" s="1536"/>
      <c r="AQ573" s="1536"/>
      <c r="AR573" s="1536"/>
      <c r="AS573" s="1536"/>
      <c r="AT573" s="1536"/>
      <c r="AU573" s="1536"/>
      <c r="AV573" s="1536"/>
      <c r="AW573" s="1536"/>
      <c r="AX573" s="1536"/>
      <c r="AY573" s="1536"/>
      <c r="AZ573" s="1536"/>
      <c r="BA573" s="1536"/>
      <c r="BB573" s="1536"/>
      <c r="BC573" s="1536"/>
      <c r="BD573" s="1536"/>
      <c r="BE573" s="1536"/>
      <c r="BF573" s="1536"/>
    </row>
    <row r="574" spans="2:58" ht="15" x14ac:dyDescent="0.25">
      <c r="B574" s="1536"/>
      <c r="C574" s="1536"/>
      <c r="D574" s="1536"/>
      <c r="E574" s="1536"/>
      <c r="F574" s="1536"/>
      <c r="G574" s="1536"/>
      <c r="H574" s="1536"/>
      <c r="I574" s="1536"/>
      <c r="J574" s="1536"/>
      <c r="K574" s="1536"/>
      <c r="L574" s="1536"/>
      <c r="M574" s="1536"/>
      <c r="N574" s="1536"/>
      <c r="O574" s="1536"/>
      <c r="P574" s="1536"/>
      <c r="Q574" s="1536"/>
      <c r="R574" s="1536"/>
      <c r="S574" s="1536"/>
      <c r="T574" s="1536"/>
      <c r="U574" s="1536"/>
      <c r="V574" s="1536"/>
      <c r="W574" s="1536"/>
      <c r="X574" s="1536"/>
      <c r="Y574" s="1536"/>
      <c r="Z574" s="1536"/>
      <c r="AA574" s="1536"/>
      <c r="AB574" s="1536"/>
      <c r="AC574" s="1536"/>
      <c r="AD574" s="1536"/>
      <c r="AE574" s="1536"/>
      <c r="AF574" s="1536"/>
      <c r="AG574" s="1536"/>
      <c r="AH574" s="1536"/>
      <c r="AI574" s="1536"/>
      <c r="AJ574" s="1536"/>
      <c r="AK574" s="1536"/>
      <c r="AL574" s="1536"/>
      <c r="AM574" s="1536"/>
      <c r="AN574" s="1536"/>
      <c r="AO574" s="1536"/>
      <c r="AP574" s="1536"/>
      <c r="AQ574" s="1536"/>
      <c r="AR574" s="1536"/>
      <c r="AS574" s="1536"/>
      <c r="AT574" s="1536"/>
      <c r="AU574" s="1536"/>
      <c r="AV574" s="1536"/>
      <c r="AW574" s="1536"/>
      <c r="AX574" s="1536"/>
      <c r="AY574" s="1536"/>
      <c r="AZ574" s="1536"/>
      <c r="BA574" s="1536"/>
      <c r="BB574" s="1536"/>
      <c r="BC574" s="1536"/>
      <c r="BD574" s="1536"/>
      <c r="BE574" s="1536"/>
      <c r="BF574" s="1536"/>
    </row>
    <row r="575" spans="2:58" ht="15" x14ac:dyDescent="0.25">
      <c r="B575" s="1536"/>
      <c r="C575" s="1536"/>
      <c r="D575" s="1536"/>
      <c r="E575" s="1536"/>
      <c r="F575" s="1536"/>
      <c r="G575" s="1536"/>
      <c r="H575" s="1536"/>
      <c r="I575" s="1536"/>
      <c r="J575" s="1536"/>
      <c r="K575" s="1536"/>
      <c r="L575" s="1536"/>
      <c r="M575" s="1536"/>
      <c r="N575" s="1536"/>
      <c r="O575" s="1536"/>
      <c r="P575" s="1536"/>
      <c r="Q575" s="1536"/>
      <c r="R575" s="1536"/>
      <c r="S575" s="1536"/>
      <c r="T575" s="1536"/>
      <c r="U575" s="1536"/>
      <c r="V575" s="1536"/>
      <c r="W575" s="1536"/>
      <c r="X575" s="1536"/>
      <c r="Y575" s="1536"/>
      <c r="Z575" s="1536"/>
      <c r="AA575" s="1536"/>
      <c r="AB575" s="1536"/>
      <c r="AC575" s="1536"/>
      <c r="AD575" s="1536"/>
      <c r="AE575" s="1536"/>
      <c r="AF575" s="1536"/>
      <c r="AG575" s="1536"/>
      <c r="AH575" s="1536"/>
      <c r="AI575" s="1536"/>
      <c r="AJ575" s="1536"/>
      <c r="AK575" s="1536"/>
      <c r="AL575" s="1536"/>
      <c r="AM575" s="1536"/>
      <c r="AN575" s="1536"/>
      <c r="AO575" s="1536"/>
      <c r="AP575" s="1536"/>
      <c r="AQ575" s="1536"/>
      <c r="AR575" s="1536"/>
      <c r="AS575" s="1536"/>
      <c r="AT575" s="1536"/>
      <c r="AU575" s="1536"/>
      <c r="AV575" s="1536"/>
      <c r="AW575" s="1536"/>
      <c r="AX575" s="1536"/>
      <c r="AY575" s="1536"/>
      <c r="AZ575" s="1536"/>
      <c r="BA575" s="1536"/>
      <c r="BB575" s="1536"/>
      <c r="BC575" s="1536"/>
      <c r="BD575" s="1536"/>
      <c r="BE575" s="1536"/>
      <c r="BF575" s="1536"/>
    </row>
    <row r="576" spans="2:58" ht="15" x14ac:dyDescent="0.25">
      <c r="B576" s="1536"/>
      <c r="C576" s="1536"/>
      <c r="D576" s="1536"/>
      <c r="E576" s="1536"/>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536"/>
      <c r="AI576" s="1536"/>
      <c r="AJ576" s="1536"/>
      <c r="AK576" s="1536"/>
      <c r="AL576" s="1536"/>
      <c r="AM576" s="1536"/>
      <c r="AN576" s="1536"/>
      <c r="AO576" s="1536"/>
      <c r="AP576" s="1536"/>
      <c r="AQ576" s="1536"/>
      <c r="AR576" s="1536"/>
      <c r="AS576" s="1536"/>
      <c r="AT576" s="1536"/>
      <c r="AU576" s="1536"/>
      <c r="AV576" s="1536"/>
      <c r="AW576" s="1536"/>
      <c r="AX576" s="1536"/>
      <c r="AY576" s="1536"/>
      <c r="AZ576" s="1536"/>
      <c r="BA576" s="1536"/>
      <c r="BB576" s="1536"/>
      <c r="BC576" s="1536"/>
      <c r="BD576" s="1536"/>
      <c r="BE576" s="1536"/>
      <c r="BF576" s="1536"/>
    </row>
    <row r="577" spans="2:58" ht="15" x14ac:dyDescent="0.25">
      <c r="B577" s="1536"/>
      <c r="C577" s="1536"/>
      <c r="D577" s="1536"/>
      <c r="E577" s="1536"/>
      <c r="F577" s="1536"/>
      <c r="G577" s="1536"/>
      <c r="H577" s="1536"/>
      <c r="I577" s="1536"/>
      <c r="J577" s="1536"/>
      <c r="K577" s="1536"/>
      <c r="L577" s="1536"/>
      <c r="M577" s="1536"/>
      <c r="N577" s="1536"/>
      <c r="O577" s="1536"/>
      <c r="P577" s="1536"/>
      <c r="Q577" s="1536"/>
      <c r="R577" s="1536"/>
      <c r="S577" s="1536"/>
      <c r="T577" s="1536"/>
      <c r="U577" s="1536"/>
      <c r="V577" s="1536"/>
      <c r="W577" s="1536"/>
      <c r="X577" s="1536"/>
      <c r="Y577" s="1536"/>
      <c r="Z577" s="1536"/>
      <c r="AA577" s="1536"/>
      <c r="AB577" s="1536"/>
      <c r="AC577" s="1536"/>
      <c r="AD577" s="1536"/>
      <c r="AE577" s="1536"/>
      <c r="AF577" s="1536"/>
      <c r="AG577" s="1536"/>
      <c r="AH577" s="1536"/>
      <c r="AI577" s="1536"/>
      <c r="AJ577" s="1536"/>
      <c r="AK577" s="1536"/>
      <c r="AL577" s="1536"/>
      <c r="AM577" s="1536"/>
      <c r="AN577" s="1536"/>
      <c r="AO577" s="1536"/>
      <c r="AP577" s="1536"/>
      <c r="AQ577" s="1536"/>
      <c r="AR577" s="1536"/>
      <c r="AS577" s="1536"/>
      <c r="AT577" s="1536"/>
      <c r="AU577" s="1536"/>
      <c r="AV577" s="1536"/>
      <c r="AW577" s="1536"/>
      <c r="AX577" s="1536"/>
      <c r="AY577" s="1536"/>
      <c r="AZ577" s="1536"/>
      <c r="BA577" s="1536"/>
      <c r="BB577" s="1536"/>
      <c r="BC577" s="1536"/>
      <c r="BD577" s="1536"/>
      <c r="BE577" s="1536"/>
      <c r="BF577" s="1536"/>
    </row>
    <row r="578" spans="2:58" ht="15" x14ac:dyDescent="0.25">
      <c r="B578" s="1536"/>
      <c r="C578" s="1536"/>
      <c r="D578" s="1536"/>
      <c r="E578" s="1536"/>
      <c r="F578" s="1536"/>
      <c r="G578" s="1536"/>
      <c r="H578" s="1536"/>
      <c r="I578" s="1536"/>
      <c r="J578" s="1536"/>
      <c r="K578" s="1536"/>
      <c r="L578" s="1536"/>
      <c r="M578" s="1536"/>
      <c r="N578" s="1536"/>
      <c r="O578" s="1536"/>
      <c r="P578" s="1536"/>
      <c r="Q578" s="1536"/>
      <c r="R578" s="1536"/>
      <c r="S578" s="1536"/>
      <c r="T578" s="1536"/>
      <c r="U578" s="1536"/>
      <c r="V578" s="1536"/>
      <c r="W578" s="1536"/>
      <c r="X578" s="1536"/>
      <c r="Y578" s="1536"/>
      <c r="Z578" s="1536"/>
      <c r="AA578" s="1536"/>
      <c r="AB578" s="1536"/>
      <c r="AC578" s="1536"/>
      <c r="AD578" s="1536"/>
      <c r="AE578" s="1536"/>
      <c r="AF578" s="1536"/>
      <c r="AG578" s="1536"/>
      <c r="AH578" s="1536"/>
      <c r="AI578" s="1536"/>
      <c r="AJ578" s="1536"/>
      <c r="AK578" s="1536"/>
      <c r="AL578" s="1536"/>
      <c r="AM578" s="1536"/>
      <c r="AN578" s="1536"/>
      <c r="AO578" s="1536"/>
      <c r="AP578" s="1536"/>
      <c r="AQ578" s="1536"/>
      <c r="AR578" s="1536"/>
      <c r="AS578" s="1536"/>
      <c r="AT578" s="1536"/>
      <c r="AU578" s="1536"/>
      <c r="AV578" s="1536"/>
      <c r="AW578" s="1536"/>
      <c r="AX578" s="1536"/>
      <c r="AY578" s="1536"/>
      <c r="AZ578" s="1536"/>
      <c r="BA578" s="1536"/>
      <c r="BB578" s="1536"/>
      <c r="BC578" s="1536"/>
      <c r="BD578" s="1536"/>
      <c r="BE578" s="1536"/>
      <c r="BF578" s="1536"/>
    </row>
    <row r="579" spans="2:58" ht="15" x14ac:dyDescent="0.25">
      <c r="B579" s="1536"/>
      <c r="C579" s="1536"/>
      <c r="D579" s="1536"/>
      <c r="E579" s="1536"/>
      <c r="F579" s="1536"/>
      <c r="G579" s="1536"/>
      <c r="H579" s="1536"/>
      <c r="I579" s="1536"/>
      <c r="J579" s="1536"/>
      <c r="K579" s="1536"/>
      <c r="L579" s="1536"/>
      <c r="M579" s="1536"/>
      <c r="N579" s="1536"/>
      <c r="O579" s="1536"/>
      <c r="P579" s="1536"/>
      <c r="Q579" s="1536"/>
      <c r="R579" s="1536"/>
      <c r="S579" s="1536"/>
      <c r="T579" s="1536"/>
      <c r="U579" s="1536"/>
      <c r="V579" s="1536"/>
      <c r="W579" s="1536"/>
      <c r="X579" s="1536"/>
      <c r="Y579" s="1536"/>
      <c r="Z579" s="1536"/>
      <c r="AA579" s="1536"/>
      <c r="AB579" s="1536"/>
      <c r="AC579" s="1536"/>
      <c r="AD579" s="1536"/>
      <c r="AE579" s="1536"/>
      <c r="AF579" s="1536"/>
      <c r="AG579" s="1536"/>
      <c r="AH579" s="1536"/>
      <c r="AI579" s="1536"/>
      <c r="AJ579" s="1536"/>
      <c r="AK579" s="1536"/>
      <c r="AL579" s="1536"/>
      <c r="AM579" s="1536"/>
      <c r="AN579" s="1536"/>
      <c r="AO579" s="1536"/>
      <c r="AP579" s="1536"/>
      <c r="AQ579" s="1536"/>
      <c r="AR579" s="1536"/>
      <c r="AS579" s="1536"/>
      <c r="AT579" s="1536"/>
      <c r="AU579" s="1536"/>
      <c r="AV579" s="1536"/>
      <c r="AW579" s="1536"/>
      <c r="AX579" s="1536"/>
      <c r="AY579" s="1536"/>
      <c r="AZ579" s="1536"/>
      <c r="BA579" s="1536"/>
      <c r="BB579" s="1536"/>
      <c r="BC579" s="1536"/>
      <c r="BD579" s="1536"/>
      <c r="BE579" s="1536"/>
      <c r="BF579" s="1536"/>
    </row>
    <row r="580" spans="2:58" ht="15" x14ac:dyDescent="0.25">
      <c r="B580" s="1536"/>
      <c r="C580" s="1536"/>
      <c r="D580" s="1536"/>
      <c r="E580" s="1536"/>
      <c r="F580" s="1536"/>
      <c r="G580" s="1536"/>
      <c r="H580" s="1536"/>
      <c r="I580" s="1536"/>
      <c r="J580" s="1536"/>
      <c r="K580" s="1536"/>
      <c r="L580" s="1536"/>
      <c r="M580" s="1536"/>
      <c r="N580" s="1536"/>
      <c r="O580" s="1536"/>
      <c r="P580" s="1536"/>
      <c r="Q580" s="1536"/>
      <c r="R580" s="1536"/>
      <c r="S580" s="1536"/>
      <c r="T580" s="1536"/>
      <c r="U580" s="1536"/>
      <c r="V580" s="1536"/>
      <c r="W580" s="1536"/>
      <c r="X580" s="1536"/>
      <c r="Y580" s="1536"/>
      <c r="Z580" s="1536"/>
      <c r="AA580" s="1536"/>
      <c r="AB580" s="1536"/>
      <c r="AC580" s="1536"/>
      <c r="AD580" s="1536"/>
      <c r="AE580" s="1536"/>
      <c r="AF580" s="1536"/>
      <c r="AG580" s="1536"/>
      <c r="AH580" s="1536"/>
      <c r="AI580" s="1536"/>
      <c r="AJ580" s="1536"/>
      <c r="AK580" s="1536"/>
      <c r="AL580" s="1536"/>
      <c r="AM580" s="1536"/>
      <c r="AN580" s="1536"/>
      <c r="AO580" s="1536"/>
      <c r="AP580" s="1536"/>
      <c r="AQ580" s="1536"/>
      <c r="AR580" s="1536"/>
      <c r="AS580" s="1536"/>
      <c r="AT580" s="1536"/>
      <c r="AU580" s="1536"/>
      <c r="AV580" s="1536"/>
      <c r="AW580" s="1536"/>
      <c r="AX580" s="1536"/>
      <c r="AY580" s="1536"/>
      <c r="AZ580" s="1536"/>
      <c r="BA580" s="1536"/>
      <c r="BB580" s="1536"/>
      <c r="BC580" s="1536"/>
      <c r="BD580" s="1536"/>
      <c r="BE580" s="1536"/>
      <c r="BF580" s="1536"/>
    </row>
    <row r="581" spans="2:58" ht="15" x14ac:dyDescent="0.25">
      <c r="B581" s="1536"/>
      <c r="C581" s="1536"/>
      <c r="D581" s="1536"/>
      <c r="E581" s="1536"/>
      <c r="F581" s="1536"/>
      <c r="G581" s="1536"/>
      <c r="H581" s="1536"/>
      <c r="I581" s="1536"/>
      <c r="J581" s="1536"/>
      <c r="K581" s="1536"/>
      <c r="L581" s="1536"/>
      <c r="M581" s="1536"/>
      <c r="N581" s="1536"/>
      <c r="O581" s="1536"/>
      <c r="P581" s="1536"/>
      <c r="Q581" s="1536"/>
      <c r="R581" s="1536"/>
      <c r="S581" s="1536"/>
      <c r="T581" s="1536"/>
      <c r="U581" s="1536"/>
      <c r="V581" s="1536"/>
      <c r="W581" s="1536"/>
      <c r="X581" s="1536"/>
      <c r="Y581" s="1536"/>
      <c r="Z581" s="1536"/>
      <c r="AA581" s="1536"/>
      <c r="AB581" s="1536"/>
      <c r="AC581" s="1536"/>
      <c r="AD581" s="1536"/>
      <c r="AE581" s="1536"/>
      <c r="AF581" s="1536"/>
      <c r="AG581" s="1536"/>
      <c r="AH581" s="1536"/>
      <c r="AI581" s="1536"/>
      <c r="AJ581" s="1536"/>
      <c r="AK581" s="1536"/>
      <c r="AL581" s="1536"/>
      <c r="AM581" s="1536"/>
      <c r="AN581" s="1536"/>
      <c r="AO581" s="1536"/>
      <c r="AP581" s="1536"/>
      <c r="AQ581" s="1536"/>
      <c r="AR581" s="1536"/>
      <c r="AS581" s="1536"/>
      <c r="AT581" s="1536"/>
      <c r="AU581" s="1536"/>
      <c r="AV581" s="1536"/>
      <c r="AW581" s="1536"/>
      <c r="AX581" s="1536"/>
      <c r="AY581" s="1536"/>
      <c r="AZ581" s="1536"/>
      <c r="BA581" s="1536"/>
      <c r="BB581" s="1536"/>
      <c r="BC581" s="1536"/>
      <c r="BD581" s="1536"/>
      <c r="BE581" s="1536"/>
      <c r="BF581" s="1536"/>
    </row>
    <row r="582" spans="2:58" ht="15" x14ac:dyDescent="0.25">
      <c r="B582" s="1536"/>
      <c r="C582" s="1536"/>
      <c r="D582" s="1536"/>
      <c r="E582" s="1536"/>
      <c r="F582" s="1536"/>
      <c r="G582" s="1536"/>
      <c r="H582" s="1536"/>
      <c r="I582" s="1536"/>
      <c r="J582" s="1536"/>
      <c r="K582" s="1536"/>
      <c r="L582" s="1536"/>
      <c r="M582" s="1536"/>
      <c r="N582" s="1536"/>
      <c r="O582" s="1536"/>
      <c r="P582" s="1536"/>
      <c r="Q582" s="1536"/>
      <c r="R582" s="1536"/>
      <c r="S582" s="1536"/>
      <c r="T582" s="1536"/>
      <c r="U582" s="1536"/>
      <c r="V582" s="1536"/>
      <c r="W582" s="1536"/>
      <c r="X582" s="1536"/>
      <c r="Y582" s="1536"/>
      <c r="Z582" s="1536"/>
      <c r="AA582" s="1536"/>
      <c r="AB582" s="1536"/>
      <c r="AC582" s="1536"/>
      <c r="AD582" s="1536"/>
      <c r="AE582" s="1536"/>
      <c r="AF582" s="1536"/>
      <c r="AG582" s="1536"/>
      <c r="AH582" s="1536"/>
      <c r="AI582" s="1536"/>
      <c r="AJ582" s="1536"/>
      <c r="AK582" s="1536"/>
      <c r="AL582" s="1536"/>
      <c r="AM582" s="1536"/>
      <c r="AN582" s="1536"/>
      <c r="AO582" s="1536"/>
      <c r="AP582" s="1536"/>
      <c r="AQ582" s="1536"/>
      <c r="AR582" s="1536"/>
      <c r="AS582" s="1536"/>
      <c r="AT582" s="1536"/>
      <c r="AU582" s="1536"/>
      <c r="AV582" s="1536"/>
      <c r="AW582" s="1536"/>
      <c r="AX582" s="1536"/>
      <c r="AY582" s="1536"/>
      <c r="AZ582" s="1536"/>
      <c r="BA582" s="1536"/>
      <c r="BB582" s="1536"/>
      <c r="BC582" s="1536"/>
      <c r="BD582" s="1536"/>
      <c r="BE582" s="1536"/>
      <c r="BF582" s="1536"/>
    </row>
    <row r="583" spans="2:58" ht="15" x14ac:dyDescent="0.25">
      <c r="B583" s="1536"/>
      <c r="C583" s="1536"/>
      <c r="D583" s="1536"/>
      <c r="E583" s="1536"/>
      <c r="F583" s="1536"/>
      <c r="G583" s="1536"/>
      <c r="H583" s="1536"/>
      <c r="I583" s="1536"/>
      <c r="J583" s="1536"/>
      <c r="K583" s="1536"/>
      <c r="L583" s="1536"/>
      <c r="M583" s="1536"/>
      <c r="N583" s="1536"/>
      <c r="O583" s="1536"/>
      <c r="P583" s="1536"/>
      <c r="Q583" s="1536"/>
      <c r="R583" s="1536"/>
      <c r="S583" s="1536"/>
      <c r="T583" s="1536"/>
      <c r="U583" s="1536"/>
      <c r="V583" s="1536"/>
      <c r="W583" s="1536"/>
      <c r="X583" s="1536"/>
      <c r="Y583" s="1536"/>
      <c r="Z583" s="1536"/>
      <c r="AA583" s="1536"/>
      <c r="AB583" s="1536"/>
      <c r="AC583" s="1536"/>
      <c r="AD583" s="1536"/>
      <c r="AE583" s="1536"/>
      <c r="AF583" s="1536"/>
      <c r="AG583" s="1536"/>
      <c r="AH583" s="1536"/>
      <c r="AI583" s="1536"/>
      <c r="AJ583" s="1536"/>
      <c r="AK583" s="1536"/>
      <c r="AL583" s="1536"/>
      <c r="AM583" s="1536"/>
      <c r="AN583" s="1536"/>
      <c r="AO583" s="1536"/>
      <c r="AP583" s="1536"/>
      <c r="AQ583" s="1536"/>
      <c r="AR583" s="1536"/>
      <c r="AS583" s="1536"/>
      <c r="AT583" s="1536"/>
      <c r="AU583" s="1536"/>
      <c r="AV583" s="1536"/>
      <c r="AW583" s="1536"/>
      <c r="AX583" s="1536"/>
      <c r="AY583" s="1536"/>
      <c r="AZ583" s="1536"/>
      <c r="BA583" s="1536"/>
      <c r="BB583" s="1536"/>
      <c r="BC583" s="1536"/>
      <c r="BD583" s="1536"/>
      <c r="BE583" s="1536"/>
      <c r="BF583" s="1536"/>
    </row>
    <row r="584" spans="2:58" ht="15" x14ac:dyDescent="0.25">
      <c r="B584" s="1536"/>
      <c r="C584" s="1536"/>
      <c r="D584" s="1536"/>
      <c r="E584" s="1536"/>
      <c r="F584" s="1536"/>
      <c r="G584" s="1536"/>
      <c r="H584" s="1536"/>
      <c r="I584" s="1536"/>
      <c r="J584" s="1536"/>
      <c r="K584" s="1536"/>
      <c r="L584" s="1536"/>
      <c r="M584" s="1536"/>
      <c r="N584" s="1536"/>
      <c r="O584" s="1536"/>
      <c r="P584" s="1536"/>
      <c r="Q584" s="1536"/>
      <c r="R584" s="1536"/>
      <c r="S584" s="1536"/>
      <c r="T584" s="1536"/>
      <c r="U584" s="1536"/>
      <c r="V584" s="1536"/>
      <c r="W584" s="1536"/>
      <c r="X584" s="1536"/>
      <c r="Y584" s="1536"/>
      <c r="Z584" s="1536"/>
      <c r="AA584" s="1536"/>
      <c r="AB584" s="1536"/>
      <c r="AC584" s="1536"/>
      <c r="AD584" s="1536"/>
      <c r="AE584" s="1536"/>
      <c r="AF584" s="1536"/>
      <c r="AG584" s="1536"/>
      <c r="AH584" s="1536"/>
      <c r="AI584" s="1536"/>
      <c r="AJ584" s="1536"/>
      <c r="AK584" s="1536"/>
      <c r="AL584" s="1536"/>
      <c r="AM584" s="1536"/>
      <c r="AN584" s="1536"/>
      <c r="AO584" s="1536"/>
      <c r="AP584" s="1536"/>
      <c r="AQ584" s="1536"/>
      <c r="AR584" s="1536"/>
      <c r="AS584" s="1536"/>
      <c r="AT584" s="1536"/>
      <c r="AU584" s="1536"/>
      <c r="AV584" s="1536"/>
      <c r="AW584" s="1536"/>
      <c r="AX584" s="1536"/>
      <c r="AY584" s="1536"/>
      <c r="AZ584" s="1536"/>
      <c r="BA584" s="1536"/>
      <c r="BB584" s="1536"/>
      <c r="BC584" s="1536"/>
      <c r="BD584" s="1536"/>
      <c r="BE584" s="1536"/>
      <c r="BF584" s="1536"/>
    </row>
    <row r="585" spans="2:58" ht="15" x14ac:dyDescent="0.25">
      <c r="B585" s="1536"/>
      <c r="C585" s="1536"/>
      <c r="D585" s="1536"/>
      <c r="E585" s="1536"/>
      <c r="F585" s="1536"/>
      <c r="G585" s="1536"/>
      <c r="H585" s="1536"/>
      <c r="I585" s="1536"/>
      <c r="J585" s="1536"/>
      <c r="K585" s="1536"/>
      <c r="L585" s="1536"/>
      <c r="M585" s="1536"/>
      <c r="N585" s="1536"/>
      <c r="O585" s="1536"/>
      <c r="P585" s="1536"/>
      <c r="Q585" s="1536"/>
      <c r="R585" s="1536"/>
      <c r="S585" s="1536"/>
      <c r="T585" s="1536"/>
      <c r="U585" s="1536"/>
      <c r="V585" s="1536"/>
      <c r="W585" s="1536"/>
      <c r="X585" s="1536"/>
      <c r="Y585" s="1536"/>
      <c r="Z585" s="1536"/>
      <c r="AA585" s="1536"/>
      <c r="AB585" s="1536"/>
      <c r="AC585" s="1536"/>
      <c r="AD585" s="1536"/>
      <c r="AE585" s="1536"/>
      <c r="AF585" s="1536"/>
      <c r="AG585" s="1536"/>
      <c r="AH585" s="1536"/>
      <c r="AI585" s="1536"/>
      <c r="AJ585" s="1536"/>
      <c r="AK585" s="1536"/>
      <c r="AL585" s="1536"/>
      <c r="AM585" s="1536"/>
      <c r="AN585" s="1536"/>
      <c r="AO585" s="1536"/>
      <c r="AP585" s="1536"/>
      <c r="AQ585" s="1536"/>
      <c r="AR585" s="1536"/>
      <c r="AS585" s="1536"/>
      <c r="AT585" s="1536"/>
      <c r="AU585" s="1536"/>
      <c r="AV585" s="1536"/>
      <c r="AW585" s="1536"/>
      <c r="AX585" s="1536"/>
      <c r="AY585" s="1536"/>
      <c r="AZ585" s="1536"/>
      <c r="BA585" s="1536"/>
      <c r="BB585" s="1536"/>
      <c r="BC585" s="1536"/>
      <c r="BD585" s="1536"/>
      <c r="BE585" s="1536"/>
      <c r="BF585" s="1536"/>
    </row>
    <row r="586" spans="2:58" ht="15" x14ac:dyDescent="0.25">
      <c r="B586" s="1536"/>
      <c r="C586" s="1536"/>
      <c r="D586" s="1536"/>
      <c r="E586" s="1536"/>
      <c r="F586" s="1536"/>
      <c r="G586" s="1536"/>
      <c r="H586" s="1536"/>
      <c r="I586" s="1536"/>
      <c r="J586" s="1536"/>
      <c r="K586" s="1536"/>
      <c r="L586" s="1536"/>
      <c r="M586" s="1536"/>
      <c r="N586" s="1536"/>
      <c r="O586" s="1536"/>
      <c r="P586" s="1536"/>
      <c r="Q586" s="1536"/>
      <c r="R586" s="1536"/>
      <c r="S586" s="1536"/>
      <c r="T586" s="1536"/>
      <c r="U586" s="1536"/>
      <c r="V586" s="1536"/>
      <c r="W586" s="1536"/>
      <c r="X586" s="1536"/>
      <c r="Y586" s="1536"/>
      <c r="Z586" s="1536"/>
      <c r="AA586" s="1536"/>
      <c r="AB586" s="1536"/>
      <c r="AC586" s="1536"/>
      <c r="AD586" s="1536"/>
      <c r="AE586" s="1536"/>
      <c r="AF586" s="1536"/>
      <c r="AG586" s="1536"/>
      <c r="AH586" s="1536"/>
      <c r="AI586" s="1536"/>
      <c r="AJ586" s="1536"/>
      <c r="AK586" s="1536"/>
      <c r="AL586" s="1536"/>
      <c r="AM586" s="1536"/>
      <c r="AN586" s="1536"/>
      <c r="AO586" s="1536"/>
      <c r="AP586" s="1536"/>
      <c r="AQ586" s="1536"/>
      <c r="AR586" s="1536"/>
      <c r="AS586" s="1536"/>
      <c r="AT586" s="1536"/>
      <c r="AU586" s="1536"/>
      <c r="AV586" s="1536"/>
      <c r="AW586" s="1536"/>
      <c r="AX586" s="1536"/>
      <c r="AY586" s="1536"/>
      <c r="AZ586" s="1536"/>
      <c r="BA586" s="1536"/>
      <c r="BB586" s="1536"/>
      <c r="BC586" s="1536"/>
      <c r="BD586" s="1536"/>
      <c r="BE586" s="1536"/>
      <c r="BF586" s="1536"/>
    </row>
    <row r="587" spans="2:58" ht="15" x14ac:dyDescent="0.25">
      <c r="B587" s="1536"/>
      <c r="C587" s="1536"/>
      <c r="D587" s="1536"/>
      <c r="E587" s="1536"/>
      <c r="F587" s="1536"/>
      <c r="G587" s="1536"/>
      <c r="H587" s="1536"/>
      <c r="I587" s="1536"/>
      <c r="J587" s="1536"/>
      <c r="K587" s="1536"/>
      <c r="L587" s="1536"/>
      <c r="M587" s="1536"/>
      <c r="N587" s="1536"/>
      <c r="O587" s="1536"/>
      <c r="P587" s="1536"/>
      <c r="Q587" s="1536"/>
      <c r="R587" s="1536"/>
      <c r="S587" s="1536"/>
      <c r="T587" s="1536"/>
      <c r="U587" s="1536"/>
      <c r="V587" s="1536"/>
      <c r="W587" s="1536"/>
      <c r="X587" s="1536"/>
      <c r="Y587" s="1536"/>
      <c r="Z587" s="1536"/>
      <c r="AA587" s="1536"/>
      <c r="AB587" s="1536"/>
      <c r="AC587" s="1536"/>
      <c r="AD587" s="1536"/>
      <c r="AE587" s="1536"/>
      <c r="AF587" s="1536"/>
      <c r="AG587" s="1536"/>
      <c r="AH587" s="1536"/>
      <c r="AI587" s="1536"/>
      <c r="AJ587" s="1536"/>
      <c r="AK587" s="1536"/>
      <c r="AL587" s="1536"/>
      <c r="AM587" s="1536"/>
      <c r="AN587" s="1536"/>
      <c r="AO587" s="1536"/>
      <c r="AP587" s="1536"/>
      <c r="AQ587" s="1536"/>
      <c r="AR587" s="1536"/>
      <c r="AS587" s="1536"/>
      <c r="AT587" s="1536"/>
      <c r="AU587" s="1536"/>
      <c r="AV587" s="1536"/>
      <c r="AW587" s="1536"/>
      <c r="AX587" s="1536"/>
      <c r="AY587" s="1536"/>
      <c r="AZ587" s="1536"/>
      <c r="BA587" s="1536"/>
      <c r="BB587" s="1536"/>
      <c r="BC587" s="1536"/>
      <c r="BD587" s="1536"/>
      <c r="BE587" s="1536"/>
      <c r="BF587" s="1536"/>
    </row>
    <row r="588" spans="2:58" ht="15" x14ac:dyDescent="0.25">
      <c r="B588" s="1536"/>
      <c r="C588" s="1536"/>
      <c r="D588" s="1536"/>
      <c r="E588" s="1536"/>
      <c r="F588" s="1536"/>
      <c r="G588" s="1536"/>
      <c r="H588" s="1536"/>
      <c r="I588" s="1536"/>
      <c r="J588" s="1536"/>
      <c r="K588" s="1536"/>
      <c r="L588" s="1536"/>
      <c r="M588" s="1536"/>
      <c r="N588" s="1536"/>
      <c r="O588" s="1536"/>
      <c r="P588" s="1536"/>
      <c r="Q588" s="1536"/>
      <c r="R588" s="1536"/>
      <c r="S588" s="1536"/>
      <c r="T588" s="1536"/>
      <c r="U588" s="1536"/>
      <c r="V588" s="1536"/>
      <c r="W588" s="1536"/>
      <c r="X588" s="1536"/>
      <c r="Y588" s="1536"/>
      <c r="Z588" s="1536"/>
      <c r="AA588" s="1536"/>
      <c r="AB588" s="1536"/>
      <c r="AC588" s="1536"/>
      <c r="AD588" s="1536"/>
      <c r="AE588" s="1536"/>
      <c r="AF588" s="1536"/>
      <c r="AG588" s="1536"/>
      <c r="AH588" s="1536"/>
      <c r="AI588" s="1536"/>
      <c r="AJ588" s="1536"/>
      <c r="AK588" s="1536"/>
      <c r="AL588" s="1536"/>
      <c r="AM588" s="1536"/>
      <c r="AN588" s="1536"/>
      <c r="AO588" s="1536"/>
      <c r="AP588" s="1536"/>
      <c r="AQ588" s="1536"/>
      <c r="AR588" s="1536"/>
      <c r="AS588" s="1536"/>
      <c r="AT588" s="1536"/>
      <c r="AU588" s="1536"/>
      <c r="AV588" s="1536"/>
      <c r="AW588" s="1536"/>
      <c r="AX588" s="1536"/>
      <c r="AY588" s="1536"/>
      <c r="AZ588" s="1536"/>
      <c r="BA588" s="1536"/>
      <c r="BB588" s="1536"/>
      <c r="BC588" s="1536"/>
      <c r="BD588" s="1536"/>
      <c r="BE588" s="1536"/>
      <c r="BF588" s="1536"/>
    </row>
    <row r="589" spans="2:58" ht="15" x14ac:dyDescent="0.25">
      <c r="B589" s="1536"/>
      <c r="C589" s="1536"/>
      <c r="D589" s="1536"/>
      <c r="E589" s="1536"/>
      <c r="F589" s="1536"/>
      <c r="G589" s="1536"/>
      <c r="H589" s="1536"/>
      <c r="I589" s="1536"/>
      <c r="J589" s="1536"/>
      <c r="K589" s="1536"/>
      <c r="L589" s="1536"/>
      <c r="M589" s="1536"/>
      <c r="N589" s="1536"/>
      <c r="O589" s="1536"/>
      <c r="P589" s="1536"/>
      <c r="Q589" s="1536"/>
      <c r="R589" s="1536"/>
      <c r="S589" s="1536"/>
      <c r="T589" s="1536"/>
      <c r="U589" s="1536"/>
      <c r="V589" s="1536"/>
      <c r="W589" s="1536"/>
      <c r="X589" s="1536"/>
      <c r="Y589" s="1536"/>
      <c r="Z589" s="1536"/>
      <c r="AA589" s="1536"/>
      <c r="AB589" s="1536"/>
      <c r="AC589" s="1536"/>
      <c r="AD589" s="1536"/>
      <c r="AE589" s="1536"/>
      <c r="AF589" s="1536"/>
      <c r="AG589" s="1536"/>
      <c r="AH589" s="1536"/>
      <c r="AI589" s="1536"/>
      <c r="AJ589" s="1536"/>
      <c r="AK589" s="1536"/>
      <c r="AL589" s="1536"/>
      <c r="AM589" s="1536"/>
      <c r="AN589" s="1536"/>
      <c r="AO589" s="1536"/>
      <c r="AP589" s="1536"/>
      <c r="AQ589" s="1536"/>
      <c r="AR589" s="1536"/>
      <c r="AS589" s="1536"/>
      <c r="AT589" s="1536"/>
      <c r="AU589" s="1536"/>
      <c r="AV589" s="1536"/>
      <c r="AW589" s="1536"/>
      <c r="AX589" s="1536"/>
      <c r="AY589" s="1536"/>
      <c r="AZ589" s="1536"/>
      <c r="BA589" s="1536"/>
      <c r="BB589" s="1536"/>
      <c r="BC589" s="1536"/>
      <c r="BD589" s="1536"/>
      <c r="BE589" s="1536"/>
      <c r="BF589" s="1536"/>
    </row>
    <row r="590" spans="2:58" ht="15" x14ac:dyDescent="0.25">
      <c r="B590" s="1536"/>
      <c r="C590" s="1536"/>
      <c r="D590" s="1536"/>
      <c r="E590" s="1536"/>
      <c r="F590" s="1536"/>
      <c r="G590" s="1536"/>
      <c r="H590" s="1536"/>
      <c r="I590" s="1536"/>
      <c r="J590" s="1536"/>
      <c r="K590" s="1536"/>
      <c r="L590" s="1536"/>
      <c r="M590" s="1536"/>
      <c r="N590" s="1536"/>
      <c r="O590" s="1536"/>
      <c r="P590" s="1536"/>
      <c r="Q590" s="1536"/>
      <c r="R590" s="1536"/>
      <c r="S590" s="1536"/>
      <c r="T590" s="1536"/>
      <c r="U590" s="1536"/>
      <c r="V590" s="1536"/>
      <c r="W590" s="1536"/>
      <c r="X590" s="1536"/>
      <c r="Y590" s="1536"/>
      <c r="Z590" s="1536"/>
      <c r="AA590" s="1536"/>
      <c r="AB590" s="1536"/>
      <c r="AC590" s="1536"/>
      <c r="AD590" s="1536"/>
      <c r="AE590" s="1536"/>
      <c r="AF590" s="1536"/>
      <c r="AG590" s="1536"/>
      <c r="AH590" s="1536"/>
      <c r="AI590" s="1536"/>
      <c r="AJ590" s="1536"/>
      <c r="AK590" s="1536"/>
      <c r="AL590" s="1536"/>
      <c r="AM590" s="1536"/>
      <c r="AN590" s="1536"/>
      <c r="AO590" s="1536"/>
      <c r="AP590" s="1536"/>
      <c r="AQ590" s="1536"/>
      <c r="AR590" s="1536"/>
      <c r="AS590" s="1536"/>
      <c r="AT590" s="1536"/>
      <c r="AU590" s="1536"/>
      <c r="AV590" s="1536"/>
      <c r="AW590" s="1536"/>
      <c r="AX590" s="1536"/>
      <c r="AY590" s="1536"/>
      <c r="AZ590" s="1536"/>
      <c r="BA590" s="1536"/>
      <c r="BB590" s="1536"/>
      <c r="BC590" s="1536"/>
      <c r="BD590" s="1536"/>
      <c r="BE590" s="1536"/>
      <c r="BF590" s="1536"/>
    </row>
    <row r="591" spans="2:58" ht="15" x14ac:dyDescent="0.25">
      <c r="B591" s="1536"/>
      <c r="C591" s="1536"/>
      <c r="D591" s="1536"/>
      <c r="E591" s="1536"/>
      <c r="F591" s="1536"/>
      <c r="G591" s="1536"/>
      <c r="H591" s="1536"/>
      <c r="I591" s="1536"/>
      <c r="J591" s="1536"/>
      <c r="K591" s="1536"/>
      <c r="L591" s="1536"/>
      <c r="M591" s="1536"/>
      <c r="N591" s="1536"/>
      <c r="O591" s="1536"/>
      <c r="P591" s="1536"/>
      <c r="Q591" s="1536"/>
      <c r="R591" s="1536"/>
      <c r="S591" s="1536"/>
      <c r="T591" s="1536"/>
      <c r="U591" s="1536"/>
      <c r="V591" s="1536"/>
      <c r="W591" s="1536"/>
      <c r="X591" s="1536"/>
      <c r="Y591" s="1536"/>
      <c r="Z591" s="1536"/>
      <c r="AA591" s="1536"/>
      <c r="AB591" s="1536"/>
      <c r="AC591" s="1536"/>
      <c r="AD591" s="1536"/>
      <c r="AE591" s="1536"/>
      <c r="AF591" s="1536"/>
      <c r="AG591" s="1536"/>
      <c r="AH591" s="1536"/>
      <c r="AI591" s="1536"/>
      <c r="AJ591" s="1536"/>
      <c r="AK591" s="1536"/>
      <c r="AL591" s="1536"/>
      <c r="AM591" s="1536"/>
      <c r="AN591" s="1536"/>
      <c r="AO591" s="1536"/>
      <c r="AP591" s="1536"/>
      <c r="AQ591" s="1536"/>
      <c r="AR591" s="1536"/>
      <c r="AS591" s="1536"/>
      <c r="AT591" s="1536"/>
      <c r="AU591" s="1536"/>
      <c r="AV591" s="1536"/>
      <c r="AW591" s="1536"/>
      <c r="AX591" s="1536"/>
      <c r="AY591" s="1536"/>
      <c r="AZ591" s="1536"/>
      <c r="BA591" s="1536"/>
      <c r="BB591" s="1536"/>
      <c r="BC591" s="1536"/>
      <c r="BD591" s="1536"/>
      <c r="BE591" s="1536"/>
      <c r="BF591" s="1536"/>
    </row>
    <row r="592" spans="2:58" ht="15" x14ac:dyDescent="0.25">
      <c r="B592" s="1536"/>
      <c r="C592" s="1536"/>
      <c r="D592" s="1536"/>
      <c r="E592" s="1536"/>
      <c r="F592" s="1536"/>
      <c r="G592" s="1536"/>
      <c r="H592" s="1536"/>
      <c r="I592" s="1536"/>
      <c r="J592" s="1536"/>
      <c r="K592" s="1536"/>
      <c r="L592" s="1536"/>
      <c r="M592" s="1536"/>
      <c r="N592" s="1536"/>
      <c r="O592" s="1536"/>
      <c r="P592" s="1536"/>
      <c r="Q592" s="1536"/>
      <c r="R592" s="1536"/>
      <c r="S592" s="1536"/>
      <c r="T592" s="1536"/>
      <c r="U592" s="1536"/>
      <c r="V592" s="1536"/>
      <c r="W592" s="1536"/>
      <c r="X592" s="1536"/>
      <c r="Y592" s="1536"/>
      <c r="Z592" s="1536"/>
      <c r="AA592" s="1536"/>
      <c r="AB592" s="1536"/>
      <c r="AC592" s="1536"/>
      <c r="AD592" s="1536"/>
      <c r="AE592" s="1536"/>
      <c r="AF592" s="1536"/>
      <c r="AG592" s="1536"/>
      <c r="AH592" s="1536"/>
      <c r="AI592" s="1536"/>
      <c r="AJ592" s="1536"/>
      <c r="AK592" s="1536"/>
      <c r="AL592" s="1536"/>
      <c r="AM592" s="1536"/>
      <c r="AN592" s="1536"/>
      <c r="AO592" s="1536"/>
      <c r="AP592" s="1536"/>
      <c r="AQ592" s="1536"/>
      <c r="AR592" s="1536"/>
      <c r="AS592" s="1536"/>
      <c r="AT592" s="1536"/>
      <c r="AU592" s="1536"/>
      <c r="AV592" s="1536"/>
      <c r="AW592" s="1536"/>
      <c r="AX592" s="1536"/>
      <c r="AY592" s="1536"/>
      <c r="AZ592" s="1536"/>
      <c r="BA592" s="1536"/>
      <c r="BB592" s="1536"/>
      <c r="BC592" s="1536"/>
      <c r="BD592" s="1536"/>
      <c r="BE592" s="1536"/>
      <c r="BF592" s="1536"/>
    </row>
    <row r="593" spans="2:58" ht="15" x14ac:dyDescent="0.25">
      <c r="B593" s="1536"/>
      <c r="C593" s="1536"/>
      <c r="D593" s="1536"/>
      <c r="E593" s="1536"/>
      <c r="F593" s="1536"/>
      <c r="G593" s="1536"/>
      <c r="H593" s="1536"/>
      <c r="I593" s="1536"/>
      <c r="J593" s="1536"/>
      <c r="K593" s="1536"/>
      <c r="L593" s="1536"/>
      <c r="M593" s="1536"/>
      <c r="N593" s="1536"/>
      <c r="O593" s="1536"/>
      <c r="P593" s="1536"/>
      <c r="Q593" s="1536"/>
      <c r="R593" s="1536"/>
      <c r="S593" s="1536"/>
      <c r="T593" s="1536"/>
      <c r="U593" s="1536"/>
      <c r="V593" s="1536"/>
      <c r="W593" s="1536"/>
      <c r="X593" s="1536"/>
      <c r="Y593" s="1536"/>
      <c r="Z593" s="1536"/>
      <c r="AA593" s="1536"/>
      <c r="AB593" s="1536"/>
      <c r="AC593" s="1536"/>
      <c r="AD593" s="1536"/>
      <c r="AE593" s="1536"/>
      <c r="AF593" s="1536"/>
      <c r="AG593" s="1536"/>
      <c r="AH593" s="1536"/>
      <c r="AI593" s="1536"/>
      <c r="AJ593" s="1536"/>
      <c r="AK593" s="1536"/>
      <c r="AL593" s="1536"/>
      <c r="AM593" s="1536"/>
      <c r="AN593" s="1536"/>
      <c r="AO593" s="1536"/>
      <c r="AP593" s="1536"/>
      <c r="AQ593" s="1536"/>
      <c r="AR593" s="1536"/>
      <c r="AS593" s="1536"/>
      <c r="AT593" s="1536"/>
      <c r="AU593" s="1536"/>
      <c r="AV593" s="1536"/>
      <c r="AW593" s="1536"/>
      <c r="AX593" s="1536"/>
      <c r="AY593" s="1536"/>
      <c r="AZ593" s="1536"/>
      <c r="BA593" s="1536"/>
      <c r="BB593" s="1536"/>
      <c r="BC593" s="1536"/>
      <c r="BD593" s="1536"/>
      <c r="BE593" s="1536"/>
      <c r="BF593" s="1536"/>
    </row>
    <row r="594" spans="2:58" ht="15" x14ac:dyDescent="0.25">
      <c r="B594" s="1536"/>
      <c r="C594" s="1536"/>
      <c r="D594" s="1536"/>
      <c r="E594" s="1536"/>
      <c r="F594" s="1536"/>
      <c r="G594" s="1536"/>
      <c r="H594" s="1536"/>
      <c r="I594" s="1536"/>
      <c r="J594" s="1536"/>
      <c r="K594" s="1536"/>
      <c r="L594" s="1536"/>
      <c r="M594" s="1536"/>
      <c r="N594" s="1536"/>
      <c r="O594" s="1536"/>
      <c r="P594" s="1536"/>
      <c r="Q594" s="1536"/>
      <c r="R594" s="1536"/>
      <c r="S594" s="1536"/>
      <c r="T594" s="1536"/>
      <c r="U594" s="1536"/>
      <c r="V594" s="1536"/>
      <c r="W594" s="1536"/>
      <c r="X594" s="1536"/>
      <c r="Y594" s="1536"/>
      <c r="Z594" s="1536"/>
      <c r="AA594" s="1536"/>
      <c r="AB594" s="1536"/>
      <c r="AC594" s="1536"/>
      <c r="AD594" s="1536"/>
      <c r="AE594" s="1536"/>
      <c r="AF594" s="1536"/>
      <c r="AG594" s="1536"/>
      <c r="AH594" s="1536"/>
      <c r="AI594" s="1536"/>
      <c r="AJ594" s="1536"/>
      <c r="AK594" s="1536"/>
      <c r="AL594" s="1536"/>
      <c r="AM594" s="1536"/>
      <c r="AN594" s="1536"/>
      <c r="AO594" s="1536"/>
      <c r="AP594" s="1536"/>
      <c r="AQ594" s="1536"/>
      <c r="AR594" s="1536"/>
      <c r="AS594" s="1536"/>
      <c r="AT594" s="1536"/>
      <c r="AU594" s="1536"/>
      <c r="AV594" s="1536"/>
      <c r="AW594" s="1536"/>
      <c r="AX594" s="1536"/>
      <c r="AY594" s="1536"/>
      <c r="AZ594" s="1536"/>
      <c r="BA594" s="1536"/>
      <c r="BB594" s="1536"/>
      <c r="BC594" s="1536"/>
      <c r="BD594" s="1536"/>
      <c r="BE594" s="1536"/>
      <c r="BF594" s="1536"/>
    </row>
    <row r="595" spans="2:58" ht="15" x14ac:dyDescent="0.25">
      <c r="B595" s="1536"/>
      <c r="C595" s="1536"/>
      <c r="D595" s="1536"/>
      <c r="E595" s="1536"/>
      <c r="F595" s="1536"/>
      <c r="G595" s="1536"/>
      <c r="H595" s="1536"/>
      <c r="I595" s="1536"/>
      <c r="J595" s="1536"/>
      <c r="K595" s="1536"/>
      <c r="L595" s="1536"/>
      <c r="M595" s="1536"/>
      <c r="N595" s="1536"/>
      <c r="O595" s="1536"/>
      <c r="P595" s="1536"/>
      <c r="Q595" s="1536"/>
      <c r="R595" s="1536"/>
      <c r="S595" s="1536"/>
      <c r="T595" s="1536"/>
      <c r="U595" s="1536"/>
      <c r="V595" s="1536"/>
      <c r="W595" s="1536"/>
      <c r="X595" s="1536"/>
      <c r="Y595" s="1536"/>
      <c r="Z595" s="1536"/>
      <c r="AA595" s="1536"/>
      <c r="AB595" s="1536"/>
      <c r="AC595" s="1536"/>
      <c r="AD595" s="1536"/>
      <c r="AE595" s="1536"/>
      <c r="AF595" s="1536"/>
      <c r="AG595" s="1536"/>
      <c r="AH595" s="1536"/>
      <c r="AI595" s="1536"/>
      <c r="AJ595" s="1536"/>
      <c r="AK595" s="1536"/>
      <c r="AL595" s="1536"/>
      <c r="AM595" s="1536"/>
      <c r="AN595" s="1536"/>
      <c r="AO595" s="1536"/>
      <c r="AP595" s="1536"/>
      <c r="AQ595" s="1536"/>
      <c r="AR595" s="1536"/>
      <c r="AS595" s="1536"/>
      <c r="AT595" s="1536"/>
      <c r="AU595" s="1536"/>
      <c r="AV595" s="1536"/>
      <c r="AW595" s="1536"/>
      <c r="AX595" s="1536"/>
      <c r="AY595" s="1536"/>
      <c r="AZ595" s="1536"/>
      <c r="BA595" s="1536"/>
      <c r="BB595" s="1536"/>
      <c r="BC595" s="1536"/>
      <c r="BD595" s="1536"/>
      <c r="BE595" s="1536"/>
      <c r="BF595" s="1536"/>
    </row>
    <row r="596" spans="2:58" ht="15" x14ac:dyDescent="0.25">
      <c r="B596" s="1536"/>
      <c r="C596" s="1536"/>
      <c r="D596" s="1536"/>
      <c r="E596" s="1536"/>
      <c r="F596" s="1536"/>
      <c r="G596" s="1536"/>
      <c r="H596" s="1536"/>
      <c r="I596" s="1536"/>
      <c r="J596" s="1536"/>
      <c r="K596" s="1536"/>
      <c r="L596" s="1536"/>
      <c r="M596" s="1536"/>
      <c r="N596" s="1536"/>
      <c r="O596" s="1536"/>
      <c r="P596" s="1536"/>
      <c r="Q596" s="1536"/>
      <c r="R596" s="1536"/>
      <c r="S596" s="1536"/>
      <c r="T596" s="1536"/>
      <c r="U596" s="1536"/>
      <c r="V596" s="1536"/>
      <c r="W596" s="1536"/>
      <c r="X596" s="1536"/>
      <c r="Y596" s="1536"/>
      <c r="Z596" s="1536"/>
      <c r="AA596" s="1536"/>
      <c r="AB596" s="1536"/>
      <c r="AC596" s="1536"/>
      <c r="AD596" s="1536"/>
      <c r="AE596" s="1536"/>
      <c r="AF596" s="1536"/>
      <c r="AG596" s="1536"/>
      <c r="AH596" s="1536"/>
      <c r="AI596" s="1536"/>
      <c r="AJ596" s="1536"/>
      <c r="AK596" s="1536"/>
      <c r="AL596" s="1536"/>
      <c r="AM596" s="1536"/>
      <c r="AN596" s="1536"/>
      <c r="AO596" s="1536"/>
      <c r="AP596" s="1536"/>
      <c r="AQ596" s="1536"/>
      <c r="AR596" s="1536"/>
      <c r="AS596" s="1536"/>
      <c r="AT596" s="1536"/>
      <c r="AU596" s="1536"/>
      <c r="AV596" s="1536"/>
      <c r="AW596" s="1536"/>
      <c r="AX596" s="1536"/>
      <c r="AY596" s="1536"/>
      <c r="AZ596" s="1536"/>
      <c r="BA596" s="1536"/>
      <c r="BB596" s="1536"/>
      <c r="BC596" s="1536"/>
      <c r="BD596" s="1536"/>
      <c r="BE596" s="1536"/>
      <c r="BF596" s="1536"/>
    </row>
    <row r="597" spans="2:58" ht="15" x14ac:dyDescent="0.25">
      <c r="B597" s="1536"/>
      <c r="C597" s="1536"/>
      <c r="D597" s="1536"/>
      <c r="E597" s="1536"/>
      <c r="F597" s="1536"/>
      <c r="G597" s="1536"/>
      <c r="H597" s="1536"/>
      <c r="I597" s="1536"/>
      <c r="J597" s="1536"/>
      <c r="K597" s="1536"/>
      <c r="L597" s="1536"/>
      <c r="M597" s="1536"/>
      <c r="N597" s="1536"/>
      <c r="O597" s="1536"/>
      <c r="P597" s="1536"/>
      <c r="Q597" s="1536"/>
      <c r="R597" s="1536"/>
      <c r="S597" s="1536"/>
      <c r="T597" s="1536"/>
      <c r="U597" s="1536"/>
      <c r="V597" s="1536"/>
      <c r="W597" s="1536"/>
      <c r="X597" s="1536"/>
      <c r="Y597" s="1536"/>
      <c r="Z597" s="1536"/>
      <c r="AA597" s="1536"/>
      <c r="AB597" s="1536"/>
      <c r="AC597" s="1536"/>
      <c r="AD597" s="1536"/>
      <c r="AE597" s="1536"/>
      <c r="AF597" s="1536"/>
      <c r="AG597" s="1536"/>
      <c r="AH597" s="1536"/>
      <c r="AI597" s="1536"/>
      <c r="AJ597" s="1536"/>
      <c r="AK597" s="1536"/>
      <c r="AL597" s="1536"/>
      <c r="AM597" s="1536"/>
      <c r="AN597" s="1536"/>
      <c r="AO597" s="1536"/>
      <c r="AP597" s="1536"/>
      <c r="AQ597" s="1536"/>
      <c r="AR597" s="1536"/>
      <c r="AS597" s="1536"/>
      <c r="AT597" s="1536"/>
      <c r="AU597" s="1536"/>
      <c r="AV597" s="1536"/>
      <c r="AW597" s="1536"/>
      <c r="AX597" s="1536"/>
      <c r="AY597" s="1536"/>
      <c r="AZ597" s="1536"/>
      <c r="BA597" s="1536"/>
      <c r="BB597" s="1536"/>
      <c r="BC597" s="1536"/>
      <c r="BD597" s="1536"/>
      <c r="BE597" s="1536"/>
      <c r="BF597" s="1536"/>
    </row>
    <row r="598" spans="2:58" ht="15" x14ac:dyDescent="0.25">
      <c r="B598" s="1536"/>
      <c r="C598" s="1536"/>
      <c r="D598" s="1536"/>
      <c r="E598" s="1536"/>
      <c r="F598" s="1536"/>
      <c r="G598" s="1536"/>
      <c r="H598" s="1536"/>
      <c r="I598" s="1536"/>
      <c r="J598" s="1536"/>
      <c r="K598" s="1536"/>
      <c r="L598" s="1536"/>
      <c r="M598" s="1536"/>
      <c r="N598" s="1536"/>
      <c r="O598" s="1536"/>
      <c r="P598" s="1536"/>
      <c r="Q598" s="1536"/>
      <c r="R598" s="1536"/>
      <c r="S598" s="1536"/>
      <c r="T598" s="1536"/>
      <c r="U598" s="1536"/>
      <c r="V598" s="1536"/>
      <c r="W598" s="1536"/>
      <c r="X598" s="1536"/>
      <c r="Y598" s="1536"/>
      <c r="Z598" s="1536"/>
      <c r="AA598" s="1536"/>
      <c r="AB598" s="1536"/>
      <c r="AC598" s="1536"/>
      <c r="AD598" s="1536"/>
      <c r="AE598" s="1536"/>
      <c r="AF598" s="1536"/>
      <c r="AG598" s="1536"/>
      <c r="AH598" s="1536"/>
      <c r="AI598" s="1536"/>
      <c r="AJ598" s="1536"/>
      <c r="AK598" s="1536"/>
      <c r="AL598" s="1536"/>
      <c r="AM598" s="1536"/>
      <c r="AN598" s="1536"/>
      <c r="AO598" s="1536"/>
      <c r="AP598" s="1536"/>
      <c r="AQ598" s="1536"/>
      <c r="AR598" s="1536"/>
      <c r="AS598" s="1536"/>
      <c r="AT598" s="1536"/>
      <c r="AU598" s="1536"/>
      <c r="AV598" s="1536"/>
      <c r="AW598" s="1536"/>
      <c r="AX598" s="1536"/>
      <c r="AY598" s="1536"/>
      <c r="AZ598" s="1536"/>
      <c r="BA598" s="1536"/>
      <c r="BB598" s="1536"/>
      <c r="BC598" s="1536"/>
      <c r="BD598" s="1536"/>
      <c r="BE598" s="1536"/>
      <c r="BF598" s="1536"/>
    </row>
    <row r="599" spans="2:58" ht="15" x14ac:dyDescent="0.25">
      <c r="B599" s="1536"/>
      <c r="C599" s="1536"/>
      <c r="D599" s="1536"/>
      <c r="E599" s="1536"/>
      <c r="F599" s="1536"/>
      <c r="G599" s="1536"/>
      <c r="H599" s="1536"/>
      <c r="I599" s="1536"/>
      <c r="J599" s="1536"/>
      <c r="K599" s="1536"/>
      <c r="L599" s="1536"/>
      <c r="M599" s="1536"/>
      <c r="N599" s="1536"/>
      <c r="O599" s="1536"/>
      <c r="P599" s="1536"/>
      <c r="Q599" s="1536"/>
      <c r="R599" s="1536"/>
      <c r="S599" s="1536"/>
      <c r="T599" s="1536"/>
      <c r="U599" s="1536"/>
      <c r="V599" s="1536"/>
      <c r="W599" s="1536"/>
      <c r="X599" s="1536"/>
      <c r="Y599" s="1536"/>
      <c r="Z599" s="1536"/>
      <c r="AA599" s="1536"/>
      <c r="AB599" s="1536"/>
      <c r="AC599" s="1536"/>
      <c r="AD599" s="1536"/>
      <c r="AE599" s="1536"/>
      <c r="AF599" s="1536"/>
      <c r="AG599" s="1536"/>
      <c r="AH599" s="1536"/>
      <c r="AI599" s="1536"/>
      <c r="AJ599" s="1536"/>
      <c r="AK599" s="1536"/>
      <c r="AL599" s="1536"/>
      <c r="AM599" s="1536"/>
      <c r="AN599" s="1536"/>
      <c r="AO599" s="1536"/>
      <c r="AP599" s="1536"/>
      <c r="AQ599" s="1536"/>
      <c r="AR599" s="1536"/>
      <c r="AS599" s="1536"/>
      <c r="AT599" s="1536"/>
      <c r="AU599" s="1536"/>
      <c r="AV599" s="1536"/>
      <c r="AW599" s="1536"/>
      <c r="AX599" s="1536"/>
      <c r="AY599" s="1536"/>
      <c r="AZ599" s="1536"/>
      <c r="BA599" s="1536"/>
      <c r="BB599" s="1536"/>
      <c r="BC599" s="1536"/>
      <c r="BD599" s="1536"/>
      <c r="BE599" s="1536"/>
      <c r="BF599" s="1536"/>
    </row>
    <row r="600" spans="2:58" ht="15" x14ac:dyDescent="0.25">
      <c r="B600" s="1536"/>
      <c r="C600" s="1536"/>
      <c r="D600" s="1536"/>
      <c r="E600" s="1536"/>
      <c r="F600" s="1536"/>
      <c r="G600" s="1536"/>
      <c r="H600" s="1536"/>
      <c r="I600" s="1536"/>
      <c r="J600" s="1536"/>
      <c r="K600" s="1536"/>
      <c r="L600" s="1536"/>
      <c r="M600" s="1536"/>
      <c r="N600" s="1536"/>
      <c r="O600" s="1536"/>
      <c r="P600" s="1536"/>
      <c r="Q600" s="1536"/>
      <c r="R600" s="1536"/>
      <c r="S600" s="1536"/>
      <c r="T600" s="1536"/>
      <c r="U600" s="1536"/>
      <c r="V600" s="1536"/>
      <c r="W600" s="1536"/>
      <c r="X600" s="1536"/>
      <c r="Y600" s="1536"/>
      <c r="Z600" s="1536"/>
      <c r="AA600" s="1536"/>
      <c r="AB600" s="1536"/>
      <c r="AC600" s="1536"/>
      <c r="AD600" s="1536"/>
      <c r="AE600" s="1536"/>
      <c r="AF600" s="1536"/>
      <c r="AG600" s="1536"/>
      <c r="AH600" s="1536"/>
      <c r="AI600" s="1536"/>
      <c r="AJ600" s="1536"/>
      <c r="AK600" s="1536"/>
      <c r="AL600" s="1536"/>
      <c r="AM600" s="1536"/>
      <c r="AN600" s="1536"/>
      <c r="AO600" s="1536"/>
      <c r="AP600" s="1536"/>
      <c r="AQ600" s="1536"/>
      <c r="AR600" s="1536"/>
      <c r="AS600" s="1536"/>
      <c r="AT600" s="1536"/>
      <c r="AU600" s="1536"/>
      <c r="AV600" s="1536"/>
      <c r="AW600" s="1536"/>
      <c r="AX600" s="1536"/>
      <c r="AY600" s="1536"/>
      <c r="AZ600" s="1536"/>
      <c r="BA600" s="1536"/>
      <c r="BB600" s="1536"/>
      <c r="BC600" s="1536"/>
      <c r="BD600" s="1536"/>
      <c r="BE600" s="1536"/>
      <c r="BF600" s="1536"/>
    </row>
    <row r="601" spans="2:58" ht="15" x14ac:dyDescent="0.25">
      <c r="B601" s="1536"/>
      <c r="C601" s="1536"/>
      <c r="D601" s="1536"/>
      <c r="E601" s="1536"/>
      <c r="F601" s="1536"/>
      <c r="G601" s="1536"/>
      <c r="H601" s="1536"/>
      <c r="I601" s="1536"/>
      <c r="J601" s="1536"/>
      <c r="K601" s="1536"/>
      <c r="L601" s="1536"/>
      <c r="M601" s="1536"/>
      <c r="N601" s="1536"/>
      <c r="O601" s="1536"/>
      <c r="P601" s="1536"/>
      <c r="Q601" s="1536"/>
      <c r="R601" s="1536"/>
      <c r="S601" s="1536"/>
      <c r="T601" s="1536"/>
      <c r="U601" s="1536"/>
      <c r="V601" s="1536"/>
      <c r="W601" s="1536"/>
      <c r="X601" s="1536"/>
      <c r="Y601" s="1536"/>
      <c r="Z601" s="1536"/>
      <c r="AA601" s="1536"/>
      <c r="AB601" s="1536"/>
      <c r="AC601" s="1536"/>
      <c r="AD601" s="1536"/>
      <c r="AE601" s="1536"/>
      <c r="AF601" s="1536"/>
      <c r="AG601" s="1536"/>
      <c r="AH601" s="1536"/>
      <c r="AI601" s="1536"/>
      <c r="AJ601" s="1536"/>
      <c r="AK601" s="1536"/>
      <c r="AL601" s="1536"/>
      <c r="AM601" s="1536"/>
      <c r="AN601" s="1536"/>
      <c r="AO601" s="1536"/>
      <c r="AP601" s="1536"/>
      <c r="AQ601" s="1536"/>
      <c r="AR601" s="1536"/>
      <c r="AS601" s="1536"/>
      <c r="AT601" s="1536"/>
      <c r="AU601" s="1536"/>
      <c r="AV601" s="1536"/>
      <c r="AW601" s="1536"/>
      <c r="AX601" s="1536"/>
      <c r="AY601" s="1536"/>
      <c r="AZ601" s="1536"/>
      <c r="BA601" s="1536"/>
      <c r="BB601" s="1536"/>
      <c r="BC601" s="1536"/>
      <c r="BD601" s="1536"/>
      <c r="BE601" s="1536"/>
      <c r="BF601" s="1536"/>
    </row>
    <row r="602" spans="2:58" ht="15" x14ac:dyDescent="0.25">
      <c r="B602" s="1536"/>
      <c r="C602" s="1536"/>
      <c r="D602" s="1536"/>
      <c r="E602" s="1536"/>
      <c r="F602" s="1536"/>
      <c r="G602" s="1536"/>
      <c r="H602" s="1536"/>
      <c r="I602" s="1536"/>
      <c r="J602" s="1536"/>
      <c r="K602" s="1536"/>
      <c r="L602" s="1536"/>
      <c r="M602" s="1536"/>
      <c r="N602" s="1536"/>
      <c r="O602" s="1536"/>
      <c r="P602" s="1536"/>
      <c r="Q602" s="1536"/>
      <c r="R602" s="1536"/>
      <c r="S602" s="1536"/>
      <c r="T602" s="1536"/>
      <c r="U602" s="1536"/>
      <c r="V602" s="1536"/>
      <c r="W602" s="1536"/>
      <c r="X602" s="1536"/>
      <c r="Y602" s="1536"/>
      <c r="Z602" s="1536"/>
      <c r="AA602" s="1536"/>
      <c r="AB602" s="1536"/>
      <c r="AC602" s="1536"/>
      <c r="AD602" s="1536"/>
      <c r="AE602" s="1536"/>
      <c r="AF602" s="1536"/>
      <c r="AG602" s="1536"/>
      <c r="AH602" s="1536"/>
      <c r="AI602" s="1536"/>
      <c r="AJ602" s="1536"/>
      <c r="AK602" s="1536"/>
      <c r="AL602" s="1536"/>
      <c r="AM602" s="1536"/>
      <c r="AN602" s="1536"/>
      <c r="AO602" s="1536"/>
      <c r="AP602" s="1536"/>
      <c r="AQ602" s="1536"/>
      <c r="AR602" s="1536"/>
      <c r="AS602" s="1536"/>
      <c r="AT602" s="1536"/>
      <c r="AU602" s="1536"/>
      <c r="AV602" s="1536"/>
      <c r="AW602" s="1536"/>
      <c r="AX602" s="1536"/>
      <c r="AY602" s="1536"/>
      <c r="AZ602" s="1536"/>
      <c r="BA602" s="1536"/>
      <c r="BB602" s="1536"/>
      <c r="BC602" s="1536"/>
      <c r="BD602" s="1536"/>
      <c r="BE602" s="1536"/>
      <c r="BF602" s="1536"/>
    </row>
    <row r="603" spans="2:58" ht="15" x14ac:dyDescent="0.25">
      <c r="B603" s="1536"/>
      <c r="C603" s="1536"/>
      <c r="D603" s="1536"/>
      <c r="E603" s="1536"/>
      <c r="F603" s="1536"/>
      <c r="G603" s="1536"/>
      <c r="H603" s="1536"/>
      <c r="I603" s="1536"/>
      <c r="J603" s="1536"/>
      <c r="K603" s="1536"/>
      <c r="L603" s="1536"/>
      <c r="M603" s="1536"/>
      <c r="N603" s="1536"/>
      <c r="O603" s="1536"/>
      <c r="P603" s="1536"/>
      <c r="Q603" s="1536"/>
      <c r="R603" s="1536"/>
      <c r="S603" s="1536"/>
      <c r="T603" s="1536"/>
      <c r="U603" s="1536"/>
      <c r="V603" s="1536"/>
      <c r="W603" s="1536"/>
      <c r="X603" s="1536"/>
      <c r="Y603" s="1536"/>
      <c r="Z603" s="1536"/>
      <c r="AA603" s="1536"/>
      <c r="AB603" s="1536"/>
      <c r="AC603" s="1536"/>
      <c r="AD603" s="1536"/>
      <c r="AE603" s="1536"/>
      <c r="AF603" s="1536"/>
      <c r="AG603" s="1536"/>
      <c r="AH603" s="1536"/>
      <c r="AI603" s="1536"/>
      <c r="AJ603" s="1536"/>
      <c r="AK603" s="1536"/>
      <c r="AL603" s="1536"/>
      <c r="AM603" s="1536"/>
      <c r="AN603" s="1536"/>
      <c r="AO603" s="1536"/>
      <c r="AP603" s="1536"/>
      <c r="AQ603" s="1536"/>
      <c r="AR603" s="1536"/>
      <c r="AS603" s="1536"/>
      <c r="AT603" s="1536"/>
      <c r="AU603" s="1536"/>
      <c r="AV603" s="1536"/>
      <c r="AW603" s="1536"/>
      <c r="AX603" s="1536"/>
      <c r="AY603" s="1536"/>
      <c r="AZ603" s="1536"/>
      <c r="BA603" s="1536"/>
      <c r="BB603" s="1536"/>
      <c r="BC603" s="1536"/>
      <c r="BD603" s="1536"/>
      <c r="BE603" s="1536"/>
      <c r="BF603" s="1536"/>
    </row>
    <row r="604" spans="2:58" ht="15" x14ac:dyDescent="0.25">
      <c r="B604" s="1536"/>
      <c r="C604" s="1536"/>
      <c r="D604" s="1536"/>
      <c r="E604" s="1536"/>
      <c r="F604" s="1536"/>
      <c r="G604" s="1536"/>
      <c r="H604" s="1536"/>
      <c r="I604" s="1536"/>
      <c r="J604" s="1536"/>
      <c r="K604" s="1536"/>
      <c r="L604" s="1536"/>
      <c r="M604" s="1536"/>
      <c r="N604" s="1536"/>
      <c r="O604" s="1536"/>
      <c r="P604" s="1536"/>
      <c r="Q604" s="1536"/>
      <c r="R604" s="1536"/>
      <c r="S604" s="1536"/>
      <c r="T604" s="1536"/>
      <c r="U604" s="1536"/>
      <c r="V604" s="1536"/>
      <c r="W604" s="1536"/>
      <c r="X604" s="1536"/>
      <c r="Y604" s="1536"/>
      <c r="Z604" s="1536"/>
      <c r="AA604" s="1536"/>
      <c r="AB604" s="1536"/>
      <c r="AC604" s="1536"/>
      <c r="AD604" s="1536"/>
      <c r="AE604" s="1536"/>
      <c r="AF604" s="1536"/>
      <c r="AG604" s="1536"/>
      <c r="AH604" s="1536"/>
      <c r="AI604" s="1536"/>
      <c r="AJ604" s="1536"/>
      <c r="AK604" s="1536"/>
      <c r="AL604" s="1536"/>
      <c r="AM604" s="1536"/>
      <c r="AN604" s="1536"/>
      <c r="AO604" s="1536"/>
      <c r="AP604" s="1536"/>
      <c r="AQ604" s="1536"/>
      <c r="AR604" s="1536"/>
      <c r="AS604" s="1536"/>
      <c r="AT604" s="1536"/>
      <c r="AU604" s="1536"/>
      <c r="AV604" s="1536"/>
      <c r="AW604" s="1536"/>
      <c r="AX604" s="1536"/>
      <c r="AY604" s="1536"/>
      <c r="AZ604" s="1536"/>
      <c r="BA604" s="1536"/>
      <c r="BB604" s="1536"/>
      <c r="BC604" s="1536"/>
      <c r="BD604" s="1536"/>
      <c r="BE604" s="1536"/>
      <c r="BF604" s="1536"/>
    </row>
    <row r="605" spans="2:58" ht="15" x14ac:dyDescent="0.25">
      <c r="B605" s="1536"/>
      <c r="C605" s="1536"/>
      <c r="D605" s="1536"/>
      <c r="E605" s="1536"/>
      <c r="F605" s="1536"/>
      <c r="G605" s="1536"/>
      <c r="H605" s="1536"/>
      <c r="I605" s="1536"/>
      <c r="J605" s="1536"/>
      <c r="K605" s="1536"/>
      <c r="L605" s="1536"/>
      <c r="M605" s="1536"/>
      <c r="N605" s="1536"/>
      <c r="O605" s="1536"/>
      <c r="P605" s="1536"/>
      <c r="Q605" s="1536"/>
      <c r="R605" s="1536"/>
      <c r="S605" s="1536"/>
      <c r="T605" s="1536"/>
      <c r="U605" s="1536"/>
      <c r="V605" s="1536"/>
      <c r="W605" s="1536"/>
      <c r="X605" s="1536"/>
      <c r="Y605" s="1536"/>
      <c r="Z605" s="1536"/>
      <c r="AA605" s="1536"/>
      <c r="AB605" s="1536"/>
      <c r="AC605" s="1536"/>
      <c r="AD605" s="1536"/>
      <c r="AE605" s="1536"/>
      <c r="AF605" s="1536"/>
      <c r="AG605" s="1536"/>
      <c r="AH605" s="1536"/>
      <c r="AI605" s="1536"/>
      <c r="AJ605" s="1536"/>
      <c r="AK605" s="1536"/>
      <c r="AL605" s="1536"/>
      <c r="AM605" s="1536"/>
      <c r="AN605" s="1536"/>
      <c r="AO605" s="1536"/>
      <c r="AP605" s="1536"/>
      <c r="AQ605" s="1536"/>
      <c r="AR605" s="1536"/>
      <c r="AS605" s="1536"/>
      <c r="AT605" s="1536"/>
      <c r="AU605" s="1536"/>
      <c r="AV605" s="1536"/>
      <c r="AW605" s="1536"/>
      <c r="AX605" s="1536"/>
      <c r="AY605" s="1536"/>
      <c r="AZ605" s="1536"/>
      <c r="BA605" s="1536"/>
      <c r="BB605" s="1536"/>
      <c r="BC605" s="1536"/>
      <c r="BD605" s="1536"/>
      <c r="BE605" s="1536"/>
      <c r="BF605" s="1536"/>
    </row>
    <row r="606" spans="2:58" ht="15" x14ac:dyDescent="0.25">
      <c r="B606" s="1536"/>
      <c r="C606" s="1536"/>
      <c r="D606" s="1536"/>
      <c r="E606" s="1536"/>
      <c r="F606" s="1536"/>
      <c r="G606" s="1536"/>
      <c r="H606" s="1536"/>
      <c r="I606" s="1536"/>
      <c r="J606" s="1536"/>
      <c r="K606" s="1536"/>
      <c r="L606" s="1536"/>
      <c r="M606" s="1536"/>
      <c r="N606" s="1536"/>
      <c r="O606" s="1536"/>
      <c r="P606" s="1536"/>
      <c r="Q606" s="1536"/>
      <c r="R606" s="1536"/>
      <c r="S606" s="1536"/>
      <c r="T606" s="1536"/>
      <c r="U606" s="1536"/>
      <c r="V606" s="1536"/>
      <c r="W606" s="1536"/>
      <c r="X606" s="1536"/>
      <c r="Y606" s="1536"/>
      <c r="Z606" s="1536"/>
      <c r="AA606" s="1536"/>
      <c r="AB606" s="1536"/>
      <c r="AC606" s="1536"/>
      <c r="AD606" s="1536"/>
      <c r="AE606" s="1536"/>
      <c r="AF606" s="1536"/>
      <c r="AG606" s="1536"/>
      <c r="AH606" s="1536"/>
      <c r="AI606" s="1536"/>
      <c r="AJ606" s="1536"/>
      <c r="AK606" s="1536"/>
      <c r="AL606" s="1536"/>
      <c r="AM606" s="1536"/>
      <c r="AN606" s="1536"/>
      <c r="AO606" s="1536"/>
      <c r="AP606" s="1536"/>
      <c r="AQ606" s="1536"/>
      <c r="AR606" s="1536"/>
      <c r="AS606" s="1536"/>
      <c r="AT606" s="1536"/>
      <c r="AU606" s="1536"/>
      <c r="AV606" s="1536"/>
      <c r="AW606" s="1536"/>
      <c r="AX606" s="1536"/>
      <c r="AY606" s="1536"/>
      <c r="AZ606" s="1536"/>
      <c r="BA606" s="1536"/>
      <c r="BB606" s="1536"/>
      <c r="BC606" s="1536"/>
      <c r="BD606" s="1536"/>
      <c r="BE606" s="1536"/>
      <c r="BF606" s="1536"/>
    </row>
    <row r="607" spans="2:58" ht="15" x14ac:dyDescent="0.25">
      <c r="B607" s="1536"/>
      <c r="C607" s="1536"/>
      <c r="D607" s="1536"/>
      <c r="E607" s="1536"/>
      <c r="F607" s="1536"/>
      <c r="G607" s="1536"/>
      <c r="H607" s="1536"/>
      <c r="I607" s="1536"/>
      <c r="J607" s="1536"/>
      <c r="K607" s="1536"/>
      <c r="L607" s="1536"/>
      <c r="M607" s="1536"/>
      <c r="N607" s="1536"/>
      <c r="O607" s="1536"/>
      <c r="P607" s="1536"/>
      <c r="Q607" s="1536"/>
      <c r="R607" s="1536"/>
      <c r="S607" s="1536"/>
      <c r="T607" s="1536"/>
      <c r="U607" s="1536"/>
      <c r="V607" s="1536"/>
      <c r="W607" s="1536"/>
      <c r="X607" s="1536"/>
      <c r="Y607" s="1536"/>
      <c r="Z607" s="1536"/>
      <c r="AA607" s="1536"/>
      <c r="AB607" s="1536"/>
      <c r="AC607" s="1536"/>
      <c r="AD607" s="1536"/>
      <c r="AE607" s="1536"/>
      <c r="AF607" s="1536"/>
      <c r="AG607" s="1536"/>
      <c r="AH607" s="1536"/>
      <c r="AI607" s="1536"/>
      <c r="AJ607" s="1536"/>
      <c r="AK607" s="1536"/>
      <c r="AL607" s="1536"/>
      <c r="AM607" s="1536"/>
      <c r="AN607" s="1536"/>
      <c r="AO607" s="1536"/>
      <c r="AP607" s="1536"/>
      <c r="AQ607" s="1536"/>
      <c r="AR607" s="1536"/>
      <c r="AS607" s="1536"/>
      <c r="AT607" s="1536"/>
      <c r="AU607" s="1536"/>
      <c r="AV607" s="1536"/>
      <c r="AW607" s="1536"/>
      <c r="AX607" s="1536"/>
      <c r="AY607" s="1536"/>
      <c r="AZ607" s="1536"/>
      <c r="BA607" s="1536"/>
      <c r="BB607" s="1536"/>
      <c r="BC607" s="1536"/>
      <c r="BD607" s="1536"/>
      <c r="BE607" s="1536"/>
      <c r="BF607" s="1536"/>
    </row>
    <row r="608" spans="2:58" ht="15" x14ac:dyDescent="0.25">
      <c r="B608" s="1536"/>
      <c r="C608" s="1536"/>
      <c r="D608" s="1536"/>
      <c r="E608" s="1536"/>
      <c r="F608" s="1536"/>
      <c r="G608" s="1536"/>
      <c r="H608" s="1536"/>
      <c r="I608" s="1536"/>
      <c r="J608" s="1536"/>
      <c r="K608" s="1536"/>
      <c r="L608" s="1536"/>
      <c r="M608" s="1536"/>
      <c r="N608" s="1536"/>
      <c r="O608" s="1536"/>
      <c r="P608" s="1536"/>
      <c r="Q608" s="1536"/>
      <c r="R608" s="1536"/>
      <c r="S608" s="1536"/>
      <c r="T608" s="1536"/>
      <c r="U608" s="1536"/>
      <c r="V608" s="1536"/>
      <c r="W608" s="1536"/>
      <c r="X608" s="1536"/>
      <c r="Y608" s="1536"/>
      <c r="Z608" s="1536"/>
      <c r="AA608" s="1536"/>
      <c r="AB608" s="1536"/>
      <c r="AC608" s="1536"/>
      <c r="AD608" s="1536"/>
      <c r="AE608" s="1536"/>
      <c r="AF608" s="1536"/>
      <c r="AG608" s="1536"/>
      <c r="AH608" s="1536"/>
      <c r="AI608" s="1536"/>
      <c r="AJ608" s="1536"/>
      <c r="AK608" s="1536"/>
      <c r="AL608" s="1536"/>
      <c r="AM608" s="1536"/>
      <c r="AN608" s="1536"/>
      <c r="AO608" s="1536"/>
      <c r="AP608" s="1536"/>
      <c r="AQ608" s="1536"/>
      <c r="AR608" s="1536"/>
      <c r="AS608" s="1536"/>
      <c r="AT608" s="1536"/>
      <c r="AU608" s="1536"/>
      <c r="AV608" s="1536"/>
      <c r="AW608" s="1536"/>
      <c r="AX608" s="1536"/>
      <c r="AY608" s="1536"/>
      <c r="AZ608" s="1536"/>
      <c r="BA608" s="1536"/>
      <c r="BB608" s="1536"/>
      <c r="BC608" s="1536"/>
      <c r="BD608" s="1536"/>
      <c r="BE608" s="1536"/>
      <c r="BF608" s="1536"/>
    </row>
    <row r="609" spans="2:58" ht="15" x14ac:dyDescent="0.25">
      <c r="B609" s="1536"/>
      <c r="C609" s="1536"/>
      <c r="D609" s="1536"/>
      <c r="E609" s="1536"/>
      <c r="F609" s="1536"/>
      <c r="G609" s="1536"/>
      <c r="H609" s="1536"/>
      <c r="I609" s="1536"/>
      <c r="J609" s="1536"/>
      <c r="K609" s="1536"/>
      <c r="L609" s="1536"/>
      <c r="M609" s="1536"/>
      <c r="N609" s="1536"/>
      <c r="O609" s="1536"/>
      <c r="P609" s="1536"/>
      <c r="Q609" s="1536"/>
      <c r="R609" s="1536"/>
      <c r="S609" s="1536"/>
      <c r="T609" s="1536"/>
      <c r="U609" s="1536"/>
      <c r="V609" s="1536"/>
      <c r="W609" s="1536"/>
      <c r="X609" s="1536"/>
      <c r="Y609" s="1536"/>
      <c r="Z609" s="1536"/>
      <c r="AA609" s="1536"/>
      <c r="AB609" s="1536"/>
      <c r="AC609" s="1536"/>
      <c r="AD609" s="1536"/>
      <c r="AE609" s="1536"/>
      <c r="AF609" s="1536"/>
      <c r="AG609" s="1536"/>
      <c r="AH609" s="1536"/>
      <c r="AI609" s="1536"/>
      <c r="AJ609" s="1536"/>
      <c r="AK609" s="1536"/>
      <c r="AL609" s="1536"/>
      <c r="AM609" s="1536"/>
      <c r="AN609" s="1536"/>
      <c r="AO609" s="1536"/>
      <c r="AP609" s="1536"/>
      <c r="AQ609" s="1536"/>
      <c r="AR609" s="1536"/>
      <c r="AS609" s="1536"/>
      <c r="AT609" s="1536"/>
      <c r="AU609" s="1536"/>
      <c r="AV609" s="1536"/>
      <c r="AW609" s="1536"/>
      <c r="AX609" s="1536"/>
      <c r="AY609" s="1536"/>
      <c r="AZ609" s="1536"/>
      <c r="BA609" s="1536"/>
      <c r="BB609" s="1536"/>
      <c r="BC609" s="1536"/>
      <c r="BD609" s="1536"/>
      <c r="BE609" s="1536"/>
      <c r="BF609" s="1536"/>
    </row>
    <row r="610" spans="2:58" ht="15" x14ac:dyDescent="0.25">
      <c r="B610" s="1536"/>
      <c r="C610" s="1536"/>
      <c r="D610" s="1536"/>
      <c r="E610" s="1536"/>
      <c r="F610" s="1536"/>
      <c r="G610" s="1536"/>
      <c r="H610" s="1536"/>
      <c r="I610" s="1536"/>
      <c r="J610" s="1536"/>
      <c r="K610" s="1536"/>
      <c r="L610" s="1536"/>
      <c r="M610" s="1536"/>
      <c r="N610" s="1536"/>
      <c r="O610" s="1536"/>
      <c r="P610" s="1536"/>
      <c r="Q610" s="1536"/>
      <c r="R610" s="1536"/>
      <c r="S610" s="1536"/>
      <c r="T610" s="1536"/>
      <c r="U610" s="1536"/>
      <c r="V610" s="1536"/>
      <c r="W610" s="1536"/>
      <c r="X610" s="1536"/>
      <c r="Y610" s="1536"/>
      <c r="Z610" s="1536"/>
      <c r="AA610" s="1536"/>
      <c r="AB610" s="1536"/>
      <c r="AC610" s="1536"/>
      <c r="AD610" s="1536"/>
      <c r="AE610" s="1536"/>
      <c r="AF610" s="1536"/>
      <c r="AG610" s="1536"/>
      <c r="AH610" s="1536"/>
      <c r="AI610" s="1536"/>
      <c r="AJ610" s="1536"/>
      <c r="AK610" s="1536"/>
      <c r="AL610" s="1536"/>
      <c r="AM610" s="1536"/>
      <c r="AN610" s="1536"/>
      <c r="AO610" s="1536"/>
      <c r="AP610" s="1536"/>
      <c r="AQ610" s="1536"/>
      <c r="AR610" s="1536"/>
      <c r="AS610" s="1536"/>
      <c r="AT610" s="1536"/>
      <c r="AU610" s="1536"/>
      <c r="AV610" s="1536"/>
      <c r="AW610" s="1536"/>
      <c r="AX610" s="1536"/>
      <c r="AY610" s="1536"/>
      <c r="AZ610" s="1536"/>
      <c r="BA610" s="1536"/>
      <c r="BB610" s="1536"/>
      <c r="BC610" s="1536"/>
      <c r="BD610" s="1536"/>
      <c r="BE610" s="1536"/>
      <c r="BF610" s="1536"/>
    </row>
    <row r="611" spans="2:58" ht="15" x14ac:dyDescent="0.25">
      <c r="B611" s="1536"/>
      <c r="C611" s="1536"/>
      <c r="D611" s="1536"/>
      <c r="E611" s="1536"/>
      <c r="F611" s="1536"/>
      <c r="G611" s="1536"/>
      <c r="H611" s="1536"/>
      <c r="I611" s="1536"/>
      <c r="J611" s="1536"/>
      <c r="K611" s="1536"/>
      <c r="L611" s="1536"/>
      <c r="M611" s="1536"/>
      <c r="N611" s="1536"/>
      <c r="O611" s="1536"/>
      <c r="P611" s="1536"/>
      <c r="Q611" s="1536"/>
      <c r="R611" s="1536"/>
      <c r="S611" s="1536"/>
      <c r="T611" s="1536"/>
      <c r="U611" s="1536"/>
      <c r="V611" s="1536"/>
      <c r="W611" s="1536"/>
      <c r="X611" s="1536"/>
      <c r="Y611" s="1536"/>
      <c r="Z611" s="1536"/>
      <c r="AA611" s="1536"/>
      <c r="AB611" s="1536"/>
      <c r="AC611" s="1536"/>
      <c r="AD611" s="1536"/>
      <c r="AE611" s="1536"/>
      <c r="AF611" s="1536"/>
      <c r="AG611" s="1536"/>
      <c r="AH611" s="1536"/>
      <c r="AI611" s="1536"/>
      <c r="AJ611" s="1536"/>
      <c r="AK611" s="1536"/>
      <c r="AL611" s="1536"/>
      <c r="AM611" s="1536"/>
      <c r="AN611" s="1536"/>
      <c r="AO611" s="1536"/>
      <c r="AP611" s="1536"/>
      <c r="AQ611" s="1536"/>
      <c r="AR611" s="1536"/>
      <c r="AS611" s="1536"/>
      <c r="AT611" s="1536"/>
      <c r="AU611" s="1536"/>
      <c r="AV611" s="1536"/>
      <c r="AW611" s="1536"/>
      <c r="AX611" s="1536"/>
      <c r="AY611" s="1536"/>
      <c r="AZ611" s="1536"/>
      <c r="BA611" s="1536"/>
      <c r="BB611" s="1536"/>
      <c r="BC611" s="1536"/>
      <c r="BD611" s="1536"/>
      <c r="BE611" s="1536"/>
      <c r="BF611" s="1536"/>
    </row>
    <row r="612" spans="2:58" ht="15" x14ac:dyDescent="0.25">
      <c r="B612" s="1536"/>
      <c r="C612" s="1536"/>
      <c r="D612" s="1536"/>
      <c r="E612" s="1536"/>
      <c r="F612" s="1536"/>
      <c r="G612" s="1536"/>
      <c r="H612" s="1536"/>
      <c r="I612" s="1536"/>
      <c r="J612" s="1536"/>
      <c r="K612" s="1536"/>
      <c r="L612" s="1536"/>
      <c r="M612" s="1536"/>
      <c r="N612" s="1536"/>
      <c r="O612" s="1536"/>
      <c r="P612" s="1536"/>
      <c r="Q612" s="1536"/>
      <c r="R612" s="1536"/>
      <c r="S612" s="1536"/>
      <c r="T612" s="1536"/>
      <c r="U612" s="1536"/>
      <c r="V612" s="1536"/>
      <c r="W612" s="1536"/>
      <c r="X612" s="1536"/>
      <c r="Y612" s="1536"/>
      <c r="Z612" s="1536"/>
      <c r="AA612" s="1536"/>
      <c r="AB612" s="1536"/>
      <c r="AC612" s="1536"/>
      <c r="AD612" s="1536"/>
      <c r="AE612" s="1536"/>
      <c r="AF612" s="1536"/>
      <c r="AG612" s="1536"/>
      <c r="AH612" s="1536"/>
      <c r="AI612" s="1536"/>
      <c r="AJ612" s="1536"/>
      <c r="AK612" s="1536"/>
      <c r="AL612" s="1536"/>
      <c r="AM612" s="1536"/>
      <c r="AN612" s="1536"/>
      <c r="AO612" s="1536"/>
      <c r="AP612" s="1536"/>
      <c r="AQ612" s="1536"/>
      <c r="AR612" s="1536"/>
      <c r="AS612" s="1536"/>
      <c r="AT612" s="1536"/>
      <c r="AU612" s="1536"/>
      <c r="AV612" s="1536"/>
      <c r="AW612" s="1536"/>
      <c r="AX612" s="1536"/>
      <c r="AY612" s="1536"/>
      <c r="AZ612" s="1536"/>
      <c r="BA612" s="1536"/>
      <c r="BB612" s="1536"/>
      <c r="BC612" s="1536"/>
      <c r="BD612" s="1536"/>
      <c r="BE612" s="1536"/>
      <c r="BF612" s="1536"/>
    </row>
    <row r="613" spans="2:58" ht="15" x14ac:dyDescent="0.25">
      <c r="B613" s="1536"/>
      <c r="C613" s="1536"/>
      <c r="D613" s="1536"/>
      <c r="E613" s="1536"/>
      <c r="F613" s="1536"/>
      <c r="G613" s="1536"/>
      <c r="H613" s="1536"/>
      <c r="I613" s="1536"/>
      <c r="J613" s="1536"/>
      <c r="K613" s="1536"/>
      <c r="L613" s="1536"/>
      <c r="M613" s="1536"/>
      <c r="N613" s="1536"/>
      <c r="O613" s="1536"/>
      <c r="P613" s="1536"/>
      <c r="Q613" s="1536"/>
      <c r="R613" s="1536"/>
      <c r="S613" s="1536"/>
      <c r="T613" s="1536"/>
      <c r="U613" s="1536"/>
      <c r="V613" s="1536"/>
      <c r="W613" s="1536"/>
      <c r="X613" s="1536"/>
      <c r="Y613" s="1536"/>
      <c r="Z613" s="1536"/>
      <c r="AA613" s="1536"/>
      <c r="AB613" s="1536"/>
      <c r="AC613" s="1536"/>
      <c r="AD613" s="1536"/>
      <c r="AE613" s="1536"/>
      <c r="AF613" s="1536"/>
      <c r="AG613" s="1536"/>
      <c r="AH613" s="1536"/>
      <c r="AI613" s="1536"/>
      <c r="AJ613" s="1536"/>
      <c r="AK613" s="1536"/>
      <c r="AL613" s="1536"/>
      <c r="AM613" s="1536"/>
      <c r="AN613" s="1536"/>
      <c r="AO613" s="1536"/>
      <c r="AP613" s="1536"/>
      <c r="AQ613" s="1536"/>
      <c r="AR613" s="1536"/>
      <c r="AS613" s="1536"/>
      <c r="AT613" s="1536"/>
      <c r="AU613" s="1536"/>
      <c r="AV613" s="1536"/>
      <c r="AW613" s="1536"/>
      <c r="AX613" s="1536"/>
      <c r="AY613" s="1536"/>
      <c r="AZ613" s="1536"/>
      <c r="BA613" s="1536"/>
      <c r="BB613" s="1536"/>
      <c r="BC613" s="1536"/>
      <c r="BD613" s="1536"/>
      <c r="BE613" s="1536"/>
      <c r="BF613" s="1536"/>
    </row>
    <row r="614" spans="2:58" ht="15" x14ac:dyDescent="0.25">
      <c r="B614" s="1536"/>
      <c r="C614" s="1536"/>
      <c r="D614" s="1536"/>
      <c r="E614" s="1536"/>
      <c r="F614" s="1536"/>
      <c r="G614" s="1536"/>
      <c r="H614" s="1536"/>
      <c r="I614" s="1536"/>
      <c r="J614" s="1536"/>
      <c r="K614" s="1536"/>
      <c r="L614" s="1536"/>
      <c r="M614" s="1536"/>
      <c r="N614" s="1536"/>
      <c r="O614" s="1536"/>
      <c r="P614" s="1536"/>
      <c r="Q614" s="1536"/>
      <c r="R614" s="1536"/>
      <c r="S614" s="1536"/>
      <c r="T614" s="1536"/>
      <c r="U614" s="1536"/>
      <c r="V614" s="1536"/>
      <c r="W614" s="1536"/>
      <c r="X614" s="1536"/>
      <c r="Y614" s="1536"/>
      <c r="Z614" s="1536"/>
      <c r="AA614" s="1536"/>
      <c r="AB614" s="1536"/>
      <c r="AC614" s="1536"/>
      <c r="AD614" s="1536"/>
      <c r="AE614" s="1536"/>
      <c r="AF614" s="1536"/>
      <c r="AG614" s="1536"/>
      <c r="AH614" s="1536"/>
      <c r="AI614" s="1536"/>
      <c r="AJ614" s="1536"/>
      <c r="AK614" s="1536"/>
      <c r="AL614" s="1536"/>
      <c r="AM614" s="1536"/>
      <c r="AN614" s="1536"/>
      <c r="AO614" s="1536"/>
      <c r="AP614" s="1536"/>
      <c r="AQ614" s="1536"/>
      <c r="AR614" s="1536"/>
      <c r="AS614" s="1536"/>
      <c r="AT614" s="1536"/>
      <c r="AU614" s="1536"/>
      <c r="AV614" s="1536"/>
      <c r="AW614" s="1536"/>
      <c r="AX614" s="1536"/>
      <c r="AY614" s="1536"/>
      <c r="AZ614" s="1536"/>
      <c r="BA614" s="1536"/>
      <c r="BB614" s="1536"/>
      <c r="BC614" s="1536"/>
      <c r="BD614" s="1536"/>
      <c r="BE614" s="1536"/>
      <c r="BF614" s="1536"/>
    </row>
    <row r="615" spans="2:58" ht="15" x14ac:dyDescent="0.25">
      <c r="B615" s="1536"/>
      <c r="C615" s="1536"/>
      <c r="D615" s="1536"/>
      <c r="E615" s="1536"/>
      <c r="F615" s="1536"/>
      <c r="G615" s="1536"/>
      <c r="H615" s="1536"/>
      <c r="I615" s="1536"/>
      <c r="J615" s="1536"/>
      <c r="K615" s="1536"/>
      <c r="L615" s="1536"/>
      <c r="M615" s="1536"/>
      <c r="N615" s="1536"/>
      <c r="O615" s="1536"/>
      <c r="P615" s="1536"/>
      <c r="Q615" s="1536"/>
      <c r="R615" s="1536"/>
      <c r="S615" s="1536"/>
      <c r="T615" s="1536"/>
      <c r="U615" s="1536"/>
      <c r="V615" s="1536"/>
      <c r="W615" s="1536"/>
      <c r="X615" s="1536"/>
      <c r="Y615" s="1536"/>
      <c r="Z615" s="1536"/>
      <c r="AA615" s="1536"/>
      <c r="AB615" s="1536"/>
      <c r="AC615" s="1536"/>
      <c r="AD615" s="1536"/>
      <c r="AE615" s="1536"/>
      <c r="AF615" s="1536"/>
      <c r="AG615" s="1536"/>
      <c r="AH615" s="1536"/>
      <c r="AI615" s="1536"/>
      <c r="AJ615" s="1536"/>
      <c r="AK615" s="1536"/>
      <c r="AL615" s="1536"/>
      <c r="AM615" s="1536"/>
      <c r="AN615" s="1536"/>
      <c r="AO615" s="1536"/>
      <c r="AP615" s="1536"/>
      <c r="AQ615" s="1536"/>
      <c r="AR615" s="1536"/>
      <c r="AS615" s="1536"/>
      <c r="AT615" s="1536"/>
      <c r="AU615" s="1536"/>
      <c r="AV615" s="1536"/>
      <c r="AW615" s="1536"/>
      <c r="AX615" s="1536"/>
      <c r="AY615" s="1536"/>
      <c r="AZ615" s="1536"/>
      <c r="BA615" s="1536"/>
      <c r="BB615" s="1536"/>
      <c r="BC615" s="1536"/>
      <c r="BD615" s="1536"/>
      <c r="BE615" s="1536"/>
      <c r="BF615" s="1536"/>
    </row>
    <row r="616" spans="2:58" ht="15" x14ac:dyDescent="0.25">
      <c r="B616" s="1536"/>
      <c r="C616" s="1536"/>
      <c r="D616" s="1536"/>
      <c r="E616" s="1536"/>
      <c r="F616" s="1536"/>
      <c r="G616" s="1536"/>
      <c r="H616" s="1536"/>
      <c r="I616" s="1536"/>
      <c r="J616" s="1536"/>
      <c r="K616" s="1536"/>
      <c r="L616" s="1536"/>
      <c r="M616" s="1536"/>
      <c r="N616" s="1536"/>
      <c r="O616" s="1536"/>
      <c r="P616" s="1536"/>
      <c r="Q616" s="1536"/>
      <c r="R616" s="1536"/>
      <c r="S616" s="1536"/>
      <c r="T616" s="1536"/>
      <c r="U616" s="1536"/>
      <c r="V616" s="1536"/>
      <c r="W616" s="1536"/>
      <c r="X616" s="1536"/>
      <c r="Y616" s="1536"/>
      <c r="Z616" s="1536"/>
      <c r="AA616" s="1536"/>
      <c r="AB616" s="1536"/>
      <c r="AC616" s="1536"/>
      <c r="AD616" s="1536"/>
      <c r="AE616" s="1536"/>
      <c r="AF616" s="1536"/>
      <c r="AG616" s="1536"/>
      <c r="AH616" s="1536"/>
      <c r="AI616" s="1536"/>
      <c r="AJ616" s="1536"/>
      <c r="AK616" s="1536"/>
      <c r="AL616" s="1536"/>
      <c r="AM616" s="1536"/>
      <c r="AN616" s="1536"/>
      <c r="AO616" s="1536"/>
      <c r="AP616" s="1536"/>
      <c r="AQ616" s="1536"/>
      <c r="AR616" s="1536"/>
      <c r="AS616" s="1536"/>
      <c r="AT616" s="1536"/>
      <c r="AU616" s="1536"/>
      <c r="AV616" s="1536"/>
      <c r="AW616" s="1536"/>
      <c r="AX616" s="1536"/>
      <c r="AY616" s="1536"/>
      <c r="AZ616" s="1536"/>
      <c r="BA616" s="1536"/>
      <c r="BB616" s="1536"/>
      <c r="BC616" s="1536"/>
      <c r="BD616" s="1536"/>
      <c r="BE616" s="1536"/>
      <c r="BF616" s="1536"/>
    </row>
    <row r="617" spans="2:58" ht="15" x14ac:dyDescent="0.25">
      <c r="B617" s="1536"/>
      <c r="C617" s="1536"/>
      <c r="D617" s="1536"/>
      <c r="E617" s="1536"/>
      <c r="F617" s="1536"/>
      <c r="G617" s="1536"/>
      <c r="H617" s="1536"/>
      <c r="I617" s="1536"/>
      <c r="J617" s="1536"/>
      <c r="K617" s="1536"/>
      <c r="L617" s="1536"/>
      <c r="M617" s="1536"/>
      <c r="N617" s="1536"/>
      <c r="O617" s="1536"/>
      <c r="P617" s="1536"/>
      <c r="Q617" s="1536"/>
      <c r="R617" s="1536"/>
      <c r="S617" s="1536"/>
      <c r="T617" s="1536"/>
      <c r="U617" s="1536"/>
      <c r="V617" s="1536"/>
      <c r="W617" s="1536"/>
      <c r="X617" s="1536"/>
      <c r="Y617" s="1536"/>
      <c r="Z617" s="1536"/>
      <c r="AA617" s="1536"/>
      <c r="AB617" s="1536"/>
      <c r="AC617" s="1536"/>
      <c r="AD617" s="1536"/>
      <c r="AE617" s="1536"/>
      <c r="AF617" s="1536"/>
      <c r="AG617" s="1536"/>
      <c r="AH617" s="1536"/>
      <c r="AI617" s="1536"/>
      <c r="AJ617" s="1536"/>
      <c r="AK617" s="1536"/>
      <c r="AL617" s="1536"/>
      <c r="AM617" s="1536"/>
      <c r="AN617" s="1536"/>
      <c r="AO617" s="1536"/>
      <c r="AP617" s="1536"/>
      <c r="AQ617" s="1536"/>
      <c r="AR617" s="1536"/>
      <c r="AS617" s="1536"/>
      <c r="AT617" s="1536"/>
      <c r="AU617" s="1536"/>
      <c r="AV617" s="1536"/>
      <c r="AW617" s="1536"/>
      <c r="AX617" s="1536"/>
      <c r="AY617" s="1536"/>
      <c r="AZ617" s="1536"/>
      <c r="BA617" s="1536"/>
      <c r="BB617" s="1536"/>
      <c r="BC617" s="1536"/>
      <c r="BD617" s="1536"/>
      <c r="BE617" s="1536"/>
      <c r="BF617" s="1536"/>
    </row>
    <row r="618" spans="2:58" ht="15" x14ac:dyDescent="0.25">
      <c r="B618" s="1536"/>
      <c r="C618" s="1536"/>
      <c r="D618" s="1536"/>
      <c r="E618" s="1536"/>
      <c r="F618" s="1536"/>
      <c r="G618" s="1536"/>
      <c r="H618" s="1536"/>
      <c r="I618" s="1536"/>
      <c r="J618" s="1536"/>
      <c r="K618" s="1536"/>
      <c r="L618" s="1536"/>
      <c r="M618" s="1536"/>
      <c r="N618" s="1536"/>
      <c r="O618" s="1536"/>
      <c r="P618" s="1536"/>
      <c r="Q618" s="1536"/>
      <c r="R618" s="1536"/>
      <c r="S618" s="1536"/>
      <c r="T618" s="1536"/>
      <c r="U618" s="1536"/>
      <c r="V618" s="1536"/>
      <c r="W618" s="1536"/>
      <c r="X618" s="1536"/>
      <c r="Y618" s="1536"/>
      <c r="Z618" s="1536"/>
      <c r="AA618" s="1536"/>
      <c r="AB618" s="1536"/>
      <c r="AC618" s="1536"/>
      <c r="AD618" s="1536"/>
      <c r="AE618" s="1536"/>
      <c r="AF618" s="1536"/>
      <c r="AG618" s="1536"/>
      <c r="AH618" s="1536"/>
      <c r="AI618" s="1536"/>
      <c r="AJ618" s="1536"/>
      <c r="AK618" s="1536"/>
      <c r="AL618" s="1536"/>
      <c r="AM618" s="1536"/>
      <c r="AN618" s="1536"/>
      <c r="AO618" s="1536"/>
      <c r="AP618" s="1536"/>
      <c r="AQ618" s="1536"/>
      <c r="AR618" s="1536"/>
      <c r="AS618" s="1536"/>
      <c r="AT618" s="1536"/>
      <c r="AU618" s="1536"/>
      <c r="AV618" s="1536"/>
      <c r="AW618" s="1536"/>
      <c r="AX618" s="1536"/>
      <c r="AY618" s="1536"/>
      <c r="AZ618" s="1536"/>
      <c r="BA618" s="1536"/>
      <c r="BB618" s="1536"/>
      <c r="BC618" s="1536"/>
      <c r="BD618" s="1536"/>
      <c r="BE618" s="1536"/>
      <c r="BF618" s="1536"/>
    </row>
    <row r="619" spans="2:58" ht="15" x14ac:dyDescent="0.25">
      <c r="B619" s="1536"/>
      <c r="C619" s="1536"/>
      <c r="D619" s="1536"/>
      <c r="E619" s="1536"/>
      <c r="F619" s="1536"/>
      <c r="G619" s="1536"/>
      <c r="H619" s="1536"/>
      <c r="I619" s="1536"/>
      <c r="J619" s="1536"/>
      <c r="K619" s="1536"/>
      <c r="L619" s="1536"/>
      <c r="M619" s="1536"/>
      <c r="N619" s="1536"/>
      <c r="O619" s="1536"/>
      <c r="P619" s="1536"/>
      <c r="Q619" s="1536"/>
      <c r="R619" s="1536"/>
      <c r="S619" s="1536"/>
      <c r="T619" s="1536"/>
      <c r="U619" s="1536"/>
      <c r="V619" s="1536"/>
      <c r="W619" s="1536"/>
      <c r="X619" s="1536"/>
      <c r="Y619" s="1536"/>
      <c r="Z619" s="1536"/>
      <c r="AA619" s="1536"/>
      <c r="AB619" s="1536"/>
      <c r="AC619" s="1536"/>
      <c r="AD619" s="1536"/>
      <c r="AE619" s="1536"/>
      <c r="AF619" s="1536"/>
      <c r="AG619" s="1536"/>
      <c r="AH619" s="1536"/>
      <c r="AI619" s="1536"/>
      <c r="AJ619" s="1536"/>
      <c r="AK619" s="1536"/>
      <c r="AL619" s="1536"/>
      <c r="AM619" s="1536"/>
      <c r="AN619" s="1536"/>
      <c r="AO619" s="1536"/>
      <c r="AP619" s="1536"/>
      <c r="AQ619" s="1536"/>
      <c r="AR619" s="1536"/>
      <c r="AS619" s="1536"/>
      <c r="AT619" s="1536"/>
      <c r="AU619" s="1536"/>
      <c r="AV619" s="1536"/>
      <c r="AW619" s="1536"/>
      <c r="AX619" s="1536"/>
      <c r="AY619" s="1536"/>
      <c r="AZ619" s="1536"/>
      <c r="BA619" s="1536"/>
      <c r="BB619" s="1536"/>
      <c r="BC619" s="1536"/>
      <c r="BD619" s="1536"/>
      <c r="BE619" s="1536"/>
      <c r="BF619" s="1536"/>
    </row>
    <row r="620" spans="2:58" ht="15" x14ac:dyDescent="0.25">
      <c r="B620" s="1536"/>
      <c r="C620" s="1536"/>
      <c r="D620" s="1536"/>
      <c r="E620" s="1536"/>
      <c r="F620" s="1536"/>
      <c r="G620" s="1536"/>
      <c r="H620" s="1536"/>
      <c r="I620" s="1536"/>
      <c r="J620" s="1536"/>
      <c r="K620" s="1536"/>
      <c r="L620" s="1536"/>
      <c r="M620" s="1536"/>
      <c r="N620" s="1536"/>
      <c r="O620" s="1536"/>
      <c r="P620" s="1536"/>
      <c r="Q620" s="1536"/>
      <c r="R620" s="1536"/>
      <c r="S620" s="1536"/>
      <c r="T620" s="1536"/>
      <c r="U620" s="1536"/>
      <c r="V620" s="1536"/>
      <c r="W620" s="1536"/>
      <c r="X620" s="1536"/>
      <c r="Y620" s="1536"/>
      <c r="Z620" s="1536"/>
      <c r="AA620" s="1536"/>
      <c r="AB620" s="1536"/>
      <c r="AC620" s="1536"/>
      <c r="AD620" s="1536"/>
      <c r="AE620" s="1536"/>
      <c r="AF620" s="1536"/>
      <c r="AG620" s="1536"/>
      <c r="AH620" s="1536"/>
      <c r="AI620" s="1536"/>
      <c r="AJ620" s="1536"/>
      <c r="AK620" s="1536"/>
      <c r="AL620" s="1536"/>
      <c r="AM620" s="1536"/>
      <c r="AN620" s="1536"/>
      <c r="AO620" s="1536"/>
      <c r="AP620" s="1536"/>
      <c r="AQ620" s="1536"/>
      <c r="AR620" s="1536"/>
      <c r="AS620" s="1536"/>
      <c r="AT620" s="1536"/>
      <c r="AU620" s="1536"/>
      <c r="AV620" s="1536"/>
      <c r="AW620" s="1536"/>
      <c r="AX620" s="1536"/>
      <c r="AY620" s="1536"/>
      <c r="AZ620" s="1536"/>
      <c r="BA620" s="1536"/>
      <c r="BB620" s="1536"/>
      <c r="BC620" s="1536"/>
      <c r="BD620" s="1536"/>
      <c r="BE620" s="1536"/>
      <c r="BF620" s="1536"/>
    </row>
    <row r="621" spans="2:58" ht="15" x14ac:dyDescent="0.25">
      <c r="B621" s="1536"/>
      <c r="C621" s="1536"/>
      <c r="D621" s="1536"/>
      <c r="E621" s="1536"/>
      <c r="F621" s="1536"/>
      <c r="G621" s="1536"/>
      <c r="H621" s="1536"/>
      <c r="I621" s="1536"/>
      <c r="J621" s="1536"/>
      <c r="K621" s="1536"/>
      <c r="L621" s="1536"/>
      <c r="M621" s="1536"/>
      <c r="N621" s="1536"/>
      <c r="O621" s="1536"/>
      <c r="P621" s="1536"/>
      <c r="Q621" s="1536"/>
      <c r="R621" s="1536"/>
      <c r="S621" s="1536"/>
      <c r="T621" s="1536"/>
      <c r="U621" s="1536"/>
      <c r="V621" s="1536"/>
      <c r="W621" s="1536"/>
      <c r="X621" s="1536"/>
      <c r="Y621" s="1536"/>
      <c r="Z621" s="1536"/>
      <c r="AA621" s="1536"/>
      <c r="AB621" s="1536"/>
      <c r="AC621" s="1536"/>
      <c r="AD621" s="1536"/>
      <c r="AE621" s="1536"/>
      <c r="AF621" s="1536"/>
      <c r="AG621" s="1536"/>
      <c r="AH621" s="1536"/>
      <c r="AI621" s="1536"/>
      <c r="AJ621" s="1536"/>
      <c r="AK621" s="1536"/>
      <c r="AL621" s="1536"/>
      <c r="AM621" s="1536"/>
      <c r="AN621" s="1536"/>
      <c r="AO621" s="1536"/>
      <c r="AP621" s="1536"/>
      <c r="AQ621" s="1536"/>
      <c r="AR621" s="1536"/>
      <c r="AS621" s="1536"/>
      <c r="AT621" s="1536"/>
      <c r="AU621" s="1536"/>
      <c r="AV621" s="1536"/>
      <c r="AW621" s="1536"/>
      <c r="AX621" s="1536"/>
      <c r="AY621" s="1536"/>
      <c r="AZ621" s="1536"/>
      <c r="BA621" s="1536"/>
      <c r="BB621" s="1536"/>
      <c r="BC621" s="1536"/>
      <c r="BD621" s="1536"/>
      <c r="BE621" s="1536"/>
      <c r="BF621" s="1536"/>
    </row>
    <row r="622" spans="2:58" ht="15" x14ac:dyDescent="0.25">
      <c r="B622" s="1536"/>
      <c r="C622" s="1536"/>
      <c r="D622" s="1536"/>
      <c r="E622" s="1536"/>
      <c r="F622" s="1536"/>
      <c r="G622" s="1536"/>
      <c r="H622" s="1536"/>
      <c r="I622" s="1536"/>
      <c r="J622" s="1536"/>
      <c r="K622" s="1536"/>
      <c r="L622" s="1536"/>
      <c r="M622" s="1536"/>
      <c r="N622" s="1536"/>
      <c r="O622" s="1536"/>
      <c r="P622" s="1536"/>
      <c r="Q622" s="1536"/>
      <c r="R622" s="1536"/>
      <c r="S622" s="1536"/>
      <c r="T622" s="1536"/>
      <c r="U622" s="1536"/>
      <c r="V622" s="1536"/>
      <c r="W622" s="1536"/>
      <c r="X622" s="1536"/>
      <c r="Y622" s="1536"/>
      <c r="Z622" s="1536"/>
      <c r="AA622" s="1536"/>
      <c r="AB622" s="1536"/>
      <c r="AC622" s="1536"/>
      <c r="AD622" s="1536"/>
      <c r="AE622" s="1536"/>
      <c r="AF622" s="1536"/>
      <c r="AG622" s="1536"/>
      <c r="AH622" s="1536"/>
      <c r="AI622" s="1536"/>
      <c r="AJ622" s="1536"/>
      <c r="AK622" s="1536"/>
      <c r="AL622" s="1536"/>
      <c r="AM622" s="1536"/>
      <c r="AN622" s="1536"/>
      <c r="AO622" s="1536"/>
      <c r="AP622" s="1536"/>
      <c r="AQ622" s="1536"/>
      <c r="AR622" s="1536"/>
      <c r="AS622" s="1536"/>
      <c r="AT622" s="1536"/>
      <c r="AU622" s="1536"/>
      <c r="AV622" s="1536"/>
      <c r="AW622" s="1536"/>
      <c r="AX622" s="1536"/>
      <c r="AY622" s="1536"/>
      <c r="AZ622" s="1536"/>
      <c r="BA622" s="1536"/>
      <c r="BB622" s="1536"/>
      <c r="BC622" s="1536"/>
      <c r="BD622" s="1536"/>
      <c r="BE622" s="1536"/>
      <c r="BF622" s="1536"/>
    </row>
    <row r="623" spans="2:58" ht="15" x14ac:dyDescent="0.25">
      <c r="B623" s="1536"/>
      <c r="C623" s="1536"/>
      <c r="D623" s="1536"/>
      <c r="E623" s="1536"/>
      <c r="F623" s="1536"/>
      <c r="G623" s="1536"/>
      <c r="H623" s="1536"/>
      <c r="I623" s="1536"/>
      <c r="J623" s="1536"/>
      <c r="K623" s="1536"/>
      <c r="L623" s="1536"/>
      <c r="M623" s="1536"/>
      <c r="N623" s="1536"/>
      <c r="O623" s="1536"/>
      <c r="P623" s="1536"/>
      <c r="Q623" s="1536"/>
      <c r="R623" s="1536"/>
      <c r="S623" s="1536"/>
      <c r="T623" s="1536"/>
      <c r="U623" s="1536"/>
      <c r="V623" s="1536"/>
      <c r="W623" s="1536"/>
      <c r="X623" s="1536"/>
      <c r="Y623" s="1536"/>
      <c r="Z623" s="1536"/>
      <c r="AA623" s="1536"/>
      <c r="AB623" s="1536"/>
      <c r="AC623" s="1536"/>
      <c r="AD623" s="1536"/>
      <c r="AE623" s="1536"/>
      <c r="AF623" s="1536"/>
      <c r="AG623" s="1536"/>
      <c r="AH623" s="1536"/>
      <c r="AI623" s="1536"/>
      <c r="AJ623" s="1536"/>
      <c r="AK623" s="1536"/>
      <c r="AL623" s="1536"/>
      <c r="AM623" s="1536"/>
      <c r="AN623" s="1536"/>
      <c r="AO623" s="1536"/>
      <c r="AP623" s="1536"/>
      <c r="AQ623" s="1536"/>
      <c r="AR623" s="1536"/>
      <c r="AS623" s="1536"/>
      <c r="AT623" s="1536"/>
      <c r="AU623" s="1536"/>
      <c r="AV623" s="1536"/>
      <c r="AW623" s="1536"/>
      <c r="AX623" s="1536"/>
      <c r="AY623" s="1536"/>
      <c r="AZ623" s="1536"/>
      <c r="BA623" s="1536"/>
      <c r="BB623" s="1536"/>
      <c r="BC623" s="1536"/>
      <c r="BD623" s="1536"/>
      <c r="BE623" s="1536"/>
      <c r="BF623" s="1536"/>
    </row>
    <row r="624" spans="2:58" ht="15" x14ac:dyDescent="0.25">
      <c r="B624" s="1536"/>
      <c r="C624" s="1536"/>
      <c r="D624" s="1536"/>
      <c r="E624" s="1536"/>
      <c r="F624" s="1536"/>
      <c r="G624" s="1536"/>
      <c r="H624" s="1536"/>
      <c r="I624" s="1536"/>
      <c r="J624" s="1536"/>
      <c r="K624" s="1536"/>
      <c r="L624" s="1536"/>
      <c r="M624" s="1536"/>
      <c r="N624" s="1536"/>
      <c r="O624" s="1536"/>
      <c r="P624" s="1536"/>
      <c r="Q624" s="1536"/>
      <c r="R624" s="1536"/>
      <c r="S624" s="1536"/>
      <c r="T624" s="1536"/>
      <c r="U624" s="1536"/>
      <c r="V624" s="1536"/>
      <c r="W624" s="1536"/>
      <c r="X624" s="1536"/>
      <c r="Y624" s="1536"/>
      <c r="Z624" s="1536"/>
      <c r="AA624" s="1536"/>
      <c r="AB624" s="1536"/>
      <c r="AC624" s="1536"/>
      <c r="AD624" s="1536"/>
      <c r="AE624" s="1536"/>
      <c r="AF624" s="1536"/>
      <c r="AG624" s="1536"/>
      <c r="AH624" s="1536"/>
      <c r="AI624" s="1536"/>
      <c r="AJ624" s="1536"/>
      <c r="AK624" s="1536"/>
      <c r="AL624" s="1536"/>
      <c r="AM624" s="1536"/>
      <c r="AN624" s="1536"/>
      <c r="AO624" s="1536"/>
      <c r="AP624" s="1536"/>
      <c r="AQ624" s="1536"/>
      <c r="AR624" s="1536"/>
      <c r="AS624" s="1536"/>
      <c r="AT624" s="1536"/>
      <c r="AU624" s="1536"/>
      <c r="AV624" s="1536"/>
      <c r="AW624" s="1536"/>
      <c r="AX624" s="1536"/>
      <c r="AY624" s="1536"/>
      <c r="AZ624" s="1536"/>
      <c r="BA624" s="1536"/>
      <c r="BB624" s="1536"/>
      <c r="BC624" s="1536"/>
      <c r="BD624" s="1536"/>
      <c r="BE624" s="1536"/>
      <c r="BF624" s="1536"/>
    </row>
    <row r="625" spans="2:58" ht="15" x14ac:dyDescent="0.25">
      <c r="B625" s="1536"/>
      <c r="C625" s="1536"/>
      <c r="D625" s="1536"/>
      <c r="E625" s="1536"/>
      <c r="F625" s="1536"/>
      <c r="G625" s="1536"/>
      <c r="H625" s="1536"/>
      <c r="I625" s="1536"/>
      <c r="J625" s="1536"/>
      <c r="K625" s="1536"/>
      <c r="L625" s="1536"/>
      <c r="M625" s="1536"/>
      <c r="N625" s="1536"/>
      <c r="O625" s="1536"/>
      <c r="P625" s="1536"/>
      <c r="Q625" s="1536"/>
      <c r="R625" s="1536"/>
      <c r="S625" s="1536"/>
      <c r="T625" s="1536"/>
      <c r="U625" s="1536"/>
      <c r="V625" s="1536"/>
      <c r="W625" s="1536"/>
      <c r="X625" s="1536"/>
      <c r="Y625" s="1536"/>
      <c r="Z625" s="1536"/>
      <c r="AA625" s="1536"/>
      <c r="AB625" s="1536"/>
      <c r="AC625" s="1536"/>
      <c r="AD625" s="1536"/>
      <c r="AE625" s="1536"/>
      <c r="AF625" s="1536"/>
      <c r="AG625" s="1536"/>
      <c r="AH625" s="1536"/>
      <c r="AI625" s="1536"/>
      <c r="AJ625" s="1536"/>
      <c r="AK625" s="1536"/>
      <c r="AL625" s="1536"/>
      <c r="AM625" s="1536"/>
      <c r="AN625" s="1536"/>
      <c r="AO625" s="1536"/>
      <c r="AP625" s="1536"/>
      <c r="AQ625" s="1536"/>
      <c r="AR625" s="1536"/>
      <c r="AS625" s="1536"/>
      <c r="AT625" s="1536"/>
      <c r="AU625" s="1536"/>
      <c r="AV625" s="1536"/>
      <c r="AW625" s="1536"/>
      <c r="AX625" s="1536"/>
      <c r="AY625" s="1536"/>
      <c r="AZ625" s="1536"/>
      <c r="BA625" s="1536"/>
      <c r="BB625" s="1536"/>
      <c r="BC625" s="1536"/>
      <c r="BD625" s="1536"/>
      <c r="BE625" s="1536"/>
      <c r="BF625" s="1536"/>
    </row>
    <row r="626" spans="2:58" ht="15" x14ac:dyDescent="0.25">
      <c r="B626" s="1536"/>
      <c r="C626" s="1536"/>
      <c r="D626" s="1536"/>
      <c r="E626" s="1536"/>
      <c r="F626" s="1536"/>
      <c r="G626" s="1536"/>
      <c r="H626" s="1536"/>
      <c r="I626" s="1536"/>
      <c r="J626" s="1536"/>
      <c r="K626" s="1536"/>
      <c r="L626" s="1536"/>
      <c r="M626" s="1536"/>
      <c r="N626" s="1536"/>
      <c r="O626" s="1536"/>
      <c r="P626" s="1536"/>
      <c r="Q626" s="1536"/>
      <c r="R626" s="1536"/>
      <c r="S626" s="1536"/>
      <c r="T626" s="1536"/>
      <c r="U626" s="1536"/>
      <c r="V626" s="1536"/>
      <c r="W626" s="1536"/>
      <c r="X626" s="1536"/>
      <c r="Y626" s="1536"/>
      <c r="Z626" s="1536"/>
      <c r="AA626" s="1536"/>
      <c r="AB626" s="1536"/>
      <c r="AC626" s="1536"/>
      <c r="AD626" s="1536"/>
      <c r="AE626" s="1536"/>
      <c r="AF626" s="1536"/>
      <c r="AG626" s="1536"/>
      <c r="AH626" s="1536"/>
      <c r="AI626" s="1536"/>
      <c r="AJ626" s="1536"/>
      <c r="AK626" s="1536"/>
      <c r="AL626" s="1536"/>
      <c r="AM626" s="1536"/>
      <c r="AN626" s="1536"/>
      <c r="AO626" s="1536"/>
      <c r="AP626" s="1536"/>
      <c r="AQ626" s="1536"/>
      <c r="AR626" s="1536"/>
      <c r="AS626" s="1536"/>
      <c r="AT626" s="1536"/>
      <c r="AU626" s="1536"/>
      <c r="AV626" s="1536"/>
      <c r="AW626" s="1536"/>
      <c r="AX626" s="1536"/>
      <c r="AY626" s="1536"/>
      <c r="AZ626" s="1536"/>
      <c r="BA626" s="1536"/>
      <c r="BB626" s="1536"/>
      <c r="BC626" s="1536"/>
      <c r="BD626" s="1536"/>
      <c r="BE626" s="1536"/>
      <c r="BF626" s="1536"/>
    </row>
    <row r="627" spans="2:58" ht="15" x14ac:dyDescent="0.25">
      <c r="B627" s="1536"/>
      <c r="C627" s="1536"/>
      <c r="D627" s="1536"/>
      <c r="E627" s="1536"/>
      <c r="F627" s="1536"/>
      <c r="G627" s="1536"/>
      <c r="H627" s="1536"/>
      <c r="I627" s="1536"/>
      <c r="J627" s="1536"/>
      <c r="K627" s="1536"/>
      <c r="L627" s="1536"/>
      <c r="M627" s="1536"/>
      <c r="N627" s="1536"/>
      <c r="O627" s="1536"/>
      <c r="P627" s="1536"/>
      <c r="Q627" s="1536"/>
      <c r="R627" s="1536"/>
      <c r="S627" s="1536"/>
      <c r="T627" s="1536"/>
      <c r="U627" s="1536"/>
      <c r="V627" s="1536"/>
      <c r="W627" s="1536"/>
      <c r="X627" s="1536"/>
      <c r="Y627" s="1536"/>
      <c r="Z627" s="1536"/>
      <c r="AA627" s="1536"/>
      <c r="AB627" s="1536"/>
      <c r="AC627" s="1536"/>
      <c r="AD627" s="1536"/>
      <c r="AE627" s="1536"/>
      <c r="AF627" s="1536"/>
      <c r="AG627" s="1536"/>
      <c r="AH627" s="1536"/>
      <c r="AI627" s="1536"/>
      <c r="AJ627" s="1536"/>
      <c r="AK627" s="1536"/>
      <c r="AL627" s="1536"/>
      <c r="AM627" s="1536"/>
      <c r="AN627" s="1536"/>
      <c r="AO627" s="1536"/>
      <c r="AP627" s="1536"/>
      <c r="AQ627" s="1536"/>
      <c r="AR627" s="1536"/>
      <c r="AS627" s="1536"/>
      <c r="AT627" s="1536"/>
      <c r="AU627" s="1536"/>
      <c r="AV627" s="1536"/>
      <c r="AW627" s="1536"/>
      <c r="AX627" s="1536"/>
      <c r="AY627" s="1536"/>
      <c r="AZ627" s="1536"/>
      <c r="BA627" s="1536"/>
      <c r="BB627" s="1536"/>
      <c r="BC627" s="1536"/>
      <c r="BD627" s="1536"/>
      <c r="BE627" s="1536"/>
      <c r="BF627" s="1536"/>
    </row>
    <row r="628" spans="2:58" ht="15" x14ac:dyDescent="0.25">
      <c r="B628" s="1536"/>
      <c r="C628" s="1536"/>
      <c r="D628" s="1536"/>
      <c r="E628" s="1536"/>
      <c r="F628" s="1536"/>
      <c r="G628" s="1536"/>
      <c r="H628" s="1536"/>
      <c r="I628" s="1536"/>
      <c r="J628" s="1536"/>
      <c r="K628" s="1536"/>
      <c r="L628" s="1536"/>
      <c r="M628" s="1536"/>
      <c r="N628" s="1536"/>
      <c r="O628" s="1536"/>
      <c r="P628" s="1536"/>
      <c r="Q628" s="1536"/>
      <c r="R628" s="1536"/>
      <c r="S628" s="1536"/>
      <c r="T628" s="1536"/>
      <c r="U628" s="1536"/>
      <c r="V628" s="1536"/>
      <c r="W628" s="1536"/>
      <c r="X628" s="1536"/>
      <c r="Y628" s="1536"/>
      <c r="Z628" s="1536"/>
      <c r="AA628" s="1536"/>
      <c r="AB628" s="1536"/>
      <c r="AC628" s="1536"/>
      <c r="AD628" s="1536"/>
      <c r="AE628" s="1536"/>
      <c r="AF628" s="1536"/>
      <c r="AG628" s="1536"/>
      <c r="AH628" s="1536"/>
      <c r="AI628" s="1536"/>
      <c r="AJ628" s="1536"/>
      <c r="AK628" s="1536"/>
      <c r="AL628" s="1536"/>
      <c r="AM628" s="1536"/>
      <c r="AN628" s="1536"/>
      <c r="AO628" s="1536"/>
      <c r="AP628" s="1536"/>
      <c r="AQ628" s="1536"/>
      <c r="AR628" s="1536"/>
      <c r="AS628" s="1536"/>
      <c r="AT628" s="1536"/>
      <c r="AU628" s="1536"/>
      <c r="AV628" s="1536"/>
      <c r="AW628" s="1536"/>
      <c r="AX628" s="1536"/>
      <c r="AY628" s="1536"/>
      <c r="AZ628" s="1536"/>
      <c r="BA628" s="1536"/>
      <c r="BB628" s="1536"/>
      <c r="BC628" s="1536"/>
      <c r="BD628" s="1536"/>
      <c r="BE628" s="1536"/>
      <c r="BF628" s="1536"/>
    </row>
    <row r="629" spans="2:58" ht="15" x14ac:dyDescent="0.25">
      <c r="B629" s="1536"/>
      <c r="C629" s="1536"/>
      <c r="D629" s="1536"/>
      <c r="E629" s="1536"/>
      <c r="F629" s="1536"/>
      <c r="G629" s="1536"/>
      <c r="H629" s="1536"/>
      <c r="I629" s="1536"/>
      <c r="J629" s="1536"/>
      <c r="K629" s="1536"/>
      <c r="L629" s="1536"/>
      <c r="M629" s="1536"/>
      <c r="N629" s="1536"/>
      <c r="O629" s="1536"/>
      <c r="P629" s="1536"/>
      <c r="Q629" s="1536"/>
      <c r="R629" s="1536"/>
      <c r="S629" s="1536"/>
      <c r="T629" s="1536"/>
      <c r="U629" s="1536"/>
      <c r="V629" s="1536"/>
      <c r="W629" s="1536"/>
      <c r="X629" s="1536"/>
      <c r="Y629" s="1536"/>
      <c r="Z629" s="1536"/>
      <c r="AA629" s="1536"/>
      <c r="AB629" s="1536"/>
      <c r="AC629" s="1536"/>
      <c r="AD629" s="1536"/>
      <c r="AE629" s="1536"/>
      <c r="AF629" s="1536"/>
      <c r="AG629" s="1536"/>
      <c r="AH629" s="1536"/>
      <c r="AI629" s="1536"/>
      <c r="AJ629" s="1536"/>
      <c r="AK629" s="1536"/>
      <c r="AL629" s="1536"/>
      <c r="AM629" s="1536"/>
      <c r="AN629" s="1536"/>
      <c r="AO629" s="1536"/>
      <c r="AP629" s="1536"/>
      <c r="AQ629" s="1536"/>
      <c r="AR629" s="1536"/>
      <c r="AS629" s="1536"/>
      <c r="AT629" s="1536"/>
      <c r="AU629" s="1536"/>
      <c r="AV629" s="1536"/>
      <c r="AW629" s="1536"/>
      <c r="AX629" s="1536"/>
      <c r="AY629" s="1536"/>
      <c r="AZ629" s="1536"/>
      <c r="BA629" s="1536"/>
      <c r="BB629" s="1536"/>
      <c r="BC629" s="1536"/>
      <c r="BD629" s="1536"/>
      <c r="BE629" s="1536"/>
      <c r="BF629" s="1536"/>
    </row>
    <row r="630" spans="2:58" ht="15" x14ac:dyDescent="0.25">
      <c r="B630" s="1536"/>
      <c r="C630" s="1536"/>
      <c r="D630" s="1536"/>
      <c r="E630" s="1536"/>
      <c r="F630" s="1536"/>
      <c r="G630" s="1536"/>
      <c r="H630" s="1536"/>
      <c r="I630" s="1536"/>
      <c r="J630" s="1536"/>
      <c r="K630" s="1536"/>
      <c r="L630" s="1536"/>
      <c r="M630" s="1536"/>
      <c r="N630" s="1536"/>
      <c r="O630" s="1536"/>
      <c r="P630" s="1536"/>
      <c r="Q630" s="1536"/>
      <c r="R630" s="1536"/>
      <c r="S630" s="1536"/>
      <c r="T630" s="1536"/>
      <c r="U630" s="1536"/>
      <c r="V630" s="1536"/>
      <c r="W630" s="1536"/>
      <c r="X630" s="1536"/>
      <c r="Y630" s="1536"/>
      <c r="Z630" s="1536"/>
      <c r="AA630" s="1536"/>
      <c r="AB630" s="1536"/>
      <c r="AC630" s="1536"/>
      <c r="AD630" s="1536"/>
      <c r="AE630" s="1536"/>
      <c r="AF630" s="1536"/>
      <c r="AG630" s="1536"/>
      <c r="AH630" s="1536"/>
      <c r="AI630" s="1536"/>
      <c r="AJ630" s="1536"/>
      <c r="AK630" s="1536"/>
      <c r="AL630" s="1536"/>
      <c r="AM630" s="1536"/>
      <c r="AN630" s="1536"/>
      <c r="AO630" s="1536"/>
      <c r="AP630" s="1536"/>
      <c r="AQ630" s="1536"/>
      <c r="AR630" s="1536"/>
      <c r="AS630" s="1536"/>
      <c r="AT630" s="1536"/>
      <c r="AU630" s="1536"/>
      <c r="AV630" s="1536"/>
      <c r="AW630" s="1536"/>
      <c r="AX630" s="1536"/>
      <c r="AY630" s="1536"/>
      <c r="AZ630" s="1536"/>
      <c r="BA630" s="1536"/>
      <c r="BB630" s="1536"/>
      <c r="BC630" s="1536"/>
      <c r="BD630" s="1536"/>
      <c r="BE630" s="1536"/>
      <c r="BF630" s="1536"/>
    </row>
    <row r="631" spans="2:58" ht="15" x14ac:dyDescent="0.25">
      <c r="B631" s="1536"/>
      <c r="C631" s="1536"/>
      <c r="D631" s="1536"/>
      <c r="E631" s="1536"/>
      <c r="F631" s="1536"/>
      <c r="G631" s="1536"/>
      <c r="H631" s="1536"/>
      <c r="I631" s="1536"/>
      <c r="J631" s="1536"/>
      <c r="K631" s="1536"/>
      <c r="L631" s="1536"/>
      <c r="M631" s="1536"/>
      <c r="N631" s="1536"/>
      <c r="O631" s="1536"/>
      <c r="P631" s="1536"/>
      <c r="Q631" s="1536"/>
      <c r="R631" s="1536"/>
      <c r="S631" s="1536"/>
      <c r="T631" s="1536"/>
      <c r="U631" s="1536"/>
      <c r="V631" s="1536"/>
      <c r="W631" s="1536"/>
      <c r="X631" s="1536"/>
      <c r="Y631" s="1536"/>
      <c r="Z631" s="1536"/>
      <c r="AA631" s="1536"/>
      <c r="AB631" s="1536"/>
      <c r="AC631" s="1536"/>
      <c r="AD631" s="1536"/>
      <c r="AE631" s="1536"/>
      <c r="AF631" s="1536"/>
      <c r="AG631" s="1536"/>
      <c r="AH631" s="1536"/>
      <c r="AI631" s="1536"/>
      <c r="AJ631" s="1536"/>
      <c r="AK631" s="1536"/>
      <c r="AL631" s="1536"/>
      <c r="AM631" s="1536"/>
      <c r="AN631" s="1536"/>
      <c r="AO631" s="1536"/>
      <c r="AP631" s="1536"/>
      <c r="AQ631" s="1536"/>
      <c r="AR631" s="1536"/>
      <c r="AS631" s="1536"/>
      <c r="AT631" s="1536"/>
      <c r="AU631" s="1536"/>
      <c r="AV631" s="1536"/>
      <c r="AW631" s="1536"/>
      <c r="AX631" s="1536"/>
      <c r="AY631" s="1536"/>
      <c r="AZ631" s="1536"/>
      <c r="BA631" s="1536"/>
      <c r="BB631" s="1536"/>
      <c r="BC631" s="1536"/>
      <c r="BD631" s="1536"/>
      <c r="BE631" s="1536"/>
      <c r="BF631" s="1536"/>
    </row>
    <row r="632" spans="2:58" ht="15" x14ac:dyDescent="0.25">
      <c r="B632" s="1536"/>
      <c r="C632" s="1536"/>
      <c r="D632" s="1536"/>
      <c r="E632" s="1536"/>
      <c r="F632" s="1536"/>
      <c r="G632" s="1536"/>
      <c r="H632" s="1536"/>
      <c r="I632" s="1536"/>
      <c r="J632" s="1536"/>
      <c r="K632" s="1536"/>
      <c r="L632" s="1536"/>
      <c r="M632" s="1536"/>
      <c r="N632" s="1536"/>
      <c r="O632" s="1536"/>
      <c r="P632" s="1536"/>
      <c r="Q632" s="1536"/>
      <c r="R632" s="1536"/>
      <c r="S632" s="1536"/>
      <c r="T632" s="1536"/>
      <c r="U632" s="1536"/>
      <c r="V632" s="1536"/>
      <c r="W632" s="1536"/>
      <c r="X632" s="1536"/>
      <c r="Y632" s="1536"/>
      <c r="Z632" s="1536"/>
      <c r="AA632" s="1536"/>
      <c r="AB632" s="1536"/>
      <c r="AC632" s="1536"/>
      <c r="AD632" s="1536"/>
      <c r="AE632" s="1536"/>
      <c r="AF632" s="1536"/>
      <c r="AG632" s="1536"/>
      <c r="AH632" s="1536"/>
      <c r="AI632" s="1536"/>
      <c r="AJ632" s="1536"/>
      <c r="AK632" s="1536"/>
      <c r="AL632" s="1536"/>
      <c r="AM632" s="1536"/>
      <c r="AN632" s="1536"/>
      <c r="AO632" s="1536"/>
      <c r="AP632" s="1536"/>
      <c r="AQ632" s="1536"/>
      <c r="AR632" s="1536"/>
      <c r="AS632" s="1536"/>
      <c r="AT632" s="1536"/>
      <c r="AU632" s="1536"/>
      <c r="AV632" s="1536"/>
      <c r="AW632" s="1536"/>
      <c r="AX632" s="1536"/>
      <c r="AY632" s="1536"/>
      <c r="AZ632" s="1536"/>
      <c r="BA632" s="1536"/>
      <c r="BB632" s="1536"/>
      <c r="BC632" s="1536"/>
      <c r="BD632" s="1536"/>
      <c r="BE632" s="1536"/>
      <c r="BF632" s="1536"/>
    </row>
    <row r="633" spans="2:58" ht="15" x14ac:dyDescent="0.25">
      <c r="B633" s="1536"/>
      <c r="C633" s="1536"/>
      <c r="D633" s="1536"/>
      <c r="E633" s="1536"/>
      <c r="F633" s="1536"/>
      <c r="G633" s="1536"/>
      <c r="H633" s="1536"/>
      <c r="I633" s="1536"/>
      <c r="J633" s="1536"/>
      <c r="K633" s="1536"/>
      <c r="L633" s="1536"/>
      <c r="M633" s="1536"/>
      <c r="N633" s="1536"/>
      <c r="O633" s="1536"/>
      <c r="P633" s="1536"/>
      <c r="Q633" s="1536"/>
      <c r="R633" s="1536"/>
      <c r="S633" s="1536"/>
      <c r="T633" s="1536"/>
      <c r="U633" s="1536"/>
      <c r="V633" s="1536"/>
      <c r="W633" s="1536"/>
      <c r="X633" s="1536"/>
      <c r="Y633" s="1536"/>
      <c r="Z633" s="1536"/>
      <c r="AA633" s="1536"/>
      <c r="AB633" s="1536"/>
      <c r="AC633" s="1536"/>
      <c r="AD633" s="1536"/>
      <c r="AE633" s="1536"/>
      <c r="AF633" s="1536"/>
      <c r="AG633" s="1536"/>
      <c r="AH633" s="1536"/>
      <c r="AI633" s="1536"/>
      <c r="AJ633" s="1536"/>
      <c r="AK633" s="1536"/>
      <c r="AL633" s="1536"/>
      <c r="AM633" s="1536"/>
      <c r="AN633" s="1536"/>
      <c r="AO633" s="1536"/>
      <c r="AP633" s="1536"/>
      <c r="AQ633" s="1536"/>
      <c r="AR633" s="1536"/>
      <c r="AS633" s="1536"/>
      <c r="AT633" s="1536"/>
      <c r="AU633" s="1536"/>
      <c r="AV633" s="1536"/>
      <c r="AW633" s="1536"/>
      <c r="AX633" s="1536"/>
      <c r="AY633" s="1536"/>
      <c r="AZ633" s="1536"/>
      <c r="BA633" s="1536"/>
      <c r="BB633" s="1536"/>
      <c r="BC633" s="1536"/>
      <c r="BD633" s="1536"/>
      <c r="BE633" s="1536"/>
      <c r="BF633" s="1536"/>
    </row>
    <row r="634" spans="2:58" ht="15" x14ac:dyDescent="0.25">
      <c r="B634" s="1536"/>
      <c r="C634" s="1536"/>
      <c r="D634" s="1536"/>
      <c r="E634" s="1536"/>
      <c r="F634" s="1536"/>
      <c r="G634" s="1536"/>
      <c r="H634" s="1536"/>
      <c r="I634" s="1536"/>
      <c r="J634" s="1536"/>
      <c r="K634" s="1536"/>
      <c r="L634" s="1536"/>
      <c r="M634" s="1536"/>
      <c r="N634" s="1536"/>
      <c r="O634" s="1536"/>
      <c r="P634" s="1536"/>
      <c r="Q634" s="1536"/>
      <c r="R634" s="1536"/>
      <c r="S634" s="1536"/>
      <c r="T634" s="1536"/>
      <c r="U634" s="1536"/>
      <c r="V634" s="1536"/>
      <c r="W634" s="1536"/>
      <c r="X634" s="1536"/>
      <c r="Y634" s="1536"/>
      <c r="Z634" s="1536"/>
      <c r="AA634" s="1536"/>
      <c r="AB634" s="1536"/>
      <c r="AC634" s="1536"/>
      <c r="AD634" s="1536"/>
      <c r="AE634" s="1536"/>
      <c r="AF634" s="1536"/>
      <c r="AG634" s="1536"/>
      <c r="AH634" s="1536"/>
      <c r="AI634" s="1536"/>
      <c r="AJ634" s="1536"/>
      <c r="AK634" s="1536"/>
      <c r="AL634" s="1536"/>
      <c r="AM634" s="1536"/>
      <c r="AN634" s="1536"/>
      <c r="AO634" s="1536"/>
      <c r="AP634" s="1536"/>
      <c r="AQ634" s="1536"/>
      <c r="AR634" s="1536"/>
      <c r="AS634" s="1536"/>
      <c r="AT634" s="1536"/>
      <c r="AU634" s="1536"/>
      <c r="AV634" s="1536"/>
      <c r="AW634" s="1536"/>
      <c r="AX634" s="1536"/>
      <c r="AY634" s="1536"/>
      <c r="AZ634" s="1536"/>
      <c r="BA634" s="1536"/>
      <c r="BB634" s="1536"/>
      <c r="BC634" s="1536"/>
      <c r="BD634" s="1536"/>
      <c r="BE634" s="1536"/>
      <c r="BF634" s="1536"/>
    </row>
    <row r="635" spans="2:58" ht="15" x14ac:dyDescent="0.25">
      <c r="B635" s="1536"/>
      <c r="C635" s="1536"/>
      <c r="D635" s="1536"/>
      <c r="E635" s="1536"/>
      <c r="F635" s="1536"/>
      <c r="G635" s="1536"/>
      <c r="H635" s="1536"/>
      <c r="I635" s="1536"/>
      <c r="J635" s="1536"/>
      <c r="K635" s="1536"/>
      <c r="L635" s="1536"/>
      <c r="M635" s="1536"/>
      <c r="N635" s="1536"/>
      <c r="O635" s="1536"/>
      <c r="P635" s="1536"/>
      <c r="Q635" s="1536"/>
      <c r="R635" s="1536"/>
      <c r="S635" s="1536"/>
      <c r="T635" s="1536"/>
      <c r="U635" s="1536"/>
      <c r="V635" s="1536"/>
      <c r="W635" s="1536"/>
      <c r="X635" s="1536"/>
      <c r="Y635" s="1536"/>
      <c r="Z635" s="1536"/>
      <c r="AA635" s="1536"/>
      <c r="AB635" s="1536"/>
      <c r="AC635" s="1536"/>
      <c r="AD635" s="1536"/>
      <c r="AE635" s="1536"/>
      <c r="AF635" s="1536"/>
      <c r="AG635" s="1536"/>
      <c r="AH635" s="1536"/>
      <c r="AI635" s="1536"/>
      <c r="AJ635" s="1536"/>
      <c r="AK635" s="1536"/>
      <c r="AL635" s="1536"/>
      <c r="AM635" s="1536"/>
      <c r="AN635" s="1536"/>
      <c r="AO635" s="1536"/>
      <c r="AP635" s="1536"/>
      <c r="AQ635" s="1536"/>
      <c r="AR635" s="1536"/>
      <c r="AS635" s="1536"/>
      <c r="AT635" s="1536"/>
      <c r="AU635" s="1536"/>
      <c r="AV635" s="1536"/>
      <c r="AW635" s="1536"/>
      <c r="AX635" s="1536"/>
      <c r="AY635" s="1536"/>
      <c r="AZ635" s="1536"/>
      <c r="BA635" s="1536"/>
      <c r="BB635" s="1536"/>
      <c r="BC635" s="1536"/>
      <c r="BD635" s="1536"/>
      <c r="BE635" s="1536"/>
      <c r="BF635" s="1536"/>
    </row>
    <row r="636" spans="2:58" ht="15" x14ac:dyDescent="0.25">
      <c r="B636" s="1536"/>
      <c r="C636" s="1536"/>
      <c r="D636" s="1536"/>
      <c r="E636" s="1536"/>
      <c r="F636" s="1536"/>
      <c r="G636" s="1536"/>
      <c r="H636" s="1536"/>
      <c r="I636" s="1536"/>
      <c r="J636" s="1536"/>
      <c r="K636" s="1536"/>
      <c r="L636" s="1536"/>
      <c r="M636" s="1536"/>
      <c r="N636" s="1536"/>
      <c r="O636" s="1536"/>
      <c r="P636" s="1536"/>
      <c r="Q636" s="1536"/>
      <c r="R636" s="1536"/>
      <c r="S636" s="1536"/>
      <c r="T636" s="1536"/>
      <c r="U636" s="1536"/>
      <c r="V636" s="1536"/>
      <c r="W636" s="1536"/>
      <c r="X636" s="1536"/>
      <c r="Y636" s="1536"/>
      <c r="Z636" s="1536"/>
      <c r="AA636" s="1536"/>
      <c r="AB636" s="1536"/>
      <c r="AC636" s="1536"/>
      <c r="AD636" s="1536"/>
      <c r="AE636" s="1536"/>
      <c r="AF636" s="1536"/>
      <c r="AG636" s="1536"/>
      <c r="AH636" s="1536"/>
      <c r="AI636" s="1536"/>
      <c r="AJ636" s="1536"/>
      <c r="AK636" s="1536"/>
      <c r="AL636" s="1536"/>
      <c r="AM636" s="1536"/>
      <c r="AN636" s="1536"/>
      <c r="AO636" s="1536"/>
      <c r="AP636" s="1536"/>
      <c r="AQ636" s="1536"/>
      <c r="AR636" s="1536"/>
      <c r="AS636" s="1536"/>
      <c r="AT636" s="1536"/>
      <c r="AU636" s="1536"/>
      <c r="AV636" s="1536"/>
      <c r="AW636" s="1536"/>
      <c r="AX636" s="1536"/>
      <c r="AY636" s="1536"/>
      <c r="AZ636" s="1536"/>
      <c r="BA636" s="1536"/>
      <c r="BB636" s="1536"/>
      <c r="BC636" s="1536"/>
      <c r="BD636" s="1536"/>
      <c r="BE636" s="1536"/>
      <c r="BF636" s="1536"/>
    </row>
    <row r="637" spans="2:58" ht="15" x14ac:dyDescent="0.25">
      <c r="B637" s="1536"/>
      <c r="C637" s="1536"/>
      <c r="D637" s="1536"/>
      <c r="E637" s="1536"/>
      <c r="F637" s="1536"/>
      <c r="G637" s="1536"/>
      <c r="H637" s="1536"/>
      <c r="I637" s="1536"/>
      <c r="J637" s="1536"/>
      <c r="K637" s="1536"/>
      <c r="L637" s="1536"/>
      <c r="M637" s="1536"/>
      <c r="N637" s="1536"/>
      <c r="O637" s="1536"/>
      <c r="P637" s="1536"/>
      <c r="Q637" s="1536"/>
      <c r="R637" s="1536"/>
      <c r="S637" s="1536"/>
      <c r="T637" s="1536"/>
      <c r="U637" s="1536"/>
      <c r="V637" s="1536"/>
      <c r="W637" s="1536"/>
      <c r="X637" s="1536"/>
      <c r="Y637" s="1536"/>
      <c r="Z637" s="1536"/>
      <c r="AA637" s="1536"/>
      <c r="AB637" s="1536"/>
      <c r="AC637" s="1536"/>
      <c r="AD637" s="1536"/>
      <c r="AE637" s="1536"/>
      <c r="AF637" s="1536"/>
      <c r="AG637" s="1536"/>
      <c r="AH637" s="1536"/>
      <c r="AI637" s="1536"/>
      <c r="AJ637" s="1536"/>
      <c r="AK637" s="1536"/>
      <c r="AL637" s="1536"/>
      <c r="AM637" s="1536"/>
      <c r="AN637" s="1536"/>
      <c r="AO637" s="1536"/>
      <c r="AP637" s="1536"/>
      <c r="AQ637" s="1536"/>
      <c r="AR637" s="1536"/>
      <c r="AS637" s="1536"/>
      <c r="AT637" s="1536"/>
      <c r="AU637" s="1536"/>
      <c r="AV637" s="1536"/>
      <c r="AW637" s="1536"/>
      <c r="AX637" s="1536"/>
      <c r="AY637" s="1536"/>
      <c r="AZ637" s="1536"/>
      <c r="BA637" s="1536"/>
      <c r="BB637" s="1536"/>
      <c r="BC637" s="1536"/>
      <c r="BD637" s="1536"/>
      <c r="BE637" s="1536"/>
      <c r="BF637" s="1536"/>
    </row>
    <row r="638" spans="2:58" ht="15" x14ac:dyDescent="0.25">
      <c r="B638" s="1536"/>
      <c r="C638" s="1536"/>
      <c r="D638" s="1536"/>
      <c r="E638" s="1536"/>
      <c r="F638" s="1536"/>
      <c r="G638" s="1536"/>
      <c r="H638" s="1536"/>
      <c r="I638" s="1536"/>
      <c r="J638" s="1536"/>
      <c r="K638" s="1536"/>
      <c r="L638" s="1536"/>
      <c r="M638" s="1536"/>
      <c r="N638" s="1536"/>
      <c r="O638" s="1536"/>
      <c r="P638" s="1536"/>
      <c r="Q638" s="1536"/>
      <c r="R638" s="1536"/>
      <c r="S638" s="1536"/>
      <c r="T638" s="1536"/>
      <c r="U638" s="1536"/>
      <c r="V638" s="1536"/>
      <c r="W638" s="1536"/>
      <c r="X638" s="1536"/>
      <c r="Y638" s="1536"/>
      <c r="Z638" s="1536"/>
      <c r="AA638" s="1536"/>
      <c r="AB638" s="1536"/>
      <c r="AC638" s="1536"/>
      <c r="AD638" s="1536"/>
      <c r="AE638" s="1536"/>
      <c r="AF638" s="1536"/>
      <c r="AG638" s="1536"/>
      <c r="AH638" s="1536"/>
      <c r="AI638" s="1536"/>
      <c r="AJ638" s="1536"/>
      <c r="AK638" s="1536"/>
      <c r="AL638" s="1536"/>
      <c r="AM638" s="1536"/>
      <c r="AN638" s="1536"/>
      <c r="AO638" s="1536"/>
      <c r="AP638" s="1536"/>
      <c r="AQ638" s="1536"/>
      <c r="AR638" s="1536"/>
      <c r="AS638" s="1536"/>
      <c r="AT638" s="1536"/>
      <c r="AU638" s="1536"/>
      <c r="AV638" s="1536"/>
      <c r="AW638" s="1536"/>
      <c r="AX638" s="1536"/>
      <c r="AY638" s="1536"/>
      <c r="AZ638" s="1536"/>
      <c r="BA638" s="1536"/>
      <c r="BB638" s="1536"/>
      <c r="BC638" s="1536"/>
      <c r="BD638" s="1536"/>
      <c r="BE638" s="1536"/>
      <c r="BF638" s="1536"/>
    </row>
    <row r="639" spans="2:58" ht="15" x14ac:dyDescent="0.25">
      <c r="B639" s="1536"/>
      <c r="C639" s="1536"/>
      <c r="D639" s="1536"/>
      <c r="E639" s="1536"/>
      <c r="F639" s="1536"/>
      <c r="G639" s="1536"/>
      <c r="H639" s="1536"/>
      <c r="I639" s="1536"/>
      <c r="J639" s="1536"/>
      <c r="K639" s="1536"/>
      <c r="L639" s="1536"/>
      <c r="M639" s="1536"/>
      <c r="N639" s="1536"/>
      <c r="O639" s="1536"/>
      <c r="P639" s="1536"/>
      <c r="Q639" s="1536"/>
      <c r="R639" s="1536"/>
      <c r="S639" s="1536"/>
      <c r="T639" s="1536"/>
      <c r="U639" s="1536"/>
      <c r="V639" s="1536"/>
      <c r="W639" s="1536"/>
      <c r="X639" s="1536"/>
      <c r="Y639" s="1536"/>
      <c r="Z639" s="1536"/>
      <c r="AA639" s="1536"/>
      <c r="AB639" s="1536"/>
      <c r="AC639" s="1536"/>
      <c r="AD639" s="1536"/>
      <c r="AE639" s="1536"/>
      <c r="AF639" s="1536"/>
      <c r="AG639" s="1536"/>
      <c r="AH639" s="1536"/>
      <c r="AI639" s="1536"/>
      <c r="AJ639" s="1536"/>
      <c r="AK639" s="1536"/>
      <c r="AL639" s="1536"/>
      <c r="AM639" s="1536"/>
      <c r="AN639" s="1536"/>
      <c r="AO639" s="1536"/>
      <c r="AP639" s="1536"/>
      <c r="AQ639" s="1536"/>
      <c r="AR639" s="1536"/>
      <c r="AS639" s="1536"/>
      <c r="AT639" s="1536"/>
      <c r="AU639" s="1536"/>
      <c r="AV639" s="1536"/>
      <c r="AW639" s="1536"/>
      <c r="AX639" s="1536"/>
      <c r="AY639" s="1536"/>
      <c r="AZ639" s="1536"/>
      <c r="BA639" s="1536"/>
      <c r="BB639" s="1536"/>
      <c r="BC639" s="1536"/>
      <c r="BD639" s="1536"/>
      <c r="BE639" s="1536"/>
      <c r="BF639" s="1536"/>
    </row>
    <row r="640" spans="2:58" ht="15" x14ac:dyDescent="0.25">
      <c r="B640" s="1536"/>
      <c r="C640" s="1536"/>
      <c r="D640" s="1536"/>
      <c r="E640" s="1536"/>
      <c r="F640" s="1536"/>
      <c r="G640" s="1536"/>
      <c r="H640" s="1536"/>
      <c r="I640" s="1536"/>
      <c r="J640" s="1536"/>
      <c r="K640" s="1536"/>
      <c r="L640" s="1536"/>
      <c r="M640" s="1536"/>
      <c r="N640" s="1536"/>
      <c r="O640" s="1536"/>
      <c r="P640" s="1536"/>
      <c r="Q640" s="1536"/>
      <c r="R640" s="1536"/>
      <c r="S640" s="1536"/>
      <c r="T640" s="1536"/>
      <c r="U640" s="1536"/>
      <c r="V640" s="1536"/>
      <c r="W640" s="1536"/>
      <c r="X640" s="1536"/>
      <c r="Y640" s="1536"/>
      <c r="Z640" s="1536"/>
      <c r="AA640" s="1536"/>
      <c r="AB640" s="1536"/>
      <c r="AC640" s="1536"/>
      <c r="AD640" s="1536"/>
      <c r="AE640" s="1536"/>
      <c r="AF640" s="1536"/>
      <c r="AG640" s="1536"/>
      <c r="AH640" s="1536"/>
      <c r="AI640" s="1536"/>
      <c r="AJ640" s="1536"/>
      <c r="AK640" s="1536"/>
      <c r="AL640" s="1536"/>
      <c r="AM640" s="1536"/>
      <c r="AN640" s="1536"/>
      <c r="AO640" s="1536"/>
      <c r="AP640" s="1536"/>
      <c r="AQ640" s="1536"/>
      <c r="AR640" s="1536"/>
      <c r="AS640" s="1536"/>
      <c r="AT640" s="1536"/>
      <c r="AU640" s="1536"/>
      <c r="AV640" s="1536"/>
      <c r="AW640" s="1536"/>
      <c r="AX640" s="1536"/>
      <c r="AY640" s="1536"/>
      <c r="AZ640" s="1536"/>
      <c r="BA640" s="1536"/>
      <c r="BB640" s="1536"/>
      <c r="BC640" s="1536"/>
      <c r="BD640" s="1536"/>
      <c r="BE640" s="1536"/>
      <c r="BF640" s="1536"/>
    </row>
    <row r="641" spans="2:58" ht="15" x14ac:dyDescent="0.25">
      <c r="B641" s="1536"/>
      <c r="C641" s="1536"/>
      <c r="D641" s="1536"/>
      <c r="E641" s="1536"/>
      <c r="F641" s="1536"/>
      <c r="G641" s="1536"/>
      <c r="H641" s="1536"/>
      <c r="I641" s="1536"/>
      <c r="J641" s="1536"/>
      <c r="K641" s="1536"/>
      <c r="L641" s="1536"/>
      <c r="M641" s="1536"/>
      <c r="N641" s="1536"/>
      <c r="O641" s="1536"/>
      <c r="P641" s="1536"/>
      <c r="Q641" s="1536"/>
      <c r="R641" s="1536"/>
      <c r="S641" s="1536"/>
      <c r="T641" s="1536"/>
      <c r="U641" s="1536"/>
      <c r="V641" s="1536"/>
      <c r="W641" s="1536"/>
      <c r="X641" s="1536"/>
      <c r="Y641" s="1536"/>
      <c r="Z641" s="1536"/>
      <c r="AA641" s="1536"/>
      <c r="AB641" s="1536"/>
      <c r="AC641" s="1536"/>
      <c r="AD641" s="1536"/>
      <c r="AE641" s="1536"/>
      <c r="AF641" s="1536"/>
      <c r="AG641" s="1536"/>
      <c r="AH641" s="1536"/>
      <c r="AI641" s="1536"/>
      <c r="AJ641" s="1536"/>
      <c r="AK641" s="1536"/>
      <c r="AL641" s="1536"/>
      <c r="AM641" s="1536"/>
      <c r="AN641" s="1536"/>
      <c r="AO641" s="1536"/>
      <c r="AP641" s="1536"/>
      <c r="AQ641" s="1536"/>
      <c r="AR641" s="1536"/>
      <c r="AS641" s="1536"/>
      <c r="AT641" s="1536"/>
      <c r="AU641" s="1536"/>
      <c r="AV641" s="1536"/>
      <c r="AW641" s="1536"/>
      <c r="AX641" s="1536"/>
      <c r="AY641" s="1536"/>
      <c r="AZ641" s="1536"/>
      <c r="BA641" s="1536"/>
      <c r="BB641" s="1536"/>
      <c r="BC641" s="1536"/>
      <c r="BD641" s="1536"/>
      <c r="BE641" s="1536"/>
      <c r="BF641" s="1536"/>
    </row>
    <row r="642" spans="2:58" ht="15" x14ac:dyDescent="0.25">
      <c r="B642" s="1536"/>
      <c r="C642" s="1536"/>
      <c r="D642" s="1536"/>
      <c r="E642" s="1536"/>
      <c r="F642" s="1536"/>
      <c r="G642" s="1536"/>
      <c r="H642" s="1536"/>
      <c r="I642" s="1536"/>
      <c r="J642" s="1536"/>
      <c r="K642" s="1536"/>
      <c r="L642" s="1536"/>
      <c r="M642" s="1536"/>
      <c r="N642" s="1536"/>
      <c r="O642" s="1536"/>
      <c r="P642" s="1536"/>
      <c r="Q642" s="1536"/>
      <c r="R642" s="1536"/>
      <c r="S642" s="1536"/>
      <c r="T642" s="1536"/>
      <c r="U642" s="1536"/>
      <c r="V642" s="1536"/>
      <c r="W642" s="1536"/>
      <c r="X642" s="1536"/>
      <c r="Y642" s="1536"/>
      <c r="Z642" s="1536"/>
      <c r="AA642" s="1536"/>
      <c r="AB642" s="1536"/>
      <c r="AC642" s="1536"/>
      <c r="AD642" s="1536"/>
      <c r="AE642" s="1536"/>
      <c r="AF642" s="1536"/>
      <c r="AG642" s="1536"/>
      <c r="AH642" s="1536"/>
      <c r="AI642" s="1536"/>
      <c r="AJ642" s="1536"/>
      <c r="AK642" s="1536"/>
      <c r="AL642" s="1536"/>
      <c r="AM642" s="1536"/>
      <c r="AN642" s="1536"/>
      <c r="AO642" s="1536"/>
      <c r="AP642" s="1536"/>
      <c r="AQ642" s="1536"/>
      <c r="AR642" s="1536"/>
      <c r="AS642" s="1536"/>
      <c r="AT642" s="1536"/>
      <c r="AU642" s="1536"/>
      <c r="AV642" s="1536"/>
      <c r="AW642" s="1536"/>
      <c r="AX642" s="1536"/>
      <c r="AY642" s="1536"/>
      <c r="AZ642" s="1536"/>
      <c r="BA642" s="1536"/>
      <c r="BB642" s="1536"/>
      <c r="BC642" s="1536"/>
      <c r="BD642" s="1536"/>
      <c r="BE642" s="1536"/>
      <c r="BF642" s="1536"/>
    </row>
    <row r="643" spans="2:58" ht="15" x14ac:dyDescent="0.25">
      <c r="B643" s="1536"/>
      <c r="C643" s="1536"/>
      <c r="D643" s="1536"/>
      <c r="E643" s="1536"/>
      <c r="F643" s="1536"/>
      <c r="G643" s="1536"/>
      <c r="H643" s="1536"/>
      <c r="I643" s="1536"/>
      <c r="J643" s="1536"/>
      <c r="K643" s="1536"/>
      <c r="L643" s="1536"/>
      <c r="M643" s="1536"/>
      <c r="N643" s="1536"/>
      <c r="O643" s="1536"/>
      <c r="P643" s="1536"/>
      <c r="Q643" s="1536"/>
      <c r="R643" s="1536"/>
      <c r="S643" s="1536"/>
      <c r="T643" s="1536"/>
      <c r="U643" s="1536"/>
      <c r="V643" s="1536"/>
      <c r="W643" s="1536"/>
      <c r="X643" s="1536"/>
      <c r="Y643" s="1536"/>
      <c r="Z643" s="1536"/>
      <c r="AA643" s="1536"/>
      <c r="AB643" s="1536"/>
      <c r="AC643" s="1536"/>
      <c r="AD643" s="1536"/>
      <c r="AE643" s="1536"/>
      <c r="AF643" s="1536"/>
      <c r="AG643" s="1536"/>
      <c r="AH643" s="1536"/>
      <c r="AI643" s="1536"/>
      <c r="AJ643" s="1536"/>
      <c r="AK643" s="1536"/>
      <c r="AL643" s="1536"/>
      <c r="AM643" s="1536"/>
      <c r="AN643" s="1536"/>
      <c r="AO643" s="1536"/>
      <c r="AP643" s="1536"/>
      <c r="AQ643" s="1536"/>
      <c r="AR643" s="1536"/>
      <c r="AS643" s="1536"/>
      <c r="AT643" s="1536"/>
      <c r="AU643" s="1536"/>
      <c r="AV643" s="1536"/>
      <c r="AW643" s="1536"/>
      <c r="AX643" s="1536"/>
      <c r="AY643" s="1536"/>
      <c r="AZ643" s="1536"/>
      <c r="BA643" s="1536"/>
      <c r="BB643" s="1536"/>
      <c r="BC643" s="1536"/>
      <c r="BD643" s="1536"/>
      <c r="BE643" s="1536"/>
      <c r="BF643" s="1536"/>
    </row>
    <row r="644" spans="2:58" ht="15" x14ac:dyDescent="0.25">
      <c r="B644" s="1536"/>
      <c r="C644" s="1536"/>
      <c r="D644" s="1536"/>
      <c r="E644" s="1536"/>
      <c r="F644" s="1536"/>
      <c r="G644" s="1536"/>
      <c r="H644" s="1536"/>
      <c r="I644" s="1536"/>
      <c r="J644" s="1536"/>
      <c r="K644" s="1536"/>
      <c r="L644" s="1536"/>
      <c r="M644" s="1536"/>
      <c r="N644" s="1536"/>
      <c r="O644" s="1536"/>
      <c r="P644" s="1536"/>
      <c r="Q644" s="1536"/>
      <c r="R644" s="1536"/>
      <c r="S644" s="1536"/>
      <c r="T644" s="1536"/>
      <c r="U644" s="1536"/>
      <c r="V644" s="1536"/>
      <c r="W644" s="1536"/>
      <c r="X644" s="1536"/>
      <c r="Y644" s="1536"/>
      <c r="Z644" s="1536"/>
      <c r="AA644" s="1536"/>
      <c r="AB644" s="1536"/>
      <c r="AC644" s="1536"/>
      <c r="AD644" s="1536"/>
      <c r="AE644" s="1536"/>
      <c r="AF644" s="1536"/>
      <c r="AG644" s="1536"/>
      <c r="AH644" s="1536"/>
      <c r="AI644" s="1536"/>
      <c r="AJ644" s="1536"/>
      <c r="AK644" s="1536"/>
      <c r="AL644" s="1536"/>
      <c r="AM644" s="1536"/>
      <c r="AN644" s="1536"/>
      <c r="AO644" s="1536"/>
      <c r="AP644" s="1536"/>
      <c r="AQ644" s="1536"/>
      <c r="AR644" s="1536"/>
      <c r="AS644" s="1536"/>
      <c r="AT644" s="1536"/>
      <c r="AU644" s="1536"/>
      <c r="AV644" s="1536"/>
      <c r="AW644" s="1536"/>
      <c r="AX644" s="1536"/>
      <c r="AY644" s="1536"/>
      <c r="AZ644" s="1536"/>
      <c r="BA644" s="1536"/>
      <c r="BB644" s="1536"/>
      <c r="BC644" s="1536"/>
      <c r="BD644" s="1536"/>
      <c r="BE644" s="1536"/>
      <c r="BF644" s="1536"/>
    </row>
    <row r="645" spans="2:58" ht="15" x14ac:dyDescent="0.25">
      <c r="B645" s="1536"/>
      <c r="C645" s="1536"/>
      <c r="D645" s="1536"/>
      <c r="E645" s="1536"/>
      <c r="F645" s="1536"/>
      <c r="G645" s="1536"/>
      <c r="H645" s="1536"/>
      <c r="I645" s="1536"/>
      <c r="J645" s="1536"/>
      <c r="K645" s="1536"/>
      <c r="L645" s="1536"/>
      <c r="M645" s="1536"/>
      <c r="N645" s="1536"/>
      <c r="O645" s="1536"/>
      <c r="P645" s="1536"/>
      <c r="Q645" s="1536"/>
      <c r="R645" s="1536"/>
      <c r="S645" s="1536"/>
      <c r="T645" s="1536"/>
      <c r="U645" s="1536"/>
      <c r="V645" s="1536"/>
      <c r="W645" s="1536"/>
      <c r="X645" s="1536"/>
      <c r="Y645" s="1536"/>
      <c r="Z645" s="1536"/>
      <c r="AA645" s="1536"/>
      <c r="AB645" s="1536"/>
      <c r="AC645" s="1536"/>
      <c r="AD645" s="1536"/>
      <c r="AE645" s="1536"/>
      <c r="AF645" s="1536"/>
      <c r="AG645" s="1536"/>
      <c r="AH645" s="1536"/>
      <c r="AI645" s="1536"/>
      <c r="AJ645" s="1536"/>
      <c r="AK645" s="1536"/>
      <c r="AL645" s="1536"/>
      <c r="AM645" s="1536"/>
      <c r="AN645" s="1536"/>
      <c r="AO645" s="1536"/>
      <c r="AP645" s="1536"/>
      <c r="AQ645" s="1536"/>
      <c r="AR645" s="1536"/>
      <c r="AS645" s="1536"/>
      <c r="AT645" s="1536"/>
      <c r="AU645" s="1536"/>
      <c r="AV645" s="1536"/>
      <c r="AW645" s="1536"/>
      <c r="AX645" s="1536"/>
      <c r="AY645" s="1536"/>
      <c r="AZ645" s="1536"/>
      <c r="BA645" s="1536"/>
      <c r="BB645" s="1536"/>
      <c r="BC645" s="1536"/>
      <c r="BD645" s="1536"/>
      <c r="BE645" s="1536"/>
      <c r="BF645" s="1536"/>
    </row>
    <row r="646" spans="2:58" ht="15" x14ac:dyDescent="0.25">
      <c r="B646" s="1536"/>
      <c r="C646" s="1536"/>
      <c r="D646" s="1536"/>
      <c r="E646" s="1536"/>
      <c r="F646" s="1536"/>
      <c r="G646" s="1536"/>
      <c r="H646" s="1536"/>
      <c r="I646" s="1536"/>
      <c r="J646" s="1536"/>
      <c r="K646" s="1536"/>
      <c r="L646" s="1536"/>
      <c r="M646" s="1536"/>
      <c r="N646" s="1536"/>
      <c r="O646" s="1536"/>
      <c r="P646" s="1536"/>
      <c r="Q646" s="1536"/>
      <c r="R646" s="1536"/>
      <c r="S646" s="1536"/>
      <c r="T646" s="1536"/>
      <c r="U646" s="1536"/>
      <c r="V646" s="1536"/>
      <c r="W646" s="1536"/>
      <c r="X646" s="1536"/>
      <c r="Y646" s="1536"/>
      <c r="Z646" s="1536"/>
      <c r="AA646" s="1536"/>
      <c r="AB646" s="1536"/>
      <c r="AC646" s="1536"/>
      <c r="AD646" s="1536"/>
      <c r="AE646" s="1536"/>
      <c r="AF646" s="1536"/>
      <c r="AG646" s="1536"/>
      <c r="AH646" s="1536"/>
      <c r="AI646" s="1536"/>
      <c r="AJ646" s="1536"/>
      <c r="AK646" s="1536"/>
      <c r="AL646" s="1536"/>
      <c r="AM646" s="1536"/>
      <c r="AN646" s="1536"/>
      <c r="AO646" s="1536"/>
      <c r="AP646" s="1536"/>
      <c r="AQ646" s="1536"/>
      <c r="AR646" s="1536"/>
      <c r="AS646" s="1536"/>
      <c r="AT646" s="1536"/>
      <c r="AU646" s="1536"/>
      <c r="AV646" s="1536"/>
      <c r="AW646" s="1536"/>
      <c r="AX646" s="1536"/>
      <c r="AY646" s="1536"/>
      <c r="AZ646" s="1536"/>
      <c r="BA646" s="1536"/>
      <c r="BB646" s="1536"/>
      <c r="BC646" s="1536"/>
      <c r="BD646" s="1536"/>
      <c r="BE646" s="1536"/>
      <c r="BF646" s="1536"/>
    </row>
    <row r="647" spans="2:58" ht="15" x14ac:dyDescent="0.25">
      <c r="B647" s="1536"/>
      <c r="C647" s="1536"/>
      <c r="D647" s="1536"/>
      <c r="E647" s="1536"/>
      <c r="F647" s="1536"/>
      <c r="G647" s="1536"/>
      <c r="H647" s="1536"/>
      <c r="I647" s="1536"/>
      <c r="J647" s="1536"/>
      <c r="K647" s="1536"/>
      <c r="L647" s="1536"/>
      <c r="M647" s="1536"/>
      <c r="N647" s="1536"/>
      <c r="O647" s="1536"/>
      <c r="P647" s="1536"/>
      <c r="Q647" s="1536"/>
      <c r="R647" s="1536"/>
      <c r="S647" s="1536"/>
      <c r="T647" s="1536"/>
      <c r="U647" s="1536"/>
      <c r="V647" s="1536"/>
      <c r="W647" s="1536"/>
      <c r="X647" s="1536"/>
      <c r="Y647" s="1536"/>
      <c r="Z647" s="1536"/>
      <c r="AA647" s="1536"/>
      <c r="AB647" s="1536"/>
      <c r="AC647" s="1536"/>
      <c r="AD647" s="1536"/>
      <c r="AE647" s="1536"/>
      <c r="AF647" s="1536"/>
      <c r="AG647" s="1536"/>
      <c r="AH647" s="1536"/>
      <c r="AI647" s="1536"/>
      <c r="AJ647" s="1536"/>
      <c r="AK647" s="1536"/>
      <c r="AL647" s="1536"/>
      <c r="AM647" s="1536"/>
      <c r="AN647" s="1536"/>
      <c r="AO647" s="1536"/>
      <c r="AP647" s="1536"/>
      <c r="AQ647" s="1536"/>
      <c r="AR647" s="1536"/>
      <c r="AS647" s="1536"/>
      <c r="AT647" s="1536"/>
      <c r="AU647" s="1536"/>
      <c r="AV647" s="1536"/>
      <c r="AW647" s="1536"/>
      <c r="AX647" s="1536"/>
      <c r="AY647" s="1536"/>
      <c r="AZ647" s="1536"/>
      <c r="BA647" s="1536"/>
      <c r="BB647" s="1536"/>
      <c r="BC647" s="1536"/>
      <c r="BD647" s="1536"/>
      <c r="BE647" s="1536"/>
      <c r="BF647" s="1536"/>
    </row>
    <row r="648" spans="2:58" ht="15" x14ac:dyDescent="0.25">
      <c r="B648" s="1536"/>
      <c r="C648" s="1536"/>
      <c r="D648" s="1536"/>
      <c r="E648" s="1536"/>
      <c r="F648" s="1536"/>
      <c r="G648" s="1536"/>
      <c r="H648" s="1536"/>
      <c r="I648" s="1536"/>
      <c r="J648" s="1536"/>
      <c r="K648" s="1536"/>
      <c r="L648" s="1536"/>
      <c r="M648" s="1536"/>
      <c r="N648" s="1536"/>
      <c r="O648" s="1536"/>
      <c r="P648" s="1536"/>
      <c r="Q648" s="1536"/>
      <c r="R648" s="1536"/>
      <c r="S648" s="1536"/>
      <c r="T648" s="1536"/>
      <c r="U648" s="1536"/>
      <c r="V648" s="1536"/>
      <c r="W648" s="1536"/>
      <c r="X648" s="1536"/>
      <c r="Y648" s="1536"/>
      <c r="Z648" s="1536"/>
      <c r="AA648" s="1536"/>
      <c r="AB648" s="1536"/>
      <c r="AC648" s="1536"/>
      <c r="AD648" s="1536"/>
      <c r="AE648" s="1536"/>
      <c r="AF648" s="1536"/>
      <c r="AG648" s="1536"/>
      <c r="AH648" s="1536"/>
      <c r="AI648" s="1536"/>
      <c r="AJ648" s="1536"/>
      <c r="AK648" s="1536"/>
      <c r="AL648" s="1536"/>
      <c r="AM648" s="1536"/>
      <c r="AN648" s="1536"/>
      <c r="AO648" s="1536"/>
      <c r="AP648" s="1536"/>
      <c r="AQ648" s="1536"/>
      <c r="AR648" s="1536"/>
      <c r="AS648" s="1536"/>
      <c r="AT648" s="1536"/>
      <c r="AU648" s="1536"/>
      <c r="AV648" s="1536"/>
      <c r="AW648" s="1536"/>
      <c r="AX648" s="1536"/>
      <c r="AY648" s="1536"/>
      <c r="AZ648" s="1536"/>
      <c r="BA648" s="1536"/>
      <c r="BB648" s="1536"/>
      <c r="BC648" s="1536"/>
      <c r="BD648" s="1536"/>
      <c r="BE648" s="1536"/>
      <c r="BF648" s="1536"/>
    </row>
    <row r="649" spans="2:58" ht="15" x14ac:dyDescent="0.25">
      <c r="B649" s="1536"/>
      <c r="C649" s="1536"/>
      <c r="D649" s="1536"/>
      <c r="E649" s="1536"/>
      <c r="F649" s="1536"/>
      <c r="G649" s="1536"/>
      <c r="H649" s="1536"/>
      <c r="I649" s="1536"/>
      <c r="J649" s="1536"/>
      <c r="K649" s="1536"/>
      <c r="L649" s="1536"/>
      <c r="M649" s="1536"/>
      <c r="N649" s="1536"/>
      <c r="O649" s="1536"/>
      <c r="P649" s="1536"/>
      <c r="Q649" s="1536"/>
      <c r="R649" s="1536"/>
      <c r="S649" s="1536"/>
      <c r="T649" s="1536"/>
      <c r="U649" s="1536"/>
      <c r="V649" s="1536"/>
      <c r="W649" s="1536"/>
      <c r="X649" s="1536"/>
      <c r="Y649" s="1536"/>
      <c r="Z649" s="1536"/>
      <c r="AA649" s="1536"/>
      <c r="AB649" s="1536"/>
      <c r="AC649" s="1536"/>
      <c r="AD649" s="1536"/>
      <c r="AE649" s="1536"/>
      <c r="AF649" s="1536"/>
      <c r="AG649" s="1536"/>
      <c r="AH649" s="1536"/>
      <c r="AI649" s="1536"/>
      <c r="AJ649" s="1536"/>
      <c r="AK649" s="1536"/>
      <c r="AL649" s="1536"/>
      <c r="AM649" s="1536"/>
      <c r="AN649" s="1536"/>
      <c r="AO649" s="1536"/>
      <c r="AP649" s="1536"/>
      <c r="AQ649" s="1536"/>
      <c r="AR649" s="1536"/>
      <c r="AS649" s="1536"/>
      <c r="AT649" s="1536"/>
      <c r="AU649" s="1536"/>
      <c r="AV649" s="1536"/>
      <c r="AW649" s="1536"/>
      <c r="AX649" s="1536"/>
      <c r="AY649" s="1536"/>
      <c r="AZ649" s="1536"/>
      <c r="BA649" s="1536"/>
      <c r="BB649" s="1536"/>
      <c r="BC649" s="1536"/>
      <c r="BD649" s="1536"/>
      <c r="BE649" s="1536"/>
      <c r="BF649" s="1536"/>
    </row>
    <row r="650" spans="2:58" ht="15" x14ac:dyDescent="0.25">
      <c r="B650" s="1536"/>
      <c r="C650" s="1536"/>
      <c r="D650" s="1536"/>
      <c r="E650" s="1536"/>
      <c r="F650" s="1536"/>
      <c r="G650" s="1536"/>
      <c r="H650" s="1536"/>
      <c r="I650" s="1536"/>
      <c r="J650" s="1536"/>
      <c r="K650" s="1536"/>
      <c r="L650" s="1536"/>
      <c r="M650" s="1536"/>
      <c r="N650" s="1536"/>
      <c r="O650" s="1536"/>
      <c r="P650" s="1536"/>
      <c r="Q650" s="1536"/>
      <c r="R650" s="1536"/>
      <c r="S650" s="1536"/>
      <c r="T650" s="1536"/>
      <c r="U650" s="1536"/>
      <c r="V650" s="1536"/>
      <c r="W650" s="1536"/>
      <c r="X650" s="1536"/>
      <c r="Y650" s="1536"/>
      <c r="Z650" s="1536"/>
      <c r="AA650" s="1536"/>
      <c r="AB650" s="1536"/>
      <c r="AC650" s="1536"/>
      <c r="AD650" s="1536"/>
      <c r="AE650" s="1536"/>
      <c r="AF650" s="1536"/>
      <c r="AG650" s="1536"/>
      <c r="AH650" s="1536"/>
      <c r="AI650" s="1536"/>
      <c r="AJ650" s="1536"/>
      <c r="AK650" s="1536"/>
      <c r="AL650" s="1536"/>
      <c r="AM650" s="1536"/>
      <c r="AN650" s="1536"/>
      <c r="AO650" s="1536"/>
      <c r="AP650" s="1536"/>
      <c r="AQ650" s="1536"/>
      <c r="AR650" s="1536"/>
      <c r="AS650" s="1536"/>
      <c r="AT650" s="1536"/>
      <c r="AU650" s="1536"/>
      <c r="AV650" s="1536"/>
      <c r="AW650" s="1536"/>
      <c r="AX650" s="1536"/>
      <c r="AY650" s="1536"/>
      <c r="AZ650" s="1536"/>
      <c r="BA650" s="1536"/>
      <c r="BB650" s="1536"/>
      <c r="BC650" s="1536"/>
      <c r="BD650" s="1536"/>
      <c r="BE650" s="1536"/>
      <c r="BF650" s="1536"/>
    </row>
    <row r="651" spans="2:58" ht="15" x14ac:dyDescent="0.25">
      <c r="B651" s="1536"/>
      <c r="C651" s="1536"/>
      <c r="D651" s="1536"/>
      <c r="E651" s="1536"/>
      <c r="F651" s="1536"/>
      <c r="G651" s="1536"/>
      <c r="H651" s="1536"/>
      <c r="I651" s="1536"/>
      <c r="J651" s="1536"/>
      <c r="K651" s="1536"/>
      <c r="L651" s="1536"/>
      <c r="M651" s="1536"/>
      <c r="N651" s="1536"/>
      <c r="O651" s="1536"/>
      <c r="P651" s="1536"/>
      <c r="Q651" s="1536"/>
      <c r="R651" s="1536"/>
      <c r="S651" s="1536"/>
      <c r="T651" s="1536"/>
      <c r="U651" s="1536"/>
      <c r="V651" s="1536"/>
      <c r="W651" s="1536"/>
      <c r="X651" s="1536"/>
      <c r="Y651" s="1536"/>
      <c r="Z651" s="1536"/>
      <c r="AA651" s="1536"/>
      <c r="AB651" s="1536"/>
      <c r="AC651" s="1536"/>
      <c r="AD651" s="1536"/>
      <c r="AE651" s="1536"/>
      <c r="AF651" s="1536"/>
      <c r="AG651" s="1536"/>
      <c r="AH651" s="1536"/>
      <c r="AI651" s="1536"/>
      <c r="AJ651" s="1536"/>
      <c r="AK651" s="1536"/>
      <c r="AL651" s="1536"/>
      <c r="AM651" s="1536"/>
      <c r="AN651" s="1536"/>
      <c r="AO651" s="1536"/>
      <c r="AP651" s="1536"/>
      <c r="AQ651" s="1536"/>
      <c r="AR651" s="1536"/>
      <c r="AS651" s="1536"/>
      <c r="AT651" s="1536"/>
      <c r="AU651" s="1536"/>
      <c r="AV651" s="1536"/>
      <c r="AW651" s="1536"/>
      <c r="AX651" s="1536"/>
      <c r="AY651" s="1536"/>
      <c r="AZ651" s="1536"/>
      <c r="BA651" s="1536"/>
      <c r="BB651" s="1536"/>
      <c r="BC651" s="1536"/>
      <c r="BD651" s="1536"/>
      <c r="BE651" s="1536"/>
      <c r="BF651" s="1536"/>
    </row>
    <row r="652" spans="2:58" ht="15" x14ac:dyDescent="0.25">
      <c r="B652" s="1536"/>
      <c r="C652" s="1536"/>
      <c r="D652" s="1536"/>
      <c r="E652" s="1536"/>
      <c r="F652" s="1536"/>
      <c r="G652" s="1536"/>
      <c r="H652" s="1536"/>
      <c r="I652" s="1536"/>
      <c r="J652" s="1536"/>
      <c r="K652" s="1536"/>
      <c r="L652" s="1536"/>
      <c r="M652" s="1536"/>
      <c r="N652" s="1536"/>
      <c r="O652" s="1536"/>
      <c r="P652" s="1536"/>
      <c r="Q652" s="1536"/>
      <c r="R652" s="1536"/>
      <c r="S652" s="1536"/>
      <c r="T652" s="1536"/>
      <c r="U652" s="1536"/>
      <c r="V652" s="1536"/>
      <c r="W652" s="1536"/>
      <c r="X652" s="1536"/>
      <c r="Y652" s="1536"/>
      <c r="Z652" s="1536"/>
      <c r="AA652" s="1536"/>
      <c r="AB652" s="1536"/>
      <c r="AC652" s="1536"/>
      <c r="AD652" s="1536"/>
      <c r="AE652" s="1536"/>
      <c r="AF652" s="1536"/>
      <c r="AG652" s="1536"/>
      <c r="AH652" s="1536"/>
      <c r="AI652" s="1536"/>
      <c r="AJ652" s="1536"/>
      <c r="AK652" s="1536"/>
      <c r="AL652" s="1536"/>
      <c r="AM652" s="1536"/>
      <c r="AN652" s="1536"/>
      <c r="AO652" s="1536"/>
      <c r="AP652" s="1536"/>
      <c r="AQ652" s="1536"/>
      <c r="AR652" s="1536"/>
      <c r="AS652" s="1536"/>
      <c r="AT652" s="1536"/>
      <c r="AU652" s="1536"/>
      <c r="AV652" s="1536"/>
      <c r="AW652" s="1536"/>
      <c r="AX652" s="1536"/>
      <c r="AY652" s="1536"/>
      <c r="AZ652" s="1536"/>
      <c r="BA652" s="1536"/>
      <c r="BB652" s="1536"/>
      <c r="BC652" s="1536"/>
      <c r="BD652" s="1536"/>
      <c r="BE652" s="1536"/>
      <c r="BF652" s="1536"/>
    </row>
    <row r="653" spans="2:58" ht="15" x14ac:dyDescent="0.25">
      <c r="B653" s="1536"/>
      <c r="C653" s="1536"/>
      <c r="D653" s="1536"/>
      <c r="E653" s="1536"/>
      <c r="F653" s="1536"/>
      <c r="G653" s="1536"/>
      <c r="H653" s="1536"/>
      <c r="I653" s="1536"/>
      <c r="J653" s="1536"/>
      <c r="K653" s="1536"/>
      <c r="L653" s="1536"/>
      <c r="M653" s="1536"/>
      <c r="N653" s="1536"/>
      <c r="O653" s="1536"/>
      <c r="P653" s="1536"/>
      <c r="Q653" s="1536"/>
      <c r="R653" s="1536"/>
      <c r="S653" s="1536"/>
      <c r="T653" s="1536"/>
      <c r="U653" s="1536"/>
      <c r="V653" s="1536"/>
      <c r="W653" s="1536"/>
      <c r="X653" s="1536"/>
      <c r="Y653" s="1536"/>
      <c r="Z653" s="1536"/>
      <c r="AA653" s="1536"/>
      <c r="AB653" s="1536"/>
      <c r="AC653" s="1536"/>
      <c r="AD653" s="1536"/>
      <c r="AE653" s="1536"/>
      <c r="AF653" s="1536"/>
      <c r="AG653" s="1536"/>
      <c r="AH653" s="1536"/>
      <c r="AI653" s="1536"/>
      <c r="AJ653" s="1536"/>
      <c r="AK653" s="1536"/>
      <c r="AL653" s="1536"/>
      <c r="AM653" s="1536"/>
      <c r="AN653" s="1536"/>
      <c r="AO653" s="1536"/>
      <c r="AP653" s="1536"/>
      <c r="AQ653" s="1536"/>
      <c r="AR653" s="1536"/>
      <c r="AS653" s="1536"/>
      <c r="AT653" s="1536"/>
      <c r="AU653" s="1536"/>
      <c r="AV653" s="1536"/>
      <c r="AW653" s="1536"/>
      <c r="AX653" s="1536"/>
      <c r="AY653" s="1536"/>
      <c r="AZ653" s="1536"/>
      <c r="BA653" s="1536"/>
      <c r="BB653" s="1536"/>
      <c r="BC653" s="1536"/>
      <c r="BD653" s="1536"/>
      <c r="BE653" s="1536"/>
      <c r="BF653" s="1536"/>
    </row>
    <row r="654" spans="2:58" ht="15" x14ac:dyDescent="0.25">
      <c r="B654" s="1536"/>
      <c r="C654" s="1536"/>
      <c r="D654" s="1536"/>
      <c r="E654" s="1536"/>
      <c r="F654" s="1536"/>
      <c r="G654" s="1536"/>
      <c r="H654" s="1536"/>
      <c r="I654" s="1536"/>
      <c r="J654" s="1536"/>
      <c r="K654" s="1536"/>
      <c r="L654" s="1536"/>
      <c r="M654" s="1536"/>
      <c r="N654" s="1536"/>
      <c r="O654" s="1536"/>
      <c r="P654" s="1536"/>
      <c r="Q654" s="1536"/>
      <c r="R654" s="1536"/>
      <c r="S654" s="1536"/>
      <c r="T654" s="1536"/>
      <c r="U654" s="1536"/>
      <c r="V654" s="1536"/>
      <c r="W654" s="1536"/>
      <c r="X654" s="1536"/>
      <c r="Y654" s="1536"/>
      <c r="Z654" s="1536"/>
      <c r="AA654" s="1536"/>
      <c r="AB654" s="1536"/>
      <c r="AC654" s="1536"/>
      <c r="AD654" s="1536"/>
      <c r="AE654" s="1536"/>
      <c r="AF654" s="1536"/>
      <c r="AG654" s="1536"/>
      <c r="AH654" s="1536"/>
      <c r="AI654" s="1536"/>
      <c r="AJ654" s="1536"/>
      <c r="AK654" s="1536"/>
      <c r="AL654" s="1536"/>
      <c r="AM654" s="1536"/>
      <c r="AN654" s="1536"/>
      <c r="AO654" s="1536"/>
      <c r="AP654" s="1536"/>
      <c r="AQ654" s="1536"/>
      <c r="AR654" s="1536"/>
      <c r="AS654" s="1536"/>
      <c r="AT654" s="1536"/>
      <c r="AU654" s="1536"/>
      <c r="AV654" s="1536"/>
      <c r="AW654" s="1536"/>
      <c r="AX654" s="1536"/>
      <c r="AY654" s="1536"/>
      <c r="AZ654" s="1536"/>
      <c r="BA654" s="1536"/>
      <c r="BB654" s="1536"/>
      <c r="BC654" s="1536"/>
      <c r="BD654" s="1536"/>
      <c r="BE654" s="1536"/>
      <c r="BF654" s="1536"/>
    </row>
    <row r="655" spans="2:58" ht="15" x14ac:dyDescent="0.25">
      <c r="B655" s="1536"/>
      <c r="C655" s="1536"/>
      <c r="D655" s="1536"/>
      <c r="E655" s="1536"/>
      <c r="F655" s="1536"/>
      <c r="G655" s="1536"/>
      <c r="H655" s="1536"/>
      <c r="I655" s="1536"/>
      <c r="J655" s="1536"/>
      <c r="K655" s="1536"/>
      <c r="L655" s="1536"/>
      <c r="M655" s="1536"/>
      <c r="N655" s="1536"/>
      <c r="O655" s="1536"/>
      <c r="P655" s="1536"/>
      <c r="Q655" s="1536"/>
      <c r="R655" s="1536"/>
      <c r="S655" s="1536"/>
      <c r="T655" s="1536"/>
      <c r="U655" s="1536"/>
      <c r="V655" s="1536"/>
      <c r="W655" s="1536"/>
      <c r="X655" s="1536"/>
      <c r="Y655" s="1536"/>
      <c r="Z655" s="1536"/>
      <c r="AA655" s="1536"/>
      <c r="AB655" s="1536"/>
      <c r="AC655" s="1536"/>
      <c r="AD655" s="1536"/>
      <c r="AE655" s="1536"/>
      <c r="AF655" s="1536"/>
      <c r="AG655" s="1536"/>
      <c r="AH655" s="1536"/>
      <c r="AI655" s="1536"/>
      <c r="AJ655" s="1536"/>
      <c r="AK655" s="1536"/>
      <c r="AL655" s="1536"/>
      <c r="AM655" s="1536"/>
      <c r="AN655" s="1536"/>
      <c r="AO655" s="1536"/>
      <c r="AP655" s="1536"/>
      <c r="AQ655" s="1536"/>
      <c r="AR655" s="1536"/>
      <c r="AS655" s="1536"/>
      <c r="AT655" s="1536"/>
      <c r="AU655" s="1536"/>
      <c r="AV655" s="1536"/>
      <c r="AW655" s="1536"/>
      <c r="AX655" s="1536"/>
      <c r="AY655" s="1536"/>
      <c r="AZ655" s="1536"/>
      <c r="BA655" s="1536"/>
      <c r="BB655" s="1536"/>
      <c r="BC655" s="1536"/>
      <c r="BD655" s="1536"/>
      <c r="BE655" s="1536"/>
      <c r="BF655" s="1536"/>
    </row>
    <row r="656" spans="2:58" ht="15" x14ac:dyDescent="0.25">
      <c r="B656" s="1536"/>
      <c r="C656" s="1536"/>
      <c r="D656" s="1536"/>
      <c r="E656" s="1536"/>
      <c r="F656" s="1536"/>
      <c r="G656" s="1536"/>
      <c r="H656" s="1536"/>
      <c r="I656" s="1536"/>
      <c r="J656" s="1536"/>
      <c r="K656" s="1536"/>
      <c r="L656" s="1536"/>
      <c r="M656" s="1536"/>
      <c r="N656" s="1536"/>
      <c r="O656" s="1536"/>
      <c r="P656" s="1536"/>
      <c r="Q656" s="1536"/>
      <c r="R656" s="1536"/>
      <c r="S656" s="1536"/>
      <c r="T656" s="1536"/>
      <c r="U656" s="1536"/>
      <c r="V656" s="1536"/>
      <c r="W656" s="1536"/>
      <c r="X656" s="1536"/>
      <c r="Y656" s="1536"/>
      <c r="Z656" s="1536"/>
      <c r="AA656" s="1536"/>
      <c r="AB656" s="1536"/>
      <c r="AC656" s="1536"/>
      <c r="AD656" s="1536"/>
      <c r="AE656" s="1536"/>
      <c r="AF656" s="1536"/>
      <c r="AG656" s="1536"/>
      <c r="AH656" s="1536"/>
      <c r="AI656" s="1536"/>
      <c r="AJ656" s="1536"/>
      <c r="AK656" s="1536"/>
      <c r="AL656" s="1536"/>
      <c r="AM656" s="1536"/>
      <c r="AN656" s="1536"/>
      <c r="AO656" s="1536"/>
      <c r="AP656" s="1536"/>
      <c r="AQ656" s="1536"/>
      <c r="AR656" s="1536"/>
      <c r="AS656" s="1536"/>
      <c r="AT656" s="1536"/>
      <c r="AU656" s="1536"/>
      <c r="AV656" s="1536"/>
      <c r="AW656" s="1536"/>
      <c r="AX656" s="1536"/>
      <c r="AY656" s="1536"/>
      <c r="AZ656" s="1536"/>
      <c r="BA656" s="1536"/>
      <c r="BB656" s="1536"/>
      <c r="BC656" s="1536"/>
      <c r="BD656" s="1536"/>
      <c r="BE656" s="1536"/>
      <c r="BF656" s="1536"/>
    </row>
    <row r="657" spans="2:58" ht="15" x14ac:dyDescent="0.25">
      <c r="B657" s="1536"/>
      <c r="C657" s="1536"/>
      <c r="D657" s="1536"/>
      <c r="E657" s="1536"/>
      <c r="F657" s="1536"/>
      <c r="G657" s="1536"/>
      <c r="H657" s="1536"/>
      <c r="I657" s="1536"/>
      <c r="J657" s="1536"/>
      <c r="K657" s="1536"/>
      <c r="L657" s="1536"/>
      <c r="M657" s="1536"/>
      <c r="N657" s="1536"/>
      <c r="O657" s="1536"/>
      <c r="P657" s="1536"/>
      <c r="Q657" s="1536"/>
      <c r="R657" s="1536"/>
      <c r="S657" s="1536"/>
      <c r="T657" s="1536"/>
      <c r="U657" s="1536"/>
      <c r="V657" s="1536"/>
      <c r="W657" s="1536"/>
      <c r="X657" s="1536"/>
      <c r="Y657" s="1536"/>
      <c r="Z657" s="1536"/>
      <c r="AA657" s="1536"/>
      <c r="AB657" s="1536"/>
      <c r="AC657" s="1536"/>
      <c r="AD657" s="1536"/>
      <c r="AE657" s="1536"/>
      <c r="AF657" s="1536"/>
      <c r="AG657" s="1536"/>
      <c r="AH657" s="1536"/>
      <c r="AI657" s="1536"/>
      <c r="AJ657" s="1536"/>
      <c r="AK657" s="1536"/>
      <c r="AL657" s="1536"/>
      <c r="AM657" s="1536"/>
      <c r="AN657" s="1536"/>
      <c r="AO657" s="1536"/>
      <c r="AP657" s="1536"/>
      <c r="AQ657" s="1536"/>
      <c r="AR657" s="1536"/>
      <c r="AS657" s="1536"/>
      <c r="AT657" s="1536"/>
      <c r="AU657" s="1536"/>
      <c r="AV657" s="1536"/>
      <c r="AW657" s="1536"/>
      <c r="AX657" s="1536"/>
      <c r="AY657" s="1536"/>
      <c r="AZ657" s="1536"/>
      <c r="BA657" s="1536"/>
      <c r="BB657" s="1536"/>
      <c r="BC657" s="1536"/>
      <c r="BD657" s="1536"/>
      <c r="BE657" s="1536"/>
      <c r="BF657" s="1536"/>
    </row>
    <row r="658" spans="2:58" ht="15" x14ac:dyDescent="0.25">
      <c r="B658" s="1536"/>
      <c r="C658" s="1536"/>
      <c r="D658" s="1536"/>
      <c r="E658" s="1536"/>
      <c r="F658" s="1536"/>
      <c r="G658" s="1536"/>
      <c r="H658" s="1536"/>
      <c r="I658" s="1536"/>
      <c r="J658" s="1536"/>
      <c r="K658" s="1536"/>
      <c r="L658" s="1536"/>
      <c r="M658" s="1536"/>
      <c r="N658" s="1536"/>
      <c r="O658" s="1536"/>
      <c r="P658" s="1536"/>
      <c r="Q658" s="1536"/>
      <c r="R658" s="1536"/>
      <c r="S658" s="1536"/>
      <c r="T658" s="1536"/>
      <c r="U658" s="1536"/>
      <c r="V658" s="1536"/>
      <c r="W658" s="1536"/>
      <c r="X658" s="1536"/>
      <c r="Y658" s="1536"/>
      <c r="Z658" s="1536"/>
      <c r="AA658" s="1536"/>
      <c r="AB658" s="1536"/>
      <c r="AC658" s="1536"/>
      <c r="AD658" s="1536"/>
      <c r="AE658" s="1536"/>
      <c r="AF658" s="1536"/>
      <c r="AG658" s="1536"/>
      <c r="AH658" s="1536"/>
      <c r="AI658" s="1536"/>
      <c r="AJ658" s="1536"/>
      <c r="AK658" s="1536"/>
      <c r="AL658" s="1536"/>
      <c r="AM658" s="1536"/>
      <c r="AN658" s="1536"/>
      <c r="AO658" s="1536"/>
      <c r="AP658" s="1536"/>
      <c r="AQ658" s="1536"/>
      <c r="AR658" s="1536"/>
      <c r="AS658" s="1536"/>
      <c r="AT658" s="1536"/>
      <c r="AU658" s="1536"/>
      <c r="AV658" s="1536"/>
      <c r="AW658" s="1536"/>
      <c r="AX658" s="1536"/>
      <c r="AY658" s="1536"/>
      <c r="AZ658" s="1536"/>
      <c r="BA658" s="1536"/>
      <c r="BB658" s="1536"/>
      <c r="BC658" s="1536"/>
      <c r="BD658" s="1536"/>
      <c r="BE658" s="1536"/>
      <c r="BF658" s="1536"/>
    </row>
    <row r="659" spans="2:58" ht="15" x14ac:dyDescent="0.25">
      <c r="B659" s="1536"/>
      <c r="C659" s="1536"/>
      <c r="D659" s="1536"/>
      <c r="E659" s="1536"/>
      <c r="F659" s="1536"/>
      <c r="G659" s="1536"/>
      <c r="H659" s="1536"/>
      <c r="I659" s="1536"/>
      <c r="J659" s="1536"/>
      <c r="K659" s="1536"/>
      <c r="L659" s="1536"/>
      <c r="M659" s="1536"/>
      <c r="N659" s="1536"/>
      <c r="O659" s="1536"/>
      <c r="P659" s="1536"/>
      <c r="Q659" s="1536"/>
      <c r="R659" s="1536"/>
      <c r="S659" s="1536"/>
      <c r="T659" s="1536"/>
      <c r="U659" s="1536"/>
      <c r="V659" s="1536"/>
      <c r="W659" s="1536"/>
      <c r="X659" s="1536"/>
      <c r="Y659" s="1536"/>
      <c r="Z659" s="1536"/>
      <c r="AA659" s="1536"/>
      <c r="AB659" s="1536"/>
      <c r="AC659" s="1536"/>
      <c r="AD659" s="1536"/>
      <c r="AE659" s="1536"/>
      <c r="AF659" s="1536"/>
      <c r="AG659" s="1536"/>
      <c r="AH659" s="1536"/>
      <c r="AI659" s="1536"/>
      <c r="AJ659" s="1536"/>
      <c r="AK659" s="1536"/>
      <c r="AL659" s="1536"/>
      <c r="AM659" s="1536"/>
      <c r="AN659" s="1536"/>
      <c r="AO659" s="1536"/>
      <c r="AP659" s="1536"/>
      <c r="AQ659" s="1536"/>
      <c r="AR659" s="1536"/>
      <c r="AS659" s="1536"/>
      <c r="AT659" s="1536"/>
      <c r="AU659" s="1536"/>
      <c r="AV659" s="1536"/>
      <c r="AW659" s="1536"/>
      <c r="AX659" s="1536"/>
      <c r="AY659" s="1536"/>
      <c r="AZ659" s="1536"/>
      <c r="BA659" s="1536"/>
      <c r="BB659" s="1536"/>
      <c r="BC659" s="1536"/>
      <c r="BD659" s="1536"/>
      <c r="BE659" s="1536"/>
      <c r="BF659" s="1536"/>
    </row>
    <row r="660" spans="2:58" ht="15" x14ac:dyDescent="0.25">
      <c r="B660" s="1536"/>
      <c r="C660" s="1536"/>
      <c r="D660" s="1536"/>
      <c r="E660" s="1536"/>
      <c r="F660" s="1536"/>
      <c r="G660" s="1536"/>
      <c r="H660" s="1536"/>
      <c r="I660" s="1536"/>
      <c r="J660" s="1536"/>
      <c r="K660" s="1536"/>
      <c r="L660" s="1536"/>
      <c r="M660" s="1536"/>
      <c r="N660" s="1536"/>
      <c r="O660" s="1536"/>
      <c r="P660" s="1536"/>
      <c r="Q660" s="1536"/>
      <c r="R660" s="1536"/>
      <c r="S660" s="1536"/>
      <c r="T660" s="1536"/>
      <c r="U660" s="1536"/>
      <c r="V660" s="1536"/>
      <c r="W660" s="1536"/>
      <c r="X660" s="1536"/>
      <c r="Y660" s="1536"/>
      <c r="Z660" s="1536"/>
      <c r="AA660" s="1536"/>
      <c r="AB660" s="1536"/>
      <c r="AC660" s="1536"/>
      <c r="AD660" s="1536"/>
      <c r="AE660" s="1536"/>
      <c r="AF660" s="1536"/>
      <c r="AG660" s="1536"/>
      <c r="AH660" s="1536"/>
      <c r="AI660" s="1536"/>
      <c r="AJ660" s="1536"/>
      <c r="AK660" s="1536"/>
      <c r="AL660" s="1536"/>
      <c r="AM660" s="1536"/>
      <c r="AN660" s="1536"/>
      <c r="AO660" s="1536"/>
      <c r="AP660" s="1536"/>
      <c r="AQ660" s="1536"/>
      <c r="AR660" s="1536"/>
      <c r="AS660" s="1536"/>
      <c r="AT660" s="1536"/>
      <c r="AU660" s="1536"/>
      <c r="AV660" s="1536"/>
      <c r="AW660" s="1536"/>
      <c r="AX660" s="1536"/>
      <c r="AY660" s="1536"/>
      <c r="AZ660" s="1536"/>
      <c r="BA660" s="1536"/>
      <c r="BB660" s="1536"/>
      <c r="BC660" s="1536"/>
      <c r="BD660" s="1536"/>
      <c r="BE660" s="1536"/>
      <c r="BF660" s="1536"/>
    </row>
    <row r="661" spans="2:58" ht="15" x14ac:dyDescent="0.25">
      <c r="B661" s="1536"/>
      <c r="C661" s="1536"/>
      <c r="D661" s="1536"/>
      <c r="E661" s="1536"/>
      <c r="F661" s="1536"/>
      <c r="G661" s="1536"/>
      <c r="H661" s="1536"/>
      <c r="I661" s="1536"/>
      <c r="J661" s="1536"/>
      <c r="K661" s="1536"/>
      <c r="L661" s="1536"/>
      <c r="M661" s="1536"/>
      <c r="N661" s="1536"/>
      <c r="O661" s="1536"/>
      <c r="P661" s="1536"/>
      <c r="Q661" s="1536"/>
      <c r="R661" s="1536"/>
      <c r="S661" s="1536"/>
      <c r="T661" s="1536"/>
      <c r="U661" s="1536"/>
      <c r="V661" s="1536"/>
      <c r="W661" s="1536"/>
      <c r="X661" s="1536"/>
      <c r="Y661" s="1536"/>
      <c r="Z661" s="1536"/>
      <c r="AA661" s="1536"/>
      <c r="AB661" s="1536"/>
      <c r="AC661" s="1536"/>
      <c r="AD661" s="1536"/>
      <c r="AE661" s="1536"/>
      <c r="AF661" s="1536"/>
      <c r="AG661" s="1536"/>
      <c r="AH661" s="1536"/>
      <c r="AI661" s="1536"/>
      <c r="AJ661" s="1536"/>
      <c r="AK661" s="1536"/>
      <c r="AL661" s="1536"/>
      <c r="AM661" s="1536"/>
      <c r="AN661" s="1536"/>
      <c r="AO661" s="1536"/>
      <c r="AP661" s="1536"/>
      <c r="AQ661" s="1536"/>
      <c r="AR661" s="1536"/>
      <c r="AS661" s="1536"/>
      <c r="AT661" s="1536"/>
      <c r="AU661" s="1536"/>
      <c r="AV661" s="1536"/>
      <c r="AW661" s="1536"/>
      <c r="AX661" s="1536"/>
      <c r="AY661" s="1536"/>
      <c r="AZ661" s="1536"/>
      <c r="BA661" s="1536"/>
      <c r="BB661" s="1536"/>
      <c r="BC661" s="1536"/>
      <c r="BD661" s="1536"/>
      <c r="BE661" s="1536"/>
      <c r="BF661" s="1536"/>
    </row>
    <row r="662" spans="2:58" ht="15" x14ac:dyDescent="0.25">
      <c r="B662" s="1536"/>
      <c r="C662" s="1536"/>
      <c r="D662" s="1536"/>
      <c r="E662" s="1536"/>
      <c r="F662" s="1536"/>
      <c r="G662" s="1536"/>
      <c r="H662" s="1536"/>
      <c r="I662" s="1536"/>
      <c r="J662" s="1536"/>
      <c r="K662" s="1536"/>
      <c r="L662" s="1536"/>
      <c r="M662" s="1536"/>
      <c r="N662" s="1536"/>
      <c r="O662" s="1536"/>
      <c r="P662" s="1536"/>
      <c r="Q662" s="1536"/>
      <c r="R662" s="1536"/>
      <c r="S662" s="1536"/>
      <c r="T662" s="1536"/>
      <c r="U662" s="1536"/>
      <c r="V662" s="1536"/>
      <c r="W662" s="1536"/>
      <c r="X662" s="1536"/>
      <c r="Y662" s="1536"/>
      <c r="Z662" s="1536"/>
      <c r="AA662" s="1536"/>
      <c r="AB662" s="1536"/>
      <c r="AC662" s="1536"/>
      <c r="AD662" s="1536"/>
      <c r="AE662" s="1536"/>
      <c r="AF662" s="1536"/>
      <c r="AG662" s="1536"/>
      <c r="AH662" s="1536"/>
      <c r="AI662" s="1536"/>
      <c r="AJ662" s="1536"/>
      <c r="AK662" s="1536"/>
      <c r="AL662" s="1536"/>
      <c r="AM662" s="1536"/>
      <c r="AN662" s="1536"/>
      <c r="AO662" s="1536"/>
      <c r="AP662" s="1536"/>
      <c r="AQ662" s="1536"/>
      <c r="AR662" s="1536"/>
      <c r="AS662" s="1536"/>
      <c r="AT662" s="1536"/>
      <c r="AU662" s="1536"/>
      <c r="AV662" s="1536"/>
      <c r="AW662" s="1536"/>
      <c r="AX662" s="1536"/>
      <c r="AY662" s="1536"/>
      <c r="AZ662" s="1536"/>
      <c r="BA662" s="1536"/>
      <c r="BB662" s="1536"/>
      <c r="BC662" s="1536"/>
      <c r="BD662" s="1536"/>
      <c r="BE662" s="1536"/>
      <c r="BF662" s="1536"/>
    </row>
    <row r="663" spans="2:58" ht="15" x14ac:dyDescent="0.25">
      <c r="B663" s="1536"/>
      <c r="C663" s="1536"/>
      <c r="D663" s="1536"/>
      <c r="E663" s="1536"/>
      <c r="F663" s="1536"/>
      <c r="G663" s="1536"/>
      <c r="H663" s="1536"/>
      <c r="I663" s="1536"/>
      <c r="J663" s="1536"/>
      <c r="K663" s="1536"/>
      <c r="L663" s="1536"/>
      <c r="M663" s="1536"/>
      <c r="N663" s="1536"/>
      <c r="O663" s="1536"/>
      <c r="P663" s="1536"/>
      <c r="Q663" s="1536"/>
      <c r="R663" s="1536"/>
      <c r="S663" s="1536"/>
      <c r="T663" s="1536"/>
      <c r="U663" s="1536"/>
      <c r="V663" s="1536"/>
      <c r="W663" s="1536"/>
      <c r="X663" s="1536"/>
      <c r="Y663" s="1536"/>
      <c r="Z663" s="1536"/>
      <c r="AA663" s="1536"/>
      <c r="AB663" s="1536"/>
      <c r="AC663" s="1536"/>
      <c r="AD663" s="1536"/>
      <c r="AE663" s="1536"/>
      <c r="AF663" s="1536"/>
      <c r="AG663" s="1536"/>
      <c r="AH663" s="1536"/>
      <c r="AI663" s="1536"/>
      <c r="AJ663" s="1536"/>
      <c r="AK663" s="1536"/>
      <c r="AL663" s="1536"/>
      <c r="AM663" s="1536"/>
      <c r="AN663" s="1536"/>
      <c r="AO663" s="1536"/>
      <c r="AP663" s="1536"/>
      <c r="AQ663" s="1536"/>
      <c r="AR663" s="1536"/>
      <c r="AS663" s="1536"/>
      <c r="AT663" s="1536"/>
      <c r="AU663" s="1536"/>
      <c r="AV663" s="1536"/>
      <c r="AW663" s="1536"/>
      <c r="AX663" s="1536"/>
      <c r="AY663" s="1536"/>
      <c r="AZ663" s="1536"/>
      <c r="BA663" s="1536"/>
      <c r="BB663" s="1536"/>
      <c r="BC663" s="1536"/>
      <c r="BD663" s="1536"/>
      <c r="BE663" s="1536"/>
      <c r="BF663" s="1536"/>
    </row>
    <row r="664" spans="2:58" ht="15" x14ac:dyDescent="0.25">
      <c r="B664" s="1536"/>
      <c r="C664" s="1536"/>
      <c r="D664" s="1536"/>
      <c r="E664" s="1536"/>
      <c r="F664" s="1536"/>
      <c r="G664" s="1536"/>
      <c r="H664" s="1536"/>
      <c r="I664" s="1536"/>
      <c r="J664" s="1536"/>
      <c r="K664" s="1536"/>
      <c r="L664" s="1536"/>
      <c r="M664" s="1536"/>
      <c r="N664" s="1536"/>
      <c r="O664" s="1536"/>
      <c r="P664" s="1536"/>
      <c r="Q664" s="1536"/>
      <c r="R664" s="1536"/>
      <c r="S664" s="1536"/>
      <c r="T664" s="1536"/>
      <c r="U664" s="1536"/>
      <c r="V664" s="1536"/>
      <c r="W664" s="1536"/>
      <c r="X664" s="1536"/>
      <c r="Y664" s="1536"/>
      <c r="Z664" s="1536"/>
      <c r="AA664" s="1536"/>
      <c r="AB664" s="1536"/>
      <c r="AC664" s="1536"/>
      <c r="AD664" s="1536"/>
      <c r="AE664" s="1536"/>
      <c r="AF664" s="1536"/>
      <c r="AG664" s="1536"/>
      <c r="AH664" s="1536"/>
      <c r="AI664" s="1536"/>
      <c r="AJ664" s="1536"/>
      <c r="AK664" s="1536"/>
      <c r="AL664" s="1536"/>
      <c r="AM664" s="1536"/>
      <c r="AN664" s="1536"/>
      <c r="AO664" s="1536"/>
      <c r="AP664" s="1536"/>
      <c r="AQ664" s="1536"/>
      <c r="AR664" s="1536"/>
      <c r="AS664" s="1536"/>
      <c r="AT664" s="1536"/>
      <c r="AU664" s="1536"/>
      <c r="AV664" s="1536"/>
      <c r="AW664" s="1536"/>
      <c r="AX664" s="1536"/>
      <c r="AY664" s="1536"/>
      <c r="AZ664" s="1536"/>
      <c r="BA664" s="1536"/>
      <c r="BB664" s="1536"/>
      <c r="BC664" s="1536"/>
      <c r="BD664" s="1536"/>
      <c r="BE664" s="1536"/>
      <c r="BF664" s="1536"/>
    </row>
    <row r="665" spans="2:58" ht="15" x14ac:dyDescent="0.25">
      <c r="B665" s="1536"/>
      <c r="C665" s="1536"/>
      <c r="D665" s="1536"/>
      <c r="E665" s="1536"/>
      <c r="F665" s="1536"/>
      <c r="G665" s="1536"/>
      <c r="H665" s="1536"/>
      <c r="I665" s="1536"/>
      <c r="J665" s="1536"/>
      <c r="K665" s="1536"/>
      <c r="L665" s="1536"/>
      <c r="M665" s="1536"/>
      <c r="N665" s="1536"/>
      <c r="O665" s="1536"/>
      <c r="P665" s="1536"/>
      <c r="Q665" s="1536"/>
      <c r="R665" s="1536"/>
      <c r="S665" s="1536"/>
      <c r="T665" s="1536"/>
      <c r="U665" s="1536"/>
      <c r="V665" s="1536"/>
      <c r="W665" s="1536"/>
      <c r="X665" s="1536"/>
      <c r="Y665" s="1536"/>
      <c r="Z665" s="1536"/>
      <c r="AA665" s="1536"/>
      <c r="AB665" s="1536"/>
      <c r="AC665" s="1536"/>
      <c r="AD665" s="1536"/>
      <c r="AE665" s="1536"/>
      <c r="AF665" s="1536"/>
      <c r="AG665" s="1536"/>
      <c r="AH665" s="1536"/>
      <c r="AI665" s="1536"/>
      <c r="AJ665" s="1536"/>
      <c r="AK665" s="1536"/>
      <c r="AL665" s="1536"/>
      <c r="AM665" s="1536"/>
      <c r="AN665" s="1536"/>
      <c r="AO665" s="1536"/>
      <c r="AP665" s="1536"/>
      <c r="AQ665" s="1536"/>
      <c r="AR665" s="1536"/>
      <c r="AS665" s="1536"/>
      <c r="AT665" s="1536"/>
      <c r="AU665" s="1536"/>
      <c r="AV665" s="1536"/>
      <c r="AW665" s="1536"/>
      <c r="AX665" s="1536"/>
      <c r="AY665" s="1536"/>
      <c r="AZ665" s="1536"/>
      <c r="BA665" s="1536"/>
      <c r="BB665" s="1536"/>
      <c r="BC665" s="1536"/>
      <c r="BD665" s="1536"/>
      <c r="BE665" s="1536"/>
      <c r="BF665" s="1536"/>
    </row>
    <row r="666" spans="2:58" ht="15" x14ac:dyDescent="0.25">
      <c r="B666" s="1536"/>
      <c r="C666" s="1536"/>
      <c r="D666" s="1536"/>
      <c r="E666" s="1536"/>
      <c r="F666" s="1536"/>
      <c r="G666" s="1536"/>
      <c r="H666" s="1536"/>
      <c r="I666" s="1536"/>
      <c r="J666" s="1536"/>
      <c r="K666" s="1536"/>
      <c r="L666" s="1536"/>
      <c r="M666" s="1536"/>
      <c r="N666" s="1536"/>
      <c r="O666" s="1536"/>
      <c r="P666" s="1536"/>
      <c r="Q666" s="1536"/>
      <c r="R666" s="1536"/>
      <c r="S666" s="1536"/>
      <c r="T666" s="1536"/>
      <c r="U666" s="1536"/>
      <c r="V666" s="1536"/>
      <c r="W666" s="1536"/>
      <c r="X666" s="1536"/>
      <c r="Y666" s="1536"/>
      <c r="Z666" s="1536"/>
      <c r="AA666" s="1536"/>
      <c r="AB666" s="1536"/>
      <c r="AC666" s="1536"/>
      <c r="AD666" s="1536"/>
      <c r="AE666" s="1536"/>
      <c r="AF666" s="1536"/>
      <c r="AG666" s="1536"/>
      <c r="AH666" s="1536"/>
      <c r="AI666" s="1536"/>
      <c r="AJ666" s="1536"/>
      <c r="AK666" s="1536"/>
      <c r="AL666" s="1536"/>
      <c r="AM666" s="1536"/>
      <c r="AN666" s="1536"/>
      <c r="AO666" s="1536"/>
      <c r="AP666" s="1536"/>
      <c r="AQ666" s="1536"/>
      <c r="AR666" s="1536"/>
      <c r="AS666" s="1536"/>
      <c r="AT666" s="1536"/>
      <c r="AU666" s="1536"/>
      <c r="AV666" s="1536"/>
      <c r="AW666" s="1536"/>
      <c r="AX666" s="1536"/>
      <c r="AY666" s="1536"/>
      <c r="AZ666" s="1536"/>
      <c r="BA666" s="1536"/>
      <c r="BB666" s="1536"/>
      <c r="BC666" s="1536"/>
      <c r="BD666" s="1536"/>
      <c r="BE666" s="1536"/>
      <c r="BF666" s="1536"/>
    </row>
    <row r="667" spans="2:58" ht="15" x14ac:dyDescent="0.25">
      <c r="B667" s="1536"/>
      <c r="C667" s="1536"/>
      <c r="D667" s="1536"/>
      <c r="E667" s="1536"/>
      <c r="F667" s="1536"/>
      <c r="G667" s="1536"/>
      <c r="H667" s="1536"/>
      <c r="I667" s="1536"/>
      <c r="J667" s="1536"/>
      <c r="K667" s="1536"/>
      <c r="L667" s="1536"/>
      <c r="M667" s="1536"/>
      <c r="N667" s="1536"/>
      <c r="O667" s="1536"/>
      <c r="P667" s="1536"/>
      <c r="Q667" s="1536"/>
      <c r="R667" s="1536"/>
      <c r="S667" s="1536"/>
      <c r="T667" s="1536"/>
      <c r="U667" s="1536"/>
      <c r="V667" s="1536"/>
      <c r="W667" s="1536"/>
      <c r="X667" s="1536"/>
      <c r="Y667" s="1536"/>
      <c r="Z667" s="1536"/>
      <c r="AA667" s="1536"/>
      <c r="AB667" s="1536"/>
      <c r="AC667" s="1536"/>
      <c r="AD667" s="1536"/>
      <c r="AE667" s="1536"/>
      <c r="AF667" s="1536"/>
      <c r="AG667" s="1536"/>
      <c r="AH667" s="1536"/>
      <c r="AI667" s="1536"/>
      <c r="AJ667" s="1536"/>
      <c r="AK667" s="1536"/>
      <c r="AL667" s="1536"/>
      <c r="AM667" s="1536"/>
      <c r="AN667" s="1536"/>
      <c r="AO667" s="1536"/>
      <c r="AP667" s="1536"/>
      <c r="AQ667" s="1536"/>
      <c r="AR667" s="1536"/>
      <c r="AS667" s="1536"/>
      <c r="AT667" s="1536"/>
      <c r="AU667" s="1536"/>
      <c r="AV667" s="1536"/>
      <c r="AW667" s="1536"/>
      <c r="AX667" s="1536"/>
      <c r="AY667" s="1536"/>
      <c r="AZ667" s="1536"/>
      <c r="BA667" s="1536"/>
      <c r="BB667" s="1536"/>
      <c r="BC667" s="1536"/>
      <c r="BD667" s="1536"/>
      <c r="BE667" s="1536"/>
      <c r="BF667" s="1536"/>
    </row>
    <row r="668" spans="2:58" ht="15" x14ac:dyDescent="0.25">
      <c r="B668" s="1536"/>
      <c r="C668" s="1536"/>
      <c r="D668" s="1536"/>
      <c r="E668" s="1536"/>
      <c r="F668" s="1536"/>
      <c r="G668" s="1536"/>
      <c r="H668" s="1536"/>
      <c r="I668" s="1536"/>
      <c r="J668" s="1536"/>
      <c r="K668" s="1536"/>
      <c r="L668" s="1536"/>
      <c r="M668" s="1536"/>
      <c r="N668" s="1536"/>
      <c r="O668" s="1536"/>
      <c r="P668" s="1536"/>
      <c r="Q668" s="1536"/>
      <c r="R668" s="1536"/>
      <c r="S668" s="1536"/>
      <c r="T668" s="1536"/>
      <c r="U668" s="1536"/>
      <c r="V668" s="1536"/>
      <c r="W668" s="1536"/>
      <c r="X668" s="1536"/>
      <c r="Y668" s="1536"/>
      <c r="Z668" s="1536"/>
      <c r="AA668" s="1536"/>
      <c r="AB668" s="1536"/>
      <c r="AC668" s="1536"/>
      <c r="AD668" s="1536"/>
      <c r="AE668" s="1536"/>
      <c r="AF668" s="1536"/>
      <c r="AG668" s="1536"/>
      <c r="AH668" s="1536"/>
      <c r="AI668" s="1536"/>
      <c r="AJ668" s="1536"/>
      <c r="AK668" s="1536"/>
      <c r="AL668" s="1536"/>
      <c r="AM668" s="1536"/>
      <c r="AN668" s="1536"/>
      <c r="AO668" s="1536"/>
      <c r="AP668" s="1536"/>
      <c r="AQ668" s="1536"/>
      <c r="AR668" s="1536"/>
      <c r="AS668" s="1536"/>
      <c r="AT668" s="1536"/>
      <c r="AU668" s="1536"/>
      <c r="AV668" s="1536"/>
      <c r="AW668" s="1536"/>
      <c r="AX668" s="1536"/>
      <c r="AY668" s="1536"/>
      <c r="AZ668" s="1536"/>
      <c r="BA668" s="1536"/>
      <c r="BB668" s="1536"/>
      <c r="BC668" s="1536"/>
      <c r="BD668" s="1536"/>
      <c r="BE668" s="1536"/>
      <c r="BF668" s="1536"/>
    </row>
    <row r="669" spans="2:58" ht="15" x14ac:dyDescent="0.25">
      <c r="B669" s="1536"/>
      <c r="C669" s="1536"/>
      <c r="D669" s="1536"/>
      <c r="E669" s="1536"/>
      <c r="F669" s="1536"/>
      <c r="G669" s="1536"/>
      <c r="H669" s="1536"/>
      <c r="I669" s="1536"/>
      <c r="J669" s="1536"/>
      <c r="K669" s="1536"/>
      <c r="L669" s="1536"/>
      <c r="M669" s="1536"/>
      <c r="N669" s="1536"/>
      <c r="O669" s="1536"/>
      <c r="P669" s="1536"/>
      <c r="Q669" s="1536"/>
      <c r="R669" s="1536"/>
      <c r="S669" s="1536"/>
      <c r="T669" s="1536"/>
      <c r="U669" s="1536"/>
      <c r="V669" s="1536"/>
      <c r="W669" s="1536"/>
      <c r="X669" s="1536"/>
      <c r="Y669" s="1536"/>
      <c r="Z669" s="1536"/>
      <c r="AA669" s="1536"/>
      <c r="AB669" s="1536"/>
      <c r="AC669" s="1536"/>
      <c r="AD669" s="1536"/>
      <c r="AE669" s="1536"/>
      <c r="AF669" s="1536"/>
      <c r="AG669" s="1536"/>
      <c r="AH669" s="1536"/>
      <c r="AI669" s="1536"/>
      <c r="AJ669" s="1536"/>
      <c r="AK669" s="1536"/>
      <c r="AL669" s="1536"/>
      <c r="AM669" s="1536"/>
      <c r="AN669" s="1536"/>
      <c r="AO669" s="1536"/>
      <c r="AP669" s="1536"/>
      <c r="AQ669" s="1536"/>
      <c r="AR669" s="1536"/>
      <c r="AS669" s="1536"/>
      <c r="AT669" s="1536"/>
      <c r="AU669" s="1536"/>
      <c r="AV669" s="1536"/>
      <c r="AW669" s="1536"/>
      <c r="AX669" s="1536"/>
      <c r="AY669" s="1536"/>
      <c r="AZ669" s="1536"/>
      <c r="BA669" s="1536"/>
      <c r="BB669" s="1536"/>
      <c r="BC669" s="1536"/>
      <c r="BD669" s="1536"/>
      <c r="BE669" s="1536"/>
      <c r="BF669" s="1536"/>
    </row>
    <row r="670" spans="2:58" ht="15" x14ac:dyDescent="0.25">
      <c r="B670" s="1536"/>
      <c r="C670" s="1536"/>
      <c r="D670" s="1536"/>
      <c r="E670" s="1536"/>
      <c r="F670" s="1536"/>
      <c r="G670" s="1536"/>
      <c r="H670" s="1536"/>
      <c r="I670" s="1536"/>
      <c r="J670" s="1536"/>
      <c r="K670" s="1536"/>
      <c r="L670" s="1536"/>
      <c r="M670" s="1536"/>
      <c r="N670" s="1536"/>
      <c r="O670" s="1536"/>
      <c r="P670" s="1536"/>
      <c r="Q670" s="1536"/>
      <c r="R670" s="1536"/>
      <c r="S670" s="1536"/>
      <c r="T670" s="1536"/>
      <c r="U670" s="1536"/>
      <c r="V670" s="1536"/>
      <c r="W670" s="1536"/>
      <c r="X670" s="1536"/>
      <c r="Y670" s="1536"/>
      <c r="Z670" s="1536"/>
      <c r="AA670" s="1536"/>
      <c r="AB670" s="1536"/>
      <c r="AC670" s="1536"/>
      <c r="AD670" s="1536"/>
      <c r="AE670" s="1536"/>
      <c r="AF670" s="1536"/>
      <c r="AG670" s="1536"/>
      <c r="AH670" s="1536"/>
      <c r="AI670" s="1536"/>
      <c r="AJ670" s="1536"/>
      <c r="AK670" s="1536"/>
      <c r="AL670" s="1536"/>
      <c r="AM670" s="1536"/>
      <c r="AN670" s="1536"/>
      <c r="AO670" s="1536"/>
      <c r="AP670" s="1536"/>
      <c r="AQ670" s="1536"/>
      <c r="AR670" s="1536"/>
      <c r="AS670" s="1536"/>
      <c r="AT670" s="1536"/>
      <c r="AU670" s="1536"/>
      <c r="AV670" s="1536"/>
      <c r="AW670" s="1536"/>
      <c r="AX670" s="1536"/>
      <c r="AY670" s="1536"/>
      <c r="AZ670" s="1536"/>
      <c r="BA670" s="1536"/>
      <c r="BB670" s="1536"/>
      <c r="BC670" s="1536"/>
      <c r="BD670" s="1536"/>
      <c r="BE670" s="1536"/>
      <c r="BF670" s="1536"/>
    </row>
    <row r="671" spans="2:58" ht="15" x14ac:dyDescent="0.25">
      <c r="B671" s="1536"/>
      <c r="C671" s="1536"/>
      <c r="D671" s="1536"/>
      <c r="E671" s="1536"/>
      <c r="F671" s="1536"/>
      <c r="G671" s="1536"/>
      <c r="H671" s="1536"/>
      <c r="I671" s="1536"/>
      <c r="J671" s="1536"/>
      <c r="K671" s="1536"/>
      <c r="L671" s="1536"/>
      <c r="M671" s="1536"/>
      <c r="N671" s="1536"/>
      <c r="O671" s="1536"/>
      <c r="P671" s="1536"/>
      <c r="Q671" s="1536"/>
      <c r="R671" s="1536"/>
      <c r="S671" s="1536"/>
      <c r="T671" s="1536"/>
      <c r="U671" s="1536"/>
      <c r="V671" s="1536"/>
      <c r="W671" s="1536"/>
      <c r="X671" s="1536"/>
      <c r="Y671" s="1536"/>
      <c r="Z671" s="1536"/>
      <c r="AA671" s="1536"/>
      <c r="AB671" s="1536"/>
      <c r="AC671" s="1536"/>
      <c r="AD671" s="1536"/>
      <c r="AE671" s="1536"/>
      <c r="AF671" s="1536"/>
      <c r="AG671" s="1536"/>
      <c r="AH671" s="1536"/>
      <c r="AI671" s="1536"/>
      <c r="AJ671" s="1536"/>
      <c r="AK671" s="1536"/>
      <c r="AL671" s="1536"/>
      <c r="AM671" s="1536"/>
      <c r="AN671" s="1536"/>
      <c r="AO671" s="1536"/>
      <c r="AP671" s="1536"/>
      <c r="AQ671" s="1536"/>
      <c r="AR671" s="1536"/>
      <c r="AS671" s="1536"/>
      <c r="AT671" s="1536"/>
      <c r="AU671" s="1536"/>
      <c r="AV671" s="1536"/>
      <c r="AW671" s="1536"/>
      <c r="AX671" s="1536"/>
      <c r="AY671" s="1536"/>
      <c r="AZ671" s="1536"/>
      <c r="BA671" s="1536"/>
      <c r="BB671" s="1536"/>
      <c r="BC671" s="1536"/>
      <c r="BD671" s="1536"/>
      <c r="BE671" s="1536"/>
      <c r="BF671" s="1536"/>
    </row>
    <row r="672" spans="2:58" ht="15" x14ac:dyDescent="0.25">
      <c r="B672" s="1536"/>
      <c r="C672" s="1536"/>
      <c r="D672" s="1536"/>
      <c r="E672" s="1536"/>
      <c r="F672" s="1536"/>
      <c r="G672" s="1536"/>
      <c r="H672" s="1536"/>
      <c r="I672" s="1536"/>
      <c r="J672" s="1536"/>
      <c r="K672" s="1536"/>
      <c r="L672" s="1536"/>
      <c r="M672" s="1536"/>
      <c r="N672" s="1536"/>
      <c r="O672" s="1536"/>
      <c r="P672" s="1536"/>
      <c r="Q672" s="1536"/>
      <c r="R672" s="1536"/>
      <c r="S672" s="1536"/>
      <c r="T672" s="1536"/>
      <c r="U672" s="1536"/>
      <c r="V672" s="1536"/>
      <c r="W672" s="1536"/>
      <c r="X672" s="1536"/>
      <c r="Y672" s="1536"/>
      <c r="Z672" s="1536"/>
      <c r="AA672" s="1536"/>
      <c r="AB672" s="1536"/>
      <c r="AC672" s="1536"/>
      <c r="AD672" s="1536"/>
      <c r="AE672" s="1536"/>
      <c r="AF672" s="1536"/>
      <c r="AG672" s="1536"/>
      <c r="AH672" s="1536"/>
      <c r="AI672" s="1536"/>
      <c r="AJ672" s="1536"/>
      <c r="AK672" s="1536"/>
      <c r="AL672" s="1536"/>
      <c r="AM672" s="1536"/>
      <c r="AN672" s="1536"/>
      <c r="AO672" s="1536"/>
      <c r="AP672" s="1536"/>
      <c r="AQ672" s="1536"/>
      <c r="AR672" s="1536"/>
      <c r="AS672" s="1536"/>
      <c r="AT672" s="1536"/>
      <c r="AU672" s="1536"/>
      <c r="AV672" s="1536"/>
      <c r="AW672" s="1536"/>
      <c r="AX672" s="1536"/>
      <c r="AY672" s="1536"/>
      <c r="AZ672" s="1536"/>
      <c r="BA672" s="1536"/>
      <c r="BB672" s="1536"/>
      <c r="BC672" s="1536"/>
      <c r="BD672" s="1536"/>
      <c r="BE672" s="1536"/>
      <c r="BF672" s="1536"/>
    </row>
    <row r="673" spans="2:58" ht="15" x14ac:dyDescent="0.25">
      <c r="B673" s="1536"/>
      <c r="C673" s="1536"/>
      <c r="D673" s="1536"/>
      <c r="E673" s="1536"/>
      <c r="F673" s="1536"/>
      <c r="G673" s="1536"/>
      <c r="H673" s="1536"/>
      <c r="I673" s="1536"/>
      <c r="J673" s="1536"/>
      <c r="K673" s="1536"/>
      <c r="L673" s="1536"/>
      <c r="M673" s="1536"/>
      <c r="N673" s="1536"/>
      <c r="O673" s="1536"/>
      <c r="P673" s="1536"/>
      <c r="Q673" s="1536"/>
      <c r="R673" s="1536"/>
      <c r="S673" s="1536"/>
      <c r="T673" s="1536"/>
      <c r="U673" s="1536"/>
      <c r="V673" s="1536"/>
      <c r="W673" s="1536"/>
      <c r="X673" s="1536"/>
      <c r="Y673" s="1536"/>
      <c r="Z673" s="1536"/>
      <c r="AA673" s="1536"/>
      <c r="AB673" s="1536"/>
      <c r="AC673" s="1536"/>
      <c r="AD673" s="1536"/>
      <c r="AE673" s="1536"/>
      <c r="AF673" s="1536"/>
      <c r="AG673" s="1536"/>
      <c r="AH673" s="1536"/>
      <c r="AI673" s="1536"/>
      <c r="AJ673" s="1536"/>
      <c r="AK673" s="1536"/>
      <c r="AL673" s="1536"/>
      <c r="AM673" s="1536"/>
      <c r="AN673" s="1536"/>
      <c r="AO673" s="1536"/>
      <c r="AP673" s="1536"/>
      <c r="AQ673" s="1536"/>
      <c r="AR673" s="1536"/>
      <c r="AS673" s="1536"/>
      <c r="AT673" s="1536"/>
      <c r="AU673" s="1536"/>
      <c r="AV673" s="1536"/>
      <c r="AW673" s="1536"/>
      <c r="AX673" s="1536"/>
      <c r="AY673" s="1536"/>
      <c r="AZ673" s="1536"/>
      <c r="BA673" s="1536"/>
      <c r="BB673" s="1536"/>
      <c r="BC673" s="1536"/>
      <c r="BD673" s="1536"/>
      <c r="BE673" s="1536"/>
      <c r="BF673" s="1536"/>
    </row>
    <row r="674" spans="2:58" ht="15" x14ac:dyDescent="0.25">
      <c r="B674" s="1536"/>
      <c r="C674" s="1536"/>
      <c r="D674" s="1536"/>
      <c r="E674" s="1536"/>
      <c r="F674" s="1536"/>
      <c r="G674" s="1536"/>
      <c r="H674" s="1536"/>
      <c r="I674" s="1536"/>
      <c r="J674" s="1536"/>
      <c r="K674" s="1536"/>
      <c r="L674" s="1536"/>
      <c r="M674" s="1536"/>
      <c r="N674" s="1536"/>
      <c r="O674" s="1536"/>
      <c r="P674" s="1536"/>
      <c r="Q674" s="1536"/>
      <c r="R674" s="1536"/>
      <c r="S674" s="1536"/>
      <c r="T674" s="1536"/>
      <c r="U674" s="1536"/>
      <c r="V674" s="1536"/>
      <c r="W674" s="1536"/>
      <c r="X674" s="1536"/>
      <c r="Y674" s="1536"/>
      <c r="Z674" s="1536"/>
      <c r="AA674" s="1536"/>
      <c r="AB674" s="1536"/>
      <c r="AC674" s="1536"/>
      <c r="AD674" s="1536"/>
      <c r="AE674" s="1536"/>
      <c r="AF674" s="1536"/>
      <c r="AG674" s="1536"/>
      <c r="AH674" s="1536"/>
      <c r="AI674" s="1536"/>
      <c r="AJ674" s="1536"/>
      <c r="AK674" s="1536"/>
      <c r="AL674" s="1536"/>
      <c r="AM674" s="1536"/>
      <c r="AN674" s="1536"/>
      <c r="AO674" s="1536"/>
      <c r="AP674" s="1536"/>
      <c r="AQ674" s="1536"/>
      <c r="AR674" s="1536"/>
      <c r="AS674" s="1536"/>
      <c r="AT674" s="1536"/>
      <c r="AU674" s="1536"/>
      <c r="AV674" s="1536"/>
      <c r="AW674" s="1536"/>
      <c r="AX674" s="1536"/>
      <c r="AY674" s="1536"/>
      <c r="AZ674" s="1536"/>
      <c r="BA674" s="1536"/>
      <c r="BB674" s="1536"/>
      <c r="BC674" s="1536"/>
      <c r="BD674" s="1536"/>
      <c r="BE674" s="1536"/>
      <c r="BF674" s="1536"/>
    </row>
    <row r="675" spans="2:58" ht="15" x14ac:dyDescent="0.25">
      <c r="B675" s="1536"/>
      <c r="C675" s="1536"/>
      <c r="D675" s="1536"/>
      <c r="E675" s="1536"/>
      <c r="F675" s="1536"/>
      <c r="G675" s="1536"/>
      <c r="H675" s="1536"/>
      <c r="I675" s="1536"/>
      <c r="J675" s="1536"/>
      <c r="K675" s="1536"/>
      <c r="L675" s="1536"/>
      <c r="M675" s="1536"/>
      <c r="N675" s="1536"/>
      <c r="O675" s="1536"/>
      <c r="P675" s="1536"/>
      <c r="Q675" s="1536"/>
      <c r="R675" s="1536"/>
      <c r="S675" s="1536"/>
      <c r="T675" s="1536"/>
      <c r="U675" s="1536"/>
      <c r="V675" s="1536"/>
      <c r="W675" s="1536"/>
      <c r="X675" s="1536"/>
      <c r="Y675" s="1536"/>
      <c r="Z675" s="1536"/>
      <c r="AA675" s="1536"/>
      <c r="AB675" s="1536"/>
      <c r="AC675" s="1536"/>
      <c r="AD675" s="1536"/>
      <c r="AE675" s="1536"/>
      <c r="AF675" s="1536"/>
      <c r="AG675" s="1536"/>
      <c r="AH675" s="1536"/>
      <c r="AI675" s="1536"/>
      <c r="AJ675" s="1536"/>
      <c r="AK675" s="1536"/>
      <c r="AL675" s="1536"/>
      <c r="AM675" s="1536"/>
      <c r="AN675" s="1536"/>
      <c r="AO675" s="1536"/>
      <c r="AP675" s="1536"/>
      <c r="AQ675" s="1536"/>
      <c r="AR675" s="1536"/>
      <c r="AS675" s="1536"/>
      <c r="AT675" s="1536"/>
      <c r="AU675" s="1536"/>
      <c r="AV675" s="1536"/>
      <c r="AW675" s="1536"/>
      <c r="AX675" s="1536"/>
      <c r="AY675" s="1536"/>
      <c r="AZ675" s="1536"/>
      <c r="BA675" s="1536"/>
      <c r="BB675" s="1536"/>
      <c r="BC675" s="1536"/>
      <c r="BD675" s="1536"/>
      <c r="BE675" s="1536"/>
      <c r="BF675" s="1536"/>
    </row>
    <row r="676" spans="2:58" ht="15" x14ac:dyDescent="0.25">
      <c r="B676" s="1536"/>
      <c r="C676" s="1536"/>
      <c r="D676" s="1536"/>
      <c r="E676" s="1536"/>
      <c r="F676" s="1536"/>
      <c r="G676" s="1536"/>
      <c r="H676" s="1536"/>
      <c r="I676" s="1536"/>
      <c r="J676" s="1536"/>
      <c r="K676" s="1536"/>
      <c r="L676" s="1536"/>
      <c r="M676" s="1536"/>
      <c r="N676" s="1536"/>
      <c r="O676" s="1536"/>
      <c r="P676" s="1536"/>
      <c r="Q676" s="1536"/>
      <c r="R676" s="1536"/>
      <c r="S676" s="1536"/>
      <c r="T676" s="1536"/>
      <c r="U676" s="1536"/>
      <c r="V676" s="1536"/>
      <c r="W676" s="1536"/>
      <c r="X676" s="1536"/>
      <c r="Y676" s="1536"/>
      <c r="Z676" s="1536"/>
      <c r="AA676" s="1536"/>
      <c r="AB676" s="1536"/>
      <c r="AC676" s="1536"/>
      <c r="AD676" s="1536"/>
      <c r="AE676" s="1536"/>
      <c r="AF676" s="1536"/>
      <c r="AG676" s="1536"/>
      <c r="AH676" s="1536"/>
      <c r="AI676" s="1536"/>
      <c r="AJ676" s="1536"/>
      <c r="AK676" s="1536"/>
      <c r="AL676" s="1536"/>
      <c r="AM676" s="1536"/>
      <c r="AN676" s="1536"/>
      <c r="AO676" s="1536"/>
      <c r="AP676" s="1536"/>
      <c r="AQ676" s="1536"/>
      <c r="AR676" s="1536"/>
      <c r="AS676" s="1536"/>
      <c r="AT676" s="1536"/>
      <c r="AU676" s="1536"/>
      <c r="AV676" s="1536"/>
      <c r="AW676" s="1536"/>
      <c r="AX676" s="1536"/>
      <c r="AY676" s="1536"/>
      <c r="AZ676" s="1536"/>
      <c r="BA676" s="1536"/>
      <c r="BB676" s="1536"/>
      <c r="BC676" s="1536"/>
      <c r="BD676" s="1536"/>
      <c r="BE676" s="1536"/>
      <c r="BF676" s="1536"/>
    </row>
    <row r="677" spans="2:58" ht="15" x14ac:dyDescent="0.25">
      <c r="B677" s="1536"/>
      <c r="C677" s="1536"/>
      <c r="D677" s="1536"/>
      <c r="E677" s="1536"/>
      <c r="F677" s="1536"/>
      <c r="G677" s="1536"/>
      <c r="H677" s="1536"/>
      <c r="I677" s="1536"/>
      <c r="J677" s="1536"/>
      <c r="K677" s="1536"/>
      <c r="L677" s="1536"/>
      <c r="M677" s="1536"/>
      <c r="N677" s="1536"/>
      <c r="O677" s="1536"/>
      <c r="P677" s="1536"/>
      <c r="Q677" s="1536"/>
      <c r="R677" s="1536"/>
      <c r="S677" s="1536"/>
      <c r="T677" s="1536"/>
      <c r="U677" s="1536"/>
      <c r="V677" s="1536"/>
      <c r="W677" s="1536"/>
      <c r="X677" s="1536"/>
      <c r="Y677" s="1536"/>
      <c r="Z677" s="1536"/>
      <c r="AA677" s="1536"/>
      <c r="AB677" s="1536"/>
      <c r="AC677" s="1536"/>
      <c r="AD677" s="1536"/>
      <c r="AE677" s="1536"/>
      <c r="AF677" s="1536"/>
      <c r="AG677" s="1536"/>
      <c r="AH677" s="1536"/>
      <c r="AI677" s="1536"/>
      <c r="AJ677" s="1536"/>
      <c r="AK677" s="1536"/>
      <c r="AL677" s="1536"/>
      <c r="AM677" s="1536"/>
      <c r="AN677" s="1536"/>
      <c r="AO677" s="1536"/>
      <c r="AP677" s="1536"/>
      <c r="AQ677" s="1536"/>
      <c r="AR677" s="1536"/>
      <c r="AS677" s="1536"/>
      <c r="AT677" s="1536"/>
      <c r="AU677" s="1536"/>
      <c r="AV677" s="1536"/>
      <c r="AW677" s="1536"/>
      <c r="AX677" s="1536"/>
      <c r="AY677" s="1536"/>
      <c r="AZ677" s="1536"/>
      <c r="BA677" s="1536"/>
      <c r="BB677" s="1536"/>
      <c r="BC677" s="1536"/>
      <c r="BD677" s="1536"/>
      <c r="BE677" s="1536"/>
      <c r="BF677" s="1536"/>
    </row>
    <row r="678" spans="2:58" ht="15" x14ac:dyDescent="0.25">
      <c r="B678" s="1536"/>
      <c r="C678" s="1536"/>
      <c r="D678" s="1536"/>
      <c r="E678" s="1536"/>
      <c r="F678" s="1536"/>
      <c r="G678" s="1536"/>
      <c r="H678" s="1536"/>
      <c r="I678" s="1536"/>
      <c r="J678" s="1536"/>
      <c r="K678" s="1536"/>
      <c r="L678" s="1536"/>
      <c r="M678" s="1536"/>
      <c r="N678" s="1536"/>
      <c r="O678" s="1536"/>
      <c r="P678" s="1536"/>
      <c r="Q678" s="1536"/>
      <c r="R678" s="1536"/>
      <c r="S678" s="1536"/>
      <c r="T678" s="1536"/>
      <c r="U678" s="1536"/>
      <c r="V678" s="1536"/>
      <c r="W678" s="1536"/>
      <c r="X678" s="1536"/>
      <c r="Y678" s="1536"/>
      <c r="Z678" s="1536"/>
      <c r="AA678" s="1536"/>
      <c r="AB678" s="1536"/>
      <c r="AC678" s="1536"/>
      <c r="AD678" s="1536"/>
      <c r="AE678" s="1536"/>
      <c r="AF678" s="1536"/>
      <c r="AG678" s="1536"/>
      <c r="AH678" s="1536"/>
      <c r="AI678" s="1536"/>
      <c r="AJ678" s="1536"/>
      <c r="AK678" s="1536"/>
      <c r="AL678" s="1536"/>
      <c r="AM678" s="1536"/>
      <c r="AN678" s="1536"/>
      <c r="AO678" s="1536"/>
      <c r="AP678" s="1536"/>
      <c r="AQ678" s="1536"/>
      <c r="AR678" s="1536"/>
      <c r="AS678" s="1536"/>
      <c r="AT678" s="1536"/>
      <c r="AU678" s="1536"/>
      <c r="AV678" s="1536"/>
      <c r="AW678" s="1536"/>
      <c r="AX678" s="1536"/>
      <c r="AY678" s="1536"/>
      <c r="AZ678" s="1536"/>
      <c r="BA678" s="1536"/>
      <c r="BB678" s="1536"/>
      <c r="BC678" s="1536"/>
      <c r="BD678" s="1536"/>
      <c r="BE678" s="1536"/>
      <c r="BF678" s="1536"/>
    </row>
    <row r="679" spans="2:58" ht="15" x14ac:dyDescent="0.25">
      <c r="B679" s="1536"/>
      <c r="C679" s="1536"/>
      <c r="D679" s="1536"/>
      <c r="E679" s="1536"/>
      <c r="F679" s="1536"/>
      <c r="G679" s="1536"/>
      <c r="H679" s="1536"/>
      <c r="I679" s="1536"/>
      <c r="J679" s="1536"/>
      <c r="K679" s="1536"/>
      <c r="L679" s="1536"/>
      <c r="M679" s="1536"/>
      <c r="N679" s="1536"/>
      <c r="O679" s="1536"/>
      <c r="P679" s="1536"/>
      <c r="Q679" s="1536"/>
      <c r="R679" s="1536"/>
      <c r="S679" s="1536"/>
      <c r="T679" s="1536"/>
      <c r="U679" s="1536"/>
      <c r="V679" s="1536"/>
      <c r="W679" s="1536"/>
      <c r="X679" s="1536"/>
      <c r="Y679" s="1536"/>
      <c r="Z679" s="1536"/>
      <c r="AA679" s="1536"/>
      <c r="AB679" s="1536"/>
      <c r="AC679" s="1536"/>
      <c r="AD679" s="1536"/>
      <c r="AE679" s="1536"/>
      <c r="AF679" s="1536"/>
      <c r="AG679" s="1536"/>
      <c r="AH679" s="1536"/>
      <c r="AI679" s="1536"/>
      <c r="AJ679" s="1536"/>
      <c r="AK679" s="1536"/>
      <c r="AL679" s="1536"/>
      <c r="AM679" s="1536"/>
      <c r="AN679" s="1536"/>
      <c r="AO679" s="1536"/>
      <c r="AP679" s="1536"/>
      <c r="AQ679" s="1536"/>
      <c r="AR679" s="1536"/>
      <c r="AS679" s="1536"/>
      <c r="AT679" s="1536"/>
      <c r="AU679" s="1536"/>
      <c r="AV679" s="1536"/>
      <c r="AW679" s="1536"/>
      <c r="AX679" s="1536"/>
      <c r="AY679" s="1536"/>
      <c r="AZ679" s="1536"/>
      <c r="BA679" s="1536"/>
      <c r="BB679" s="1536"/>
      <c r="BC679" s="1536"/>
      <c r="BD679" s="1536"/>
      <c r="BE679" s="1536"/>
      <c r="BF679" s="1536"/>
    </row>
    <row r="680" spans="2:58" ht="15" x14ac:dyDescent="0.25">
      <c r="B680" s="1536"/>
      <c r="C680" s="1536"/>
      <c r="D680" s="1536"/>
      <c r="E680" s="1536"/>
      <c r="F680" s="1536"/>
      <c r="G680" s="1536"/>
      <c r="H680" s="1536"/>
      <c r="I680" s="1536"/>
      <c r="J680" s="1536"/>
      <c r="K680" s="1536"/>
      <c r="L680" s="1536"/>
      <c r="M680" s="1536"/>
      <c r="N680" s="1536"/>
      <c r="O680" s="1536"/>
      <c r="P680" s="1536"/>
      <c r="Q680" s="1536"/>
      <c r="R680" s="1536"/>
      <c r="S680" s="1536"/>
      <c r="T680" s="1536"/>
      <c r="U680" s="1536"/>
      <c r="V680" s="1536"/>
      <c r="W680" s="1536"/>
      <c r="X680" s="1536"/>
      <c r="Y680" s="1536"/>
      <c r="Z680" s="1536"/>
      <c r="AA680" s="1536"/>
      <c r="AB680" s="1536"/>
      <c r="AC680" s="1536"/>
      <c r="AD680" s="1536"/>
      <c r="AE680" s="1536"/>
      <c r="AF680" s="1536"/>
      <c r="AG680" s="1536"/>
      <c r="AH680" s="1536"/>
      <c r="AI680" s="1536"/>
      <c r="AJ680" s="1536"/>
      <c r="AK680" s="1536"/>
      <c r="AL680" s="1536"/>
      <c r="AM680" s="1536"/>
      <c r="AN680" s="1536"/>
      <c r="AO680" s="1536"/>
      <c r="AP680" s="1536"/>
      <c r="AQ680" s="1536"/>
      <c r="AR680" s="1536"/>
      <c r="AS680" s="1536"/>
      <c r="AT680" s="1536"/>
      <c r="AU680" s="1536"/>
      <c r="AV680" s="1536"/>
      <c r="AW680" s="1536"/>
      <c r="AX680" s="1536"/>
      <c r="AY680" s="1536"/>
      <c r="AZ680" s="1536"/>
      <c r="BA680" s="1536"/>
      <c r="BB680" s="1536"/>
      <c r="BC680" s="1536"/>
      <c r="BD680" s="1536"/>
      <c r="BE680" s="1536"/>
      <c r="BF680" s="1536"/>
    </row>
    <row r="681" spans="2:58" ht="15" x14ac:dyDescent="0.25">
      <c r="B681" s="1536"/>
      <c r="C681" s="1536"/>
      <c r="D681" s="1536"/>
      <c r="E681" s="1536"/>
      <c r="F681" s="1536"/>
      <c r="G681" s="1536"/>
      <c r="H681" s="1536"/>
      <c r="I681" s="1536"/>
      <c r="J681" s="1536"/>
      <c r="K681" s="1536"/>
      <c r="L681" s="1536"/>
      <c r="M681" s="1536"/>
      <c r="N681" s="1536"/>
      <c r="O681" s="1536"/>
      <c r="P681" s="1536"/>
      <c r="Q681" s="1536"/>
      <c r="R681" s="1536"/>
      <c r="S681" s="1536"/>
      <c r="T681" s="1536"/>
      <c r="U681" s="1536"/>
      <c r="V681" s="1536"/>
      <c r="W681" s="1536"/>
      <c r="X681" s="1536"/>
      <c r="Y681" s="1536"/>
      <c r="Z681" s="1536"/>
      <c r="AA681" s="1536"/>
      <c r="AB681" s="1536"/>
      <c r="AC681" s="1536"/>
      <c r="AD681" s="1536"/>
      <c r="AE681" s="1536"/>
      <c r="AF681" s="1536"/>
      <c r="AG681" s="1536"/>
      <c r="AH681" s="1536"/>
      <c r="AI681" s="1536"/>
      <c r="AJ681" s="1536"/>
      <c r="AK681" s="1536"/>
      <c r="AL681" s="1536"/>
      <c r="AM681" s="1536"/>
      <c r="AN681" s="1536"/>
      <c r="AO681" s="1536"/>
      <c r="AP681" s="1536"/>
      <c r="AQ681" s="1536"/>
      <c r="AR681" s="1536"/>
      <c r="AS681" s="1536"/>
      <c r="AT681" s="1536"/>
      <c r="AU681" s="1536"/>
      <c r="AV681" s="1536"/>
      <c r="AW681" s="1536"/>
      <c r="AX681" s="1536"/>
      <c r="AY681" s="1536"/>
      <c r="AZ681" s="1536"/>
      <c r="BA681" s="1536"/>
      <c r="BB681" s="1536"/>
      <c r="BC681" s="1536"/>
      <c r="BD681" s="1536"/>
      <c r="BE681" s="1536"/>
      <c r="BF681" s="1536"/>
    </row>
    <row r="682" spans="2:58" ht="15" x14ac:dyDescent="0.25">
      <c r="B682" s="1536"/>
      <c r="C682" s="1536"/>
      <c r="D682" s="1536"/>
      <c r="E682" s="1536"/>
      <c r="F682" s="1536"/>
      <c r="G682" s="1536"/>
      <c r="H682" s="1536"/>
      <c r="I682" s="1536"/>
      <c r="J682" s="1536"/>
      <c r="K682" s="1536"/>
      <c r="L682" s="1536"/>
      <c r="M682" s="1536"/>
      <c r="N682" s="1536"/>
      <c r="O682" s="1536"/>
      <c r="P682" s="1536"/>
      <c r="Q682" s="1536"/>
      <c r="R682" s="1536"/>
      <c r="S682" s="1536"/>
      <c r="T682" s="1536"/>
      <c r="U682" s="1536"/>
      <c r="V682" s="1536"/>
      <c r="W682" s="1536"/>
      <c r="X682" s="1536"/>
      <c r="Y682" s="1536"/>
      <c r="Z682" s="1536"/>
      <c r="AA682" s="1536"/>
      <c r="AB682" s="1536"/>
      <c r="AC682" s="1536"/>
      <c r="AD682" s="1536"/>
      <c r="AE682" s="1536"/>
      <c r="AF682" s="1536"/>
      <c r="AG682" s="1536"/>
      <c r="AH682" s="1536"/>
      <c r="AI682" s="1536"/>
      <c r="AJ682" s="1536"/>
      <c r="AK682" s="1536"/>
      <c r="AL682" s="1536"/>
      <c r="AM682" s="1536"/>
      <c r="AN682" s="1536"/>
      <c r="AO682" s="1536"/>
      <c r="AP682" s="1536"/>
      <c r="AQ682" s="1536"/>
      <c r="AR682" s="1536"/>
      <c r="AS682" s="1536"/>
      <c r="AT682" s="1536"/>
      <c r="AU682" s="1536"/>
      <c r="AV682" s="1536"/>
      <c r="AW682" s="1536"/>
      <c r="AX682" s="1536"/>
      <c r="AY682" s="1536"/>
      <c r="AZ682" s="1536"/>
      <c r="BA682" s="1536"/>
      <c r="BB682" s="1536"/>
      <c r="BC682" s="1536"/>
      <c r="BD682" s="1536"/>
      <c r="BE682" s="1536"/>
      <c r="BF682" s="1536"/>
    </row>
    <row r="683" spans="2:58" ht="15" x14ac:dyDescent="0.25">
      <c r="B683" s="1536"/>
      <c r="C683" s="1536"/>
      <c r="D683" s="1536"/>
      <c r="E683" s="1536"/>
      <c r="F683" s="1536"/>
      <c r="G683" s="1536"/>
      <c r="H683" s="1536"/>
      <c r="I683" s="1536"/>
      <c r="J683" s="1536"/>
      <c r="K683" s="1536"/>
      <c r="L683" s="1536"/>
      <c r="M683" s="1536"/>
      <c r="N683" s="1536"/>
      <c r="O683" s="1536"/>
      <c r="P683" s="1536"/>
      <c r="Q683" s="1536"/>
      <c r="R683" s="1536"/>
      <c r="S683" s="1536"/>
      <c r="T683" s="1536"/>
      <c r="U683" s="1536"/>
      <c r="V683" s="1536"/>
      <c r="W683" s="1536"/>
      <c r="X683" s="1536"/>
      <c r="Y683" s="1536"/>
      <c r="Z683" s="1536"/>
      <c r="AA683" s="1536"/>
      <c r="AB683" s="1536"/>
      <c r="AC683" s="1536"/>
      <c r="AD683" s="1536"/>
      <c r="AE683" s="1536"/>
      <c r="AF683" s="1536"/>
      <c r="AG683" s="1536"/>
      <c r="AH683" s="1536"/>
      <c r="AI683" s="1536"/>
      <c r="AJ683" s="1536"/>
      <c r="AK683" s="1536"/>
      <c r="AL683" s="1536"/>
      <c r="AM683" s="1536"/>
      <c r="AN683" s="1536"/>
      <c r="AO683" s="1536"/>
      <c r="AP683" s="1536"/>
      <c r="AQ683" s="1536"/>
      <c r="AR683" s="1536"/>
      <c r="AS683" s="1536"/>
      <c r="AT683" s="1536"/>
      <c r="AU683" s="1536"/>
      <c r="AV683" s="1536"/>
      <c r="AW683" s="1536"/>
      <c r="AX683" s="1536"/>
      <c r="AY683" s="1536"/>
      <c r="AZ683" s="1536"/>
      <c r="BA683" s="1536"/>
      <c r="BB683" s="1536"/>
      <c r="BC683" s="1536"/>
      <c r="BD683" s="1536"/>
      <c r="BE683" s="1536"/>
      <c r="BF683" s="1536"/>
    </row>
    <row r="684" spans="2:58" ht="15" x14ac:dyDescent="0.25">
      <c r="B684" s="1536"/>
      <c r="C684" s="1536"/>
      <c r="D684" s="1536"/>
      <c r="E684" s="1536"/>
      <c r="F684" s="1536"/>
      <c r="G684" s="1536"/>
      <c r="H684" s="1536"/>
      <c r="I684" s="1536"/>
      <c r="J684" s="1536"/>
      <c r="K684" s="1536"/>
      <c r="L684" s="1536"/>
      <c r="M684" s="1536"/>
      <c r="N684" s="1536"/>
      <c r="O684" s="1536"/>
      <c r="P684" s="1536"/>
      <c r="Q684" s="1536"/>
      <c r="R684" s="1536"/>
      <c r="S684" s="1536"/>
      <c r="T684" s="1536"/>
      <c r="U684" s="1536"/>
      <c r="V684" s="1536"/>
      <c r="W684" s="1536"/>
      <c r="X684" s="1536"/>
      <c r="Y684" s="1536"/>
      <c r="Z684" s="1536"/>
      <c r="AA684" s="1536"/>
      <c r="AB684" s="1536"/>
      <c r="AC684" s="1536"/>
      <c r="AD684" s="1536"/>
      <c r="AE684" s="1536"/>
      <c r="AF684" s="1536"/>
      <c r="AG684" s="1536"/>
      <c r="AH684" s="1536"/>
      <c r="AI684" s="1536"/>
      <c r="AJ684" s="1536"/>
      <c r="AK684" s="1536"/>
      <c r="AL684" s="1536"/>
      <c r="AM684" s="1536"/>
      <c r="AN684" s="1536"/>
      <c r="AO684" s="1536"/>
      <c r="AP684" s="1536"/>
      <c r="AQ684" s="1536"/>
      <c r="AR684" s="1536"/>
      <c r="AS684" s="1536"/>
      <c r="AT684" s="1536"/>
      <c r="AU684" s="1536"/>
      <c r="AV684" s="1536"/>
      <c r="AW684" s="1536"/>
      <c r="AX684" s="1536"/>
      <c r="AY684" s="1536"/>
      <c r="AZ684" s="1536"/>
      <c r="BA684" s="1536"/>
      <c r="BB684" s="1536"/>
      <c r="BC684" s="1536"/>
      <c r="BD684" s="1536"/>
      <c r="BE684" s="1536"/>
      <c r="BF684" s="1536"/>
    </row>
    <row r="685" spans="2:58" ht="15" x14ac:dyDescent="0.25">
      <c r="B685" s="1536"/>
      <c r="C685" s="1536"/>
      <c r="D685" s="1536"/>
      <c r="E685" s="1536"/>
      <c r="F685" s="1536"/>
      <c r="G685" s="1536"/>
      <c r="H685" s="1536"/>
      <c r="I685" s="1536"/>
      <c r="J685" s="1536"/>
      <c r="K685" s="1536"/>
      <c r="L685" s="1536"/>
      <c r="M685" s="1536"/>
      <c r="N685" s="1536"/>
      <c r="O685" s="1536"/>
      <c r="P685" s="1536"/>
      <c r="Q685" s="1536"/>
      <c r="R685" s="1536"/>
      <c r="S685" s="1536"/>
      <c r="T685" s="1536"/>
      <c r="U685" s="1536"/>
      <c r="V685" s="1536"/>
      <c r="W685" s="1536"/>
      <c r="X685" s="1536"/>
      <c r="Y685" s="1536"/>
      <c r="Z685" s="1536"/>
      <c r="AA685" s="1536"/>
      <c r="AB685" s="1536"/>
      <c r="AC685" s="1536"/>
      <c r="AD685" s="1536"/>
      <c r="AE685" s="1536"/>
      <c r="AF685" s="1536"/>
      <c r="AG685" s="1536"/>
      <c r="AH685" s="1536"/>
      <c r="AI685" s="1536"/>
      <c r="AJ685" s="1536"/>
      <c r="AK685" s="1536"/>
      <c r="AL685" s="1536"/>
      <c r="AM685" s="1536"/>
      <c r="AN685" s="1536"/>
      <c r="AO685" s="1536"/>
      <c r="AP685" s="1536"/>
      <c r="AQ685" s="1536"/>
      <c r="AR685" s="1536"/>
      <c r="AS685" s="1536"/>
      <c r="AT685" s="1536"/>
      <c r="AU685" s="1536"/>
      <c r="AV685" s="1536"/>
      <c r="AW685" s="1536"/>
      <c r="AX685" s="1536"/>
      <c r="AY685" s="1536"/>
      <c r="AZ685" s="1536"/>
      <c r="BA685" s="1536"/>
      <c r="BB685" s="1536"/>
      <c r="BC685" s="1536"/>
      <c r="BD685" s="1536"/>
      <c r="BE685" s="1536"/>
      <c r="BF685" s="1536"/>
    </row>
    <row r="686" spans="2:58" ht="15" x14ac:dyDescent="0.25">
      <c r="B686" s="1536"/>
      <c r="C686" s="1536"/>
      <c r="D686" s="1536"/>
      <c r="E686" s="1536"/>
      <c r="F686" s="1536"/>
      <c r="G686" s="1536"/>
      <c r="H686" s="1536"/>
      <c r="I686" s="1536"/>
      <c r="J686" s="1536"/>
      <c r="K686" s="1536"/>
      <c r="L686" s="1536"/>
      <c r="M686" s="1536"/>
      <c r="N686" s="1536"/>
      <c r="O686" s="1536"/>
      <c r="P686" s="1536"/>
      <c r="Q686" s="1536"/>
      <c r="R686" s="1536"/>
      <c r="S686" s="1536"/>
      <c r="T686" s="1536"/>
      <c r="U686" s="1536"/>
      <c r="V686" s="1536"/>
      <c r="W686" s="1536"/>
      <c r="X686" s="1536"/>
      <c r="Y686" s="1536"/>
      <c r="Z686" s="1536"/>
      <c r="AA686" s="1536"/>
      <c r="AB686" s="1536"/>
      <c r="AC686" s="1536"/>
      <c r="AD686" s="1536"/>
      <c r="AE686" s="1536"/>
      <c r="AF686" s="1536"/>
      <c r="AG686" s="1536"/>
      <c r="AH686" s="1536"/>
      <c r="AI686" s="1536"/>
      <c r="AJ686" s="1536"/>
      <c r="AK686" s="1536"/>
      <c r="AL686" s="1536"/>
      <c r="AM686" s="1536"/>
      <c r="AN686" s="1536"/>
      <c r="AO686" s="1536"/>
      <c r="AP686" s="1536"/>
      <c r="AQ686" s="1536"/>
      <c r="AR686" s="1536"/>
      <c r="AS686" s="1536"/>
      <c r="AT686" s="1536"/>
      <c r="AU686" s="1536"/>
      <c r="AV686" s="1536"/>
      <c r="AW686" s="1536"/>
      <c r="AX686" s="1536"/>
      <c r="AY686" s="1536"/>
      <c r="AZ686" s="1536"/>
      <c r="BA686" s="1536"/>
      <c r="BB686" s="1536"/>
      <c r="BC686" s="1536"/>
      <c r="BD686" s="1536"/>
      <c r="BE686" s="1536"/>
      <c r="BF686" s="1536"/>
    </row>
    <row r="687" spans="2:58" ht="15" x14ac:dyDescent="0.25">
      <c r="B687" s="1536"/>
      <c r="C687" s="1536"/>
      <c r="D687" s="1536"/>
      <c r="E687" s="1536"/>
      <c r="F687" s="1536"/>
      <c r="G687" s="1536"/>
      <c r="H687" s="1536"/>
      <c r="I687" s="1536"/>
      <c r="J687" s="1536"/>
      <c r="K687" s="1536"/>
      <c r="L687" s="1536"/>
      <c r="M687" s="1536"/>
      <c r="N687" s="1536"/>
      <c r="O687" s="1536"/>
      <c r="P687" s="1536"/>
      <c r="Q687" s="1536"/>
      <c r="R687" s="1536"/>
      <c r="S687" s="1536"/>
      <c r="T687" s="1536"/>
      <c r="U687" s="1536"/>
      <c r="V687" s="1536"/>
      <c r="W687" s="1536"/>
      <c r="X687" s="1536"/>
      <c r="Y687" s="1536"/>
      <c r="Z687" s="1536"/>
      <c r="AA687" s="1536"/>
      <c r="AB687" s="1536"/>
      <c r="AC687" s="1536"/>
      <c r="AD687" s="1536"/>
      <c r="AE687" s="1536"/>
      <c r="AF687" s="1536"/>
      <c r="AG687" s="1536"/>
      <c r="AH687" s="1536"/>
      <c r="AI687" s="1536"/>
      <c r="AJ687" s="1536"/>
      <c r="AK687" s="1536"/>
      <c r="AL687" s="1536"/>
      <c r="AM687" s="1536"/>
      <c r="AN687" s="1536"/>
      <c r="AO687" s="1536"/>
      <c r="AP687" s="1536"/>
      <c r="AQ687" s="1536"/>
      <c r="AR687" s="1536"/>
      <c r="AS687" s="1536"/>
      <c r="AT687" s="1536"/>
      <c r="AU687" s="1536"/>
      <c r="AV687" s="1536"/>
      <c r="AW687" s="1536"/>
      <c r="AX687" s="1536"/>
      <c r="AY687" s="1536"/>
      <c r="AZ687" s="1536"/>
      <c r="BA687" s="1536"/>
      <c r="BB687" s="1536"/>
      <c r="BC687" s="1536"/>
      <c r="BD687" s="1536"/>
      <c r="BE687" s="1536"/>
      <c r="BF687" s="1536"/>
    </row>
    <row r="688" spans="2:58" ht="15" x14ac:dyDescent="0.25">
      <c r="B688" s="1536"/>
      <c r="C688" s="1536"/>
      <c r="D688" s="1536"/>
      <c r="E688" s="1536"/>
      <c r="F688" s="1536"/>
      <c r="G688" s="1536"/>
      <c r="H688" s="1536"/>
      <c r="I688" s="1536"/>
      <c r="J688" s="1536"/>
      <c r="K688" s="1536"/>
      <c r="L688" s="1536"/>
      <c r="M688" s="1536"/>
      <c r="N688" s="1536"/>
      <c r="O688" s="1536"/>
      <c r="P688" s="1536"/>
      <c r="Q688" s="1536"/>
      <c r="R688" s="1536"/>
      <c r="S688" s="1536"/>
      <c r="T688" s="1536"/>
      <c r="U688" s="1536"/>
      <c r="V688" s="1536"/>
      <c r="W688" s="1536"/>
      <c r="X688" s="1536"/>
      <c r="Y688" s="1536"/>
      <c r="Z688" s="1536"/>
      <c r="AA688" s="1536"/>
      <c r="AB688" s="1536"/>
      <c r="AC688" s="1536"/>
      <c r="AD688" s="1536"/>
      <c r="AE688" s="1536"/>
      <c r="AF688" s="1536"/>
      <c r="AG688" s="1536"/>
      <c r="AH688" s="1536"/>
      <c r="AI688" s="1536"/>
      <c r="AJ688" s="1536"/>
      <c r="AK688" s="1536"/>
      <c r="AL688" s="1536"/>
      <c r="AM688" s="1536"/>
      <c r="AN688" s="1536"/>
      <c r="AO688" s="1536"/>
      <c r="AP688" s="1536"/>
      <c r="AQ688" s="1536"/>
      <c r="AR688" s="1536"/>
      <c r="AS688" s="1536"/>
      <c r="AT688" s="1536"/>
      <c r="AU688" s="1536"/>
      <c r="AV688" s="1536"/>
      <c r="AW688" s="1536"/>
      <c r="AX688" s="1536"/>
      <c r="AY688" s="1536"/>
      <c r="AZ688" s="1536"/>
      <c r="BA688" s="1536"/>
      <c r="BB688" s="1536"/>
      <c r="BC688" s="1536"/>
      <c r="BD688" s="1536"/>
      <c r="BE688" s="1536"/>
      <c r="BF688" s="1536"/>
    </row>
    <row r="689" spans="2:58" ht="15" x14ac:dyDescent="0.25">
      <c r="B689" s="1536"/>
      <c r="C689" s="1536"/>
      <c r="D689" s="1536"/>
      <c r="E689" s="1536"/>
      <c r="F689" s="1536"/>
      <c r="G689" s="1536"/>
      <c r="H689" s="1536"/>
      <c r="I689" s="1536"/>
      <c r="J689" s="1536"/>
      <c r="K689" s="1536"/>
      <c r="L689" s="1536"/>
      <c r="M689" s="1536"/>
      <c r="N689" s="1536"/>
      <c r="O689" s="1536"/>
      <c r="P689" s="1536"/>
      <c r="Q689" s="1536"/>
      <c r="R689" s="1536"/>
      <c r="S689" s="1536"/>
      <c r="T689" s="1536"/>
      <c r="U689" s="1536"/>
      <c r="V689" s="1536"/>
      <c r="W689" s="1536"/>
      <c r="X689" s="1536"/>
      <c r="Y689" s="1536"/>
      <c r="Z689" s="1536"/>
      <c r="AA689" s="1536"/>
      <c r="AB689" s="1536"/>
      <c r="AC689" s="1536"/>
      <c r="AD689" s="1536"/>
      <c r="AE689" s="1536"/>
      <c r="AF689" s="1536"/>
      <c r="AG689" s="1536"/>
      <c r="AH689" s="1536"/>
      <c r="AI689" s="1536"/>
      <c r="AJ689" s="1536"/>
      <c r="AK689" s="1536"/>
      <c r="AL689" s="1536"/>
      <c r="AM689" s="1536"/>
      <c r="AN689" s="1536"/>
      <c r="AO689" s="1536"/>
      <c r="AP689" s="1536"/>
      <c r="AQ689" s="1536"/>
      <c r="AR689" s="1536"/>
      <c r="AS689" s="1536"/>
      <c r="AT689" s="1536"/>
      <c r="AU689" s="1536"/>
      <c r="AV689" s="1536"/>
      <c r="AW689" s="1536"/>
      <c r="AX689" s="1536"/>
      <c r="AY689" s="1536"/>
      <c r="AZ689" s="1536"/>
      <c r="BA689" s="1536"/>
      <c r="BB689" s="1536"/>
      <c r="BC689" s="1536"/>
      <c r="BD689" s="1536"/>
      <c r="BE689" s="1536"/>
      <c r="BF689" s="1536"/>
    </row>
    <row r="690" spans="2:58" ht="15" x14ac:dyDescent="0.25">
      <c r="B690" s="1536"/>
      <c r="C690" s="1536"/>
      <c r="D690" s="1536"/>
      <c r="E690" s="1536"/>
      <c r="F690" s="1536"/>
      <c r="G690" s="1536"/>
      <c r="H690" s="1536"/>
      <c r="I690" s="1536"/>
      <c r="J690" s="1536"/>
      <c r="K690" s="1536"/>
      <c r="L690" s="1536"/>
      <c r="M690" s="1536"/>
      <c r="N690" s="1536"/>
      <c r="O690" s="1536"/>
      <c r="P690" s="1536"/>
      <c r="Q690" s="1536"/>
      <c r="R690" s="1536"/>
      <c r="S690" s="1536"/>
      <c r="T690" s="1536"/>
      <c r="U690" s="1536"/>
      <c r="V690" s="1536"/>
      <c r="W690" s="1536"/>
      <c r="X690" s="1536"/>
      <c r="Y690" s="1536"/>
      <c r="Z690" s="1536"/>
      <c r="AA690" s="1536"/>
      <c r="AB690" s="1536"/>
      <c r="AC690" s="1536"/>
      <c r="AD690" s="1536"/>
      <c r="AE690" s="1536"/>
      <c r="AF690" s="1536"/>
      <c r="AG690" s="1536"/>
      <c r="AH690" s="1536"/>
      <c r="AI690" s="1536"/>
      <c r="AJ690" s="1536"/>
      <c r="AK690" s="1536"/>
      <c r="AL690" s="1536"/>
      <c r="AM690" s="1536"/>
      <c r="AN690" s="1536"/>
      <c r="AO690" s="1536"/>
      <c r="AP690" s="1536"/>
      <c r="AQ690" s="1536"/>
      <c r="AR690" s="1536"/>
      <c r="AS690" s="1536"/>
      <c r="AT690" s="1536"/>
      <c r="AU690" s="1536"/>
      <c r="AV690" s="1536"/>
      <c r="AW690" s="1536"/>
      <c r="AX690" s="1536"/>
      <c r="AY690" s="1536"/>
      <c r="AZ690" s="1536"/>
      <c r="BA690" s="1536"/>
      <c r="BB690" s="1536"/>
      <c r="BC690" s="1536"/>
      <c r="BD690" s="1536"/>
      <c r="BE690" s="1536"/>
      <c r="BF690" s="1536"/>
    </row>
    <row r="691" spans="2:58" ht="15" x14ac:dyDescent="0.25">
      <c r="B691" s="1536"/>
      <c r="C691" s="1536"/>
      <c r="D691" s="1536"/>
      <c r="E691" s="1536"/>
      <c r="F691" s="1536"/>
      <c r="G691" s="1536"/>
      <c r="H691" s="1536"/>
      <c r="I691" s="1536"/>
      <c r="J691" s="1536"/>
      <c r="K691" s="1536"/>
      <c r="L691" s="1536"/>
      <c r="M691" s="1536"/>
      <c r="N691" s="1536"/>
      <c r="O691" s="1536"/>
      <c r="P691" s="1536"/>
      <c r="Q691" s="1536"/>
      <c r="R691" s="1536"/>
      <c r="S691" s="1536"/>
      <c r="T691" s="1536"/>
      <c r="U691" s="1536"/>
      <c r="V691" s="1536"/>
      <c r="W691" s="1536"/>
      <c r="X691" s="1536"/>
      <c r="Y691" s="1536"/>
      <c r="Z691" s="1536"/>
      <c r="AA691" s="1536"/>
      <c r="AB691" s="1536"/>
      <c r="AC691" s="1536"/>
      <c r="AD691" s="1536"/>
      <c r="AE691" s="1536"/>
      <c r="AF691" s="1536"/>
      <c r="AG691" s="1536"/>
      <c r="AH691" s="1536"/>
      <c r="AI691" s="1536"/>
      <c r="AJ691" s="1536"/>
      <c r="AK691" s="1536"/>
      <c r="AL691" s="1536"/>
      <c r="AM691" s="1536"/>
      <c r="AN691" s="1536"/>
      <c r="AO691" s="1536"/>
      <c r="AP691" s="1536"/>
      <c r="AQ691" s="1536"/>
      <c r="AR691" s="1536"/>
      <c r="AS691" s="1536"/>
      <c r="AT691" s="1536"/>
      <c r="AU691" s="1536"/>
      <c r="AV691" s="1536"/>
      <c r="AW691" s="1536"/>
      <c r="AX691" s="1536"/>
      <c r="AY691" s="1536"/>
      <c r="AZ691" s="1536"/>
      <c r="BA691" s="1536"/>
      <c r="BB691" s="1536"/>
      <c r="BC691" s="1536"/>
      <c r="BD691" s="1536"/>
      <c r="BE691" s="1536"/>
      <c r="BF691" s="1536"/>
    </row>
    <row r="692" spans="2:58" ht="15" x14ac:dyDescent="0.25">
      <c r="B692" s="1536"/>
      <c r="C692" s="1536"/>
      <c r="D692" s="1536"/>
      <c r="E692" s="1536"/>
      <c r="F692" s="1536"/>
      <c r="G692" s="1536"/>
      <c r="H692" s="1536"/>
      <c r="I692" s="1536"/>
      <c r="J692" s="1536"/>
      <c r="K692" s="1536"/>
      <c r="L692" s="1536"/>
      <c r="M692" s="1536"/>
      <c r="N692" s="1536"/>
      <c r="O692" s="1536"/>
      <c r="P692" s="1536"/>
      <c r="Q692" s="1536"/>
      <c r="R692" s="1536"/>
      <c r="S692" s="1536"/>
      <c r="T692" s="1536"/>
      <c r="U692" s="1536"/>
      <c r="V692" s="1536"/>
      <c r="W692" s="1536"/>
      <c r="X692" s="1536"/>
      <c r="Y692" s="1536"/>
      <c r="Z692" s="1536"/>
      <c r="AA692" s="1536"/>
      <c r="AB692" s="1536"/>
      <c r="AC692" s="1536"/>
      <c r="AD692" s="1536"/>
      <c r="AE692" s="1536"/>
      <c r="AF692" s="1536"/>
      <c r="AG692" s="1536"/>
      <c r="AH692" s="1536"/>
      <c r="AI692" s="1536"/>
      <c r="AJ692" s="1536"/>
      <c r="AK692" s="1536"/>
      <c r="AL692" s="1536"/>
      <c r="AM692" s="1536"/>
      <c r="AN692" s="1536"/>
      <c r="AO692" s="1536"/>
      <c r="AP692" s="1536"/>
      <c r="AQ692" s="1536"/>
      <c r="AR692" s="1536"/>
      <c r="AS692" s="1536"/>
      <c r="AT692" s="1536"/>
      <c r="AU692" s="1536"/>
      <c r="AV692" s="1536"/>
      <c r="AW692" s="1536"/>
      <c r="AX692" s="1536"/>
      <c r="AY692" s="1536"/>
      <c r="AZ692" s="1536"/>
      <c r="BA692" s="1536"/>
      <c r="BB692" s="1536"/>
      <c r="BC692" s="1536"/>
      <c r="BD692" s="1536"/>
      <c r="BE692" s="1536"/>
      <c r="BF692" s="1536"/>
    </row>
    <row r="693" spans="2:58" ht="15" x14ac:dyDescent="0.25">
      <c r="B693" s="1536"/>
      <c r="C693" s="1536"/>
      <c r="D693" s="1536"/>
      <c r="E693" s="1536"/>
      <c r="F693" s="1536"/>
      <c r="G693" s="1536"/>
      <c r="H693" s="1536"/>
      <c r="I693" s="1536"/>
      <c r="J693" s="1536"/>
      <c r="K693" s="1536"/>
      <c r="L693" s="1536"/>
      <c r="M693" s="1536"/>
      <c r="N693" s="1536"/>
      <c r="O693" s="1536"/>
      <c r="P693" s="1536"/>
      <c r="Q693" s="1536"/>
      <c r="R693" s="1536"/>
      <c r="S693" s="1536"/>
      <c r="T693" s="1536"/>
      <c r="U693" s="1536"/>
      <c r="V693" s="1536"/>
      <c r="W693" s="1536"/>
      <c r="X693" s="1536"/>
      <c r="Y693" s="1536"/>
      <c r="Z693" s="1536"/>
      <c r="AA693" s="1536"/>
      <c r="AB693" s="1536"/>
      <c r="AC693" s="1536"/>
      <c r="AD693" s="1536"/>
      <c r="AE693" s="1536"/>
      <c r="AF693" s="1536"/>
      <c r="AG693" s="1536"/>
      <c r="AH693" s="1536"/>
      <c r="AI693" s="1536"/>
      <c r="AJ693" s="1536"/>
      <c r="AK693" s="1536"/>
      <c r="AL693" s="1536"/>
      <c r="AM693" s="1536"/>
      <c r="AN693" s="1536"/>
      <c r="AO693" s="1536"/>
      <c r="AP693" s="1536"/>
      <c r="AQ693" s="1536"/>
      <c r="AR693" s="1536"/>
      <c r="AS693" s="1536"/>
      <c r="AT693" s="1536"/>
      <c r="AU693" s="1536"/>
      <c r="AV693" s="1536"/>
      <c r="AW693" s="1536"/>
      <c r="AX693" s="1536"/>
      <c r="AY693" s="1536"/>
      <c r="AZ693" s="1536"/>
      <c r="BA693" s="1536"/>
      <c r="BB693" s="1536"/>
      <c r="BC693" s="1536"/>
      <c r="BD693" s="1536"/>
      <c r="BE693" s="1536"/>
      <c r="BF693" s="1536"/>
    </row>
    <row r="694" spans="2:58" ht="15" x14ac:dyDescent="0.25">
      <c r="B694" s="1536"/>
      <c r="C694" s="1536"/>
      <c r="D694" s="1536"/>
      <c r="E694" s="1536"/>
      <c r="F694" s="1536"/>
      <c r="G694" s="1536"/>
      <c r="H694" s="1536"/>
      <c r="I694" s="1536"/>
      <c r="J694" s="1536"/>
      <c r="K694" s="1536"/>
      <c r="L694" s="1536"/>
      <c r="M694" s="1536"/>
      <c r="N694" s="1536"/>
      <c r="O694" s="1536"/>
      <c r="P694" s="1536"/>
      <c r="Q694" s="1536"/>
      <c r="R694" s="1536"/>
      <c r="S694" s="1536"/>
      <c r="T694" s="1536"/>
      <c r="U694" s="1536"/>
      <c r="V694" s="1536"/>
      <c r="W694" s="1536"/>
      <c r="X694" s="1536"/>
      <c r="Y694" s="1536"/>
      <c r="Z694" s="1536"/>
      <c r="AA694" s="1536"/>
      <c r="AB694" s="1536"/>
      <c r="AC694" s="1536"/>
      <c r="AD694" s="1536"/>
      <c r="AE694" s="1536"/>
      <c r="AF694" s="1536"/>
      <c r="AG694" s="1536"/>
      <c r="AH694" s="1536"/>
      <c r="AI694" s="1536"/>
      <c r="AJ694" s="1536"/>
      <c r="AK694" s="1536"/>
      <c r="AL694" s="1536"/>
      <c r="AM694" s="1536"/>
      <c r="AN694" s="1536"/>
      <c r="AO694" s="1536"/>
      <c r="AP694" s="1536"/>
      <c r="AQ694" s="1536"/>
      <c r="AR694" s="1536"/>
      <c r="AS694" s="1536"/>
      <c r="AT694" s="1536"/>
      <c r="AU694" s="1536"/>
      <c r="AV694" s="1536"/>
      <c r="AW694" s="1536"/>
      <c r="AX694" s="1536"/>
      <c r="AY694" s="1536"/>
      <c r="AZ694" s="1536"/>
      <c r="BA694" s="1536"/>
      <c r="BB694" s="1536"/>
      <c r="BC694" s="1536"/>
      <c r="BD694" s="1536"/>
      <c r="BE694" s="1536"/>
      <c r="BF694" s="1536"/>
    </row>
    <row r="695" spans="2:58" ht="15" x14ac:dyDescent="0.25">
      <c r="B695" s="1536"/>
      <c r="C695" s="1536"/>
      <c r="D695" s="1536"/>
      <c r="E695" s="1536"/>
      <c r="F695" s="1536"/>
      <c r="G695" s="1536"/>
      <c r="H695" s="1536"/>
      <c r="I695" s="1536"/>
      <c r="J695" s="1536"/>
      <c r="K695" s="1536"/>
      <c r="L695" s="1536"/>
      <c r="M695" s="1536"/>
      <c r="N695" s="1536"/>
      <c r="O695" s="1536"/>
      <c r="P695" s="1536"/>
      <c r="Q695" s="1536"/>
      <c r="R695" s="1536"/>
      <c r="S695" s="1536"/>
      <c r="T695" s="1536"/>
      <c r="U695" s="1536"/>
      <c r="V695" s="1536"/>
      <c r="W695" s="1536"/>
      <c r="X695" s="1536"/>
      <c r="Y695" s="1536"/>
      <c r="Z695" s="1536"/>
      <c r="AA695" s="1536"/>
      <c r="AB695" s="1536"/>
      <c r="AC695" s="1536"/>
      <c r="AD695" s="1536"/>
      <c r="AE695" s="1536"/>
      <c r="AF695" s="1536"/>
      <c r="AG695" s="1536"/>
      <c r="AH695" s="1536"/>
      <c r="AI695" s="1536"/>
      <c r="AJ695" s="1536"/>
      <c r="AK695" s="1536"/>
      <c r="AL695" s="1536"/>
      <c r="AM695" s="1536"/>
      <c r="AN695" s="1536"/>
      <c r="AO695" s="1536"/>
      <c r="AP695" s="1536"/>
      <c r="AQ695" s="1536"/>
      <c r="AR695" s="1536"/>
      <c r="AS695" s="1536"/>
      <c r="AT695" s="1536"/>
      <c r="AU695" s="1536"/>
      <c r="AV695" s="1536"/>
      <c r="AW695" s="1536"/>
      <c r="AX695" s="1536"/>
      <c r="AY695" s="1536"/>
      <c r="AZ695" s="1536"/>
      <c r="BA695" s="1536"/>
      <c r="BB695" s="1536"/>
      <c r="BC695" s="1536"/>
      <c r="BD695" s="1536"/>
      <c r="BE695" s="1536"/>
      <c r="BF695" s="1536"/>
    </row>
    <row r="696" spans="2:58" ht="15" x14ac:dyDescent="0.25">
      <c r="B696" s="1536"/>
      <c r="C696" s="1536"/>
      <c r="D696" s="1536"/>
      <c r="E696" s="1536"/>
      <c r="F696" s="1536"/>
      <c r="G696" s="1536"/>
      <c r="H696" s="1536"/>
      <c r="I696" s="1536"/>
      <c r="J696" s="1536"/>
      <c r="K696" s="1536"/>
      <c r="L696" s="1536"/>
      <c r="M696" s="1536"/>
      <c r="N696" s="1536"/>
      <c r="O696" s="1536"/>
      <c r="P696" s="1536"/>
      <c r="Q696" s="1536"/>
      <c r="R696" s="1536"/>
      <c r="S696" s="1536"/>
      <c r="T696" s="1536"/>
      <c r="U696" s="1536"/>
      <c r="V696" s="1536"/>
      <c r="W696" s="1536"/>
      <c r="X696" s="1536"/>
      <c r="Y696" s="1536"/>
      <c r="Z696" s="1536"/>
      <c r="AA696" s="1536"/>
      <c r="AB696" s="1536"/>
      <c r="AC696" s="1536"/>
      <c r="AD696" s="1536"/>
      <c r="AE696" s="1536"/>
      <c r="AF696" s="1536"/>
      <c r="AG696" s="1536"/>
      <c r="AH696" s="1536"/>
      <c r="AI696" s="1536"/>
      <c r="AJ696" s="1536"/>
      <c r="AK696" s="1536"/>
      <c r="AL696" s="1536"/>
      <c r="AM696" s="1536"/>
      <c r="AN696" s="1536"/>
      <c r="AO696" s="1536"/>
      <c r="AP696" s="1536"/>
      <c r="AQ696" s="1536"/>
      <c r="AR696" s="1536"/>
      <c r="AS696" s="1536"/>
      <c r="AT696" s="1536"/>
      <c r="AU696" s="1536"/>
      <c r="AV696" s="1536"/>
      <c r="AW696" s="1536"/>
      <c r="AX696" s="1536"/>
      <c r="AY696" s="1536"/>
      <c r="AZ696" s="1536"/>
      <c r="BA696" s="1536"/>
      <c r="BB696" s="1536"/>
      <c r="BC696" s="1536"/>
      <c r="BD696" s="1536"/>
      <c r="BE696" s="1536"/>
      <c r="BF696" s="1536"/>
    </row>
    <row r="697" spans="2:58" ht="15" x14ac:dyDescent="0.25">
      <c r="B697" s="1536"/>
      <c r="C697" s="1536"/>
      <c r="D697" s="1536"/>
      <c r="E697" s="1536"/>
      <c r="F697" s="1536"/>
      <c r="G697" s="1536"/>
      <c r="H697" s="1536"/>
      <c r="I697" s="1536"/>
      <c r="J697" s="1536"/>
      <c r="K697" s="1536"/>
      <c r="L697" s="1536"/>
      <c r="M697" s="1536"/>
      <c r="N697" s="1536"/>
      <c r="O697" s="1536"/>
      <c r="P697" s="1536"/>
      <c r="Q697" s="1536"/>
      <c r="R697" s="1536"/>
      <c r="S697" s="1536"/>
      <c r="T697" s="1536"/>
      <c r="U697" s="1536"/>
      <c r="V697" s="1536"/>
      <c r="W697" s="1536"/>
      <c r="X697" s="1536"/>
      <c r="Y697" s="1536"/>
      <c r="Z697" s="1536"/>
      <c r="AA697" s="1536"/>
      <c r="AB697" s="1536"/>
      <c r="AC697" s="1536"/>
      <c r="AD697" s="1536"/>
      <c r="AE697" s="1536"/>
      <c r="AF697" s="1536"/>
      <c r="AG697" s="1536"/>
      <c r="AH697" s="1536"/>
      <c r="AI697" s="1536"/>
      <c r="AJ697" s="1536"/>
      <c r="AK697" s="1536"/>
      <c r="AL697" s="1536"/>
      <c r="AM697" s="1536"/>
      <c r="AN697" s="1536"/>
      <c r="AO697" s="1536"/>
      <c r="AP697" s="1536"/>
      <c r="AQ697" s="1536"/>
      <c r="AR697" s="1536"/>
      <c r="AS697" s="1536"/>
      <c r="AT697" s="1536"/>
      <c r="AU697" s="1536"/>
      <c r="AV697" s="1536"/>
      <c r="AW697" s="1536"/>
      <c r="AX697" s="1536"/>
      <c r="AY697" s="1536"/>
      <c r="AZ697" s="1536"/>
      <c r="BA697" s="1536"/>
      <c r="BB697" s="1536"/>
      <c r="BC697" s="1536"/>
      <c r="BD697" s="1536"/>
      <c r="BE697" s="1536"/>
      <c r="BF697" s="1536"/>
    </row>
    <row r="698" spans="2:58" ht="15" x14ac:dyDescent="0.25">
      <c r="B698" s="1536"/>
      <c r="C698" s="1536"/>
      <c r="D698" s="1536"/>
      <c r="E698" s="1536"/>
      <c r="F698" s="1536"/>
      <c r="G698" s="1536"/>
      <c r="H698" s="1536"/>
      <c r="I698" s="1536"/>
      <c r="J698" s="1536"/>
      <c r="K698" s="1536"/>
      <c r="L698" s="1536"/>
      <c r="M698" s="1536"/>
      <c r="N698" s="1536"/>
      <c r="O698" s="1536"/>
      <c r="P698" s="1536"/>
      <c r="Q698" s="1536"/>
      <c r="R698" s="1536"/>
      <c r="S698" s="1536"/>
      <c r="T698" s="1536"/>
      <c r="U698" s="1536"/>
      <c r="V698" s="1536"/>
      <c r="W698" s="1536"/>
      <c r="X698" s="1536"/>
      <c r="Y698" s="1536"/>
      <c r="Z698" s="1536"/>
      <c r="AA698" s="1536"/>
      <c r="AB698" s="1536"/>
      <c r="AC698" s="1536"/>
      <c r="AD698" s="1536"/>
      <c r="AE698" s="1536"/>
      <c r="AF698" s="1536"/>
      <c r="AG698" s="1536"/>
      <c r="AH698" s="1536"/>
      <c r="AI698" s="1536"/>
      <c r="AJ698" s="1536"/>
      <c r="AK698" s="1536"/>
      <c r="AL698" s="1536"/>
      <c r="AM698" s="1536"/>
      <c r="AN698" s="1536"/>
      <c r="AO698" s="1536"/>
      <c r="AP698" s="1536"/>
      <c r="AQ698" s="1536"/>
      <c r="AR698" s="1536"/>
      <c r="AS698" s="1536"/>
      <c r="AT698" s="1536"/>
      <c r="AU698" s="1536"/>
      <c r="AV698" s="1536"/>
      <c r="AW698" s="1536"/>
      <c r="AX698" s="1536"/>
      <c r="AY698" s="1536"/>
      <c r="AZ698" s="1536"/>
      <c r="BA698" s="1536"/>
      <c r="BB698" s="1536"/>
      <c r="BC698" s="1536"/>
      <c r="BD698" s="1536"/>
      <c r="BE698" s="1536"/>
      <c r="BF698" s="1536"/>
    </row>
    <row r="699" spans="2:58" ht="15" x14ac:dyDescent="0.25">
      <c r="B699" s="1536"/>
      <c r="C699" s="1536"/>
      <c r="D699" s="1536"/>
      <c r="E699" s="1536"/>
      <c r="F699" s="1536"/>
      <c r="G699" s="1536"/>
      <c r="H699" s="1536"/>
      <c r="I699" s="1536"/>
      <c r="J699" s="1536"/>
      <c r="K699" s="1536"/>
      <c r="L699" s="1536"/>
      <c r="M699" s="1536"/>
      <c r="N699" s="1536"/>
      <c r="O699" s="1536"/>
      <c r="P699" s="1536"/>
      <c r="Q699" s="1536"/>
      <c r="R699" s="1536"/>
      <c r="S699" s="1536"/>
      <c r="T699" s="1536"/>
      <c r="U699" s="1536"/>
      <c r="V699" s="1536"/>
      <c r="W699" s="1536"/>
      <c r="X699" s="1536"/>
      <c r="Y699" s="1536"/>
      <c r="Z699" s="1536"/>
      <c r="AA699" s="1536"/>
      <c r="AB699" s="1536"/>
      <c r="AC699" s="1536"/>
      <c r="AD699" s="1536"/>
      <c r="AE699" s="1536"/>
      <c r="AF699" s="1536"/>
      <c r="AG699" s="1536"/>
      <c r="AH699" s="1536"/>
      <c r="AI699" s="1536"/>
      <c r="AJ699" s="1536"/>
      <c r="AK699" s="1536"/>
      <c r="AL699" s="1536"/>
      <c r="AM699" s="1536"/>
      <c r="AN699" s="1536"/>
      <c r="AO699" s="1536"/>
      <c r="AP699" s="1536"/>
      <c r="AQ699" s="1536"/>
      <c r="AR699" s="1536"/>
      <c r="AS699" s="1536"/>
      <c r="AT699" s="1536"/>
      <c r="AU699" s="1536"/>
      <c r="AV699" s="1536"/>
      <c r="AW699" s="1536"/>
      <c r="AX699" s="1536"/>
      <c r="AY699" s="1536"/>
      <c r="AZ699" s="1536"/>
      <c r="BA699" s="1536"/>
      <c r="BB699" s="1536"/>
      <c r="BC699" s="1536"/>
      <c r="BD699" s="1536"/>
      <c r="BE699" s="1536"/>
      <c r="BF699" s="1536"/>
    </row>
    <row r="700" spans="2:58" ht="15" x14ac:dyDescent="0.25">
      <c r="B700" s="1536"/>
      <c r="C700" s="1536"/>
      <c r="D700" s="1536"/>
      <c r="E700" s="1536"/>
      <c r="F700" s="1536"/>
      <c r="G700" s="1536"/>
      <c r="H700" s="1536"/>
      <c r="I700" s="1536"/>
      <c r="J700" s="1536"/>
      <c r="K700" s="1536"/>
      <c r="L700" s="1536"/>
      <c r="M700" s="1536"/>
      <c r="N700" s="1536"/>
      <c r="O700" s="1536"/>
      <c r="P700" s="1536"/>
      <c r="Q700" s="1536"/>
      <c r="R700" s="1536"/>
      <c r="S700" s="1536"/>
      <c r="T700" s="1536"/>
      <c r="U700" s="1536"/>
      <c r="V700" s="1536"/>
      <c r="W700" s="1536"/>
      <c r="X700" s="1536"/>
      <c r="Y700" s="1536"/>
      <c r="Z700" s="1536"/>
      <c r="AA700" s="1536"/>
      <c r="AB700" s="1536"/>
      <c r="AC700" s="1536"/>
      <c r="AD700" s="1536"/>
      <c r="AE700" s="1536"/>
      <c r="AF700" s="1536"/>
      <c r="AG700" s="1536"/>
      <c r="AH700" s="1536"/>
      <c r="AI700" s="1536"/>
      <c r="AJ700" s="1536"/>
      <c r="AK700" s="1536"/>
      <c r="AL700" s="1536"/>
      <c r="AM700" s="1536"/>
      <c r="AN700" s="1536"/>
      <c r="AO700" s="1536"/>
      <c r="AP700" s="1536"/>
      <c r="AQ700" s="1536"/>
      <c r="AR700" s="1536"/>
      <c r="AS700" s="1536"/>
      <c r="AT700" s="1536"/>
      <c r="AU700" s="1536"/>
      <c r="AV700" s="1536"/>
      <c r="AW700" s="1536"/>
      <c r="AX700" s="1536"/>
      <c r="AY700" s="1536"/>
      <c r="AZ700" s="1536"/>
      <c r="BA700" s="1536"/>
      <c r="BB700" s="1536"/>
      <c r="BC700" s="1536"/>
      <c r="BD700" s="1536"/>
      <c r="BE700" s="1536"/>
      <c r="BF700" s="1536"/>
    </row>
    <row r="701" spans="2:58" ht="15" x14ac:dyDescent="0.25">
      <c r="B701" s="1536"/>
      <c r="C701" s="1536"/>
      <c r="D701" s="1536"/>
      <c r="E701" s="1536"/>
      <c r="F701" s="1536"/>
      <c r="G701" s="1536"/>
      <c r="H701" s="1536"/>
      <c r="I701" s="1536"/>
      <c r="J701" s="1536"/>
      <c r="K701" s="1536"/>
      <c r="L701" s="1536"/>
      <c r="M701" s="1536"/>
      <c r="N701" s="1536"/>
      <c r="O701" s="1536"/>
      <c r="P701" s="1536"/>
      <c r="Q701" s="1536"/>
      <c r="R701" s="1536"/>
      <c r="S701" s="1536"/>
      <c r="T701" s="1536"/>
      <c r="U701" s="1536"/>
      <c r="V701" s="1536"/>
      <c r="W701" s="1536"/>
      <c r="X701" s="1536"/>
      <c r="Y701" s="1536"/>
      <c r="Z701" s="1536"/>
      <c r="AA701" s="1536"/>
      <c r="AB701" s="1536"/>
      <c r="AC701" s="1536"/>
      <c r="AD701" s="1536"/>
      <c r="AE701" s="1536"/>
      <c r="AF701" s="1536"/>
      <c r="AG701" s="1536"/>
      <c r="AH701" s="1536"/>
      <c r="AI701" s="1536"/>
      <c r="AJ701" s="1536"/>
      <c r="AK701" s="1536"/>
      <c r="AL701" s="1536"/>
      <c r="AM701" s="1536"/>
      <c r="AN701" s="1536"/>
      <c r="AO701" s="1536"/>
      <c r="AP701" s="1536"/>
      <c r="AQ701" s="1536"/>
      <c r="AR701" s="1536"/>
      <c r="AS701" s="1536"/>
      <c r="AT701" s="1536"/>
      <c r="AU701" s="1536"/>
      <c r="AV701" s="1536"/>
      <c r="AW701" s="1536"/>
      <c r="AX701" s="1536"/>
      <c r="AY701" s="1536"/>
      <c r="AZ701" s="1536"/>
      <c r="BA701" s="1536"/>
      <c r="BB701" s="1536"/>
      <c r="BC701" s="1536"/>
      <c r="BD701" s="1536"/>
      <c r="BE701" s="1536"/>
      <c r="BF701" s="1536"/>
    </row>
    <row r="702" spans="2:58" ht="15" x14ac:dyDescent="0.25">
      <c r="B702" s="1536"/>
      <c r="C702" s="1536"/>
      <c r="D702" s="1536"/>
      <c r="E702" s="1536"/>
      <c r="F702" s="1536"/>
      <c r="G702" s="1536"/>
      <c r="H702" s="1536"/>
      <c r="I702" s="1536"/>
      <c r="J702" s="1536"/>
      <c r="K702" s="1536"/>
      <c r="L702" s="1536"/>
      <c r="M702" s="1536"/>
      <c r="N702" s="1536"/>
      <c r="O702" s="1536"/>
      <c r="P702" s="1536"/>
      <c r="Q702" s="1536"/>
      <c r="R702" s="1536"/>
      <c r="S702" s="1536"/>
      <c r="T702" s="1536"/>
      <c r="U702" s="1536"/>
      <c r="V702" s="1536"/>
      <c r="W702" s="1536"/>
      <c r="X702" s="1536"/>
      <c r="Y702" s="1536"/>
      <c r="Z702" s="1536"/>
      <c r="AA702" s="1536"/>
      <c r="AB702" s="1536"/>
      <c r="AC702" s="1536"/>
      <c r="AD702" s="1536"/>
      <c r="AE702" s="1536"/>
      <c r="AF702" s="1536"/>
      <c r="AG702" s="1536"/>
      <c r="AH702" s="1536"/>
      <c r="AI702" s="1536"/>
      <c r="AJ702" s="1536"/>
      <c r="AK702" s="1536"/>
      <c r="AL702" s="1536"/>
      <c r="AM702" s="1536"/>
      <c r="AN702" s="1536"/>
      <c r="AO702" s="1536"/>
      <c r="AP702" s="1536"/>
      <c r="AQ702" s="1536"/>
      <c r="AR702" s="1536"/>
      <c r="AS702" s="1536"/>
      <c r="AT702" s="1536"/>
      <c r="AU702" s="1536"/>
      <c r="AV702" s="1536"/>
      <c r="AW702" s="1536"/>
      <c r="AX702" s="1536"/>
      <c r="AY702" s="1536"/>
      <c r="AZ702" s="1536"/>
      <c r="BA702" s="1536"/>
      <c r="BB702" s="1536"/>
      <c r="BC702" s="1536"/>
      <c r="BD702" s="1536"/>
      <c r="BE702" s="1536"/>
      <c r="BF702" s="1536"/>
    </row>
    <row r="703" spans="2:58" ht="15" x14ac:dyDescent="0.25">
      <c r="B703" s="1536"/>
      <c r="C703" s="1536"/>
      <c r="D703" s="1536"/>
      <c r="E703" s="1536"/>
      <c r="F703" s="1536"/>
      <c r="G703" s="1536"/>
      <c r="H703" s="1536"/>
      <c r="I703" s="1536"/>
      <c r="J703" s="1536"/>
      <c r="K703" s="1536"/>
      <c r="L703" s="1536"/>
      <c r="M703" s="1536"/>
      <c r="N703" s="1536"/>
      <c r="O703" s="1536"/>
      <c r="P703" s="1536"/>
      <c r="Q703" s="1536"/>
      <c r="R703" s="1536"/>
      <c r="S703" s="1536"/>
      <c r="T703" s="1536"/>
      <c r="U703" s="1536"/>
      <c r="V703" s="1536"/>
      <c r="W703" s="1536"/>
      <c r="X703" s="1536"/>
      <c r="Y703" s="1536"/>
      <c r="Z703" s="1536"/>
      <c r="AA703" s="1536"/>
      <c r="AB703" s="1536"/>
      <c r="AC703" s="1536"/>
      <c r="AD703" s="1536"/>
      <c r="AE703" s="1536"/>
      <c r="AF703" s="1536"/>
      <c r="AG703" s="1536"/>
      <c r="AH703" s="1536"/>
      <c r="AI703" s="1536"/>
      <c r="AJ703" s="1536"/>
      <c r="AK703" s="1536"/>
      <c r="AL703" s="1536"/>
      <c r="AM703" s="1536"/>
      <c r="AN703" s="1536"/>
      <c r="AO703" s="1536"/>
      <c r="AP703" s="1536"/>
      <c r="AQ703" s="1536"/>
      <c r="AR703" s="1536"/>
      <c r="AS703" s="1536"/>
      <c r="AT703" s="1536"/>
      <c r="AU703" s="1536"/>
      <c r="AV703" s="1536"/>
      <c r="AW703" s="1536"/>
      <c r="AX703" s="1536"/>
      <c r="AY703" s="1536"/>
      <c r="AZ703" s="1536"/>
      <c r="BA703" s="1536"/>
      <c r="BB703" s="1536"/>
      <c r="BC703" s="1536"/>
      <c r="BD703" s="1536"/>
      <c r="BE703" s="1536"/>
      <c r="BF703" s="1536"/>
    </row>
    <row r="704" spans="2:58" ht="15" x14ac:dyDescent="0.25">
      <c r="B704" s="1536"/>
      <c r="C704" s="1536"/>
      <c r="D704" s="1536"/>
      <c r="E704" s="1536"/>
      <c r="F704" s="1536"/>
      <c r="G704" s="1536"/>
      <c r="H704" s="1536"/>
      <c r="I704" s="1536"/>
      <c r="J704" s="1536"/>
      <c r="K704" s="1536"/>
      <c r="L704" s="1536"/>
      <c r="M704" s="1536"/>
      <c r="N704" s="1536"/>
      <c r="O704" s="1536"/>
      <c r="P704" s="1536"/>
      <c r="Q704" s="1536"/>
      <c r="R704" s="1536"/>
      <c r="S704" s="1536"/>
      <c r="T704" s="1536"/>
      <c r="U704" s="1536"/>
      <c r="V704" s="1536"/>
      <c r="W704" s="1536"/>
      <c r="X704" s="1536"/>
      <c r="Y704" s="1536"/>
      <c r="Z704" s="1536"/>
      <c r="AA704" s="1536"/>
      <c r="AB704" s="1536"/>
      <c r="AC704" s="1536"/>
      <c r="AD704" s="1536"/>
      <c r="AE704" s="1536"/>
      <c r="AF704" s="1536"/>
      <c r="AG704" s="1536"/>
      <c r="AH704" s="1536"/>
      <c r="AI704" s="1536"/>
      <c r="AJ704" s="1536"/>
      <c r="AK704" s="1536"/>
      <c r="AL704" s="1536"/>
      <c r="AM704" s="1536"/>
      <c r="AN704" s="1536"/>
      <c r="AO704" s="1536"/>
      <c r="AP704" s="1536"/>
      <c r="AQ704" s="1536"/>
      <c r="AR704" s="1536"/>
      <c r="AS704" s="1536"/>
      <c r="AT704" s="1536"/>
      <c r="AU704" s="1536"/>
      <c r="AV704" s="1536"/>
      <c r="AW704" s="1536"/>
      <c r="AX704" s="1536"/>
      <c r="AY704" s="1536"/>
      <c r="AZ704" s="1536"/>
      <c r="BA704" s="1536"/>
      <c r="BB704" s="1536"/>
      <c r="BC704" s="1536"/>
      <c r="BD704" s="1536"/>
      <c r="BE704" s="1536"/>
      <c r="BF704" s="1536"/>
    </row>
    <row r="705" spans="2:58" ht="15" x14ac:dyDescent="0.25">
      <c r="B705" s="1536"/>
      <c r="C705" s="1536"/>
      <c r="D705" s="1536"/>
      <c r="E705" s="1536"/>
      <c r="F705" s="1536"/>
      <c r="G705" s="1536"/>
      <c r="H705" s="1536"/>
      <c r="I705" s="1536"/>
      <c r="J705" s="1536"/>
      <c r="K705" s="1536"/>
      <c r="L705" s="1536"/>
      <c r="M705" s="1536"/>
      <c r="N705" s="1536"/>
      <c r="O705" s="1536"/>
      <c r="P705" s="1536"/>
      <c r="Q705" s="1536"/>
      <c r="R705" s="1536"/>
      <c r="S705" s="1536"/>
      <c r="T705" s="1536"/>
      <c r="U705" s="1536"/>
      <c r="V705" s="1536"/>
      <c r="W705" s="1536"/>
      <c r="X705" s="1536"/>
      <c r="Y705" s="1536"/>
      <c r="Z705" s="1536"/>
      <c r="AA705" s="1536"/>
      <c r="AB705" s="1536"/>
      <c r="AC705" s="1536"/>
      <c r="AD705" s="1536"/>
      <c r="AE705" s="1536"/>
      <c r="AF705" s="1536"/>
      <c r="AG705" s="1536"/>
      <c r="AH705" s="1536"/>
      <c r="AI705" s="1536"/>
      <c r="AJ705" s="1536"/>
      <c r="AK705" s="1536"/>
      <c r="AL705" s="1536"/>
      <c r="AM705" s="1536"/>
      <c r="AN705" s="1536"/>
      <c r="AO705" s="1536"/>
      <c r="AP705" s="1536"/>
      <c r="AQ705" s="1536"/>
      <c r="AR705" s="1536"/>
      <c r="AS705" s="1536"/>
      <c r="AT705" s="1536"/>
      <c r="AU705" s="1536"/>
      <c r="AV705" s="1536"/>
      <c r="AW705" s="1536"/>
      <c r="AX705" s="1536"/>
      <c r="AY705" s="1536"/>
      <c r="AZ705" s="1536"/>
      <c r="BA705" s="1536"/>
      <c r="BB705" s="1536"/>
      <c r="BC705" s="1536"/>
      <c r="BD705" s="1536"/>
      <c r="BE705" s="1536"/>
      <c r="BF705" s="1536"/>
    </row>
    <row r="706" spans="2:58" ht="15" x14ac:dyDescent="0.25">
      <c r="B706" s="1536"/>
      <c r="C706" s="1536"/>
      <c r="D706" s="1536"/>
      <c r="E706" s="1536"/>
      <c r="F706" s="1536"/>
      <c r="G706" s="1536"/>
      <c r="H706" s="1536"/>
      <c r="I706" s="1536"/>
      <c r="J706" s="1536"/>
      <c r="K706" s="1536"/>
      <c r="L706" s="1536"/>
      <c r="M706" s="1536"/>
      <c r="N706" s="1536"/>
      <c r="O706" s="1536"/>
      <c r="P706" s="1536"/>
      <c r="Q706" s="1536"/>
      <c r="R706" s="1536"/>
      <c r="S706" s="1536"/>
      <c r="T706" s="1536"/>
      <c r="U706" s="1536"/>
      <c r="V706" s="1536"/>
      <c r="W706" s="1536"/>
      <c r="X706" s="1536"/>
      <c r="Y706" s="1536"/>
      <c r="Z706" s="1536"/>
      <c r="AA706" s="1536"/>
      <c r="AB706" s="1536"/>
      <c r="AC706" s="1536"/>
      <c r="AD706" s="1536"/>
      <c r="AE706" s="1536"/>
      <c r="AF706" s="1536"/>
      <c r="AG706" s="1536"/>
      <c r="AH706" s="1536"/>
      <c r="AI706" s="1536"/>
      <c r="AJ706" s="1536"/>
      <c r="AK706" s="1536"/>
      <c r="AL706" s="1536"/>
      <c r="AM706" s="1536"/>
      <c r="AN706" s="1536"/>
      <c r="AO706" s="1536"/>
      <c r="AP706" s="1536"/>
      <c r="AQ706" s="1536"/>
      <c r="AR706" s="1536"/>
      <c r="AS706" s="1536"/>
      <c r="AT706" s="1536"/>
      <c r="AU706" s="1536"/>
      <c r="AV706" s="1536"/>
      <c r="AW706" s="1536"/>
      <c r="AX706" s="1536"/>
      <c r="AY706" s="1536"/>
      <c r="AZ706" s="1536"/>
      <c r="BA706" s="1536"/>
      <c r="BB706" s="1536"/>
      <c r="BC706" s="1536"/>
      <c r="BD706" s="1536"/>
      <c r="BE706" s="1536"/>
      <c r="BF706" s="1536"/>
    </row>
    <row r="707" spans="2:58" ht="15" x14ac:dyDescent="0.25">
      <c r="B707" s="1536"/>
      <c r="C707" s="1536"/>
      <c r="D707" s="1536"/>
      <c r="E707" s="1536"/>
      <c r="F707" s="1536"/>
      <c r="G707" s="1536"/>
      <c r="H707" s="1536"/>
      <c r="I707" s="1536"/>
      <c r="J707" s="1536"/>
      <c r="K707" s="1536"/>
      <c r="L707" s="1536"/>
      <c r="M707" s="1536"/>
      <c r="N707" s="1536"/>
      <c r="O707" s="1536"/>
      <c r="P707" s="1536"/>
      <c r="Q707" s="1536"/>
      <c r="R707" s="1536"/>
      <c r="S707" s="1536"/>
      <c r="T707" s="1536"/>
      <c r="U707" s="1536"/>
      <c r="V707" s="1536"/>
      <c r="W707" s="1536"/>
      <c r="X707" s="1536"/>
      <c r="Y707" s="1536"/>
      <c r="Z707" s="1536"/>
      <c r="AA707" s="1536"/>
      <c r="AB707" s="1536"/>
      <c r="AC707" s="1536"/>
      <c r="AD707" s="1536"/>
      <c r="AE707" s="1536"/>
      <c r="AF707" s="1536"/>
      <c r="AG707" s="1536"/>
      <c r="AH707" s="1536"/>
      <c r="AI707" s="1536"/>
      <c r="AJ707" s="1536"/>
      <c r="AK707" s="1536"/>
      <c r="AL707" s="1536"/>
      <c r="AM707" s="1536"/>
      <c r="AN707" s="1536"/>
      <c r="AO707" s="1536"/>
      <c r="AP707" s="1536"/>
      <c r="AQ707" s="1536"/>
      <c r="AR707" s="1536"/>
      <c r="AS707" s="1536"/>
      <c r="AT707" s="1536"/>
      <c r="AU707" s="1536"/>
      <c r="AV707" s="1536"/>
      <c r="AW707" s="1536"/>
      <c r="AX707" s="1536"/>
      <c r="AY707" s="1536"/>
      <c r="AZ707" s="1536"/>
      <c r="BA707" s="1536"/>
      <c r="BB707" s="1536"/>
      <c r="BC707" s="1536"/>
      <c r="BD707" s="1536"/>
      <c r="BE707" s="1536"/>
      <c r="BF707" s="1536"/>
    </row>
    <row r="708" spans="2:58" ht="15" x14ac:dyDescent="0.25">
      <c r="B708" s="1536"/>
      <c r="C708" s="1536"/>
      <c r="D708" s="1536"/>
      <c r="E708" s="1536"/>
      <c r="F708" s="1536"/>
      <c r="G708" s="1536"/>
      <c r="H708" s="1536"/>
      <c r="I708" s="1536"/>
      <c r="J708" s="1536"/>
      <c r="K708" s="1536"/>
      <c r="L708" s="1536"/>
      <c r="M708" s="1536"/>
      <c r="N708" s="1536"/>
      <c r="O708" s="1536"/>
      <c r="P708" s="1536"/>
      <c r="Q708" s="1536"/>
      <c r="R708" s="1536"/>
      <c r="S708" s="1536"/>
      <c r="T708" s="1536"/>
      <c r="U708" s="1536"/>
      <c r="V708" s="1536"/>
      <c r="W708" s="1536"/>
      <c r="X708" s="1536"/>
      <c r="Y708" s="1536"/>
      <c r="Z708" s="1536"/>
      <c r="AA708" s="1536"/>
      <c r="AB708" s="1536"/>
      <c r="AC708" s="1536"/>
      <c r="AD708" s="1536"/>
      <c r="AE708" s="1536"/>
      <c r="AF708" s="1536"/>
      <c r="AG708" s="1536"/>
      <c r="AH708" s="1536"/>
      <c r="AI708" s="1536"/>
      <c r="AJ708" s="1536"/>
      <c r="AK708" s="1536"/>
      <c r="AL708" s="1536"/>
      <c r="AM708" s="1536"/>
      <c r="AN708" s="1536"/>
      <c r="AO708" s="1536"/>
      <c r="AP708" s="1536"/>
      <c r="AQ708" s="1536"/>
      <c r="AR708" s="1536"/>
      <c r="AS708" s="1536"/>
      <c r="AT708" s="1536"/>
      <c r="AU708" s="1536"/>
      <c r="AV708" s="1536"/>
      <c r="AW708" s="1536"/>
      <c r="AX708" s="1536"/>
      <c r="AY708" s="1536"/>
      <c r="AZ708" s="1536"/>
      <c r="BA708" s="1536"/>
      <c r="BB708" s="1536"/>
      <c r="BC708" s="1536"/>
      <c r="BD708" s="1536"/>
      <c r="BE708" s="1536"/>
      <c r="BF708" s="1536"/>
    </row>
    <row r="709" spans="2:58" ht="15" x14ac:dyDescent="0.25">
      <c r="B709" s="1536"/>
      <c r="C709" s="1536"/>
      <c r="D709" s="1536"/>
      <c r="E709" s="1536"/>
      <c r="F709" s="1536"/>
      <c r="G709" s="1536"/>
      <c r="H709" s="1536"/>
      <c r="I709" s="1536"/>
      <c r="J709" s="1536"/>
      <c r="K709" s="1536"/>
      <c r="L709" s="1536"/>
      <c r="M709" s="1536"/>
      <c r="N709" s="1536"/>
      <c r="O709" s="1536"/>
      <c r="P709" s="1536"/>
      <c r="Q709" s="1536"/>
      <c r="R709" s="1536"/>
      <c r="S709" s="1536"/>
      <c r="T709" s="1536"/>
      <c r="U709" s="1536"/>
      <c r="V709" s="1536"/>
      <c r="W709" s="1536"/>
      <c r="X709" s="1536"/>
      <c r="Y709" s="1536"/>
      <c r="Z709" s="1536"/>
      <c r="AA709" s="1536"/>
      <c r="AB709" s="1536"/>
      <c r="AC709" s="1536"/>
      <c r="AD709" s="1536"/>
      <c r="AE709" s="1536"/>
      <c r="AF709" s="1536"/>
      <c r="AG709" s="1536"/>
      <c r="AH709" s="1536"/>
      <c r="AI709" s="1536"/>
      <c r="AJ709" s="1536"/>
      <c r="AK709" s="1536"/>
      <c r="AL709" s="1536"/>
      <c r="AM709" s="1536"/>
      <c r="AN709" s="1536"/>
      <c r="AO709" s="1536"/>
      <c r="AP709" s="1536"/>
      <c r="AQ709" s="1536"/>
      <c r="AR709" s="1536"/>
      <c r="AS709" s="1536"/>
      <c r="AT709" s="1536"/>
      <c r="AU709" s="1536"/>
      <c r="AV709" s="1536"/>
      <c r="AW709" s="1536"/>
      <c r="AX709" s="1536"/>
      <c r="AY709" s="1536"/>
      <c r="AZ709" s="1536"/>
      <c r="BA709" s="1536"/>
      <c r="BB709" s="1536"/>
      <c r="BC709" s="1536"/>
      <c r="BD709" s="1536"/>
      <c r="BE709" s="1536"/>
      <c r="BF709" s="1536"/>
    </row>
    <row r="710" spans="2:58" ht="15" x14ac:dyDescent="0.25">
      <c r="B710" s="1536"/>
      <c r="C710" s="1536"/>
      <c r="D710" s="1536"/>
      <c r="E710" s="1536"/>
      <c r="F710" s="1536"/>
      <c r="G710" s="1536"/>
      <c r="H710" s="1536"/>
      <c r="I710" s="1536"/>
      <c r="J710" s="1536"/>
      <c r="K710" s="1536"/>
      <c r="L710" s="1536"/>
      <c r="M710" s="1536"/>
      <c r="N710" s="1536"/>
      <c r="O710" s="1536"/>
      <c r="P710" s="1536"/>
      <c r="Q710" s="1536"/>
      <c r="R710" s="1536"/>
      <c r="S710" s="1536"/>
      <c r="T710" s="1536"/>
      <c r="U710" s="1536"/>
      <c r="V710" s="1536"/>
      <c r="W710" s="1536"/>
      <c r="X710" s="1536"/>
      <c r="Y710" s="1536"/>
      <c r="Z710" s="1536"/>
      <c r="AA710" s="1536"/>
      <c r="AB710" s="1536"/>
      <c r="AC710" s="1536"/>
      <c r="AD710" s="1536"/>
      <c r="AE710" s="1536"/>
      <c r="AF710" s="1536"/>
      <c r="AG710" s="1536"/>
      <c r="AH710" s="1536"/>
      <c r="AI710" s="1536"/>
      <c r="AJ710" s="1536"/>
      <c r="AK710" s="1536"/>
      <c r="AL710" s="1536"/>
      <c r="AM710" s="1536"/>
      <c r="AN710" s="1536"/>
      <c r="AO710" s="1536"/>
      <c r="AP710" s="1536"/>
      <c r="AQ710" s="1536"/>
      <c r="AR710" s="1536"/>
      <c r="AS710" s="1536"/>
      <c r="AT710" s="1536"/>
      <c r="AU710" s="1536"/>
      <c r="AV710" s="1536"/>
      <c r="AW710" s="1536"/>
      <c r="AX710" s="1536"/>
      <c r="AY710" s="1536"/>
      <c r="AZ710" s="1536"/>
      <c r="BA710" s="1536"/>
      <c r="BB710" s="1536"/>
      <c r="BC710" s="1536"/>
      <c r="BD710" s="1536"/>
      <c r="BE710" s="1536"/>
      <c r="BF710" s="1536"/>
    </row>
    <row r="711" spans="2:58" ht="15" x14ac:dyDescent="0.25">
      <c r="B711" s="1536"/>
      <c r="C711" s="1536"/>
      <c r="D711" s="1536"/>
      <c r="E711" s="1536"/>
      <c r="F711" s="1536"/>
      <c r="G711" s="1536"/>
      <c r="H711" s="1536"/>
      <c r="I711" s="1536"/>
      <c r="J711" s="1536"/>
      <c r="K711" s="1536"/>
      <c r="L711" s="1536"/>
      <c r="M711" s="1536"/>
      <c r="N711" s="1536"/>
      <c r="O711" s="1536"/>
      <c r="P711" s="1536"/>
      <c r="Q711" s="1536"/>
      <c r="R711" s="1536"/>
      <c r="S711" s="1536"/>
      <c r="T711" s="1536"/>
      <c r="U711" s="1536"/>
      <c r="V711" s="1536"/>
      <c r="W711" s="1536"/>
      <c r="X711" s="1536"/>
      <c r="Y711" s="1536"/>
      <c r="Z711" s="1536"/>
      <c r="AA711" s="1536"/>
      <c r="AB711" s="1536"/>
      <c r="AC711" s="1536"/>
      <c r="AD711" s="1536"/>
      <c r="AE711" s="1536"/>
      <c r="AF711" s="1536"/>
      <c r="AG711" s="1536"/>
      <c r="AH711" s="1536"/>
      <c r="AI711" s="1536"/>
      <c r="AJ711" s="1536"/>
      <c r="AK711" s="1536"/>
      <c r="AL711" s="1536"/>
      <c r="AM711" s="1536"/>
      <c r="AN711" s="1536"/>
      <c r="AO711" s="1536"/>
      <c r="AP711" s="1536"/>
      <c r="AQ711" s="1536"/>
      <c r="AR711" s="1536"/>
      <c r="AS711" s="1536"/>
      <c r="AT711" s="1536"/>
      <c r="AU711" s="1536"/>
      <c r="AV711" s="1536"/>
      <c r="AW711" s="1536"/>
      <c r="AX711" s="1536"/>
      <c r="AY711" s="1536"/>
      <c r="AZ711" s="1536"/>
      <c r="BA711" s="1536"/>
      <c r="BB711" s="1536"/>
      <c r="BC711" s="1536"/>
      <c r="BD711" s="1536"/>
      <c r="BE711" s="1536"/>
      <c r="BF711" s="1536"/>
    </row>
    <row r="712" spans="2:58" ht="15" x14ac:dyDescent="0.25">
      <c r="B712" s="1536"/>
      <c r="C712" s="1536"/>
      <c r="D712" s="1536"/>
      <c r="E712" s="1536"/>
      <c r="F712" s="1536"/>
      <c r="G712" s="1536"/>
      <c r="H712" s="1536"/>
      <c r="I712" s="1536"/>
      <c r="J712" s="1536"/>
      <c r="K712" s="1536"/>
      <c r="L712" s="1536"/>
      <c r="M712" s="1536"/>
      <c r="N712" s="1536"/>
      <c r="O712" s="1536"/>
      <c r="P712" s="1536"/>
      <c r="Q712" s="1536"/>
      <c r="R712" s="1536"/>
      <c r="S712" s="1536"/>
      <c r="T712" s="1536"/>
      <c r="U712" s="1536"/>
      <c r="V712" s="1536"/>
      <c r="W712" s="1536"/>
      <c r="X712" s="1536"/>
      <c r="Y712" s="1536"/>
      <c r="Z712" s="1536"/>
      <c r="AA712" s="1536"/>
      <c r="AB712" s="1536"/>
      <c r="AC712" s="1536"/>
      <c r="AD712" s="1536"/>
      <c r="AE712" s="1536"/>
      <c r="AF712" s="1536"/>
      <c r="AG712" s="1536"/>
      <c r="AH712" s="1536"/>
      <c r="AI712" s="1536"/>
      <c r="AJ712" s="1536"/>
      <c r="AK712" s="1536"/>
      <c r="AL712" s="1536"/>
      <c r="AM712" s="1536"/>
      <c r="AN712" s="1536"/>
      <c r="AO712" s="1536"/>
      <c r="AP712" s="1536"/>
      <c r="AQ712" s="1536"/>
      <c r="AR712" s="1536"/>
      <c r="AS712" s="1536"/>
      <c r="AT712" s="1536"/>
      <c r="AU712" s="1536"/>
      <c r="AV712" s="1536"/>
      <c r="AW712" s="1536"/>
      <c r="AX712" s="1536"/>
      <c r="AY712" s="1536"/>
      <c r="AZ712" s="1536"/>
      <c r="BA712" s="1536"/>
      <c r="BB712" s="1536"/>
      <c r="BC712" s="1536"/>
      <c r="BD712" s="1536"/>
      <c r="BE712" s="1536"/>
      <c r="BF712" s="1536"/>
    </row>
    <row r="713" spans="2:58" ht="15" x14ac:dyDescent="0.25">
      <c r="B713" s="1536"/>
      <c r="C713" s="1536"/>
      <c r="D713" s="1536"/>
      <c r="E713" s="1536"/>
      <c r="F713" s="1536"/>
      <c r="G713" s="1536"/>
      <c r="H713" s="1536"/>
      <c r="I713" s="1536"/>
      <c r="J713" s="1536"/>
      <c r="K713" s="1536"/>
      <c r="L713" s="1536"/>
      <c r="M713" s="1536"/>
      <c r="N713" s="1536"/>
      <c r="O713" s="1536"/>
      <c r="P713" s="1536"/>
      <c r="Q713" s="1536"/>
      <c r="R713" s="1536"/>
      <c r="S713" s="1536"/>
      <c r="T713" s="1536"/>
      <c r="U713" s="1536"/>
      <c r="V713" s="1536"/>
      <c r="W713" s="1536"/>
      <c r="X713" s="1536"/>
      <c r="Y713" s="1536"/>
      <c r="Z713" s="1536"/>
      <c r="AA713" s="1536"/>
      <c r="AB713" s="1536"/>
      <c r="AC713" s="1536"/>
      <c r="AD713" s="1536"/>
      <c r="AE713" s="1536"/>
      <c r="AF713" s="1536"/>
      <c r="AG713" s="1536"/>
      <c r="AH713" s="1536"/>
      <c r="AI713" s="1536"/>
      <c r="AJ713" s="1536"/>
      <c r="AK713" s="1536"/>
      <c r="AL713" s="1536"/>
      <c r="AM713" s="1536"/>
      <c r="AN713" s="1536"/>
      <c r="AO713" s="1536"/>
      <c r="AP713" s="1536"/>
      <c r="AQ713" s="1536"/>
      <c r="AR713" s="1536"/>
      <c r="AS713" s="1536"/>
      <c r="AT713" s="1536"/>
      <c r="AU713" s="1536"/>
      <c r="AV713" s="1536"/>
      <c r="AW713" s="1536"/>
      <c r="AX713" s="1536"/>
      <c r="AY713" s="1536"/>
      <c r="AZ713" s="1536"/>
      <c r="BA713" s="1536"/>
      <c r="BB713" s="1536"/>
      <c r="BC713" s="1536"/>
      <c r="BD713" s="1536"/>
      <c r="BE713" s="1536"/>
      <c r="BF713" s="1536"/>
    </row>
    <row r="714" spans="2:58" ht="15" x14ac:dyDescent="0.25">
      <c r="B714" s="1536"/>
      <c r="C714" s="1536"/>
      <c r="D714" s="1536"/>
      <c r="E714" s="1536"/>
      <c r="F714" s="1536"/>
      <c r="G714" s="1536"/>
      <c r="H714" s="1536"/>
      <c r="I714" s="1536"/>
      <c r="J714" s="1536"/>
      <c r="K714" s="1536"/>
      <c r="L714" s="1536"/>
      <c r="M714" s="1536"/>
      <c r="N714" s="1536"/>
      <c r="O714" s="1536"/>
      <c r="P714" s="1536"/>
      <c r="Q714" s="1536"/>
      <c r="R714" s="1536"/>
      <c r="S714" s="1536"/>
      <c r="T714" s="1536"/>
      <c r="U714" s="1536"/>
      <c r="V714" s="1536"/>
      <c r="W714" s="1536"/>
      <c r="X714" s="1536"/>
      <c r="Y714" s="1536"/>
      <c r="Z714" s="1536"/>
      <c r="AA714" s="1536"/>
      <c r="AB714" s="1536"/>
      <c r="AC714" s="1536"/>
      <c r="AD714" s="1536"/>
      <c r="AE714" s="1536"/>
      <c r="AF714" s="1536"/>
      <c r="AG714" s="1536"/>
      <c r="AH714" s="1536"/>
      <c r="AI714" s="1536"/>
      <c r="AJ714" s="1536"/>
      <c r="AK714" s="1536"/>
      <c r="AL714" s="1536"/>
      <c r="AM714" s="1536"/>
      <c r="AN714" s="1536"/>
      <c r="AO714" s="1536"/>
      <c r="AP714" s="1536"/>
      <c r="AQ714" s="1536"/>
      <c r="AR714" s="1536"/>
      <c r="AS714" s="1536"/>
      <c r="AT714" s="1536"/>
      <c r="AU714" s="1536"/>
      <c r="AV714" s="1536"/>
      <c r="AW714" s="1536"/>
      <c r="AX714" s="1536"/>
      <c r="AY714" s="1536"/>
      <c r="AZ714" s="1536"/>
      <c r="BA714" s="1536"/>
      <c r="BB714" s="1536"/>
      <c r="BC714" s="1536"/>
      <c r="BD714" s="1536"/>
      <c r="BE714" s="1536"/>
      <c r="BF714" s="1536"/>
    </row>
    <row r="715" spans="2:58" ht="15" x14ac:dyDescent="0.25">
      <c r="B715" s="1536"/>
      <c r="C715" s="1536"/>
      <c r="D715" s="1536"/>
      <c r="E715" s="1536"/>
      <c r="F715" s="1536"/>
      <c r="G715" s="1536"/>
      <c r="H715" s="1536"/>
      <c r="I715" s="1536"/>
      <c r="J715" s="1536"/>
      <c r="K715" s="1536"/>
      <c r="L715" s="1536"/>
      <c r="M715" s="1536"/>
      <c r="N715" s="1536"/>
      <c r="O715" s="1536"/>
      <c r="P715" s="1536"/>
      <c r="Q715" s="1536"/>
      <c r="R715" s="1536"/>
      <c r="S715" s="1536"/>
      <c r="T715" s="1536"/>
      <c r="U715" s="1536"/>
      <c r="V715" s="1536"/>
      <c r="W715" s="1536"/>
      <c r="X715" s="1536"/>
      <c r="Y715" s="1536"/>
      <c r="Z715" s="1536"/>
      <c r="AA715" s="1536"/>
      <c r="AB715" s="1536"/>
      <c r="AC715" s="1536"/>
      <c r="AD715" s="1536"/>
      <c r="AE715" s="1536"/>
      <c r="AF715" s="1536"/>
      <c r="AG715" s="1536"/>
      <c r="AH715" s="1536"/>
      <c r="AI715" s="1536"/>
      <c r="AJ715" s="1536"/>
      <c r="AK715" s="1536"/>
      <c r="AL715" s="1536"/>
      <c r="AM715" s="1536"/>
      <c r="AN715" s="1536"/>
      <c r="AO715" s="1536"/>
      <c r="AP715" s="1536"/>
      <c r="AQ715" s="1536"/>
      <c r="AR715" s="1536"/>
      <c r="AS715" s="1536"/>
      <c r="AT715" s="1536"/>
      <c r="AU715" s="1536"/>
      <c r="AV715" s="1536"/>
      <c r="AW715" s="1536"/>
      <c r="AX715" s="1536"/>
      <c r="AY715" s="1536"/>
      <c r="AZ715" s="1536"/>
      <c r="BA715" s="1536"/>
      <c r="BB715" s="1536"/>
      <c r="BC715" s="1536"/>
      <c r="BD715" s="1536"/>
      <c r="BE715" s="1536"/>
      <c r="BF715" s="1536"/>
    </row>
    <row r="716" spans="2:58" ht="15" x14ac:dyDescent="0.25">
      <c r="B716" s="1536"/>
      <c r="C716" s="1536"/>
      <c r="D716" s="1536"/>
      <c r="E716" s="1536"/>
      <c r="F716" s="1536"/>
      <c r="G716" s="1536"/>
      <c r="H716" s="1536"/>
      <c r="I716" s="1536"/>
      <c r="J716" s="1536"/>
      <c r="K716" s="1536"/>
      <c r="L716" s="1536"/>
      <c r="M716" s="1536"/>
      <c r="N716" s="1536"/>
      <c r="O716" s="1536"/>
      <c r="P716" s="1536"/>
      <c r="Q716" s="1536"/>
      <c r="R716" s="1536"/>
      <c r="S716" s="1536"/>
      <c r="T716" s="1536"/>
      <c r="U716" s="1536"/>
      <c r="V716" s="1536"/>
      <c r="W716" s="1536"/>
      <c r="X716" s="1536"/>
      <c r="Y716" s="1536"/>
      <c r="Z716" s="1536"/>
      <c r="AA716" s="1536"/>
      <c r="AB716" s="1536"/>
      <c r="AC716" s="1536"/>
      <c r="AD716" s="1536"/>
      <c r="AE716" s="1536"/>
      <c r="AF716" s="1536"/>
      <c r="AG716" s="1536"/>
      <c r="AH716" s="1536"/>
      <c r="AI716" s="1536"/>
      <c r="AJ716" s="1536"/>
      <c r="AK716" s="1536"/>
      <c r="AL716" s="1536"/>
      <c r="AM716" s="1536"/>
      <c r="AN716" s="1536"/>
      <c r="AO716" s="1536"/>
      <c r="AP716" s="1536"/>
      <c r="AQ716" s="1536"/>
      <c r="AR716" s="1536"/>
      <c r="AS716" s="1536"/>
      <c r="AT716" s="1536"/>
      <c r="AU716" s="1536"/>
      <c r="AV716" s="1536"/>
      <c r="AW716" s="1536"/>
      <c r="AX716" s="1536"/>
      <c r="AY716" s="1536"/>
      <c r="AZ716" s="1536"/>
      <c r="BA716" s="1536"/>
      <c r="BB716" s="1536"/>
      <c r="BC716" s="1536"/>
      <c r="BD716" s="1536"/>
      <c r="BE716" s="1536"/>
      <c r="BF716" s="1536"/>
    </row>
    <row r="717" spans="2:58" ht="15" x14ac:dyDescent="0.25">
      <c r="B717" s="1536"/>
      <c r="C717" s="1536"/>
      <c r="D717" s="1536"/>
      <c r="E717" s="1536"/>
      <c r="F717" s="1536"/>
      <c r="G717" s="1536"/>
      <c r="H717" s="1536"/>
      <c r="I717" s="1536"/>
      <c r="J717" s="1536"/>
      <c r="K717" s="1536"/>
      <c r="L717" s="1536"/>
      <c r="M717" s="1536"/>
      <c r="N717" s="1536"/>
      <c r="O717" s="1536"/>
      <c r="P717" s="1536"/>
      <c r="Q717" s="1536"/>
      <c r="R717" s="1536"/>
      <c r="S717" s="1536"/>
      <c r="T717" s="1536"/>
      <c r="U717" s="1536"/>
      <c r="V717" s="1536"/>
      <c r="W717" s="1536"/>
      <c r="X717" s="1536"/>
      <c r="Y717" s="1536"/>
      <c r="Z717" s="1536"/>
      <c r="AA717" s="1536"/>
      <c r="AB717" s="1536"/>
      <c r="AC717" s="1536"/>
      <c r="AD717" s="1536"/>
      <c r="AE717" s="1536"/>
      <c r="AF717" s="1536"/>
      <c r="AG717" s="1536"/>
      <c r="AH717" s="1536"/>
      <c r="AI717" s="1536"/>
      <c r="AJ717" s="1536"/>
      <c r="AK717" s="1536"/>
      <c r="AL717" s="1536"/>
      <c r="AM717" s="1536"/>
      <c r="AN717" s="1536"/>
      <c r="AO717" s="1536"/>
      <c r="AP717" s="1536"/>
      <c r="AQ717" s="1536"/>
      <c r="AR717" s="1536"/>
      <c r="AS717" s="1536"/>
      <c r="AT717" s="1536"/>
      <c r="AU717" s="1536"/>
      <c r="AV717" s="1536"/>
      <c r="AW717" s="1536"/>
      <c r="AX717" s="1536"/>
      <c r="AY717" s="1536"/>
      <c r="AZ717" s="1536"/>
      <c r="BA717" s="1536"/>
      <c r="BB717" s="1536"/>
      <c r="BC717" s="1536"/>
      <c r="BD717" s="1536"/>
      <c r="BE717" s="1536"/>
      <c r="BF717" s="1536"/>
    </row>
    <row r="718" spans="2:58" ht="15" x14ac:dyDescent="0.25">
      <c r="B718" s="1536"/>
      <c r="C718" s="1536"/>
      <c r="D718" s="1536"/>
      <c r="E718" s="1536"/>
      <c r="F718" s="1536"/>
      <c r="G718" s="1536"/>
      <c r="H718" s="1536"/>
      <c r="I718" s="1536"/>
      <c r="J718" s="1536"/>
      <c r="K718" s="1536"/>
      <c r="L718" s="1536"/>
      <c r="M718" s="1536"/>
      <c r="N718" s="1536"/>
      <c r="O718" s="1536"/>
      <c r="P718" s="1536"/>
      <c r="Q718" s="1536"/>
      <c r="R718" s="1536"/>
      <c r="S718" s="1536"/>
      <c r="T718" s="1536"/>
      <c r="U718" s="1536"/>
      <c r="V718" s="1536"/>
      <c r="W718" s="1536"/>
      <c r="X718" s="1536"/>
      <c r="Y718" s="1536"/>
      <c r="Z718" s="1536"/>
      <c r="AA718" s="1536"/>
      <c r="AB718" s="1536"/>
      <c r="AC718" s="1536"/>
      <c r="AD718" s="1536"/>
      <c r="AE718" s="1536"/>
      <c r="AF718" s="1536"/>
      <c r="AG718" s="1536"/>
      <c r="AH718" s="1536"/>
      <c r="AI718" s="1536"/>
      <c r="AJ718" s="1536"/>
      <c r="AK718" s="1536"/>
      <c r="AL718" s="1536"/>
      <c r="AM718" s="1536"/>
      <c r="AN718" s="1536"/>
      <c r="AO718" s="1536"/>
      <c r="AP718" s="1536"/>
      <c r="AQ718" s="1536"/>
      <c r="AR718" s="1536"/>
      <c r="AS718" s="1536"/>
      <c r="AT718" s="1536"/>
      <c r="AU718" s="1536"/>
      <c r="AV718" s="1536"/>
      <c r="AW718" s="1536"/>
      <c r="AX718" s="1536"/>
      <c r="AY718" s="1536"/>
      <c r="AZ718" s="1536"/>
      <c r="BA718" s="1536"/>
      <c r="BB718" s="1536"/>
      <c r="BC718" s="1536"/>
      <c r="BD718" s="1536"/>
      <c r="BE718" s="1536"/>
      <c r="BF718" s="1536"/>
    </row>
    <row r="719" spans="2:58" ht="15" x14ac:dyDescent="0.25">
      <c r="B719" s="1536"/>
      <c r="C719" s="1536"/>
      <c r="D719" s="1536"/>
      <c r="E719" s="1536"/>
      <c r="F719" s="1536"/>
      <c r="G719" s="1536"/>
      <c r="H719" s="1536"/>
      <c r="I719" s="1536"/>
      <c r="J719" s="1536"/>
      <c r="K719" s="1536"/>
      <c r="L719" s="1536"/>
      <c r="M719" s="1536"/>
      <c r="N719" s="1536"/>
      <c r="O719" s="1536"/>
      <c r="P719" s="1536"/>
      <c r="Q719" s="1536"/>
      <c r="R719" s="1536"/>
      <c r="S719" s="1536"/>
      <c r="T719" s="1536"/>
      <c r="U719" s="1536"/>
      <c r="V719" s="1536"/>
      <c r="W719" s="1536"/>
      <c r="X719" s="1536"/>
      <c r="Y719" s="1536"/>
      <c r="Z719" s="1536"/>
      <c r="AA719" s="1536"/>
      <c r="AB719" s="1536"/>
      <c r="AC719" s="1536"/>
      <c r="AD719" s="1536"/>
      <c r="AE719" s="1536"/>
      <c r="AF719" s="1536"/>
      <c r="AG719" s="1536"/>
      <c r="AH719" s="1536"/>
      <c r="AI719" s="1536"/>
      <c r="AJ719" s="1536"/>
      <c r="AK719" s="1536"/>
      <c r="AL719" s="1536"/>
      <c r="AM719" s="1536"/>
      <c r="AN719" s="1536"/>
      <c r="AO719" s="1536"/>
      <c r="AP719" s="1536"/>
      <c r="AQ719" s="1536"/>
      <c r="AR719" s="1536"/>
      <c r="AS719" s="1536"/>
      <c r="AT719" s="1536"/>
      <c r="AU719" s="1536"/>
      <c r="AV719" s="1536"/>
      <c r="AW719" s="1536"/>
      <c r="AX719" s="1536"/>
      <c r="AY719" s="1536"/>
      <c r="AZ719" s="1536"/>
      <c r="BA719" s="1536"/>
      <c r="BB719" s="1536"/>
      <c r="BC719" s="1536"/>
      <c r="BD719" s="1536"/>
      <c r="BE719" s="1536"/>
      <c r="BF719" s="1536"/>
    </row>
    <row r="720" spans="2:58" ht="15" x14ac:dyDescent="0.25">
      <c r="B720" s="1536"/>
      <c r="C720" s="1536"/>
      <c r="D720" s="1536"/>
      <c r="E720" s="1536"/>
      <c r="F720" s="1536"/>
      <c r="G720" s="1536"/>
      <c r="H720" s="1536"/>
      <c r="I720" s="1536"/>
      <c r="J720" s="1536"/>
      <c r="K720" s="1536"/>
      <c r="L720" s="1536"/>
      <c r="M720" s="1536"/>
      <c r="N720" s="1536"/>
      <c r="O720" s="1536"/>
      <c r="P720" s="1536"/>
      <c r="Q720" s="1536"/>
      <c r="R720" s="1536"/>
      <c r="S720" s="1536"/>
      <c r="T720" s="1536"/>
      <c r="U720" s="1536"/>
      <c r="V720" s="1536"/>
      <c r="W720" s="1536"/>
      <c r="X720" s="1536"/>
      <c r="Y720" s="1536"/>
      <c r="Z720" s="1536"/>
      <c r="AA720" s="1536"/>
      <c r="AB720" s="1536"/>
      <c r="AC720" s="1536"/>
      <c r="AD720" s="1536"/>
      <c r="AE720" s="1536"/>
      <c r="AF720" s="1536"/>
      <c r="AG720" s="1536"/>
      <c r="AH720" s="1536"/>
      <c r="AI720" s="1536"/>
      <c r="AJ720" s="1536"/>
      <c r="AK720" s="1536"/>
      <c r="AL720" s="1536"/>
      <c r="AM720" s="1536"/>
      <c r="AN720" s="1536"/>
      <c r="AO720" s="1536"/>
      <c r="AP720" s="1536"/>
      <c r="AQ720" s="1536"/>
      <c r="AR720" s="1536"/>
      <c r="AS720" s="1536"/>
      <c r="AT720" s="1536"/>
      <c r="AU720" s="1536"/>
      <c r="AV720" s="1536"/>
      <c r="AW720" s="1536"/>
      <c r="AX720" s="1536"/>
      <c r="AY720" s="1536"/>
      <c r="AZ720" s="1536"/>
      <c r="BA720" s="1536"/>
      <c r="BB720" s="1536"/>
      <c r="BC720" s="1536"/>
      <c r="BD720" s="1536"/>
      <c r="BE720" s="1536"/>
      <c r="BF720" s="1536"/>
    </row>
    <row r="721" spans="2:58" ht="15" x14ac:dyDescent="0.25">
      <c r="B721" s="1536"/>
      <c r="C721" s="1536"/>
      <c r="D721" s="1536"/>
      <c r="E721" s="1536"/>
      <c r="F721" s="1536"/>
      <c r="G721" s="1536"/>
      <c r="H721" s="1536"/>
      <c r="I721" s="1536"/>
      <c r="J721" s="1536"/>
      <c r="K721" s="1536"/>
      <c r="L721" s="1536"/>
      <c r="M721" s="1536"/>
      <c r="N721" s="1536"/>
      <c r="O721" s="1536"/>
      <c r="P721" s="1536"/>
      <c r="Q721" s="1536"/>
      <c r="R721" s="1536"/>
      <c r="S721" s="1536"/>
      <c r="T721" s="1536"/>
      <c r="U721" s="1536"/>
      <c r="V721" s="1536"/>
      <c r="W721" s="1536"/>
      <c r="X721" s="1536"/>
      <c r="Y721" s="1536"/>
      <c r="Z721" s="1536"/>
      <c r="AA721" s="1536"/>
      <c r="AB721" s="1536"/>
      <c r="AC721" s="1536"/>
      <c r="AD721" s="1536"/>
      <c r="AE721" s="1536"/>
      <c r="AF721" s="1536"/>
      <c r="AG721" s="1536"/>
      <c r="AH721" s="1536"/>
      <c r="AI721" s="1536"/>
      <c r="AJ721" s="1536"/>
      <c r="AK721" s="1536"/>
      <c r="AL721" s="1536"/>
      <c r="AM721" s="1536"/>
      <c r="AN721" s="1536"/>
      <c r="AO721" s="1536"/>
      <c r="AP721" s="1536"/>
      <c r="AQ721" s="1536"/>
      <c r="AR721" s="1536"/>
      <c r="AS721" s="1536"/>
      <c r="AT721" s="1536"/>
      <c r="AU721" s="1536"/>
      <c r="AV721" s="1536"/>
      <c r="AW721" s="1536"/>
      <c r="AX721" s="1536"/>
      <c r="AY721" s="1536"/>
      <c r="AZ721" s="1536"/>
      <c r="BA721" s="1536"/>
      <c r="BB721" s="1536"/>
      <c r="BC721" s="1536"/>
      <c r="BD721" s="1536"/>
      <c r="BE721" s="1536"/>
      <c r="BF721" s="1536"/>
    </row>
    <row r="722" spans="2:58" ht="15" x14ac:dyDescent="0.25">
      <c r="B722" s="1536"/>
      <c r="C722" s="1536"/>
      <c r="D722" s="1536"/>
      <c r="E722" s="1536"/>
      <c r="F722" s="1536"/>
      <c r="G722" s="1536"/>
      <c r="H722" s="1536"/>
      <c r="I722" s="1536"/>
      <c r="J722" s="1536"/>
      <c r="K722" s="1536"/>
      <c r="L722" s="1536"/>
      <c r="M722" s="1536"/>
      <c r="N722" s="1536"/>
      <c r="O722" s="1536"/>
      <c r="P722" s="1536"/>
      <c r="Q722" s="1536"/>
      <c r="R722" s="1536"/>
      <c r="S722" s="1536"/>
      <c r="T722" s="1536"/>
      <c r="U722" s="1536"/>
      <c r="V722" s="1536"/>
      <c r="W722" s="1536"/>
      <c r="X722" s="1536"/>
      <c r="Y722" s="1536"/>
      <c r="Z722" s="1536"/>
      <c r="AA722" s="1536"/>
      <c r="AB722" s="1536"/>
      <c r="AC722" s="1536"/>
      <c r="AD722" s="1536"/>
      <c r="AE722" s="1536"/>
      <c r="AF722" s="1536"/>
      <c r="AG722" s="1536"/>
      <c r="AH722" s="1536"/>
      <c r="AI722" s="1536"/>
      <c r="AJ722" s="1536"/>
      <c r="AK722" s="1536"/>
      <c r="AL722" s="1536"/>
      <c r="AM722" s="1536"/>
      <c r="AN722" s="1536"/>
      <c r="AO722" s="1536"/>
      <c r="AP722" s="1536"/>
      <c r="AQ722" s="1536"/>
      <c r="AR722" s="1536"/>
      <c r="AS722" s="1536"/>
      <c r="AT722" s="1536"/>
      <c r="AU722" s="1536"/>
      <c r="AV722" s="1536"/>
      <c r="AW722" s="1536"/>
      <c r="AX722" s="1536"/>
      <c r="AY722" s="1536"/>
      <c r="AZ722" s="1536"/>
      <c r="BA722" s="1536"/>
      <c r="BB722" s="1536"/>
      <c r="BC722" s="1536"/>
      <c r="BD722" s="1536"/>
      <c r="BE722" s="1536"/>
      <c r="BF722" s="1536"/>
    </row>
    <row r="723" spans="2:58" ht="15" x14ac:dyDescent="0.25">
      <c r="B723" s="1536"/>
      <c r="C723" s="1536"/>
      <c r="D723" s="1536"/>
      <c r="E723" s="1536"/>
      <c r="F723" s="1536"/>
      <c r="G723" s="1536"/>
      <c r="H723" s="1536"/>
      <c r="I723" s="1536"/>
      <c r="J723" s="1536"/>
      <c r="K723" s="1536"/>
      <c r="L723" s="1536"/>
      <c r="M723" s="1536"/>
      <c r="N723" s="1536"/>
      <c r="O723" s="1536"/>
      <c r="P723" s="1536"/>
      <c r="Q723" s="1536"/>
      <c r="R723" s="1536"/>
      <c r="S723" s="1536"/>
      <c r="T723" s="1536"/>
      <c r="U723" s="1536"/>
      <c r="V723" s="1536"/>
      <c r="W723" s="1536"/>
      <c r="X723" s="1536"/>
      <c r="Y723" s="1536"/>
      <c r="Z723" s="1536"/>
      <c r="AA723" s="1536"/>
      <c r="AB723" s="1536"/>
      <c r="AC723" s="1536"/>
      <c r="AD723" s="1536"/>
      <c r="AE723" s="1536"/>
      <c r="AF723" s="1536"/>
      <c r="AG723" s="1536"/>
      <c r="AH723" s="1536"/>
      <c r="AI723" s="1536"/>
      <c r="AJ723" s="1536"/>
      <c r="AK723" s="1536"/>
      <c r="AL723" s="1536"/>
      <c r="AM723" s="1536"/>
      <c r="AN723" s="1536"/>
      <c r="AO723" s="1536"/>
      <c r="AP723" s="1536"/>
      <c r="AQ723" s="1536"/>
      <c r="AR723" s="1536"/>
      <c r="AS723" s="1536"/>
      <c r="AT723" s="1536"/>
      <c r="AU723" s="1536"/>
      <c r="AV723" s="1536"/>
      <c r="AW723" s="1536"/>
      <c r="AX723" s="1536"/>
      <c r="AY723" s="1536"/>
      <c r="AZ723" s="1536"/>
      <c r="BA723" s="1536"/>
      <c r="BB723" s="1536"/>
      <c r="BC723" s="1536"/>
      <c r="BD723" s="1536"/>
      <c r="BE723" s="1536"/>
      <c r="BF723" s="1536"/>
    </row>
    <row r="724" spans="2:58" ht="15" x14ac:dyDescent="0.25">
      <c r="B724" s="1536"/>
      <c r="C724" s="1536"/>
      <c r="D724" s="1536"/>
      <c r="E724" s="1536"/>
      <c r="F724" s="1536"/>
      <c r="G724" s="1536"/>
      <c r="H724" s="1536"/>
      <c r="I724" s="1536"/>
      <c r="J724" s="1536"/>
      <c r="K724" s="1536"/>
      <c r="L724" s="1536"/>
      <c r="M724" s="1536"/>
      <c r="N724" s="1536"/>
      <c r="O724" s="1536"/>
      <c r="P724" s="1536"/>
      <c r="Q724" s="1536"/>
      <c r="R724" s="1536"/>
      <c r="S724" s="1536"/>
      <c r="T724" s="1536"/>
      <c r="U724" s="1536"/>
      <c r="V724" s="1536"/>
      <c r="W724" s="1536"/>
      <c r="X724" s="1536"/>
      <c r="Y724" s="1536"/>
      <c r="Z724" s="1536"/>
      <c r="AA724" s="1536"/>
      <c r="AB724" s="1536"/>
      <c r="AC724" s="1536"/>
      <c r="AD724" s="1536"/>
      <c r="AE724" s="1536"/>
      <c r="AF724" s="1536"/>
      <c r="AG724" s="1536"/>
      <c r="AH724" s="1536"/>
      <c r="AI724" s="1536"/>
      <c r="AJ724" s="1536"/>
      <c r="AK724" s="1536"/>
      <c r="AL724" s="1536"/>
      <c r="AM724" s="1536"/>
      <c r="AN724" s="1536"/>
      <c r="AO724" s="1536"/>
      <c r="AP724" s="1536"/>
      <c r="AQ724" s="1536"/>
      <c r="AR724" s="1536"/>
      <c r="AS724" s="1536"/>
      <c r="AT724" s="1536"/>
      <c r="AU724" s="1536"/>
      <c r="AV724" s="1536"/>
      <c r="AW724" s="1536"/>
      <c r="AX724" s="1536"/>
      <c r="AY724" s="1536"/>
      <c r="AZ724" s="1536"/>
      <c r="BA724" s="1536"/>
      <c r="BB724" s="1536"/>
      <c r="BC724" s="1536"/>
      <c r="BD724" s="1536"/>
      <c r="BE724" s="1536"/>
      <c r="BF724" s="1536"/>
    </row>
    <row r="725" spans="2:58" ht="15" x14ac:dyDescent="0.25">
      <c r="B725" s="1536"/>
      <c r="C725" s="1536"/>
      <c r="D725" s="1536"/>
      <c r="E725" s="1536"/>
      <c r="F725" s="1536"/>
      <c r="G725" s="1536"/>
      <c r="H725" s="1536"/>
      <c r="I725" s="1536"/>
      <c r="J725" s="1536"/>
      <c r="K725" s="1536"/>
      <c r="L725" s="1536"/>
      <c r="M725" s="1536"/>
      <c r="N725" s="1536"/>
      <c r="O725" s="1536"/>
      <c r="P725" s="1536"/>
      <c r="Q725" s="1536"/>
      <c r="R725" s="1536"/>
      <c r="S725" s="1536"/>
      <c r="T725" s="1536"/>
      <c r="U725" s="1536"/>
      <c r="V725" s="1536"/>
      <c r="W725" s="1536"/>
      <c r="X725" s="1536"/>
      <c r="Y725" s="1536"/>
      <c r="Z725" s="1536"/>
      <c r="AA725" s="1536"/>
      <c r="AB725" s="1536"/>
      <c r="AC725" s="1536"/>
      <c r="AD725" s="1536"/>
      <c r="AE725" s="1536"/>
      <c r="AF725" s="1536"/>
      <c r="AG725" s="1536"/>
      <c r="AH725" s="1536"/>
      <c r="AI725" s="1536"/>
      <c r="AJ725" s="1536"/>
      <c r="AK725" s="1536"/>
      <c r="AL725" s="1536"/>
      <c r="AM725" s="1536"/>
      <c r="AN725" s="1536"/>
      <c r="AO725" s="1536"/>
      <c r="AP725" s="1536"/>
      <c r="AQ725" s="1536"/>
      <c r="AR725" s="1536"/>
      <c r="AS725" s="1536"/>
      <c r="AT725" s="1536"/>
      <c r="AU725" s="1536"/>
      <c r="AV725" s="1536"/>
      <c r="AW725" s="1536"/>
      <c r="AX725" s="1536"/>
      <c r="AY725" s="1536"/>
      <c r="AZ725" s="1536"/>
      <c r="BA725" s="1536"/>
      <c r="BB725" s="1536"/>
      <c r="BC725" s="1536"/>
      <c r="BD725" s="1536"/>
      <c r="BE725" s="1536"/>
      <c r="BF725" s="1536"/>
    </row>
    <row r="726" spans="2:58" ht="15" x14ac:dyDescent="0.25">
      <c r="B726" s="1536"/>
      <c r="C726" s="1536"/>
      <c r="D726" s="1536"/>
      <c r="E726" s="1536"/>
      <c r="F726" s="1536"/>
      <c r="G726" s="1536"/>
      <c r="H726" s="1536"/>
      <c r="I726" s="1536"/>
      <c r="J726" s="1536"/>
      <c r="K726" s="1536"/>
      <c r="L726" s="1536"/>
      <c r="M726" s="1536"/>
      <c r="N726" s="1536"/>
      <c r="O726" s="1536"/>
      <c r="P726" s="1536"/>
      <c r="Q726" s="1536"/>
      <c r="R726" s="1536"/>
      <c r="S726" s="1536"/>
      <c r="T726" s="1536"/>
      <c r="U726" s="1536"/>
      <c r="V726" s="1536"/>
      <c r="W726" s="1536"/>
      <c r="X726" s="1536"/>
      <c r="Y726" s="1536"/>
      <c r="Z726" s="1536"/>
      <c r="AA726" s="1536"/>
      <c r="AB726" s="1536"/>
      <c r="AC726" s="1536"/>
      <c r="AD726" s="1536"/>
      <c r="AE726" s="1536"/>
      <c r="AF726" s="1536"/>
      <c r="AG726" s="1536"/>
      <c r="AH726" s="1536"/>
      <c r="AI726" s="1536"/>
      <c r="AJ726" s="1536"/>
      <c r="AK726" s="1536"/>
      <c r="AL726" s="1536"/>
      <c r="AM726" s="1536"/>
      <c r="AN726" s="1536"/>
      <c r="AO726" s="1536"/>
      <c r="AP726" s="1536"/>
      <c r="AQ726" s="1536"/>
      <c r="AR726" s="1536"/>
      <c r="AS726" s="1536"/>
      <c r="AT726" s="1536"/>
      <c r="AU726" s="1536"/>
      <c r="AV726" s="1536"/>
      <c r="AW726" s="1536"/>
      <c r="AX726" s="1536"/>
      <c r="AY726" s="1536"/>
      <c r="AZ726" s="1536"/>
      <c r="BA726" s="1536"/>
      <c r="BB726" s="1536"/>
      <c r="BC726" s="1536"/>
      <c r="BD726" s="1536"/>
      <c r="BE726" s="1536"/>
      <c r="BF726" s="1536"/>
    </row>
    <row r="727" spans="2:58" ht="15" x14ac:dyDescent="0.25">
      <c r="B727" s="1536"/>
      <c r="C727" s="1536"/>
      <c r="D727" s="1536"/>
      <c r="E727" s="1536"/>
      <c r="F727" s="1536"/>
      <c r="G727" s="1536"/>
      <c r="H727" s="1536"/>
      <c r="I727" s="1536"/>
      <c r="J727" s="1536"/>
      <c r="K727" s="1536"/>
      <c r="L727" s="1536"/>
      <c r="M727" s="1536"/>
      <c r="N727" s="1536"/>
      <c r="O727" s="1536"/>
      <c r="P727" s="1536"/>
      <c r="Q727" s="1536"/>
      <c r="R727" s="1536"/>
      <c r="S727" s="1536"/>
      <c r="T727" s="1536"/>
      <c r="U727" s="1536"/>
      <c r="V727" s="1536"/>
      <c r="W727" s="1536"/>
      <c r="X727" s="1536"/>
      <c r="Y727" s="1536"/>
      <c r="Z727" s="1536"/>
      <c r="AA727" s="1536"/>
      <c r="AB727" s="1536"/>
      <c r="AC727" s="1536"/>
      <c r="AD727" s="1536"/>
      <c r="AE727" s="1536"/>
      <c r="AF727" s="1536"/>
      <c r="AG727" s="1536"/>
      <c r="AH727" s="1536"/>
      <c r="AI727" s="1536"/>
      <c r="AJ727" s="1536"/>
      <c r="AK727" s="1536"/>
      <c r="AL727" s="1536"/>
      <c r="AM727" s="1536"/>
      <c r="AN727" s="1536"/>
      <c r="AO727" s="1536"/>
      <c r="AP727" s="1536"/>
      <c r="AQ727" s="1536"/>
      <c r="AR727" s="1536"/>
      <c r="AS727" s="1536"/>
      <c r="AT727" s="1536"/>
      <c r="AU727" s="1536"/>
      <c r="AV727" s="1536"/>
      <c r="AW727" s="1536"/>
      <c r="AX727" s="1536"/>
      <c r="AY727" s="1536"/>
      <c r="AZ727" s="1536"/>
      <c r="BA727" s="1536"/>
      <c r="BB727" s="1536"/>
      <c r="BC727" s="1536"/>
      <c r="BD727" s="1536"/>
      <c r="BE727" s="1536"/>
      <c r="BF727" s="1536"/>
    </row>
    <row r="728" spans="2:58" ht="15" x14ac:dyDescent="0.25">
      <c r="B728" s="1536"/>
      <c r="C728" s="1536"/>
      <c r="D728" s="1536"/>
      <c r="E728" s="1536"/>
      <c r="F728" s="1536"/>
      <c r="G728" s="1536"/>
      <c r="H728" s="1536"/>
      <c r="I728" s="1536"/>
      <c r="J728" s="1536"/>
      <c r="K728" s="1536"/>
      <c r="L728" s="1536"/>
      <c r="M728" s="1536"/>
      <c r="N728" s="1536"/>
      <c r="O728" s="1536"/>
      <c r="P728" s="1536"/>
      <c r="Q728" s="1536"/>
      <c r="R728" s="1536"/>
      <c r="S728" s="1536"/>
      <c r="T728" s="1536"/>
      <c r="U728" s="1536"/>
      <c r="V728" s="1536"/>
      <c r="W728" s="1536"/>
      <c r="X728" s="1536"/>
      <c r="Y728" s="1536"/>
      <c r="Z728" s="1536"/>
      <c r="AA728" s="1536"/>
      <c r="AB728" s="1536"/>
      <c r="AC728" s="1536"/>
      <c r="AD728" s="1536"/>
      <c r="AE728" s="1536"/>
      <c r="AF728" s="1536"/>
      <c r="AG728" s="1536"/>
      <c r="AH728" s="1536"/>
      <c r="AI728" s="1536"/>
      <c r="AJ728" s="1536"/>
      <c r="AK728" s="1536"/>
      <c r="AL728" s="1536"/>
      <c r="AM728" s="1536"/>
      <c r="AN728" s="1536"/>
      <c r="AO728" s="1536"/>
      <c r="AP728" s="1536"/>
      <c r="AQ728" s="1536"/>
      <c r="AR728" s="1536"/>
      <c r="AS728" s="1536"/>
      <c r="AT728" s="1536"/>
      <c r="AU728" s="1536"/>
      <c r="AV728" s="1536"/>
      <c r="AW728" s="1536"/>
      <c r="AX728" s="1536"/>
      <c r="AY728" s="1536"/>
      <c r="AZ728" s="1536"/>
      <c r="BA728" s="1536"/>
      <c r="BB728" s="1536"/>
      <c r="BC728" s="1536"/>
      <c r="BD728" s="1536"/>
      <c r="BE728" s="1536"/>
      <c r="BF728" s="1536"/>
    </row>
    <row r="729" spans="2:58" ht="15" x14ac:dyDescent="0.25">
      <c r="B729" s="1536"/>
      <c r="C729" s="1536"/>
      <c r="D729" s="1536"/>
      <c r="E729" s="1536"/>
      <c r="F729" s="1536"/>
      <c r="G729" s="1536"/>
      <c r="H729" s="1536"/>
      <c r="I729" s="1536"/>
      <c r="J729" s="1536"/>
      <c r="K729" s="1536"/>
      <c r="L729" s="1536"/>
      <c r="M729" s="1536"/>
      <c r="N729" s="1536"/>
      <c r="O729" s="1536"/>
      <c r="P729" s="1536"/>
      <c r="Q729" s="1536"/>
      <c r="R729" s="1536"/>
      <c r="S729" s="1536"/>
      <c r="T729" s="1536"/>
      <c r="U729" s="1536"/>
      <c r="V729" s="1536"/>
      <c r="W729" s="1536"/>
      <c r="X729" s="1536"/>
      <c r="Y729" s="1536"/>
      <c r="Z729" s="1536"/>
      <c r="AA729" s="1536"/>
      <c r="AB729" s="1536"/>
      <c r="AC729" s="1536"/>
      <c r="AD729" s="1536"/>
      <c r="AE729" s="1536"/>
      <c r="AF729" s="1536"/>
      <c r="AG729" s="1536"/>
      <c r="AH729" s="1536"/>
      <c r="AI729" s="1536"/>
      <c r="AJ729" s="1536"/>
      <c r="AK729" s="1536"/>
      <c r="AL729" s="1536"/>
      <c r="AM729" s="1536"/>
      <c r="AN729" s="1536"/>
      <c r="AO729" s="1536"/>
      <c r="AP729" s="1536"/>
      <c r="AQ729" s="1536"/>
      <c r="AR729" s="1536"/>
      <c r="AS729" s="1536"/>
      <c r="AT729" s="1536"/>
      <c r="AU729" s="1536"/>
      <c r="AV729" s="1536"/>
      <c r="AW729" s="1536"/>
      <c r="AX729" s="1536"/>
      <c r="AY729" s="1536"/>
      <c r="AZ729" s="1536"/>
      <c r="BA729" s="1536"/>
      <c r="BB729" s="1536"/>
      <c r="BC729" s="1536"/>
      <c r="BD729" s="1536"/>
      <c r="BE729" s="1536"/>
      <c r="BF729" s="1536"/>
    </row>
    <row r="730" spans="2:58" ht="15" x14ac:dyDescent="0.25">
      <c r="B730" s="1536"/>
      <c r="C730" s="1536"/>
      <c r="D730" s="1536"/>
      <c r="E730" s="1536"/>
      <c r="F730" s="1536"/>
      <c r="G730" s="1536"/>
      <c r="H730" s="1536"/>
      <c r="I730" s="1536"/>
      <c r="J730" s="1536"/>
      <c r="K730" s="1536"/>
      <c r="L730" s="1536"/>
      <c r="M730" s="1536"/>
      <c r="N730" s="1536"/>
      <c r="O730" s="1536"/>
      <c r="P730" s="1536"/>
      <c r="Q730" s="1536"/>
      <c r="R730" s="1536"/>
      <c r="S730" s="1536"/>
      <c r="T730" s="1536"/>
      <c r="U730" s="1536"/>
      <c r="V730" s="1536"/>
      <c r="W730" s="1536"/>
      <c r="X730" s="1536"/>
      <c r="Y730" s="1536"/>
      <c r="Z730" s="1536"/>
      <c r="AA730" s="1536"/>
      <c r="AB730" s="1536"/>
      <c r="AC730" s="1536"/>
      <c r="AD730" s="1536"/>
      <c r="AE730" s="1536"/>
      <c r="AF730" s="1536"/>
      <c r="AG730" s="1536"/>
      <c r="AH730" s="1536"/>
      <c r="AI730" s="1536"/>
      <c r="AJ730" s="1536"/>
      <c r="AK730" s="1536"/>
      <c r="AL730" s="1536"/>
      <c r="AM730" s="1536"/>
      <c r="AN730" s="1536"/>
      <c r="AO730" s="1536"/>
      <c r="AP730" s="1536"/>
      <c r="AQ730" s="1536"/>
      <c r="AR730" s="1536"/>
      <c r="AS730" s="1536"/>
      <c r="AT730" s="1536"/>
      <c r="AU730" s="1536"/>
      <c r="AV730" s="1536"/>
      <c r="AW730" s="1536"/>
      <c r="AX730" s="1536"/>
      <c r="AY730" s="1536"/>
      <c r="AZ730" s="1536"/>
      <c r="BA730" s="1536"/>
      <c r="BB730" s="1536"/>
      <c r="BC730" s="1536"/>
      <c r="BD730" s="1536"/>
      <c r="BE730" s="1536"/>
      <c r="BF730" s="1536"/>
    </row>
    <row r="731" spans="2:58" ht="15" x14ac:dyDescent="0.25">
      <c r="B731" s="1536"/>
      <c r="C731" s="1536"/>
      <c r="D731" s="1536"/>
      <c r="E731" s="1536"/>
      <c r="F731" s="1536"/>
      <c r="G731" s="1536"/>
      <c r="H731" s="1536"/>
      <c r="I731" s="1536"/>
      <c r="J731" s="1536"/>
      <c r="K731" s="1536"/>
      <c r="L731" s="1536"/>
      <c r="M731" s="1536"/>
      <c r="N731" s="1536"/>
      <c r="O731" s="1536"/>
      <c r="P731" s="1536"/>
      <c r="Q731" s="1536"/>
      <c r="R731" s="1536"/>
      <c r="S731" s="1536"/>
      <c r="T731" s="1536"/>
      <c r="U731" s="1536"/>
      <c r="V731" s="1536"/>
      <c r="W731" s="1536"/>
      <c r="X731" s="1536"/>
      <c r="Y731" s="1536"/>
      <c r="Z731" s="1536"/>
      <c r="AA731" s="1536"/>
      <c r="AB731" s="1536"/>
      <c r="AC731" s="1536"/>
      <c r="AD731" s="1536"/>
      <c r="AE731" s="1536"/>
      <c r="AF731" s="1536"/>
      <c r="AG731" s="1536"/>
      <c r="AH731" s="1536"/>
      <c r="AI731" s="1536"/>
      <c r="AJ731" s="1536"/>
      <c r="AK731" s="1536"/>
      <c r="AL731" s="1536"/>
      <c r="AM731" s="1536"/>
      <c r="AN731" s="1536"/>
      <c r="AO731" s="1536"/>
      <c r="AP731" s="1536"/>
      <c r="AQ731" s="1536"/>
      <c r="AR731" s="1536"/>
      <c r="AS731" s="1536"/>
      <c r="AT731" s="1536"/>
      <c r="AU731" s="1536"/>
      <c r="AV731" s="1536"/>
      <c r="AW731" s="1536"/>
      <c r="AX731" s="1536"/>
      <c r="AY731" s="1536"/>
      <c r="AZ731" s="1536"/>
      <c r="BA731" s="1536"/>
      <c r="BB731" s="1536"/>
      <c r="BC731" s="1536"/>
      <c r="BD731" s="1536"/>
      <c r="BE731" s="1536"/>
      <c r="BF731" s="1536"/>
    </row>
    <row r="732" spans="2:58" ht="15" x14ac:dyDescent="0.25">
      <c r="B732" s="1536"/>
      <c r="C732" s="1536"/>
      <c r="D732" s="1536"/>
      <c r="E732" s="1536"/>
      <c r="F732" s="1536"/>
      <c r="G732" s="1536"/>
      <c r="H732" s="1536"/>
      <c r="I732" s="1536"/>
      <c r="J732" s="1536"/>
      <c r="K732" s="1536"/>
      <c r="L732" s="1536"/>
      <c r="M732" s="1536"/>
      <c r="N732" s="1536"/>
      <c r="O732" s="1536"/>
      <c r="P732" s="1536"/>
      <c r="Q732" s="1536"/>
      <c r="R732" s="1536"/>
      <c r="S732" s="1536"/>
      <c r="T732" s="1536"/>
      <c r="U732" s="1536"/>
      <c r="V732" s="1536"/>
      <c r="W732" s="1536"/>
      <c r="X732" s="1536"/>
      <c r="Y732" s="1536"/>
      <c r="Z732" s="1536"/>
      <c r="AA732" s="1536"/>
      <c r="AB732" s="1536"/>
      <c r="AC732" s="1536"/>
      <c r="AD732" s="1536"/>
      <c r="AE732" s="1536"/>
      <c r="AF732" s="1536"/>
      <c r="AG732" s="1536"/>
      <c r="AH732" s="1536"/>
      <c r="AI732" s="1536"/>
      <c r="AJ732" s="1536"/>
      <c r="AK732" s="1536"/>
      <c r="AL732" s="1536"/>
      <c r="AM732" s="1536"/>
      <c r="AN732" s="1536"/>
      <c r="AO732" s="1536"/>
      <c r="AP732" s="1536"/>
      <c r="AQ732" s="1536"/>
      <c r="AR732" s="1536"/>
      <c r="AS732" s="1536"/>
      <c r="AT732" s="1536"/>
      <c r="AU732" s="1536"/>
      <c r="AV732" s="1536"/>
      <c r="AW732" s="1536"/>
      <c r="AX732" s="1536"/>
      <c r="AY732" s="1536"/>
      <c r="AZ732" s="1536"/>
      <c r="BA732" s="1536"/>
      <c r="BB732" s="1536"/>
      <c r="BC732" s="1536"/>
      <c r="BD732" s="1536"/>
      <c r="BE732" s="1536"/>
      <c r="BF732" s="1536"/>
    </row>
    <row r="733" spans="2:58" ht="15" x14ac:dyDescent="0.25">
      <c r="B733" s="1536"/>
      <c r="C733" s="1536"/>
      <c r="D733" s="1536"/>
      <c r="E733" s="1536"/>
      <c r="F733" s="1536"/>
      <c r="G733" s="1536"/>
      <c r="H733" s="1536"/>
      <c r="I733" s="1536"/>
      <c r="J733" s="1536"/>
      <c r="K733" s="1536"/>
      <c r="L733" s="1536"/>
      <c r="M733" s="1536"/>
      <c r="N733" s="1536"/>
      <c r="O733" s="1536"/>
      <c r="P733" s="1536"/>
      <c r="Q733" s="1536"/>
      <c r="R733" s="1536"/>
      <c r="S733" s="1536"/>
      <c r="T733" s="1536"/>
      <c r="U733" s="1536"/>
      <c r="V733" s="1536"/>
      <c r="W733" s="1536"/>
      <c r="X733" s="1536"/>
      <c r="Y733" s="1536"/>
      <c r="Z733" s="1536"/>
      <c r="AA733" s="1536"/>
      <c r="AB733" s="1536"/>
      <c r="AC733" s="1536"/>
      <c r="AD733" s="1536"/>
      <c r="AE733" s="1536"/>
      <c r="AF733" s="1536"/>
      <c r="AG733" s="1536"/>
      <c r="AH733" s="1536"/>
      <c r="AI733" s="1536"/>
      <c r="AJ733" s="1536"/>
      <c r="AK733" s="1536"/>
      <c r="AL733" s="1536"/>
      <c r="AM733" s="1536"/>
      <c r="AN733" s="1536"/>
      <c r="AO733" s="1536"/>
      <c r="AP733" s="1536"/>
      <c r="AQ733" s="1536"/>
      <c r="AR733" s="1536"/>
      <c r="AS733" s="1536"/>
      <c r="AT733" s="1536"/>
      <c r="AU733" s="1536"/>
      <c r="AV733" s="1536"/>
      <c r="AW733" s="1536"/>
      <c r="AX733" s="1536"/>
      <c r="AY733" s="1536"/>
      <c r="AZ733" s="1536"/>
      <c r="BA733" s="1536"/>
      <c r="BB733" s="1536"/>
      <c r="BC733" s="1536"/>
      <c r="BD733" s="1536"/>
      <c r="BE733" s="1536"/>
      <c r="BF733" s="1536"/>
    </row>
    <row r="734" spans="2:58" ht="15" x14ac:dyDescent="0.25">
      <c r="B734" s="1536"/>
      <c r="C734" s="1536"/>
      <c r="D734" s="1536"/>
      <c r="E734" s="1536"/>
      <c r="F734" s="1536"/>
      <c r="G734" s="1536"/>
      <c r="H734" s="1536"/>
      <c r="I734" s="1536"/>
      <c r="J734" s="1536"/>
      <c r="K734" s="1536"/>
      <c r="L734" s="1536"/>
      <c r="M734" s="1536"/>
      <c r="N734" s="1536"/>
      <c r="O734" s="1536"/>
      <c r="P734" s="1536"/>
      <c r="Q734" s="1536"/>
      <c r="R734" s="1536"/>
      <c r="S734" s="1536"/>
      <c r="T734" s="1536"/>
      <c r="U734" s="1536"/>
      <c r="V734" s="1536"/>
      <c r="W734" s="1536"/>
      <c r="X734" s="1536"/>
      <c r="Y734" s="1536"/>
      <c r="Z734" s="1536"/>
      <c r="AA734" s="1536"/>
      <c r="AB734" s="1536"/>
      <c r="AC734" s="1536"/>
      <c r="AD734" s="1536"/>
      <c r="AE734" s="1536"/>
      <c r="AF734" s="1536"/>
      <c r="AG734" s="1536"/>
      <c r="AH734" s="1536"/>
      <c r="AI734" s="1536"/>
      <c r="AJ734" s="1536"/>
      <c r="AK734" s="1536"/>
      <c r="AL734" s="1536"/>
      <c r="AM734" s="1536"/>
      <c r="AN734" s="1536"/>
      <c r="AO734" s="1536"/>
      <c r="AP734" s="1536"/>
      <c r="AQ734" s="1536"/>
      <c r="AR734" s="1536"/>
      <c r="AS734" s="1536"/>
      <c r="AT734" s="1536"/>
      <c r="AU734" s="1536"/>
      <c r="AV734" s="1536"/>
      <c r="AW734" s="1536"/>
      <c r="AX734" s="1536"/>
      <c r="AY734" s="1536"/>
      <c r="AZ734" s="1536"/>
      <c r="BA734" s="1536"/>
      <c r="BB734" s="1536"/>
      <c r="BC734" s="1536"/>
      <c r="BD734" s="1536"/>
      <c r="BE734" s="1536"/>
      <c r="BF734" s="1536"/>
    </row>
    <row r="735" spans="2:58" ht="15" x14ac:dyDescent="0.25">
      <c r="B735" s="1536"/>
      <c r="C735" s="1536"/>
      <c r="D735" s="1536"/>
      <c r="E735" s="1536"/>
      <c r="F735" s="1536"/>
      <c r="G735" s="1536"/>
      <c r="H735" s="1536"/>
      <c r="I735" s="1536"/>
      <c r="J735" s="1536"/>
      <c r="K735" s="1536"/>
      <c r="L735" s="1536"/>
      <c r="M735" s="1536"/>
      <c r="N735" s="1536"/>
      <c r="O735" s="1536"/>
      <c r="P735" s="1536"/>
      <c r="Q735" s="1536"/>
      <c r="R735" s="1536"/>
      <c r="S735" s="1536"/>
      <c r="T735" s="1536"/>
      <c r="U735" s="1536"/>
      <c r="V735" s="1536"/>
      <c r="W735" s="1536"/>
      <c r="X735" s="1536"/>
      <c r="Y735" s="1536"/>
      <c r="Z735" s="1536"/>
      <c r="AA735" s="1536"/>
      <c r="AB735" s="1536"/>
      <c r="AC735" s="1536"/>
      <c r="AD735" s="1536"/>
      <c r="AE735" s="1536"/>
      <c r="AF735" s="1536"/>
      <c r="AG735" s="1536"/>
      <c r="AH735" s="1536"/>
      <c r="AI735" s="1536"/>
      <c r="AJ735" s="1536"/>
      <c r="AK735" s="1536"/>
      <c r="AL735" s="1536"/>
      <c r="AM735" s="1536"/>
      <c r="AN735" s="1536"/>
      <c r="AO735" s="1536"/>
      <c r="AP735" s="1536"/>
      <c r="AQ735" s="1536"/>
      <c r="AR735" s="1536"/>
      <c r="AS735" s="1536"/>
      <c r="AT735" s="1536"/>
      <c r="AU735" s="1536"/>
      <c r="AV735" s="1536"/>
      <c r="AW735" s="1536"/>
      <c r="AX735" s="1536"/>
      <c r="AY735" s="1536"/>
      <c r="AZ735" s="1536"/>
      <c r="BA735" s="1536"/>
      <c r="BB735" s="1536"/>
      <c r="BC735" s="1536"/>
      <c r="BD735" s="1536"/>
      <c r="BE735" s="1536"/>
      <c r="BF735" s="1536"/>
    </row>
    <row r="736" spans="2:58" ht="15" x14ac:dyDescent="0.25">
      <c r="B736" s="1536"/>
      <c r="C736" s="1536"/>
      <c r="D736" s="1536"/>
      <c r="E736" s="1536"/>
      <c r="F736" s="1536"/>
      <c r="G736" s="1536"/>
      <c r="H736" s="1536"/>
      <c r="I736" s="1536"/>
      <c r="J736" s="1536"/>
      <c r="K736" s="1536"/>
      <c r="L736" s="1536"/>
      <c r="M736" s="1536"/>
      <c r="N736" s="1536"/>
      <c r="O736" s="1536"/>
      <c r="P736" s="1536"/>
      <c r="Q736" s="1536"/>
      <c r="R736" s="1536"/>
      <c r="S736" s="1536"/>
      <c r="T736" s="1536"/>
      <c r="U736" s="1536"/>
      <c r="V736" s="1536"/>
      <c r="W736" s="1536"/>
      <c r="X736" s="1536"/>
      <c r="Y736" s="1536"/>
      <c r="Z736" s="1536"/>
      <c r="AA736" s="1536"/>
      <c r="AB736" s="1536"/>
      <c r="AC736" s="1536"/>
      <c r="AD736" s="1536"/>
      <c r="AE736" s="1536"/>
      <c r="AF736" s="1536"/>
      <c r="AG736" s="1536"/>
      <c r="AH736" s="1536"/>
      <c r="AI736" s="1536"/>
      <c r="AJ736" s="1536"/>
      <c r="AK736" s="1536"/>
      <c r="AL736" s="1536"/>
      <c r="AM736" s="1536"/>
      <c r="AN736" s="1536"/>
      <c r="AO736" s="1536"/>
      <c r="AP736" s="1536"/>
      <c r="AQ736" s="1536"/>
      <c r="AR736" s="1536"/>
      <c r="AS736" s="1536"/>
      <c r="AT736" s="1536"/>
      <c r="AU736" s="1536"/>
      <c r="AV736" s="1536"/>
      <c r="AW736" s="1536"/>
      <c r="AX736" s="1536"/>
      <c r="AY736" s="1536"/>
      <c r="AZ736" s="1536"/>
      <c r="BA736" s="1536"/>
      <c r="BB736" s="1536"/>
      <c r="BC736" s="1536"/>
      <c r="BD736" s="1536"/>
      <c r="BE736" s="1536"/>
      <c r="BF736" s="1536"/>
    </row>
    <row r="737" spans="2:58" ht="15" x14ac:dyDescent="0.25">
      <c r="B737" s="1536"/>
      <c r="C737" s="1536"/>
      <c r="D737" s="1536"/>
      <c r="E737" s="1536"/>
      <c r="F737" s="1536"/>
      <c r="G737" s="1536"/>
      <c r="H737" s="1536"/>
      <c r="I737" s="1536"/>
      <c r="J737" s="1536"/>
      <c r="K737" s="1536"/>
      <c r="L737" s="1536"/>
      <c r="M737" s="1536"/>
      <c r="N737" s="1536"/>
      <c r="O737" s="1536"/>
      <c r="P737" s="1536"/>
      <c r="Q737" s="1536"/>
      <c r="R737" s="1536"/>
      <c r="S737" s="1536"/>
      <c r="T737" s="1536"/>
      <c r="U737" s="1536"/>
      <c r="V737" s="1536"/>
      <c r="W737" s="1536"/>
      <c r="X737" s="1536"/>
      <c r="Y737" s="1536"/>
      <c r="Z737" s="1536"/>
      <c r="AA737" s="1536"/>
      <c r="AB737" s="1536"/>
      <c r="AC737" s="1536"/>
      <c r="AD737" s="1536"/>
      <c r="AE737" s="1536"/>
      <c r="AF737" s="1536"/>
      <c r="AG737" s="1536"/>
      <c r="AH737" s="1536"/>
      <c r="AI737" s="1536"/>
      <c r="AJ737" s="1536"/>
      <c r="AK737" s="1536"/>
      <c r="AL737" s="1536"/>
      <c r="AM737" s="1536"/>
      <c r="AN737" s="1536"/>
      <c r="AO737" s="1536"/>
      <c r="AP737" s="1536"/>
      <c r="AQ737" s="1536"/>
      <c r="AR737" s="1536"/>
      <c r="AS737" s="1536"/>
      <c r="AT737" s="1536"/>
      <c r="AU737" s="1536"/>
      <c r="AV737" s="1536"/>
      <c r="AW737" s="1536"/>
      <c r="AX737" s="1536"/>
      <c r="AY737" s="1536"/>
      <c r="AZ737" s="1536"/>
      <c r="BA737" s="1536"/>
      <c r="BB737" s="1536"/>
      <c r="BC737" s="1536"/>
      <c r="BD737" s="1536"/>
      <c r="BE737" s="1536"/>
      <c r="BF737" s="1536"/>
    </row>
    <row r="738" spans="2:58" ht="15" x14ac:dyDescent="0.25">
      <c r="B738" s="1536"/>
      <c r="C738" s="1536"/>
      <c r="D738" s="1536"/>
      <c r="E738" s="1536"/>
      <c r="F738" s="1536"/>
      <c r="G738" s="1536"/>
      <c r="H738" s="1536"/>
      <c r="I738" s="1536"/>
      <c r="J738" s="1536"/>
      <c r="K738" s="1536"/>
      <c r="L738" s="1536"/>
      <c r="M738" s="1536"/>
      <c r="N738" s="1536"/>
      <c r="O738" s="1536"/>
      <c r="P738" s="1536"/>
      <c r="Q738" s="1536"/>
      <c r="R738" s="1536"/>
      <c r="S738" s="1536"/>
      <c r="T738" s="1536"/>
      <c r="U738" s="1536"/>
      <c r="V738" s="1536"/>
      <c r="W738" s="1536"/>
      <c r="X738" s="1536"/>
      <c r="Y738" s="1536"/>
      <c r="Z738" s="1536"/>
      <c r="AA738" s="1536"/>
      <c r="AB738" s="1536"/>
      <c r="AC738" s="1536"/>
      <c r="AD738" s="1536"/>
      <c r="AE738" s="1536"/>
      <c r="AF738" s="1536"/>
      <c r="AG738" s="1536"/>
      <c r="AH738" s="1536"/>
      <c r="AI738" s="1536"/>
      <c r="AJ738" s="1536"/>
      <c r="AK738" s="1536"/>
      <c r="AL738" s="1536"/>
      <c r="AM738" s="1536"/>
      <c r="AN738" s="1536"/>
      <c r="AO738" s="1536"/>
      <c r="AP738" s="1536"/>
      <c r="AQ738" s="1536"/>
      <c r="AR738" s="1536"/>
      <c r="AS738" s="1536"/>
      <c r="AT738" s="1536"/>
      <c r="AU738" s="1536"/>
      <c r="AV738" s="1536"/>
      <c r="AW738" s="1536"/>
      <c r="AX738" s="1536"/>
      <c r="AY738" s="1536"/>
      <c r="AZ738" s="1536"/>
      <c r="BA738" s="1536"/>
      <c r="BB738" s="1536"/>
      <c r="BC738" s="1536"/>
      <c r="BD738" s="1536"/>
      <c r="BE738" s="1536"/>
      <c r="BF738" s="1536"/>
    </row>
    <row r="739" spans="2:58" ht="15" x14ac:dyDescent="0.25">
      <c r="B739" s="1536"/>
      <c r="C739" s="1536"/>
      <c r="D739" s="1536"/>
      <c r="E739" s="1536"/>
      <c r="F739" s="1536"/>
      <c r="G739" s="1536"/>
      <c r="H739" s="1536"/>
      <c r="I739" s="1536"/>
      <c r="J739" s="1536"/>
      <c r="K739" s="1536"/>
      <c r="L739" s="1536"/>
      <c r="M739" s="1536"/>
      <c r="N739" s="1536"/>
      <c r="O739" s="1536"/>
      <c r="P739" s="1536"/>
      <c r="Q739" s="1536"/>
      <c r="R739" s="1536"/>
      <c r="S739" s="1536"/>
      <c r="T739" s="1536"/>
      <c r="U739" s="1536"/>
      <c r="V739" s="1536"/>
      <c r="W739" s="1536"/>
      <c r="X739" s="1536"/>
      <c r="Y739" s="1536"/>
      <c r="Z739" s="1536"/>
      <c r="AA739" s="1536"/>
      <c r="AB739" s="1536"/>
      <c r="AC739" s="1536"/>
      <c r="AD739" s="1536"/>
      <c r="AE739" s="1536"/>
      <c r="AF739" s="1536"/>
      <c r="AG739" s="1536"/>
      <c r="AH739" s="1536"/>
      <c r="AI739" s="1536"/>
      <c r="AJ739" s="1536"/>
      <c r="AK739" s="1536"/>
      <c r="AL739" s="1536"/>
      <c r="AM739" s="1536"/>
      <c r="AN739" s="1536"/>
      <c r="AO739" s="1536"/>
      <c r="AP739" s="1536"/>
      <c r="AQ739" s="1536"/>
      <c r="AR739" s="1536"/>
      <c r="AS739" s="1536"/>
      <c r="AT739" s="1536"/>
      <c r="AU739" s="1536"/>
      <c r="AV739" s="1536"/>
      <c r="AW739" s="1536"/>
      <c r="AX739" s="1536"/>
      <c r="AY739" s="1536"/>
      <c r="AZ739" s="1536"/>
      <c r="BA739" s="1536"/>
      <c r="BB739" s="1536"/>
      <c r="BC739" s="1536"/>
      <c r="BD739" s="1536"/>
      <c r="BE739" s="1536"/>
      <c r="BF739" s="1536"/>
    </row>
    <row r="740" spans="2:58" ht="15" x14ac:dyDescent="0.25">
      <c r="B740" s="1536"/>
      <c r="C740" s="1536"/>
      <c r="D740" s="1536"/>
      <c r="E740" s="1536"/>
      <c r="F740" s="1536"/>
      <c r="G740" s="1536"/>
      <c r="H740" s="1536"/>
      <c r="I740" s="1536"/>
      <c r="J740" s="1536"/>
      <c r="K740" s="1536"/>
      <c r="L740" s="1536"/>
      <c r="M740" s="1536"/>
      <c r="N740" s="1536"/>
      <c r="O740" s="1536"/>
      <c r="P740" s="1536"/>
      <c r="Q740" s="1536"/>
      <c r="R740" s="1536"/>
      <c r="S740" s="1536"/>
      <c r="T740" s="1536"/>
      <c r="U740" s="1536"/>
      <c r="V740" s="1536"/>
      <c r="W740" s="1536"/>
      <c r="X740" s="1536"/>
      <c r="Y740" s="1536"/>
      <c r="Z740" s="1536"/>
      <c r="AA740" s="1536"/>
      <c r="AB740" s="1536"/>
      <c r="AC740" s="1536"/>
      <c r="AD740" s="1536"/>
      <c r="AE740" s="1536"/>
      <c r="AF740" s="1536"/>
      <c r="AG740" s="1536"/>
      <c r="AH740" s="1536"/>
      <c r="AI740" s="1536"/>
      <c r="AJ740" s="1536"/>
      <c r="AK740" s="1536"/>
      <c r="AL740" s="1536"/>
      <c r="AM740" s="1536"/>
      <c r="AN740" s="1536"/>
      <c r="AO740" s="1536"/>
      <c r="AP740" s="1536"/>
      <c r="AQ740" s="1536"/>
      <c r="AR740" s="1536"/>
      <c r="AS740" s="1536"/>
      <c r="AT740" s="1536"/>
      <c r="AU740" s="1536"/>
      <c r="AV740" s="1536"/>
      <c r="AW740" s="1536"/>
      <c r="AX740" s="1536"/>
      <c r="AY740" s="1536"/>
      <c r="AZ740" s="1536"/>
      <c r="BA740" s="1536"/>
      <c r="BB740" s="1536"/>
      <c r="BC740" s="1536"/>
      <c r="BD740" s="1536"/>
      <c r="BE740" s="1536"/>
      <c r="BF740" s="1536"/>
    </row>
    <row r="741" spans="2:58" ht="15" x14ac:dyDescent="0.25">
      <c r="B741" s="1536"/>
      <c r="C741" s="1536"/>
      <c r="D741" s="1536"/>
      <c r="E741" s="1536"/>
      <c r="F741" s="1536"/>
      <c r="G741" s="1536"/>
      <c r="H741" s="1536"/>
      <c r="I741" s="1536"/>
      <c r="J741" s="1536"/>
      <c r="K741" s="1536"/>
      <c r="L741" s="1536"/>
      <c r="M741" s="1536"/>
      <c r="N741" s="1536"/>
      <c r="O741" s="1536"/>
      <c r="P741" s="1536"/>
      <c r="Q741" s="1536"/>
      <c r="R741" s="1536"/>
      <c r="S741" s="1536"/>
      <c r="T741" s="1536"/>
      <c r="U741" s="1536"/>
      <c r="V741" s="1536"/>
      <c r="W741" s="1536"/>
      <c r="X741" s="1536"/>
      <c r="Y741" s="1536"/>
      <c r="Z741" s="1536"/>
      <c r="AA741" s="1536"/>
      <c r="AB741" s="1536"/>
      <c r="AC741" s="1536"/>
      <c r="AD741" s="1536"/>
      <c r="AE741" s="1536"/>
      <c r="AF741" s="1536"/>
      <c r="AG741" s="1536"/>
      <c r="AH741" s="1536"/>
      <c r="AI741" s="1536"/>
      <c r="AJ741" s="1536"/>
      <c r="AK741" s="1536"/>
      <c r="AL741" s="1536"/>
      <c r="AM741" s="1536"/>
      <c r="AN741" s="1536"/>
      <c r="AO741" s="1536"/>
      <c r="AP741" s="1536"/>
      <c r="AQ741" s="1536"/>
      <c r="AR741" s="1536"/>
      <c r="AS741" s="1536"/>
      <c r="AT741" s="1536"/>
      <c r="AU741" s="1536"/>
      <c r="AV741" s="1536"/>
      <c r="AW741" s="1536"/>
      <c r="AX741" s="1536"/>
      <c r="AY741" s="1536"/>
      <c r="AZ741" s="1536"/>
      <c r="BA741" s="1536"/>
      <c r="BB741" s="1536"/>
      <c r="BC741" s="1536"/>
      <c r="BD741" s="1536"/>
      <c r="BE741" s="1536"/>
      <c r="BF741" s="1536"/>
    </row>
    <row r="742" spans="2:58" ht="15" x14ac:dyDescent="0.25">
      <c r="B742" s="1536"/>
      <c r="C742" s="1536"/>
      <c r="D742" s="1536"/>
      <c r="E742" s="1536"/>
      <c r="F742" s="1536"/>
      <c r="G742" s="1536"/>
      <c r="H742" s="1536"/>
      <c r="I742" s="1536"/>
      <c r="J742" s="1536"/>
      <c r="K742" s="1536"/>
      <c r="L742" s="1536"/>
      <c r="M742" s="1536"/>
      <c r="N742" s="1536"/>
      <c r="O742" s="1536"/>
      <c r="P742" s="1536"/>
      <c r="Q742" s="1536"/>
      <c r="R742" s="1536"/>
      <c r="S742" s="1536"/>
      <c r="T742" s="1536"/>
      <c r="U742" s="1536"/>
      <c r="V742" s="1536"/>
      <c r="W742" s="1536"/>
      <c r="X742" s="1536"/>
      <c r="Y742" s="1536"/>
      <c r="Z742" s="1536"/>
      <c r="AA742" s="1536"/>
      <c r="AB742" s="1536"/>
      <c r="AC742" s="1536"/>
      <c r="AD742" s="1536"/>
      <c r="AE742" s="1536"/>
      <c r="AF742" s="1536"/>
      <c r="AG742" s="1536"/>
      <c r="AH742" s="1536"/>
      <c r="AI742" s="1536"/>
      <c r="AJ742" s="1536"/>
      <c r="AK742" s="1536"/>
      <c r="AL742" s="1536"/>
      <c r="AM742" s="1536"/>
      <c r="AN742" s="1536"/>
      <c r="AO742" s="1536"/>
      <c r="AP742" s="1536"/>
      <c r="AQ742" s="1536"/>
      <c r="AR742" s="1536"/>
      <c r="AS742" s="1536"/>
      <c r="AT742" s="1536"/>
      <c r="AU742" s="1536"/>
      <c r="AV742" s="1536"/>
      <c r="AW742" s="1536"/>
      <c r="AX742" s="1536"/>
      <c r="AY742" s="1536"/>
      <c r="AZ742" s="1536"/>
      <c r="BA742" s="1536"/>
      <c r="BB742" s="1536"/>
      <c r="BC742" s="1536"/>
      <c r="BD742" s="1536"/>
      <c r="BE742" s="1536"/>
      <c r="BF742" s="1536"/>
    </row>
    <row r="743" spans="2:58" ht="15" x14ac:dyDescent="0.25">
      <c r="B743" s="1536"/>
      <c r="C743" s="1536"/>
      <c r="D743" s="1536"/>
      <c r="E743" s="1536"/>
      <c r="F743" s="1536"/>
      <c r="G743" s="1536"/>
      <c r="H743" s="1536"/>
      <c r="I743" s="1536"/>
      <c r="J743" s="1536"/>
      <c r="K743" s="1536"/>
      <c r="L743" s="1536"/>
      <c r="M743" s="1536"/>
      <c r="N743" s="1536"/>
      <c r="O743" s="1536"/>
      <c r="P743" s="1536"/>
      <c r="Q743" s="1536"/>
      <c r="R743" s="1536"/>
      <c r="S743" s="1536"/>
      <c r="T743" s="1536"/>
      <c r="U743" s="1536"/>
      <c r="V743" s="1536"/>
      <c r="W743" s="1536"/>
      <c r="X743" s="1536"/>
      <c r="Y743" s="1536"/>
      <c r="Z743" s="1536"/>
      <c r="AA743" s="1536"/>
      <c r="AB743" s="1536"/>
      <c r="AC743" s="1536"/>
      <c r="AD743" s="1536"/>
      <c r="AE743" s="1536"/>
      <c r="AF743" s="1536"/>
      <c r="AG743" s="1536"/>
      <c r="AH743" s="1536"/>
      <c r="AI743" s="1536"/>
      <c r="AJ743" s="1536"/>
      <c r="AK743" s="1536"/>
      <c r="AL743" s="1536"/>
      <c r="AM743" s="1536"/>
      <c r="AN743" s="1536"/>
      <c r="AO743" s="1536"/>
      <c r="AP743" s="1536"/>
      <c r="AQ743" s="1536"/>
      <c r="AR743" s="1536"/>
      <c r="AS743" s="1536"/>
      <c r="AT743" s="1536"/>
      <c r="AU743" s="1536"/>
      <c r="AV743" s="1536"/>
      <c r="AW743" s="1536"/>
      <c r="AX743" s="1536"/>
      <c r="AY743" s="1536"/>
      <c r="AZ743" s="1536"/>
      <c r="BA743" s="1536"/>
      <c r="BB743" s="1536"/>
      <c r="BC743" s="1536"/>
      <c r="BD743" s="1536"/>
      <c r="BE743" s="1536"/>
      <c r="BF743" s="1536"/>
    </row>
    <row r="744" spans="2:58" ht="15" x14ac:dyDescent="0.25">
      <c r="B744" s="1536"/>
      <c r="C744" s="1536"/>
      <c r="D744" s="1536"/>
      <c r="E744" s="1536"/>
      <c r="F744" s="1536"/>
      <c r="G744" s="1536"/>
      <c r="H744" s="1536"/>
      <c r="I744" s="1536"/>
      <c r="J744" s="1536"/>
      <c r="K744" s="1536"/>
      <c r="L744" s="1536"/>
      <c r="M744" s="1536"/>
      <c r="N744" s="1536"/>
      <c r="O744" s="1536"/>
      <c r="P744" s="1536"/>
      <c r="Q744" s="1536"/>
      <c r="R744" s="1536"/>
      <c r="S744" s="1536"/>
      <c r="T744" s="1536"/>
      <c r="U744" s="1536"/>
      <c r="V744" s="1536"/>
      <c r="W744" s="1536"/>
      <c r="X744" s="1536"/>
      <c r="Y744" s="1536"/>
      <c r="Z744" s="1536"/>
      <c r="AA744" s="1536"/>
      <c r="AB744" s="1536"/>
      <c r="AC744" s="1536"/>
      <c r="AD744" s="1536"/>
      <c r="AE744" s="1536"/>
      <c r="AF744" s="1536"/>
      <c r="AG744" s="1536"/>
      <c r="AH744" s="1536"/>
      <c r="AI744" s="1536"/>
      <c r="AJ744" s="1536"/>
      <c r="AK744" s="1536"/>
      <c r="AL744" s="1536"/>
      <c r="AM744" s="1536"/>
      <c r="AN744" s="1536"/>
      <c r="AO744" s="1536"/>
      <c r="AP744" s="1536"/>
      <c r="AQ744" s="1536"/>
      <c r="AR744" s="1536"/>
      <c r="AS744" s="1536"/>
      <c r="AT744" s="1536"/>
      <c r="AU744" s="1536"/>
      <c r="AV744" s="1536"/>
      <c r="AW744" s="1536"/>
      <c r="AX744" s="1536"/>
      <c r="AY744" s="1536"/>
      <c r="AZ744" s="1536"/>
      <c r="BA744" s="1536"/>
      <c r="BB744" s="1536"/>
      <c r="BC744" s="1536"/>
      <c r="BD744" s="1536"/>
      <c r="BE744" s="1536"/>
      <c r="BF744" s="1536"/>
    </row>
    <row r="745" spans="2:58" ht="15" x14ac:dyDescent="0.25">
      <c r="B745" s="1536"/>
      <c r="C745" s="1536"/>
      <c r="D745" s="1536"/>
      <c r="E745" s="1536"/>
      <c r="F745" s="1536"/>
      <c r="G745" s="1536"/>
      <c r="H745" s="1536"/>
      <c r="I745" s="1536"/>
      <c r="J745" s="1536"/>
      <c r="K745" s="1536"/>
      <c r="L745" s="1536"/>
      <c r="M745" s="1536"/>
      <c r="N745" s="1536"/>
      <c r="O745" s="1536"/>
      <c r="P745" s="1536"/>
      <c r="Q745" s="1536"/>
      <c r="R745" s="1536"/>
      <c r="S745" s="1536"/>
      <c r="T745" s="1536"/>
      <c r="U745" s="1536"/>
      <c r="V745" s="1536"/>
      <c r="W745" s="1536"/>
      <c r="X745" s="1536"/>
      <c r="Y745" s="1536"/>
      <c r="Z745" s="1536"/>
      <c r="AA745" s="1536"/>
      <c r="AB745" s="1536"/>
      <c r="AC745" s="1536"/>
      <c r="AD745" s="1536"/>
      <c r="AE745" s="1536"/>
      <c r="AF745" s="1536"/>
      <c r="AG745" s="1536"/>
      <c r="AH745" s="1536"/>
      <c r="AI745" s="1536"/>
      <c r="AJ745" s="1536"/>
      <c r="AK745" s="1536"/>
      <c r="AL745" s="1536"/>
      <c r="AM745" s="1536"/>
      <c r="AN745" s="1536"/>
      <c r="AO745" s="1536"/>
      <c r="AP745" s="1536"/>
      <c r="AQ745" s="1536"/>
      <c r="AR745" s="1536"/>
      <c r="AS745" s="1536"/>
      <c r="AT745" s="1536"/>
      <c r="AU745" s="1536"/>
      <c r="AV745" s="1536"/>
      <c r="AW745" s="1536"/>
      <c r="AX745" s="1536"/>
      <c r="AY745" s="1536"/>
      <c r="AZ745" s="1536"/>
      <c r="BA745" s="1536"/>
      <c r="BB745" s="1536"/>
      <c r="BC745" s="1536"/>
      <c r="BD745" s="1536"/>
      <c r="BE745" s="1536"/>
      <c r="BF745" s="1536"/>
    </row>
    <row r="746" spans="2:58" ht="15" x14ac:dyDescent="0.25">
      <c r="B746" s="1536"/>
      <c r="C746" s="1536"/>
      <c r="D746" s="1536"/>
      <c r="E746" s="1536"/>
      <c r="F746" s="1536"/>
      <c r="G746" s="1536"/>
      <c r="H746" s="1536"/>
      <c r="I746" s="1536"/>
      <c r="J746" s="1536"/>
      <c r="K746" s="1536"/>
      <c r="L746" s="1536"/>
      <c r="M746" s="1536"/>
      <c r="N746" s="1536"/>
      <c r="O746" s="1536"/>
      <c r="P746" s="1536"/>
      <c r="Q746" s="1536"/>
      <c r="R746" s="1536"/>
      <c r="S746" s="1536"/>
      <c r="T746" s="1536"/>
      <c r="U746" s="1536"/>
      <c r="V746" s="1536"/>
      <c r="W746" s="1536"/>
      <c r="X746" s="1536"/>
      <c r="Y746" s="1536"/>
      <c r="Z746" s="1536"/>
      <c r="AA746" s="1536"/>
      <c r="AB746" s="1536"/>
      <c r="AC746" s="1536"/>
      <c r="AD746" s="1536"/>
      <c r="AE746" s="1536"/>
      <c r="AF746" s="1536"/>
      <c r="AG746" s="1536"/>
      <c r="AH746" s="1536"/>
      <c r="AI746" s="1536"/>
      <c r="AJ746" s="1536"/>
      <c r="AK746" s="1536"/>
      <c r="AL746" s="1536"/>
      <c r="AM746" s="1536"/>
      <c r="AN746" s="1536"/>
      <c r="AO746" s="1536"/>
      <c r="AP746" s="1536"/>
      <c r="AQ746" s="1536"/>
      <c r="AR746" s="1536"/>
      <c r="AS746" s="1536"/>
      <c r="AT746" s="1536"/>
      <c r="AU746" s="1536"/>
      <c r="AV746" s="1536"/>
      <c r="AW746" s="1536"/>
      <c r="AX746" s="1536"/>
      <c r="AY746" s="1536"/>
      <c r="AZ746" s="1536"/>
      <c r="BA746" s="1536"/>
      <c r="BB746" s="1536"/>
      <c r="BC746" s="1536"/>
      <c r="BD746" s="1536"/>
      <c r="BE746" s="1536"/>
      <c r="BF746" s="1536"/>
    </row>
    <row r="747" spans="2:58" ht="15" x14ac:dyDescent="0.25">
      <c r="B747" s="1536"/>
      <c r="C747" s="1536"/>
      <c r="D747" s="1536"/>
      <c r="E747" s="1536"/>
      <c r="F747" s="1536"/>
      <c r="G747" s="1536"/>
      <c r="H747" s="1536"/>
      <c r="I747" s="1536"/>
      <c r="J747" s="1536"/>
      <c r="K747" s="1536"/>
      <c r="L747" s="1536"/>
      <c r="M747" s="1536"/>
      <c r="N747" s="1536"/>
      <c r="O747" s="1536"/>
      <c r="P747" s="1536"/>
      <c r="Q747" s="1536"/>
      <c r="R747" s="1536"/>
      <c r="S747" s="1536"/>
      <c r="T747" s="1536"/>
      <c r="U747" s="1536"/>
      <c r="V747" s="1536"/>
      <c r="W747" s="1536"/>
      <c r="X747" s="1536"/>
      <c r="Y747" s="1536"/>
      <c r="Z747" s="1536"/>
      <c r="AA747" s="1536"/>
      <c r="AB747" s="1536"/>
      <c r="AC747" s="1536"/>
      <c r="AD747" s="1536"/>
      <c r="AE747" s="1536"/>
      <c r="AF747" s="1536"/>
      <c r="AG747" s="1536"/>
      <c r="AH747" s="1536"/>
      <c r="AI747" s="1536"/>
      <c r="AJ747" s="1536"/>
      <c r="AK747" s="1536"/>
      <c r="AL747" s="1536"/>
      <c r="AM747" s="1536"/>
      <c r="AN747" s="1536"/>
      <c r="AO747" s="1536"/>
      <c r="AP747" s="1536"/>
      <c r="AQ747" s="1536"/>
      <c r="AR747" s="1536"/>
      <c r="AS747" s="1536"/>
      <c r="AT747" s="1536"/>
      <c r="AU747" s="1536"/>
      <c r="AV747" s="1536"/>
      <c r="AW747" s="1536"/>
      <c r="AX747" s="1536"/>
      <c r="AY747" s="1536"/>
      <c r="AZ747" s="1536"/>
      <c r="BA747" s="1536"/>
      <c r="BB747" s="1536"/>
      <c r="BC747" s="1536"/>
      <c r="BD747" s="1536"/>
      <c r="BE747" s="1536"/>
      <c r="BF747" s="1536"/>
    </row>
    <row r="748" spans="2:58" ht="15" x14ac:dyDescent="0.25">
      <c r="B748" s="1536"/>
      <c r="C748" s="1536"/>
      <c r="D748" s="1536"/>
      <c r="E748" s="1536"/>
      <c r="F748" s="1536"/>
      <c r="G748" s="1536"/>
      <c r="H748" s="1536"/>
      <c r="I748" s="1536"/>
      <c r="J748" s="1536"/>
      <c r="K748" s="1536"/>
      <c r="L748" s="1536"/>
      <c r="M748" s="1536"/>
      <c r="N748" s="1536"/>
      <c r="O748" s="1536"/>
      <c r="P748" s="1536"/>
      <c r="Q748" s="1536"/>
      <c r="R748" s="1536"/>
      <c r="S748" s="1536"/>
      <c r="T748" s="1536"/>
      <c r="U748" s="1536"/>
      <c r="V748" s="1536"/>
      <c r="W748" s="1536"/>
      <c r="X748" s="1536"/>
      <c r="Y748" s="1536"/>
      <c r="Z748" s="1536"/>
      <c r="AA748" s="1536"/>
      <c r="AB748" s="1536"/>
      <c r="AC748" s="1536"/>
      <c r="AD748" s="1536"/>
      <c r="AE748" s="1536"/>
      <c r="AF748" s="1536"/>
      <c r="AG748" s="1536"/>
      <c r="AH748" s="1536"/>
      <c r="AI748" s="1536"/>
      <c r="AJ748" s="1536"/>
      <c r="AK748" s="1536"/>
      <c r="AL748" s="1536"/>
      <c r="AM748" s="1536"/>
      <c r="AN748" s="1536"/>
      <c r="AO748" s="1536"/>
      <c r="AP748" s="1536"/>
      <c r="AQ748" s="1536"/>
      <c r="AR748" s="1536"/>
      <c r="AS748" s="1536"/>
      <c r="AT748" s="1536"/>
      <c r="AU748" s="1536"/>
      <c r="AV748" s="1536"/>
      <c r="AW748" s="1536"/>
      <c r="AX748" s="1536"/>
      <c r="AY748" s="1536"/>
      <c r="AZ748" s="1536"/>
      <c r="BA748" s="1536"/>
      <c r="BB748" s="1536"/>
      <c r="BC748" s="1536"/>
      <c r="BD748" s="1536"/>
      <c r="BE748" s="1536"/>
      <c r="BF748" s="1536"/>
    </row>
    <row r="749" spans="2:58" ht="15" x14ac:dyDescent="0.25">
      <c r="B749" s="1536"/>
      <c r="C749" s="1536"/>
      <c r="D749" s="1536"/>
      <c r="E749" s="1536"/>
      <c r="F749" s="1536"/>
      <c r="G749" s="1536"/>
      <c r="H749" s="1536"/>
      <c r="I749" s="1536"/>
      <c r="J749" s="1536"/>
      <c r="K749" s="1536"/>
      <c r="L749" s="1536"/>
      <c r="M749" s="1536"/>
      <c r="N749" s="1536"/>
      <c r="O749" s="1536"/>
      <c r="P749" s="1536"/>
      <c r="Q749" s="1536"/>
      <c r="R749" s="1536"/>
      <c r="S749" s="1536"/>
      <c r="T749" s="1536"/>
      <c r="U749" s="1536"/>
      <c r="V749" s="1536"/>
      <c r="W749" s="1536"/>
      <c r="X749" s="1536"/>
      <c r="Y749" s="1536"/>
      <c r="Z749" s="1536"/>
      <c r="AA749" s="1536"/>
      <c r="AB749" s="1536"/>
      <c r="AC749" s="1536"/>
      <c r="AD749" s="1536"/>
      <c r="AE749" s="1536"/>
      <c r="AF749" s="1536"/>
      <c r="AG749" s="1536"/>
      <c r="AH749" s="1536"/>
      <c r="AI749" s="1536"/>
      <c r="AJ749" s="1536"/>
      <c r="AK749" s="1536"/>
      <c r="AL749" s="1536"/>
      <c r="AM749" s="1536"/>
      <c r="AN749" s="1536"/>
      <c r="AO749" s="1536"/>
      <c r="AP749" s="1536"/>
      <c r="AQ749" s="1536"/>
      <c r="AR749" s="1536"/>
      <c r="AS749" s="1536"/>
      <c r="AT749" s="1536"/>
      <c r="AU749" s="1536"/>
      <c r="AV749" s="1536"/>
      <c r="AW749" s="1536"/>
      <c r="AX749" s="1536"/>
      <c r="AY749" s="1536"/>
      <c r="AZ749" s="1536"/>
      <c r="BA749" s="1536"/>
      <c r="BB749" s="1536"/>
      <c r="BC749" s="1536"/>
      <c r="BD749" s="1536"/>
      <c r="BE749" s="1536"/>
      <c r="BF749" s="1536"/>
    </row>
    <row r="750" spans="2:58" ht="15" x14ac:dyDescent="0.25">
      <c r="B750" s="1536"/>
      <c r="C750" s="1536"/>
      <c r="D750" s="1536"/>
      <c r="E750" s="1536"/>
      <c r="F750" s="1536"/>
      <c r="G750" s="1536"/>
      <c r="H750" s="1536"/>
      <c r="I750" s="1536"/>
      <c r="J750" s="1536"/>
      <c r="K750" s="1536"/>
      <c r="L750" s="1536"/>
      <c r="M750" s="1536"/>
      <c r="N750" s="1536"/>
      <c r="O750" s="1536"/>
      <c r="P750" s="1536"/>
      <c r="Q750" s="1536"/>
      <c r="R750" s="1536"/>
      <c r="S750" s="1536"/>
      <c r="T750" s="1536"/>
      <c r="U750" s="1536"/>
      <c r="V750" s="1536"/>
      <c r="W750" s="1536"/>
      <c r="X750" s="1536"/>
      <c r="Y750" s="1536"/>
      <c r="Z750" s="1536"/>
      <c r="AA750" s="1536"/>
      <c r="AB750" s="1536"/>
      <c r="AC750" s="1536"/>
      <c r="AD750" s="1536"/>
      <c r="AE750" s="1536"/>
      <c r="AF750" s="1536"/>
      <c r="AG750" s="1536"/>
      <c r="AH750" s="1536"/>
      <c r="AI750" s="1536"/>
      <c r="AJ750" s="1536"/>
      <c r="AK750" s="1536"/>
      <c r="AL750" s="1536"/>
      <c r="AM750" s="1536"/>
      <c r="AN750" s="1536"/>
      <c r="AO750" s="1536"/>
      <c r="AP750" s="1536"/>
      <c r="AQ750" s="1536"/>
      <c r="AR750" s="1536"/>
      <c r="AS750" s="1536"/>
      <c r="AT750" s="1536"/>
      <c r="AU750" s="1536"/>
      <c r="AV750" s="1536"/>
      <c r="AW750" s="1536"/>
      <c r="AX750" s="1536"/>
      <c r="AY750" s="1536"/>
      <c r="AZ750" s="1536"/>
      <c r="BA750" s="1536"/>
      <c r="BB750" s="1536"/>
      <c r="BC750" s="1536"/>
      <c r="BD750" s="1536"/>
      <c r="BE750" s="1536"/>
      <c r="BF750" s="1536"/>
    </row>
    <row r="751" spans="2:58" ht="15" x14ac:dyDescent="0.25">
      <c r="B751" s="1536"/>
      <c r="C751" s="1536"/>
      <c r="D751" s="1536"/>
      <c r="E751" s="1536"/>
      <c r="F751" s="1536"/>
      <c r="G751" s="1536"/>
      <c r="H751" s="1536"/>
      <c r="I751" s="1536"/>
      <c r="J751" s="1536"/>
      <c r="K751" s="1536"/>
      <c r="L751" s="1536"/>
      <c r="M751" s="1536"/>
      <c r="N751" s="1536"/>
      <c r="O751" s="1536"/>
      <c r="P751" s="1536"/>
      <c r="Q751" s="1536"/>
      <c r="R751" s="1536"/>
      <c r="S751" s="1536"/>
      <c r="T751" s="1536"/>
      <c r="U751" s="1536"/>
      <c r="V751" s="1536"/>
      <c r="W751" s="1536"/>
      <c r="X751" s="1536"/>
      <c r="Y751" s="1536"/>
      <c r="Z751" s="1536"/>
      <c r="AA751" s="1536"/>
      <c r="AB751" s="1536"/>
      <c r="AC751" s="1536"/>
      <c r="AD751" s="1536"/>
      <c r="AE751" s="1536"/>
      <c r="AF751" s="1536"/>
      <c r="AG751" s="1536"/>
      <c r="AH751" s="1536"/>
      <c r="AI751" s="1536"/>
      <c r="AJ751" s="1536"/>
      <c r="AK751" s="1536"/>
      <c r="AL751" s="1536"/>
      <c r="AM751" s="1536"/>
      <c r="AN751" s="1536"/>
      <c r="AO751" s="1536"/>
      <c r="AP751" s="1536"/>
      <c r="AQ751" s="1536"/>
      <c r="AR751" s="1536"/>
      <c r="AS751" s="1536"/>
      <c r="AT751" s="1536"/>
      <c r="AU751" s="1536"/>
      <c r="AV751" s="1536"/>
      <c r="AW751" s="1536"/>
      <c r="AX751" s="1536"/>
      <c r="AY751" s="1536"/>
      <c r="AZ751" s="1536"/>
      <c r="BA751" s="1536"/>
      <c r="BB751" s="1536"/>
      <c r="BC751" s="1536"/>
      <c r="BD751" s="1536"/>
      <c r="BE751" s="1536"/>
      <c r="BF751" s="1536"/>
    </row>
    <row r="752" spans="2:58" ht="15" x14ac:dyDescent="0.25">
      <c r="B752" s="1536"/>
      <c r="C752" s="1536"/>
      <c r="D752" s="1536"/>
      <c r="E752" s="1536"/>
      <c r="F752" s="1536"/>
      <c r="G752" s="1536"/>
      <c r="H752" s="1536"/>
      <c r="I752" s="1536"/>
      <c r="J752" s="1536"/>
      <c r="K752" s="1536"/>
      <c r="L752" s="1536"/>
      <c r="M752" s="1536"/>
      <c r="N752" s="1536"/>
      <c r="O752" s="1536"/>
      <c r="P752" s="1536"/>
      <c r="Q752" s="1536"/>
      <c r="R752" s="1536"/>
      <c r="S752" s="1536"/>
      <c r="T752" s="1536"/>
      <c r="U752" s="1536"/>
      <c r="V752" s="1536"/>
      <c r="W752" s="1536"/>
      <c r="X752" s="1536"/>
      <c r="Y752" s="1536"/>
      <c r="Z752" s="1536"/>
      <c r="AA752" s="1536"/>
      <c r="AB752" s="1536"/>
      <c r="AC752" s="1536"/>
      <c r="AD752" s="1536"/>
      <c r="AE752" s="1536"/>
      <c r="AF752" s="1536"/>
      <c r="AG752" s="1536"/>
      <c r="AH752" s="1536"/>
      <c r="AI752" s="1536"/>
      <c r="AJ752" s="1536"/>
      <c r="AK752" s="1536"/>
      <c r="AL752" s="1536"/>
      <c r="AM752" s="1536"/>
      <c r="AN752" s="1536"/>
      <c r="AO752" s="1536"/>
      <c r="AP752" s="1536"/>
      <c r="AQ752" s="1536"/>
      <c r="AR752" s="1536"/>
      <c r="AS752" s="1536"/>
      <c r="AT752" s="1536"/>
      <c r="AU752" s="1536"/>
      <c r="AV752" s="1536"/>
      <c r="AW752" s="1536"/>
      <c r="AX752" s="1536"/>
      <c r="AY752" s="1536"/>
      <c r="AZ752" s="1536"/>
      <c r="BA752" s="1536"/>
      <c r="BB752" s="1536"/>
      <c r="BC752" s="1536"/>
      <c r="BD752" s="1536"/>
      <c r="BE752" s="1536"/>
      <c r="BF752" s="1536"/>
    </row>
    <row r="753" spans="2:58" ht="15" x14ac:dyDescent="0.25">
      <c r="B753" s="1536"/>
      <c r="C753" s="1536"/>
      <c r="D753" s="1536"/>
      <c r="E753" s="1536"/>
      <c r="F753" s="1536"/>
      <c r="G753" s="1536"/>
      <c r="H753" s="1536"/>
      <c r="I753" s="1536"/>
      <c r="J753" s="1536"/>
      <c r="K753" s="1536"/>
      <c r="L753" s="1536"/>
      <c r="M753" s="1536"/>
      <c r="N753" s="1536"/>
      <c r="O753" s="1536"/>
      <c r="P753" s="1536"/>
      <c r="Q753" s="1536"/>
      <c r="R753" s="1536"/>
      <c r="S753" s="1536"/>
      <c r="T753" s="1536"/>
      <c r="U753" s="1536"/>
      <c r="V753" s="1536"/>
      <c r="W753" s="1536"/>
      <c r="X753" s="1536"/>
      <c r="Y753" s="1536"/>
      <c r="Z753" s="1536"/>
      <c r="AA753" s="1536"/>
      <c r="AB753" s="1536"/>
      <c r="AC753" s="1536"/>
      <c r="AD753" s="1536"/>
      <c r="AE753" s="1536"/>
      <c r="AF753" s="1536"/>
      <c r="AG753" s="1536"/>
      <c r="AH753" s="1536"/>
      <c r="AI753" s="1536"/>
      <c r="AJ753" s="1536"/>
      <c r="AK753" s="1536"/>
      <c r="AL753" s="1536"/>
      <c r="AM753" s="1536"/>
      <c r="AN753" s="1536"/>
      <c r="AO753" s="1536"/>
      <c r="AP753" s="1536"/>
      <c r="AQ753" s="1536"/>
      <c r="AR753" s="1536"/>
      <c r="AS753" s="1536"/>
      <c r="AT753" s="1536"/>
      <c r="AU753" s="1536"/>
      <c r="AV753" s="1536"/>
      <c r="AW753" s="1536"/>
      <c r="AX753" s="1536"/>
      <c r="AY753" s="1536"/>
      <c r="AZ753" s="1536"/>
      <c r="BA753" s="1536"/>
      <c r="BB753" s="1536"/>
      <c r="BC753" s="1536"/>
      <c r="BD753" s="1536"/>
      <c r="BE753" s="1536"/>
      <c r="BF753" s="1536"/>
    </row>
    <row r="754" spans="2:58" ht="15" x14ac:dyDescent="0.25">
      <c r="B754" s="1536"/>
      <c r="C754" s="1536"/>
      <c r="D754" s="1536"/>
      <c r="E754" s="1536"/>
      <c r="F754" s="1536"/>
      <c r="G754" s="1536"/>
      <c r="H754" s="1536"/>
      <c r="I754" s="1536"/>
      <c r="J754" s="1536"/>
      <c r="K754" s="1536"/>
      <c r="L754" s="1536"/>
      <c r="M754" s="1536"/>
      <c r="N754" s="1536"/>
      <c r="O754" s="1536"/>
      <c r="P754" s="1536"/>
      <c r="Q754" s="1536"/>
      <c r="R754" s="1536"/>
      <c r="S754" s="1536"/>
      <c r="T754" s="1536"/>
      <c r="U754" s="1536"/>
      <c r="V754" s="1536"/>
      <c r="W754" s="1536"/>
      <c r="X754" s="1536"/>
      <c r="Y754" s="1536"/>
      <c r="Z754" s="1536"/>
      <c r="AA754" s="1536"/>
      <c r="AB754" s="1536"/>
      <c r="AC754" s="1536"/>
      <c r="AD754" s="1536"/>
      <c r="AE754" s="1536"/>
      <c r="AF754" s="1536"/>
      <c r="AG754" s="1536"/>
      <c r="AH754" s="1536"/>
      <c r="AI754" s="1536"/>
      <c r="AJ754" s="1536"/>
      <c r="AK754" s="1536"/>
      <c r="AL754" s="1536"/>
      <c r="AM754" s="1536"/>
      <c r="AN754" s="1536"/>
      <c r="AO754" s="1536"/>
      <c r="AP754" s="1536"/>
      <c r="AQ754" s="1536"/>
      <c r="AR754" s="1536"/>
      <c r="AS754" s="1536"/>
      <c r="AT754" s="1536"/>
      <c r="AU754" s="1536"/>
      <c r="AV754" s="1536"/>
      <c r="AW754" s="1536"/>
      <c r="AX754" s="1536"/>
      <c r="AY754" s="1536"/>
      <c r="AZ754" s="1536"/>
      <c r="BA754" s="1536"/>
      <c r="BB754" s="1536"/>
      <c r="BC754" s="1536"/>
      <c r="BD754" s="1536"/>
      <c r="BE754" s="1536"/>
      <c r="BF754" s="1536"/>
    </row>
    <row r="755" spans="2:58" ht="15" x14ac:dyDescent="0.25">
      <c r="B755" s="1536"/>
      <c r="C755" s="1536"/>
      <c r="D755" s="1536"/>
      <c r="E755" s="1536"/>
      <c r="F755" s="1536"/>
      <c r="G755" s="1536"/>
      <c r="H755" s="1536"/>
      <c r="I755" s="1536"/>
      <c r="J755" s="1536"/>
      <c r="K755" s="1536"/>
      <c r="L755" s="1536"/>
      <c r="M755" s="1536"/>
      <c r="N755" s="1536"/>
      <c r="O755" s="1536"/>
      <c r="P755" s="1536"/>
      <c r="Q755" s="1536"/>
      <c r="R755" s="1536"/>
      <c r="S755" s="1536"/>
      <c r="T755" s="1536"/>
      <c r="U755" s="1536"/>
      <c r="V755" s="1536"/>
      <c r="W755" s="1536"/>
      <c r="X755" s="1536"/>
      <c r="Y755" s="1536"/>
      <c r="Z755" s="1536"/>
      <c r="AA755" s="1536"/>
      <c r="AB755" s="1536"/>
      <c r="AC755" s="1536"/>
      <c r="AD755" s="1536"/>
      <c r="AE755" s="1536"/>
      <c r="AF755" s="1536"/>
      <c r="AG755" s="1536"/>
      <c r="AH755" s="1536"/>
      <c r="AI755" s="1536"/>
      <c r="AJ755" s="1536"/>
      <c r="AK755" s="1536"/>
      <c r="AL755" s="1536"/>
      <c r="AM755" s="1536"/>
      <c r="AN755" s="1536"/>
      <c r="AO755" s="1536"/>
      <c r="AP755" s="1536"/>
      <c r="AQ755" s="1536"/>
      <c r="AR755" s="1536"/>
      <c r="AS755" s="1536"/>
      <c r="AT755" s="1536"/>
      <c r="AU755" s="1536"/>
      <c r="AV755" s="1536"/>
      <c r="AW755" s="1536"/>
      <c r="AX755" s="1536"/>
      <c r="AY755" s="1536"/>
      <c r="AZ755" s="1536"/>
      <c r="BA755" s="1536"/>
      <c r="BB755" s="1536"/>
      <c r="BC755" s="1536"/>
      <c r="BD755" s="1536"/>
      <c r="BE755" s="1536"/>
      <c r="BF755" s="1536"/>
    </row>
    <row r="756" spans="2:58" ht="15" x14ac:dyDescent="0.25">
      <c r="B756" s="1536"/>
      <c r="C756" s="1536"/>
      <c r="D756" s="1536"/>
      <c r="E756" s="1536"/>
      <c r="F756" s="1536"/>
      <c r="G756" s="1536"/>
      <c r="H756" s="1536"/>
      <c r="I756" s="1536"/>
      <c r="J756" s="1536"/>
      <c r="K756" s="1536"/>
      <c r="L756" s="1536"/>
      <c r="M756" s="1536"/>
      <c r="N756" s="1536"/>
      <c r="O756" s="1536"/>
      <c r="P756" s="1536"/>
      <c r="Q756" s="1536"/>
      <c r="R756" s="1536"/>
      <c r="S756" s="1536"/>
      <c r="T756" s="1536"/>
      <c r="U756" s="1536"/>
      <c r="V756" s="1536"/>
      <c r="W756" s="1536"/>
      <c r="X756" s="1536"/>
      <c r="Y756" s="1536"/>
      <c r="Z756" s="1536"/>
      <c r="AA756" s="1536"/>
      <c r="AB756" s="1536"/>
      <c r="AC756" s="1536"/>
      <c r="AD756" s="1536"/>
      <c r="AE756" s="1536"/>
      <c r="AF756" s="1536"/>
      <c r="AG756" s="1536"/>
      <c r="AH756" s="1536"/>
      <c r="AI756" s="1536"/>
      <c r="AJ756" s="1536"/>
      <c r="AK756" s="1536"/>
      <c r="AL756" s="1536"/>
      <c r="AM756" s="1536"/>
      <c r="AN756" s="1536"/>
      <c r="AO756" s="1536"/>
      <c r="AP756" s="1536"/>
      <c r="AQ756" s="1536"/>
      <c r="AR756" s="1536"/>
      <c r="AS756" s="1536"/>
      <c r="AT756" s="1536"/>
      <c r="AU756" s="1536"/>
      <c r="AV756" s="1536"/>
      <c r="AW756" s="1536"/>
      <c r="AX756" s="1536"/>
      <c r="AY756" s="1536"/>
      <c r="AZ756" s="1536"/>
      <c r="BA756" s="1536"/>
      <c r="BB756" s="1536"/>
      <c r="BC756" s="1536"/>
      <c r="BD756" s="1536"/>
      <c r="BE756" s="1536"/>
      <c r="BF756" s="1536"/>
    </row>
    <row r="757" spans="2:58" ht="15" x14ac:dyDescent="0.25">
      <c r="B757" s="1536"/>
      <c r="C757" s="1536"/>
      <c r="D757" s="1536"/>
      <c r="E757" s="1536"/>
      <c r="F757" s="1536"/>
      <c r="G757" s="1536"/>
      <c r="H757" s="1536"/>
      <c r="I757" s="1536"/>
      <c r="J757" s="1536"/>
      <c r="K757" s="1536"/>
      <c r="L757" s="1536"/>
      <c r="M757" s="1536"/>
      <c r="N757" s="1536"/>
      <c r="O757" s="1536"/>
      <c r="P757" s="1536"/>
      <c r="Q757" s="1536"/>
      <c r="R757" s="1536"/>
      <c r="S757" s="1536"/>
      <c r="T757" s="1536"/>
      <c r="U757" s="1536"/>
      <c r="V757" s="1536"/>
      <c r="W757" s="1536"/>
      <c r="X757" s="1536"/>
      <c r="Y757" s="1536"/>
      <c r="Z757" s="1536"/>
      <c r="AA757" s="1536"/>
      <c r="AB757" s="1536"/>
      <c r="AC757" s="1536"/>
      <c r="AD757" s="1536"/>
      <c r="AE757" s="1536"/>
      <c r="AF757" s="1536"/>
      <c r="AG757" s="1536"/>
      <c r="AH757" s="1536"/>
      <c r="AI757" s="1536"/>
      <c r="AJ757" s="1536"/>
      <c r="AK757" s="1536"/>
      <c r="AL757" s="1536"/>
      <c r="AM757" s="1536"/>
      <c r="AN757" s="1536"/>
      <c r="AO757" s="1536"/>
      <c r="AP757" s="1536"/>
      <c r="AQ757" s="1536"/>
      <c r="AR757" s="1536"/>
      <c r="AS757" s="1536"/>
      <c r="AT757" s="1536"/>
      <c r="AU757" s="1536"/>
      <c r="AV757" s="1536"/>
      <c r="AW757" s="1536"/>
      <c r="AX757" s="1536"/>
      <c r="AY757" s="1536"/>
      <c r="AZ757" s="1536"/>
      <c r="BA757" s="1536"/>
      <c r="BB757" s="1536"/>
      <c r="BC757" s="1536"/>
      <c r="BD757" s="1536"/>
      <c r="BE757" s="1536"/>
      <c r="BF757" s="1536"/>
    </row>
    <row r="758" spans="2:58" ht="15" x14ac:dyDescent="0.25">
      <c r="B758" s="1536"/>
      <c r="C758" s="1536"/>
      <c r="D758" s="1536"/>
      <c r="E758" s="1536"/>
      <c r="F758" s="1536"/>
      <c r="G758" s="1536"/>
      <c r="H758" s="1536"/>
      <c r="I758" s="1536"/>
      <c r="J758" s="1536"/>
      <c r="K758" s="1536"/>
      <c r="L758" s="1536"/>
      <c r="M758" s="1536"/>
      <c r="N758" s="1536"/>
      <c r="O758" s="1536"/>
      <c r="P758" s="1536"/>
      <c r="Q758" s="1536"/>
      <c r="R758" s="1536"/>
      <c r="S758" s="1536"/>
      <c r="T758" s="1536"/>
      <c r="U758" s="1536"/>
      <c r="V758" s="1536"/>
      <c r="W758" s="1536"/>
      <c r="X758" s="1536"/>
      <c r="Y758" s="1536"/>
      <c r="Z758" s="1536"/>
      <c r="AA758" s="1536"/>
      <c r="AB758" s="1536"/>
      <c r="AC758" s="1536"/>
      <c r="AD758" s="1536"/>
      <c r="AE758" s="1536"/>
      <c r="AF758" s="1536"/>
      <c r="AG758" s="1536"/>
      <c r="AH758" s="1536"/>
      <c r="AI758" s="1536"/>
      <c r="AJ758" s="1536"/>
      <c r="AK758" s="1536"/>
      <c r="AL758" s="1536"/>
      <c r="AM758" s="1536"/>
      <c r="AN758" s="1536"/>
      <c r="AO758" s="1536"/>
      <c r="AP758" s="1536"/>
      <c r="AQ758" s="1536"/>
      <c r="AR758" s="1536"/>
      <c r="AS758" s="1536"/>
      <c r="AT758" s="1536"/>
      <c r="AU758" s="1536"/>
      <c r="AV758" s="1536"/>
      <c r="AW758" s="1536"/>
      <c r="AX758" s="1536"/>
      <c r="AY758" s="1536"/>
      <c r="AZ758" s="1536"/>
      <c r="BA758" s="1536"/>
      <c r="BB758" s="1536"/>
      <c r="BC758" s="1536"/>
      <c r="BD758" s="1536"/>
      <c r="BE758" s="1536"/>
      <c r="BF758" s="1536"/>
    </row>
    <row r="759" spans="2:58" ht="15" x14ac:dyDescent="0.25">
      <c r="B759" s="1536"/>
      <c r="C759" s="1536"/>
      <c r="D759" s="1536"/>
      <c r="E759" s="1536"/>
      <c r="F759" s="1536"/>
      <c r="G759" s="1536"/>
      <c r="H759" s="1536"/>
      <c r="I759" s="1536"/>
      <c r="J759" s="1536"/>
      <c r="K759" s="1536"/>
      <c r="L759" s="1536"/>
      <c r="M759" s="1536"/>
      <c r="N759" s="1536"/>
      <c r="O759" s="1536"/>
      <c r="P759" s="1536"/>
      <c r="Q759" s="1536"/>
      <c r="R759" s="1536"/>
      <c r="S759" s="1536"/>
      <c r="T759" s="1536"/>
      <c r="U759" s="1536"/>
      <c r="V759" s="1536"/>
      <c r="W759" s="1536"/>
      <c r="X759" s="1536"/>
      <c r="Y759" s="1536"/>
      <c r="Z759" s="1536"/>
      <c r="AA759" s="1536"/>
      <c r="AB759" s="1536"/>
      <c r="AC759" s="1536"/>
      <c r="AD759" s="1536"/>
      <c r="AE759" s="1536"/>
      <c r="AF759" s="1536"/>
      <c r="AG759" s="1536"/>
      <c r="AH759" s="1536"/>
      <c r="AI759" s="1536"/>
      <c r="AJ759" s="1536"/>
      <c r="AK759" s="1536"/>
      <c r="AL759" s="1536"/>
      <c r="AM759" s="1536"/>
      <c r="AN759" s="1536"/>
      <c r="AO759" s="1536"/>
      <c r="AP759" s="1536"/>
      <c r="AQ759" s="1536"/>
      <c r="AR759" s="1536"/>
      <c r="AS759" s="1536"/>
      <c r="AT759" s="1536"/>
      <c r="AU759" s="1536"/>
      <c r="AV759" s="1536"/>
      <c r="AW759" s="1536"/>
      <c r="AX759" s="1536"/>
      <c r="AY759" s="1536"/>
      <c r="AZ759" s="1536"/>
      <c r="BA759" s="1536"/>
      <c r="BB759" s="1536"/>
      <c r="BC759" s="1536"/>
      <c r="BD759" s="1536"/>
      <c r="BE759" s="1536"/>
      <c r="BF759" s="1536"/>
    </row>
    <row r="760" spans="2:58" ht="15" x14ac:dyDescent="0.25">
      <c r="B760" s="1536"/>
      <c r="C760" s="1536"/>
      <c r="D760" s="1536"/>
      <c r="E760" s="1536"/>
      <c r="F760" s="1536"/>
      <c r="G760" s="1536"/>
      <c r="H760" s="1536"/>
      <c r="I760" s="1536"/>
      <c r="J760" s="1536"/>
      <c r="K760" s="1536"/>
      <c r="L760" s="1536"/>
      <c r="M760" s="1536"/>
      <c r="N760" s="1536"/>
      <c r="O760" s="1536"/>
      <c r="P760" s="1536"/>
      <c r="Q760" s="1536"/>
      <c r="R760" s="1536"/>
      <c r="S760" s="1536"/>
      <c r="T760" s="1536"/>
      <c r="U760" s="1536"/>
      <c r="V760" s="1536"/>
      <c r="W760" s="1536"/>
      <c r="X760" s="1536"/>
      <c r="Y760" s="1536"/>
      <c r="Z760" s="1536"/>
      <c r="AA760" s="1536"/>
      <c r="AB760" s="1536"/>
      <c r="AC760" s="1536"/>
      <c r="AD760" s="1536"/>
      <c r="AE760" s="1536"/>
      <c r="AF760" s="1536"/>
      <c r="AG760" s="1536"/>
      <c r="AH760" s="1536"/>
      <c r="AI760" s="1536"/>
      <c r="AJ760" s="1536"/>
      <c r="AK760" s="1536"/>
      <c r="AL760" s="1536"/>
      <c r="AM760" s="1536"/>
      <c r="AN760" s="1536"/>
      <c r="AO760" s="1536"/>
      <c r="AP760" s="1536"/>
      <c r="AQ760" s="1536"/>
      <c r="AR760" s="1536"/>
      <c r="AS760" s="1536"/>
      <c r="AT760" s="1536"/>
      <c r="AU760" s="1536"/>
      <c r="AV760" s="1536"/>
      <c r="AW760" s="1536"/>
      <c r="AX760" s="1536"/>
      <c r="AY760" s="1536"/>
      <c r="AZ760" s="1536"/>
      <c r="BA760" s="1536"/>
      <c r="BB760" s="1536"/>
      <c r="BC760" s="1536"/>
      <c r="BD760" s="1536"/>
      <c r="BE760" s="1536"/>
      <c r="BF760" s="1536"/>
    </row>
    <row r="761" spans="2:58" ht="15" x14ac:dyDescent="0.25">
      <c r="B761" s="1536"/>
      <c r="C761" s="1536"/>
      <c r="D761" s="1536"/>
      <c r="E761" s="1536"/>
      <c r="F761" s="1536"/>
      <c r="G761" s="1536"/>
      <c r="H761" s="1536"/>
      <c r="I761" s="1536"/>
      <c r="J761" s="1536"/>
      <c r="K761" s="1536"/>
      <c r="L761" s="1536"/>
      <c r="M761" s="1536"/>
      <c r="N761" s="1536"/>
      <c r="O761" s="1536"/>
      <c r="P761" s="1536"/>
      <c r="Q761" s="1536"/>
      <c r="R761" s="1536"/>
      <c r="S761" s="1536"/>
      <c r="T761" s="1536"/>
      <c r="U761" s="1536"/>
      <c r="V761" s="1536"/>
      <c r="W761" s="1536"/>
      <c r="X761" s="1536"/>
      <c r="Y761" s="1536"/>
      <c r="Z761" s="1536"/>
      <c r="AA761" s="1536"/>
      <c r="AB761" s="1536"/>
      <c r="AC761" s="1536"/>
      <c r="AD761" s="1536"/>
      <c r="AE761" s="1536"/>
      <c r="AF761" s="1536"/>
      <c r="AG761" s="1536"/>
      <c r="AH761" s="1536"/>
      <c r="AI761" s="1536"/>
      <c r="AJ761" s="1536"/>
      <c r="AK761" s="1536"/>
      <c r="AL761" s="1536"/>
      <c r="AM761" s="1536"/>
      <c r="AN761" s="1536"/>
      <c r="AO761" s="1536"/>
      <c r="AP761" s="1536"/>
      <c r="AQ761" s="1536"/>
      <c r="AR761" s="1536"/>
      <c r="AS761" s="1536"/>
      <c r="AT761" s="1536"/>
      <c r="AU761" s="1536"/>
      <c r="AV761" s="1536"/>
      <c r="AW761" s="1536"/>
      <c r="AX761" s="1536"/>
      <c r="AY761" s="1536"/>
      <c r="AZ761" s="1536"/>
      <c r="BA761" s="1536"/>
      <c r="BB761" s="1536"/>
      <c r="BC761" s="1536"/>
      <c r="BD761" s="1536"/>
      <c r="BE761" s="1536"/>
      <c r="BF761" s="1536"/>
    </row>
    <row r="762" spans="2:58" ht="15" x14ac:dyDescent="0.25">
      <c r="B762" s="1536"/>
      <c r="C762" s="1536"/>
      <c r="D762" s="1536"/>
      <c r="E762" s="1536"/>
      <c r="F762" s="1536"/>
      <c r="G762" s="1536"/>
      <c r="H762" s="1536"/>
      <c r="I762" s="1536"/>
      <c r="J762" s="1536"/>
      <c r="K762" s="1536"/>
      <c r="L762" s="1536"/>
      <c r="M762" s="1536"/>
      <c r="N762" s="1536"/>
      <c r="O762" s="1536"/>
      <c r="P762" s="1536"/>
      <c r="Q762" s="1536"/>
      <c r="R762" s="1536"/>
      <c r="S762" s="1536"/>
      <c r="T762" s="1536"/>
      <c r="U762" s="1536"/>
      <c r="V762" s="1536"/>
      <c r="W762" s="1536"/>
      <c r="X762" s="1536"/>
      <c r="Y762" s="1536"/>
      <c r="Z762" s="1536"/>
      <c r="AA762" s="1536"/>
      <c r="AB762" s="1536"/>
      <c r="AC762" s="1536"/>
      <c r="AD762" s="1536"/>
      <c r="AE762" s="1536"/>
      <c r="AF762" s="1536"/>
      <c r="AG762" s="1536"/>
      <c r="AH762" s="1536"/>
      <c r="AI762" s="1536"/>
      <c r="AJ762" s="1536"/>
      <c r="AK762" s="1536"/>
      <c r="AL762" s="1536"/>
      <c r="AM762" s="1536"/>
      <c r="AN762" s="1536"/>
      <c r="AO762" s="1536"/>
      <c r="AP762" s="1536"/>
      <c r="AQ762" s="1536"/>
      <c r="AR762" s="1536"/>
      <c r="AS762" s="1536"/>
      <c r="AT762" s="1536"/>
      <c r="AU762" s="1536"/>
      <c r="AV762" s="1536"/>
      <c r="AW762" s="1536"/>
      <c r="AX762" s="1536"/>
      <c r="AY762" s="1536"/>
      <c r="AZ762" s="1536"/>
      <c r="BA762" s="1536"/>
      <c r="BB762" s="1536"/>
      <c r="BC762" s="1536"/>
      <c r="BD762" s="1536"/>
      <c r="BE762" s="1536"/>
      <c r="BF762" s="1536"/>
    </row>
    <row r="763" spans="2:58" ht="15" x14ac:dyDescent="0.25">
      <c r="B763" s="1536"/>
      <c r="C763" s="1536"/>
      <c r="D763" s="1536"/>
      <c r="E763" s="1536"/>
      <c r="F763" s="1536"/>
      <c r="G763" s="1536"/>
      <c r="H763" s="1536"/>
      <c r="I763" s="1536"/>
      <c r="J763" s="1536"/>
      <c r="K763" s="1536"/>
      <c r="L763" s="1536"/>
      <c r="M763" s="1536"/>
      <c r="N763" s="1536"/>
      <c r="O763" s="1536"/>
      <c r="P763" s="1536"/>
      <c r="Q763" s="1536"/>
      <c r="R763" s="1536"/>
      <c r="S763" s="1536"/>
      <c r="T763" s="1536"/>
      <c r="U763" s="1536"/>
      <c r="V763" s="1536"/>
      <c r="W763" s="1536"/>
      <c r="X763" s="1536"/>
      <c r="Y763" s="1536"/>
      <c r="Z763" s="1536"/>
      <c r="AA763" s="1536"/>
      <c r="AB763" s="1536"/>
      <c r="AC763" s="1536"/>
      <c r="AD763" s="1536"/>
      <c r="AE763" s="1536"/>
      <c r="AF763" s="1536"/>
      <c r="AG763" s="1536"/>
      <c r="AH763" s="1536"/>
      <c r="AI763" s="1536"/>
      <c r="AJ763" s="1536"/>
      <c r="AK763" s="1536"/>
      <c r="AL763" s="1536"/>
      <c r="AM763" s="1536"/>
      <c r="AN763" s="1536"/>
      <c r="AO763" s="1536"/>
      <c r="AP763" s="1536"/>
      <c r="AQ763" s="1536"/>
      <c r="AR763" s="1536"/>
      <c r="AS763" s="1536"/>
      <c r="AT763" s="1536"/>
      <c r="AU763" s="1536"/>
      <c r="AV763" s="1536"/>
      <c r="AW763" s="1536"/>
      <c r="AX763" s="1536"/>
      <c r="AY763" s="1536"/>
      <c r="AZ763" s="1536"/>
      <c r="BA763" s="1536"/>
      <c r="BB763" s="1536"/>
      <c r="BC763" s="1536"/>
      <c r="BD763" s="1536"/>
      <c r="BE763" s="1536"/>
      <c r="BF763" s="1536"/>
    </row>
    <row r="764" spans="2:58" ht="15" x14ac:dyDescent="0.25">
      <c r="B764" s="1536"/>
      <c r="C764" s="1536"/>
      <c r="D764" s="1536"/>
      <c r="E764" s="1536"/>
      <c r="F764" s="1536"/>
      <c r="G764" s="1536"/>
      <c r="H764" s="1536"/>
      <c r="I764" s="1536"/>
      <c r="J764" s="1536"/>
      <c r="K764" s="1536"/>
      <c r="L764" s="1536"/>
      <c r="M764" s="1536"/>
      <c r="N764" s="1536"/>
      <c r="O764" s="1536"/>
      <c r="P764" s="1536"/>
      <c r="Q764" s="1536"/>
      <c r="R764" s="1536"/>
      <c r="S764" s="1536"/>
      <c r="T764" s="1536"/>
      <c r="U764" s="1536"/>
      <c r="V764" s="1536"/>
      <c r="W764" s="1536"/>
      <c r="X764" s="1536"/>
      <c r="Y764" s="1536"/>
      <c r="Z764" s="1536"/>
      <c r="AA764" s="1536"/>
      <c r="AB764" s="1536"/>
      <c r="AC764" s="1536"/>
      <c r="AD764" s="1536"/>
      <c r="AE764" s="1536"/>
      <c r="AF764" s="1536"/>
      <c r="AG764" s="1536"/>
      <c r="AH764" s="1536"/>
      <c r="AI764" s="1536"/>
      <c r="AJ764" s="1536"/>
      <c r="AK764" s="1536"/>
      <c r="AL764" s="1536"/>
      <c r="AM764" s="1536"/>
      <c r="AN764" s="1536"/>
      <c r="AO764" s="1536"/>
      <c r="AP764" s="1536"/>
      <c r="AQ764" s="1536"/>
      <c r="AR764" s="1536"/>
      <c r="AS764" s="1536"/>
      <c r="AT764" s="1536"/>
      <c r="AU764" s="1536"/>
      <c r="AV764" s="1536"/>
      <c r="AW764" s="1536"/>
      <c r="AX764" s="1536"/>
      <c r="AY764" s="1536"/>
      <c r="AZ764" s="1536"/>
      <c r="BA764" s="1536"/>
      <c r="BB764" s="1536"/>
      <c r="BC764" s="1536"/>
      <c r="BD764" s="1536"/>
      <c r="BE764" s="1536"/>
      <c r="BF764" s="1536"/>
    </row>
    <row r="765" spans="2:58" ht="15" x14ac:dyDescent="0.25">
      <c r="B765" s="1536"/>
      <c r="C765" s="1536"/>
      <c r="D765" s="1536"/>
      <c r="E765" s="1536"/>
      <c r="F765" s="1536"/>
      <c r="G765" s="1536"/>
      <c r="H765" s="1536"/>
      <c r="I765" s="1536"/>
      <c r="J765" s="1536"/>
      <c r="K765" s="1536"/>
      <c r="L765" s="1536"/>
      <c r="M765" s="1536"/>
      <c r="N765" s="1536"/>
      <c r="O765" s="1536"/>
      <c r="P765" s="1536"/>
      <c r="Q765" s="1536"/>
      <c r="R765" s="1536"/>
      <c r="S765" s="1536"/>
      <c r="T765" s="1536"/>
      <c r="U765" s="1536"/>
      <c r="V765" s="1536"/>
      <c r="W765" s="1536"/>
      <c r="X765" s="1536"/>
      <c r="Y765" s="1536"/>
      <c r="Z765" s="1536"/>
      <c r="AA765" s="1536"/>
      <c r="AB765" s="1536"/>
      <c r="AC765" s="1536"/>
      <c r="AD765" s="1536"/>
      <c r="AE765" s="1536"/>
      <c r="AF765" s="1536"/>
      <c r="AG765" s="1536"/>
      <c r="AH765" s="1536"/>
      <c r="AI765" s="1536"/>
      <c r="AJ765" s="1536"/>
      <c r="AK765" s="1536"/>
      <c r="AL765" s="1536"/>
      <c r="AM765" s="1536"/>
      <c r="AN765" s="1536"/>
      <c r="AO765" s="1536"/>
      <c r="AP765" s="1536"/>
      <c r="AQ765" s="1536"/>
      <c r="AR765" s="1536"/>
      <c r="AS765" s="1536"/>
      <c r="AT765" s="1536"/>
      <c r="AU765" s="1536"/>
      <c r="AV765" s="1536"/>
      <c r="AW765" s="1536"/>
      <c r="AX765" s="1536"/>
      <c r="AY765" s="1536"/>
      <c r="AZ765" s="1536"/>
      <c r="BA765" s="1536"/>
      <c r="BB765" s="1536"/>
      <c r="BC765" s="1536"/>
      <c r="BD765" s="1536"/>
      <c r="BE765" s="1536"/>
      <c r="BF765" s="1536"/>
    </row>
    <row r="766" spans="2:58" ht="15" x14ac:dyDescent="0.25">
      <c r="B766" s="1536"/>
      <c r="C766" s="1536"/>
      <c r="D766" s="1536"/>
      <c r="E766" s="1536"/>
      <c r="F766" s="1536"/>
      <c r="G766" s="1536"/>
      <c r="H766" s="1536"/>
      <c r="I766" s="1536"/>
      <c r="J766" s="1536"/>
      <c r="K766" s="1536"/>
      <c r="L766" s="1536"/>
      <c r="M766" s="1536"/>
      <c r="N766" s="1536"/>
      <c r="O766" s="1536"/>
      <c r="P766" s="1536"/>
      <c r="Q766" s="1536"/>
      <c r="R766" s="1536"/>
      <c r="S766" s="1536"/>
      <c r="T766" s="1536"/>
      <c r="U766" s="1536"/>
      <c r="V766" s="1536"/>
      <c r="W766" s="1536"/>
      <c r="X766" s="1536"/>
      <c r="Y766" s="1536"/>
      <c r="Z766" s="1536"/>
      <c r="AA766" s="1536"/>
      <c r="AB766" s="1536"/>
      <c r="AC766" s="1536"/>
      <c r="AD766" s="1536"/>
      <c r="AE766" s="1536"/>
      <c r="AF766" s="1536"/>
      <c r="AG766" s="1536"/>
      <c r="AH766" s="1536"/>
      <c r="AI766" s="1536"/>
      <c r="AJ766" s="1536"/>
      <c r="AK766" s="1536"/>
      <c r="AL766" s="1536"/>
      <c r="AM766" s="1536"/>
      <c r="AN766" s="1536"/>
      <c r="AO766" s="1536"/>
      <c r="AP766" s="1536"/>
      <c r="AQ766" s="1536"/>
      <c r="AR766" s="1536"/>
      <c r="AS766" s="1536"/>
      <c r="AT766" s="1536"/>
      <c r="AU766" s="1536"/>
      <c r="AV766" s="1536"/>
      <c r="AW766" s="1536"/>
      <c r="AX766" s="1536"/>
      <c r="AY766" s="1536"/>
      <c r="AZ766" s="1536"/>
      <c r="BA766" s="1536"/>
      <c r="BB766" s="1536"/>
      <c r="BC766" s="1536"/>
      <c r="BD766" s="1536"/>
      <c r="BE766" s="1536"/>
      <c r="BF766" s="1536"/>
    </row>
    <row r="767" spans="2:58" ht="15" x14ac:dyDescent="0.25">
      <c r="B767" s="1536"/>
      <c r="C767" s="1536"/>
      <c r="D767" s="1536"/>
      <c r="E767" s="1536"/>
      <c r="F767" s="1536"/>
      <c r="G767" s="1536"/>
      <c r="H767" s="1536"/>
      <c r="I767" s="1536"/>
      <c r="J767" s="1536"/>
      <c r="K767" s="1536"/>
      <c r="L767" s="1536"/>
      <c r="M767" s="1536"/>
      <c r="N767" s="1536"/>
      <c r="O767" s="1536"/>
      <c r="P767" s="1536"/>
      <c r="Q767" s="1536"/>
      <c r="R767" s="1536"/>
      <c r="S767" s="1536"/>
      <c r="T767" s="1536"/>
      <c r="U767" s="1536"/>
      <c r="V767" s="1536"/>
      <c r="W767" s="1536"/>
      <c r="X767" s="1536"/>
      <c r="Y767" s="1536"/>
      <c r="Z767" s="1536"/>
      <c r="AA767" s="1536"/>
      <c r="AB767" s="1536"/>
      <c r="AC767" s="1536"/>
      <c r="AD767" s="1536"/>
      <c r="AE767" s="1536"/>
      <c r="AF767" s="1536"/>
      <c r="AG767" s="1536"/>
      <c r="AH767" s="1536"/>
      <c r="AI767" s="1536"/>
      <c r="AJ767" s="1536"/>
      <c r="AK767" s="1536"/>
      <c r="AL767" s="1536"/>
      <c r="AM767" s="1536"/>
      <c r="AN767" s="1536"/>
      <c r="AO767" s="1536"/>
      <c r="AP767" s="1536"/>
      <c r="AQ767" s="1536"/>
      <c r="AR767" s="1536"/>
      <c r="AS767" s="1536"/>
      <c r="AT767" s="1536"/>
      <c r="AU767" s="1536"/>
      <c r="AV767" s="1536"/>
      <c r="AW767" s="1536"/>
      <c r="AX767" s="1536"/>
      <c r="AY767" s="1536"/>
      <c r="AZ767" s="1536"/>
      <c r="BA767" s="1536"/>
      <c r="BB767" s="1536"/>
      <c r="BC767" s="1536"/>
      <c r="BD767" s="1536"/>
      <c r="BE767" s="1536"/>
      <c r="BF767" s="1536"/>
    </row>
    <row r="768" spans="2:58" ht="15" x14ac:dyDescent="0.25">
      <c r="B768" s="1536"/>
      <c r="C768" s="1536"/>
      <c r="D768" s="1536"/>
      <c r="E768" s="1536"/>
      <c r="F768" s="1536"/>
      <c r="G768" s="1536"/>
      <c r="H768" s="1536"/>
      <c r="I768" s="1536"/>
      <c r="J768" s="1536"/>
      <c r="K768" s="1536"/>
      <c r="L768" s="1536"/>
      <c r="M768" s="1536"/>
      <c r="N768" s="1536"/>
      <c r="O768" s="1536"/>
      <c r="P768" s="1536"/>
      <c r="Q768" s="1536"/>
      <c r="R768" s="1536"/>
      <c r="S768" s="1536"/>
      <c r="T768" s="1536"/>
      <c r="U768" s="1536"/>
      <c r="V768" s="1536"/>
      <c r="W768" s="1536"/>
      <c r="X768" s="1536"/>
      <c r="Y768" s="1536"/>
      <c r="Z768" s="1536"/>
      <c r="AA768" s="1536"/>
      <c r="AB768" s="1536"/>
      <c r="AC768" s="1536"/>
      <c r="AD768" s="1536"/>
      <c r="AE768" s="1536"/>
      <c r="AF768" s="1536"/>
      <c r="AG768" s="1536"/>
      <c r="AH768" s="1536"/>
      <c r="AI768" s="1536"/>
      <c r="AJ768" s="1536"/>
      <c r="AK768" s="1536"/>
      <c r="AL768" s="1536"/>
      <c r="AM768" s="1536"/>
      <c r="AN768" s="1536"/>
      <c r="AO768" s="1536"/>
      <c r="AP768" s="1536"/>
      <c r="AQ768" s="1536"/>
      <c r="AR768" s="1536"/>
      <c r="AS768" s="1536"/>
      <c r="AT768" s="1536"/>
      <c r="AU768" s="1536"/>
      <c r="AV768" s="1536"/>
      <c r="AW768" s="1536"/>
      <c r="AX768" s="1536"/>
      <c r="AY768" s="1536"/>
      <c r="AZ768" s="1536"/>
      <c r="BA768" s="1536"/>
      <c r="BB768" s="1536"/>
      <c r="BC768" s="1536"/>
      <c r="BD768" s="1536"/>
      <c r="BE768" s="1536"/>
      <c r="BF768" s="1536"/>
    </row>
    <row r="769" spans="2:58" ht="15" x14ac:dyDescent="0.25">
      <c r="B769" s="1536"/>
      <c r="C769" s="1536"/>
      <c r="D769" s="1536"/>
      <c r="E769" s="1536"/>
      <c r="F769" s="1536"/>
      <c r="G769" s="1536"/>
      <c r="H769" s="1536"/>
      <c r="I769" s="1536"/>
      <c r="J769" s="1536"/>
      <c r="K769" s="1536"/>
      <c r="L769" s="1536"/>
      <c r="M769" s="1536"/>
      <c r="N769" s="1536"/>
      <c r="O769" s="1536"/>
      <c r="P769" s="1536"/>
      <c r="Q769" s="1536"/>
      <c r="R769" s="1536"/>
      <c r="S769" s="1536"/>
      <c r="T769" s="1536"/>
      <c r="U769" s="1536"/>
      <c r="V769" s="1536"/>
      <c r="W769" s="1536"/>
      <c r="X769" s="1536"/>
      <c r="Y769" s="1536"/>
      <c r="Z769" s="1536"/>
      <c r="AA769" s="1536"/>
      <c r="AB769" s="1536"/>
      <c r="AC769" s="1536"/>
      <c r="AD769" s="1536"/>
      <c r="AE769" s="1536"/>
      <c r="AF769" s="1536"/>
      <c r="AG769" s="1536"/>
      <c r="AH769" s="1536"/>
      <c r="AI769" s="1536"/>
      <c r="AJ769" s="1536"/>
      <c r="AK769" s="1536"/>
      <c r="AL769" s="1536"/>
      <c r="AM769" s="1536"/>
      <c r="AN769" s="1536"/>
      <c r="AO769" s="1536"/>
      <c r="AP769" s="1536"/>
      <c r="AQ769" s="1536"/>
      <c r="AR769" s="1536"/>
      <c r="AS769" s="1536"/>
      <c r="AT769" s="1536"/>
      <c r="AU769" s="1536"/>
      <c r="AV769" s="1536"/>
      <c r="AW769" s="1536"/>
      <c r="AX769" s="1536"/>
      <c r="AY769" s="1536"/>
      <c r="AZ769" s="1536"/>
      <c r="BA769" s="1536"/>
      <c r="BB769" s="1536"/>
      <c r="BC769" s="1536"/>
      <c r="BD769" s="1536"/>
      <c r="BE769" s="1536"/>
      <c r="BF769" s="1536"/>
    </row>
    <row r="770" spans="2:58" ht="15" x14ac:dyDescent="0.25">
      <c r="B770" s="1536"/>
      <c r="C770" s="1536"/>
      <c r="D770" s="1536"/>
      <c r="E770" s="1536"/>
      <c r="F770" s="1536"/>
      <c r="G770" s="1536"/>
      <c r="H770" s="1536"/>
      <c r="I770" s="1536"/>
      <c r="J770" s="1536"/>
      <c r="K770" s="1536"/>
      <c r="L770" s="1536"/>
      <c r="M770" s="1536"/>
      <c r="N770" s="1536"/>
      <c r="O770" s="1536"/>
      <c r="P770" s="1536"/>
      <c r="Q770" s="1536"/>
      <c r="R770" s="1536"/>
      <c r="S770" s="1536"/>
      <c r="T770" s="1536"/>
      <c r="U770" s="1536"/>
      <c r="V770" s="1536"/>
      <c r="W770" s="1536"/>
      <c r="X770" s="1536"/>
      <c r="Y770" s="1536"/>
      <c r="Z770" s="1536"/>
      <c r="AA770" s="1536"/>
      <c r="AB770" s="1536"/>
      <c r="AC770" s="1536"/>
      <c r="AD770" s="1536"/>
      <c r="AE770" s="1536"/>
      <c r="AF770" s="1536"/>
      <c r="AG770" s="1536"/>
      <c r="AH770" s="1536"/>
      <c r="AI770" s="1536"/>
      <c r="AJ770" s="1536"/>
      <c r="AK770" s="1536"/>
      <c r="AL770" s="1536"/>
      <c r="AM770" s="1536"/>
      <c r="AN770" s="1536"/>
      <c r="AO770" s="1536"/>
      <c r="AP770" s="1536"/>
      <c r="AQ770" s="1536"/>
      <c r="AR770" s="1536"/>
      <c r="AS770" s="1536"/>
      <c r="AT770" s="1536"/>
      <c r="AU770" s="1536"/>
      <c r="AV770" s="1536"/>
      <c r="AW770" s="1536"/>
      <c r="AX770" s="1536"/>
      <c r="AY770" s="1536"/>
      <c r="AZ770" s="1536"/>
      <c r="BA770" s="1536"/>
      <c r="BB770" s="1536"/>
      <c r="BC770" s="1536"/>
      <c r="BD770" s="1536"/>
      <c r="BE770" s="1536"/>
      <c r="BF770" s="1536"/>
    </row>
    <row r="771" spans="2:58" ht="15" x14ac:dyDescent="0.25">
      <c r="B771" s="1536"/>
      <c r="C771" s="1536"/>
      <c r="D771" s="1536"/>
      <c r="E771" s="1536"/>
      <c r="F771" s="1536"/>
      <c r="G771" s="1536"/>
      <c r="H771" s="1536"/>
      <c r="I771" s="1536"/>
      <c r="J771" s="1536"/>
      <c r="K771" s="1536"/>
      <c r="L771" s="1536"/>
      <c r="M771" s="1536"/>
      <c r="N771" s="1536"/>
      <c r="O771" s="1536"/>
      <c r="P771" s="1536"/>
      <c r="Q771" s="1536"/>
      <c r="R771" s="1536"/>
      <c r="S771" s="1536"/>
      <c r="T771" s="1536"/>
      <c r="U771" s="1536"/>
      <c r="V771" s="1536"/>
      <c r="W771" s="1536"/>
      <c r="X771" s="1536"/>
      <c r="Y771" s="1536"/>
      <c r="Z771" s="1536"/>
      <c r="AA771" s="1536"/>
      <c r="AB771" s="1536"/>
      <c r="AC771" s="1536"/>
      <c r="AD771" s="1536"/>
      <c r="AE771" s="1536"/>
      <c r="AF771" s="1536"/>
      <c r="AG771" s="1536"/>
      <c r="AH771" s="1536"/>
      <c r="AI771" s="1536"/>
      <c r="AJ771" s="1536"/>
      <c r="AK771" s="1536"/>
      <c r="AL771" s="1536"/>
      <c r="AM771" s="1536"/>
      <c r="AN771" s="1536"/>
      <c r="AO771" s="1536"/>
      <c r="AP771" s="1536"/>
      <c r="AQ771" s="1536"/>
      <c r="AR771" s="1536"/>
      <c r="AS771" s="1536"/>
      <c r="AT771" s="1536"/>
      <c r="AU771" s="1536"/>
      <c r="AV771" s="1536"/>
      <c r="AW771" s="1536"/>
      <c r="AX771" s="1536"/>
      <c r="AY771" s="1536"/>
      <c r="AZ771" s="1536"/>
      <c r="BA771" s="1536"/>
      <c r="BB771" s="1536"/>
      <c r="BC771" s="1536"/>
      <c r="BD771" s="1536"/>
      <c r="BE771" s="1536"/>
      <c r="BF771" s="1536"/>
    </row>
    <row r="772" spans="2:58" ht="15" x14ac:dyDescent="0.25">
      <c r="B772" s="1536"/>
      <c r="C772" s="1536"/>
      <c r="D772" s="1536"/>
      <c r="E772" s="1536"/>
      <c r="F772" s="1536"/>
      <c r="G772" s="1536"/>
      <c r="H772" s="1536"/>
      <c r="I772" s="1536"/>
      <c r="J772" s="1536"/>
      <c r="K772" s="1536"/>
      <c r="L772" s="1536"/>
      <c r="M772" s="1536"/>
      <c r="N772" s="1536"/>
      <c r="O772" s="1536"/>
      <c r="P772" s="1536"/>
      <c r="Q772" s="1536"/>
      <c r="R772" s="1536"/>
      <c r="S772" s="1536"/>
      <c r="T772" s="1536"/>
      <c r="U772" s="1536"/>
      <c r="V772" s="1536"/>
      <c r="W772" s="1536"/>
      <c r="X772" s="1536"/>
      <c r="Y772" s="1536"/>
      <c r="Z772" s="1536"/>
      <c r="AA772" s="1536"/>
      <c r="AB772" s="1536"/>
      <c r="AC772" s="1536"/>
      <c r="AD772" s="1536"/>
      <c r="AE772" s="1536"/>
      <c r="AF772" s="1536"/>
      <c r="AG772" s="1536"/>
      <c r="AH772" s="1536"/>
      <c r="AI772" s="1536"/>
      <c r="AJ772" s="1536"/>
      <c r="AK772" s="1536"/>
      <c r="AL772" s="1536"/>
      <c r="AM772" s="1536"/>
      <c r="AN772" s="1536"/>
      <c r="AO772" s="1536"/>
      <c r="AP772" s="1536"/>
      <c r="AQ772" s="1536"/>
      <c r="AR772" s="1536"/>
      <c r="AS772" s="1536"/>
      <c r="AT772" s="1536"/>
      <c r="AU772" s="1536"/>
      <c r="AV772" s="1536"/>
      <c r="AW772" s="1536"/>
      <c r="AX772" s="1536"/>
      <c r="AY772" s="1536"/>
      <c r="AZ772" s="1536"/>
      <c r="BA772" s="1536"/>
      <c r="BB772" s="1536"/>
      <c r="BC772" s="1536"/>
      <c r="BD772" s="1536"/>
      <c r="BE772" s="1536"/>
      <c r="BF772" s="1536"/>
    </row>
    <row r="773" spans="2:58" ht="15" x14ac:dyDescent="0.25">
      <c r="B773" s="1536"/>
      <c r="C773" s="1536"/>
      <c r="D773" s="1536"/>
      <c r="E773" s="1536"/>
      <c r="F773" s="1536"/>
      <c r="G773" s="1536"/>
      <c r="H773" s="1536"/>
      <c r="I773" s="1536"/>
      <c r="J773" s="1536"/>
      <c r="K773" s="1536"/>
      <c r="L773" s="1536"/>
      <c r="M773" s="1536"/>
      <c r="N773" s="1536"/>
      <c r="O773" s="1536"/>
      <c r="P773" s="1536"/>
      <c r="Q773" s="1536"/>
      <c r="R773" s="1536"/>
      <c r="S773" s="1536"/>
      <c r="T773" s="1536"/>
      <c r="U773" s="1536"/>
      <c r="V773" s="1536"/>
      <c r="W773" s="1536"/>
      <c r="X773" s="1536"/>
      <c r="Y773" s="1536"/>
      <c r="Z773" s="1536"/>
      <c r="AA773" s="1536"/>
      <c r="AB773" s="1536"/>
      <c r="AC773" s="1536"/>
      <c r="AD773" s="1536"/>
      <c r="AE773" s="1536"/>
      <c r="AF773" s="1536"/>
      <c r="AG773" s="1536"/>
      <c r="AH773" s="1536"/>
      <c r="AI773" s="1536"/>
      <c r="AJ773" s="1536"/>
      <c r="AK773" s="1536"/>
      <c r="AL773" s="1536"/>
      <c r="AM773" s="1536"/>
      <c r="AN773" s="1536"/>
      <c r="AO773" s="1536"/>
      <c r="AP773" s="1536"/>
      <c r="AQ773" s="1536"/>
      <c r="AR773" s="1536"/>
      <c r="AS773" s="1536"/>
      <c r="AT773" s="1536"/>
      <c r="AU773" s="1536"/>
      <c r="AV773" s="1536"/>
      <c r="AW773" s="1536"/>
      <c r="AX773" s="1536"/>
      <c r="AY773" s="1536"/>
      <c r="AZ773" s="1536"/>
      <c r="BA773" s="1536"/>
      <c r="BB773" s="1536"/>
      <c r="BC773" s="1536"/>
      <c r="BD773" s="1536"/>
      <c r="BE773" s="1536"/>
      <c r="BF773" s="1536"/>
    </row>
    <row r="774" spans="2:58" ht="15" x14ac:dyDescent="0.25">
      <c r="B774" s="1536"/>
      <c r="C774" s="1536"/>
      <c r="D774" s="1536"/>
      <c r="E774" s="1536"/>
      <c r="F774" s="1536"/>
      <c r="G774" s="1536"/>
      <c r="H774" s="1536"/>
      <c r="I774" s="1536"/>
      <c r="J774" s="1536"/>
      <c r="K774" s="1536"/>
      <c r="L774" s="1536"/>
      <c r="M774" s="1536"/>
      <c r="N774" s="1536"/>
      <c r="O774" s="1536"/>
      <c r="P774" s="1536"/>
      <c r="Q774" s="1536"/>
      <c r="R774" s="1536"/>
      <c r="S774" s="1536"/>
      <c r="T774" s="1536"/>
      <c r="U774" s="1536"/>
      <c r="V774" s="1536"/>
      <c r="W774" s="1536"/>
      <c r="X774" s="1536"/>
      <c r="Y774" s="1536"/>
      <c r="Z774" s="1536"/>
      <c r="AA774" s="1536"/>
      <c r="AB774" s="1536"/>
      <c r="AC774" s="1536"/>
      <c r="AD774" s="1536"/>
      <c r="AE774" s="1536"/>
      <c r="AF774" s="1536"/>
      <c r="AG774" s="1536"/>
      <c r="AH774" s="1536"/>
      <c r="AI774" s="1536"/>
      <c r="AJ774" s="1536"/>
      <c r="AK774" s="1536"/>
      <c r="AL774" s="1536"/>
      <c r="AM774" s="1536"/>
      <c r="AN774" s="1536"/>
      <c r="AO774" s="1536"/>
      <c r="AP774" s="1536"/>
      <c r="AQ774" s="1536"/>
      <c r="AR774" s="1536"/>
      <c r="AS774" s="1536"/>
      <c r="AT774" s="1536"/>
      <c r="AU774" s="1536"/>
      <c r="AV774" s="1536"/>
      <c r="AW774" s="1536"/>
      <c r="AX774" s="1536"/>
      <c r="AY774" s="1536"/>
      <c r="AZ774" s="1536"/>
      <c r="BA774" s="1536"/>
      <c r="BB774" s="1536"/>
      <c r="BC774" s="1536"/>
      <c r="BD774" s="1536"/>
      <c r="BE774" s="1536"/>
      <c r="BF774" s="1536"/>
    </row>
    <row r="775" spans="2:58" ht="15" x14ac:dyDescent="0.25">
      <c r="B775" s="1536"/>
      <c r="C775" s="1536"/>
      <c r="D775" s="1536"/>
      <c r="E775" s="1536"/>
      <c r="F775" s="1536"/>
      <c r="G775" s="1536"/>
      <c r="H775" s="1536"/>
      <c r="I775" s="1536"/>
      <c r="J775" s="1536"/>
      <c r="K775" s="1536"/>
      <c r="L775" s="1536"/>
      <c r="M775" s="1536"/>
      <c r="N775" s="1536"/>
      <c r="O775" s="1536"/>
      <c r="P775" s="1536"/>
      <c r="Q775" s="1536"/>
      <c r="R775" s="1536"/>
      <c r="S775" s="1536"/>
      <c r="T775" s="1536"/>
      <c r="U775" s="1536"/>
      <c r="V775" s="1536"/>
      <c r="W775" s="1536"/>
      <c r="X775" s="1536"/>
      <c r="Y775" s="1536"/>
      <c r="Z775" s="1536"/>
      <c r="AA775" s="1536"/>
      <c r="AB775" s="1536"/>
      <c r="AC775" s="1536"/>
      <c r="AD775" s="1536"/>
      <c r="AE775" s="1536"/>
      <c r="AF775" s="1536"/>
      <c r="AG775" s="1536"/>
      <c r="AH775" s="1536"/>
      <c r="AI775" s="1536"/>
      <c r="AJ775" s="1536"/>
      <c r="AK775" s="1536"/>
      <c r="AL775" s="1536"/>
      <c r="AM775" s="1536"/>
      <c r="AN775" s="1536"/>
      <c r="AO775" s="1536"/>
      <c r="AP775" s="1536"/>
      <c r="AQ775" s="1536"/>
      <c r="AR775" s="1536"/>
      <c r="AS775" s="1536"/>
      <c r="AT775" s="1536"/>
      <c r="AU775" s="1536"/>
      <c r="AV775" s="1536"/>
      <c r="AW775" s="1536"/>
      <c r="AX775" s="1536"/>
      <c r="AY775" s="1536"/>
      <c r="AZ775" s="1536"/>
      <c r="BA775" s="1536"/>
      <c r="BB775" s="1536"/>
      <c r="BC775" s="1536"/>
      <c r="BD775" s="1536"/>
      <c r="BE775" s="1536"/>
      <c r="BF775" s="1536"/>
    </row>
    <row r="776" spans="2:58" ht="15" x14ac:dyDescent="0.25">
      <c r="B776" s="1536"/>
      <c r="C776" s="1536"/>
      <c r="D776" s="1536"/>
      <c r="E776" s="1536"/>
      <c r="F776" s="1536"/>
      <c r="G776" s="1536"/>
      <c r="H776" s="1536"/>
      <c r="I776" s="1536"/>
      <c r="J776" s="1536"/>
      <c r="K776" s="1536"/>
      <c r="L776" s="1536"/>
      <c r="M776" s="1536"/>
      <c r="N776" s="1536"/>
      <c r="O776" s="1536"/>
      <c r="P776" s="1536"/>
      <c r="Q776" s="1536"/>
      <c r="R776" s="1536"/>
      <c r="S776" s="1536"/>
      <c r="T776" s="1536"/>
      <c r="U776" s="1536"/>
      <c r="V776" s="1536"/>
      <c r="W776" s="1536"/>
      <c r="X776" s="1536"/>
      <c r="Y776" s="1536"/>
      <c r="Z776" s="1536"/>
      <c r="AA776" s="1536"/>
      <c r="AB776" s="1536"/>
      <c r="AC776" s="1536"/>
      <c r="AD776" s="1536"/>
      <c r="AE776" s="1536"/>
      <c r="AF776" s="1536"/>
      <c r="AG776" s="1536"/>
      <c r="AH776" s="1536"/>
      <c r="AI776" s="1536"/>
      <c r="AJ776" s="1536"/>
      <c r="AK776" s="1536"/>
      <c r="AL776" s="1536"/>
      <c r="AM776" s="1536"/>
      <c r="AN776" s="1536"/>
      <c r="AO776" s="1536"/>
      <c r="AP776" s="1536"/>
      <c r="AQ776" s="1536"/>
      <c r="AR776" s="1536"/>
      <c r="AS776" s="1536"/>
      <c r="AT776" s="1536"/>
      <c r="AU776" s="1536"/>
      <c r="AV776" s="1536"/>
      <c r="AW776" s="1536"/>
      <c r="AX776" s="1536"/>
      <c r="AY776" s="1536"/>
      <c r="AZ776" s="1536"/>
      <c r="BA776" s="1536"/>
      <c r="BB776" s="1536"/>
      <c r="BC776" s="1536"/>
      <c r="BD776" s="1536"/>
      <c r="BE776" s="1536"/>
      <c r="BF776" s="1536"/>
    </row>
    <row r="777" spans="2:58" ht="15" x14ac:dyDescent="0.25">
      <c r="B777" s="1536"/>
      <c r="C777" s="1536"/>
      <c r="D777" s="1536"/>
      <c r="E777" s="1536"/>
      <c r="F777" s="1536"/>
      <c r="G777" s="1536"/>
      <c r="H777" s="1536"/>
      <c r="I777" s="1536"/>
      <c r="J777" s="1536"/>
      <c r="K777" s="1536"/>
      <c r="L777" s="1536"/>
      <c r="M777" s="1536"/>
      <c r="N777" s="1536"/>
      <c r="O777" s="1536"/>
      <c r="P777" s="1536"/>
      <c r="Q777" s="1536"/>
      <c r="R777" s="1536"/>
      <c r="S777" s="1536"/>
      <c r="T777" s="1536"/>
      <c r="U777" s="1536"/>
      <c r="V777" s="1536"/>
      <c r="W777" s="1536"/>
      <c r="X777" s="1536"/>
      <c r="Y777" s="1536"/>
      <c r="Z777" s="1536"/>
      <c r="AA777" s="1536"/>
      <c r="AB777" s="1536"/>
      <c r="AC777" s="1536"/>
      <c r="AD777" s="1536"/>
      <c r="AE777" s="1536"/>
      <c r="AF777" s="1536"/>
      <c r="AG777" s="1536"/>
      <c r="AH777" s="1536"/>
      <c r="AI777" s="1536"/>
      <c r="AJ777" s="1536"/>
      <c r="AK777" s="1536"/>
      <c r="AL777" s="1536"/>
      <c r="AM777" s="1536"/>
      <c r="AN777" s="1536"/>
      <c r="AO777" s="1536"/>
      <c r="AP777" s="1536"/>
      <c r="AQ777" s="1536"/>
      <c r="AR777" s="1536"/>
      <c r="AS777" s="1536"/>
      <c r="AT777" s="1536"/>
      <c r="AU777" s="1536"/>
      <c r="AV777" s="1536"/>
      <c r="AW777" s="1536"/>
      <c r="AX777" s="1536"/>
      <c r="AY777" s="1536"/>
      <c r="AZ777" s="1536"/>
      <c r="BA777" s="1536"/>
      <c r="BB777" s="1536"/>
      <c r="BC777" s="1536"/>
      <c r="BD777" s="1536"/>
      <c r="BE777" s="1536"/>
      <c r="BF777" s="1536"/>
    </row>
    <row r="778" spans="2:58" ht="15" x14ac:dyDescent="0.25">
      <c r="B778" s="1536"/>
      <c r="C778" s="1536"/>
      <c r="D778" s="1536"/>
      <c r="E778" s="1536"/>
      <c r="F778" s="1536"/>
      <c r="G778" s="1536"/>
      <c r="H778" s="1536"/>
      <c r="I778" s="1536"/>
      <c r="J778" s="1536"/>
      <c r="K778" s="1536"/>
      <c r="L778" s="1536"/>
      <c r="M778" s="1536"/>
      <c r="N778" s="1536"/>
      <c r="O778" s="1536"/>
      <c r="P778" s="1536"/>
      <c r="Q778" s="1536"/>
      <c r="R778" s="1536"/>
      <c r="S778" s="1536"/>
      <c r="T778" s="1536"/>
      <c r="U778" s="1536"/>
      <c r="V778" s="1536"/>
      <c r="W778" s="1536"/>
      <c r="X778" s="1536"/>
      <c r="Y778" s="1536"/>
      <c r="Z778" s="1536"/>
      <c r="AA778" s="1536"/>
      <c r="AB778" s="1536"/>
      <c r="AC778" s="1536"/>
      <c r="AD778" s="1536"/>
      <c r="AE778" s="1536"/>
      <c r="AF778" s="1536"/>
      <c r="AG778" s="1536"/>
      <c r="AH778" s="1536"/>
      <c r="AI778" s="1536"/>
      <c r="AJ778" s="1536"/>
      <c r="AK778" s="1536"/>
      <c r="AL778" s="1536"/>
      <c r="AM778" s="1536"/>
      <c r="AN778" s="1536"/>
      <c r="AO778" s="1536"/>
      <c r="AP778" s="1536"/>
      <c r="AQ778" s="1536"/>
      <c r="AR778" s="1536"/>
      <c r="AS778" s="1536"/>
      <c r="AT778" s="1536"/>
      <c r="AU778" s="1536"/>
      <c r="AV778" s="1536"/>
      <c r="AW778" s="1536"/>
      <c r="AX778" s="1536"/>
      <c r="AY778" s="1536"/>
      <c r="AZ778" s="1536"/>
      <c r="BA778" s="1536"/>
      <c r="BB778" s="1536"/>
      <c r="BC778" s="1536"/>
      <c r="BD778" s="1536"/>
      <c r="BE778" s="1536"/>
      <c r="BF778" s="1536"/>
    </row>
    <row r="779" spans="2:58" ht="15" x14ac:dyDescent="0.25">
      <c r="B779" s="1536"/>
      <c r="C779" s="1536"/>
      <c r="D779" s="1536"/>
      <c r="E779" s="1536"/>
      <c r="F779" s="1536"/>
      <c r="G779" s="1536"/>
      <c r="H779" s="1536"/>
      <c r="I779" s="1536"/>
      <c r="J779" s="1536"/>
      <c r="K779" s="1536"/>
      <c r="L779" s="1536"/>
      <c r="M779" s="1536"/>
      <c r="N779" s="1536"/>
      <c r="O779" s="1536"/>
      <c r="P779" s="1536"/>
      <c r="Q779" s="1536"/>
      <c r="R779" s="1536"/>
      <c r="S779" s="1536"/>
      <c r="T779" s="1536"/>
      <c r="U779" s="1536"/>
      <c r="V779" s="1536"/>
      <c r="W779" s="1536"/>
      <c r="X779" s="1536"/>
      <c r="Y779" s="1536"/>
      <c r="Z779" s="1536"/>
      <c r="AA779" s="1536"/>
      <c r="AB779" s="1536"/>
      <c r="AC779" s="1536"/>
      <c r="AD779" s="1536"/>
      <c r="AE779" s="1536"/>
      <c r="AF779" s="1536"/>
      <c r="AG779" s="1536"/>
      <c r="AH779" s="1536"/>
      <c r="AI779" s="1536"/>
      <c r="AJ779" s="1536"/>
      <c r="AK779" s="1536"/>
      <c r="AL779" s="1536"/>
      <c r="AM779" s="1536"/>
      <c r="AN779" s="1536"/>
      <c r="AO779" s="1536"/>
      <c r="AP779" s="1536"/>
      <c r="AQ779" s="1536"/>
      <c r="AR779" s="1536"/>
      <c r="AS779" s="1536"/>
      <c r="AT779" s="1536"/>
      <c r="AU779" s="1536"/>
      <c r="AV779" s="1536"/>
      <c r="AW779" s="1536"/>
      <c r="AX779" s="1536"/>
      <c r="AY779" s="1536"/>
      <c r="AZ779" s="1536"/>
      <c r="BA779" s="1536"/>
      <c r="BB779" s="1536"/>
      <c r="BC779" s="1536"/>
      <c r="BD779" s="1536"/>
      <c r="BE779" s="1536"/>
      <c r="BF779" s="1536"/>
    </row>
    <row r="780" spans="2:58" ht="15" x14ac:dyDescent="0.25">
      <c r="B780" s="1536"/>
      <c r="C780" s="1536"/>
      <c r="D780" s="1536"/>
      <c r="E780" s="1536"/>
      <c r="F780" s="1536"/>
      <c r="G780" s="1536"/>
      <c r="H780" s="1536"/>
      <c r="I780" s="1536"/>
      <c r="J780" s="1536"/>
      <c r="K780" s="1536"/>
      <c r="L780" s="1536"/>
      <c r="M780" s="1536"/>
      <c r="N780" s="1536"/>
      <c r="O780" s="1536"/>
      <c r="P780" s="1536"/>
      <c r="Q780" s="1536"/>
      <c r="R780" s="1536"/>
      <c r="S780" s="1536"/>
      <c r="T780" s="1536"/>
      <c r="U780" s="1536"/>
      <c r="V780" s="1536"/>
      <c r="W780" s="1536"/>
      <c r="X780" s="1536"/>
      <c r="Y780" s="1536"/>
      <c r="Z780" s="1536"/>
      <c r="AA780" s="1536"/>
      <c r="AB780" s="1536"/>
      <c r="AC780" s="1536"/>
      <c r="AD780" s="1536"/>
      <c r="AE780" s="1536"/>
      <c r="AF780" s="1536"/>
      <c r="AG780" s="1536"/>
      <c r="AH780" s="1536"/>
      <c r="AI780" s="1536"/>
      <c r="AJ780" s="1536"/>
      <c r="AK780" s="1536"/>
      <c r="AL780" s="1536"/>
      <c r="AM780" s="1536"/>
      <c r="AN780" s="1536"/>
      <c r="AO780" s="1536"/>
      <c r="AP780" s="1536"/>
      <c r="AQ780" s="1536"/>
      <c r="AR780" s="1536"/>
      <c r="AS780" s="1536"/>
      <c r="AT780" s="1536"/>
      <c r="AU780" s="1536"/>
      <c r="AV780" s="1536"/>
      <c r="AW780" s="1536"/>
      <c r="AX780" s="1536"/>
      <c r="AY780" s="1536"/>
      <c r="AZ780" s="1536"/>
      <c r="BA780" s="1536"/>
      <c r="BB780" s="1536"/>
      <c r="BC780" s="1536"/>
      <c r="BD780" s="1536"/>
      <c r="BE780" s="1536"/>
      <c r="BF780" s="1536"/>
    </row>
    <row r="781" spans="2:58" ht="15" x14ac:dyDescent="0.25">
      <c r="B781" s="1536"/>
      <c r="C781" s="1536"/>
      <c r="D781" s="1536"/>
      <c r="E781" s="1536"/>
      <c r="F781" s="1536"/>
      <c r="G781" s="1536"/>
      <c r="H781" s="1536"/>
      <c r="I781" s="1536"/>
      <c r="J781" s="1536"/>
      <c r="K781" s="1536"/>
      <c r="L781" s="1536"/>
      <c r="M781" s="1536"/>
      <c r="N781" s="1536"/>
      <c r="O781" s="1536"/>
      <c r="P781" s="1536"/>
      <c r="Q781" s="1536"/>
      <c r="R781" s="1536"/>
      <c r="S781" s="1536"/>
      <c r="T781" s="1536"/>
      <c r="U781" s="1536"/>
      <c r="V781" s="1536"/>
      <c r="W781" s="1536"/>
      <c r="X781" s="1536"/>
      <c r="Y781" s="1536"/>
      <c r="Z781" s="1536"/>
      <c r="AA781" s="1536"/>
      <c r="AB781" s="1536"/>
      <c r="AC781" s="1536"/>
      <c r="AD781" s="1536"/>
      <c r="AE781" s="1536"/>
      <c r="AF781" s="1536"/>
      <c r="AG781" s="1536"/>
      <c r="AH781" s="1536"/>
      <c r="AI781" s="1536"/>
      <c r="AJ781" s="1536"/>
      <c r="AK781" s="1536"/>
      <c r="AL781" s="1536"/>
      <c r="AM781" s="1536"/>
      <c r="AN781" s="1536"/>
      <c r="AO781" s="1536"/>
      <c r="AP781" s="1536"/>
      <c r="AQ781" s="1536"/>
      <c r="AR781" s="1536"/>
      <c r="AS781" s="1536"/>
      <c r="AT781" s="1536"/>
      <c r="AU781" s="1536"/>
      <c r="AV781" s="1536"/>
      <c r="AW781" s="1536"/>
      <c r="AX781" s="1536"/>
      <c r="AY781" s="1536"/>
      <c r="AZ781" s="1536"/>
      <c r="BA781" s="1536"/>
      <c r="BB781" s="1536"/>
      <c r="BC781" s="1536"/>
      <c r="BD781" s="1536"/>
      <c r="BE781" s="1536"/>
      <c r="BF781" s="1536"/>
    </row>
    <row r="782" spans="2:58" ht="15" x14ac:dyDescent="0.25">
      <c r="B782" s="1536"/>
      <c r="C782" s="1536"/>
      <c r="D782" s="1536"/>
      <c r="E782" s="1536"/>
      <c r="F782" s="1536"/>
      <c r="G782" s="1536"/>
      <c r="H782" s="1536"/>
      <c r="I782" s="1536"/>
      <c r="J782" s="1536"/>
      <c r="K782" s="1536"/>
      <c r="L782" s="1536"/>
      <c r="M782" s="1536"/>
      <c r="N782" s="1536"/>
      <c r="O782" s="1536"/>
      <c r="P782" s="1536"/>
      <c r="Q782" s="1536"/>
      <c r="R782" s="1536"/>
      <c r="S782" s="1536"/>
      <c r="T782" s="1536"/>
      <c r="U782" s="1536"/>
      <c r="V782" s="1536"/>
      <c r="W782" s="1536"/>
      <c r="X782" s="1536"/>
      <c r="Y782" s="1536"/>
      <c r="Z782" s="1536"/>
      <c r="AA782" s="1536"/>
      <c r="AB782" s="1536"/>
      <c r="AC782" s="1536"/>
      <c r="AD782" s="1536"/>
      <c r="AE782" s="1536"/>
      <c r="AF782" s="1536"/>
      <c r="AG782" s="1536"/>
      <c r="AH782" s="1536"/>
      <c r="AI782" s="1536"/>
      <c r="AJ782" s="1536"/>
      <c r="AK782" s="1536"/>
      <c r="AL782" s="1536"/>
      <c r="AM782" s="1536"/>
      <c r="AN782" s="1536"/>
      <c r="AO782" s="1536"/>
      <c r="AP782" s="1536"/>
      <c r="AQ782" s="1536"/>
      <c r="AR782" s="1536"/>
      <c r="AS782" s="1536"/>
      <c r="AT782" s="1536"/>
      <c r="AU782" s="1536"/>
      <c r="AV782" s="1536"/>
      <c r="AW782" s="1536"/>
      <c r="AX782" s="1536"/>
      <c r="AY782" s="1536"/>
      <c r="AZ782" s="1536"/>
      <c r="BA782" s="1536"/>
      <c r="BB782" s="1536"/>
      <c r="BC782" s="1536"/>
      <c r="BD782" s="1536"/>
      <c r="BE782" s="1536"/>
      <c r="BF782" s="1536"/>
    </row>
    <row r="783" spans="2:58" ht="15" x14ac:dyDescent="0.25">
      <c r="B783" s="1536"/>
      <c r="C783" s="1536"/>
      <c r="D783" s="1536"/>
      <c r="E783" s="1536"/>
      <c r="F783" s="1536"/>
      <c r="G783" s="1536"/>
      <c r="H783" s="1536"/>
      <c r="I783" s="1536"/>
      <c r="J783" s="1536"/>
      <c r="K783" s="1536"/>
      <c r="L783" s="1536"/>
      <c r="M783" s="1536"/>
      <c r="N783" s="1536"/>
      <c r="O783" s="1536"/>
      <c r="P783" s="1536"/>
      <c r="Q783" s="1536"/>
      <c r="R783" s="1536"/>
      <c r="S783" s="1536"/>
      <c r="T783" s="1536"/>
      <c r="U783" s="1536"/>
      <c r="V783" s="1536"/>
      <c r="W783" s="1536"/>
      <c r="X783" s="1536"/>
      <c r="Y783" s="1536"/>
      <c r="Z783" s="1536"/>
      <c r="AA783" s="1536"/>
      <c r="AB783" s="1536"/>
      <c r="AC783" s="1536"/>
      <c r="AD783" s="1536"/>
      <c r="AE783" s="1536"/>
      <c r="AF783" s="1536"/>
      <c r="AG783" s="1536"/>
      <c r="AH783" s="1536"/>
      <c r="AI783" s="1536"/>
      <c r="AJ783" s="1536"/>
      <c r="AK783" s="1536"/>
      <c r="AL783" s="1536"/>
      <c r="AM783" s="1536"/>
      <c r="AN783" s="1536"/>
      <c r="AO783" s="1536"/>
      <c r="AP783" s="1536"/>
      <c r="AQ783" s="1536"/>
      <c r="AR783" s="1536"/>
      <c r="AS783" s="1536"/>
      <c r="AT783" s="1536"/>
      <c r="AU783" s="1536"/>
      <c r="AV783" s="1536"/>
      <c r="AW783" s="1536"/>
      <c r="AX783" s="1536"/>
      <c r="AY783" s="1536"/>
      <c r="AZ783" s="1536"/>
      <c r="BA783" s="1536"/>
      <c r="BB783" s="1536"/>
      <c r="BC783" s="1536"/>
      <c r="BD783" s="1536"/>
      <c r="BE783" s="1536"/>
      <c r="BF783" s="1536"/>
    </row>
    <row r="784" spans="2:58" ht="15" x14ac:dyDescent="0.25">
      <c r="B784" s="1536"/>
      <c r="C784" s="1536"/>
      <c r="D784" s="1536"/>
      <c r="E784" s="1536"/>
      <c r="F784" s="1536"/>
      <c r="G784" s="1536"/>
      <c r="H784" s="1536"/>
      <c r="I784" s="1536"/>
      <c r="J784" s="1536"/>
      <c r="K784" s="1536"/>
      <c r="L784" s="1536"/>
      <c r="M784" s="1536"/>
      <c r="N784" s="1536"/>
      <c r="O784" s="1536"/>
      <c r="P784" s="1536"/>
      <c r="Q784" s="1536"/>
      <c r="R784" s="1536"/>
      <c r="S784" s="1536"/>
      <c r="T784" s="1536"/>
      <c r="U784" s="1536"/>
      <c r="V784" s="1536"/>
      <c r="W784" s="1536"/>
      <c r="X784" s="1536"/>
      <c r="Y784" s="1536"/>
      <c r="Z784" s="1536"/>
      <c r="AA784" s="1536"/>
      <c r="AB784" s="1536"/>
      <c r="AC784" s="1536"/>
      <c r="AD784" s="1536"/>
      <c r="AE784" s="1536"/>
      <c r="AF784" s="1536"/>
      <c r="AG784" s="1536"/>
      <c r="AH784" s="1536"/>
      <c r="AI784" s="1536"/>
      <c r="AJ784" s="1536"/>
      <c r="AK784" s="1536"/>
      <c r="AL784" s="1536"/>
      <c r="AM784" s="1536"/>
      <c r="AN784" s="1536"/>
      <c r="AO784" s="1536"/>
      <c r="AP784" s="1536"/>
      <c r="AQ784" s="1536"/>
      <c r="AR784" s="1536"/>
      <c r="AS784" s="1536"/>
      <c r="AT784" s="1536"/>
      <c r="AU784" s="1536"/>
      <c r="AV784" s="1536"/>
      <c r="AW784" s="1536"/>
      <c r="AX784" s="1536"/>
      <c r="AY784" s="1536"/>
      <c r="AZ784" s="1536"/>
      <c r="BA784" s="1536"/>
      <c r="BB784" s="1536"/>
      <c r="BC784" s="1536"/>
      <c r="BD784" s="1536"/>
      <c r="BE784" s="1536"/>
      <c r="BF784" s="1536"/>
    </row>
    <row r="785" spans="2:58" ht="15" x14ac:dyDescent="0.25">
      <c r="B785" s="1536"/>
      <c r="C785" s="1536"/>
      <c r="D785" s="1536"/>
      <c r="E785" s="1536"/>
      <c r="F785" s="1536"/>
      <c r="G785" s="1536"/>
      <c r="H785" s="1536"/>
      <c r="I785" s="1536"/>
      <c r="J785" s="1536"/>
      <c r="K785" s="1536"/>
      <c r="L785" s="1536"/>
      <c r="M785" s="1536"/>
      <c r="N785" s="1536"/>
      <c r="O785" s="1536"/>
      <c r="P785" s="1536"/>
      <c r="Q785" s="1536"/>
      <c r="R785" s="1536"/>
      <c r="S785" s="1536"/>
      <c r="T785" s="1536"/>
      <c r="U785" s="1536"/>
      <c r="V785" s="1536"/>
      <c r="W785" s="1536"/>
      <c r="X785" s="1536"/>
      <c r="Y785" s="1536"/>
      <c r="Z785" s="1536"/>
      <c r="AA785" s="1536"/>
      <c r="AB785" s="1536"/>
      <c r="AC785" s="1536"/>
      <c r="AD785" s="1536"/>
      <c r="AE785" s="1536"/>
      <c r="AF785" s="1536"/>
      <c r="AG785" s="1536"/>
      <c r="AH785" s="1536"/>
      <c r="AI785" s="1536"/>
      <c r="AJ785" s="1536"/>
      <c r="AK785" s="1536"/>
      <c r="AL785" s="1536"/>
      <c r="AM785" s="1536"/>
      <c r="AN785" s="1536"/>
      <c r="AO785" s="1536"/>
      <c r="AP785" s="1536"/>
      <c r="AQ785" s="1536"/>
      <c r="AR785" s="1536"/>
      <c r="AS785" s="1536"/>
      <c r="AT785" s="1536"/>
      <c r="AU785" s="1536"/>
      <c r="AV785" s="1536"/>
      <c r="AW785" s="1536"/>
      <c r="AX785" s="1536"/>
      <c r="AY785" s="1536"/>
      <c r="AZ785" s="1536"/>
      <c r="BA785" s="1536"/>
      <c r="BB785" s="1536"/>
      <c r="BC785" s="1536"/>
      <c r="BD785" s="1536"/>
      <c r="BE785" s="1536"/>
      <c r="BF785" s="1536"/>
    </row>
    <row r="786" spans="2:58" ht="15" x14ac:dyDescent="0.25">
      <c r="B786" s="1536"/>
      <c r="C786" s="1536"/>
      <c r="D786" s="1536"/>
      <c r="E786" s="1536"/>
      <c r="F786" s="1536"/>
      <c r="G786" s="1536"/>
      <c r="H786" s="1536"/>
      <c r="I786" s="1536"/>
      <c r="J786" s="1536"/>
      <c r="K786" s="1536"/>
      <c r="L786" s="1536"/>
      <c r="M786" s="1536"/>
      <c r="N786" s="1536"/>
      <c r="O786" s="1536"/>
      <c r="P786" s="1536"/>
      <c r="Q786" s="1536"/>
      <c r="R786" s="1536"/>
      <c r="S786" s="1536"/>
      <c r="T786" s="1536"/>
      <c r="U786" s="1536"/>
      <c r="V786" s="1536"/>
      <c r="W786" s="1536"/>
      <c r="X786" s="1536"/>
      <c r="Y786" s="1536"/>
      <c r="Z786" s="1536"/>
      <c r="AA786" s="1536"/>
      <c r="AB786" s="1536"/>
      <c r="AC786" s="1536"/>
      <c r="AD786" s="1536"/>
      <c r="AE786" s="1536"/>
      <c r="AF786" s="1536"/>
      <c r="AG786" s="1536"/>
      <c r="AH786" s="1536"/>
      <c r="AI786" s="1536"/>
      <c r="AJ786" s="1536"/>
      <c r="AK786" s="1536"/>
      <c r="AL786" s="1536"/>
      <c r="AM786" s="1536"/>
      <c r="AN786" s="1536"/>
      <c r="AO786" s="1536"/>
      <c r="AP786" s="1536"/>
      <c r="AQ786" s="1536"/>
      <c r="AR786" s="1536"/>
      <c r="AS786" s="1536"/>
      <c r="AT786" s="1536"/>
      <c r="AU786" s="1536"/>
      <c r="AV786" s="1536"/>
      <c r="AW786" s="1536"/>
      <c r="AX786" s="1536"/>
      <c r="AY786" s="1536"/>
      <c r="AZ786" s="1536"/>
      <c r="BA786" s="1536"/>
      <c r="BB786" s="1536"/>
      <c r="BC786" s="1536"/>
      <c r="BD786" s="1536"/>
      <c r="BE786" s="1536"/>
      <c r="BF786" s="1536"/>
    </row>
    <row r="787" spans="2:58" ht="15" x14ac:dyDescent="0.25">
      <c r="B787" s="1536"/>
      <c r="C787" s="1536"/>
      <c r="D787" s="1536"/>
      <c r="E787" s="1536"/>
      <c r="F787" s="1536"/>
      <c r="G787" s="1536"/>
      <c r="H787" s="1536"/>
      <c r="I787" s="1536"/>
      <c r="J787" s="1536"/>
      <c r="K787" s="1536"/>
      <c r="L787" s="1536"/>
      <c r="M787" s="1536"/>
      <c r="N787" s="1536"/>
      <c r="O787" s="1536"/>
      <c r="P787" s="1536"/>
      <c r="Q787" s="1536"/>
      <c r="R787" s="1536"/>
      <c r="S787" s="1536"/>
      <c r="T787" s="1536"/>
      <c r="U787" s="1536"/>
      <c r="V787" s="1536"/>
      <c r="W787" s="1536"/>
      <c r="X787" s="1536"/>
      <c r="Y787" s="1536"/>
      <c r="Z787" s="1536"/>
      <c r="AA787" s="1536"/>
      <c r="AB787" s="1536"/>
      <c r="AC787" s="1536"/>
      <c r="AD787" s="1536"/>
      <c r="AE787" s="1536"/>
      <c r="AF787" s="1536"/>
      <c r="AG787" s="1536"/>
      <c r="AH787" s="1536"/>
      <c r="AI787" s="1536"/>
      <c r="AJ787" s="1536"/>
      <c r="AK787" s="1536"/>
      <c r="AL787" s="1536"/>
      <c r="AM787" s="1536"/>
      <c r="AN787" s="1536"/>
      <c r="AO787" s="1536"/>
      <c r="AP787" s="1536"/>
      <c r="AQ787" s="1536"/>
      <c r="AR787" s="1536"/>
      <c r="AS787" s="1536"/>
      <c r="AT787" s="1536"/>
      <c r="AU787" s="1536"/>
      <c r="AV787" s="1536"/>
      <c r="AW787" s="1536"/>
      <c r="AX787" s="1536"/>
      <c r="AY787" s="1536"/>
      <c r="AZ787" s="1536"/>
      <c r="BA787" s="1536"/>
      <c r="BB787" s="1536"/>
      <c r="BC787" s="1536"/>
      <c r="BD787" s="1536"/>
      <c r="BE787" s="1536"/>
      <c r="BF787" s="1536"/>
    </row>
    <row r="788" spans="2:58" ht="15" x14ac:dyDescent="0.25">
      <c r="B788" s="1536"/>
      <c r="C788" s="1536"/>
      <c r="D788" s="1536"/>
      <c r="E788" s="1536"/>
      <c r="F788" s="1536"/>
      <c r="G788" s="1536"/>
      <c r="H788" s="1536"/>
      <c r="I788" s="1536"/>
      <c r="J788" s="1536"/>
      <c r="K788" s="1536"/>
      <c r="L788" s="1536"/>
      <c r="M788" s="1536"/>
      <c r="N788" s="1536"/>
      <c r="O788" s="1536"/>
      <c r="P788" s="1536"/>
      <c r="Q788" s="1536"/>
      <c r="R788" s="1536"/>
      <c r="S788" s="1536"/>
      <c r="T788" s="1536"/>
      <c r="U788" s="1536"/>
      <c r="V788" s="1536"/>
      <c r="W788" s="1536"/>
      <c r="X788" s="1536"/>
      <c r="Y788" s="1536"/>
      <c r="Z788" s="1536"/>
      <c r="AA788" s="1536"/>
      <c r="AB788" s="1536"/>
      <c r="AC788" s="1536"/>
      <c r="AD788" s="1536"/>
      <c r="AE788" s="1536"/>
      <c r="AF788" s="1536"/>
      <c r="AG788" s="1536"/>
      <c r="AH788" s="1536"/>
      <c r="AI788" s="1536"/>
      <c r="AJ788" s="1536"/>
      <c r="AK788" s="1536"/>
      <c r="AL788" s="1536"/>
      <c r="AM788" s="1536"/>
      <c r="AN788" s="1536"/>
      <c r="AO788" s="1536"/>
      <c r="AP788" s="1536"/>
      <c r="AQ788" s="1536"/>
      <c r="AR788" s="1536"/>
      <c r="AS788" s="1536"/>
      <c r="AT788" s="1536"/>
      <c r="AU788" s="1536"/>
      <c r="AV788" s="1536"/>
      <c r="AW788" s="1536"/>
      <c r="AX788" s="1536"/>
      <c r="AY788" s="1536"/>
      <c r="AZ788" s="1536"/>
      <c r="BA788" s="1536"/>
      <c r="BB788" s="1536"/>
      <c r="BC788" s="1536"/>
      <c r="BD788" s="1536"/>
      <c r="BE788" s="1536"/>
      <c r="BF788" s="1536"/>
    </row>
    <row r="789" spans="2:58" ht="15" x14ac:dyDescent="0.25">
      <c r="B789" s="1536"/>
      <c r="C789" s="1536"/>
      <c r="D789" s="1536"/>
      <c r="E789" s="1536"/>
      <c r="F789" s="1536"/>
      <c r="G789" s="1536"/>
      <c r="H789" s="1536"/>
      <c r="I789" s="1536"/>
      <c r="J789" s="1536"/>
      <c r="K789" s="1536"/>
      <c r="L789" s="1536"/>
      <c r="M789" s="1536"/>
      <c r="N789" s="1536"/>
      <c r="O789" s="1536"/>
      <c r="P789" s="1536"/>
      <c r="Q789" s="1536"/>
      <c r="R789" s="1536"/>
      <c r="S789" s="1536"/>
      <c r="T789" s="1536"/>
      <c r="U789" s="1536"/>
      <c r="V789" s="1536"/>
      <c r="W789" s="1536"/>
      <c r="X789" s="1536"/>
      <c r="Y789" s="1536"/>
      <c r="Z789" s="1536"/>
      <c r="AA789" s="1536"/>
      <c r="AB789" s="1536"/>
      <c r="AC789" s="1536"/>
      <c r="AD789" s="1536"/>
      <c r="AE789" s="1536"/>
      <c r="AF789" s="1536"/>
      <c r="AG789" s="1536"/>
      <c r="AH789" s="1536"/>
      <c r="AI789" s="1536"/>
      <c r="AJ789" s="1536"/>
      <c r="AK789" s="1536"/>
      <c r="AL789" s="1536"/>
      <c r="AM789" s="1536"/>
      <c r="AN789" s="1536"/>
      <c r="AO789" s="1536"/>
      <c r="AP789" s="1536"/>
      <c r="AQ789" s="1536"/>
      <c r="AR789" s="1536"/>
      <c r="AS789" s="1536"/>
      <c r="AT789" s="1536"/>
      <c r="AU789" s="1536"/>
      <c r="AV789" s="1536"/>
      <c r="AW789" s="1536"/>
      <c r="AX789" s="1536"/>
      <c r="AY789" s="1536"/>
      <c r="AZ789" s="1536"/>
      <c r="BA789" s="1536"/>
      <c r="BB789" s="1536"/>
      <c r="BC789" s="1536"/>
      <c r="BD789" s="1536"/>
      <c r="BE789" s="1536"/>
      <c r="BF789" s="1536"/>
    </row>
    <row r="790" spans="2:58" ht="15" x14ac:dyDescent="0.25">
      <c r="B790" s="1536"/>
      <c r="C790" s="1536"/>
      <c r="D790" s="1536"/>
      <c r="E790" s="1536"/>
      <c r="F790" s="1536"/>
      <c r="G790" s="1536"/>
      <c r="H790" s="1536"/>
      <c r="I790" s="1536"/>
      <c r="J790" s="1536"/>
      <c r="K790" s="1536"/>
      <c r="L790" s="1536"/>
      <c r="M790" s="1536"/>
      <c r="N790" s="1536"/>
      <c r="O790" s="1536"/>
      <c r="P790" s="1536"/>
      <c r="Q790" s="1536"/>
      <c r="R790" s="1536"/>
      <c r="S790" s="1536"/>
      <c r="T790" s="1536"/>
      <c r="U790" s="1536"/>
      <c r="V790" s="1536"/>
      <c r="W790" s="1536"/>
      <c r="X790" s="1536"/>
      <c r="Y790" s="1536"/>
      <c r="Z790" s="1536"/>
      <c r="AA790" s="1536"/>
      <c r="AB790" s="1536"/>
      <c r="AC790" s="1536"/>
      <c r="AD790" s="1536"/>
      <c r="AE790" s="1536"/>
      <c r="AF790" s="1536"/>
      <c r="AG790" s="1536"/>
      <c r="AH790" s="1536"/>
      <c r="AI790" s="1536"/>
      <c r="AJ790" s="1536"/>
      <c r="AK790" s="1536"/>
      <c r="AL790" s="1536"/>
      <c r="AM790" s="1536"/>
      <c r="AN790" s="1536"/>
      <c r="AO790" s="1536"/>
      <c r="AP790" s="1536"/>
      <c r="AQ790" s="1536"/>
      <c r="AR790" s="1536"/>
      <c r="AS790" s="1536"/>
      <c r="AT790" s="1536"/>
      <c r="AU790" s="1536"/>
      <c r="AV790" s="1536"/>
      <c r="AW790" s="1536"/>
      <c r="AX790" s="1536"/>
      <c r="AY790" s="1536"/>
      <c r="AZ790" s="1536"/>
      <c r="BA790" s="1536"/>
      <c r="BB790" s="1536"/>
      <c r="BC790" s="1536"/>
      <c r="BD790" s="1536"/>
      <c r="BE790" s="1536"/>
      <c r="BF790" s="1536"/>
    </row>
    <row r="791" spans="2:58" ht="15" x14ac:dyDescent="0.25">
      <c r="B791" s="1536"/>
      <c r="C791" s="1536"/>
      <c r="D791" s="1536"/>
      <c r="E791" s="1536"/>
      <c r="F791" s="1536"/>
      <c r="G791" s="1536"/>
      <c r="H791" s="1536"/>
      <c r="I791" s="1536"/>
      <c r="J791" s="1536"/>
      <c r="K791" s="1536"/>
      <c r="L791" s="1536"/>
      <c r="M791" s="1536"/>
      <c r="N791" s="1536"/>
      <c r="O791" s="1536"/>
      <c r="P791" s="1536"/>
      <c r="Q791" s="1536"/>
      <c r="R791" s="1536"/>
      <c r="S791" s="1536"/>
      <c r="T791" s="1536"/>
      <c r="U791" s="1536"/>
      <c r="V791" s="1536"/>
      <c r="W791" s="1536"/>
      <c r="X791" s="1536"/>
      <c r="Y791" s="1536"/>
      <c r="Z791" s="1536"/>
      <c r="AA791" s="1536"/>
      <c r="AB791" s="1536"/>
      <c r="AC791" s="1536"/>
      <c r="AD791" s="1536"/>
      <c r="AE791" s="1536"/>
      <c r="AF791" s="1536"/>
      <c r="AG791" s="1536"/>
      <c r="AH791" s="1536"/>
      <c r="AI791" s="1536"/>
      <c r="AJ791" s="1536"/>
      <c r="AK791" s="1536"/>
      <c r="AL791" s="1536"/>
      <c r="AM791" s="1536"/>
      <c r="AN791" s="1536"/>
      <c r="AO791" s="1536"/>
      <c r="AP791" s="1536"/>
      <c r="AQ791" s="1536"/>
      <c r="AR791" s="1536"/>
      <c r="AS791" s="1536"/>
      <c r="AT791" s="1536"/>
      <c r="AU791" s="1536"/>
      <c r="AV791" s="1536"/>
      <c r="AW791" s="1536"/>
      <c r="AX791" s="1536"/>
      <c r="AY791" s="1536"/>
      <c r="AZ791" s="1536"/>
      <c r="BA791" s="1536"/>
      <c r="BB791" s="1536"/>
      <c r="BC791" s="1536"/>
      <c r="BD791" s="1536"/>
      <c r="BE791" s="1536"/>
      <c r="BF791" s="1536"/>
    </row>
    <row r="792" spans="2:58" ht="15" x14ac:dyDescent="0.25">
      <c r="B792" s="1536"/>
      <c r="C792" s="1536"/>
      <c r="D792" s="1536"/>
      <c r="E792" s="1536"/>
      <c r="F792" s="1536"/>
      <c r="G792" s="1536"/>
      <c r="H792" s="1536"/>
      <c r="I792" s="1536"/>
      <c r="J792" s="1536"/>
      <c r="K792" s="1536"/>
      <c r="L792" s="1536"/>
      <c r="M792" s="1536"/>
      <c r="N792" s="1536"/>
      <c r="O792" s="1536"/>
      <c r="P792" s="1536"/>
      <c r="Q792" s="1536"/>
      <c r="R792" s="1536"/>
      <c r="S792" s="1536"/>
      <c r="T792" s="1536"/>
      <c r="U792" s="1536"/>
      <c r="V792" s="1536"/>
      <c r="W792" s="1536"/>
      <c r="X792" s="1536"/>
      <c r="Y792" s="1536"/>
      <c r="Z792" s="1536"/>
      <c r="AA792" s="1536"/>
      <c r="AB792" s="1536"/>
      <c r="AC792" s="1536"/>
      <c r="AD792" s="1536"/>
      <c r="AE792" s="1536"/>
      <c r="AF792" s="1536"/>
      <c r="AG792" s="1536"/>
      <c r="AH792" s="1536"/>
      <c r="AI792" s="1536"/>
      <c r="AJ792" s="1536"/>
      <c r="AK792" s="1536"/>
      <c r="AL792" s="1536"/>
      <c r="AM792" s="1536"/>
      <c r="AN792" s="1536"/>
      <c r="AO792" s="1536"/>
      <c r="AP792" s="1536"/>
      <c r="AQ792" s="1536"/>
      <c r="AR792" s="1536"/>
      <c r="AS792" s="1536"/>
      <c r="AT792" s="1536"/>
      <c r="AU792" s="1536"/>
      <c r="AV792" s="1536"/>
      <c r="AW792" s="1536"/>
      <c r="AX792" s="1536"/>
      <c r="AY792" s="1536"/>
      <c r="AZ792" s="1536"/>
      <c r="BA792" s="1536"/>
      <c r="BB792" s="1536"/>
      <c r="BC792" s="1536"/>
      <c r="BD792" s="1536"/>
      <c r="BE792" s="1536"/>
      <c r="BF792" s="1536"/>
    </row>
    <row r="793" spans="2:58" ht="15" x14ac:dyDescent="0.25">
      <c r="B793" s="1536"/>
      <c r="C793" s="1536"/>
      <c r="D793" s="1536"/>
      <c r="E793" s="1536"/>
      <c r="F793" s="1536"/>
      <c r="G793" s="1536"/>
      <c r="H793" s="1536"/>
      <c r="I793" s="1536"/>
      <c r="J793" s="1536"/>
      <c r="K793" s="1536"/>
      <c r="L793" s="1536"/>
      <c r="M793" s="1536"/>
      <c r="N793" s="1536"/>
      <c r="O793" s="1536"/>
      <c r="P793" s="1536"/>
      <c r="Q793" s="1536"/>
      <c r="R793" s="1536"/>
      <c r="S793" s="1536"/>
      <c r="T793" s="1536"/>
      <c r="U793" s="1536"/>
      <c r="V793" s="1536"/>
      <c r="W793" s="1536"/>
      <c r="X793" s="1536"/>
      <c r="Y793" s="1536"/>
      <c r="Z793" s="1536"/>
      <c r="AA793" s="1536"/>
      <c r="AB793" s="1536"/>
      <c r="AC793" s="1536"/>
      <c r="AD793" s="1536"/>
      <c r="AE793" s="1536"/>
      <c r="AF793" s="1536"/>
      <c r="AG793" s="1536"/>
      <c r="AH793" s="1536"/>
      <c r="AI793" s="1536"/>
      <c r="AJ793" s="1536"/>
      <c r="AK793" s="1536"/>
      <c r="AL793" s="1536"/>
      <c r="AM793" s="1536"/>
      <c r="AN793" s="1536"/>
      <c r="AO793" s="1536"/>
      <c r="AP793" s="1536"/>
      <c r="AQ793" s="1536"/>
      <c r="AR793" s="1536"/>
      <c r="AS793" s="1536"/>
      <c r="AT793" s="1536"/>
      <c r="AU793" s="1536"/>
      <c r="AV793" s="1536"/>
      <c r="AW793" s="1536"/>
      <c r="AX793" s="1536"/>
      <c r="AY793" s="1536"/>
      <c r="AZ793" s="1536"/>
      <c r="BA793" s="1536"/>
      <c r="BB793" s="1536"/>
      <c r="BC793" s="1536"/>
      <c r="BD793" s="1536"/>
      <c r="BE793" s="1536"/>
      <c r="BF793" s="1536"/>
    </row>
    <row r="794" spans="2:58" ht="15" x14ac:dyDescent="0.25">
      <c r="B794" s="1536"/>
      <c r="C794" s="1536"/>
      <c r="D794" s="1536"/>
      <c r="E794" s="1536"/>
      <c r="F794" s="1536"/>
      <c r="G794" s="1536"/>
      <c r="H794" s="1536"/>
      <c r="I794" s="1536"/>
      <c r="J794" s="1536"/>
      <c r="K794" s="1536"/>
      <c r="L794" s="1536"/>
      <c r="M794" s="1536"/>
      <c r="N794" s="1536"/>
      <c r="O794" s="1536"/>
      <c r="P794" s="1536"/>
      <c r="Q794" s="1536"/>
      <c r="R794" s="1536"/>
      <c r="S794" s="1536"/>
      <c r="T794" s="1536"/>
      <c r="U794" s="1536"/>
      <c r="V794" s="1536"/>
      <c r="W794" s="1536"/>
      <c r="X794" s="1536"/>
      <c r="Y794" s="1536"/>
      <c r="Z794" s="1536"/>
      <c r="AA794" s="1536"/>
      <c r="AB794" s="1536"/>
      <c r="AC794" s="1536"/>
      <c r="AD794" s="1536"/>
      <c r="AE794" s="1536"/>
      <c r="AF794" s="1536"/>
      <c r="AG794" s="1536"/>
      <c r="AH794" s="1536"/>
      <c r="AI794" s="1536"/>
      <c r="AJ794" s="1536"/>
      <c r="AK794" s="1536"/>
      <c r="AL794" s="1536"/>
      <c r="AM794" s="1536"/>
      <c r="AN794" s="1536"/>
      <c r="AO794" s="1536"/>
      <c r="AP794" s="1536"/>
      <c r="AQ794" s="1536"/>
      <c r="AR794" s="1536"/>
      <c r="AS794" s="1536"/>
      <c r="AT794" s="1536"/>
      <c r="AU794" s="1536"/>
      <c r="AV794" s="1536"/>
      <c r="AW794" s="1536"/>
      <c r="AX794" s="1536"/>
      <c r="AY794" s="1536"/>
      <c r="AZ794" s="1536"/>
      <c r="BA794" s="1536"/>
      <c r="BB794" s="1536"/>
      <c r="BC794" s="1536"/>
      <c r="BD794" s="1536"/>
      <c r="BE794" s="1536"/>
      <c r="BF794" s="1536"/>
    </row>
    <row r="795" spans="2:58" ht="15" x14ac:dyDescent="0.25">
      <c r="B795" s="1536"/>
      <c r="C795" s="1536"/>
      <c r="D795" s="1536"/>
      <c r="E795" s="1536"/>
      <c r="F795" s="1536"/>
      <c r="G795" s="1536"/>
      <c r="H795" s="1536"/>
      <c r="I795" s="1536"/>
      <c r="J795" s="1536"/>
      <c r="K795" s="1536"/>
      <c r="L795" s="1536"/>
      <c r="M795" s="1536"/>
      <c r="N795" s="1536"/>
      <c r="O795" s="1536"/>
      <c r="P795" s="1536"/>
      <c r="Q795" s="1536"/>
      <c r="R795" s="1536"/>
      <c r="S795" s="1536"/>
      <c r="T795" s="1536"/>
      <c r="U795" s="1536"/>
      <c r="V795" s="1536"/>
      <c r="W795" s="1536"/>
      <c r="X795" s="1536"/>
      <c r="Y795" s="1536"/>
      <c r="Z795" s="1536"/>
      <c r="AA795" s="1536"/>
      <c r="AB795" s="1536"/>
      <c r="AC795" s="1536"/>
      <c r="AD795" s="1536"/>
      <c r="AE795" s="1536"/>
      <c r="AF795" s="1536"/>
      <c r="AG795" s="1536"/>
      <c r="AH795" s="1536"/>
      <c r="AI795" s="1536"/>
      <c r="AJ795" s="1536"/>
      <c r="AK795" s="1536"/>
      <c r="AL795" s="1536"/>
      <c r="AM795" s="1536"/>
      <c r="AN795" s="1536"/>
      <c r="AO795" s="1536"/>
      <c r="AP795" s="1536"/>
      <c r="AQ795" s="1536"/>
      <c r="AR795" s="1536"/>
      <c r="AS795" s="1536"/>
      <c r="AT795" s="1536"/>
      <c r="AU795" s="1536"/>
      <c r="AV795" s="1536"/>
      <c r="AW795" s="1536"/>
      <c r="AX795" s="1536"/>
      <c r="AY795" s="1536"/>
      <c r="AZ795" s="1536"/>
      <c r="BA795" s="1536"/>
      <c r="BB795" s="1536"/>
      <c r="BC795" s="1536"/>
      <c r="BD795" s="1536"/>
      <c r="BE795" s="1536"/>
      <c r="BF795" s="1536"/>
    </row>
    <row r="796" spans="2:58" ht="15" x14ac:dyDescent="0.25">
      <c r="B796" s="1536"/>
      <c r="C796" s="1536"/>
      <c r="D796" s="1536"/>
      <c r="E796" s="1536"/>
      <c r="F796" s="1536"/>
      <c r="G796" s="1536"/>
      <c r="H796" s="1536"/>
      <c r="I796" s="1536"/>
      <c r="J796" s="1536"/>
      <c r="K796" s="1536"/>
      <c r="L796" s="1536"/>
      <c r="M796" s="1536"/>
      <c r="N796" s="1536"/>
      <c r="O796" s="1536"/>
      <c r="P796" s="1536"/>
      <c r="Q796" s="1536"/>
      <c r="R796" s="1536"/>
      <c r="S796" s="1536"/>
      <c r="T796" s="1536"/>
      <c r="U796" s="1536"/>
      <c r="V796" s="1536"/>
      <c r="W796" s="1536"/>
      <c r="X796" s="1536"/>
      <c r="Y796" s="1536"/>
      <c r="Z796" s="1536"/>
      <c r="AA796" s="1536"/>
      <c r="AB796" s="1536"/>
      <c r="AC796" s="1536"/>
      <c r="AD796" s="1536"/>
      <c r="AE796" s="1536"/>
      <c r="AF796" s="1536"/>
      <c r="AG796" s="1536"/>
      <c r="AH796" s="1536"/>
      <c r="AI796" s="1536"/>
      <c r="AJ796" s="1536"/>
      <c r="AK796" s="1536"/>
      <c r="AL796" s="1536"/>
      <c r="AM796" s="1536"/>
      <c r="AN796" s="1536"/>
      <c r="AO796" s="1536"/>
      <c r="AP796" s="1536"/>
      <c r="AQ796" s="1536"/>
      <c r="AR796" s="1536"/>
      <c r="AS796" s="1536"/>
      <c r="AT796" s="1536"/>
      <c r="AU796" s="1536"/>
      <c r="AV796" s="1536"/>
      <c r="AW796" s="1536"/>
      <c r="AX796" s="1536"/>
      <c r="AY796" s="1536"/>
      <c r="AZ796" s="1536"/>
      <c r="BA796" s="1536"/>
      <c r="BB796" s="1536"/>
      <c r="BC796" s="1536"/>
      <c r="BD796" s="1536"/>
      <c r="BE796" s="1536"/>
      <c r="BF796" s="1536"/>
    </row>
    <row r="797" spans="2:58" ht="15" x14ac:dyDescent="0.25">
      <c r="B797" s="1536"/>
      <c r="C797" s="1536"/>
      <c r="D797" s="1536"/>
      <c r="E797" s="1536"/>
      <c r="F797" s="1536"/>
      <c r="G797" s="1536"/>
      <c r="H797" s="1536"/>
      <c r="I797" s="1536"/>
      <c r="J797" s="1536"/>
      <c r="K797" s="1536"/>
      <c r="L797" s="1536"/>
      <c r="M797" s="1536"/>
      <c r="N797" s="1536"/>
      <c r="O797" s="1536"/>
      <c r="P797" s="1536"/>
      <c r="Q797" s="1536"/>
      <c r="R797" s="1536"/>
      <c r="S797" s="1536"/>
      <c r="T797" s="1536"/>
      <c r="U797" s="1536"/>
      <c r="V797" s="1536"/>
      <c r="W797" s="1536"/>
      <c r="X797" s="1536"/>
      <c r="Y797" s="1536"/>
      <c r="Z797" s="1536"/>
      <c r="AA797" s="1536"/>
      <c r="AB797" s="1536"/>
      <c r="AC797" s="1536"/>
      <c r="AD797" s="1536"/>
      <c r="AE797" s="1536"/>
      <c r="AF797" s="1536"/>
      <c r="AG797" s="1536"/>
      <c r="AH797" s="1536"/>
      <c r="AI797" s="1536"/>
      <c r="AJ797" s="1536"/>
      <c r="AK797" s="1536"/>
      <c r="AL797" s="1536"/>
      <c r="AM797" s="1536"/>
      <c r="AN797" s="1536"/>
      <c r="AO797" s="1536"/>
      <c r="AP797" s="1536"/>
      <c r="AQ797" s="1536"/>
      <c r="AR797" s="1536"/>
      <c r="AS797" s="1536"/>
      <c r="AT797" s="1536"/>
      <c r="AU797" s="1536"/>
      <c r="AV797" s="1536"/>
      <c r="AW797" s="1536"/>
      <c r="AX797" s="1536"/>
      <c r="AY797" s="1536"/>
      <c r="AZ797" s="1536"/>
      <c r="BA797" s="1536"/>
      <c r="BB797" s="1536"/>
      <c r="BC797" s="1536"/>
      <c r="BD797" s="1536"/>
      <c r="BE797" s="1536"/>
      <c r="BF797" s="1536"/>
    </row>
    <row r="798" spans="2:58" ht="15" x14ac:dyDescent="0.25">
      <c r="B798" s="1536"/>
      <c r="C798" s="1536"/>
      <c r="D798" s="1536"/>
      <c r="E798" s="1536"/>
      <c r="F798" s="1536"/>
      <c r="G798" s="1536"/>
      <c r="H798" s="1536"/>
      <c r="I798" s="1536"/>
      <c r="J798" s="1536"/>
      <c r="K798" s="1536"/>
      <c r="L798" s="1536"/>
      <c r="M798" s="1536"/>
      <c r="N798" s="1536"/>
      <c r="O798" s="1536"/>
      <c r="P798" s="1536"/>
      <c r="Q798" s="1536"/>
      <c r="R798" s="1536"/>
      <c r="S798" s="1536"/>
      <c r="T798" s="1536"/>
      <c r="U798" s="1536"/>
      <c r="V798" s="1536"/>
      <c r="W798" s="1536"/>
      <c r="X798" s="1536"/>
      <c r="Y798" s="1536"/>
      <c r="Z798" s="1536"/>
      <c r="AA798" s="1536"/>
      <c r="AB798" s="1536"/>
      <c r="AC798" s="1536"/>
      <c r="AD798" s="1536"/>
      <c r="AE798" s="1536"/>
      <c r="AF798" s="1536"/>
      <c r="AG798" s="1536"/>
      <c r="AH798" s="1536"/>
      <c r="AI798" s="1536"/>
      <c r="AJ798" s="1536"/>
      <c r="AK798" s="1536"/>
      <c r="AL798" s="1536"/>
      <c r="AM798" s="1536"/>
      <c r="AN798" s="1536"/>
      <c r="AO798" s="1536"/>
      <c r="AP798" s="1536"/>
      <c r="AQ798" s="1536"/>
      <c r="AR798" s="1536"/>
      <c r="AS798" s="1536"/>
      <c r="AT798" s="1536"/>
      <c r="AU798" s="1536"/>
      <c r="AV798" s="1536"/>
      <c r="AW798" s="1536"/>
      <c r="AX798" s="1536"/>
      <c r="AY798" s="1536"/>
      <c r="AZ798" s="1536"/>
      <c r="BA798" s="1536"/>
      <c r="BB798" s="1536"/>
      <c r="BC798" s="1536"/>
      <c r="BD798" s="1536"/>
      <c r="BE798" s="1536"/>
      <c r="BF798" s="1536"/>
    </row>
    <row r="799" spans="2:58" ht="15" x14ac:dyDescent="0.25">
      <c r="B799" s="1536"/>
      <c r="C799" s="1536"/>
      <c r="D799" s="1536"/>
      <c r="E799" s="1536"/>
      <c r="F799" s="1536"/>
      <c r="G799" s="1536"/>
      <c r="H799" s="1536"/>
      <c r="I799" s="1536"/>
      <c r="J799" s="1536"/>
      <c r="K799" s="1536"/>
      <c r="L799" s="1536"/>
      <c r="M799" s="1536"/>
      <c r="N799" s="1536"/>
      <c r="O799" s="1536"/>
      <c r="P799" s="1536"/>
      <c r="Q799" s="1536"/>
      <c r="R799" s="1536"/>
      <c r="S799" s="1536"/>
      <c r="T799" s="1536"/>
      <c r="U799" s="1536"/>
      <c r="V799" s="1536"/>
      <c r="W799" s="1536"/>
      <c r="X799" s="1536"/>
      <c r="Y799" s="1536"/>
      <c r="Z799" s="1536"/>
      <c r="AA799" s="1536"/>
      <c r="AB799" s="1536"/>
      <c r="AC799" s="1536"/>
      <c r="AD799" s="1536"/>
      <c r="AE799" s="1536"/>
      <c r="AF799" s="1536"/>
      <c r="AG799" s="1536"/>
      <c r="AH799" s="1536"/>
      <c r="AI799" s="1536"/>
      <c r="AJ799" s="1536"/>
      <c r="AK799" s="1536"/>
      <c r="AL799" s="1536"/>
      <c r="AM799" s="1536"/>
      <c r="AN799" s="1536"/>
      <c r="AO799" s="1536"/>
      <c r="AP799" s="1536"/>
      <c r="AQ799" s="1536"/>
      <c r="AR799" s="1536"/>
      <c r="AS799" s="1536"/>
      <c r="AT799" s="1536"/>
      <c r="AU799" s="1536"/>
      <c r="AV799" s="1536"/>
      <c r="AW799" s="1536"/>
      <c r="AX799" s="1536"/>
      <c r="AY799" s="1536"/>
      <c r="AZ799" s="1536"/>
      <c r="BA799" s="1536"/>
      <c r="BB799" s="1536"/>
      <c r="BC799" s="1536"/>
      <c r="BD799" s="1536"/>
      <c r="BE799" s="1536"/>
      <c r="BF799" s="1536"/>
    </row>
    <row r="800" spans="2:58" ht="15" x14ac:dyDescent="0.25">
      <c r="B800" s="1536"/>
      <c r="C800" s="1536"/>
      <c r="D800" s="1536"/>
      <c r="E800" s="1536"/>
      <c r="F800" s="1536"/>
      <c r="G800" s="1536"/>
      <c r="H800" s="1536"/>
      <c r="I800" s="1536"/>
      <c r="J800" s="1536"/>
      <c r="K800" s="1536"/>
      <c r="L800" s="1536"/>
      <c r="M800" s="1536"/>
      <c r="N800" s="1536"/>
      <c r="O800" s="1536"/>
      <c r="P800" s="1536"/>
      <c r="Q800" s="1536"/>
      <c r="R800" s="1536"/>
      <c r="S800" s="1536"/>
      <c r="T800" s="1536"/>
      <c r="U800" s="1536"/>
      <c r="V800" s="1536"/>
      <c r="W800" s="1536"/>
      <c r="X800" s="1536"/>
      <c r="Y800" s="1536"/>
      <c r="Z800" s="1536"/>
      <c r="AA800" s="1536"/>
      <c r="AB800" s="1536"/>
      <c r="AC800" s="1536"/>
      <c r="AD800" s="1536"/>
      <c r="AE800" s="1536"/>
      <c r="AF800" s="1536"/>
      <c r="AG800" s="1536"/>
      <c r="AH800" s="1536"/>
      <c r="AI800" s="1536"/>
      <c r="AJ800" s="1536"/>
      <c r="AK800" s="1536"/>
      <c r="AL800" s="1536"/>
      <c r="AM800" s="1536"/>
      <c r="AN800" s="1536"/>
      <c r="AO800" s="1536"/>
      <c r="AP800" s="1536"/>
      <c r="AQ800" s="1536"/>
      <c r="AR800" s="1536"/>
      <c r="AS800" s="1536"/>
      <c r="AT800" s="1536"/>
      <c r="AU800" s="1536"/>
      <c r="AV800" s="1536"/>
      <c r="AW800" s="1536"/>
      <c r="AX800" s="1536"/>
      <c r="AY800" s="1536"/>
      <c r="AZ800" s="1536"/>
      <c r="BA800" s="1536"/>
      <c r="BB800" s="1536"/>
      <c r="BC800" s="1536"/>
      <c r="BD800" s="1536"/>
      <c r="BE800" s="1536"/>
      <c r="BF800" s="1536"/>
    </row>
    <row r="801" spans="2:58" ht="15" x14ac:dyDescent="0.25">
      <c r="B801" s="1536"/>
      <c r="C801" s="1536"/>
      <c r="D801" s="1536"/>
      <c r="E801" s="1536"/>
      <c r="F801" s="1536"/>
      <c r="G801" s="1536"/>
      <c r="H801" s="1536"/>
      <c r="I801" s="1536"/>
      <c r="J801" s="1536"/>
      <c r="K801" s="1536"/>
      <c r="L801" s="1536"/>
      <c r="M801" s="1536"/>
      <c r="N801" s="1536"/>
      <c r="O801" s="1536"/>
      <c r="P801" s="1536"/>
      <c r="Q801" s="1536"/>
      <c r="R801" s="1536"/>
      <c r="S801" s="1536"/>
      <c r="T801" s="1536"/>
      <c r="U801" s="1536"/>
      <c r="V801" s="1536"/>
      <c r="W801" s="1536"/>
      <c r="X801" s="1536"/>
      <c r="Y801" s="1536"/>
      <c r="Z801" s="1536"/>
      <c r="AA801" s="1536"/>
      <c r="AB801" s="1536"/>
      <c r="AC801" s="1536"/>
      <c r="AD801" s="1536"/>
      <c r="AE801" s="1536"/>
      <c r="AF801" s="1536"/>
      <c r="AG801" s="1536"/>
      <c r="AH801" s="1536"/>
      <c r="AI801" s="1536"/>
      <c r="AJ801" s="1536"/>
      <c r="AK801" s="1536"/>
      <c r="AL801" s="1536"/>
      <c r="AM801" s="1536"/>
      <c r="AN801" s="1536"/>
      <c r="AO801" s="1536"/>
      <c r="AP801" s="1536"/>
      <c r="AQ801" s="1536"/>
      <c r="AR801" s="1536"/>
      <c r="AS801" s="1536"/>
      <c r="AT801" s="1536"/>
      <c r="AU801" s="1536"/>
      <c r="AV801" s="1536"/>
      <c r="AW801" s="1536"/>
      <c r="AX801" s="1536"/>
      <c r="AY801" s="1536"/>
      <c r="AZ801" s="1536"/>
      <c r="BA801" s="1536"/>
      <c r="BB801" s="1536"/>
      <c r="BC801" s="1536"/>
      <c r="BD801" s="1536"/>
      <c r="BE801" s="1536"/>
      <c r="BF801" s="1536"/>
    </row>
    <row r="802" spans="2:58" ht="15" x14ac:dyDescent="0.25">
      <c r="B802" s="1536"/>
      <c r="C802" s="1536"/>
      <c r="D802" s="1536"/>
      <c r="E802" s="1536"/>
      <c r="F802" s="1536"/>
      <c r="G802" s="1536"/>
      <c r="H802" s="1536"/>
      <c r="I802" s="1536"/>
      <c r="J802" s="1536"/>
      <c r="K802" s="1536"/>
      <c r="L802" s="1536"/>
      <c r="M802" s="1536"/>
      <c r="N802" s="1536"/>
      <c r="O802" s="1536"/>
      <c r="P802" s="1536"/>
      <c r="Q802" s="1536"/>
      <c r="R802" s="1536"/>
      <c r="S802" s="1536"/>
      <c r="T802" s="1536"/>
      <c r="U802" s="1536"/>
      <c r="V802" s="1536"/>
      <c r="W802" s="1536"/>
      <c r="X802" s="1536"/>
      <c r="Y802" s="1536"/>
      <c r="Z802" s="1536"/>
      <c r="AA802" s="1536"/>
      <c r="AB802" s="1536"/>
      <c r="AC802" s="1536"/>
      <c r="AD802" s="1536"/>
      <c r="AE802" s="1536"/>
      <c r="AF802" s="1536"/>
      <c r="AG802" s="1536"/>
      <c r="AH802" s="1536"/>
      <c r="AI802" s="1536"/>
      <c r="AJ802" s="1536"/>
      <c r="AK802" s="1536"/>
      <c r="AL802" s="1536"/>
      <c r="AM802" s="1536"/>
      <c r="AN802" s="1536"/>
      <c r="AO802" s="1536"/>
      <c r="AP802" s="1536"/>
      <c r="AQ802" s="1536"/>
      <c r="AR802" s="1536"/>
      <c r="AS802" s="1536"/>
      <c r="AT802" s="1536"/>
      <c r="AU802" s="1536"/>
      <c r="AV802" s="1536"/>
      <c r="AW802" s="1536"/>
      <c r="AX802" s="1536"/>
      <c r="AY802" s="1536"/>
      <c r="AZ802" s="1536"/>
      <c r="BA802" s="1536"/>
      <c r="BB802" s="1536"/>
      <c r="BC802" s="1536"/>
      <c r="BD802" s="1536"/>
      <c r="BE802" s="1536"/>
      <c r="BF802" s="1536"/>
    </row>
    <row r="803" spans="2:58" ht="15" x14ac:dyDescent="0.25">
      <c r="B803" s="1536"/>
      <c r="C803" s="1536"/>
      <c r="D803" s="1536"/>
      <c r="E803" s="1536"/>
      <c r="F803" s="1536"/>
      <c r="G803" s="1536"/>
      <c r="H803" s="1536"/>
      <c r="I803" s="1536"/>
      <c r="J803" s="1536"/>
      <c r="K803" s="1536"/>
      <c r="L803" s="1536"/>
      <c r="M803" s="1536"/>
      <c r="N803" s="1536"/>
      <c r="O803" s="1536"/>
      <c r="P803" s="1536"/>
      <c r="Q803" s="1536"/>
      <c r="R803" s="1536"/>
      <c r="S803" s="1536"/>
      <c r="T803" s="1536"/>
      <c r="U803" s="1536"/>
      <c r="V803" s="1536"/>
      <c r="W803" s="1536"/>
      <c r="X803" s="1536"/>
      <c r="Y803" s="1536"/>
      <c r="Z803" s="1536"/>
      <c r="AA803" s="1536"/>
      <c r="AB803" s="1536"/>
      <c r="AC803" s="1536"/>
      <c r="AD803" s="1536"/>
      <c r="AE803" s="1536"/>
      <c r="AF803" s="1536"/>
      <c r="AG803" s="1536"/>
      <c r="AH803" s="1536"/>
      <c r="AI803" s="1536"/>
      <c r="AJ803" s="1536"/>
      <c r="AK803" s="1536"/>
      <c r="AL803" s="1536"/>
      <c r="AM803" s="1536"/>
      <c r="AN803" s="1536"/>
      <c r="AO803" s="1536"/>
      <c r="AP803" s="1536"/>
      <c r="AQ803" s="1536"/>
      <c r="AR803" s="1536"/>
      <c r="AS803" s="1536"/>
      <c r="AT803" s="1536"/>
      <c r="AU803" s="1536"/>
      <c r="AV803" s="1536"/>
      <c r="AW803" s="1536"/>
      <c r="AX803" s="1536"/>
      <c r="AY803" s="1536"/>
      <c r="AZ803" s="1536"/>
      <c r="BA803" s="1536"/>
      <c r="BB803" s="1536"/>
      <c r="BC803" s="1536"/>
      <c r="BD803" s="1536"/>
      <c r="BE803" s="1536"/>
      <c r="BF803" s="1536"/>
    </row>
    <row r="804" spans="2:58" ht="15" x14ac:dyDescent="0.25">
      <c r="B804" s="1536"/>
      <c r="C804" s="1536"/>
      <c r="D804" s="1536"/>
      <c r="E804" s="1536"/>
      <c r="F804" s="1536"/>
      <c r="G804" s="1536"/>
      <c r="H804" s="1536"/>
      <c r="I804" s="1536"/>
      <c r="J804" s="1536"/>
      <c r="K804" s="1536"/>
      <c r="L804" s="1536"/>
      <c r="M804" s="1536"/>
      <c r="N804" s="1536"/>
      <c r="O804" s="1536"/>
      <c r="P804" s="1536"/>
      <c r="Q804" s="1536"/>
      <c r="R804" s="1536"/>
      <c r="S804" s="1536"/>
      <c r="T804" s="1536"/>
      <c r="U804" s="1536"/>
      <c r="V804" s="1536"/>
      <c r="W804" s="1536"/>
      <c r="X804" s="1536"/>
      <c r="Y804" s="1536"/>
      <c r="Z804" s="1536"/>
      <c r="AA804" s="1536"/>
      <c r="AB804" s="1536"/>
      <c r="AC804" s="1536"/>
      <c r="AD804" s="1536"/>
      <c r="AE804" s="1536"/>
      <c r="AF804" s="1536"/>
      <c r="AG804" s="1536"/>
      <c r="AH804" s="1536"/>
      <c r="AI804" s="1536"/>
      <c r="AJ804" s="1536"/>
      <c r="AK804" s="1536"/>
      <c r="AL804" s="1536"/>
      <c r="AM804" s="1536"/>
      <c r="AN804" s="1536"/>
      <c r="AO804" s="1536"/>
      <c r="AP804" s="1536"/>
      <c r="AQ804" s="1536"/>
      <c r="AR804" s="1536"/>
      <c r="AS804" s="1536"/>
      <c r="AT804" s="1536"/>
      <c r="AU804" s="1536"/>
      <c r="AV804" s="1536"/>
      <c r="AW804" s="1536"/>
      <c r="AX804" s="1536"/>
      <c r="AY804" s="1536"/>
      <c r="AZ804" s="1536"/>
      <c r="BA804" s="1536"/>
      <c r="BB804" s="1536"/>
      <c r="BC804" s="1536"/>
      <c r="BD804" s="1536"/>
      <c r="BE804" s="1536"/>
      <c r="BF804" s="1536"/>
    </row>
    <row r="805" spans="2:58" ht="15" x14ac:dyDescent="0.25">
      <c r="B805" s="1536"/>
      <c r="C805" s="1536"/>
      <c r="D805" s="1536"/>
      <c r="E805" s="1536"/>
      <c r="F805" s="1536"/>
      <c r="G805" s="1536"/>
      <c r="H805" s="1536"/>
      <c r="I805" s="1536"/>
      <c r="J805" s="1536"/>
      <c r="K805" s="1536"/>
      <c r="L805" s="1536"/>
      <c r="M805" s="1536"/>
      <c r="N805" s="1536"/>
      <c r="O805" s="1536"/>
      <c r="P805" s="1536"/>
      <c r="Q805" s="1536"/>
      <c r="R805" s="1536"/>
      <c r="S805" s="1536"/>
      <c r="T805" s="1536"/>
      <c r="U805" s="1536"/>
      <c r="V805" s="1536"/>
      <c r="W805" s="1536"/>
      <c r="X805" s="1536"/>
      <c r="Y805" s="1536"/>
      <c r="Z805" s="1536"/>
      <c r="AA805" s="1536"/>
      <c r="AB805" s="1536"/>
      <c r="AC805" s="1536"/>
      <c r="AD805" s="1536"/>
      <c r="AE805" s="1536"/>
      <c r="AF805" s="1536"/>
      <c r="AG805" s="1536"/>
      <c r="AH805" s="1536"/>
      <c r="AI805" s="1536"/>
      <c r="AJ805" s="1536"/>
      <c r="AK805" s="1536"/>
      <c r="AL805" s="1536"/>
      <c r="AM805" s="1536"/>
      <c r="AN805" s="1536"/>
      <c r="AO805" s="1536"/>
      <c r="AP805" s="1536"/>
      <c r="AQ805" s="1536"/>
      <c r="AR805" s="1536"/>
      <c r="AS805" s="1536"/>
      <c r="AT805" s="1536"/>
      <c r="AU805" s="1536"/>
      <c r="AV805" s="1536"/>
      <c r="AW805" s="1536"/>
      <c r="AX805" s="1536"/>
      <c r="AY805" s="1536"/>
      <c r="AZ805" s="1536"/>
      <c r="BA805" s="1536"/>
      <c r="BB805" s="1536"/>
      <c r="BC805" s="1536"/>
      <c r="BD805" s="1536"/>
      <c r="BE805" s="1536"/>
      <c r="BF805" s="1536"/>
    </row>
    <row r="806" spans="2:58" ht="15" x14ac:dyDescent="0.25">
      <c r="B806" s="1536"/>
      <c r="C806" s="1536"/>
      <c r="D806" s="1536"/>
      <c r="E806" s="1536"/>
      <c r="F806" s="1536"/>
      <c r="G806" s="1536"/>
      <c r="H806" s="1536"/>
      <c r="I806" s="1536"/>
      <c r="J806" s="1536"/>
      <c r="K806" s="1536"/>
      <c r="L806" s="1536"/>
      <c r="M806" s="1536"/>
      <c r="N806" s="1536"/>
      <c r="O806" s="1536"/>
      <c r="P806" s="1536"/>
      <c r="Q806" s="1536"/>
      <c r="R806" s="1536"/>
      <c r="S806" s="1536"/>
      <c r="T806" s="1536"/>
      <c r="U806" s="1536"/>
      <c r="V806" s="1536"/>
      <c r="W806" s="1536"/>
      <c r="X806" s="1536"/>
      <c r="Y806" s="1536"/>
      <c r="Z806" s="1536"/>
      <c r="AA806" s="1536"/>
      <c r="AB806" s="1536"/>
      <c r="AC806" s="1536"/>
      <c r="AD806" s="1536"/>
      <c r="AE806" s="1536"/>
      <c r="AF806" s="1536"/>
      <c r="AG806" s="1536"/>
      <c r="AH806" s="1536"/>
      <c r="AI806" s="1536"/>
      <c r="AJ806" s="1536"/>
      <c r="AK806" s="1536"/>
      <c r="AL806" s="1536"/>
      <c r="AM806" s="1536"/>
      <c r="AN806" s="1536"/>
      <c r="AO806" s="1536"/>
      <c r="AP806" s="1536"/>
      <c r="AQ806" s="1536"/>
      <c r="AR806" s="1536"/>
      <c r="AS806" s="1536"/>
      <c r="AT806" s="1536"/>
      <c r="AU806" s="1536"/>
      <c r="AV806" s="1536"/>
      <c r="AW806" s="1536"/>
      <c r="AX806" s="1536"/>
      <c r="AY806" s="1536"/>
      <c r="AZ806" s="1536"/>
      <c r="BA806" s="1536"/>
      <c r="BB806" s="1536"/>
      <c r="BC806" s="1536"/>
      <c r="BD806" s="1536"/>
      <c r="BE806" s="1536"/>
      <c r="BF806" s="1536"/>
    </row>
    <row r="807" spans="2:58" ht="15" x14ac:dyDescent="0.25">
      <c r="B807" s="1536"/>
      <c r="C807" s="1536"/>
      <c r="D807" s="1536"/>
      <c r="E807" s="1536"/>
      <c r="F807" s="1536"/>
      <c r="G807" s="1536"/>
      <c r="H807" s="1536"/>
      <c r="I807" s="1536"/>
      <c r="J807" s="1536"/>
      <c r="K807" s="1536"/>
      <c r="L807" s="1536"/>
      <c r="M807" s="1536"/>
      <c r="N807" s="1536"/>
      <c r="O807" s="1536"/>
      <c r="P807" s="1536"/>
      <c r="Q807" s="1536"/>
      <c r="R807" s="1536"/>
      <c r="S807" s="1536"/>
      <c r="T807" s="1536"/>
      <c r="U807" s="1536"/>
      <c r="V807" s="1536"/>
      <c r="W807" s="1536"/>
      <c r="X807" s="1536"/>
      <c r="Y807" s="1536"/>
      <c r="Z807" s="1536"/>
      <c r="AA807" s="1536"/>
      <c r="AB807" s="1536"/>
      <c r="AC807" s="1536"/>
      <c r="AD807" s="1536"/>
      <c r="AE807" s="1536"/>
      <c r="AF807" s="1536"/>
      <c r="AG807" s="1536"/>
      <c r="AH807" s="1536"/>
      <c r="AI807" s="1536"/>
      <c r="AJ807" s="1536"/>
      <c r="AK807" s="1536"/>
      <c r="AL807" s="1536"/>
      <c r="AM807" s="1536"/>
      <c r="AN807" s="1536"/>
      <c r="AO807" s="1536"/>
      <c r="AP807" s="1536"/>
      <c r="AQ807" s="1536"/>
      <c r="AR807" s="1536"/>
      <c r="AS807" s="1536"/>
      <c r="AT807" s="1536"/>
      <c r="AU807" s="1536"/>
      <c r="AV807" s="1536"/>
      <c r="AW807" s="1536"/>
      <c r="AX807" s="1536"/>
      <c r="AY807" s="1536"/>
      <c r="AZ807" s="1536"/>
      <c r="BA807" s="1536"/>
      <c r="BB807" s="1536"/>
      <c r="BC807" s="1536"/>
      <c r="BD807" s="1536"/>
      <c r="BE807" s="1536"/>
      <c r="BF807" s="1536"/>
    </row>
    <row r="808" spans="2:58" ht="15" x14ac:dyDescent="0.25">
      <c r="B808" s="1536"/>
      <c r="C808" s="1536"/>
      <c r="D808" s="1536"/>
      <c r="E808" s="1536"/>
      <c r="F808" s="1536"/>
      <c r="G808" s="1536"/>
      <c r="H808" s="1536"/>
      <c r="I808" s="1536"/>
      <c r="J808" s="1536"/>
      <c r="K808" s="1536"/>
      <c r="L808" s="1536"/>
      <c r="M808" s="1536"/>
      <c r="N808" s="1536"/>
      <c r="O808" s="1536"/>
      <c r="P808" s="1536"/>
      <c r="Q808" s="1536"/>
      <c r="R808" s="1536"/>
      <c r="S808" s="1536"/>
      <c r="T808" s="1536"/>
      <c r="U808" s="1536"/>
      <c r="V808" s="1536"/>
      <c r="W808" s="1536"/>
      <c r="X808" s="1536"/>
      <c r="Y808" s="1536"/>
      <c r="Z808" s="1536"/>
      <c r="AA808" s="1536"/>
      <c r="AB808" s="1536"/>
      <c r="AC808" s="1536"/>
      <c r="AD808" s="1536"/>
      <c r="AE808" s="1536"/>
      <c r="AF808" s="1536"/>
      <c r="AG808" s="1536"/>
      <c r="AH808" s="1536"/>
      <c r="AI808" s="1536"/>
      <c r="AJ808" s="1536"/>
      <c r="AK808" s="1536"/>
      <c r="AL808" s="1536"/>
      <c r="AM808" s="1536"/>
      <c r="AN808" s="1536"/>
      <c r="AO808" s="1536"/>
      <c r="AP808" s="1536"/>
      <c r="AQ808" s="1536"/>
      <c r="AR808" s="1536"/>
      <c r="AS808" s="1536"/>
      <c r="AT808" s="1536"/>
      <c r="AU808" s="1536"/>
      <c r="AV808" s="1536"/>
      <c r="AW808" s="1536"/>
      <c r="AX808" s="1536"/>
      <c r="AY808" s="1536"/>
      <c r="AZ808" s="1536"/>
      <c r="BA808" s="1536"/>
      <c r="BB808" s="1536"/>
      <c r="BC808" s="1536"/>
      <c r="BD808" s="1536"/>
      <c r="BE808" s="1536"/>
      <c r="BF808" s="1536"/>
    </row>
    <row r="809" spans="2:58" ht="15" x14ac:dyDescent="0.25">
      <c r="B809" s="1536"/>
      <c r="C809" s="1536"/>
      <c r="D809" s="1536"/>
      <c r="E809" s="1536"/>
      <c r="F809" s="1536"/>
      <c r="G809" s="1536"/>
      <c r="H809" s="1536"/>
      <c r="I809" s="1536"/>
      <c r="J809" s="1536"/>
      <c r="K809" s="1536"/>
      <c r="L809" s="1536"/>
      <c r="M809" s="1536"/>
      <c r="N809" s="1536"/>
      <c r="O809" s="1536"/>
      <c r="P809" s="1536"/>
      <c r="Q809" s="1536"/>
      <c r="R809" s="1536"/>
      <c r="S809" s="1536"/>
      <c r="T809" s="1536"/>
      <c r="U809" s="1536"/>
      <c r="V809" s="1536"/>
      <c r="W809" s="1536"/>
      <c r="X809" s="1536"/>
      <c r="Y809" s="1536"/>
      <c r="Z809" s="1536"/>
      <c r="AA809" s="1536"/>
      <c r="AB809" s="1536"/>
      <c r="AC809" s="1536"/>
      <c r="AD809" s="1536"/>
      <c r="AE809" s="1536"/>
      <c r="AF809" s="1536"/>
      <c r="AG809" s="1536"/>
      <c r="AH809" s="1536"/>
      <c r="AI809" s="1536"/>
      <c r="AJ809" s="1536"/>
      <c r="AK809" s="1536"/>
      <c r="AL809" s="1536"/>
      <c r="AM809" s="1536"/>
      <c r="AN809" s="1536"/>
      <c r="AO809" s="1536"/>
      <c r="AP809" s="1536"/>
      <c r="AQ809" s="1536"/>
      <c r="AR809" s="1536"/>
      <c r="AS809" s="1536"/>
      <c r="AT809" s="1536"/>
      <c r="AU809" s="1536"/>
      <c r="AV809" s="1536"/>
      <c r="AW809" s="1536"/>
      <c r="AX809" s="1536"/>
      <c r="AY809" s="1536"/>
      <c r="AZ809" s="1536"/>
      <c r="BA809" s="1536"/>
      <c r="BB809" s="1536"/>
      <c r="BC809" s="1536"/>
      <c r="BD809" s="1536"/>
      <c r="BE809" s="1536"/>
      <c r="BF809" s="1536"/>
    </row>
    <row r="810" spans="2:58" ht="15" x14ac:dyDescent="0.25">
      <c r="B810" s="1536"/>
      <c r="C810" s="1536"/>
      <c r="D810" s="1536"/>
      <c r="E810" s="1536"/>
      <c r="F810" s="1536"/>
      <c r="G810" s="1536"/>
      <c r="H810" s="1536"/>
      <c r="I810" s="1536"/>
      <c r="J810" s="1536"/>
      <c r="K810" s="1536"/>
      <c r="L810" s="1536"/>
      <c r="M810" s="1536"/>
      <c r="N810" s="1536"/>
      <c r="O810" s="1536"/>
      <c r="P810" s="1536"/>
      <c r="Q810" s="1536"/>
      <c r="R810" s="1536"/>
      <c r="S810" s="1536"/>
      <c r="T810" s="1536"/>
      <c r="U810" s="1536"/>
      <c r="V810" s="1536"/>
      <c r="W810" s="1536"/>
      <c r="X810" s="1536"/>
      <c r="Y810" s="1536"/>
      <c r="Z810" s="1536"/>
      <c r="AA810" s="1536"/>
      <c r="AB810" s="1536"/>
      <c r="AC810" s="1536"/>
      <c r="AD810" s="1536"/>
      <c r="AE810" s="1536"/>
      <c r="AF810" s="1536"/>
      <c r="AG810" s="1536"/>
      <c r="AH810" s="1536"/>
      <c r="AI810" s="1536"/>
      <c r="AJ810" s="1536"/>
      <c r="AK810" s="1536"/>
      <c r="AL810" s="1536"/>
      <c r="AM810" s="1536"/>
      <c r="AN810" s="1536"/>
      <c r="AO810" s="1536"/>
      <c r="AP810" s="1536"/>
      <c r="AQ810" s="1536"/>
      <c r="AR810" s="1536"/>
      <c r="AS810" s="1536"/>
      <c r="AT810" s="1536"/>
      <c r="AU810" s="1536"/>
      <c r="AV810" s="1536"/>
      <c r="AW810" s="1536"/>
      <c r="AX810" s="1536"/>
      <c r="AY810" s="1536"/>
      <c r="AZ810" s="1536"/>
      <c r="BA810" s="1536"/>
      <c r="BB810" s="1536"/>
      <c r="BC810" s="1536"/>
      <c r="BD810" s="1536"/>
      <c r="BE810" s="1536"/>
      <c r="BF810" s="1536"/>
    </row>
    <row r="811" spans="2:58" ht="15" x14ac:dyDescent="0.25">
      <c r="B811" s="1536"/>
      <c r="C811" s="1536"/>
      <c r="D811" s="1536"/>
      <c r="E811" s="1536"/>
      <c r="F811" s="1536"/>
      <c r="G811" s="1536"/>
      <c r="H811" s="1536"/>
      <c r="I811" s="1536"/>
      <c r="J811" s="1536"/>
      <c r="K811" s="1536"/>
      <c r="L811" s="1536"/>
      <c r="M811" s="1536"/>
      <c r="N811" s="1536"/>
      <c r="O811" s="1536"/>
      <c r="P811" s="1536"/>
      <c r="Q811" s="1536"/>
      <c r="R811" s="1536"/>
      <c r="S811" s="1536"/>
      <c r="T811" s="1536"/>
      <c r="U811" s="1536"/>
      <c r="V811" s="1536"/>
      <c r="W811" s="1536"/>
      <c r="X811" s="1536"/>
      <c r="Y811" s="1536"/>
      <c r="Z811" s="1536"/>
      <c r="AA811" s="1536"/>
      <c r="AB811" s="1536"/>
      <c r="AC811" s="1536"/>
      <c r="AD811" s="1536"/>
      <c r="AE811" s="1536"/>
      <c r="AF811" s="1536"/>
      <c r="AG811" s="1536"/>
      <c r="AH811" s="1536"/>
      <c r="AI811" s="1536"/>
      <c r="AJ811" s="1536"/>
      <c r="AK811" s="1536"/>
      <c r="AL811" s="1536"/>
      <c r="AM811" s="1536"/>
      <c r="AN811" s="1536"/>
      <c r="AO811" s="1536"/>
      <c r="AP811" s="1536"/>
      <c r="AQ811" s="1536"/>
      <c r="AR811" s="1536"/>
      <c r="AS811" s="1536"/>
      <c r="AT811" s="1536"/>
      <c r="AU811" s="1536"/>
      <c r="AV811" s="1536"/>
      <c r="AW811" s="1536"/>
      <c r="AX811" s="1536"/>
      <c r="AY811" s="1536"/>
      <c r="AZ811" s="1536"/>
      <c r="BA811" s="1536"/>
      <c r="BB811" s="1536"/>
      <c r="BC811" s="1536"/>
      <c r="BD811" s="1536"/>
      <c r="BE811" s="1536"/>
      <c r="BF811" s="1536"/>
    </row>
    <row r="812" spans="2:58" ht="15" x14ac:dyDescent="0.25">
      <c r="B812" s="1536"/>
      <c r="C812" s="1536"/>
      <c r="D812" s="1536"/>
      <c r="E812" s="1536"/>
      <c r="F812" s="1536"/>
      <c r="G812" s="1536"/>
      <c r="H812" s="1536"/>
      <c r="I812" s="1536"/>
      <c r="J812" s="1536"/>
      <c r="K812" s="1536"/>
      <c r="L812" s="1536"/>
      <c r="M812" s="1536"/>
      <c r="N812" s="1536"/>
      <c r="O812" s="1536"/>
      <c r="P812" s="1536"/>
      <c r="Q812" s="1536"/>
      <c r="R812" s="1536"/>
      <c r="S812" s="1536"/>
      <c r="T812" s="1536"/>
      <c r="U812" s="1536"/>
      <c r="V812" s="1536"/>
      <c r="W812" s="1536"/>
      <c r="X812" s="1536"/>
      <c r="Y812" s="1536"/>
      <c r="Z812" s="1536"/>
      <c r="AA812" s="1536"/>
      <c r="AB812" s="1536"/>
      <c r="AC812" s="1536"/>
      <c r="AD812" s="1536"/>
      <c r="AE812" s="1536"/>
      <c r="AF812" s="1536"/>
      <c r="AG812" s="1536"/>
      <c r="AH812" s="1536"/>
      <c r="AI812" s="1536"/>
      <c r="AJ812" s="1536"/>
      <c r="AK812" s="1536"/>
      <c r="AL812" s="1536"/>
      <c r="AM812" s="1536"/>
      <c r="AN812" s="1536"/>
      <c r="AO812" s="1536"/>
      <c r="AP812" s="1536"/>
      <c r="AQ812" s="1536"/>
      <c r="AR812" s="1536"/>
      <c r="AS812" s="1536"/>
      <c r="AT812" s="1536"/>
      <c r="AU812" s="1536"/>
      <c r="AV812" s="1536"/>
      <c r="AW812" s="1536"/>
      <c r="AX812" s="1536"/>
      <c r="AY812" s="1536"/>
      <c r="AZ812" s="1536"/>
      <c r="BA812" s="1536"/>
      <c r="BB812" s="1536"/>
      <c r="BC812" s="1536"/>
      <c r="BD812" s="1536"/>
      <c r="BE812" s="1536"/>
      <c r="BF812" s="1536"/>
    </row>
    <row r="813" spans="2:58" ht="15" x14ac:dyDescent="0.25">
      <c r="B813" s="1536"/>
      <c r="C813" s="1536"/>
      <c r="D813" s="1536"/>
      <c r="E813" s="1536"/>
      <c r="F813" s="1536"/>
      <c r="G813" s="1536"/>
      <c r="H813" s="1536"/>
      <c r="I813" s="1536"/>
      <c r="J813" s="1536"/>
      <c r="K813" s="1536"/>
      <c r="L813" s="1536"/>
      <c r="M813" s="1536"/>
      <c r="N813" s="1536"/>
      <c r="O813" s="1536"/>
      <c r="P813" s="1536"/>
      <c r="Q813" s="1536"/>
      <c r="R813" s="1536"/>
      <c r="S813" s="1536"/>
      <c r="T813" s="1536"/>
      <c r="U813" s="1536"/>
      <c r="V813" s="1536"/>
      <c r="W813" s="1536"/>
      <c r="X813" s="1536"/>
      <c r="Y813" s="1536"/>
      <c r="Z813" s="1536"/>
      <c r="AA813" s="1536"/>
      <c r="AB813" s="1536"/>
      <c r="AC813" s="1536"/>
      <c r="AD813" s="1536"/>
      <c r="AE813" s="1536"/>
      <c r="AF813" s="1536"/>
      <c r="AG813" s="1536"/>
      <c r="AH813" s="1536"/>
      <c r="AI813" s="1536"/>
      <c r="AJ813" s="1536"/>
      <c r="AK813" s="1536"/>
      <c r="AL813" s="1536"/>
      <c r="AM813" s="1536"/>
      <c r="AN813" s="1536"/>
      <c r="AO813" s="1536"/>
      <c r="AP813" s="1536"/>
      <c r="AQ813" s="1536"/>
      <c r="AR813" s="1536"/>
      <c r="AS813" s="1536"/>
      <c r="AT813" s="1536"/>
      <c r="AU813" s="1536"/>
      <c r="AV813" s="1536"/>
      <c r="AW813" s="1536"/>
      <c r="AX813" s="1536"/>
      <c r="AY813" s="1536"/>
      <c r="AZ813" s="1536"/>
      <c r="BA813" s="1536"/>
      <c r="BB813" s="1536"/>
      <c r="BC813" s="1536"/>
      <c r="BD813" s="1536"/>
      <c r="BE813" s="1536"/>
      <c r="BF813" s="1536"/>
    </row>
    <row r="814" spans="2:58" ht="15" x14ac:dyDescent="0.25">
      <c r="B814" s="1536"/>
      <c r="C814" s="1536"/>
      <c r="D814" s="1536"/>
      <c r="E814" s="1536"/>
      <c r="F814" s="1536"/>
      <c r="G814" s="1536"/>
      <c r="H814" s="1536"/>
      <c r="I814" s="1536"/>
      <c r="J814" s="1536"/>
      <c r="K814" s="1536"/>
      <c r="L814" s="1536"/>
      <c r="M814" s="1536"/>
      <c r="N814" s="1536"/>
      <c r="O814" s="1536"/>
      <c r="P814" s="1536"/>
      <c r="Q814" s="1536"/>
      <c r="R814" s="1536"/>
      <c r="S814" s="1536"/>
      <c r="T814" s="1536"/>
      <c r="U814" s="1536"/>
      <c r="V814" s="1536"/>
      <c r="W814" s="1536"/>
      <c r="X814" s="1536"/>
      <c r="Y814" s="1536"/>
      <c r="Z814" s="1536"/>
      <c r="AA814" s="1536"/>
      <c r="AB814" s="1536"/>
      <c r="AC814" s="1536"/>
      <c r="AD814" s="1536"/>
      <c r="AE814" s="1536"/>
      <c r="AF814" s="1536"/>
      <c r="AG814" s="1536"/>
      <c r="AH814" s="1536"/>
      <c r="AI814" s="1536"/>
      <c r="AJ814" s="1536"/>
      <c r="AK814" s="1536"/>
      <c r="AL814" s="1536"/>
      <c r="AM814" s="1536"/>
      <c r="AN814" s="1536"/>
      <c r="AO814" s="1536"/>
      <c r="AP814" s="1536"/>
      <c r="AQ814" s="1536"/>
      <c r="AR814" s="1536"/>
      <c r="AS814" s="1536"/>
      <c r="AT814" s="1536"/>
      <c r="AU814" s="1536"/>
      <c r="AV814" s="1536"/>
      <c r="AW814" s="1536"/>
      <c r="AX814" s="1536"/>
      <c r="AY814" s="1536"/>
      <c r="AZ814" s="1536"/>
      <c r="BA814" s="1536"/>
      <c r="BB814" s="1536"/>
      <c r="BC814" s="1536"/>
      <c r="BD814" s="1536"/>
      <c r="BE814" s="1536"/>
      <c r="BF814" s="1536"/>
    </row>
    <row r="815" spans="2:58" ht="15" x14ac:dyDescent="0.25">
      <c r="B815" s="1536"/>
      <c r="C815" s="1536"/>
      <c r="D815" s="1536"/>
      <c r="E815" s="1536"/>
      <c r="F815" s="1536"/>
      <c r="G815" s="1536"/>
      <c r="H815" s="1536"/>
      <c r="I815" s="1536"/>
      <c r="J815" s="1536"/>
      <c r="K815" s="1536"/>
      <c r="L815" s="1536"/>
      <c r="M815" s="1536"/>
      <c r="N815" s="1536"/>
      <c r="O815" s="1536"/>
      <c r="P815" s="1536"/>
      <c r="Q815" s="1536"/>
      <c r="R815" s="1536"/>
      <c r="S815" s="1536"/>
      <c r="T815" s="1536"/>
      <c r="U815" s="1536"/>
      <c r="V815" s="1536"/>
      <c r="W815" s="1536"/>
      <c r="X815" s="1536"/>
      <c r="Y815" s="1536"/>
      <c r="Z815" s="1536"/>
      <c r="AA815" s="1536"/>
      <c r="AB815" s="1536"/>
      <c r="AC815" s="1536"/>
      <c r="AD815" s="1536"/>
      <c r="AE815" s="1536"/>
      <c r="AF815" s="1536"/>
      <c r="AG815" s="1536"/>
      <c r="AH815" s="1536"/>
      <c r="AI815" s="1536"/>
      <c r="AJ815" s="1536"/>
      <c r="AK815" s="1536"/>
      <c r="AL815" s="1536"/>
      <c r="AM815" s="1536"/>
      <c r="AN815" s="1536"/>
      <c r="AO815" s="1536"/>
      <c r="AP815" s="1536"/>
      <c r="AQ815" s="1536"/>
      <c r="AR815" s="1536"/>
      <c r="AS815" s="1536"/>
      <c r="AT815" s="1536"/>
      <c r="AU815" s="1536"/>
      <c r="AV815" s="1536"/>
      <c r="AW815" s="1536"/>
      <c r="AX815" s="1536"/>
      <c r="AY815" s="1536"/>
      <c r="AZ815" s="1536"/>
      <c r="BA815" s="1536"/>
      <c r="BB815" s="1536"/>
      <c r="BC815" s="1536"/>
      <c r="BD815" s="1536"/>
      <c r="BE815" s="1536"/>
      <c r="BF815" s="1536"/>
    </row>
    <row r="816" spans="2:58" ht="15" x14ac:dyDescent="0.25">
      <c r="B816" s="1536"/>
      <c r="C816" s="1536"/>
      <c r="D816" s="1536"/>
      <c r="E816" s="1536"/>
      <c r="F816" s="1536"/>
      <c r="G816" s="1536"/>
      <c r="H816" s="1536"/>
      <c r="I816" s="1536"/>
      <c r="J816" s="1536"/>
      <c r="K816" s="1536"/>
      <c r="L816" s="1536"/>
      <c r="M816" s="1536"/>
      <c r="N816" s="1536"/>
      <c r="O816" s="1536"/>
      <c r="P816" s="1536"/>
      <c r="Q816" s="1536"/>
      <c r="R816" s="1536"/>
      <c r="S816" s="1536"/>
      <c r="T816" s="1536"/>
      <c r="U816" s="1536"/>
      <c r="V816" s="1536"/>
      <c r="W816" s="1536"/>
      <c r="X816" s="1536"/>
      <c r="Y816" s="1536"/>
      <c r="Z816" s="1536"/>
      <c r="AA816" s="1536"/>
      <c r="AB816" s="1536"/>
      <c r="AC816" s="1536"/>
      <c r="AD816" s="1536"/>
      <c r="AE816" s="1536"/>
      <c r="AF816" s="1536"/>
      <c r="AG816" s="1536"/>
      <c r="AH816" s="1536"/>
      <c r="AI816" s="1536"/>
      <c r="AJ816" s="1536"/>
      <c r="AK816" s="1536"/>
      <c r="AL816" s="1536"/>
      <c r="AM816" s="1536"/>
      <c r="AN816" s="1536"/>
      <c r="AO816" s="1536"/>
      <c r="AP816" s="1536"/>
      <c r="AQ816" s="1536"/>
      <c r="AR816" s="1536"/>
      <c r="AS816" s="1536"/>
      <c r="AT816" s="1536"/>
      <c r="AU816" s="1536"/>
      <c r="AV816" s="1536"/>
      <c r="AW816" s="1536"/>
      <c r="AX816" s="1536"/>
      <c r="AY816" s="1536"/>
      <c r="AZ816" s="1536"/>
      <c r="BA816" s="1536"/>
      <c r="BB816" s="1536"/>
      <c r="BC816" s="1536"/>
      <c r="BD816" s="1536"/>
      <c r="BE816" s="1536"/>
      <c r="BF816" s="1536"/>
    </row>
    <row r="817" spans="2:58" ht="15" x14ac:dyDescent="0.25">
      <c r="B817" s="1536"/>
      <c r="C817" s="1536"/>
      <c r="D817" s="1536"/>
      <c r="E817" s="1536"/>
      <c r="F817" s="1536"/>
      <c r="G817" s="1536"/>
      <c r="H817" s="1536"/>
      <c r="I817" s="1536"/>
      <c r="J817" s="1536"/>
      <c r="K817" s="1536"/>
      <c r="L817" s="1536"/>
      <c r="M817" s="1536"/>
      <c r="N817" s="1536"/>
      <c r="O817" s="1536"/>
      <c r="P817" s="1536"/>
      <c r="Q817" s="1536"/>
      <c r="R817" s="1536"/>
      <c r="S817" s="1536"/>
      <c r="T817" s="1536"/>
      <c r="U817" s="1536"/>
      <c r="V817" s="1536"/>
      <c r="W817" s="1536"/>
      <c r="X817" s="1536"/>
      <c r="Y817" s="1536"/>
      <c r="Z817" s="1536"/>
      <c r="AA817" s="1536"/>
      <c r="AB817" s="1536"/>
      <c r="AC817" s="1536"/>
      <c r="AD817" s="1536"/>
      <c r="AE817" s="1536"/>
      <c r="AF817" s="1536"/>
      <c r="AG817" s="1536"/>
      <c r="AH817" s="1536"/>
      <c r="AI817" s="1536"/>
      <c r="AJ817" s="1536"/>
      <c r="AK817" s="1536"/>
      <c r="AL817" s="1536"/>
      <c r="AM817" s="1536"/>
      <c r="AN817" s="1536"/>
      <c r="AO817" s="1536"/>
      <c r="AP817" s="1536"/>
      <c r="AQ817" s="1536"/>
      <c r="AR817" s="1536"/>
      <c r="AS817" s="1536"/>
      <c r="AT817" s="1536"/>
      <c r="AU817" s="1536"/>
      <c r="AV817" s="1536"/>
      <c r="AW817" s="1536"/>
      <c r="AX817" s="1536"/>
      <c r="AY817" s="1536"/>
      <c r="AZ817" s="1536"/>
      <c r="BA817" s="1536"/>
      <c r="BB817" s="1536"/>
      <c r="BC817" s="1536"/>
      <c r="BD817" s="1536"/>
      <c r="BE817" s="1536"/>
      <c r="BF817" s="1536"/>
    </row>
    <row r="818" spans="2:58" ht="15" x14ac:dyDescent="0.25">
      <c r="B818" s="1536"/>
      <c r="C818" s="1536"/>
      <c r="D818" s="1536"/>
      <c r="E818" s="1536"/>
      <c r="F818" s="1536"/>
      <c r="G818" s="1536"/>
      <c r="H818" s="1536"/>
      <c r="I818" s="1536"/>
      <c r="J818" s="1536"/>
      <c r="K818" s="1536"/>
      <c r="L818" s="1536"/>
      <c r="M818" s="1536"/>
      <c r="N818" s="1536"/>
      <c r="O818" s="1536"/>
      <c r="P818" s="1536"/>
      <c r="Q818" s="1536"/>
      <c r="R818" s="1536"/>
      <c r="S818" s="1536"/>
      <c r="T818" s="1536"/>
      <c r="U818" s="1536"/>
      <c r="V818" s="1536"/>
      <c r="W818" s="1536"/>
      <c r="X818" s="1536"/>
      <c r="Y818" s="1536"/>
      <c r="Z818" s="1536"/>
      <c r="AA818" s="1536"/>
      <c r="AB818" s="1536"/>
      <c r="AC818" s="1536"/>
      <c r="AD818" s="1536"/>
      <c r="AE818" s="1536"/>
      <c r="AF818" s="1536"/>
      <c r="AG818" s="1536"/>
      <c r="AH818" s="1536"/>
      <c r="AI818" s="1536"/>
      <c r="AJ818" s="1536"/>
      <c r="AK818" s="1536"/>
      <c r="AL818" s="1536"/>
      <c r="AM818" s="1536"/>
      <c r="AN818" s="1536"/>
      <c r="AO818" s="1536"/>
      <c r="AP818" s="1536"/>
      <c r="AQ818" s="1536"/>
      <c r="AR818" s="1536"/>
      <c r="AS818" s="1536"/>
      <c r="AT818" s="1536"/>
      <c r="AU818" s="1536"/>
      <c r="AV818" s="1536"/>
      <c r="AW818" s="1536"/>
      <c r="AX818" s="1536"/>
      <c r="AY818" s="1536"/>
      <c r="AZ818" s="1536"/>
      <c r="BA818" s="1536"/>
      <c r="BB818" s="1536"/>
      <c r="BC818" s="1536"/>
      <c r="BD818" s="1536"/>
      <c r="BE818" s="1536"/>
      <c r="BF818" s="1536"/>
    </row>
    <row r="819" spans="2:58" ht="15" x14ac:dyDescent="0.25">
      <c r="B819" s="1536"/>
      <c r="C819" s="1536"/>
      <c r="D819" s="1536"/>
      <c r="E819" s="1536"/>
      <c r="F819" s="1536"/>
      <c r="G819" s="1536"/>
      <c r="H819" s="1536"/>
      <c r="I819" s="1536"/>
      <c r="J819" s="1536"/>
      <c r="K819" s="1536"/>
      <c r="L819" s="1536"/>
      <c r="M819" s="1536"/>
      <c r="N819" s="1536"/>
      <c r="O819" s="1536"/>
      <c r="P819" s="1536"/>
      <c r="Q819" s="1536"/>
      <c r="R819" s="1536"/>
      <c r="S819" s="1536"/>
      <c r="T819" s="1536"/>
      <c r="U819" s="1536"/>
      <c r="V819" s="1536"/>
      <c r="W819" s="1536"/>
      <c r="X819" s="1536"/>
      <c r="Y819" s="1536"/>
      <c r="Z819" s="1536"/>
      <c r="AA819" s="1536"/>
      <c r="AB819" s="1536"/>
      <c r="AC819" s="1536"/>
      <c r="AD819" s="1536"/>
      <c r="AE819" s="1536"/>
      <c r="AF819" s="1536"/>
      <c r="AG819" s="1536"/>
      <c r="AH819" s="1536"/>
      <c r="AI819" s="1536"/>
      <c r="AJ819" s="1536"/>
      <c r="AK819" s="1536"/>
      <c r="AL819" s="1536"/>
      <c r="AM819" s="1536"/>
      <c r="AN819" s="1536"/>
      <c r="AO819" s="1536"/>
      <c r="AP819" s="1536"/>
      <c r="AQ819" s="1536"/>
      <c r="AR819" s="1536"/>
      <c r="AS819" s="1536"/>
      <c r="AT819" s="1536"/>
      <c r="AU819" s="1536"/>
      <c r="AV819" s="1536"/>
      <c r="AW819" s="1536"/>
      <c r="AX819" s="1536"/>
      <c r="AY819" s="1536"/>
      <c r="AZ819" s="1536"/>
      <c r="BA819" s="1536"/>
      <c r="BB819" s="1536"/>
      <c r="BC819" s="1536"/>
      <c r="BD819" s="1536"/>
      <c r="BE819" s="1536"/>
      <c r="BF819" s="1536"/>
    </row>
    <row r="820" spans="2:58" ht="15" x14ac:dyDescent="0.25">
      <c r="B820" s="1536"/>
      <c r="C820" s="1536"/>
      <c r="D820" s="1536"/>
      <c r="E820" s="1536"/>
      <c r="F820" s="1536"/>
      <c r="G820" s="1536"/>
      <c r="H820" s="1536"/>
      <c r="I820" s="1536"/>
      <c r="J820" s="1536"/>
      <c r="K820" s="1536"/>
      <c r="L820" s="1536"/>
      <c r="M820" s="1536"/>
      <c r="N820" s="1536"/>
      <c r="O820" s="1536"/>
      <c r="P820" s="1536"/>
      <c r="Q820" s="1536"/>
      <c r="R820" s="1536"/>
      <c r="S820" s="1536"/>
      <c r="T820" s="1536"/>
      <c r="U820" s="1536"/>
      <c r="V820" s="1536"/>
      <c r="W820" s="1536"/>
      <c r="X820" s="1536"/>
      <c r="Y820" s="1536"/>
      <c r="Z820" s="1536"/>
      <c r="AA820" s="1536"/>
      <c r="AB820" s="1536"/>
      <c r="AC820" s="1536"/>
      <c r="AD820" s="1536"/>
      <c r="AE820" s="1536"/>
      <c r="AF820" s="1536"/>
      <c r="AG820" s="1536"/>
      <c r="AH820" s="1536"/>
      <c r="AI820" s="1536"/>
      <c r="AJ820" s="1536"/>
      <c r="AK820" s="1536"/>
      <c r="AL820" s="1536"/>
      <c r="AM820" s="1536"/>
      <c r="AN820" s="1536"/>
      <c r="AO820" s="1536"/>
      <c r="AP820" s="1536"/>
      <c r="AQ820" s="1536"/>
      <c r="AR820" s="1536"/>
      <c r="AS820" s="1536"/>
      <c r="AT820" s="1536"/>
      <c r="AU820" s="1536"/>
      <c r="AV820" s="1536"/>
      <c r="AW820" s="1536"/>
      <c r="AX820" s="1536"/>
      <c r="AY820" s="1536"/>
      <c r="AZ820" s="1536"/>
      <c r="BA820" s="1536"/>
      <c r="BB820" s="1536"/>
      <c r="BC820" s="1536"/>
      <c r="BD820" s="1536"/>
      <c r="BE820" s="1536"/>
      <c r="BF820" s="1536"/>
    </row>
    <row r="821" spans="2:58" ht="15" x14ac:dyDescent="0.25">
      <c r="B821" s="1536"/>
      <c r="C821" s="1536"/>
      <c r="D821" s="1536"/>
      <c r="E821" s="1536"/>
      <c r="F821" s="1536"/>
      <c r="G821" s="1536"/>
      <c r="H821" s="1536"/>
      <c r="I821" s="1536"/>
      <c r="J821" s="1536"/>
      <c r="K821" s="1536"/>
      <c r="L821" s="1536"/>
      <c r="M821" s="1536"/>
      <c r="N821" s="1536"/>
      <c r="O821" s="1536"/>
      <c r="P821" s="1536"/>
      <c r="Q821" s="1536"/>
      <c r="R821" s="1536"/>
      <c r="S821" s="1536"/>
      <c r="T821" s="1536"/>
      <c r="U821" s="1536"/>
      <c r="V821" s="1536"/>
      <c r="W821" s="1536"/>
      <c r="X821" s="1536"/>
      <c r="Y821" s="1536"/>
      <c r="Z821" s="1536"/>
      <c r="AA821" s="1536"/>
      <c r="AB821" s="1536"/>
      <c r="AC821" s="1536"/>
      <c r="AD821" s="1536"/>
      <c r="AE821" s="1536"/>
      <c r="AF821" s="1536"/>
      <c r="AG821" s="1536"/>
      <c r="AH821" s="1536"/>
      <c r="AI821" s="1536"/>
      <c r="AJ821" s="1536"/>
      <c r="AK821" s="1536"/>
      <c r="AL821" s="1536"/>
      <c r="AM821" s="1536"/>
      <c r="AN821" s="1536"/>
      <c r="AO821" s="1536"/>
      <c r="AP821" s="1536"/>
      <c r="AQ821" s="1536"/>
      <c r="AR821" s="1536"/>
      <c r="AS821" s="1536"/>
      <c r="AT821" s="1536"/>
      <c r="AU821" s="1536"/>
      <c r="AV821" s="1536"/>
      <c r="AW821" s="1536"/>
      <c r="AX821" s="1536"/>
      <c r="AY821" s="1536"/>
      <c r="AZ821" s="1536"/>
      <c r="BA821" s="1536"/>
      <c r="BB821" s="1536"/>
      <c r="BC821" s="1536"/>
      <c r="BD821" s="1536"/>
      <c r="BE821" s="1536"/>
      <c r="BF821" s="1536"/>
    </row>
    <row r="822" spans="2:58" ht="15" x14ac:dyDescent="0.25">
      <c r="B822" s="1536"/>
      <c r="C822" s="1536"/>
      <c r="D822" s="1536"/>
      <c r="E822" s="1536"/>
      <c r="F822" s="1536"/>
      <c r="G822" s="1536"/>
      <c r="H822" s="1536"/>
      <c r="I822" s="1536"/>
      <c r="J822" s="1536"/>
      <c r="K822" s="1536"/>
      <c r="L822" s="1536"/>
      <c r="M822" s="1536"/>
      <c r="N822" s="1536"/>
      <c r="O822" s="1536"/>
      <c r="P822" s="1536"/>
      <c r="Q822" s="1536"/>
      <c r="R822" s="1536"/>
      <c r="S822" s="1536"/>
      <c r="T822" s="1536"/>
      <c r="U822" s="1536"/>
      <c r="V822" s="1536"/>
      <c r="W822" s="1536"/>
      <c r="X822" s="1536"/>
      <c r="Y822" s="1536"/>
      <c r="Z822" s="1536"/>
      <c r="AA822" s="1536"/>
      <c r="AB822" s="1536"/>
      <c r="AC822" s="1536"/>
      <c r="AD822" s="1536"/>
      <c r="AE822" s="1536"/>
      <c r="AF822" s="1536"/>
      <c r="AG822" s="1536"/>
      <c r="AH822" s="1536"/>
      <c r="AI822" s="1536"/>
      <c r="AJ822" s="1536"/>
      <c r="AK822" s="1536"/>
      <c r="AL822" s="1536"/>
      <c r="AM822" s="1536"/>
      <c r="AN822" s="1536"/>
      <c r="AO822" s="1536"/>
      <c r="AP822" s="1536"/>
      <c r="AQ822" s="1536"/>
      <c r="AR822" s="1536"/>
      <c r="AS822" s="1536"/>
      <c r="AT822" s="1536"/>
      <c r="AU822" s="1536"/>
      <c r="AV822" s="1536"/>
      <c r="AW822" s="1536"/>
      <c r="AX822" s="1536"/>
      <c r="AY822" s="1536"/>
      <c r="AZ822" s="1536"/>
      <c r="BA822" s="1536"/>
      <c r="BB822" s="1536"/>
      <c r="BC822" s="1536"/>
      <c r="BD822" s="1536"/>
      <c r="BE822" s="1536"/>
      <c r="BF822" s="1536"/>
    </row>
    <row r="823" spans="2:58" ht="15" x14ac:dyDescent="0.25">
      <c r="B823" s="1536"/>
      <c r="C823" s="1536"/>
      <c r="D823" s="1536"/>
      <c r="E823" s="1536"/>
      <c r="F823" s="1536"/>
      <c r="G823" s="1536"/>
      <c r="H823" s="1536"/>
      <c r="I823" s="1536"/>
      <c r="J823" s="1536"/>
      <c r="K823" s="1536"/>
      <c r="L823" s="1536"/>
      <c r="M823" s="1536"/>
      <c r="N823" s="1536"/>
      <c r="O823" s="1536"/>
      <c r="P823" s="1536"/>
      <c r="Q823" s="1536"/>
      <c r="R823" s="1536"/>
      <c r="S823" s="1536"/>
      <c r="T823" s="1536"/>
      <c r="U823" s="1536"/>
      <c r="V823" s="1536"/>
      <c r="W823" s="1536"/>
      <c r="X823" s="1536"/>
      <c r="Y823" s="1536"/>
      <c r="Z823" s="1536"/>
      <c r="AA823" s="1536"/>
      <c r="AB823" s="1536"/>
      <c r="AC823" s="1536"/>
      <c r="AD823" s="1536"/>
      <c r="AE823" s="1536"/>
      <c r="AF823" s="1536"/>
      <c r="AG823" s="1536"/>
      <c r="AH823" s="1536"/>
      <c r="AI823" s="1536"/>
      <c r="AJ823" s="1536"/>
      <c r="AK823" s="1536"/>
      <c r="AL823" s="1536"/>
      <c r="AM823" s="1536"/>
      <c r="AN823" s="1536"/>
      <c r="AO823" s="1536"/>
      <c r="AP823" s="1536"/>
      <c r="AQ823" s="1536"/>
      <c r="AR823" s="1536"/>
      <c r="AS823" s="1536"/>
      <c r="AT823" s="1536"/>
      <c r="AU823" s="1536"/>
      <c r="AV823" s="1536"/>
      <c r="AW823" s="1536"/>
      <c r="AX823" s="1536"/>
      <c r="AY823" s="1536"/>
      <c r="AZ823" s="1536"/>
      <c r="BA823" s="1536"/>
      <c r="BB823" s="1536"/>
      <c r="BC823" s="1536"/>
      <c r="BD823" s="1536"/>
      <c r="BE823" s="1536"/>
      <c r="BF823" s="1536"/>
    </row>
    <row r="824" spans="2:58" ht="15" x14ac:dyDescent="0.25">
      <c r="B824" s="1536"/>
      <c r="C824" s="1536"/>
      <c r="D824" s="1536"/>
      <c r="E824" s="1536"/>
      <c r="F824" s="1536"/>
      <c r="G824" s="1536"/>
      <c r="H824" s="1536"/>
      <c r="I824" s="1536"/>
      <c r="J824" s="1536"/>
      <c r="K824" s="1536"/>
      <c r="L824" s="1536"/>
      <c r="M824" s="1536"/>
      <c r="N824" s="1536"/>
      <c r="O824" s="1536"/>
      <c r="P824" s="1536"/>
      <c r="Q824" s="1536"/>
      <c r="R824" s="1536"/>
      <c r="S824" s="1536"/>
      <c r="T824" s="1536"/>
      <c r="U824" s="1536"/>
      <c r="V824" s="1536"/>
      <c r="W824" s="1536"/>
      <c r="X824" s="1536"/>
      <c r="Y824" s="1536"/>
      <c r="Z824" s="1536"/>
      <c r="AA824" s="1536"/>
      <c r="AB824" s="1536"/>
      <c r="AC824" s="1536"/>
      <c r="AD824" s="1536"/>
      <c r="AE824" s="1536"/>
      <c r="AF824" s="1536"/>
      <c r="AG824" s="1536"/>
      <c r="AH824" s="1536"/>
      <c r="AI824" s="1536"/>
      <c r="AJ824" s="1536"/>
      <c r="AK824" s="1536"/>
      <c r="AL824" s="1536"/>
      <c r="AM824" s="1536"/>
      <c r="AN824" s="1536"/>
      <c r="AO824" s="1536"/>
      <c r="AP824" s="1536"/>
      <c r="AQ824" s="1536"/>
      <c r="AR824" s="1536"/>
      <c r="AS824" s="1536"/>
      <c r="AT824" s="1536"/>
      <c r="AU824" s="1536"/>
      <c r="AV824" s="1536"/>
      <c r="AW824" s="1536"/>
      <c r="AX824" s="1536"/>
      <c r="AY824" s="1536"/>
      <c r="AZ824" s="1536"/>
      <c r="BA824" s="1536"/>
      <c r="BB824" s="1536"/>
      <c r="BC824" s="1536"/>
      <c r="BD824" s="1536"/>
      <c r="BE824" s="1536"/>
      <c r="BF824" s="1536"/>
    </row>
    <row r="825" spans="2:58" ht="15" x14ac:dyDescent="0.25">
      <c r="B825" s="1536"/>
      <c r="C825" s="1536"/>
      <c r="D825" s="1536"/>
      <c r="E825" s="1536"/>
      <c r="F825" s="1536"/>
      <c r="G825" s="1536"/>
      <c r="H825" s="1536"/>
      <c r="I825" s="1536"/>
      <c r="J825" s="1536"/>
      <c r="K825" s="1536"/>
      <c r="L825" s="1536"/>
      <c r="M825" s="1536"/>
      <c r="N825" s="1536"/>
      <c r="O825" s="1536"/>
      <c r="P825" s="1536"/>
      <c r="Q825" s="1536"/>
      <c r="R825" s="1536"/>
      <c r="S825" s="1536"/>
      <c r="T825" s="1536"/>
      <c r="U825" s="1536"/>
      <c r="V825" s="1536"/>
      <c r="W825" s="1536"/>
      <c r="X825" s="1536"/>
      <c r="Y825" s="1536"/>
      <c r="Z825" s="1536"/>
      <c r="AA825" s="1536"/>
      <c r="AB825" s="1536"/>
      <c r="AC825" s="1536"/>
      <c r="AD825" s="1536"/>
      <c r="AE825" s="1536"/>
      <c r="AF825" s="1536"/>
      <c r="AG825" s="1536"/>
      <c r="AH825" s="1536"/>
      <c r="AI825" s="1536"/>
      <c r="AJ825" s="1536"/>
      <c r="AK825" s="1536"/>
      <c r="AL825" s="1536"/>
      <c r="AM825" s="1536"/>
      <c r="AN825" s="1536"/>
      <c r="AO825" s="1536"/>
      <c r="AP825" s="1536"/>
      <c r="AQ825" s="1536"/>
      <c r="AR825" s="1536"/>
      <c r="AS825" s="1536"/>
      <c r="AT825" s="1536"/>
      <c r="AU825" s="1536"/>
      <c r="AV825" s="1536"/>
      <c r="AW825" s="1536"/>
      <c r="AX825" s="1536"/>
      <c r="AY825" s="1536"/>
      <c r="AZ825" s="1536"/>
      <c r="BA825" s="1536"/>
      <c r="BB825" s="1536"/>
      <c r="BC825" s="1536"/>
      <c r="BD825" s="1536"/>
      <c r="BE825" s="1536"/>
      <c r="BF825" s="1536"/>
    </row>
    <row r="826" spans="2:58" ht="15" x14ac:dyDescent="0.25">
      <c r="B826" s="1536"/>
      <c r="C826" s="1536"/>
      <c r="D826" s="1536"/>
      <c r="E826" s="1536"/>
      <c r="F826" s="1536"/>
      <c r="G826" s="1536"/>
      <c r="H826" s="1536"/>
      <c r="I826" s="1536"/>
      <c r="J826" s="1536"/>
      <c r="K826" s="1536"/>
      <c r="L826" s="1536"/>
      <c r="M826" s="1536"/>
      <c r="N826" s="1536"/>
      <c r="O826" s="1536"/>
      <c r="P826" s="1536"/>
      <c r="Q826" s="1536"/>
      <c r="R826" s="1536"/>
      <c r="S826" s="1536"/>
      <c r="T826" s="1536"/>
      <c r="U826" s="1536"/>
      <c r="V826" s="1536"/>
      <c r="W826" s="1536"/>
      <c r="X826" s="1536"/>
      <c r="Y826" s="1536"/>
      <c r="Z826" s="1536"/>
      <c r="AA826" s="1536"/>
      <c r="AB826" s="1536"/>
      <c r="AC826" s="1536"/>
      <c r="AD826" s="1536"/>
      <c r="AE826" s="1536"/>
      <c r="AF826" s="1536"/>
      <c r="AG826" s="1536"/>
      <c r="AH826" s="1536"/>
      <c r="AI826" s="1536"/>
      <c r="AJ826" s="1536"/>
      <c r="AK826" s="1536"/>
      <c r="AL826" s="1536"/>
      <c r="AM826" s="1536"/>
      <c r="AN826" s="1536"/>
      <c r="AO826" s="1536"/>
      <c r="AP826" s="1536"/>
      <c r="AQ826" s="1536"/>
      <c r="AR826" s="1536"/>
      <c r="AS826" s="1536"/>
      <c r="AT826" s="1536"/>
      <c r="AU826" s="1536"/>
      <c r="AV826" s="1536"/>
      <c r="AW826" s="1536"/>
      <c r="AX826" s="1536"/>
      <c r="AY826" s="1536"/>
      <c r="AZ826" s="1536"/>
      <c r="BA826" s="1536"/>
      <c r="BB826" s="1536"/>
      <c r="BC826" s="1536"/>
      <c r="BD826" s="1536"/>
      <c r="BE826" s="1536"/>
      <c r="BF826" s="1536"/>
    </row>
    <row r="827" spans="2:58" ht="15" x14ac:dyDescent="0.25">
      <c r="B827" s="1536"/>
      <c r="C827" s="1536"/>
      <c r="D827" s="1536"/>
      <c r="E827" s="1536"/>
      <c r="F827" s="1536"/>
      <c r="G827" s="1536"/>
      <c r="H827" s="1536"/>
      <c r="I827" s="1536"/>
      <c r="J827" s="1536"/>
      <c r="K827" s="1536"/>
      <c r="L827" s="1536"/>
      <c r="M827" s="1536"/>
      <c r="N827" s="1536"/>
      <c r="O827" s="1536"/>
      <c r="P827" s="1536"/>
      <c r="Q827" s="1536"/>
      <c r="R827" s="1536"/>
      <c r="S827" s="1536"/>
      <c r="T827" s="1536"/>
      <c r="U827" s="1536"/>
      <c r="V827" s="1536"/>
      <c r="W827" s="1536"/>
      <c r="X827" s="1536"/>
      <c r="Y827" s="1536"/>
      <c r="Z827" s="1536"/>
      <c r="AA827" s="1536"/>
      <c r="AB827" s="1536"/>
      <c r="AC827" s="1536"/>
      <c r="AD827" s="1536"/>
      <c r="AE827" s="1536"/>
      <c r="AF827" s="1536"/>
      <c r="AG827" s="1536"/>
      <c r="AH827" s="1536"/>
      <c r="AI827" s="1536"/>
      <c r="AJ827" s="1536"/>
      <c r="AK827" s="1536"/>
      <c r="AL827" s="1536"/>
      <c r="AM827" s="1536"/>
      <c r="AN827" s="1536"/>
      <c r="AO827" s="1536"/>
      <c r="AP827" s="1536"/>
      <c r="AQ827" s="1536"/>
      <c r="AR827" s="1536"/>
      <c r="AS827" s="1536"/>
      <c r="AT827" s="1536"/>
      <c r="AU827" s="1536"/>
      <c r="AV827" s="1536"/>
      <c r="AW827" s="1536"/>
      <c r="AX827" s="1536"/>
      <c r="AY827" s="1536"/>
      <c r="AZ827" s="1536"/>
      <c r="BA827" s="1536"/>
      <c r="BB827" s="1536"/>
      <c r="BC827" s="1536"/>
      <c r="BD827" s="1536"/>
      <c r="BE827" s="1536"/>
      <c r="BF827" s="1536"/>
    </row>
    <row r="828" spans="2:58" ht="15" x14ac:dyDescent="0.25">
      <c r="B828" s="1536"/>
      <c r="C828" s="1536"/>
      <c r="D828" s="1536"/>
      <c r="E828" s="1536"/>
      <c r="F828" s="1536"/>
      <c r="G828" s="1536"/>
      <c r="H828" s="1536"/>
      <c r="I828" s="1536"/>
      <c r="J828" s="1536"/>
      <c r="K828" s="1536"/>
      <c r="L828" s="1536"/>
      <c r="M828" s="1536"/>
      <c r="N828" s="1536"/>
      <c r="O828" s="1536"/>
      <c r="P828" s="1536"/>
      <c r="Q828" s="1536"/>
      <c r="R828" s="1536"/>
      <c r="S828" s="1536"/>
      <c r="T828" s="1536"/>
      <c r="U828" s="1536"/>
      <c r="V828" s="1536"/>
      <c r="W828" s="1536"/>
      <c r="X828" s="1536"/>
      <c r="Y828" s="1536"/>
      <c r="Z828" s="1536"/>
      <c r="AA828" s="1536"/>
      <c r="AB828" s="1536"/>
      <c r="AC828" s="1536"/>
      <c r="AD828" s="1536"/>
      <c r="AE828" s="1536"/>
      <c r="AF828" s="1536"/>
      <c r="AG828" s="1536"/>
      <c r="AH828" s="1536"/>
      <c r="AI828" s="1536"/>
      <c r="AJ828" s="1536"/>
      <c r="AK828" s="1536"/>
      <c r="AL828" s="1536"/>
      <c r="AM828" s="1536"/>
      <c r="AN828" s="1536"/>
      <c r="AO828" s="1536"/>
      <c r="AP828" s="1536"/>
      <c r="AQ828" s="1536"/>
      <c r="AR828" s="1536"/>
      <c r="AS828" s="1536"/>
      <c r="AT828" s="1536"/>
      <c r="AU828" s="1536"/>
      <c r="AV828" s="1536"/>
      <c r="AW828" s="1536"/>
      <c r="AX828" s="1536"/>
      <c r="AY828" s="1536"/>
      <c r="AZ828" s="1536"/>
      <c r="BA828" s="1536"/>
      <c r="BB828" s="1536"/>
      <c r="BC828" s="1536"/>
      <c r="BD828" s="1536"/>
      <c r="BE828" s="1536"/>
      <c r="BF828" s="1536"/>
    </row>
    <row r="829" spans="2:58" ht="15" x14ac:dyDescent="0.25">
      <c r="B829" s="1536"/>
      <c r="C829" s="1536"/>
      <c r="D829" s="1536"/>
      <c r="E829" s="1536"/>
      <c r="F829" s="1536"/>
      <c r="G829" s="1536"/>
      <c r="H829" s="1536"/>
      <c r="I829" s="1536"/>
      <c r="J829" s="1536"/>
      <c r="K829" s="1536"/>
      <c r="L829" s="1536"/>
      <c r="M829" s="1536"/>
      <c r="N829" s="1536"/>
      <c r="O829" s="1536"/>
      <c r="P829" s="1536"/>
      <c r="Q829" s="1536"/>
      <c r="R829" s="1536"/>
      <c r="S829" s="1536"/>
      <c r="T829" s="1536"/>
      <c r="U829" s="1536"/>
      <c r="V829" s="1536"/>
      <c r="W829" s="1536"/>
      <c r="X829" s="1536"/>
      <c r="Y829" s="1536"/>
      <c r="Z829" s="1536"/>
      <c r="AA829" s="1536"/>
      <c r="AB829" s="1536"/>
      <c r="AC829" s="1536"/>
      <c r="AD829" s="1536"/>
      <c r="AE829" s="1536"/>
      <c r="AF829" s="1536"/>
      <c r="AG829" s="1536"/>
      <c r="AH829" s="1536"/>
      <c r="AI829" s="1536"/>
      <c r="AJ829" s="1536"/>
      <c r="AK829" s="1536"/>
      <c r="AL829" s="1536"/>
      <c r="AM829" s="1536"/>
      <c r="AN829" s="1536"/>
      <c r="AO829" s="1536"/>
      <c r="AP829" s="1536"/>
      <c r="AQ829" s="1536"/>
      <c r="AR829" s="1536"/>
      <c r="AS829" s="1536"/>
      <c r="AT829" s="1536"/>
      <c r="AU829" s="1536"/>
      <c r="AV829" s="1536"/>
      <c r="AW829" s="1536"/>
      <c r="AX829" s="1536"/>
      <c r="AY829" s="1536"/>
      <c r="AZ829" s="1536"/>
      <c r="BA829" s="1536"/>
      <c r="BB829" s="1536"/>
      <c r="BC829" s="1536"/>
      <c r="BD829" s="1536"/>
      <c r="BE829" s="1536"/>
      <c r="BF829" s="1536"/>
    </row>
    <row r="830" spans="2:58" ht="15" x14ac:dyDescent="0.25">
      <c r="B830" s="1536"/>
      <c r="C830" s="1536"/>
      <c r="D830" s="1536"/>
      <c r="E830" s="1536"/>
      <c r="F830" s="1536"/>
      <c r="G830" s="1536"/>
      <c r="H830" s="1536"/>
      <c r="I830" s="1536"/>
      <c r="J830" s="1536"/>
      <c r="K830" s="1536"/>
      <c r="L830" s="1536"/>
      <c r="M830" s="1536"/>
      <c r="N830" s="1536"/>
      <c r="O830" s="1536"/>
      <c r="P830" s="1536"/>
      <c r="Q830" s="1536"/>
      <c r="R830" s="1536"/>
      <c r="S830" s="1536"/>
      <c r="T830" s="1536"/>
      <c r="U830" s="1536"/>
      <c r="V830" s="1536"/>
      <c r="W830" s="1536"/>
      <c r="X830" s="1536"/>
      <c r="Y830" s="1536"/>
      <c r="Z830" s="1536"/>
      <c r="AA830" s="1536"/>
      <c r="AB830" s="1536"/>
      <c r="AC830" s="1536"/>
      <c r="AD830" s="1536"/>
      <c r="AE830" s="1536"/>
      <c r="AF830" s="1536"/>
      <c r="AG830" s="1536"/>
      <c r="AH830" s="1536"/>
      <c r="AI830" s="1536"/>
      <c r="AJ830" s="1536"/>
      <c r="AK830" s="1536"/>
      <c r="AL830" s="1536"/>
      <c r="AM830" s="1536"/>
      <c r="AN830" s="1536"/>
      <c r="AO830" s="1536"/>
      <c r="AP830" s="1536"/>
      <c r="AQ830" s="1536"/>
      <c r="AR830" s="1536"/>
      <c r="AS830" s="1536"/>
      <c r="AT830" s="1536"/>
      <c r="AU830" s="1536"/>
      <c r="AV830" s="1536"/>
      <c r="AW830" s="1536"/>
      <c r="AX830" s="1536"/>
      <c r="AY830" s="1536"/>
      <c r="AZ830" s="1536"/>
      <c r="BA830" s="1536"/>
      <c r="BB830" s="1536"/>
      <c r="BC830" s="1536"/>
      <c r="BD830" s="1536"/>
      <c r="BE830" s="1536"/>
      <c r="BF830" s="1536"/>
    </row>
    <row r="831" spans="2:58" ht="15" x14ac:dyDescent="0.25">
      <c r="B831" s="1536"/>
      <c r="C831" s="1536"/>
      <c r="D831" s="1536"/>
      <c r="E831" s="1536"/>
      <c r="F831" s="1536"/>
      <c r="G831" s="1536"/>
      <c r="H831" s="1536"/>
      <c r="I831" s="1536"/>
      <c r="J831" s="1536"/>
      <c r="K831" s="1536"/>
      <c r="L831" s="1536"/>
      <c r="M831" s="1536"/>
      <c r="N831" s="1536"/>
      <c r="O831" s="1536"/>
      <c r="P831" s="1536"/>
      <c r="Q831" s="1536"/>
      <c r="R831" s="1536"/>
      <c r="S831" s="1536"/>
      <c r="T831" s="1536"/>
      <c r="U831" s="1536"/>
      <c r="V831" s="1536"/>
      <c r="W831" s="1536"/>
      <c r="X831" s="1536"/>
      <c r="Y831" s="1536"/>
      <c r="Z831" s="1536"/>
      <c r="AA831" s="1536"/>
      <c r="AB831" s="1536"/>
      <c r="AC831" s="1536"/>
      <c r="AD831" s="1536"/>
      <c r="AE831" s="1536"/>
      <c r="AF831" s="1536"/>
      <c r="AG831" s="1536"/>
      <c r="AH831" s="1536"/>
      <c r="AI831" s="1536"/>
      <c r="AJ831" s="1536"/>
      <c r="AK831" s="1536"/>
      <c r="AL831" s="1536"/>
      <c r="AM831" s="1536"/>
      <c r="AN831" s="1536"/>
      <c r="AO831" s="1536"/>
      <c r="AP831" s="1536"/>
      <c r="AQ831" s="1536"/>
      <c r="AR831" s="1536"/>
      <c r="AS831" s="1536"/>
      <c r="AT831" s="1536"/>
      <c r="AU831" s="1536"/>
      <c r="AV831" s="1536"/>
      <c r="AW831" s="1536"/>
      <c r="AX831" s="1536"/>
      <c r="AY831" s="1536"/>
      <c r="AZ831" s="1536"/>
      <c r="BA831" s="1536"/>
      <c r="BB831" s="1536"/>
      <c r="BC831" s="1536"/>
      <c r="BD831" s="1536"/>
      <c r="BE831" s="1536"/>
      <c r="BF831" s="1536"/>
    </row>
    <row r="832" spans="2:58" ht="15" x14ac:dyDescent="0.25">
      <c r="B832" s="1536"/>
      <c r="C832" s="1536"/>
      <c r="D832" s="1536"/>
      <c r="E832" s="1536"/>
      <c r="F832" s="1536"/>
      <c r="G832" s="1536"/>
      <c r="H832" s="1536"/>
      <c r="I832" s="1536"/>
      <c r="J832" s="1536"/>
      <c r="K832" s="1536"/>
      <c r="L832" s="1536"/>
      <c r="M832" s="1536"/>
      <c r="N832" s="1536"/>
      <c r="O832" s="1536"/>
      <c r="P832" s="1536"/>
      <c r="Q832" s="1536"/>
      <c r="R832" s="1536"/>
      <c r="S832" s="1536"/>
      <c r="T832" s="1536"/>
      <c r="U832" s="1536"/>
      <c r="V832" s="1536"/>
      <c r="W832" s="1536"/>
      <c r="X832" s="1536"/>
      <c r="Y832" s="1536"/>
      <c r="Z832" s="1536"/>
      <c r="AA832" s="1536"/>
      <c r="AB832" s="1536"/>
      <c r="AC832" s="1536"/>
      <c r="AD832" s="1536"/>
      <c r="AE832" s="1536"/>
      <c r="AF832" s="1536"/>
      <c r="AG832" s="1536"/>
      <c r="AH832" s="1536"/>
      <c r="AI832" s="1536"/>
      <c r="AJ832" s="1536"/>
      <c r="AK832" s="1536"/>
      <c r="AL832" s="1536"/>
      <c r="AM832" s="1536"/>
      <c r="AN832" s="1536"/>
      <c r="AO832" s="1536"/>
      <c r="AP832" s="1536"/>
      <c r="AQ832" s="1536"/>
      <c r="AR832" s="1536"/>
      <c r="AS832" s="1536"/>
      <c r="AT832" s="1536"/>
      <c r="AU832" s="1536"/>
      <c r="AV832" s="1536"/>
      <c r="AW832" s="1536"/>
      <c r="AX832" s="1536"/>
      <c r="AY832" s="1536"/>
      <c r="AZ832" s="1536"/>
      <c r="BA832" s="1536"/>
      <c r="BB832" s="1536"/>
      <c r="BC832" s="1536"/>
      <c r="BD832" s="1536"/>
      <c r="BE832" s="1536"/>
      <c r="BF832" s="1536"/>
    </row>
    <row r="833" spans="2:58" ht="15" x14ac:dyDescent="0.25">
      <c r="B833" s="1536"/>
      <c r="C833" s="1536"/>
      <c r="D833" s="1536"/>
      <c r="E833" s="1536"/>
      <c r="F833" s="1536"/>
      <c r="G833" s="1536"/>
      <c r="H833" s="1536"/>
      <c r="I833" s="1536"/>
      <c r="J833" s="1536"/>
      <c r="K833" s="1536"/>
      <c r="L833" s="1536"/>
      <c r="M833" s="1536"/>
      <c r="N833" s="1536"/>
      <c r="O833" s="1536"/>
      <c r="P833" s="1536"/>
      <c r="Q833" s="1536"/>
      <c r="R833" s="1536"/>
      <c r="S833" s="1536"/>
      <c r="T833" s="1536"/>
      <c r="U833" s="1536"/>
      <c r="V833" s="1536"/>
      <c r="W833" s="1536"/>
      <c r="X833" s="1536"/>
      <c r="Y833" s="1536"/>
      <c r="Z833" s="1536"/>
      <c r="AA833" s="1536"/>
      <c r="AB833" s="1536"/>
      <c r="AC833" s="1536"/>
      <c r="AD833" s="1536"/>
      <c r="AE833" s="1536"/>
      <c r="AF833" s="1536"/>
      <c r="AG833" s="1536"/>
      <c r="AH833" s="1536"/>
      <c r="AI833" s="1536"/>
      <c r="AJ833" s="1536"/>
      <c r="AK833" s="1536"/>
      <c r="AL833" s="1536"/>
      <c r="AM833" s="1536"/>
      <c r="AN833" s="1536"/>
      <c r="AO833" s="1536"/>
      <c r="AP833" s="1536"/>
      <c r="AQ833" s="1536"/>
      <c r="AR833" s="1536"/>
      <c r="AS833" s="1536"/>
      <c r="AT833" s="1536"/>
      <c r="AU833" s="1536"/>
      <c r="AV833" s="1536"/>
      <c r="AW833" s="1536"/>
      <c r="AX833" s="1536"/>
      <c r="AY833" s="1536"/>
      <c r="AZ833" s="1536"/>
      <c r="BA833" s="1536"/>
      <c r="BB833" s="1536"/>
      <c r="BC833" s="1536"/>
      <c r="BD833" s="1536"/>
      <c r="BE833" s="1536"/>
      <c r="BF833" s="1536"/>
    </row>
    <row r="834" spans="2:58" ht="15" x14ac:dyDescent="0.25">
      <c r="B834" s="1536"/>
      <c r="C834" s="1536"/>
      <c r="D834" s="1536"/>
      <c r="E834" s="1536"/>
      <c r="F834" s="1536"/>
      <c r="G834" s="1536"/>
      <c r="H834" s="1536"/>
      <c r="I834" s="1536"/>
      <c r="J834" s="1536"/>
      <c r="K834" s="1536"/>
      <c r="L834" s="1536"/>
      <c r="M834" s="1536"/>
      <c r="N834" s="1536"/>
      <c r="O834" s="1536"/>
      <c r="P834" s="1536"/>
      <c r="Q834" s="1536"/>
      <c r="R834" s="1536"/>
      <c r="S834" s="1536"/>
      <c r="T834" s="1536"/>
      <c r="U834" s="1536"/>
      <c r="V834" s="1536"/>
      <c r="W834" s="1536"/>
      <c r="X834" s="1536"/>
      <c r="Y834" s="1536"/>
      <c r="Z834" s="1536"/>
      <c r="AA834" s="1536"/>
      <c r="AB834" s="1536"/>
      <c r="AC834" s="1536"/>
      <c r="AD834" s="1536"/>
      <c r="AE834" s="1536"/>
      <c r="AF834" s="1536"/>
      <c r="AG834" s="1536"/>
      <c r="AH834" s="1536"/>
      <c r="AI834" s="1536"/>
      <c r="AJ834" s="1536"/>
      <c r="AK834" s="1536"/>
      <c r="AL834" s="1536"/>
      <c r="AM834" s="1536"/>
      <c r="AN834" s="1536"/>
      <c r="AO834" s="1536"/>
      <c r="AP834" s="1536"/>
      <c r="AQ834" s="1536"/>
      <c r="AR834" s="1536"/>
      <c r="AS834" s="1536"/>
      <c r="AT834" s="1536"/>
      <c r="AU834" s="1536"/>
      <c r="AV834" s="1536"/>
      <c r="AW834" s="1536"/>
      <c r="AX834" s="1536"/>
      <c r="AY834" s="1536"/>
      <c r="AZ834" s="1536"/>
      <c r="BA834" s="1536"/>
      <c r="BB834" s="1536"/>
      <c r="BC834" s="1536"/>
      <c r="BD834" s="1536"/>
      <c r="BE834" s="1536"/>
      <c r="BF834" s="1536"/>
    </row>
    <row r="835" spans="2:58" ht="15" x14ac:dyDescent="0.25">
      <c r="B835" s="1536"/>
      <c r="C835" s="1536"/>
      <c r="D835" s="1536"/>
      <c r="E835" s="1536"/>
      <c r="F835" s="1536"/>
      <c r="G835" s="1536"/>
      <c r="H835" s="1536"/>
      <c r="I835" s="1536"/>
      <c r="J835" s="1536"/>
      <c r="K835" s="1536"/>
      <c r="L835" s="1536"/>
      <c r="M835" s="1536"/>
      <c r="N835" s="1536"/>
      <c r="O835" s="1536"/>
      <c r="P835" s="1536"/>
      <c r="Q835" s="1536"/>
      <c r="R835" s="1536"/>
      <c r="S835" s="1536"/>
      <c r="T835" s="1536"/>
      <c r="U835" s="1536"/>
      <c r="V835" s="1536"/>
      <c r="W835" s="1536"/>
      <c r="X835" s="1536"/>
      <c r="Y835" s="1536"/>
      <c r="Z835" s="1536"/>
      <c r="AA835" s="1536"/>
      <c r="AB835" s="1536"/>
      <c r="AC835" s="1536"/>
      <c r="AD835" s="1536"/>
      <c r="AE835" s="1536"/>
      <c r="AF835" s="1536"/>
      <c r="AG835" s="1536"/>
      <c r="AH835" s="1536"/>
      <c r="AI835" s="1536"/>
      <c r="AJ835" s="1536"/>
      <c r="AK835" s="1536"/>
      <c r="AL835" s="1536"/>
      <c r="AM835" s="1536"/>
      <c r="AN835" s="1536"/>
      <c r="AO835" s="1536"/>
      <c r="AP835" s="1536"/>
      <c r="AQ835" s="1536"/>
      <c r="AR835" s="1536"/>
      <c r="AS835" s="1536"/>
      <c r="AT835" s="1536"/>
      <c r="AU835" s="1536"/>
      <c r="AV835" s="1536"/>
      <c r="AW835" s="1536"/>
      <c r="AX835" s="1536"/>
      <c r="AY835" s="1536"/>
      <c r="AZ835" s="1536"/>
      <c r="BA835" s="1536"/>
      <c r="BB835" s="1536"/>
      <c r="BC835" s="1536"/>
      <c r="BD835" s="1536"/>
      <c r="BE835" s="1536"/>
      <c r="BF835" s="1536"/>
    </row>
    <row r="836" spans="2:58" ht="15" x14ac:dyDescent="0.25">
      <c r="B836" s="1536"/>
      <c r="C836" s="1536"/>
      <c r="D836" s="1536"/>
      <c r="E836" s="1536"/>
      <c r="F836" s="1536"/>
      <c r="G836" s="1536"/>
      <c r="H836" s="1536"/>
      <c r="I836" s="1536"/>
      <c r="J836" s="1536"/>
      <c r="K836" s="1536"/>
      <c r="L836" s="1536"/>
      <c r="M836" s="1536"/>
      <c r="N836" s="1536"/>
      <c r="O836" s="1536"/>
      <c r="P836" s="1536"/>
      <c r="Q836" s="1536"/>
      <c r="R836" s="1536"/>
      <c r="S836" s="1536"/>
      <c r="T836" s="1536"/>
      <c r="U836" s="1536"/>
      <c r="V836" s="1536"/>
      <c r="W836" s="1536"/>
      <c r="X836" s="1536"/>
      <c r="Y836" s="1536"/>
      <c r="Z836" s="1536"/>
      <c r="AA836" s="1536"/>
      <c r="AB836" s="1536"/>
      <c r="AC836" s="1536"/>
      <c r="AD836" s="1536"/>
      <c r="AE836" s="1536"/>
      <c r="AF836" s="1536"/>
      <c r="AG836" s="1536"/>
      <c r="AH836" s="1536"/>
      <c r="AI836" s="1536"/>
      <c r="AJ836" s="1536"/>
      <c r="AK836" s="1536"/>
      <c r="AL836" s="1536"/>
      <c r="AM836" s="1536"/>
      <c r="AN836" s="1536"/>
      <c r="AO836" s="1536"/>
      <c r="AP836" s="1536"/>
      <c r="AQ836" s="1536"/>
      <c r="AR836" s="1536"/>
      <c r="AS836" s="1536"/>
      <c r="AT836" s="1536"/>
      <c r="AU836" s="1536"/>
      <c r="AV836" s="1536"/>
      <c r="AW836" s="1536"/>
      <c r="AX836" s="1536"/>
      <c r="AY836" s="1536"/>
      <c r="AZ836" s="1536"/>
      <c r="BA836" s="1536"/>
      <c r="BB836" s="1536"/>
      <c r="BC836" s="1536"/>
      <c r="BD836" s="1536"/>
      <c r="BE836" s="1536"/>
      <c r="BF836" s="1536"/>
    </row>
    <row r="837" spans="2:58" ht="15" x14ac:dyDescent="0.25">
      <c r="B837" s="1536"/>
      <c r="C837" s="1536"/>
      <c r="D837" s="1536"/>
      <c r="E837" s="1536"/>
      <c r="F837" s="1536"/>
      <c r="G837" s="1536"/>
      <c r="H837" s="1536"/>
      <c r="I837" s="1536"/>
      <c r="J837" s="1536"/>
      <c r="K837" s="1536"/>
      <c r="L837" s="1536"/>
      <c r="M837" s="1536"/>
      <c r="N837" s="1536"/>
      <c r="O837" s="1536"/>
      <c r="P837" s="1536"/>
      <c r="Q837" s="1536"/>
      <c r="R837" s="1536"/>
      <c r="S837" s="1536"/>
      <c r="T837" s="1536"/>
      <c r="U837" s="1536"/>
      <c r="V837" s="1536"/>
      <c r="W837" s="1536"/>
      <c r="X837" s="1536"/>
      <c r="Y837" s="1536"/>
      <c r="Z837" s="1536"/>
      <c r="AA837" s="1536"/>
      <c r="AB837" s="1536"/>
      <c r="AC837" s="1536"/>
      <c r="AD837" s="1536"/>
      <c r="AE837" s="1536"/>
      <c r="AF837" s="1536"/>
      <c r="AG837" s="1536"/>
      <c r="AH837" s="1536"/>
      <c r="AI837" s="1536"/>
      <c r="AJ837" s="1536"/>
      <c r="AK837" s="1536"/>
      <c r="AL837" s="1536"/>
      <c r="AM837" s="1536"/>
      <c r="AN837" s="1536"/>
      <c r="AO837" s="1536"/>
      <c r="AP837" s="1536"/>
      <c r="AQ837" s="1536"/>
      <c r="AR837" s="1536"/>
      <c r="AS837" s="1536"/>
      <c r="AT837" s="1536"/>
      <c r="AU837" s="1536"/>
      <c r="AV837" s="1536"/>
      <c r="AW837" s="1536"/>
      <c r="AX837" s="1536"/>
      <c r="AY837" s="1536"/>
      <c r="AZ837" s="1536"/>
      <c r="BA837" s="1536"/>
      <c r="BB837" s="1536"/>
      <c r="BC837" s="1536"/>
      <c r="BD837" s="1536"/>
      <c r="BE837" s="1536"/>
      <c r="BF837" s="1536"/>
    </row>
    <row r="838" spans="2:58" ht="15" x14ac:dyDescent="0.25">
      <c r="B838" s="1536"/>
      <c r="C838" s="1536"/>
      <c r="D838" s="1536"/>
      <c r="E838" s="1536"/>
      <c r="F838" s="1536"/>
      <c r="G838" s="1536"/>
      <c r="H838" s="1536"/>
      <c r="I838" s="1536"/>
      <c r="J838" s="1536"/>
      <c r="K838" s="1536"/>
      <c r="L838" s="1536"/>
      <c r="M838" s="1536"/>
      <c r="N838" s="1536"/>
      <c r="O838" s="1536"/>
      <c r="P838" s="1536"/>
      <c r="Q838" s="1536"/>
      <c r="R838" s="1536"/>
      <c r="S838" s="1536"/>
      <c r="T838" s="1536"/>
      <c r="U838" s="1536"/>
      <c r="V838" s="1536"/>
      <c r="W838" s="1536"/>
      <c r="X838" s="1536"/>
      <c r="Y838" s="1536"/>
      <c r="Z838" s="1536"/>
      <c r="AA838" s="1536"/>
      <c r="AB838" s="1536"/>
      <c r="AC838" s="1536"/>
      <c r="AD838" s="1536"/>
      <c r="AE838" s="1536"/>
      <c r="AF838" s="1536"/>
      <c r="AG838" s="1536"/>
      <c r="AH838" s="1536"/>
      <c r="AI838" s="1536"/>
      <c r="AJ838" s="1536"/>
      <c r="AK838" s="1536"/>
      <c r="AL838" s="1536"/>
      <c r="AM838" s="1536"/>
      <c r="AN838" s="1536"/>
      <c r="AO838" s="1536"/>
      <c r="AP838" s="1536"/>
      <c r="AQ838" s="1536"/>
      <c r="AR838" s="1536"/>
      <c r="AS838" s="1536"/>
      <c r="AT838" s="1536"/>
      <c r="AU838" s="1536"/>
      <c r="AV838" s="1536"/>
      <c r="AW838" s="1536"/>
      <c r="AX838" s="1536"/>
      <c r="AY838" s="1536"/>
      <c r="AZ838" s="1536"/>
      <c r="BA838" s="1536"/>
      <c r="BB838" s="1536"/>
      <c r="BC838" s="1536"/>
      <c r="BD838" s="1536"/>
      <c r="BE838" s="1536"/>
      <c r="BF838" s="1536"/>
    </row>
    <row r="839" spans="2:58" ht="15" x14ac:dyDescent="0.25">
      <c r="B839" s="1536"/>
      <c r="C839" s="1536"/>
      <c r="D839" s="1536"/>
      <c r="E839" s="1536"/>
      <c r="F839" s="1536"/>
      <c r="G839" s="1536"/>
      <c r="H839" s="1536"/>
      <c r="I839" s="1536"/>
      <c r="J839" s="1536"/>
      <c r="K839" s="1536"/>
      <c r="L839" s="1536"/>
      <c r="M839" s="1536"/>
      <c r="N839" s="1536"/>
      <c r="O839" s="1536"/>
      <c r="P839" s="1536"/>
      <c r="Q839" s="1536"/>
      <c r="R839" s="1536"/>
      <c r="S839" s="1536"/>
      <c r="T839" s="1536"/>
      <c r="U839" s="1536"/>
      <c r="V839" s="1536"/>
      <c r="W839" s="1536"/>
      <c r="X839" s="1536"/>
      <c r="Y839" s="1536"/>
      <c r="Z839" s="1536"/>
      <c r="AA839" s="1536"/>
      <c r="AB839" s="1536"/>
      <c r="AC839" s="1536"/>
      <c r="AD839" s="1536"/>
      <c r="AE839" s="1536"/>
      <c r="AF839" s="1536"/>
      <c r="AG839" s="1536"/>
      <c r="AH839" s="1536"/>
      <c r="AI839" s="1536"/>
      <c r="AJ839" s="1536"/>
      <c r="AK839" s="1536"/>
      <c r="AL839" s="1536"/>
      <c r="AM839" s="1536"/>
      <c r="AN839" s="1536"/>
      <c r="AO839" s="1536"/>
      <c r="AP839" s="1536"/>
      <c r="AQ839" s="1536"/>
      <c r="AR839" s="1536"/>
      <c r="AS839" s="1536"/>
      <c r="AT839" s="1536"/>
      <c r="AU839" s="1536"/>
      <c r="AV839" s="1536"/>
      <c r="AW839" s="1536"/>
      <c r="AX839" s="1536"/>
      <c r="AY839" s="1536"/>
      <c r="AZ839" s="1536"/>
      <c r="BA839" s="1536"/>
      <c r="BB839" s="1536"/>
      <c r="BC839" s="1536"/>
      <c r="BD839" s="1536"/>
      <c r="BE839" s="1536"/>
      <c r="BF839" s="1536"/>
    </row>
    <row r="840" spans="2:58" ht="15" x14ac:dyDescent="0.25">
      <c r="B840" s="1536"/>
      <c r="C840" s="1536"/>
      <c r="D840" s="1536"/>
      <c r="E840" s="1536"/>
      <c r="F840" s="1536"/>
      <c r="G840" s="1536"/>
      <c r="H840" s="1536"/>
      <c r="I840" s="1536"/>
      <c r="J840" s="1536"/>
      <c r="K840" s="1536"/>
      <c r="L840" s="1536"/>
      <c r="M840" s="1536"/>
      <c r="N840" s="1536"/>
      <c r="O840" s="1536"/>
      <c r="P840" s="1536"/>
      <c r="Q840" s="1536"/>
      <c r="R840" s="1536"/>
      <c r="S840" s="1536"/>
      <c r="T840" s="1536"/>
      <c r="U840" s="1536"/>
      <c r="V840" s="1536"/>
      <c r="W840" s="1536"/>
      <c r="X840" s="1536"/>
      <c r="Y840" s="1536"/>
      <c r="Z840" s="1536"/>
      <c r="AA840" s="1536"/>
      <c r="AB840" s="1536"/>
      <c r="AC840" s="1536"/>
      <c r="AD840" s="1536"/>
      <c r="AE840" s="1536"/>
      <c r="AF840" s="1536"/>
      <c r="AG840" s="1536"/>
      <c r="AH840" s="1536"/>
      <c r="AI840" s="1536"/>
      <c r="AJ840" s="1536"/>
      <c r="AK840" s="1536"/>
      <c r="AL840" s="1536"/>
      <c r="AM840" s="1536"/>
      <c r="AN840" s="1536"/>
      <c r="AO840" s="1536"/>
      <c r="AP840" s="1536"/>
      <c r="AQ840" s="1536"/>
      <c r="AR840" s="1536"/>
      <c r="AS840" s="1536"/>
      <c r="AT840" s="1536"/>
      <c r="AU840" s="1536"/>
      <c r="AV840" s="1536"/>
      <c r="AW840" s="1536"/>
      <c r="AX840" s="1536"/>
      <c r="AY840" s="1536"/>
      <c r="AZ840" s="1536"/>
      <c r="BA840" s="1536"/>
      <c r="BB840" s="1536"/>
      <c r="BC840" s="1536"/>
      <c r="BD840" s="1536"/>
      <c r="BE840" s="1536"/>
      <c r="BF840" s="1536"/>
    </row>
    <row r="841" spans="2:58" ht="15" x14ac:dyDescent="0.25">
      <c r="B841" s="1536"/>
      <c r="C841" s="1536"/>
      <c r="D841" s="1536"/>
      <c r="E841" s="1536"/>
      <c r="F841" s="1536"/>
      <c r="G841" s="1536"/>
      <c r="H841" s="1536"/>
      <c r="I841" s="1536"/>
      <c r="J841" s="1536"/>
      <c r="K841" s="1536"/>
      <c r="L841" s="1536"/>
      <c r="M841" s="1536"/>
      <c r="N841" s="1536"/>
      <c r="O841" s="1536"/>
      <c r="P841" s="1536"/>
      <c r="Q841" s="1536"/>
      <c r="R841" s="1536"/>
      <c r="S841" s="1536"/>
      <c r="T841" s="1536"/>
      <c r="U841" s="1536"/>
      <c r="V841" s="1536"/>
      <c r="W841" s="1536"/>
      <c r="X841" s="1536"/>
      <c r="Y841" s="1536"/>
      <c r="Z841" s="1536"/>
      <c r="AA841" s="1536"/>
      <c r="AB841" s="1536"/>
      <c r="AC841" s="1536"/>
      <c r="AD841" s="1536"/>
      <c r="AE841" s="1536"/>
      <c r="AF841" s="1536"/>
      <c r="AG841" s="1536"/>
      <c r="AH841" s="1536"/>
      <c r="AI841" s="1536"/>
      <c r="AJ841" s="1536"/>
      <c r="AK841" s="1536"/>
      <c r="AL841" s="1536"/>
      <c r="AM841" s="1536"/>
      <c r="AN841" s="1536"/>
      <c r="AO841" s="1536"/>
      <c r="AP841" s="1536"/>
      <c r="AQ841" s="1536"/>
      <c r="AR841" s="1536"/>
      <c r="AS841" s="1536"/>
      <c r="AT841" s="1536"/>
      <c r="AU841" s="1536"/>
      <c r="AV841" s="1536"/>
      <c r="AW841" s="1536"/>
      <c r="AX841" s="1536"/>
      <c r="AY841" s="1536"/>
      <c r="AZ841" s="1536"/>
      <c r="BA841" s="1536"/>
      <c r="BB841" s="1536"/>
      <c r="BC841" s="1536"/>
      <c r="BD841" s="1536"/>
      <c r="BE841" s="1536"/>
      <c r="BF841" s="1536"/>
    </row>
    <row r="842" spans="2:58" ht="15" x14ac:dyDescent="0.25">
      <c r="B842" s="1536"/>
      <c r="C842" s="1536"/>
      <c r="D842" s="1536"/>
      <c r="E842" s="1536"/>
      <c r="F842" s="1536"/>
      <c r="G842" s="1536"/>
      <c r="H842" s="1536"/>
      <c r="I842" s="1536"/>
      <c r="J842" s="1536"/>
      <c r="K842" s="1536"/>
      <c r="L842" s="1536"/>
      <c r="M842" s="1536"/>
      <c r="N842" s="1536"/>
      <c r="O842" s="1536"/>
      <c r="P842" s="1536"/>
      <c r="Q842" s="1536"/>
      <c r="R842" s="1536"/>
      <c r="S842" s="1536"/>
      <c r="T842" s="1536"/>
      <c r="U842" s="1536"/>
      <c r="V842" s="1536"/>
      <c r="W842" s="1536"/>
      <c r="X842" s="1536"/>
      <c r="Y842" s="1536"/>
      <c r="Z842" s="1536"/>
      <c r="AA842" s="1536"/>
      <c r="AB842" s="1536"/>
      <c r="AC842" s="1536"/>
      <c r="AD842" s="1536"/>
      <c r="AE842" s="1536"/>
      <c r="AF842" s="1536"/>
      <c r="AG842" s="1536"/>
      <c r="AH842" s="1536"/>
      <c r="AI842" s="1536"/>
      <c r="AJ842" s="1536"/>
      <c r="AK842" s="1536"/>
      <c r="AL842" s="1536"/>
      <c r="AM842" s="1536"/>
      <c r="AN842" s="1536"/>
      <c r="AO842" s="1536"/>
      <c r="AP842" s="1536"/>
      <c r="AQ842" s="1536"/>
      <c r="AR842" s="1536"/>
      <c r="AS842" s="1536"/>
      <c r="AT842" s="1536"/>
      <c r="AU842" s="1536"/>
      <c r="AV842" s="1536"/>
      <c r="AW842" s="1536"/>
      <c r="AX842" s="1536"/>
      <c r="AY842" s="1536"/>
      <c r="AZ842" s="1536"/>
      <c r="BA842" s="1536"/>
      <c r="BB842" s="1536"/>
      <c r="BC842" s="1536"/>
      <c r="BD842" s="1536"/>
      <c r="BE842" s="1536"/>
      <c r="BF842" s="1536"/>
    </row>
    <row r="843" spans="2:58" ht="15" x14ac:dyDescent="0.25">
      <c r="B843" s="1536"/>
      <c r="C843" s="1536"/>
      <c r="D843" s="1536"/>
      <c r="E843" s="1536"/>
      <c r="F843" s="1536"/>
      <c r="G843" s="1536"/>
      <c r="H843" s="1536"/>
      <c r="I843" s="1536"/>
      <c r="J843" s="1536"/>
      <c r="K843" s="1536"/>
      <c r="L843" s="1536"/>
      <c r="M843" s="1536"/>
      <c r="N843" s="1536"/>
      <c r="O843" s="1536"/>
      <c r="P843" s="1536"/>
      <c r="Q843" s="1536"/>
      <c r="R843" s="1536"/>
      <c r="S843" s="1536"/>
      <c r="T843" s="1536"/>
      <c r="U843" s="1536"/>
      <c r="V843" s="1536"/>
      <c r="W843" s="1536"/>
      <c r="X843" s="1536"/>
      <c r="Y843" s="1536"/>
      <c r="Z843" s="1536"/>
      <c r="AA843" s="1536"/>
      <c r="AB843" s="1536"/>
      <c r="AC843" s="1536"/>
      <c r="AD843" s="1536"/>
      <c r="AE843" s="1536"/>
      <c r="AF843" s="1536"/>
      <c r="AG843" s="1536"/>
      <c r="AH843" s="1536"/>
      <c r="AI843" s="1536"/>
      <c r="AJ843" s="1536"/>
      <c r="AK843" s="1536"/>
      <c r="AL843" s="1536"/>
      <c r="AM843" s="1536"/>
      <c r="AN843" s="1536"/>
      <c r="AO843" s="1536"/>
      <c r="AP843" s="1536"/>
      <c r="AQ843" s="1536"/>
      <c r="AR843" s="1536"/>
      <c r="AS843" s="1536"/>
      <c r="AT843" s="1536"/>
      <c r="AU843" s="1536"/>
      <c r="AV843" s="1536"/>
      <c r="AW843" s="1536"/>
      <c r="AX843" s="1536"/>
      <c r="AY843" s="1536"/>
      <c r="AZ843" s="1536"/>
      <c r="BA843" s="1536"/>
      <c r="BB843" s="1536"/>
      <c r="BC843" s="1536"/>
      <c r="BD843" s="1536"/>
      <c r="BE843" s="1536"/>
      <c r="BF843" s="1536"/>
    </row>
    <row r="844" spans="2:58" ht="15" x14ac:dyDescent="0.25">
      <c r="B844" s="1536"/>
      <c r="C844" s="1536"/>
      <c r="D844" s="1536"/>
      <c r="E844" s="1536"/>
      <c r="F844" s="1536"/>
      <c r="G844" s="1536"/>
      <c r="H844" s="1536"/>
      <c r="I844" s="1536"/>
      <c r="J844" s="1536"/>
      <c r="K844" s="1536"/>
      <c r="L844" s="1536"/>
      <c r="M844" s="1536"/>
      <c r="N844" s="1536"/>
      <c r="O844" s="1536"/>
      <c r="P844" s="1536"/>
      <c r="Q844" s="1536"/>
      <c r="R844" s="1536"/>
      <c r="S844" s="1536"/>
      <c r="T844" s="1536"/>
      <c r="U844" s="1536"/>
      <c r="V844" s="1536"/>
      <c r="W844" s="1536"/>
      <c r="X844" s="1536"/>
      <c r="Y844" s="1536"/>
      <c r="Z844" s="1536"/>
      <c r="AA844" s="1536"/>
      <c r="AB844" s="1536"/>
      <c r="AC844" s="1536"/>
      <c r="AD844" s="1536"/>
      <c r="AE844" s="1536"/>
      <c r="AF844" s="1536"/>
      <c r="AG844" s="1536"/>
      <c r="AH844" s="1536"/>
      <c r="AI844" s="1536"/>
      <c r="AJ844" s="1536"/>
      <c r="AK844" s="1536"/>
      <c r="AL844" s="1536"/>
      <c r="AM844" s="1536"/>
      <c r="AN844" s="1536"/>
      <c r="AO844" s="1536"/>
      <c r="AP844" s="1536"/>
      <c r="AQ844" s="1536"/>
      <c r="AR844" s="1536"/>
      <c r="AS844" s="1536"/>
      <c r="AT844" s="1536"/>
      <c r="AU844" s="1536"/>
      <c r="AV844" s="1536"/>
      <c r="AW844" s="1536"/>
      <c r="AX844" s="1536"/>
      <c r="AY844" s="1536"/>
      <c r="AZ844" s="1536"/>
      <c r="BA844" s="1536"/>
      <c r="BB844" s="1536"/>
      <c r="BC844" s="1536"/>
      <c r="BD844" s="1536"/>
      <c r="BE844" s="1536"/>
      <c r="BF844" s="1536"/>
    </row>
    <row r="845" spans="2:58" ht="15" x14ac:dyDescent="0.25">
      <c r="B845" s="1536"/>
      <c r="C845" s="1536"/>
      <c r="D845" s="1536"/>
      <c r="E845" s="1536"/>
      <c r="F845" s="1536"/>
      <c r="G845" s="1536"/>
      <c r="H845" s="1536"/>
      <c r="I845" s="1536"/>
      <c r="J845" s="1536"/>
      <c r="K845" s="1536"/>
      <c r="L845" s="1536"/>
      <c r="M845" s="1536"/>
      <c r="N845" s="1536"/>
      <c r="O845" s="1536"/>
      <c r="P845" s="1536"/>
      <c r="Q845" s="1536"/>
      <c r="R845" s="1536"/>
      <c r="S845" s="1536"/>
      <c r="T845" s="1536"/>
      <c r="U845" s="1536"/>
      <c r="V845" s="1536"/>
      <c r="W845" s="1536"/>
      <c r="X845" s="1536"/>
      <c r="Y845" s="1536"/>
      <c r="Z845" s="1536"/>
      <c r="AA845" s="1536"/>
      <c r="AB845" s="1536"/>
      <c r="AC845" s="1536"/>
      <c r="AD845" s="1536"/>
      <c r="AE845" s="1536"/>
      <c r="AF845" s="1536"/>
      <c r="AG845" s="1536"/>
      <c r="AH845" s="1536"/>
      <c r="AI845" s="1536"/>
      <c r="AJ845" s="1536"/>
      <c r="AK845" s="1536"/>
      <c r="AL845" s="1536"/>
      <c r="AM845" s="1536"/>
      <c r="AN845" s="1536"/>
      <c r="AO845" s="1536"/>
      <c r="AP845" s="1536"/>
      <c r="AQ845" s="1536"/>
      <c r="AR845" s="1536"/>
      <c r="AS845" s="1536"/>
      <c r="AT845" s="1536"/>
      <c r="AU845" s="1536"/>
      <c r="AV845" s="1536"/>
      <c r="AW845" s="1536"/>
      <c r="AX845" s="1536"/>
      <c r="AY845" s="1536"/>
      <c r="AZ845" s="1536"/>
      <c r="BA845" s="1536"/>
      <c r="BB845" s="1536"/>
      <c r="BC845" s="1536"/>
      <c r="BD845" s="1536"/>
      <c r="BE845" s="1536"/>
      <c r="BF845" s="1536"/>
    </row>
    <row r="846" spans="2:58" ht="15" x14ac:dyDescent="0.25">
      <c r="B846" s="1536"/>
      <c r="C846" s="1536"/>
      <c r="D846" s="1536"/>
      <c r="E846" s="1536"/>
      <c r="F846" s="1536"/>
      <c r="G846" s="1536"/>
      <c r="H846" s="1536"/>
      <c r="I846" s="1536"/>
      <c r="J846" s="1536"/>
      <c r="K846" s="1536"/>
      <c r="L846" s="1536"/>
      <c r="M846" s="1536"/>
      <c r="N846" s="1536"/>
      <c r="O846" s="1536"/>
      <c r="P846" s="1536"/>
      <c r="Q846" s="1536"/>
      <c r="R846" s="1536"/>
      <c r="S846" s="1536"/>
      <c r="T846" s="1536"/>
      <c r="U846" s="1536"/>
      <c r="V846" s="1536"/>
      <c r="W846" s="1536"/>
      <c r="X846" s="1536"/>
      <c r="Y846" s="1536"/>
      <c r="Z846" s="1536"/>
      <c r="AA846" s="1536"/>
      <c r="AB846" s="1536"/>
      <c r="AC846" s="1536"/>
      <c r="AD846" s="1536"/>
      <c r="AE846" s="1536"/>
      <c r="AF846" s="1536"/>
      <c r="AG846" s="1536"/>
      <c r="AH846" s="1536"/>
      <c r="AI846" s="1536"/>
      <c r="AJ846" s="1536"/>
      <c r="AK846" s="1536"/>
      <c r="AL846" s="1536"/>
      <c r="AM846" s="1536"/>
      <c r="AN846" s="1536"/>
      <c r="AO846" s="1536"/>
      <c r="AP846" s="1536"/>
      <c r="AQ846" s="1536"/>
      <c r="AR846" s="1536"/>
      <c r="AS846" s="1536"/>
      <c r="AT846" s="1536"/>
      <c r="AU846" s="1536"/>
      <c r="AV846" s="1536"/>
      <c r="AW846" s="1536"/>
      <c r="AX846" s="1536"/>
      <c r="AY846" s="1536"/>
      <c r="AZ846" s="1536"/>
      <c r="BA846" s="1536"/>
      <c r="BB846" s="1536"/>
      <c r="BC846" s="1536"/>
      <c r="BD846" s="1536"/>
      <c r="BE846" s="1536"/>
      <c r="BF846" s="1536"/>
    </row>
    <row r="847" spans="2:58" ht="15" x14ac:dyDescent="0.25">
      <c r="B847" s="1536"/>
      <c r="C847" s="1536"/>
      <c r="D847" s="1536"/>
      <c r="E847" s="1536"/>
      <c r="F847" s="1536"/>
      <c r="G847" s="1536"/>
      <c r="H847" s="1536"/>
      <c r="I847" s="1536"/>
      <c r="J847" s="1536"/>
      <c r="K847" s="1536"/>
      <c r="L847" s="1536"/>
      <c r="M847" s="1536"/>
      <c r="N847" s="1536"/>
      <c r="O847" s="1536"/>
      <c r="P847" s="1536"/>
      <c r="Q847" s="1536"/>
      <c r="R847" s="1536"/>
      <c r="S847" s="1536"/>
      <c r="T847" s="1536"/>
      <c r="U847" s="1536"/>
      <c r="V847" s="1536"/>
      <c r="W847" s="1536"/>
      <c r="X847" s="1536"/>
      <c r="Y847" s="1536"/>
      <c r="Z847" s="1536"/>
      <c r="AA847" s="1536"/>
      <c r="AB847" s="1536"/>
      <c r="AC847" s="1536"/>
      <c r="AD847" s="1536"/>
      <c r="AE847" s="1536"/>
      <c r="AF847" s="1536"/>
      <c r="AG847" s="1536"/>
      <c r="AH847" s="1536"/>
      <c r="AI847" s="1536"/>
      <c r="AJ847" s="1536"/>
      <c r="AK847" s="1536"/>
      <c r="AL847" s="1536"/>
      <c r="AM847" s="1536"/>
      <c r="AN847" s="1536"/>
      <c r="AO847" s="1536"/>
      <c r="AP847" s="1536"/>
      <c r="AQ847" s="1536"/>
      <c r="AR847" s="1536"/>
      <c r="AS847" s="1536"/>
      <c r="AT847" s="1536"/>
      <c r="AU847" s="1536"/>
      <c r="AV847" s="1536"/>
      <c r="AW847" s="1536"/>
      <c r="AX847" s="1536"/>
      <c r="AY847" s="1536"/>
      <c r="AZ847" s="1536"/>
      <c r="BA847" s="1536"/>
      <c r="BB847" s="1536"/>
      <c r="BC847" s="1536"/>
      <c r="BD847" s="1536"/>
      <c r="BE847" s="1536"/>
      <c r="BF847" s="1536"/>
    </row>
    <row r="848" spans="2:58" ht="15" x14ac:dyDescent="0.25">
      <c r="B848" s="1536"/>
      <c r="C848" s="1536"/>
      <c r="D848" s="1536"/>
      <c r="E848" s="1536"/>
      <c r="F848" s="1536"/>
      <c r="G848" s="1536"/>
      <c r="H848" s="1536"/>
      <c r="I848" s="1536"/>
      <c r="J848" s="1536"/>
      <c r="K848" s="1536"/>
      <c r="L848" s="1536"/>
      <c r="M848" s="1536"/>
      <c r="N848" s="1536"/>
      <c r="O848" s="1536"/>
      <c r="P848" s="1536"/>
      <c r="Q848" s="1536"/>
      <c r="R848" s="1536"/>
      <c r="S848" s="1536"/>
      <c r="T848" s="1536"/>
      <c r="U848" s="1536"/>
      <c r="V848" s="1536"/>
      <c r="W848" s="1536"/>
      <c r="X848" s="1536"/>
      <c r="Y848" s="1536"/>
      <c r="Z848" s="1536"/>
      <c r="AA848" s="1536"/>
      <c r="AB848" s="1536"/>
      <c r="AC848" s="1536"/>
      <c r="AD848" s="1536"/>
      <c r="AE848" s="1536"/>
      <c r="AF848" s="1536"/>
      <c r="AG848" s="1536"/>
      <c r="AH848" s="1536"/>
      <c r="AI848" s="1536"/>
      <c r="AJ848" s="1536"/>
      <c r="AK848" s="1536"/>
      <c r="AL848" s="1536"/>
      <c r="AM848" s="1536"/>
      <c r="AN848" s="1536"/>
      <c r="AO848" s="1536"/>
      <c r="AP848" s="1536"/>
      <c r="AQ848" s="1536"/>
      <c r="AR848" s="1536"/>
      <c r="AS848" s="1536"/>
      <c r="AT848" s="1536"/>
      <c r="AU848" s="1536"/>
      <c r="AV848" s="1536"/>
      <c r="AW848" s="1536"/>
      <c r="AX848" s="1536"/>
      <c r="AY848" s="1536"/>
      <c r="AZ848" s="1536"/>
      <c r="BA848" s="1536"/>
      <c r="BB848" s="1536"/>
      <c r="BC848" s="1536"/>
      <c r="BD848" s="1536"/>
      <c r="BE848" s="1536"/>
      <c r="BF848" s="1536"/>
    </row>
    <row r="849" spans="2:58" ht="15" x14ac:dyDescent="0.25">
      <c r="B849" s="1536"/>
      <c r="C849" s="1536"/>
      <c r="D849" s="1536"/>
      <c r="E849" s="1536"/>
      <c r="F849" s="1536"/>
      <c r="G849" s="1536"/>
      <c r="H849" s="1536"/>
      <c r="I849" s="1536"/>
      <c r="J849" s="1536"/>
      <c r="K849" s="1536"/>
      <c r="L849" s="1536"/>
      <c r="M849" s="1536"/>
      <c r="N849" s="1536"/>
      <c r="O849" s="1536"/>
      <c r="P849" s="1536"/>
      <c r="Q849" s="1536"/>
      <c r="R849" s="1536"/>
      <c r="S849" s="1536"/>
      <c r="T849" s="1536"/>
      <c r="U849" s="1536"/>
      <c r="V849" s="1536"/>
      <c r="W849" s="1536"/>
      <c r="X849" s="1536"/>
      <c r="Y849" s="1536"/>
      <c r="Z849" s="1536"/>
      <c r="AA849" s="1536"/>
      <c r="AB849" s="1536"/>
      <c r="AC849" s="1536"/>
      <c r="AD849" s="1536"/>
      <c r="AE849" s="1536"/>
      <c r="AF849" s="1536"/>
      <c r="AG849" s="1536"/>
      <c r="AH849" s="1536"/>
      <c r="AI849" s="1536"/>
      <c r="AJ849" s="1536"/>
      <c r="AK849" s="1536"/>
      <c r="AL849" s="1536"/>
      <c r="AM849" s="1536"/>
      <c r="AN849" s="1536"/>
      <c r="AO849" s="1536"/>
      <c r="AP849" s="1536"/>
      <c r="AQ849" s="1536"/>
      <c r="AR849" s="1536"/>
      <c r="AS849" s="1536"/>
      <c r="AT849" s="1536"/>
      <c r="AU849" s="1536"/>
      <c r="AV849" s="1536"/>
      <c r="AW849" s="1536"/>
      <c r="AX849" s="1536"/>
      <c r="AY849" s="1536"/>
      <c r="AZ849" s="1536"/>
      <c r="BA849" s="1536"/>
      <c r="BB849" s="1536"/>
      <c r="BC849" s="1536"/>
      <c r="BD849" s="1536"/>
      <c r="BE849" s="1536"/>
      <c r="BF849" s="1536"/>
    </row>
    <row r="850" spans="2:58" ht="15" x14ac:dyDescent="0.25">
      <c r="B850" s="1536"/>
      <c r="C850" s="1536"/>
      <c r="D850" s="1536"/>
      <c r="E850" s="1536"/>
      <c r="F850" s="1536"/>
      <c r="G850" s="1536"/>
      <c r="H850" s="1536"/>
      <c r="I850" s="1536"/>
      <c r="J850" s="1536"/>
      <c r="K850" s="1536"/>
      <c r="L850" s="1536"/>
      <c r="M850" s="1536"/>
      <c r="N850" s="1536"/>
      <c r="O850" s="1536"/>
      <c r="P850" s="1536"/>
      <c r="Q850" s="1536"/>
      <c r="R850" s="1536"/>
      <c r="S850" s="1536"/>
      <c r="T850" s="1536"/>
      <c r="U850" s="1536"/>
      <c r="V850" s="1536"/>
      <c r="W850" s="1536"/>
      <c r="X850" s="1536"/>
      <c r="Y850" s="1536"/>
      <c r="Z850" s="1536"/>
      <c r="AA850" s="1536"/>
      <c r="AB850" s="1536"/>
      <c r="AC850" s="1536"/>
      <c r="AD850" s="1536"/>
      <c r="AE850" s="1536"/>
      <c r="AF850" s="1536"/>
      <c r="AG850" s="1536"/>
      <c r="AH850" s="1536"/>
      <c r="AI850" s="1536"/>
      <c r="AJ850" s="1536"/>
      <c r="AK850" s="1536"/>
      <c r="AL850" s="1536"/>
      <c r="AM850" s="1536"/>
      <c r="AN850" s="1536"/>
      <c r="AO850" s="1536"/>
      <c r="AP850" s="1536"/>
      <c r="AQ850" s="1536"/>
      <c r="AR850" s="1536"/>
      <c r="AS850" s="1536"/>
      <c r="AT850" s="1536"/>
      <c r="AU850" s="1536"/>
      <c r="AV850" s="1536"/>
      <c r="AW850" s="1536"/>
      <c r="AX850" s="1536"/>
      <c r="AY850" s="1536"/>
      <c r="AZ850" s="1536"/>
      <c r="BA850" s="1536"/>
      <c r="BB850" s="1536"/>
      <c r="BC850" s="1536"/>
      <c r="BD850" s="1536"/>
      <c r="BE850" s="1536"/>
      <c r="BF850" s="1536"/>
    </row>
    <row r="851" spans="2:58" ht="15" x14ac:dyDescent="0.25">
      <c r="B851" s="1536"/>
      <c r="C851" s="1536"/>
      <c r="D851" s="1536"/>
      <c r="E851" s="1536"/>
      <c r="F851" s="1536"/>
      <c r="G851" s="1536"/>
      <c r="H851" s="1536"/>
      <c r="I851" s="1536"/>
      <c r="J851" s="1536"/>
      <c r="K851" s="1536"/>
      <c r="L851" s="1536"/>
      <c r="M851" s="1536"/>
      <c r="N851" s="1536"/>
      <c r="O851" s="1536"/>
      <c r="P851" s="1536"/>
      <c r="Q851" s="1536"/>
      <c r="R851" s="1536"/>
      <c r="S851" s="1536"/>
      <c r="T851" s="1536"/>
      <c r="U851" s="1536"/>
      <c r="V851" s="1536"/>
      <c r="W851" s="1536"/>
      <c r="X851" s="1536"/>
      <c r="Y851" s="1536"/>
      <c r="Z851" s="1536"/>
      <c r="AA851" s="1536"/>
      <c r="AB851" s="1536"/>
      <c r="AC851" s="1536"/>
      <c r="AD851" s="1536"/>
      <c r="AE851" s="1536"/>
      <c r="AF851" s="1536"/>
      <c r="AG851" s="1536"/>
      <c r="AH851" s="1536"/>
      <c r="AI851" s="1536"/>
      <c r="AJ851" s="1536"/>
      <c r="AK851" s="1536"/>
      <c r="AL851" s="1536"/>
      <c r="AM851" s="1536"/>
      <c r="AN851" s="1536"/>
      <c r="AO851" s="1536"/>
      <c r="AP851" s="1536"/>
      <c r="AQ851" s="1536"/>
      <c r="AR851" s="1536"/>
      <c r="AS851" s="1536"/>
      <c r="AT851" s="1536"/>
      <c r="AU851" s="1536"/>
      <c r="AV851" s="1536"/>
      <c r="AW851" s="1536"/>
      <c r="AX851" s="1536"/>
      <c r="AY851" s="1536"/>
      <c r="AZ851" s="1536"/>
      <c r="BA851" s="1536"/>
      <c r="BB851" s="1536"/>
      <c r="BC851" s="1536"/>
      <c r="BD851" s="1536"/>
      <c r="BE851" s="1536"/>
      <c r="BF851" s="1536"/>
    </row>
    <row r="852" spans="2:58" ht="15" x14ac:dyDescent="0.25">
      <c r="B852" s="1536"/>
      <c r="C852" s="1536"/>
      <c r="D852" s="1536"/>
      <c r="E852" s="1536"/>
      <c r="F852" s="1536"/>
      <c r="G852" s="1536"/>
      <c r="H852" s="1536"/>
      <c r="I852" s="1536"/>
      <c r="J852" s="1536"/>
      <c r="K852" s="1536"/>
      <c r="L852" s="1536"/>
      <c r="M852" s="1536"/>
      <c r="N852" s="1536"/>
      <c r="O852" s="1536"/>
      <c r="P852" s="1536"/>
      <c r="Q852" s="1536"/>
      <c r="R852" s="1536"/>
      <c r="S852" s="1536"/>
      <c r="T852" s="1536"/>
      <c r="U852" s="1536"/>
      <c r="V852" s="1536"/>
      <c r="W852" s="1536"/>
      <c r="X852" s="1536"/>
      <c r="Y852" s="1536"/>
      <c r="Z852" s="1536"/>
      <c r="AA852" s="1536"/>
      <c r="AB852" s="1536"/>
      <c r="AC852" s="1536"/>
      <c r="AD852" s="1536"/>
      <c r="AE852" s="1536"/>
      <c r="AF852" s="1536"/>
      <c r="AG852" s="1536"/>
      <c r="AH852" s="1536"/>
      <c r="AI852" s="1536"/>
      <c r="AJ852" s="1536"/>
      <c r="AK852" s="1536"/>
      <c r="AL852" s="1536"/>
      <c r="AM852" s="1536"/>
      <c r="AN852" s="1536"/>
      <c r="AO852" s="1536"/>
      <c r="AP852" s="1536"/>
      <c r="AQ852" s="1536"/>
      <c r="AR852" s="1536"/>
      <c r="AS852" s="1536"/>
      <c r="AT852" s="1536"/>
      <c r="AU852" s="1536"/>
      <c r="AV852" s="1536"/>
      <c r="AW852" s="1536"/>
      <c r="AX852" s="1536"/>
      <c r="AY852" s="1536"/>
      <c r="AZ852" s="1536"/>
      <c r="BA852" s="1536"/>
      <c r="BB852" s="1536"/>
      <c r="BC852" s="1536"/>
      <c r="BD852" s="1536"/>
      <c r="BE852" s="1536"/>
      <c r="BF852" s="1536"/>
    </row>
    <row r="853" spans="2:58" ht="15" x14ac:dyDescent="0.25">
      <c r="B853" s="1536"/>
      <c r="C853" s="1536"/>
      <c r="D853" s="1536"/>
      <c r="E853" s="1536"/>
      <c r="F853" s="1536"/>
      <c r="G853" s="1536"/>
      <c r="H853" s="1536"/>
      <c r="I853" s="1536"/>
      <c r="J853" s="1536"/>
      <c r="K853" s="1536"/>
      <c r="L853" s="1536"/>
      <c r="M853" s="1536"/>
      <c r="N853" s="1536"/>
      <c r="O853" s="1536"/>
      <c r="P853" s="1536"/>
      <c r="Q853" s="1536"/>
      <c r="R853" s="1536"/>
      <c r="S853" s="1536"/>
      <c r="T853" s="1536"/>
      <c r="U853" s="1536"/>
      <c r="V853" s="1536"/>
      <c r="W853" s="1536"/>
      <c r="X853" s="1536"/>
      <c r="Y853" s="1536"/>
      <c r="Z853" s="1536"/>
      <c r="AA853" s="1536"/>
      <c r="AB853" s="1536"/>
      <c r="AC853" s="1536"/>
      <c r="AD853" s="1536"/>
      <c r="AE853" s="1536"/>
      <c r="AF853" s="1536"/>
      <c r="AG853" s="1536"/>
      <c r="AH853" s="1536"/>
      <c r="AI853" s="1536"/>
      <c r="AJ853" s="1536"/>
      <c r="AK853" s="1536"/>
      <c r="AL853" s="1536"/>
      <c r="AM853" s="1536"/>
      <c r="AN853" s="1536"/>
      <c r="AO853" s="1536"/>
      <c r="AP853" s="1536"/>
      <c r="AQ853" s="1536"/>
      <c r="AR853" s="1536"/>
      <c r="AS853" s="1536"/>
      <c r="AT853" s="1536"/>
      <c r="AU853" s="1536"/>
      <c r="AV853" s="1536"/>
      <c r="AW853" s="1536"/>
      <c r="AX853" s="1536"/>
      <c r="AY853" s="1536"/>
      <c r="AZ853" s="1536"/>
      <c r="BA853" s="1536"/>
      <c r="BB853" s="1536"/>
      <c r="BC853" s="1536"/>
      <c r="BD853" s="1536"/>
      <c r="BE853" s="1536"/>
      <c r="BF853" s="1536"/>
    </row>
    <row r="854" spans="2:58" ht="15" x14ac:dyDescent="0.25">
      <c r="B854" s="1536"/>
      <c r="C854" s="1536"/>
      <c r="D854" s="1536"/>
      <c r="E854" s="1536"/>
      <c r="F854" s="1536"/>
      <c r="G854" s="1536"/>
      <c r="H854" s="1536"/>
      <c r="I854" s="1536"/>
      <c r="J854" s="1536"/>
      <c r="K854" s="1536"/>
      <c r="L854" s="1536"/>
      <c r="M854" s="1536"/>
      <c r="N854" s="1536"/>
      <c r="O854" s="1536"/>
      <c r="P854" s="1536"/>
      <c r="Q854" s="1536"/>
      <c r="R854" s="1536"/>
      <c r="S854" s="1536"/>
      <c r="T854" s="1536"/>
      <c r="U854" s="1536"/>
      <c r="V854" s="1536"/>
      <c r="W854" s="1536"/>
      <c r="X854" s="1536"/>
      <c r="Y854" s="1536"/>
      <c r="Z854" s="1536"/>
      <c r="AA854" s="1536"/>
      <c r="AB854" s="1536"/>
      <c r="AC854" s="1536"/>
      <c r="AD854" s="1536"/>
      <c r="AE854" s="1536"/>
      <c r="AF854" s="1536"/>
      <c r="AG854" s="1536"/>
      <c r="AH854" s="1536"/>
      <c r="AI854" s="1536"/>
      <c r="AJ854" s="1536"/>
      <c r="AK854" s="1536"/>
      <c r="AL854" s="1536"/>
      <c r="AM854" s="1536"/>
      <c r="AN854" s="1536"/>
      <c r="AO854" s="1536"/>
      <c r="AP854" s="1536"/>
      <c r="AQ854" s="1536"/>
      <c r="AR854" s="1536"/>
      <c r="AS854" s="1536"/>
      <c r="AT854" s="1536"/>
      <c r="AU854" s="1536"/>
      <c r="AV854" s="1536"/>
      <c r="AW854" s="1536"/>
      <c r="AX854" s="1536"/>
      <c r="AY854" s="1536"/>
      <c r="AZ854" s="1536"/>
      <c r="BA854" s="1536"/>
      <c r="BB854" s="1536"/>
      <c r="BC854" s="1536"/>
      <c r="BD854" s="1536"/>
      <c r="BE854" s="1536"/>
      <c r="BF854" s="1536"/>
    </row>
    <row r="855" spans="2:58" ht="15" x14ac:dyDescent="0.25">
      <c r="B855" s="1536"/>
      <c r="C855" s="1536"/>
      <c r="D855" s="1536"/>
      <c r="E855" s="1536"/>
      <c r="F855" s="1536"/>
      <c r="G855" s="1536"/>
      <c r="H855" s="1536"/>
      <c r="I855" s="1536"/>
      <c r="J855" s="1536"/>
      <c r="K855" s="1536"/>
      <c r="L855" s="1536"/>
      <c r="M855" s="1536"/>
      <c r="N855" s="1536"/>
      <c r="O855" s="1536"/>
      <c r="P855" s="1536"/>
      <c r="Q855" s="1536"/>
      <c r="R855" s="1536"/>
      <c r="S855" s="1536"/>
      <c r="T855" s="1536"/>
      <c r="U855" s="1536"/>
      <c r="V855" s="1536"/>
      <c r="W855" s="1536"/>
      <c r="X855" s="1536"/>
      <c r="Y855" s="1536"/>
      <c r="Z855" s="1536"/>
      <c r="AA855" s="1536"/>
      <c r="AB855" s="1536"/>
      <c r="AC855" s="1536"/>
      <c r="AD855" s="1536"/>
      <c r="AE855" s="1536"/>
      <c r="AF855" s="1536"/>
      <c r="AG855" s="1536"/>
      <c r="AH855" s="1536"/>
      <c r="AI855" s="1536"/>
      <c r="AJ855" s="1536"/>
      <c r="AK855" s="1536"/>
      <c r="AL855" s="1536"/>
      <c r="AM855" s="1536"/>
      <c r="AN855" s="1536"/>
      <c r="AO855" s="1536"/>
      <c r="AP855" s="1536"/>
      <c r="AQ855" s="1536"/>
      <c r="AR855" s="1536"/>
      <c r="AS855" s="1536"/>
      <c r="AT855" s="1536"/>
      <c r="AU855" s="1536"/>
      <c r="AV855" s="1536"/>
      <c r="AW855" s="1536"/>
      <c r="AX855" s="1536"/>
      <c r="AY855" s="1536"/>
      <c r="AZ855" s="1536"/>
      <c r="BA855" s="1536"/>
      <c r="BB855" s="1536"/>
      <c r="BC855" s="1536"/>
      <c r="BD855" s="1536"/>
      <c r="BE855" s="1536"/>
      <c r="BF855" s="1536"/>
    </row>
    <row r="856" spans="2:58" ht="15" x14ac:dyDescent="0.25">
      <c r="B856" s="1536"/>
      <c r="C856" s="1536"/>
      <c r="D856" s="1536"/>
      <c r="E856" s="1536"/>
      <c r="F856" s="1536"/>
      <c r="G856" s="1536"/>
      <c r="H856" s="1536"/>
      <c r="I856" s="1536"/>
      <c r="J856" s="1536"/>
      <c r="K856" s="1536"/>
      <c r="L856" s="1536"/>
      <c r="M856" s="1536"/>
      <c r="N856" s="1536"/>
      <c r="O856" s="1536"/>
      <c r="P856" s="1536"/>
      <c r="Q856" s="1536"/>
      <c r="R856" s="1536"/>
      <c r="S856" s="1536"/>
      <c r="T856" s="1536"/>
      <c r="U856" s="1536"/>
      <c r="V856" s="1536"/>
      <c r="W856" s="1536"/>
      <c r="X856" s="1536"/>
      <c r="Y856" s="1536"/>
      <c r="Z856" s="1536"/>
      <c r="AA856" s="1536"/>
      <c r="AB856" s="1536"/>
      <c r="AC856" s="1536"/>
      <c r="AD856" s="1536"/>
      <c r="AE856" s="1536"/>
      <c r="AF856" s="1536"/>
      <c r="AG856" s="1536"/>
      <c r="AH856" s="1536"/>
      <c r="AI856" s="1536"/>
      <c r="AJ856" s="1536"/>
      <c r="AK856" s="1536"/>
      <c r="AL856" s="1536"/>
      <c r="AM856" s="1536"/>
      <c r="AN856" s="1536"/>
      <c r="AO856" s="1536"/>
      <c r="AP856" s="1536"/>
      <c r="AQ856" s="1536"/>
      <c r="AR856" s="1536"/>
      <c r="AS856" s="1536"/>
      <c r="AT856" s="1536"/>
      <c r="AU856" s="1536"/>
      <c r="AV856" s="1536"/>
      <c r="AW856" s="1536"/>
      <c r="AX856" s="1536"/>
      <c r="AY856" s="1536"/>
      <c r="AZ856" s="1536"/>
      <c r="BA856" s="1536"/>
      <c r="BB856" s="1536"/>
      <c r="BC856" s="1536"/>
      <c r="BD856" s="1536"/>
      <c r="BE856" s="1536"/>
      <c r="BF856" s="1536"/>
    </row>
    <row r="857" spans="2:58" ht="15" x14ac:dyDescent="0.25">
      <c r="B857" s="1536"/>
      <c r="C857" s="1536"/>
      <c r="D857" s="1536"/>
      <c r="E857" s="1536"/>
      <c r="F857" s="1536"/>
      <c r="G857" s="1536"/>
      <c r="H857" s="1536"/>
      <c r="I857" s="1536"/>
      <c r="J857" s="1536"/>
      <c r="K857" s="1536"/>
      <c r="L857" s="1536"/>
      <c r="M857" s="1536"/>
      <c r="N857" s="1536"/>
      <c r="O857" s="1536"/>
      <c r="P857" s="1536"/>
      <c r="Q857" s="1536"/>
      <c r="R857" s="1536"/>
      <c r="S857" s="1536"/>
      <c r="T857" s="1536"/>
      <c r="U857" s="1536"/>
      <c r="V857" s="1536"/>
      <c r="W857" s="1536"/>
      <c r="X857" s="1536"/>
      <c r="Y857" s="1536"/>
      <c r="Z857" s="1536"/>
      <c r="AA857" s="1536"/>
      <c r="AB857" s="1536"/>
      <c r="AC857" s="1536"/>
      <c r="AD857" s="1536"/>
      <c r="AE857" s="1536"/>
      <c r="AF857" s="1536"/>
      <c r="AG857" s="1536"/>
      <c r="AH857" s="1536"/>
      <c r="AI857" s="1536"/>
      <c r="AJ857" s="1536"/>
      <c r="AK857" s="1536"/>
      <c r="AL857" s="1536"/>
      <c r="AM857" s="1536"/>
      <c r="AN857" s="1536"/>
      <c r="AO857" s="1536"/>
      <c r="AP857" s="1536"/>
      <c r="AQ857" s="1536"/>
      <c r="AR857" s="1536"/>
      <c r="AS857" s="1536"/>
      <c r="AT857" s="1536"/>
      <c r="AU857" s="1536"/>
      <c r="AV857" s="1536"/>
      <c r="AW857" s="1536"/>
      <c r="AX857" s="1536"/>
      <c r="AY857" s="1536"/>
      <c r="AZ857" s="1536"/>
      <c r="BA857" s="1536"/>
      <c r="BB857" s="1536"/>
      <c r="BC857" s="1536"/>
      <c r="BD857" s="1536"/>
      <c r="BE857" s="1536"/>
      <c r="BF857" s="1536"/>
    </row>
    <row r="858" spans="2:58" ht="15" x14ac:dyDescent="0.25">
      <c r="B858" s="1536"/>
      <c r="C858" s="1536"/>
      <c r="D858" s="1536"/>
      <c r="E858" s="1536"/>
      <c r="F858" s="1536"/>
      <c r="G858" s="1536"/>
      <c r="H858" s="1536"/>
      <c r="I858" s="1536"/>
      <c r="J858" s="1536"/>
      <c r="K858" s="1536"/>
      <c r="L858" s="1536"/>
      <c r="M858" s="1536"/>
      <c r="N858" s="1536"/>
      <c r="O858" s="1536"/>
      <c r="P858" s="1536"/>
      <c r="Q858" s="1536"/>
      <c r="R858" s="1536"/>
      <c r="S858" s="1536"/>
      <c r="T858" s="1536"/>
      <c r="U858" s="1536"/>
      <c r="V858" s="1536"/>
      <c r="W858" s="1536"/>
      <c r="X858" s="1536"/>
      <c r="Y858" s="1536"/>
      <c r="Z858" s="1536"/>
      <c r="AA858" s="1536"/>
      <c r="AB858" s="1536"/>
      <c r="AC858" s="1536"/>
      <c r="AD858" s="1536"/>
      <c r="AE858" s="1536"/>
      <c r="AF858" s="1536"/>
      <c r="AG858" s="1536"/>
      <c r="AH858" s="1536"/>
      <c r="AI858" s="1536"/>
      <c r="AJ858" s="1536"/>
      <c r="AK858" s="1536"/>
      <c r="AL858" s="1536"/>
      <c r="AM858" s="1536"/>
      <c r="AN858" s="1536"/>
      <c r="AO858" s="1536"/>
      <c r="AP858" s="1536"/>
      <c r="AQ858" s="1536"/>
      <c r="AR858" s="1536"/>
      <c r="AS858" s="1536"/>
      <c r="AT858" s="1536"/>
      <c r="AU858" s="1536"/>
      <c r="AV858" s="1536"/>
      <c r="AW858" s="1536"/>
      <c r="AX858" s="1536"/>
      <c r="AY858" s="1536"/>
      <c r="AZ858" s="1536"/>
      <c r="BA858" s="1536"/>
      <c r="BB858" s="1536"/>
      <c r="BC858" s="1536"/>
      <c r="BD858" s="1536"/>
      <c r="BE858" s="1536"/>
      <c r="BF858" s="1536"/>
    </row>
    <row r="859" spans="2:58" ht="15" x14ac:dyDescent="0.25">
      <c r="B859" s="1536"/>
      <c r="C859" s="1536"/>
      <c r="D859" s="1536"/>
      <c r="E859" s="1536"/>
      <c r="F859" s="1536"/>
      <c r="G859" s="1536"/>
      <c r="H859" s="1536"/>
      <c r="I859" s="1536"/>
      <c r="J859" s="1536"/>
      <c r="K859" s="1536"/>
      <c r="L859" s="1536"/>
      <c r="M859" s="1536"/>
      <c r="N859" s="1536"/>
      <c r="O859" s="1536"/>
      <c r="P859" s="1536"/>
      <c r="Q859" s="1536"/>
      <c r="R859" s="1536"/>
      <c r="S859" s="1536"/>
      <c r="T859" s="1536"/>
      <c r="U859" s="1536"/>
      <c r="V859" s="1536"/>
      <c r="W859" s="1536"/>
      <c r="X859" s="1536"/>
      <c r="Y859" s="1536"/>
      <c r="Z859" s="1536"/>
      <c r="AA859" s="1536"/>
      <c r="AB859" s="1536"/>
      <c r="AC859" s="1536"/>
      <c r="AD859" s="1536"/>
      <c r="AE859" s="1536"/>
      <c r="AF859" s="1536"/>
      <c r="AG859" s="1536"/>
      <c r="AH859" s="1536"/>
      <c r="AI859" s="1536"/>
      <c r="AJ859" s="1536"/>
      <c r="AK859" s="1536"/>
      <c r="AL859" s="1536"/>
      <c r="AM859" s="1536"/>
      <c r="AN859" s="1536"/>
      <c r="AO859" s="1536"/>
      <c r="AP859" s="1536"/>
      <c r="AQ859" s="1536"/>
      <c r="AR859" s="1536"/>
      <c r="AS859" s="1536"/>
      <c r="AT859" s="1536"/>
      <c r="AU859" s="1536"/>
      <c r="AV859" s="1536"/>
      <c r="AW859" s="1536"/>
      <c r="AX859" s="1536"/>
      <c r="AY859" s="1536"/>
      <c r="AZ859" s="1536"/>
      <c r="BA859" s="1536"/>
      <c r="BB859" s="1536"/>
      <c r="BC859" s="1536"/>
      <c r="BD859" s="1536"/>
      <c r="BE859" s="1536"/>
      <c r="BF859" s="1536"/>
    </row>
    <row r="860" spans="2:58" ht="15" x14ac:dyDescent="0.25">
      <c r="B860" s="1536"/>
      <c r="C860" s="1536"/>
      <c r="D860" s="1536"/>
      <c r="E860" s="1536"/>
      <c r="F860" s="1536"/>
      <c r="G860" s="1536"/>
      <c r="H860" s="1536"/>
      <c r="I860" s="1536"/>
      <c r="J860" s="1536"/>
      <c r="K860" s="1536"/>
      <c r="L860" s="1536"/>
      <c r="M860" s="1536"/>
      <c r="N860" s="1536"/>
      <c r="O860" s="1536"/>
      <c r="P860" s="1536"/>
      <c r="Q860" s="1536"/>
      <c r="R860" s="1536"/>
      <c r="S860" s="1536"/>
      <c r="T860" s="1536"/>
      <c r="U860" s="1536"/>
      <c r="V860" s="1536"/>
      <c r="W860" s="1536"/>
      <c r="X860" s="1536"/>
      <c r="Y860" s="1536"/>
      <c r="Z860" s="1536"/>
      <c r="AA860" s="1536"/>
      <c r="AB860" s="1536"/>
      <c r="AC860" s="1536"/>
      <c r="AD860" s="1536"/>
      <c r="AE860" s="1536"/>
      <c r="AF860" s="1536"/>
      <c r="AG860" s="1536"/>
      <c r="AH860" s="1536"/>
      <c r="AI860" s="1536"/>
      <c r="AJ860" s="1536"/>
      <c r="AK860" s="1536"/>
      <c r="AL860" s="1536"/>
      <c r="AM860" s="1536"/>
      <c r="AN860" s="1536"/>
      <c r="AO860" s="1536"/>
      <c r="AP860" s="1536"/>
      <c r="AQ860" s="1536"/>
      <c r="AR860" s="1536"/>
      <c r="AS860" s="1536"/>
      <c r="AT860" s="1536"/>
      <c r="AU860" s="1536"/>
      <c r="AV860" s="1536"/>
      <c r="AW860" s="1536"/>
      <c r="AX860" s="1536"/>
      <c r="AY860" s="1536"/>
      <c r="AZ860" s="1536"/>
      <c r="BA860" s="1536"/>
      <c r="BB860" s="1536"/>
      <c r="BC860" s="1536"/>
      <c r="BD860" s="1536"/>
      <c r="BE860" s="1536"/>
      <c r="BF860" s="1536"/>
    </row>
    <row r="861" spans="2:58" ht="15" x14ac:dyDescent="0.25">
      <c r="B861" s="1536"/>
      <c r="C861" s="1536"/>
      <c r="D861" s="1536"/>
      <c r="E861" s="1536"/>
      <c r="F861" s="1536"/>
      <c r="G861" s="1536"/>
      <c r="H861" s="1536"/>
      <c r="I861" s="1536"/>
      <c r="J861" s="1536"/>
      <c r="K861" s="1536"/>
      <c r="L861" s="1536"/>
      <c r="M861" s="1536"/>
      <c r="N861" s="1536"/>
      <c r="O861" s="1536"/>
      <c r="P861" s="1536"/>
      <c r="Q861" s="1536"/>
      <c r="R861" s="1536"/>
      <c r="S861" s="1536"/>
      <c r="T861" s="1536"/>
      <c r="U861" s="1536"/>
      <c r="V861" s="1536"/>
      <c r="W861" s="1536"/>
      <c r="X861" s="1536"/>
      <c r="Y861" s="1536"/>
      <c r="Z861" s="1536"/>
      <c r="AA861" s="1536"/>
      <c r="AB861" s="1536"/>
      <c r="AC861" s="1536"/>
      <c r="AD861" s="1536"/>
      <c r="AE861" s="1536"/>
      <c r="AF861" s="1536"/>
      <c r="AG861" s="1536"/>
      <c r="AH861" s="1536"/>
      <c r="AI861" s="1536"/>
      <c r="AJ861" s="1536"/>
      <c r="AK861" s="1536"/>
      <c r="AL861" s="1536"/>
      <c r="AM861" s="1536"/>
      <c r="AN861" s="1536"/>
      <c r="AO861" s="1536"/>
      <c r="AP861" s="1536"/>
      <c r="AQ861" s="1536"/>
      <c r="AR861" s="1536"/>
      <c r="AS861" s="1536"/>
      <c r="AT861" s="1536"/>
      <c r="AU861" s="1536"/>
      <c r="AV861" s="1536"/>
      <c r="AW861" s="1536"/>
      <c r="AX861" s="1536"/>
      <c r="AY861" s="1536"/>
      <c r="AZ861" s="1536"/>
      <c r="BA861" s="1536"/>
      <c r="BB861" s="1536"/>
      <c r="BC861" s="1536"/>
      <c r="BD861" s="1536"/>
      <c r="BE861" s="1536"/>
      <c r="BF861" s="1536"/>
    </row>
    <row r="862" spans="2:58" ht="15" x14ac:dyDescent="0.25">
      <c r="B862" s="1536"/>
      <c r="C862" s="1536"/>
      <c r="D862" s="1536"/>
      <c r="E862" s="1536"/>
      <c r="F862" s="1536"/>
      <c r="G862" s="1536"/>
      <c r="H862" s="1536"/>
      <c r="I862" s="1536"/>
      <c r="J862" s="1536"/>
      <c r="K862" s="1536"/>
      <c r="L862" s="1536"/>
      <c r="M862" s="1536"/>
      <c r="N862" s="1536"/>
      <c r="O862" s="1536"/>
      <c r="P862" s="1536"/>
      <c r="Q862" s="1536"/>
      <c r="R862" s="1536"/>
      <c r="S862" s="1536"/>
      <c r="T862" s="1536"/>
      <c r="U862" s="1536"/>
      <c r="V862" s="1536"/>
      <c r="W862" s="1536"/>
      <c r="X862" s="1536"/>
      <c r="Y862" s="1536"/>
      <c r="Z862" s="1536"/>
      <c r="AA862" s="1536"/>
      <c r="AB862" s="1536"/>
      <c r="AC862" s="1536"/>
      <c r="AD862" s="1536"/>
      <c r="AE862" s="1536"/>
      <c r="AF862" s="1536"/>
      <c r="AG862" s="1536"/>
      <c r="AH862" s="1536"/>
      <c r="AI862" s="1536"/>
      <c r="AJ862" s="1536"/>
      <c r="AK862" s="1536"/>
      <c r="AL862" s="1536"/>
      <c r="AM862" s="1536"/>
      <c r="AN862" s="1536"/>
      <c r="AO862" s="1536"/>
      <c r="AP862" s="1536"/>
      <c r="AQ862" s="1536"/>
      <c r="AR862" s="1536"/>
      <c r="AS862" s="1536"/>
      <c r="AT862" s="1536"/>
      <c r="AU862" s="1536"/>
      <c r="AV862" s="1536"/>
      <c r="AW862" s="1536"/>
      <c r="AX862" s="1536"/>
      <c r="AY862" s="1536"/>
      <c r="AZ862" s="1536"/>
      <c r="BA862" s="1536"/>
      <c r="BB862" s="1536"/>
      <c r="BC862" s="1536"/>
      <c r="BD862" s="1536"/>
      <c r="BE862" s="1536"/>
      <c r="BF862" s="1536"/>
    </row>
    <row r="863" spans="2:58" ht="15" x14ac:dyDescent="0.25">
      <c r="B863" s="1536"/>
      <c r="C863" s="1536"/>
      <c r="D863" s="1536"/>
      <c r="E863" s="1536"/>
      <c r="F863" s="1536"/>
      <c r="G863" s="1536"/>
      <c r="H863" s="1536"/>
      <c r="I863" s="1536"/>
      <c r="J863" s="1536"/>
      <c r="K863" s="1536"/>
      <c r="L863" s="1536"/>
      <c r="M863" s="1536"/>
      <c r="N863" s="1536"/>
      <c r="O863" s="1536"/>
      <c r="P863" s="1536"/>
      <c r="Q863" s="1536"/>
      <c r="R863" s="1536"/>
      <c r="S863" s="1536"/>
      <c r="T863" s="1536"/>
      <c r="U863" s="1536"/>
      <c r="V863" s="1536"/>
      <c r="W863" s="1536"/>
      <c r="X863" s="1536"/>
      <c r="Y863" s="1536"/>
      <c r="Z863" s="1536"/>
      <c r="AA863" s="1536"/>
      <c r="AB863" s="1536"/>
      <c r="AC863" s="1536"/>
      <c r="AD863" s="1536"/>
      <c r="AE863" s="1536"/>
      <c r="AF863" s="1536"/>
      <c r="AG863" s="1536"/>
      <c r="AH863" s="1536"/>
      <c r="AI863" s="1536"/>
      <c r="AJ863" s="1536"/>
      <c r="AK863" s="1536"/>
      <c r="AL863" s="1536"/>
      <c r="AM863" s="1536"/>
      <c r="AN863" s="1536"/>
      <c r="AO863" s="1536"/>
      <c r="AP863" s="1536"/>
      <c r="AQ863" s="1536"/>
      <c r="AR863" s="1536"/>
      <c r="AS863" s="1536"/>
      <c r="AT863" s="1536"/>
      <c r="AU863" s="1536"/>
      <c r="AV863" s="1536"/>
      <c r="AW863" s="1536"/>
      <c r="AX863" s="1536"/>
      <c r="AY863" s="1536"/>
      <c r="AZ863" s="1536"/>
      <c r="BA863" s="1536"/>
      <c r="BB863" s="1536"/>
      <c r="BC863" s="1536"/>
      <c r="BD863" s="1536"/>
      <c r="BE863" s="1536"/>
      <c r="BF863" s="1536"/>
    </row>
    <row r="864" spans="2:58" ht="15" x14ac:dyDescent="0.25">
      <c r="B864" s="1536"/>
      <c r="C864" s="1536"/>
      <c r="D864" s="1536"/>
      <c r="E864" s="1536"/>
      <c r="F864" s="1536"/>
      <c r="G864" s="1536"/>
      <c r="H864" s="1536"/>
      <c r="I864" s="1536"/>
      <c r="J864" s="1536"/>
      <c r="K864" s="1536"/>
      <c r="L864" s="1536"/>
      <c r="M864" s="1536"/>
      <c r="N864" s="1536"/>
      <c r="O864" s="1536"/>
      <c r="P864" s="1536"/>
      <c r="Q864" s="1536"/>
      <c r="R864" s="1536"/>
      <c r="S864" s="1536"/>
      <c r="T864" s="1536"/>
      <c r="U864" s="1536"/>
      <c r="V864" s="1536"/>
      <c r="W864" s="1536"/>
      <c r="X864" s="1536"/>
      <c r="Y864" s="1536"/>
      <c r="Z864" s="1536"/>
      <c r="AA864" s="1536"/>
      <c r="AB864" s="1536"/>
      <c r="AC864" s="1536"/>
      <c r="AD864" s="1536"/>
      <c r="AE864" s="1536"/>
      <c r="AF864" s="1536"/>
      <c r="AG864" s="1536"/>
      <c r="AH864" s="1536"/>
      <c r="AI864" s="1536"/>
      <c r="AJ864" s="1536"/>
      <c r="AK864" s="1536"/>
      <c r="AL864" s="1536"/>
      <c r="AM864" s="1536"/>
      <c r="AN864" s="1536"/>
      <c r="AO864" s="1536"/>
      <c r="AP864" s="1536"/>
      <c r="AQ864" s="1536"/>
      <c r="AR864" s="1536"/>
      <c r="AS864" s="1536"/>
      <c r="AT864" s="1536"/>
      <c r="AU864" s="1536"/>
      <c r="AV864" s="1536"/>
      <c r="AW864" s="1536"/>
      <c r="AX864" s="1536"/>
      <c r="AY864" s="1536"/>
      <c r="AZ864" s="1536"/>
      <c r="BA864" s="1536"/>
      <c r="BB864" s="1536"/>
      <c r="BC864" s="1536"/>
      <c r="BD864" s="1536"/>
      <c r="BE864" s="1536"/>
      <c r="BF864" s="1536"/>
    </row>
    <row r="865" spans="2:58" ht="15" x14ac:dyDescent="0.25">
      <c r="B865" s="1536"/>
      <c r="C865" s="1536"/>
      <c r="D865" s="1536"/>
      <c r="E865" s="1536"/>
      <c r="F865" s="1536"/>
      <c r="G865" s="1536"/>
      <c r="H865" s="1536"/>
      <c r="I865" s="1536"/>
      <c r="J865" s="1536"/>
      <c r="K865" s="1536"/>
      <c r="L865" s="1536"/>
      <c r="M865" s="1536"/>
      <c r="N865" s="1536"/>
      <c r="O865" s="1536"/>
      <c r="P865" s="1536"/>
      <c r="Q865" s="1536"/>
      <c r="R865" s="1536"/>
      <c r="S865" s="1536"/>
      <c r="T865" s="1536"/>
      <c r="U865" s="1536"/>
      <c r="V865" s="1536"/>
      <c r="W865" s="1536"/>
      <c r="X865" s="1536"/>
      <c r="Y865" s="1536"/>
      <c r="Z865" s="1536"/>
      <c r="AA865" s="1536"/>
      <c r="AB865" s="1536"/>
      <c r="AC865" s="1536"/>
      <c r="AD865" s="1536"/>
      <c r="AE865" s="1536"/>
      <c r="AF865" s="1536"/>
      <c r="AG865" s="1536"/>
      <c r="AH865" s="1536"/>
      <c r="AI865" s="1536"/>
      <c r="AJ865" s="1536"/>
      <c r="AK865" s="1536"/>
      <c r="AL865" s="1536"/>
      <c r="AM865" s="1536"/>
      <c r="AN865" s="1536"/>
      <c r="AO865" s="1536"/>
      <c r="AP865" s="1536"/>
      <c r="AQ865" s="1536"/>
      <c r="AR865" s="1536"/>
      <c r="AS865" s="1536"/>
      <c r="AT865" s="1536"/>
      <c r="AU865" s="1536"/>
      <c r="AV865" s="1536"/>
      <c r="AW865" s="1536"/>
      <c r="AX865" s="1536"/>
      <c r="AY865" s="1536"/>
      <c r="AZ865" s="1536"/>
      <c r="BA865" s="1536"/>
      <c r="BB865" s="1536"/>
      <c r="BC865" s="1536"/>
      <c r="BD865" s="1536"/>
      <c r="BE865" s="1536"/>
      <c r="BF865" s="1536"/>
    </row>
    <row r="866" spans="2:58" ht="15" x14ac:dyDescent="0.25">
      <c r="B866" s="1536"/>
      <c r="C866" s="1536"/>
      <c r="D866" s="1536"/>
      <c r="E866" s="1536"/>
      <c r="F866" s="1536"/>
      <c r="G866" s="1536"/>
      <c r="H866" s="1536"/>
      <c r="I866" s="1536"/>
      <c r="J866" s="1536"/>
      <c r="K866" s="1536"/>
      <c r="L866" s="1536"/>
      <c r="M866" s="1536"/>
      <c r="N866" s="1536"/>
      <c r="O866" s="1536"/>
      <c r="P866" s="1536"/>
      <c r="Q866" s="1536"/>
      <c r="R866" s="1536"/>
      <c r="S866" s="1536"/>
      <c r="T866" s="1536"/>
      <c r="U866" s="1536"/>
      <c r="V866" s="1536"/>
      <c r="W866" s="1536"/>
      <c r="X866" s="1536"/>
      <c r="Y866" s="1536"/>
      <c r="Z866" s="1536"/>
      <c r="AA866" s="1536"/>
      <c r="AB866" s="1536"/>
      <c r="AC866" s="1536"/>
      <c r="AD866" s="1536"/>
      <c r="AE866" s="1536"/>
      <c r="AF866" s="1536"/>
      <c r="AG866" s="1536"/>
      <c r="AH866" s="1536"/>
      <c r="AI866" s="1536"/>
      <c r="AJ866" s="1536"/>
      <c r="AK866" s="1536"/>
      <c r="AL866" s="1536"/>
      <c r="AM866" s="1536"/>
      <c r="AN866" s="1536"/>
      <c r="AO866" s="1536"/>
      <c r="AP866" s="1536"/>
      <c r="AQ866" s="1536"/>
      <c r="AR866" s="1536"/>
      <c r="AS866" s="1536"/>
      <c r="AT866" s="1536"/>
      <c r="AU866" s="1536"/>
      <c r="AV866" s="1536"/>
      <c r="AW866" s="1536"/>
      <c r="AX866" s="1536"/>
      <c r="AY866" s="1536"/>
      <c r="AZ866" s="1536"/>
      <c r="BA866" s="1536"/>
      <c r="BB866" s="1536"/>
      <c r="BC866" s="1536"/>
      <c r="BD866" s="1536"/>
      <c r="BE866" s="1536"/>
      <c r="BF866" s="1536"/>
    </row>
    <row r="867" spans="2:58" ht="15" x14ac:dyDescent="0.25">
      <c r="B867" s="1536"/>
      <c r="C867" s="1536"/>
      <c r="D867" s="1536"/>
      <c r="E867" s="1536"/>
      <c r="F867" s="1536"/>
      <c r="G867" s="1536"/>
      <c r="H867" s="1536"/>
      <c r="I867" s="1536"/>
      <c r="J867" s="1536"/>
      <c r="K867" s="1536"/>
      <c r="L867" s="1536"/>
      <c r="M867" s="1536"/>
      <c r="N867" s="1536"/>
      <c r="O867" s="1536"/>
      <c r="P867" s="1536"/>
      <c r="Q867" s="1536"/>
      <c r="R867" s="1536"/>
      <c r="S867" s="1536"/>
      <c r="T867" s="1536"/>
      <c r="U867" s="1536"/>
      <c r="V867" s="1536"/>
      <c r="W867" s="1536"/>
      <c r="X867" s="1536"/>
      <c r="Y867" s="1536"/>
      <c r="Z867" s="1536"/>
      <c r="AA867" s="1536"/>
      <c r="AB867" s="1536"/>
      <c r="AC867" s="1536"/>
      <c r="AD867" s="1536"/>
      <c r="AE867" s="1536"/>
      <c r="AF867" s="1536"/>
      <c r="AG867" s="1536"/>
      <c r="AH867" s="1536"/>
      <c r="AI867" s="1536"/>
      <c r="AJ867" s="1536"/>
      <c r="AK867" s="1536"/>
      <c r="AL867" s="1536"/>
      <c r="AM867" s="1536"/>
      <c r="AN867" s="1536"/>
      <c r="AO867" s="1536"/>
      <c r="AP867" s="1536"/>
      <c r="AQ867" s="1536"/>
      <c r="AR867" s="1536"/>
      <c r="AS867" s="1536"/>
      <c r="AT867" s="1536"/>
      <c r="AU867" s="1536"/>
      <c r="AV867" s="1536"/>
      <c r="AW867" s="1536"/>
      <c r="AX867" s="1536"/>
      <c r="AY867" s="1536"/>
      <c r="AZ867" s="1536"/>
      <c r="BA867" s="1536"/>
      <c r="BB867" s="1536"/>
      <c r="BC867" s="1536"/>
      <c r="BD867" s="1536"/>
      <c r="BE867" s="1536"/>
      <c r="BF867" s="1536"/>
    </row>
    <row r="868" spans="2:58" ht="15" x14ac:dyDescent="0.25">
      <c r="B868" s="1536"/>
      <c r="C868" s="1536"/>
      <c r="D868" s="1536"/>
      <c r="E868" s="1536"/>
      <c r="F868" s="1536"/>
      <c r="G868" s="1536"/>
      <c r="H868" s="1536"/>
      <c r="I868" s="1536"/>
      <c r="J868" s="1536"/>
      <c r="K868" s="1536"/>
      <c r="L868" s="1536"/>
      <c r="M868" s="1536"/>
      <c r="N868" s="1536"/>
      <c r="O868" s="1536"/>
      <c r="P868" s="1536"/>
      <c r="Q868" s="1536"/>
      <c r="R868" s="1536"/>
      <c r="S868" s="1536"/>
      <c r="T868" s="1536"/>
      <c r="U868" s="1536"/>
      <c r="V868" s="1536"/>
      <c r="W868" s="1536"/>
      <c r="X868" s="1536"/>
      <c r="Y868" s="1536"/>
      <c r="Z868" s="1536"/>
      <c r="AA868" s="1536"/>
      <c r="AB868" s="1536"/>
      <c r="AC868" s="1536"/>
      <c r="AD868" s="1536"/>
      <c r="AE868" s="1536"/>
      <c r="AF868" s="1536"/>
      <c r="AG868" s="1536"/>
      <c r="AH868" s="1536"/>
      <c r="AI868" s="1536"/>
      <c r="AJ868" s="1536"/>
      <c r="AK868" s="1536"/>
      <c r="AL868" s="1536"/>
      <c r="AM868" s="1536"/>
      <c r="AN868" s="1536"/>
      <c r="AO868" s="1536"/>
      <c r="AP868" s="1536"/>
      <c r="AQ868" s="1536"/>
      <c r="AR868" s="1536"/>
      <c r="AS868" s="1536"/>
      <c r="AT868" s="1536"/>
      <c r="AU868" s="1536"/>
      <c r="AV868" s="1536"/>
      <c r="AW868" s="1536"/>
      <c r="AX868" s="1536"/>
      <c r="AY868" s="1536"/>
      <c r="AZ868" s="1536"/>
      <c r="BA868" s="1536"/>
      <c r="BB868" s="1536"/>
      <c r="BC868" s="1536"/>
      <c r="BD868" s="1536"/>
      <c r="BE868" s="1536"/>
      <c r="BF868" s="1536"/>
    </row>
    <row r="869" spans="2:58" ht="15" x14ac:dyDescent="0.25">
      <c r="B869" s="1536"/>
      <c r="C869" s="1536"/>
      <c r="D869" s="1536"/>
      <c r="E869" s="1536"/>
      <c r="F869" s="1536"/>
      <c r="G869" s="1536"/>
      <c r="H869" s="1536"/>
      <c r="I869" s="1536"/>
      <c r="J869" s="1536"/>
      <c r="K869" s="1536"/>
      <c r="L869" s="1536"/>
      <c r="M869" s="1536"/>
      <c r="N869" s="1536"/>
      <c r="O869" s="1536"/>
      <c r="P869" s="1536"/>
      <c r="Q869" s="1536"/>
      <c r="R869" s="1536"/>
      <c r="S869" s="1536"/>
      <c r="T869" s="1536"/>
      <c r="U869" s="1536"/>
      <c r="V869" s="1536"/>
      <c r="W869" s="1536"/>
      <c r="X869" s="1536"/>
      <c r="Y869" s="1536"/>
      <c r="Z869" s="1536"/>
      <c r="AA869" s="1536"/>
      <c r="AB869" s="1536"/>
      <c r="AC869" s="1536"/>
      <c r="AD869" s="1536"/>
      <c r="AE869" s="1536"/>
      <c r="AF869" s="1536"/>
      <c r="AG869" s="1536"/>
      <c r="AH869" s="1536"/>
      <c r="AI869" s="1536"/>
      <c r="AJ869" s="1536"/>
      <c r="AK869" s="1536"/>
      <c r="AL869" s="1536"/>
      <c r="AM869" s="1536"/>
      <c r="AN869" s="1536"/>
      <c r="AO869" s="1536"/>
      <c r="AP869" s="1536"/>
      <c r="AQ869" s="1536"/>
      <c r="AR869" s="1536"/>
      <c r="AS869" s="1536"/>
      <c r="AT869" s="1536"/>
      <c r="AU869" s="1536"/>
      <c r="AV869" s="1536"/>
      <c r="AW869" s="1536"/>
      <c r="AX869" s="1536"/>
      <c r="AY869" s="1536"/>
      <c r="AZ869" s="1536"/>
      <c r="BA869" s="1536"/>
      <c r="BB869" s="1536"/>
      <c r="BC869" s="1536"/>
      <c r="BD869" s="1536"/>
      <c r="BE869" s="1536"/>
      <c r="BF869" s="1536"/>
    </row>
    <row r="870" spans="2:58" ht="15" x14ac:dyDescent="0.25">
      <c r="B870" s="1536"/>
      <c r="C870" s="1536"/>
      <c r="D870" s="1536"/>
      <c r="E870" s="1536"/>
      <c r="F870" s="1536"/>
      <c r="G870" s="1536"/>
      <c r="H870" s="1536"/>
      <c r="I870" s="1536"/>
      <c r="J870" s="1536"/>
      <c r="K870" s="1536"/>
      <c r="L870" s="1536"/>
      <c r="M870" s="1536"/>
      <c r="N870" s="1536"/>
      <c r="O870" s="1536"/>
      <c r="P870" s="1536"/>
      <c r="Q870" s="1536"/>
      <c r="R870" s="1536"/>
      <c r="S870" s="1536"/>
      <c r="T870" s="1536"/>
      <c r="U870" s="1536"/>
      <c r="V870" s="1536"/>
      <c r="W870" s="1536"/>
      <c r="X870" s="1536"/>
      <c r="Y870" s="1536"/>
      <c r="Z870" s="1536"/>
      <c r="AA870" s="1536"/>
      <c r="AB870" s="1536"/>
      <c r="AC870" s="1536"/>
      <c r="AD870" s="1536"/>
      <c r="AE870" s="1536"/>
      <c r="AF870" s="1536"/>
      <c r="AG870" s="1536"/>
      <c r="AH870" s="1536"/>
      <c r="AI870" s="1536"/>
      <c r="AJ870" s="1536"/>
      <c r="AK870" s="1536"/>
      <c r="AL870" s="1536"/>
      <c r="AM870" s="1536"/>
      <c r="AN870" s="1536"/>
      <c r="AO870" s="1536"/>
      <c r="AP870" s="1536"/>
      <c r="AQ870" s="1536"/>
      <c r="AR870" s="1536"/>
      <c r="AS870" s="1536"/>
      <c r="AT870" s="1536"/>
      <c r="AU870" s="1536"/>
      <c r="AV870" s="1536"/>
      <c r="AW870" s="1536"/>
      <c r="AX870" s="1536"/>
      <c r="AY870" s="1536"/>
      <c r="AZ870" s="1536"/>
      <c r="BA870" s="1536"/>
      <c r="BB870" s="1536"/>
      <c r="BC870" s="1536"/>
      <c r="BD870" s="1536"/>
      <c r="BE870" s="1536"/>
      <c r="BF870" s="1536"/>
    </row>
    <row r="871" spans="2:58" ht="15" x14ac:dyDescent="0.25">
      <c r="B871" s="1536"/>
      <c r="C871" s="1536"/>
      <c r="D871" s="1536"/>
      <c r="E871" s="1536"/>
      <c r="F871" s="1536"/>
      <c r="G871" s="1536"/>
      <c r="H871" s="1536"/>
      <c r="I871" s="1536"/>
      <c r="J871" s="1536"/>
      <c r="K871" s="1536"/>
      <c r="L871" s="1536"/>
      <c r="M871" s="1536"/>
      <c r="N871" s="1536"/>
      <c r="O871" s="1536"/>
      <c r="P871" s="1536"/>
      <c r="Q871" s="1536"/>
      <c r="R871" s="1536"/>
      <c r="S871" s="1536"/>
      <c r="T871" s="1536"/>
      <c r="U871" s="1536"/>
      <c r="V871" s="1536"/>
      <c r="W871" s="1536"/>
      <c r="X871" s="1536"/>
      <c r="Y871" s="1536"/>
      <c r="Z871" s="1536"/>
      <c r="AA871" s="1536"/>
      <c r="AB871" s="1536"/>
      <c r="AC871" s="1536"/>
      <c r="AD871" s="1536"/>
      <c r="AE871" s="1536"/>
      <c r="AF871" s="1536"/>
      <c r="AG871" s="1536"/>
      <c r="AH871" s="1536"/>
      <c r="AI871" s="1536"/>
      <c r="AJ871" s="1536"/>
      <c r="AK871" s="1536"/>
      <c r="AL871" s="1536"/>
      <c r="AM871" s="1536"/>
      <c r="AN871" s="1536"/>
      <c r="AO871" s="1536"/>
      <c r="AP871" s="1536"/>
      <c r="AQ871" s="1536"/>
      <c r="AR871" s="1536"/>
      <c r="AS871" s="1536"/>
      <c r="AT871" s="1536"/>
      <c r="AU871" s="1536"/>
      <c r="AV871" s="1536"/>
      <c r="AW871" s="1536"/>
      <c r="AX871" s="1536"/>
      <c r="AY871" s="1536"/>
      <c r="AZ871" s="1536"/>
      <c r="BA871" s="1536"/>
      <c r="BB871" s="1536"/>
      <c r="BC871" s="1536"/>
      <c r="BD871" s="1536"/>
      <c r="BE871" s="1536"/>
      <c r="BF871" s="1536"/>
    </row>
    <row r="872" spans="2:58" ht="15" x14ac:dyDescent="0.25">
      <c r="B872" s="1536"/>
      <c r="C872" s="1536"/>
      <c r="D872" s="1536"/>
      <c r="E872" s="1536"/>
      <c r="F872" s="1536"/>
      <c r="G872" s="1536"/>
      <c r="H872" s="1536"/>
      <c r="I872" s="1536"/>
      <c r="J872" s="1536"/>
      <c r="K872" s="1536"/>
      <c r="L872" s="1536"/>
      <c r="M872" s="1536"/>
      <c r="N872" s="1536"/>
      <c r="O872" s="1536"/>
      <c r="P872" s="1536"/>
      <c r="Q872" s="1536"/>
      <c r="R872" s="1536"/>
      <c r="S872" s="1536"/>
      <c r="T872" s="1536"/>
      <c r="U872" s="1536"/>
      <c r="V872" s="1536"/>
      <c r="W872" s="1536"/>
      <c r="X872" s="1536"/>
      <c r="Y872" s="1536"/>
      <c r="Z872" s="1536"/>
      <c r="AA872" s="1536"/>
      <c r="AB872" s="1536"/>
      <c r="AC872" s="1536"/>
      <c r="AD872" s="1536"/>
      <c r="AE872" s="1536"/>
      <c r="AF872" s="1536"/>
      <c r="AG872" s="1536"/>
      <c r="AH872" s="1536"/>
      <c r="AI872" s="1536"/>
      <c r="AJ872" s="1536"/>
      <c r="AK872" s="1536"/>
      <c r="AL872" s="1536"/>
      <c r="AM872" s="1536"/>
      <c r="AN872" s="1536"/>
      <c r="AO872" s="1536"/>
      <c r="AP872" s="1536"/>
      <c r="AQ872" s="1536"/>
      <c r="AR872" s="1536"/>
      <c r="AS872" s="1536"/>
      <c r="AT872" s="1536"/>
      <c r="AU872" s="1536"/>
      <c r="AV872" s="1536"/>
      <c r="AW872" s="1536"/>
      <c r="AX872" s="1536"/>
      <c r="AY872" s="1536"/>
      <c r="AZ872" s="1536"/>
      <c r="BA872" s="1536"/>
      <c r="BB872" s="1536"/>
      <c r="BC872" s="1536"/>
      <c r="BD872" s="1536"/>
      <c r="BE872" s="1536"/>
      <c r="BF872" s="1536"/>
    </row>
    <row r="873" spans="2:58" ht="15" x14ac:dyDescent="0.25">
      <c r="B873" s="1536"/>
      <c r="C873" s="1536"/>
      <c r="D873" s="1536"/>
      <c r="E873" s="1536"/>
      <c r="F873" s="1536"/>
      <c r="G873" s="1536"/>
      <c r="H873" s="1536"/>
      <c r="I873" s="1536"/>
      <c r="J873" s="1536"/>
      <c r="K873" s="1536"/>
      <c r="L873" s="1536"/>
      <c r="M873" s="1536"/>
      <c r="N873" s="1536"/>
      <c r="O873" s="1536"/>
      <c r="P873" s="1536"/>
      <c r="Q873" s="1536"/>
      <c r="R873" s="1536"/>
      <c r="S873" s="1536"/>
      <c r="T873" s="1536"/>
      <c r="U873" s="1536"/>
      <c r="V873" s="1536"/>
      <c r="W873" s="1536"/>
      <c r="X873" s="1536"/>
      <c r="Y873" s="1536"/>
      <c r="Z873" s="1536"/>
      <c r="AA873" s="1536"/>
      <c r="AB873" s="1536"/>
      <c r="AC873" s="1536"/>
      <c r="AD873" s="1536"/>
      <c r="AE873" s="1536"/>
      <c r="AF873" s="1536"/>
      <c r="AG873" s="1536"/>
      <c r="AH873" s="1536"/>
      <c r="AI873" s="1536"/>
      <c r="AJ873" s="1536"/>
      <c r="AK873" s="1536"/>
      <c r="AL873" s="1536"/>
      <c r="AM873" s="1536"/>
      <c r="AN873" s="1536"/>
      <c r="AO873" s="1536"/>
      <c r="AP873" s="1536"/>
      <c r="AQ873" s="1536"/>
      <c r="AR873" s="1536"/>
      <c r="AS873" s="1536"/>
      <c r="AT873" s="1536"/>
      <c r="AU873" s="1536"/>
      <c r="AV873" s="1536"/>
      <c r="AW873" s="1536"/>
      <c r="AX873" s="1536"/>
      <c r="AY873" s="1536"/>
      <c r="AZ873" s="1536"/>
      <c r="BA873" s="1536"/>
      <c r="BB873" s="1536"/>
      <c r="BC873" s="1536"/>
      <c r="BD873" s="1536"/>
      <c r="BE873" s="1536"/>
      <c r="BF873" s="1536"/>
    </row>
    <row r="874" spans="2:58" ht="15" x14ac:dyDescent="0.25">
      <c r="B874" s="1536"/>
      <c r="C874" s="1536"/>
      <c r="D874" s="1536"/>
      <c r="E874" s="1536"/>
      <c r="F874" s="1536"/>
      <c r="G874" s="1536"/>
      <c r="H874" s="1536"/>
      <c r="I874" s="1536"/>
      <c r="J874" s="1536"/>
      <c r="K874" s="1536"/>
      <c r="L874" s="1536"/>
      <c r="M874" s="1536"/>
      <c r="N874" s="1536"/>
      <c r="O874" s="1536"/>
      <c r="P874" s="1536"/>
      <c r="Q874" s="1536"/>
      <c r="R874" s="1536"/>
      <c r="S874" s="1536"/>
      <c r="T874" s="1536"/>
      <c r="U874" s="1536"/>
      <c r="V874" s="1536"/>
      <c r="W874" s="1536"/>
      <c r="X874" s="1536"/>
      <c r="Y874" s="1536"/>
      <c r="Z874" s="1536"/>
      <c r="AA874" s="1536"/>
      <c r="AB874" s="1536"/>
      <c r="AC874" s="1536"/>
      <c r="AD874" s="1536"/>
      <c r="AE874" s="1536"/>
      <c r="AF874" s="1536"/>
      <c r="AG874" s="1536"/>
      <c r="AH874" s="1536"/>
      <c r="AI874" s="1536"/>
      <c r="AJ874" s="1536"/>
      <c r="AK874" s="1536"/>
      <c r="AL874" s="1536"/>
      <c r="AM874" s="1536"/>
      <c r="AN874" s="1536"/>
      <c r="AO874" s="1536"/>
      <c r="AP874" s="1536"/>
      <c r="AQ874" s="1536"/>
      <c r="AR874" s="1536"/>
      <c r="AS874" s="1536"/>
      <c r="AT874" s="1536"/>
      <c r="AU874" s="1536"/>
      <c r="AV874" s="1536"/>
      <c r="AW874" s="1536"/>
      <c r="AX874" s="1536"/>
      <c r="AY874" s="1536"/>
      <c r="AZ874" s="1536"/>
      <c r="BA874" s="1536"/>
      <c r="BB874" s="1536"/>
      <c r="BC874" s="1536"/>
      <c r="BD874" s="1536"/>
      <c r="BE874" s="1536"/>
      <c r="BF874" s="1536"/>
    </row>
    <row r="875" spans="2:58" ht="15" x14ac:dyDescent="0.25">
      <c r="B875" s="1536"/>
      <c r="C875" s="1536"/>
      <c r="D875" s="1536"/>
      <c r="E875" s="1536"/>
      <c r="F875" s="1536"/>
      <c r="G875" s="1536"/>
      <c r="H875" s="1536"/>
      <c r="I875" s="1536"/>
      <c r="J875" s="1536"/>
      <c r="K875" s="1536"/>
      <c r="L875" s="1536"/>
      <c r="M875" s="1536"/>
      <c r="N875" s="1536"/>
      <c r="O875" s="1536"/>
      <c r="P875" s="1536"/>
      <c r="Q875" s="1536"/>
      <c r="R875" s="1536"/>
      <c r="S875" s="1536"/>
      <c r="T875" s="1536"/>
      <c r="U875" s="1536"/>
      <c r="V875" s="1536"/>
      <c r="W875" s="1536"/>
      <c r="X875" s="1536"/>
      <c r="Y875" s="1536"/>
      <c r="Z875" s="1536"/>
      <c r="AA875" s="1536"/>
      <c r="AB875" s="1536"/>
      <c r="AC875" s="1536"/>
      <c r="AD875" s="1536"/>
      <c r="AE875" s="1536"/>
      <c r="AF875" s="1536"/>
      <c r="AG875" s="1536"/>
      <c r="AH875" s="1536"/>
      <c r="AI875" s="1536"/>
      <c r="AJ875" s="1536"/>
      <c r="AK875" s="1536"/>
      <c r="AL875" s="1536"/>
      <c r="AM875" s="1536"/>
      <c r="AN875" s="1536"/>
      <c r="AO875" s="1536"/>
      <c r="AP875" s="1536"/>
      <c r="AQ875" s="1536"/>
      <c r="AR875" s="1536"/>
      <c r="AS875" s="1536"/>
      <c r="AT875" s="1536"/>
      <c r="AU875" s="1536"/>
      <c r="AV875" s="1536"/>
      <c r="AW875" s="1536"/>
      <c r="AX875" s="1536"/>
      <c r="AY875" s="1536"/>
      <c r="AZ875" s="1536"/>
      <c r="BA875" s="1536"/>
      <c r="BB875" s="1536"/>
      <c r="BC875" s="1536"/>
      <c r="BD875" s="1536"/>
      <c r="BE875" s="1536"/>
      <c r="BF875" s="1536"/>
    </row>
    <row r="876" spans="2:58" ht="15" x14ac:dyDescent="0.25">
      <c r="B876" s="1536"/>
      <c r="C876" s="1536"/>
      <c r="D876" s="1536"/>
      <c r="E876" s="1536"/>
      <c r="F876" s="1536"/>
      <c r="G876" s="1536"/>
      <c r="H876" s="1536"/>
      <c r="I876" s="1536"/>
      <c r="J876" s="1536"/>
      <c r="K876" s="1536"/>
      <c r="L876" s="1536"/>
      <c r="M876" s="1536"/>
      <c r="N876" s="1536"/>
      <c r="O876" s="1536"/>
      <c r="P876" s="1536"/>
      <c r="Q876" s="1536"/>
      <c r="R876" s="1536"/>
      <c r="S876" s="1536"/>
      <c r="T876" s="1536"/>
      <c r="U876" s="1536"/>
      <c r="V876" s="1536"/>
      <c r="W876" s="1536"/>
      <c r="X876" s="1536"/>
      <c r="Y876" s="1536"/>
      <c r="Z876" s="1536"/>
      <c r="AA876" s="1536"/>
      <c r="AB876" s="1536"/>
      <c r="AC876" s="1536"/>
      <c r="AD876" s="1536"/>
      <c r="AE876" s="1536"/>
      <c r="AF876" s="1536"/>
      <c r="AG876" s="1536"/>
      <c r="AH876" s="1536"/>
      <c r="AI876" s="1536"/>
      <c r="AJ876" s="1536"/>
      <c r="AK876" s="1536"/>
      <c r="AL876" s="1536"/>
      <c r="AM876" s="1536"/>
      <c r="AN876" s="1536"/>
      <c r="AO876" s="1536"/>
      <c r="AP876" s="1536"/>
      <c r="AQ876" s="1536"/>
      <c r="AR876" s="1536"/>
      <c r="AS876" s="1536"/>
      <c r="AT876" s="1536"/>
      <c r="AU876" s="1536"/>
      <c r="AV876" s="1536"/>
      <c r="AW876" s="1536"/>
      <c r="AX876" s="1536"/>
      <c r="AY876" s="1536"/>
      <c r="AZ876" s="1536"/>
      <c r="BA876" s="1536"/>
      <c r="BB876" s="1536"/>
      <c r="BC876" s="1536"/>
      <c r="BD876" s="1536"/>
      <c r="BE876" s="1536"/>
      <c r="BF876" s="1536"/>
    </row>
    <row r="877" spans="2:58" ht="15" x14ac:dyDescent="0.25">
      <c r="B877" s="1536"/>
      <c r="C877" s="1536"/>
      <c r="D877" s="1536"/>
      <c r="E877" s="1536"/>
      <c r="F877" s="1536"/>
      <c r="G877" s="1536"/>
      <c r="H877" s="1536"/>
      <c r="I877" s="1536"/>
      <c r="J877" s="1536"/>
      <c r="K877" s="1536"/>
      <c r="L877" s="1536"/>
      <c r="M877" s="1536"/>
      <c r="N877" s="1536"/>
      <c r="O877" s="1536"/>
      <c r="P877" s="1536"/>
      <c r="Q877" s="1536"/>
      <c r="R877" s="1536"/>
      <c r="S877" s="1536"/>
      <c r="T877" s="1536"/>
      <c r="U877" s="1536"/>
      <c r="V877" s="1536"/>
      <c r="W877" s="1536"/>
      <c r="X877" s="1536"/>
      <c r="Y877" s="1536"/>
      <c r="Z877" s="1536"/>
      <c r="AA877" s="1536"/>
      <c r="AB877" s="1536"/>
      <c r="AC877" s="1536"/>
      <c r="AD877" s="1536"/>
      <c r="AE877" s="1536"/>
      <c r="AF877" s="1536"/>
      <c r="AG877" s="1536"/>
      <c r="AH877" s="1536"/>
      <c r="AI877" s="1536"/>
      <c r="AJ877" s="1536"/>
      <c r="AK877" s="1536"/>
      <c r="AL877" s="1536"/>
      <c r="AM877" s="1536"/>
      <c r="AN877" s="1536"/>
      <c r="AO877" s="1536"/>
      <c r="AP877" s="1536"/>
      <c r="AQ877" s="1536"/>
      <c r="AR877" s="1536"/>
      <c r="AS877" s="1536"/>
      <c r="AT877" s="1536"/>
      <c r="AU877" s="1536"/>
      <c r="AV877" s="1536"/>
      <c r="AW877" s="1536"/>
      <c r="AX877" s="1536"/>
      <c r="AY877" s="1536"/>
      <c r="AZ877" s="1536"/>
      <c r="BA877" s="1536"/>
      <c r="BB877" s="1536"/>
      <c r="BC877" s="1536"/>
      <c r="BD877" s="1536"/>
      <c r="BE877" s="1536"/>
      <c r="BF877" s="1536"/>
    </row>
    <row r="878" spans="2:58" ht="15" x14ac:dyDescent="0.25">
      <c r="B878" s="1536"/>
      <c r="C878" s="1536"/>
      <c r="D878" s="1536"/>
      <c r="E878" s="1536"/>
      <c r="F878" s="1536"/>
      <c r="G878" s="1536"/>
      <c r="H878" s="1536"/>
      <c r="I878" s="1536"/>
      <c r="J878" s="1536"/>
      <c r="K878" s="1536"/>
      <c r="L878" s="1536"/>
      <c r="M878" s="1536"/>
      <c r="N878" s="1536"/>
      <c r="O878" s="1536"/>
      <c r="P878" s="1536"/>
      <c r="Q878" s="1536"/>
      <c r="R878" s="1536"/>
      <c r="S878" s="1536"/>
      <c r="T878" s="1536"/>
      <c r="U878" s="1536"/>
      <c r="V878" s="1536"/>
      <c r="W878" s="1536"/>
      <c r="X878" s="1536"/>
      <c r="Y878" s="1536"/>
      <c r="Z878" s="1536"/>
      <c r="AA878" s="1536"/>
      <c r="AB878" s="1536"/>
      <c r="AC878" s="1536"/>
      <c r="AD878" s="1536"/>
      <c r="AE878" s="1536"/>
      <c r="AF878" s="1536"/>
      <c r="AG878" s="1536"/>
      <c r="AH878" s="1536"/>
      <c r="AI878" s="1536"/>
      <c r="AJ878" s="1536"/>
      <c r="AK878" s="1536"/>
      <c r="AL878" s="1536"/>
      <c r="AM878" s="1536"/>
      <c r="AN878" s="1536"/>
      <c r="AO878" s="1536"/>
      <c r="AP878" s="1536"/>
      <c r="AQ878" s="1536"/>
      <c r="AR878" s="1536"/>
      <c r="AS878" s="1536"/>
      <c r="AT878" s="1536"/>
      <c r="AU878" s="1536"/>
      <c r="AV878" s="1536"/>
      <c r="AW878" s="1536"/>
      <c r="AX878" s="1536"/>
      <c r="AY878" s="1536"/>
      <c r="AZ878" s="1536"/>
      <c r="BA878" s="1536"/>
      <c r="BB878" s="1536"/>
      <c r="BC878" s="1536"/>
      <c r="BD878" s="1536"/>
      <c r="BE878" s="1536"/>
      <c r="BF878" s="1536"/>
    </row>
    <row r="879" spans="2:58" ht="15" x14ac:dyDescent="0.25">
      <c r="B879" s="1536"/>
      <c r="C879" s="1536"/>
      <c r="D879" s="1536"/>
      <c r="E879" s="1536"/>
      <c r="F879" s="1536"/>
      <c r="G879" s="1536"/>
      <c r="H879" s="1536"/>
      <c r="I879" s="1536"/>
      <c r="J879" s="1536"/>
      <c r="K879" s="1536"/>
      <c r="L879" s="1536"/>
      <c r="M879" s="1536"/>
      <c r="N879" s="1536"/>
      <c r="O879" s="1536"/>
      <c r="P879" s="1536"/>
      <c r="Q879" s="1536"/>
      <c r="R879" s="1536"/>
      <c r="S879" s="1536"/>
      <c r="T879" s="1536"/>
      <c r="U879" s="1536"/>
      <c r="V879" s="1536"/>
      <c r="W879" s="1536"/>
      <c r="X879" s="1536"/>
      <c r="Y879" s="1536"/>
      <c r="Z879" s="1536"/>
      <c r="AA879" s="1536"/>
      <c r="AB879" s="1536"/>
      <c r="AC879" s="1536"/>
      <c r="AD879" s="1536"/>
      <c r="AE879" s="1536"/>
      <c r="AF879" s="1536"/>
      <c r="AG879" s="1536"/>
      <c r="AH879" s="1536"/>
      <c r="AI879" s="1536"/>
      <c r="AJ879" s="1536"/>
      <c r="AK879" s="1536"/>
      <c r="AL879" s="1536"/>
      <c r="AM879" s="1536"/>
      <c r="AN879" s="1536"/>
      <c r="AO879" s="1536"/>
      <c r="AP879" s="1536"/>
      <c r="AQ879" s="1536"/>
      <c r="AR879" s="1536"/>
      <c r="AS879" s="1536"/>
      <c r="AT879" s="1536"/>
      <c r="AU879" s="1536"/>
      <c r="AV879" s="1536"/>
      <c r="AW879" s="1536"/>
      <c r="AX879" s="1536"/>
      <c r="AY879" s="1536"/>
      <c r="AZ879" s="1536"/>
      <c r="BA879" s="1536"/>
      <c r="BB879" s="1536"/>
      <c r="BC879" s="1536"/>
      <c r="BD879" s="1536"/>
      <c r="BE879" s="1536"/>
      <c r="BF879" s="1536"/>
    </row>
    <row r="880" spans="2:58" ht="15" x14ac:dyDescent="0.25">
      <c r="B880" s="1536"/>
      <c r="C880" s="1536"/>
      <c r="D880" s="1536"/>
      <c r="E880" s="1536"/>
      <c r="F880" s="1536"/>
      <c r="G880" s="1536"/>
      <c r="H880" s="1536"/>
      <c r="I880" s="1536"/>
      <c r="J880" s="1536"/>
      <c r="K880" s="1536"/>
      <c r="L880" s="1536"/>
      <c r="M880" s="1536"/>
      <c r="N880" s="1536"/>
      <c r="O880" s="1536"/>
      <c r="P880" s="1536"/>
      <c r="Q880" s="1536"/>
      <c r="R880" s="1536"/>
      <c r="S880" s="1536"/>
      <c r="T880" s="1536"/>
      <c r="U880" s="1536"/>
      <c r="V880" s="1536"/>
      <c r="W880" s="1536"/>
      <c r="X880" s="1536"/>
      <c r="Y880" s="1536"/>
      <c r="Z880" s="1536"/>
      <c r="AA880" s="1536"/>
      <c r="AB880" s="1536"/>
      <c r="AC880" s="1536"/>
      <c r="AD880" s="1536"/>
      <c r="AE880" s="1536"/>
      <c r="AF880" s="1536"/>
      <c r="AG880" s="1536"/>
      <c r="AH880" s="1536"/>
      <c r="AI880" s="1536"/>
      <c r="AJ880" s="1536"/>
      <c r="AK880" s="1536"/>
      <c r="AL880" s="1536"/>
      <c r="AM880" s="1536"/>
      <c r="AN880" s="1536"/>
      <c r="AO880" s="1536"/>
      <c r="AP880" s="1536"/>
      <c r="AQ880" s="1536"/>
      <c r="AR880" s="1536"/>
      <c r="AS880" s="1536"/>
      <c r="AT880" s="1536"/>
      <c r="AU880" s="1536"/>
      <c r="AV880" s="1536"/>
      <c r="AW880" s="1536"/>
      <c r="AX880" s="1536"/>
      <c r="AY880" s="1536"/>
      <c r="AZ880" s="1536"/>
      <c r="BA880" s="1536"/>
      <c r="BB880" s="1536"/>
      <c r="BC880" s="1536"/>
      <c r="BD880" s="1536"/>
      <c r="BE880" s="1536"/>
      <c r="BF880" s="1536"/>
    </row>
    <row r="881" spans="2:58" ht="15" x14ac:dyDescent="0.25">
      <c r="B881" s="1536"/>
      <c r="C881" s="1536"/>
      <c r="D881" s="1536"/>
      <c r="E881" s="1536"/>
      <c r="F881" s="1536"/>
      <c r="G881" s="1536"/>
      <c r="H881" s="1536"/>
      <c r="I881" s="1536"/>
      <c r="J881" s="1536"/>
      <c r="K881" s="1536"/>
      <c r="L881" s="1536"/>
      <c r="M881" s="1536"/>
      <c r="N881" s="1536"/>
      <c r="O881" s="1536"/>
      <c r="P881" s="1536"/>
      <c r="Q881" s="1536"/>
      <c r="R881" s="1536"/>
      <c r="S881" s="1536"/>
      <c r="T881" s="1536"/>
      <c r="U881" s="1536"/>
      <c r="V881" s="1536"/>
      <c r="W881" s="1536"/>
      <c r="X881" s="1536"/>
      <c r="Y881" s="1536"/>
      <c r="Z881" s="1536"/>
      <c r="AA881" s="1536"/>
      <c r="AB881" s="1536"/>
      <c r="AC881" s="1536"/>
      <c r="AD881" s="1536"/>
      <c r="AE881" s="1536"/>
      <c r="AF881" s="1536"/>
      <c r="AG881" s="1536"/>
      <c r="AH881" s="1536"/>
      <c r="AI881" s="1536"/>
      <c r="AJ881" s="1536"/>
      <c r="AK881" s="1536"/>
      <c r="AL881" s="1536"/>
      <c r="AM881" s="1536"/>
      <c r="AN881" s="1536"/>
      <c r="AO881" s="1536"/>
      <c r="AP881" s="1536"/>
      <c r="AQ881" s="1536"/>
      <c r="AR881" s="1536"/>
      <c r="AS881" s="1536"/>
      <c r="AT881" s="1536"/>
      <c r="AU881" s="1536"/>
      <c r="AV881" s="1536"/>
      <c r="AW881" s="1536"/>
      <c r="AX881" s="1536"/>
      <c r="AY881" s="1536"/>
      <c r="AZ881" s="1536"/>
      <c r="BA881" s="1536"/>
      <c r="BB881" s="1536"/>
      <c r="BC881" s="1536"/>
      <c r="BD881" s="1536"/>
      <c r="BE881" s="1536"/>
      <c r="BF881" s="1536"/>
    </row>
    <row r="882" spans="2:58" ht="15" x14ac:dyDescent="0.25">
      <c r="B882" s="1536"/>
      <c r="C882" s="1536"/>
      <c r="D882" s="1536"/>
      <c r="E882" s="1536"/>
      <c r="F882" s="1536"/>
      <c r="G882" s="1536"/>
      <c r="H882" s="1536"/>
      <c r="I882" s="1536"/>
      <c r="J882" s="1536"/>
      <c r="K882" s="1536"/>
      <c r="L882" s="1536"/>
      <c r="M882" s="1536"/>
      <c r="N882" s="1536"/>
      <c r="O882" s="1536"/>
      <c r="P882" s="1536"/>
      <c r="Q882" s="1536"/>
      <c r="R882" s="1536"/>
      <c r="S882" s="1536"/>
      <c r="T882" s="1536"/>
      <c r="U882" s="1536"/>
      <c r="V882" s="1536"/>
      <c r="W882" s="1536"/>
      <c r="X882" s="1536"/>
      <c r="Y882" s="1536"/>
      <c r="Z882" s="1536"/>
      <c r="AA882" s="1536"/>
      <c r="AB882" s="1536"/>
      <c r="AC882" s="1536"/>
      <c r="AD882" s="1536"/>
      <c r="AE882" s="1536"/>
      <c r="AF882" s="1536"/>
      <c r="AG882" s="1536"/>
      <c r="AH882" s="1536"/>
      <c r="AI882" s="1536"/>
      <c r="AJ882" s="1536"/>
      <c r="AK882" s="1536"/>
      <c r="AL882" s="1536"/>
      <c r="AM882" s="1536"/>
      <c r="AN882" s="1536"/>
      <c r="AO882" s="1536"/>
      <c r="AP882" s="1536"/>
      <c r="AQ882" s="1536"/>
      <c r="AR882" s="1536"/>
      <c r="AS882" s="1536"/>
      <c r="AT882" s="1536"/>
      <c r="AU882" s="1536"/>
      <c r="AV882" s="1536"/>
      <c r="AW882" s="1536"/>
      <c r="AX882" s="1536"/>
      <c r="AY882" s="1536"/>
      <c r="AZ882" s="1536"/>
      <c r="BA882" s="1536"/>
      <c r="BB882" s="1536"/>
      <c r="BC882" s="1536"/>
      <c r="BD882" s="1536"/>
      <c r="BE882" s="1536"/>
      <c r="BF882" s="1536"/>
    </row>
    <row r="883" spans="2:58" ht="15" x14ac:dyDescent="0.25">
      <c r="B883" s="1536"/>
      <c r="C883" s="1536"/>
      <c r="D883" s="1536"/>
      <c r="E883" s="1536"/>
      <c r="F883" s="1536"/>
      <c r="G883" s="1536"/>
      <c r="H883" s="1536"/>
      <c r="I883" s="1536"/>
      <c r="J883" s="1536"/>
      <c r="K883" s="1536"/>
      <c r="L883" s="1536"/>
      <c r="M883" s="1536"/>
      <c r="N883" s="1536"/>
      <c r="O883" s="1536"/>
      <c r="P883" s="1536"/>
      <c r="Q883" s="1536"/>
      <c r="R883" s="1536"/>
      <c r="S883" s="1536"/>
      <c r="T883" s="1536"/>
      <c r="U883" s="1536"/>
      <c r="V883" s="1536"/>
      <c r="W883" s="1536"/>
      <c r="X883" s="1536"/>
      <c r="Y883" s="1536"/>
      <c r="Z883" s="1536"/>
      <c r="AA883" s="1536"/>
      <c r="AB883" s="1536"/>
      <c r="AC883" s="1536"/>
      <c r="AD883" s="1536"/>
      <c r="AE883" s="1536"/>
      <c r="AF883" s="1536"/>
      <c r="AG883" s="1536"/>
      <c r="AH883" s="1536"/>
      <c r="AI883" s="1536"/>
      <c r="AJ883" s="1536"/>
      <c r="AK883" s="1536"/>
      <c r="AL883" s="1536"/>
      <c r="AM883" s="1536"/>
      <c r="AN883" s="1536"/>
      <c r="AO883" s="1536"/>
      <c r="AP883" s="1536"/>
      <c r="AQ883" s="1536"/>
      <c r="AR883" s="1536"/>
      <c r="AS883" s="1536"/>
      <c r="AT883" s="1536"/>
      <c r="AU883" s="1536"/>
      <c r="AV883" s="1536"/>
      <c r="AW883" s="1536"/>
      <c r="AX883" s="1536"/>
      <c r="AY883" s="1536"/>
      <c r="AZ883" s="1536"/>
      <c r="BA883" s="1536"/>
      <c r="BB883" s="1536"/>
      <c r="BC883" s="1536"/>
      <c r="BD883" s="1536"/>
      <c r="BE883" s="1536"/>
      <c r="BF883" s="1536"/>
    </row>
    <row r="884" spans="2:58" ht="15" x14ac:dyDescent="0.25">
      <c r="B884" s="1536"/>
      <c r="C884" s="1536"/>
      <c r="D884" s="1536"/>
      <c r="E884" s="1536"/>
      <c r="F884" s="1536"/>
      <c r="G884" s="1536"/>
      <c r="H884" s="1536"/>
      <c r="I884" s="1536"/>
      <c r="J884" s="1536"/>
      <c r="K884" s="1536"/>
      <c r="L884" s="1536"/>
      <c r="M884" s="1536"/>
      <c r="N884" s="1536"/>
      <c r="O884" s="1536"/>
      <c r="P884" s="1536"/>
      <c r="Q884" s="1536"/>
      <c r="R884" s="1536"/>
      <c r="S884" s="1536"/>
      <c r="T884" s="1536"/>
      <c r="U884" s="1536"/>
      <c r="V884" s="1536"/>
      <c r="W884" s="1536"/>
      <c r="X884" s="1536"/>
      <c r="Y884" s="1536"/>
      <c r="Z884" s="1536"/>
      <c r="AA884" s="1536"/>
      <c r="AB884" s="1536"/>
      <c r="AC884" s="1536"/>
      <c r="AD884" s="1536"/>
      <c r="AE884" s="1536"/>
      <c r="AF884" s="1536"/>
      <c r="AG884" s="1536"/>
      <c r="AH884" s="1536"/>
      <c r="AI884" s="1536"/>
      <c r="AJ884" s="1536"/>
      <c r="AK884" s="1536"/>
      <c r="AL884" s="1536"/>
      <c r="AM884" s="1536"/>
      <c r="AN884" s="1536"/>
      <c r="AO884" s="1536"/>
      <c r="AP884" s="1536"/>
      <c r="AQ884" s="1536"/>
      <c r="AR884" s="1536"/>
      <c r="AS884" s="1536"/>
      <c r="AT884" s="1536"/>
      <c r="AU884" s="1536"/>
      <c r="AV884" s="1536"/>
      <c r="AW884" s="1536"/>
      <c r="AX884" s="1536"/>
      <c r="AY884" s="1536"/>
      <c r="AZ884" s="1536"/>
      <c r="BA884" s="1536"/>
      <c r="BB884" s="1536"/>
      <c r="BC884" s="1536"/>
      <c r="BD884" s="1536"/>
      <c r="BE884" s="1536"/>
      <c r="BF884" s="1536"/>
    </row>
    <row r="885" spans="2:58" ht="15" x14ac:dyDescent="0.25">
      <c r="B885" s="1536"/>
      <c r="C885" s="1536"/>
      <c r="D885" s="1536"/>
      <c r="E885" s="1536"/>
      <c r="F885" s="1536"/>
      <c r="G885" s="1536"/>
      <c r="H885" s="1536"/>
      <c r="I885" s="1536"/>
      <c r="J885" s="1536"/>
      <c r="K885" s="1536"/>
      <c r="L885" s="1536"/>
      <c r="M885" s="1536"/>
      <c r="N885" s="1536"/>
      <c r="O885" s="1536"/>
      <c r="P885" s="1536"/>
      <c r="Q885" s="1536"/>
      <c r="R885" s="1536"/>
      <c r="S885" s="1536"/>
      <c r="T885" s="1536"/>
      <c r="U885" s="1536"/>
      <c r="V885" s="1536"/>
      <c r="W885" s="1536"/>
      <c r="X885" s="1536"/>
      <c r="Y885" s="1536"/>
      <c r="Z885" s="1536"/>
      <c r="AA885" s="1536"/>
      <c r="AB885" s="1536"/>
      <c r="AC885" s="1536"/>
      <c r="AD885" s="1536"/>
      <c r="AE885" s="1536"/>
      <c r="AF885" s="1536"/>
      <c r="AG885" s="1536"/>
      <c r="AH885" s="1536"/>
      <c r="AI885" s="1536"/>
      <c r="AJ885" s="1536"/>
      <c r="AK885" s="1536"/>
      <c r="AL885" s="1536"/>
      <c r="AM885" s="1536"/>
      <c r="AN885" s="1536"/>
      <c r="AO885" s="1536"/>
      <c r="AP885" s="1536"/>
      <c r="AQ885" s="1536"/>
      <c r="AR885" s="1536"/>
      <c r="AS885" s="1536"/>
      <c r="AT885" s="1536"/>
      <c r="AU885" s="1536"/>
      <c r="AV885" s="1536"/>
      <c r="AW885" s="1536"/>
      <c r="AX885" s="1536"/>
      <c r="AY885" s="1536"/>
      <c r="AZ885" s="1536"/>
      <c r="BA885" s="1536"/>
      <c r="BB885" s="1536"/>
      <c r="BC885" s="1536"/>
      <c r="BD885" s="1536"/>
      <c r="BE885" s="1536"/>
      <c r="BF885" s="1536"/>
    </row>
    <row r="886" spans="2:58" ht="15" x14ac:dyDescent="0.25">
      <c r="B886" s="1536"/>
      <c r="C886" s="1536"/>
      <c r="D886" s="1536"/>
      <c r="E886" s="1536"/>
      <c r="F886" s="1536"/>
      <c r="G886" s="1536"/>
      <c r="H886" s="1536"/>
      <c r="I886" s="1536"/>
      <c r="J886" s="1536"/>
      <c r="K886" s="1536"/>
      <c r="L886" s="1536"/>
      <c r="M886" s="1536"/>
      <c r="N886" s="1536"/>
      <c r="O886" s="1536"/>
      <c r="P886" s="1536"/>
      <c r="Q886" s="1536"/>
      <c r="R886" s="1536"/>
      <c r="S886" s="1536"/>
      <c r="T886" s="1536"/>
      <c r="U886" s="1536"/>
      <c r="V886" s="1536"/>
      <c r="W886" s="1536"/>
      <c r="X886" s="1536"/>
      <c r="Y886" s="1536"/>
      <c r="Z886" s="1536"/>
      <c r="AA886" s="1536"/>
      <c r="AB886" s="1536"/>
      <c r="AC886" s="1536"/>
      <c r="AD886" s="1536"/>
      <c r="AE886" s="1536"/>
      <c r="AF886" s="1536"/>
      <c r="AG886" s="1536"/>
      <c r="AH886" s="1536"/>
      <c r="AI886" s="1536"/>
      <c r="AJ886" s="1536"/>
      <c r="AK886" s="1536"/>
      <c r="AL886" s="1536"/>
      <c r="AM886" s="1536"/>
      <c r="AN886" s="1536"/>
      <c r="AO886" s="1536"/>
      <c r="AP886" s="1536"/>
      <c r="AQ886" s="1536"/>
      <c r="AR886" s="1536"/>
      <c r="AS886" s="1536"/>
      <c r="AT886" s="1536"/>
      <c r="AU886" s="1536"/>
      <c r="AV886" s="1536"/>
      <c r="AW886" s="1536"/>
      <c r="AX886" s="1536"/>
      <c r="AY886" s="1536"/>
      <c r="AZ886" s="1536"/>
      <c r="BA886" s="1536"/>
      <c r="BB886" s="1536"/>
      <c r="BC886" s="1536"/>
      <c r="BD886" s="1536"/>
      <c r="BE886" s="1536"/>
      <c r="BF886" s="1536"/>
    </row>
    <row r="887" spans="2:58" ht="15" x14ac:dyDescent="0.25">
      <c r="B887" s="1536"/>
      <c r="C887" s="1536"/>
      <c r="D887" s="1536"/>
      <c r="E887" s="1536"/>
      <c r="F887" s="1536"/>
      <c r="G887" s="1536"/>
      <c r="H887" s="1536"/>
      <c r="I887" s="1536"/>
      <c r="J887" s="1536"/>
      <c r="K887" s="1536"/>
      <c r="L887" s="1536"/>
      <c r="M887" s="1536"/>
      <c r="N887" s="1536"/>
      <c r="O887" s="1536"/>
      <c r="P887" s="1536"/>
      <c r="Q887" s="1536"/>
      <c r="R887" s="1536"/>
      <c r="S887" s="1536"/>
      <c r="T887" s="1536"/>
      <c r="U887" s="1536"/>
      <c r="V887" s="1536"/>
      <c r="W887" s="1536"/>
      <c r="X887" s="1536"/>
      <c r="Y887" s="1536"/>
      <c r="Z887" s="1536"/>
      <c r="AA887" s="1536"/>
      <c r="AB887" s="1536"/>
      <c r="AC887" s="1536"/>
      <c r="AD887" s="1536"/>
      <c r="AE887" s="1536"/>
      <c r="AF887" s="1536"/>
      <c r="AG887" s="1536"/>
      <c r="AH887" s="1536"/>
      <c r="AI887" s="1536"/>
      <c r="AJ887" s="1536"/>
      <c r="AK887" s="1536"/>
      <c r="AL887" s="1536"/>
      <c r="AM887" s="1536"/>
      <c r="AN887" s="1536"/>
      <c r="AO887" s="1536"/>
      <c r="AP887" s="1536"/>
      <c r="AQ887" s="1536"/>
      <c r="AR887" s="1536"/>
      <c r="AS887" s="1536"/>
      <c r="AT887" s="1536"/>
      <c r="AU887" s="1536"/>
      <c r="AV887" s="1536"/>
      <c r="AW887" s="1536"/>
      <c r="AX887" s="1536"/>
      <c r="AY887" s="1536"/>
      <c r="AZ887" s="1536"/>
      <c r="BA887" s="1536"/>
      <c r="BB887" s="1536"/>
      <c r="BC887" s="1536"/>
      <c r="BD887" s="1536"/>
      <c r="BE887" s="1536"/>
      <c r="BF887" s="1536"/>
    </row>
    <row r="888" spans="2:58" ht="15" x14ac:dyDescent="0.25">
      <c r="B888" s="1536"/>
      <c r="C888" s="1536"/>
      <c r="D888" s="1536"/>
      <c r="E888" s="1536"/>
      <c r="F888" s="1536"/>
      <c r="G888" s="1536"/>
      <c r="H888" s="1536"/>
      <c r="I888" s="1536"/>
      <c r="J888" s="1536"/>
      <c r="K888" s="1536"/>
      <c r="L888" s="1536"/>
      <c r="M888" s="1536"/>
      <c r="N888" s="1536"/>
      <c r="O888" s="1536"/>
      <c r="P888" s="1536"/>
      <c r="Q888" s="1536"/>
      <c r="R888" s="1536"/>
      <c r="S888" s="1536"/>
      <c r="T888" s="1536"/>
      <c r="U888" s="1536"/>
      <c r="V888" s="1536"/>
      <c r="W888" s="1536"/>
      <c r="X888" s="1536"/>
      <c r="Y888" s="1536"/>
      <c r="Z888" s="1536"/>
      <c r="AA888" s="1536"/>
      <c r="AB888" s="1536"/>
      <c r="AC888" s="1536"/>
      <c r="AD888" s="1536"/>
      <c r="AE888" s="1536"/>
      <c r="AF888" s="1536"/>
      <c r="AG888" s="1536"/>
      <c r="AH888" s="1536"/>
      <c r="AI888" s="1536"/>
      <c r="AJ888" s="1536"/>
      <c r="AK888" s="1536"/>
      <c r="AL888" s="1536"/>
      <c r="AM888" s="1536"/>
      <c r="AN888" s="1536"/>
      <c r="AO888" s="1536"/>
      <c r="AP888" s="1536"/>
      <c r="AQ888" s="1536"/>
      <c r="AR888" s="1536"/>
      <c r="AS888" s="1536"/>
      <c r="AT888" s="1536"/>
      <c r="AU888" s="1536"/>
      <c r="AV888" s="1536"/>
      <c r="AW888" s="1536"/>
      <c r="AX888" s="1536"/>
      <c r="AY888" s="1536"/>
      <c r="AZ888" s="1536"/>
      <c r="BA888" s="1536"/>
      <c r="BB888" s="1536"/>
      <c r="BC888" s="1536"/>
      <c r="BD888" s="1536"/>
      <c r="BE888" s="1536"/>
      <c r="BF888" s="1536"/>
    </row>
    <row r="889" spans="2:58" ht="15" x14ac:dyDescent="0.25">
      <c r="B889" s="1536"/>
      <c r="C889" s="1536"/>
      <c r="D889" s="1536"/>
      <c r="E889" s="1536"/>
      <c r="F889" s="1536"/>
      <c r="G889" s="1536"/>
      <c r="H889" s="1536"/>
      <c r="I889" s="1536"/>
      <c r="J889" s="1536"/>
      <c r="K889" s="1536"/>
      <c r="L889" s="1536"/>
      <c r="M889" s="1536"/>
      <c r="N889" s="1536"/>
      <c r="O889" s="1536"/>
      <c r="P889" s="1536"/>
      <c r="Q889" s="1536"/>
      <c r="R889" s="1536"/>
      <c r="S889" s="1536"/>
      <c r="T889" s="1536"/>
      <c r="U889" s="1536"/>
      <c r="V889" s="1536"/>
      <c r="W889" s="1536"/>
      <c r="X889" s="1536"/>
      <c r="Y889" s="1536"/>
      <c r="Z889" s="1536"/>
      <c r="AA889" s="1536"/>
      <c r="AB889" s="1536"/>
      <c r="AC889" s="1536"/>
      <c r="AD889" s="1536"/>
      <c r="AE889" s="1536"/>
      <c r="AF889" s="1536"/>
      <c r="AG889" s="1536"/>
      <c r="AH889" s="1536"/>
      <c r="AI889" s="1536"/>
      <c r="AJ889" s="1536"/>
      <c r="AK889" s="1536"/>
      <c r="AL889" s="1536"/>
      <c r="AM889" s="1536"/>
      <c r="AN889" s="1536"/>
      <c r="AO889" s="1536"/>
      <c r="AP889" s="1536"/>
      <c r="AQ889" s="1536"/>
      <c r="AR889" s="1536"/>
      <c r="AS889" s="1536"/>
      <c r="AT889" s="1536"/>
      <c r="AU889" s="1536"/>
      <c r="AV889" s="1536"/>
      <c r="AW889" s="1536"/>
      <c r="AX889" s="1536"/>
      <c r="AY889" s="1536"/>
      <c r="AZ889" s="1536"/>
      <c r="BA889" s="1536"/>
      <c r="BB889" s="1536"/>
      <c r="BC889" s="1536"/>
      <c r="BD889" s="1536"/>
      <c r="BE889" s="1536"/>
      <c r="BF889" s="1536"/>
    </row>
    <row r="890" spans="2:58" ht="15" x14ac:dyDescent="0.25">
      <c r="B890" s="1536"/>
      <c r="C890" s="1536"/>
      <c r="D890" s="1536"/>
      <c r="E890" s="1536"/>
      <c r="F890" s="1536"/>
      <c r="G890" s="1536"/>
      <c r="H890" s="1536"/>
      <c r="I890" s="1536"/>
      <c r="J890" s="1536"/>
      <c r="K890" s="1536"/>
      <c r="L890" s="1536"/>
      <c r="M890" s="1536"/>
      <c r="N890" s="1536"/>
      <c r="O890" s="1536"/>
      <c r="P890" s="1536"/>
      <c r="Q890" s="1536"/>
      <c r="R890" s="1536"/>
      <c r="S890" s="1536"/>
      <c r="T890" s="1536"/>
      <c r="U890" s="1536"/>
      <c r="V890" s="1536"/>
      <c r="W890" s="1536"/>
      <c r="X890" s="1536"/>
      <c r="Y890" s="1536"/>
      <c r="Z890" s="1536"/>
      <c r="AA890" s="1536"/>
      <c r="AB890" s="1536"/>
      <c r="AC890" s="1536"/>
      <c r="AD890" s="1536"/>
      <c r="AE890" s="1536"/>
      <c r="AF890" s="1536"/>
      <c r="AG890" s="1536"/>
      <c r="AH890" s="1536"/>
      <c r="AI890" s="1536"/>
      <c r="AJ890" s="1536"/>
      <c r="AK890" s="1536"/>
      <c r="AL890" s="1536"/>
      <c r="AM890" s="1536"/>
      <c r="AN890" s="1536"/>
      <c r="AO890" s="1536"/>
      <c r="AP890" s="1536"/>
      <c r="AQ890" s="1536"/>
      <c r="AR890" s="1536"/>
      <c r="AS890" s="1536"/>
      <c r="AT890" s="1536"/>
      <c r="AU890" s="1536"/>
      <c r="AV890" s="1536"/>
      <c r="AW890" s="1536"/>
      <c r="AX890" s="1536"/>
      <c r="AY890" s="1536"/>
      <c r="AZ890" s="1536"/>
      <c r="BA890" s="1536"/>
      <c r="BB890" s="1536"/>
      <c r="BC890" s="1536"/>
      <c r="BD890" s="1536"/>
      <c r="BE890" s="1536"/>
      <c r="BF890" s="1536"/>
    </row>
    <row r="891" spans="2:58" ht="15" x14ac:dyDescent="0.25">
      <c r="B891" s="1536"/>
      <c r="C891" s="1536"/>
      <c r="D891" s="1536"/>
      <c r="E891" s="1536"/>
      <c r="F891" s="1536"/>
      <c r="G891" s="1536"/>
      <c r="H891" s="1536"/>
      <c r="I891" s="1536"/>
      <c r="J891" s="1536"/>
      <c r="K891" s="1536"/>
      <c r="L891" s="1536"/>
      <c r="M891" s="1536"/>
      <c r="N891" s="1536"/>
      <c r="O891" s="1536"/>
      <c r="P891" s="1536"/>
      <c r="Q891" s="1536"/>
      <c r="R891" s="1536"/>
      <c r="S891" s="1536"/>
      <c r="T891" s="1536"/>
      <c r="U891" s="1536"/>
      <c r="V891" s="1536"/>
      <c r="W891" s="1536"/>
      <c r="X891" s="1536"/>
      <c r="Y891" s="1536"/>
      <c r="Z891" s="1536"/>
      <c r="AA891" s="1536"/>
      <c r="AB891" s="1536"/>
      <c r="AC891" s="1536"/>
      <c r="AD891" s="1536"/>
      <c r="AE891" s="1536"/>
      <c r="AF891" s="1536"/>
      <c r="AG891" s="1536"/>
      <c r="AH891" s="1536"/>
      <c r="AI891" s="1536"/>
      <c r="AJ891" s="1536"/>
      <c r="AK891" s="1536"/>
      <c r="AL891" s="1536"/>
      <c r="AM891" s="1536"/>
      <c r="AN891" s="1536"/>
      <c r="AO891" s="1536"/>
      <c r="AP891" s="1536"/>
      <c r="AQ891" s="1536"/>
      <c r="AR891" s="1536"/>
      <c r="AS891" s="1536"/>
      <c r="AT891" s="1536"/>
      <c r="AU891" s="1536"/>
      <c r="AV891" s="1536"/>
      <c r="AW891" s="1536"/>
      <c r="AX891" s="1536"/>
      <c r="AY891" s="1536"/>
      <c r="AZ891" s="1536"/>
      <c r="BA891" s="1536"/>
      <c r="BB891" s="1536"/>
      <c r="BC891" s="1536"/>
      <c r="BD891" s="1536"/>
      <c r="BE891" s="1536"/>
      <c r="BF891" s="1536"/>
    </row>
    <row r="892" spans="2:58" ht="15" x14ac:dyDescent="0.25">
      <c r="B892" s="1536"/>
      <c r="C892" s="1536"/>
      <c r="D892" s="1536"/>
      <c r="E892" s="1536"/>
      <c r="F892" s="1536"/>
      <c r="G892" s="1536"/>
      <c r="H892" s="1536"/>
      <c r="I892" s="1536"/>
      <c r="J892" s="1536"/>
      <c r="K892" s="1536"/>
      <c r="L892" s="1536"/>
      <c r="M892" s="1536"/>
      <c r="N892" s="1536"/>
      <c r="O892" s="1536"/>
      <c r="P892" s="1536"/>
      <c r="Q892" s="1536"/>
      <c r="R892" s="1536"/>
      <c r="S892" s="1536"/>
      <c r="T892" s="1536"/>
      <c r="U892" s="1536"/>
      <c r="V892" s="1536"/>
      <c r="W892" s="1536"/>
      <c r="X892" s="1536"/>
      <c r="Y892" s="1536"/>
      <c r="Z892" s="1536"/>
      <c r="AA892" s="1536"/>
      <c r="AB892" s="1536"/>
      <c r="AC892" s="1536"/>
      <c r="AD892" s="1536"/>
      <c r="AE892" s="1536"/>
      <c r="AF892" s="1536"/>
      <c r="AG892" s="1536"/>
      <c r="AH892" s="1536"/>
      <c r="AI892" s="1536"/>
      <c r="AJ892" s="1536"/>
      <c r="AK892" s="1536"/>
      <c r="AL892" s="1536"/>
      <c r="AM892" s="1536"/>
      <c r="AN892" s="1536"/>
      <c r="AO892" s="1536"/>
      <c r="AP892" s="1536"/>
      <c r="AQ892" s="1536"/>
      <c r="AR892" s="1536"/>
      <c r="AS892" s="1536"/>
      <c r="AT892" s="1536"/>
      <c r="AU892" s="1536"/>
      <c r="AV892" s="1536"/>
      <c r="AW892" s="1536"/>
      <c r="AX892" s="1536"/>
      <c r="AY892" s="1536"/>
      <c r="AZ892" s="1536"/>
      <c r="BA892" s="1536"/>
      <c r="BB892" s="1536"/>
      <c r="BC892" s="1536"/>
      <c r="BD892" s="1536"/>
      <c r="BE892" s="1536"/>
      <c r="BF892" s="1536"/>
    </row>
    <row r="893" spans="2:58" ht="15" x14ac:dyDescent="0.25">
      <c r="B893" s="1536"/>
      <c r="C893" s="1536"/>
      <c r="D893" s="1536"/>
      <c r="E893" s="1536"/>
      <c r="F893" s="1536"/>
      <c r="G893" s="1536"/>
      <c r="H893" s="1536"/>
      <c r="I893" s="1536"/>
      <c r="J893" s="1536"/>
      <c r="K893" s="1536"/>
      <c r="L893" s="1536"/>
      <c r="M893" s="1536"/>
      <c r="N893" s="1536"/>
      <c r="O893" s="1536"/>
      <c r="P893" s="1536"/>
      <c r="Q893" s="1536"/>
      <c r="R893" s="1536"/>
      <c r="S893" s="1536"/>
      <c r="T893" s="1536"/>
      <c r="U893" s="1536"/>
      <c r="V893" s="1536"/>
      <c r="W893" s="1536"/>
      <c r="X893" s="1536"/>
      <c r="Y893" s="1536"/>
      <c r="Z893" s="1536"/>
      <c r="AA893" s="1536"/>
      <c r="AB893" s="1536"/>
      <c r="AC893" s="1536"/>
      <c r="AD893" s="1536"/>
      <c r="AE893" s="1536"/>
      <c r="AF893" s="1536"/>
      <c r="AG893" s="1536"/>
      <c r="AH893" s="1536"/>
      <c r="AI893" s="1536"/>
      <c r="AJ893" s="1536"/>
      <c r="AK893" s="1536"/>
      <c r="AL893" s="1536"/>
      <c r="AM893" s="1536"/>
      <c r="AN893" s="1536"/>
      <c r="AO893" s="1536"/>
      <c r="AP893" s="1536"/>
      <c r="AQ893" s="1536"/>
      <c r="AR893" s="1536"/>
      <c r="AS893" s="1536"/>
      <c r="AT893" s="1536"/>
      <c r="AU893" s="1536"/>
      <c r="AV893" s="1536"/>
      <c r="AW893" s="1536"/>
      <c r="AX893" s="1536"/>
      <c r="AY893" s="1536"/>
      <c r="AZ893" s="1536"/>
      <c r="BA893" s="1536"/>
      <c r="BB893" s="1536"/>
      <c r="BC893" s="1536"/>
      <c r="BD893" s="1536"/>
      <c r="BE893" s="1536"/>
      <c r="BF893" s="1536"/>
    </row>
    <row r="894" spans="2:58" ht="15" x14ac:dyDescent="0.25">
      <c r="B894" s="1536"/>
      <c r="C894" s="1536"/>
      <c r="D894" s="1536"/>
      <c r="E894" s="1536"/>
      <c r="F894" s="1536"/>
      <c r="G894" s="1536"/>
      <c r="H894" s="1536"/>
      <c r="I894" s="1536"/>
      <c r="J894" s="1536"/>
      <c r="K894" s="1536"/>
      <c r="L894" s="1536"/>
      <c r="M894" s="1536"/>
      <c r="N894" s="1536"/>
      <c r="O894" s="1536"/>
      <c r="P894" s="1536"/>
      <c r="Q894" s="1536"/>
      <c r="R894" s="1536"/>
      <c r="S894" s="1536"/>
      <c r="T894" s="1536"/>
      <c r="U894" s="1536"/>
      <c r="V894" s="1536"/>
      <c r="W894" s="1536"/>
      <c r="X894" s="1536"/>
      <c r="Y894" s="1536"/>
      <c r="Z894" s="1536"/>
      <c r="AA894" s="1536"/>
      <c r="AB894" s="1536"/>
      <c r="AC894" s="1536"/>
      <c r="AD894" s="1536"/>
      <c r="AE894" s="1536"/>
      <c r="AF894" s="1536"/>
      <c r="AG894" s="1536"/>
      <c r="AH894" s="1536"/>
      <c r="AI894" s="1536"/>
      <c r="AJ894" s="1536"/>
      <c r="AK894" s="1536"/>
      <c r="AL894" s="1536"/>
      <c r="AM894" s="1536"/>
      <c r="AN894" s="1536"/>
      <c r="AO894" s="1536"/>
      <c r="AP894" s="1536"/>
      <c r="AQ894" s="1536"/>
      <c r="AR894" s="1536"/>
      <c r="AS894" s="1536"/>
      <c r="AT894" s="1536"/>
      <c r="AU894" s="1536"/>
      <c r="AV894" s="1536"/>
      <c r="AW894" s="1536"/>
      <c r="AX894" s="1536"/>
      <c r="AY894" s="1536"/>
      <c r="AZ894" s="1536"/>
      <c r="BA894" s="1536"/>
      <c r="BB894" s="1536"/>
      <c r="BC894" s="1536"/>
      <c r="BD894" s="1536"/>
      <c r="BE894" s="1536"/>
      <c r="BF894" s="1536"/>
    </row>
    <row r="895" spans="2:58" ht="15" x14ac:dyDescent="0.25">
      <c r="B895" s="1536"/>
      <c r="C895" s="1536"/>
      <c r="D895" s="1536"/>
      <c r="E895" s="1536"/>
      <c r="F895" s="1536"/>
      <c r="G895" s="1536"/>
      <c r="H895" s="1536"/>
      <c r="I895" s="1536"/>
      <c r="J895" s="1536"/>
      <c r="K895" s="1536"/>
      <c r="L895" s="1536"/>
      <c r="M895" s="1536"/>
      <c r="N895" s="1536"/>
      <c r="O895" s="1536"/>
      <c r="P895" s="1536"/>
      <c r="Q895" s="1536"/>
      <c r="R895" s="1536"/>
      <c r="S895" s="1536"/>
      <c r="T895" s="1536"/>
      <c r="U895" s="1536"/>
      <c r="V895" s="1536"/>
      <c r="W895" s="1536"/>
      <c r="X895" s="1536"/>
      <c r="Y895" s="1536"/>
      <c r="Z895" s="1536"/>
      <c r="AA895" s="1536"/>
      <c r="AB895" s="1536"/>
      <c r="AC895" s="1536"/>
      <c r="AD895" s="1536"/>
      <c r="AE895" s="1536"/>
      <c r="AF895" s="1536"/>
      <c r="AG895" s="1536"/>
      <c r="AH895" s="1536"/>
      <c r="AI895" s="1536"/>
      <c r="AJ895" s="1536"/>
      <c r="AK895" s="1536"/>
      <c r="AL895" s="1536"/>
      <c r="AM895" s="1536"/>
      <c r="AN895" s="1536"/>
      <c r="AO895" s="1536"/>
      <c r="AP895" s="1536"/>
      <c r="AQ895" s="1536"/>
      <c r="AR895" s="1536"/>
      <c r="AS895" s="1536"/>
      <c r="AT895" s="1536"/>
      <c r="AU895" s="1536"/>
      <c r="AV895" s="1536"/>
      <c r="AW895" s="1536"/>
      <c r="AX895" s="1536"/>
      <c r="AY895" s="1536"/>
      <c r="AZ895" s="1536"/>
      <c r="BA895" s="1536"/>
      <c r="BB895" s="1536"/>
      <c r="BC895" s="1536"/>
      <c r="BD895" s="1536"/>
      <c r="BE895" s="1536"/>
      <c r="BF895" s="1536"/>
    </row>
    <row r="896" spans="2:58" ht="15" x14ac:dyDescent="0.25">
      <c r="B896" s="1536"/>
      <c r="C896" s="1536"/>
      <c r="D896" s="1536"/>
      <c r="E896" s="1536"/>
      <c r="F896" s="1536"/>
      <c r="G896" s="1536"/>
      <c r="H896" s="1536"/>
      <c r="I896" s="1536"/>
      <c r="J896" s="1536"/>
      <c r="K896" s="1536"/>
      <c r="L896" s="1536"/>
      <c r="M896" s="1536"/>
      <c r="N896" s="1536"/>
      <c r="O896" s="1536"/>
      <c r="P896" s="1536"/>
      <c r="Q896" s="1536"/>
      <c r="R896" s="1536"/>
      <c r="S896" s="1536"/>
      <c r="T896" s="1536"/>
      <c r="U896" s="1536"/>
      <c r="V896" s="1536"/>
      <c r="W896" s="1536"/>
      <c r="X896" s="1536"/>
      <c r="Y896" s="1536"/>
      <c r="Z896" s="1536"/>
      <c r="AA896" s="1536"/>
      <c r="AB896" s="1536"/>
      <c r="AC896" s="1536"/>
      <c r="AD896" s="1536"/>
      <c r="AE896" s="1536"/>
      <c r="AF896" s="1536"/>
      <c r="AG896" s="1536"/>
      <c r="AH896" s="1536"/>
      <c r="AI896" s="1536"/>
      <c r="AJ896" s="1536"/>
      <c r="AK896" s="1536"/>
      <c r="AL896" s="1536"/>
      <c r="AM896" s="1536"/>
      <c r="AN896" s="1536"/>
      <c r="AO896" s="1536"/>
      <c r="AP896" s="1536"/>
      <c r="AQ896" s="1536"/>
      <c r="AR896" s="1536"/>
      <c r="AS896" s="1536"/>
      <c r="AT896" s="1536"/>
      <c r="AU896" s="1536"/>
      <c r="AV896" s="1536"/>
      <c r="AW896" s="1536"/>
      <c r="AX896" s="1536"/>
      <c r="AY896" s="1536"/>
      <c r="AZ896" s="1536"/>
      <c r="BA896" s="1536"/>
      <c r="BB896" s="1536"/>
      <c r="BC896" s="1536"/>
      <c r="BD896" s="1536"/>
      <c r="BE896" s="1536"/>
      <c r="BF896" s="1536"/>
    </row>
    <row r="897" spans="2:58" ht="15" x14ac:dyDescent="0.25">
      <c r="B897" s="1536"/>
      <c r="C897" s="1536"/>
      <c r="D897" s="1536"/>
      <c r="E897" s="1536"/>
      <c r="F897" s="1536"/>
      <c r="G897" s="1536"/>
      <c r="H897" s="1536"/>
      <c r="I897" s="1536"/>
      <c r="J897" s="1536"/>
      <c r="K897" s="1536"/>
      <c r="L897" s="1536"/>
      <c r="M897" s="1536"/>
      <c r="N897" s="1536"/>
      <c r="O897" s="1536"/>
      <c r="P897" s="1536"/>
      <c r="Q897" s="1536"/>
      <c r="R897" s="1536"/>
      <c r="S897" s="1536"/>
      <c r="T897" s="1536"/>
      <c r="U897" s="1536"/>
      <c r="V897" s="1536"/>
      <c r="W897" s="1536"/>
      <c r="X897" s="1536"/>
      <c r="Y897" s="1536"/>
      <c r="Z897" s="1536"/>
      <c r="AA897" s="1536"/>
      <c r="AB897" s="1536"/>
      <c r="AC897" s="1536"/>
      <c r="AD897" s="1536"/>
      <c r="AE897" s="1536"/>
      <c r="AF897" s="1536"/>
      <c r="AG897" s="1536"/>
      <c r="AH897" s="1536"/>
      <c r="AI897" s="1536"/>
      <c r="AJ897" s="1536"/>
      <c r="AK897" s="1536"/>
      <c r="AL897" s="1536"/>
      <c r="AM897" s="1536"/>
      <c r="AN897" s="1536"/>
      <c r="AO897" s="1536"/>
      <c r="AP897" s="1536"/>
      <c r="AQ897" s="1536"/>
      <c r="AR897" s="1536"/>
      <c r="AS897" s="1536"/>
      <c r="AT897" s="1536"/>
      <c r="AU897" s="1536"/>
      <c r="AV897" s="1536"/>
      <c r="AW897" s="1536"/>
      <c r="AX897" s="1536"/>
      <c r="AY897" s="1536"/>
      <c r="AZ897" s="1536"/>
      <c r="BA897" s="1536"/>
      <c r="BB897" s="1536"/>
      <c r="BC897" s="1536"/>
      <c r="BD897" s="1536"/>
      <c r="BE897" s="1536"/>
      <c r="BF897" s="1536"/>
    </row>
    <row r="898" spans="2:58" ht="15" x14ac:dyDescent="0.25">
      <c r="B898" s="1536"/>
      <c r="C898" s="1536"/>
      <c r="D898" s="1536"/>
      <c r="E898" s="1536"/>
      <c r="F898" s="1536"/>
      <c r="G898" s="1536"/>
      <c r="H898" s="1536"/>
      <c r="I898" s="1536"/>
      <c r="J898" s="1536"/>
      <c r="K898" s="1536"/>
      <c r="L898" s="1536"/>
      <c r="M898" s="1536"/>
      <c r="N898" s="1536"/>
      <c r="O898" s="1536"/>
      <c r="P898" s="1536"/>
      <c r="Q898" s="1536"/>
      <c r="R898" s="1536"/>
      <c r="S898" s="1536"/>
      <c r="T898" s="1536"/>
      <c r="U898" s="1536"/>
      <c r="V898" s="1536"/>
      <c r="W898" s="1536"/>
      <c r="X898" s="1536"/>
      <c r="Y898" s="1536"/>
      <c r="Z898" s="1536"/>
      <c r="AA898" s="1536"/>
      <c r="AB898" s="1536"/>
      <c r="AC898" s="1536"/>
      <c r="AD898" s="1536"/>
      <c r="AE898" s="1536"/>
      <c r="AF898" s="1536"/>
      <c r="AG898" s="1536"/>
      <c r="AH898" s="1536"/>
      <c r="AI898" s="1536"/>
      <c r="AJ898" s="1536"/>
      <c r="AK898" s="1536"/>
      <c r="AL898" s="1536"/>
      <c r="AM898" s="1536"/>
      <c r="AN898" s="1536"/>
      <c r="AO898" s="1536"/>
      <c r="AP898" s="1536"/>
      <c r="AQ898" s="1536"/>
      <c r="AR898" s="1536"/>
      <c r="AS898" s="1536"/>
      <c r="AT898" s="1536"/>
      <c r="AU898" s="1536"/>
      <c r="AV898" s="1536"/>
      <c r="AW898" s="1536"/>
      <c r="AX898" s="1536"/>
      <c r="AY898" s="1536"/>
      <c r="AZ898" s="1536"/>
      <c r="BA898" s="1536"/>
      <c r="BB898" s="1536"/>
      <c r="BC898" s="1536"/>
      <c r="BD898" s="1536"/>
      <c r="BE898" s="1536"/>
      <c r="BF898" s="1536"/>
    </row>
    <row r="899" spans="2:58" ht="15" x14ac:dyDescent="0.25">
      <c r="B899" s="1536"/>
      <c r="C899" s="1536"/>
      <c r="D899" s="1536"/>
      <c r="E899" s="1536"/>
      <c r="F899" s="1536"/>
      <c r="G899" s="1536"/>
      <c r="H899" s="1536"/>
      <c r="I899" s="1536"/>
      <c r="J899" s="1536"/>
      <c r="K899" s="1536"/>
      <c r="L899" s="1536"/>
      <c r="M899" s="1536"/>
      <c r="N899" s="1536"/>
      <c r="O899" s="1536"/>
      <c r="P899" s="1536"/>
      <c r="Q899" s="1536"/>
      <c r="R899" s="1536"/>
      <c r="S899" s="1536"/>
      <c r="T899" s="1536"/>
      <c r="U899" s="1536"/>
      <c r="V899" s="1536"/>
      <c r="W899" s="1536"/>
      <c r="X899" s="1536"/>
      <c r="Y899" s="1536"/>
      <c r="Z899" s="1536"/>
      <c r="AA899" s="1536"/>
      <c r="AB899" s="1536"/>
      <c r="AC899" s="1536"/>
      <c r="AD899" s="1536"/>
      <c r="AE899" s="1536"/>
      <c r="AF899" s="1536"/>
      <c r="AG899" s="1536"/>
      <c r="AH899" s="1536"/>
      <c r="AI899" s="1536"/>
      <c r="AJ899" s="1536"/>
      <c r="AK899" s="1536"/>
      <c r="AL899" s="1536"/>
      <c r="AM899" s="1536"/>
      <c r="AN899" s="1536"/>
      <c r="AO899" s="1536"/>
      <c r="AP899" s="1536"/>
      <c r="AQ899" s="1536"/>
      <c r="AR899" s="1536"/>
      <c r="AS899" s="1536"/>
      <c r="AT899" s="1536"/>
      <c r="AU899" s="1536"/>
      <c r="AV899" s="1536"/>
      <c r="AW899" s="1536"/>
      <c r="AX899" s="1536"/>
      <c r="AY899" s="1536"/>
      <c r="AZ899" s="1536"/>
      <c r="BA899" s="1536"/>
      <c r="BB899" s="1536"/>
      <c r="BC899" s="1536"/>
      <c r="BD899" s="1536"/>
      <c r="BE899" s="1536"/>
      <c r="BF899" s="1536"/>
    </row>
    <row r="900" spans="2:58" ht="15" x14ac:dyDescent="0.25">
      <c r="B900" s="1536"/>
      <c r="C900" s="1536"/>
      <c r="D900" s="1536"/>
      <c r="E900" s="1536"/>
      <c r="F900" s="1536"/>
      <c r="G900" s="1536"/>
      <c r="H900" s="1536"/>
      <c r="I900" s="1536"/>
      <c r="J900" s="1536"/>
      <c r="K900" s="1536"/>
      <c r="L900" s="1536"/>
      <c r="M900" s="1536"/>
      <c r="N900" s="1536"/>
      <c r="O900" s="1536"/>
      <c r="P900" s="1536"/>
      <c r="Q900" s="1536"/>
      <c r="R900" s="1536"/>
      <c r="S900" s="1536"/>
      <c r="T900" s="1536"/>
      <c r="U900" s="1536"/>
      <c r="V900" s="1536"/>
      <c r="W900" s="1536"/>
      <c r="X900" s="1536"/>
      <c r="Y900" s="1536"/>
      <c r="Z900" s="1536"/>
      <c r="AA900" s="1536"/>
      <c r="AB900" s="1536"/>
      <c r="AC900" s="1536"/>
      <c r="AD900" s="1536"/>
      <c r="AE900" s="1536"/>
      <c r="AF900" s="1536"/>
      <c r="AG900" s="1536"/>
      <c r="AH900" s="1536"/>
      <c r="AI900" s="1536"/>
      <c r="AJ900" s="1536"/>
      <c r="AK900" s="1536"/>
      <c r="AL900" s="1536"/>
      <c r="AM900" s="1536"/>
      <c r="AN900" s="1536"/>
      <c r="AO900" s="1536"/>
      <c r="AP900" s="1536"/>
      <c r="AQ900" s="1536"/>
      <c r="AR900" s="1536"/>
      <c r="AS900" s="1536"/>
      <c r="AT900" s="1536"/>
      <c r="AU900" s="1536"/>
      <c r="AV900" s="1536"/>
      <c r="AW900" s="1536"/>
      <c r="AX900" s="1536"/>
      <c r="AY900" s="1536"/>
      <c r="AZ900" s="1536"/>
      <c r="BA900" s="1536"/>
      <c r="BB900" s="1536"/>
      <c r="BC900" s="1536"/>
      <c r="BD900" s="1536"/>
      <c r="BE900" s="1536"/>
      <c r="BF900" s="1536"/>
    </row>
    <row r="901" spans="2:58" ht="15" x14ac:dyDescent="0.25">
      <c r="B901" s="1536"/>
      <c r="C901" s="1536"/>
      <c r="D901" s="1536"/>
      <c r="E901" s="1536"/>
      <c r="F901" s="1536"/>
      <c r="G901" s="1536"/>
      <c r="H901" s="1536"/>
      <c r="I901" s="1536"/>
      <c r="J901" s="1536"/>
      <c r="K901" s="1536"/>
      <c r="L901" s="1536"/>
      <c r="M901" s="1536"/>
      <c r="N901" s="1536"/>
      <c r="O901" s="1536"/>
      <c r="P901" s="1536"/>
      <c r="Q901" s="1536"/>
      <c r="R901" s="1536"/>
      <c r="S901" s="1536"/>
      <c r="T901" s="1536"/>
      <c r="U901" s="1536"/>
      <c r="V901" s="1536"/>
      <c r="W901" s="1536"/>
      <c r="X901" s="1536"/>
      <c r="Y901" s="1536"/>
      <c r="Z901" s="1536"/>
      <c r="AA901" s="1536"/>
      <c r="AB901" s="1536"/>
      <c r="AC901" s="1536"/>
      <c r="AD901" s="1536"/>
      <c r="AE901" s="1536"/>
      <c r="AF901" s="1536"/>
      <c r="AG901" s="1536"/>
      <c r="AH901" s="1536"/>
      <c r="AI901" s="1536"/>
      <c r="AJ901" s="1536"/>
      <c r="AK901" s="1536"/>
      <c r="AL901" s="1536"/>
      <c r="AM901" s="1536"/>
      <c r="AN901" s="1536"/>
      <c r="AO901" s="1536"/>
      <c r="AP901" s="1536"/>
      <c r="AQ901" s="1536"/>
      <c r="AR901" s="1536"/>
      <c r="AS901" s="1536"/>
      <c r="AT901" s="1536"/>
      <c r="AU901" s="1536"/>
      <c r="AV901" s="1536"/>
      <c r="AW901" s="1536"/>
      <c r="AX901" s="1536"/>
      <c r="AY901" s="1536"/>
      <c r="AZ901" s="1536"/>
      <c r="BA901" s="1536"/>
      <c r="BB901" s="1536"/>
      <c r="BC901" s="1536"/>
      <c r="BD901" s="1536"/>
      <c r="BE901" s="1536"/>
      <c r="BF901" s="1536"/>
    </row>
    <row r="902" spans="2:58" ht="15" x14ac:dyDescent="0.25">
      <c r="B902" s="1536"/>
      <c r="C902" s="1536"/>
      <c r="D902" s="1536"/>
      <c r="E902" s="1536"/>
      <c r="F902" s="1536"/>
      <c r="G902" s="1536"/>
      <c r="H902" s="1536"/>
      <c r="I902" s="1536"/>
      <c r="J902" s="1536"/>
      <c r="K902" s="1536"/>
      <c r="L902" s="1536"/>
      <c r="M902" s="1536"/>
      <c r="N902" s="1536"/>
      <c r="O902" s="1536"/>
      <c r="P902" s="1536"/>
      <c r="Q902" s="1536"/>
      <c r="R902" s="1536"/>
      <c r="S902" s="1536"/>
      <c r="T902" s="1536"/>
      <c r="U902" s="1536"/>
      <c r="V902" s="1536"/>
      <c r="W902" s="1536"/>
      <c r="X902" s="1536"/>
      <c r="Y902" s="1536"/>
      <c r="Z902" s="1536"/>
      <c r="AA902" s="1536"/>
      <c r="AB902" s="1536"/>
      <c r="AC902" s="1536"/>
      <c r="AD902" s="1536"/>
      <c r="AE902" s="1536"/>
      <c r="AF902" s="1536"/>
      <c r="AG902" s="1536"/>
      <c r="AH902" s="1536"/>
      <c r="AI902" s="1536"/>
      <c r="AJ902" s="1536"/>
      <c r="AK902" s="1536"/>
      <c r="AL902" s="1536"/>
      <c r="AM902" s="1536"/>
      <c r="AN902" s="1536"/>
      <c r="AO902" s="1536"/>
      <c r="AP902" s="1536"/>
      <c r="AQ902" s="1536"/>
      <c r="AR902" s="1536"/>
      <c r="AS902" s="1536"/>
      <c r="AT902" s="1536"/>
      <c r="AU902" s="1536"/>
      <c r="AV902" s="1536"/>
      <c r="AW902" s="1536"/>
      <c r="AX902" s="1536"/>
      <c r="AY902" s="1536"/>
      <c r="AZ902" s="1536"/>
      <c r="BA902" s="1536"/>
      <c r="BB902" s="1536"/>
      <c r="BC902" s="1536"/>
      <c r="BD902" s="1536"/>
      <c r="BE902" s="1536"/>
      <c r="BF902" s="1536"/>
    </row>
    <row r="903" spans="2:58" ht="15" x14ac:dyDescent="0.25">
      <c r="B903" s="1536"/>
      <c r="C903" s="1536"/>
      <c r="D903" s="1536"/>
      <c r="E903" s="1536"/>
      <c r="F903" s="1536"/>
      <c r="G903" s="1536"/>
      <c r="H903" s="1536"/>
      <c r="I903" s="1536"/>
      <c r="J903" s="1536"/>
      <c r="K903" s="1536"/>
      <c r="L903" s="1536"/>
      <c r="M903" s="1536"/>
      <c r="N903" s="1536"/>
      <c r="O903" s="1536"/>
      <c r="P903" s="1536"/>
      <c r="Q903" s="1536"/>
      <c r="R903" s="1536"/>
      <c r="S903" s="1536"/>
      <c r="T903" s="1536"/>
      <c r="U903" s="1536"/>
      <c r="V903" s="1536"/>
      <c r="W903" s="1536"/>
      <c r="X903" s="1536"/>
      <c r="Y903" s="1536"/>
      <c r="Z903" s="1536"/>
      <c r="AA903" s="1536"/>
      <c r="AB903" s="1536"/>
      <c r="AC903" s="1536"/>
      <c r="AD903" s="1536"/>
      <c r="AE903" s="1536"/>
      <c r="AF903" s="1536"/>
      <c r="AG903" s="1536"/>
      <c r="AH903" s="1536"/>
      <c r="AI903" s="1536"/>
      <c r="AJ903" s="1536"/>
      <c r="AK903" s="1536"/>
      <c r="AL903" s="1536"/>
      <c r="AM903" s="1536"/>
      <c r="AN903" s="1536"/>
      <c r="AO903" s="1536"/>
      <c r="AP903" s="1536"/>
      <c r="AQ903" s="1536"/>
      <c r="AR903" s="1536"/>
      <c r="AS903" s="1536"/>
      <c r="AT903" s="1536"/>
      <c r="AU903" s="1536"/>
      <c r="AV903" s="1536"/>
      <c r="AW903" s="1536"/>
      <c r="AX903" s="1536"/>
      <c r="AY903" s="1536"/>
      <c r="AZ903" s="1536"/>
      <c r="BA903" s="1536"/>
      <c r="BB903" s="1536"/>
      <c r="BC903" s="1536"/>
      <c r="BD903" s="1536"/>
      <c r="BE903" s="1536"/>
      <c r="BF903" s="1536"/>
    </row>
    <row r="904" spans="2:58" ht="15" x14ac:dyDescent="0.25">
      <c r="B904" s="1536"/>
      <c r="C904" s="1536"/>
      <c r="D904" s="1536"/>
      <c r="E904" s="1536"/>
      <c r="F904" s="1536"/>
      <c r="G904" s="1536"/>
      <c r="H904" s="1536"/>
      <c r="I904" s="1536"/>
      <c r="J904" s="1536"/>
      <c r="K904" s="1536"/>
      <c r="L904" s="1536"/>
      <c r="M904" s="1536"/>
      <c r="N904" s="1536"/>
      <c r="O904" s="1536"/>
      <c r="P904" s="1536"/>
      <c r="Q904" s="1536"/>
      <c r="R904" s="1536"/>
      <c r="S904" s="1536"/>
      <c r="T904" s="1536"/>
      <c r="U904" s="1536"/>
      <c r="V904" s="1536"/>
      <c r="W904" s="1536"/>
      <c r="X904" s="1536"/>
      <c r="Y904" s="1536"/>
      <c r="Z904" s="1536"/>
      <c r="AA904" s="1536"/>
      <c r="AB904" s="1536"/>
      <c r="AC904" s="1536"/>
      <c r="AD904" s="1536"/>
      <c r="AE904" s="1536"/>
      <c r="AF904" s="1536"/>
      <c r="AG904" s="1536"/>
      <c r="AH904" s="1536"/>
      <c r="AI904" s="1536"/>
      <c r="AJ904" s="1536"/>
      <c r="AK904" s="1536"/>
      <c r="AL904" s="1536"/>
      <c r="AM904" s="1536"/>
      <c r="AN904" s="1536"/>
      <c r="AO904" s="1536"/>
      <c r="AP904" s="1536"/>
      <c r="AQ904" s="1536"/>
      <c r="AR904" s="1536"/>
      <c r="AS904" s="1536"/>
      <c r="AT904" s="1536"/>
      <c r="AU904" s="1536"/>
      <c r="AV904" s="1536"/>
      <c r="AW904" s="1536"/>
      <c r="AX904" s="1536"/>
      <c r="AY904" s="1536"/>
      <c r="AZ904" s="1536"/>
      <c r="BA904" s="1536"/>
      <c r="BB904" s="1536"/>
      <c r="BC904" s="1536"/>
      <c r="BD904" s="1536"/>
      <c r="BE904" s="1536"/>
      <c r="BF904" s="1536"/>
    </row>
    <row r="905" spans="2:58" ht="15" x14ac:dyDescent="0.25">
      <c r="B905" s="1536"/>
      <c r="C905" s="1536"/>
      <c r="D905" s="1536"/>
      <c r="E905" s="1536"/>
      <c r="F905" s="1536"/>
      <c r="G905" s="1536"/>
      <c r="H905" s="1536"/>
      <c r="I905" s="1536"/>
      <c r="J905" s="1536"/>
      <c r="K905" s="1536"/>
      <c r="L905" s="1536"/>
      <c r="M905" s="1536"/>
      <c r="N905" s="1536"/>
      <c r="O905" s="1536"/>
      <c r="P905" s="1536"/>
      <c r="Q905" s="1536"/>
      <c r="R905" s="1536"/>
      <c r="S905" s="1536"/>
      <c r="T905" s="1536"/>
      <c r="U905" s="1536"/>
      <c r="V905" s="1536"/>
      <c r="W905" s="1536"/>
      <c r="X905" s="1536"/>
      <c r="Y905" s="1536"/>
      <c r="Z905" s="1536"/>
      <c r="AA905" s="1536"/>
      <c r="AB905" s="1536"/>
      <c r="AC905" s="1536"/>
      <c r="AD905" s="1536"/>
      <c r="AE905" s="1536"/>
      <c r="AF905" s="1536"/>
      <c r="AG905" s="1536"/>
      <c r="AH905" s="1536"/>
      <c r="AI905" s="1536"/>
      <c r="AJ905" s="1536"/>
      <c r="AK905" s="1536"/>
      <c r="AL905" s="1536"/>
      <c r="AM905" s="1536"/>
      <c r="AN905" s="1536"/>
      <c r="AO905" s="1536"/>
      <c r="AP905" s="1536"/>
      <c r="AQ905" s="1536"/>
      <c r="AR905" s="1536"/>
      <c r="AS905" s="1536"/>
      <c r="AT905" s="1536"/>
      <c r="AU905" s="1536"/>
      <c r="AV905" s="1536"/>
      <c r="AW905" s="1536"/>
      <c r="AX905" s="1536"/>
      <c r="AY905" s="1536"/>
      <c r="AZ905" s="1536"/>
      <c r="BA905" s="1536"/>
      <c r="BB905" s="1536"/>
      <c r="BC905" s="1536"/>
      <c r="BD905" s="1536"/>
      <c r="BE905" s="1536"/>
      <c r="BF905" s="1536"/>
    </row>
    <row r="906" spans="2:58" ht="15" x14ac:dyDescent="0.25">
      <c r="B906" s="1536"/>
      <c r="C906" s="1536"/>
      <c r="D906" s="1536"/>
      <c r="E906" s="1536"/>
      <c r="F906" s="1536"/>
      <c r="G906" s="1536"/>
      <c r="H906" s="1536"/>
      <c r="I906" s="1536"/>
      <c r="J906" s="1536"/>
      <c r="K906" s="1536"/>
      <c r="L906" s="1536"/>
      <c r="M906" s="1536"/>
      <c r="N906" s="1536"/>
      <c r="O906" s="1536"/>
      <c r="P906" s="1536"/>
      <c r="Q906" s="1536"/>
      <c r="R906" s="1536"/>
      <c r="S906" s="1536"/>
      <c r="T906" s="1536"/>
      <c r="U906" s="1536"/>
      <c r="V906" s="1536"/>
      <c r="W906" s="1536"/>
      <c r="X906" s="1536"/>
      <c r="Y906" s="1536"/>
      <c r="Z906" s="1536"/>
      <c r="AA906" s="1536"/>
      <c r="AB906" s="1536"/>
      <c r="AC906" s="1536"/>
      <c r="AD906" s="1536"/>
      <c r="AE906" s="1536"/>
      <c r="AF906" s="1536"/>
      <c r="AG906" s="1536"/>
      <c r="AH906" s="1536"/>
      <c r="AI906" s="1536"/>
      <c r="AJ906" s="1536"/>
      <c r="AK906" s="1536"/>
      <c r="AL906" s="1536"/>
      <c r="AM906" s="1536"/>
      <c r="AN906" s="1536"/>
      <c r="AO906" s="1536"/>
      <c r="AP906" s="1536"/>
      <c r="AQ906" s="1536"/>
      <c r="AR906" s="1536"/>
      <c r="AS906" s="1536"/>
      <c r="AT906" s="1536"/>
      <c r="AU906" s="1536"/>
      <c r="AV906" s="1536"/>
      <c r="AW906" s="1536"/>
      <c r="AX906" s="1536"/>
      <c r="AY906" s="1536"/>
      <c r="AZ906" s="1536"/>
      <c r="BA906" s="1536"/>
      <c r="BB906" s="1536"/>
      <c r="BC906" s="1536"/>
      <c r="BD906" s="1536"/>
      <c r="BE906" s="1536"/>
      <c r="BF906" s="1536"/>
    </row>
    <row r="907" spans="2:58" ht="15" x14ac:dyDescent="0.25">
      <c r="B907" s="1536"/>
      <c r="C907" s="1536"/>
      <c r="D907" s="1536"/>
      <c r="E907" s="1536"/>
      <c r="F907" s="1536"/>
      <c r="G907" s="1536"/>
      <c r="H907" s="1536"/>
      <c r="I907" s="1536"/>
      <c r="J907" s="1536"/>
      <c r="K907" s="1536"/>
      <c r="L907" s="1536"/>
      <c r="M907" s="1536"/>
      <c r="N907" s="1536"/>
      <c r="O907" s="1536"/>
      <c r="P907" s="1536"/>
      <c r="Q907" s="1536"/>
      <c r="R907" s="1536"/>
      <c r="S907" s="1536"/>
      <c r="T907" s="1536"/>
      <c r="U907" s="1536"/>
      <c r="V907" s="1536"/>
      <c r="W907" s="1536"/>
      <c r="X907" s="1536"/>
      <c r="Y907" s="1536"/>
      <c r="Z907" s="1536"/>
      <c r="AA907" s="1536"/>
      <c r="AB907" s="1536"/>
      <c r="AC907" s="1536"/>
      <c r="AD907" s="1536"/>
      <c r="AE907" s="1536"/>
      <c r="AF907" s="1536"/>
      <c r="AG907" s="1536"/>
      <c r="AH907" s="1536"/>
      <c r="AI907" s="1536"/>
      <c r="AJ907" s="1536"/>
      <c r="AK907" s="1536"/>
      <c r="AL907" s="1536"/>
      <c r="AM907" s="1536"/>
      <c r="AN907" s="1536"/>
      <c r="AO907" s="1536"/>
      <c r="AP907" s="1536"/>
      <c r="AQ907" s="1536"/>
      <c r="AR907" s="1536"/>
      <c r="AS907" s="1536"/>
      <c r="AT907" s="1536"/>
      <c r="AU907" s="1536"/>
      <c r="AV907" s="1536"/>
      <c r="AW907" s="1536"/>
      <c r="AX907" s="1536"/>
      <c r="AY907" s="1536"/>
      <c r="AZ907" s="1536"/>
      <c r="BA907" s="1536"/>
      <c r="BB907" s="1536"/>
      <c r="BC907" s="1536"/>
      <c r="BD907" s="1536"/>
      <c r="BE907" s="1536"/>
      <c r="BF907" s="1536"/>
    </row>
    <row r="908" spans="2:58" ht="15" x14ac:dyDescent="0.25">
      <c r="B908" s="1536"/>
      <c r="C908" s="1536"/>
      <c r="D908" s="1536"/>
      <c r="E908" s="1536"/>
      <c r="F908" s="1536"/>
      <c r="G908" s="1536"/>
      <c r="H908" s="1536"/>
      <c r="I908" s="1536"/>
      <c r="J908" s="1536"/>
      <c r="K908" s="1536"/>
      <c r="L908" s="1536"/>
      <c r="M908" s="1536"/>
      <c r="N908" s="1536"/>
      <c r="O908" s="1536"/>
      <c r="P908" s="1536"/>
      <c r="Q908" s="1536"/>
      <c r="R908" s="1536"/>
      <c r="S908" s="1536"/>
      <c r="T908" s="1536"/>
      <c r="U908" s="1536"/>
      <c r="V908" s="1536"/>
      <c r="W908" s="1536"/>
      <c r="X908" s="1536"/>
      <c r="Y908" s="1536"/>
      <c r="Z908" s="1536"/>
      <c r="AA908" s="1536"/>
      <c r="AB908" s="1536"/>
      <c r="AC908" s="1536"/>
      <c r="AD908" s="1536"/>
      <c r="AE908" s="1536"/>
      <c r="AF908" s="1536"/>
      <c r="AG908" s="1536"/>
      <c r="AH908" s="1536"/>
      <c r="AI908" s="1536"/>
      <c r="AJ908" s="1536"/>
      <c r="AK908" s="1536"/>
      <c r="AL908" s="1536"/>
      <c r="AM908" s="1536"/>
      <c r="AN908" s="1536"/>
      <c r="AO908" s="1536"/>
      <c r="AP908" s="1536"/>
      <c r="AQ908" s="1536"/>
      <c r="AR908" s="1536"/>
      <c r="AS908" s="1536"/>
      <c r="AT908" s="1536"/>
      <c r="AU908" s="1536"/>
      <c r="AV908" s="1536"/>
      <c r="AW908" s="1536"/>
      <c r="AX908" s="1536"/>
      <c r="AY908" s="1536"/>
      <c r="AZ908" s="1536"/>
      <c r="BA908" s="1536"/>
      <c r="BB908" s="1536"/>
      <c r="BC908" s="1536"/>
      <c r="BD908" s="1536"/>
      <c r="BE908" s="1536"/>
      <c r="BF908" s="1536"/>
    </row>
    <row r="909" spans="2:58" ht="15" x14ac:dyDescent="0.25">
      <c r="B909" s="1536"/>
      <c r="C909" s="1536"/>
      <c r="D909" s="1536"/>
      <c r="E909" s="1536"/>
      <c r="F909" s="1536"/>
      <c r="G909" s="1536"/>
      <c r="H909" s="1536"/>
      <c r="I909" s="1536"/>
      <c r="J909" s="1536"/>
      <c r="K909" s="1536"/>
      <c r="L909" s="1536"/>
      <c r="M909" s="1536"/>
      <c r="N909" s="1536"/>
      <c r="O909" s="1536"/>
      <c r="P909" s="1536"/>
      <c r="Q909" s="1536"/>
      <c r="R909" s="1536"/>
      <c r="S909" s="1536"/>
      <c r="T909" s="1536"/>
      <c r="U909" s="1536"/>
      <c r="V909" s="1536"/>
      <c r="W909" s="1536"/>
      <c r="X909" s="1536"/>
      <c r="Y909" s="1536"/>
      <c r="Z909" s="1536"/>
      <c r="AA909" s="1536"/>
      <c r="AB909" s="1536"/>
      <c r="AC909" s="1536"/>
      <c r="AD909" s="1536"/>
      <c r="AE909" s="1536"/>
      <c r="AF909" s="1536"/>
      <c r="AG909" s="1536"/>
      <c r="AH909" s="1536"/>
      <c r="AI909" s="1536"/>
      <c r="AJ909" s="1536"/>
      <c r="AK909" s="1536"/>
      <c r="AL909" s="1536"/>
      <c r="AM909" s="1536"/>
      <c r="AN909" s="1536"/>
      <c r="AO909" s="1536"/>
      <c r="AP909" s="1536"/>
      <c r="AQ909" s="1536"/>
      <c r="AR909" s="1536"/>
      <c r="AS909" s="1536"/>
      <c r="AT909" s="1536"/>
      <c r="AU909" s="1536"/>
      <c r="AV909" s="1536"/>
      <c r="AW909" s="1536"/>
      <c r="AX909" s="1536"/>
      <c r="AY909" s="1536"/>
      <c r="AZ909" s="1536"/>
      <c r="BA909" s="1536"/>
      <c r="BB909" s="1536"/>
      <c r="BC909" s="1536"/>
      <c r="BD909" s="1536"/>
      <c r="BE909" s="1536"/>
      <c r="BF909" s="1536"/>
    </row>
    <row r="910" spans="2:58" ht="15" x14ac:dyDescent="0.25">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U910" s="1536"/>
      <c r="AV910" s="1536"/>
      <c r="AW910" s="1536"/>
      <c r="AX910" s="1536"/>
      <c r="AY910" s="1536"/>
      <c r="AZ910" s="1536"/>
      <c r="BA910" s="1536"/>
      <c r="BB910" s="1536"/>
      <c r="BC910" s="1536"/>
      <c r="BD910" s="1536"/>
      <c r="BE910" s="1536"/>
      <c r="BF910" s="1536"/>
    </row>
    <row r="911" spans="2:58" ht="15" x14ac:dyDescent="0.25">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U911" s="1536"/>
      <c r="AV911" s="1536"/>
      <c r="AW911" s="1536"/>
      <c r="AX911" s="1536"/>
      <c r="AY911" s="1536"/>
      <c r="AZ911" s="1536"/>
      <c r="BA911" s="1536"/>
      <c r="BB911" s="1536"/>
      <c r="BC911" s="1536"/>
      <c r="BD911" s="1536"/>
      <c r="BE911" s="1536"/>
      <c r="BF911" s="1536"/>
    </row>
    <row r="912" spans="2:58" ht="15" x14ac:dyDescent="0.25">
      <c r="B912" s="1536"/>
      <c r="C912" s="1536"/>
      <c r="D912" s="1536"/>
      <c r="E912" s="1536"/>
      <c r="F912" s="1536"/>
      <c r="G912" s="1536"/>
      <c r="H912" s="1536"/>
      <c r="I912" s="1536"/>
      <c r="J912" s="1536"/>
      <c r="K912" s="1536"/>
      <c r="L912" s="1536"/>
      <c r="M912" s="1536"/>
      <c r="N912" s="1536"/>
      <c r="O912" s="1536"/>
      <c r="P912" s="1536"/>
      <c r="Q912" s="1536"/>
      <c r="R912" s="1536"/>
      <c r="S912" s="1536"/>
      <c r="T912" s="1536"/>
      <c r="U912" s="1536"/>
      <c r="V912" s="1536"/>
      <c r="W912" s="1536"/>
      <c r="X912" s="1536"/>
      <c r="Y912" s="1536"/>
      <c r="Z912" s="1536"/>
      <c r="AA912" s="1536"/>
      <c r="AB912" s="1536"/>
      <c r="AC912" s="1536"/>
      <c r="AD912" s="1536"/>
      <c r="AE912" s="1536"/>
      <c r="AF912" s="1536"/>
      <c r="AG912" s="1536"/>
      <c r="AH912" s="1536"/>
      <c r="AI912" s="1536"/>
      <c r="AJ912" s="1536"/>
      <c r="AK912" s="1536"/>
      <c r="AL912" s="1536"/>
      <c r="AM912" s="1536"/>
      <c r="AN912" s="1536"/>
      <c r="AO912" s="1536"/>
      <c r="AP912" s="1536"/>
      <c r="AQ912" s="1536"/>
      <c r="AR912" s="1536"/>
      <c r="AS912" s="1536"/>
      <c r="AT912" s="1536"/>
      <c r="AU912" s="1536"/>
      <c r="AV912" s="1536"/>
      <c r="AW912" s="1536"/>
      <c r="AX912" s="1536"/>
      <c r="AY912" s="1536"/>
      <c r="AZ912" s="1536"/>
      <c r="BA912" s="1536"/>
      <c r="BB912" s="1536"/>
      <c r="BC912" s="1536"/>
      <c r="BD912" s="1536"/>
      <c r="BE912" s="1536"/>
      <c r="BF912" s="1536"/>
    </row>
    <row r="913" spans="2:58" ht="15" x14ac:dyDescent="0.25">
      <c r="B913" s="1536"/>
      <c r="C913" s="1536"/>
      <c r="D913" s="1536"/>
      <c r="E913" s="1536"/>
      <c r="F913" s="1536"/>
      <c r="G913" s="1536"/>
      <c r="H913" s="1536"/>
      <c r="I913" s="1536"/>
      <c r="J913" s="1536"/>
      <c r="K913" s="1536"/>
      <c r="L913" s="1536"/>
      <c r="M913" s="1536"/>
      <c r="N913" s="1536"/>
      <c r="O913" s="1536"/>
      <c r="P913" s="1536"/>
      <c r="Q913" s="1536"/>
      <c r="R913" s="1536"/>
      <c r="S913" s="1536"/>
      <c r="T913" s="1536"/>
      <c r="U913" s="1536"/>
      <c r="V913" s="1536"/>
      <c r="W913" s="1536"/>
      <c r="X913" s="1536"/>
      <c r="Y913" s="1536"/>
      <c r="Z913" s="1536"/>
      <c r="AA913" s="1536"/>
      <c r="AB913" s="1536"/>
      <c r="AC913" s="1536"/>
      <c r="AD913" s="1536"/>
      <c r="AE913" s="1536"/>
      <c r="AF913" s="1536"/>
      <c r="AG913" s="1536"/>
      <c r="AH913" s="1536"/>
      <c r="AI913" s="1536"/>
      <c r="AJ913" s="1536"/>
      <c r="AK913" s="1536"/>
      <c r="AL913" s="1536"/>
      <c r="AM913" s="1536"/>
      <c r="AN913" s="1536"/>
      <c r="AO913" s="1536"/>
      <c r="AP913" s="1536"/>
      <c r="AQ913" s="1536"/>
      <c r="AR913" s="1536"/>
      <c r="AS913" s="1536"/>
      <c r="AT913" s="1536"/>
      <c r="AU913" s="1536"/>
      <c r="AV913" s="1536"/>
      <c r="AW913" s="1536"/>
      <c r="AX913" s="1536"/>
      <c r="AY913" s="1536"/>
      <c r="AZ913" s="1536"/>
      <c r="BA913" s="1536"/>
      <c r="BB913" s="1536"/>
      <c r="BC913" s="1536"/>
      <c r="BD913" s="1536"/>
      <c r="BE913" s="1536"/>
      <c r="BF913" s="1536"/>
    </row>
    <row r="914" spans="2:58" ht="15" x14ac:dyDescent="0.25">
      <c r="B914" s="1536"/>
      <c r="C914" s="1536"/>
      <c r="D914" s="1536"/>
      <c r="E914" s="1536"/>
      <c r="F914" s="1536"/>
      <c r="G914" s="1536"/>
      <c r="H914" s="1536"/>
      <c r="I914" s="1536"/>
      <c r="J914" s="1536"/>
      <c r="K914" s="1536"/>
      <c r="L914" s="1536"/>
      <c r="M914" s="1536"/>
      <c r="N914" s="1536"/>
      <c r="O914" s="1536"/>
      <c r="P914" s="1536"/>
      <c r="Q914" s="1536"/>
      <c r="R914" s="1536"/>
      <c r="S914" s="1536"/>
      <c r="T914" s="1536"/>
      <c r="U914" s="1536"/>
      <c r="V914" s="1536"/>
      <c r="W914" s="1536"/>
      <c r="X914" s="1536"/>
      <c r="Y914" s="1536"/>
      <c r="Z914" s="1536"/>
      <c r="AA914" s="1536"/>
      <c r="AB914" s="1536"/>
      <c r="AC914" s="1536"/>
      <c r="AD914" s="1536"/>
      <c r="AE914" s="1536"/>
      <c r="AF914" s="1536"/>
      <c r="AG914" s="1536"/>
      <c r="AH914" s="1536"/>
      <c r="AI914" s="1536"/>
      <c r="AJ914" s="1536"/>
      <c r="AK914" s="1536"/>
      <c r="AL914" s="1536"/>
      <c r="AM914" s="1536"/>
      <c r="AN914" s="1536"/>
      <c r="AO914" s="1536"/>
      <c r="AP914" s="1536"/>
      <c r="AQ914" s="1536"/>
      <c r="AR914" s="1536"/>
      <c r="AS914" s="1536"/>
      <c r="AT914" s="1536"/>
      <c r="AU914" s="1536"/>
      <c r="AV914" s="1536"/>
      <c r="AW914" s="1536"/>
      <c r="AX914" s="1536"/>
      <c r="AY914" s="1536"/>
      <c r="AZ914" s="1536"/>
      <c r="BA914" s="1536"/>
      <c r="BB914" s="1536"/>
      <c r="BC914" s="1536"/>
      <c r="BD914" s="1536"/>
      <c r="BE914" s="1536"/>
      <c r="BF914" s="1536"/>
    </row>
    <row r="915" spans="2:58" ht="15" x14ac:dyDescent="0.25">
      <c r="B915" s="1536"/>
      <c r="C915" s="1536"/>
      <c r="D915" s="1536"/>
      <c r="E915" s="1536"/>
      <c r="F915" s="1536"/>
      <c r="G915" s="1536"/>
      <c r="H915" s="1536"/>
      <c r="I915" s="1536"/>
      <c r="J915" s="1536"/>
      <c r="K915" s="1536"/>
      <c r="L915" s="1536"/>
      <c r="M915" s="1536"/>
      <c r="N915" s="1536"/>
      <c r="O915" s="1536"/>
      <c r="P915" s="1536"/>
      <c r="Q915" s="1536"/>
      <c r="R915" s="1536"/>
      <c r="S915" s="1536"/>
      <c r="T915" s="1536"/>
      <c r="U915" s="1536"/>
      <c r="V915" s="1536"/>
      <c r="W915" s="1536"/>
      <c r="X915" s="1536"/>
      <c r="Y915" s="1536"/>
      <c r="Z915" s="1536"/>
      <c r="AA915" s="1536"/>
      <c r="AB915" s="1536"/>
      <c r="AC915" s="1536"/>
      <c r="AD915" s="1536"/>
      <c r="AE915" s="1536"/>
      <c r="AF915" s="1536"/>
      <c r="AG915" s="1536"/>
      <c r="AH915" s="1536"/>
      <c r="AI915" s="1536"/>
      <c r="AJ915" s="1536"/>
      <c r="AK915" s="1536"/>
      <c r="AL915" s="1536"/>
      <c r="AM915" s="1536"/>
      <c r="AN915" s="1536"/>
      <c r="AO915" s="1536"/>
      <c r="AP915" s="1536"/>
      <c r="AQ915" s="1536"/>
      <c r="AR915" s="1536"/>
      <c r="AS915" s="1536"/>
      <c r="AT915" s="1536"/>
      <c r="AU915" s="1536"/>
      <c r="AV915" s="1536"/>
      <c r="AW915" s="1536"/>
      <c r="AX915" s="1536"/>
      <c r="AY915" s="1536"/>
      <c r="AZ915" s="1536"/>
      <c r="BA915" s="1536"/>
      <c r="BB915" s="1536"/>
      <c r="BC915" s="1536"/>
      <c r="BD915" s="1536"/>
      <c r="BE915" s="1536"/>
      <c r="BF915" s="1536"/>
    </row>
    <row r="916" spans="2:58" ht="15" x14ac:dyDescent="0.25">
      <c r="B916" s="1536"/>
      <c r="C916" s="1536"/>
      <c r="D916" s="1536"/>
      <c r="E916" s="1536"/>
      <c r="F916" s="1536"/>
      <c r="G916" s="1536"/>
      <c r="H916" s="1536"/>
      <c r="I916" s="1536"/>
      <c r="J916" s="1536"/>
      <c r="K916" s="1536"/>
      <c r="L916" s="1536"/>
      <c r="M916" s="1536"/>
      <c r="N916" s="1536"/>
      <c r="O916" s="1536"/>
      <c r="P916" s="1536"/>
      <c r="Q916" s="1536"/>
      <c r="R916" s="1536"/>
      <c r="S916" s="1536"/>
      <c r="T916" s="1536"/>
      <c r="U916" s="1536"/>
      <c r="V916" s="1536"/>
      <c r="W916" s="1536"/>
      <c r="X916" s="1536"/>
      <c r="Y916" s="1536"/>
      <c r="Z916" s="1536"/>
      <c r="AA916" s="1536"/>
      <c r="AB916" s="1536"/>
      <c r="AC916" s="1536"/>
      <c r="AD916" s="1536"/>
      <c r="AE916" s="1536"/>
      <c r="AF916" s="1536"/>
      <c r="AG916" s="1536"/>
      <c r="AH916" s="1536"/>
      <c r="AI916" s="1536"/>
      <c r="AJ916" s="1536"/>
      <c r="AK916" s="1536"/>
      <c r="AL916" s="1536"/>
      <c r="AM916" s="1536"/>
      <c r="AN916" s="1536"/>
      <c r="AO916" s="1536"/>
      <c r="AP916" s="1536"/>
      <c r="AQ916" s="1536"/>
      <c r="AR916" s="1536"/>
      <c r="AS916" s="1536"/>
      <c r="AT916" s="1536"/>
      <c r="AU916" s="1536"/>
      <c r="AV916" s="1536"/>
      <c r="AW916" s="1536"/>
      <c r="AX916" s="1536"/>
      <c r="AY916" s="1536"/>
      <c r="AZ916" s="1536"/>
      <c r="BA916" s="1536"/>
      <c r="BB916" s="1536"/>
      <c r="BC916" s="1536"/>
      <c r="BD916" s="1536"/>
      <c r="BE916" s="1536"/>
      <c r="BF916" s="1536"/>
    </row>
    <row r="917" spans="2:58" ht="15" x14ac:dyDescent="0.25">
      <c r="B917" s="1536"/>
      <c r="C917" s="1536"/>
      <c r="D917" s="1536"/>
      <c r="E917" s="1536"/>
      <c r="F917" s="1536"/>
      <c r="G917" s="1536"/>
      <c r="H917" s="1536"/>
      <c r="I917" s="1536"/>
      <c r="J917" s="1536"/>
      <c r="K917" s="1536"/>
      <c r="L917" s="1536"/>
      <c r="M917" s="1536"/>
      <c r="N917" s="1536"/>
      <c r="O917" s="1536"/>
      <c r="P917" s="1536"/>
      <c r="Q917" s="1536"/>
      <c r="R917" s="1536"/>
      <c r="S917" s="1536"/>
      <c r="T917" s="1536"/>
      <c r="U917" s="1536"/>
      <c r="V917" s="1536"/>
      <c r="W917" s="1536"/>
      <c r="X917" s="1536"/>
      <c r="Y917" s="1536"/>
      <c r="Z917" s="1536"/>
      <c r="AA917" s="1536"/>
      <c r="AB917" s="1536"/>
      <c r="AC917" s="1536"/>
      <c r="AD917" s="1536"/>
      <c r="AE917" s="1536"/>
      <c r="AF917" s="1536"/>
      <c r="AG917" s="1536"/>
      <c r="AH917" s="1536"/>
      <c r="AI917" s="1536"/>
      <c r="AJ917" s="1536"/>
      <c r="AK917" s="1536"/>
      <c r="AL917" s="1536"/>
      <c r="AM917" s="1536"/>
      <c r="AN917" s="1536"/>
      <c r="AO917" s="1536"/>
      <c r="AP917" s="1536"/>
      <c r="AQ917" s="1536"/>
      <c r="AR917" s="1536"/>
      <c r="AS917" s="1536"/>
      <c r="AT917" s="1536"/>
      <c r="AU917" s="1536"/>
      <c r="AV917" s="1536"/>
      <c r="AW917" s="1536"/>
      <c r="AX917" s="1536"/>
      <c r="AY917" s="1536"/>
      <c r="AZ917" s="1536"/>
      <c r="BA917" s="1536"/>
      <c r="BB917" s="1536"/>
      <c r="BC917" s="1536"/>
      <c r="BD917" s="1536"/>
      <c r="BE917" s="1536"/>
      <c r="BF917" s="1536"/>
    </row>
    <row r="918" spans="2:58" ht="15" x14ac:dyDescent="0.25">
      <c r="B918" s="1536"/>
      <c r="C918" s="1536"/>
      <c r="D918" s="1536"/>
      <c r="E918" s="1536"/>
      <c r="F918" s="1536"/>
      <c r="G918" s="1536"/>
      <c r="H918" s="1536"/>
      <c r="I918" s="1536"/>
      <c r="J918" s="1536"/>
      <c r="K918" s="1536"/>
      <c r="L918" s="1536"/>
      <c r="M918" s="1536"/>
      <c r="N918" s="1536"/>
      <c r="O918" s="1536"/>
      <c r="P918" s="1536"/>
      <c r="Q918" s="1536"/>
      <c r="R918" s="1536"/>
      <c r="S918" s="1536"/>
      <c r="T918" s="1536"/>
      <c r="U918" s="1536"/>
      <c r="V918" s="1536"/>
      <c r="W918" s="1536"/>
      <c r="X918" s="1536"/>
      <c r="Y918" s="1536"/>
      <c r="Z918" s="1536"/>
      <c r="AA918" s="1536"/>
      <c r="AB918" s="1536"/>
      <c r="AC918" s="1536"/>
      <c r="AD918" s="1536"/>
      <c r="AE918" s="1536"/>
      <c r="AF918" s="1536"/>
      <c r="AG918" s="1536"/>
      <c r="AH918" s="1536"/>
      <c r="AI918" s="1536"/>
      <c r="AJ918" s="1536"/>
      <c r="AK918" s="1536"/>
      <c r="AL918" s="1536"/>
      <c r="AM918" s="1536"/>
      <c r="AN918" s="1536"/>
      <c r="AO918" s="1536"/>
      <c r="AP918" s="1536"/>
      <c r="AQ918" s="1536"/>
      <c r="AR918" s="1536"/>
      <c r="AS918" s="1536"/>
      <c r="AT918" s="1536"/>
      <c r="AU918" s="1536"/>
      <c r="AV918" s="1536"/>
      <c r="AW918" s="1536"/>
      <c r="AX918" s="1536"/>
      <c r="AY918" s="1536"/>
      <c r="AZ918" s="1536"/>
      <c r="BA918" s="1536"/>
      <c r="BB918" s="1536"/>
      <c r="BC918" s="1536"/>
      <c r="BD918" s="1536"/>
      <c r="BE918" s="1536"/>
      <c r="BF918" s="1536"/>
    </row>
    <row r="919" spans="2:58" ht="15" x14ac:dyDescent="0.25">
      <c r="B919" s="1536"/>
      <c r="C919" s="1536"/>
      <c r="D919" s="1536"/>
      <c r="E919" s="1536"/>
      <c r="F919" s="1536"/>
      <c r="G919" s="1536"/>
      <c r="H919" s="1536"/>
      <c r="I919" s="1536"/>
      <c r="J919" s="1536"/>
      <c r="K919" s="1536"/>
      <c r="L919" s="1536"/>
      <c r="M919" s="1536"/>
      <c r="N919" s="1536"/>
      <c r="O919" s="1536"/>
      <c r="P919" s="1536"/>
      <c r="Q919" s="1536"/>
      <c r="R919" s="1536"/>
      <c r="S919" s="1536"/>
      <c r="T919" s="1536"/>
      <c r="U919" s="1536"/>
      <c r="V919" s="1536"/>
      <c r="W919" s="1536"/>
      <c r="X919" s="1536"/>
      <c r="Y919" s="1536"/>
      <c r="Z919" s="1536"/>
      <c r="AA919" s="1536"/>
      <c r="AB919" s="1536"/>
      <c r="AC919" s="1536"/>
      <c r="AD919" s="1536"/>
      <c r="AE919" s="1536"/>
      <c r="AF919" s="1536"/>
      <c r="AG919" s="1536"/>
      <c r="AH919" s="1536"/>
      <c r="AI919" s="1536"/>
      <c r="AJ919" s="1536"/>
      <c r="AK919" s="1536"/>
      <c r="AL919" s="1536"/>
      <c r="AM919" s="1536"/>
      <c r="AN919" s="1536"/>
      <c r="AO919" s="1536"/>
      <c r="AP919" s="1536"/>
      <c r="AQ919" s="1536"/>
      <c r="AR919" s="1536"/>
      <c r="AS919" s="1536"/>
      <c r="AT919" s="1536"/>
      <c r="AU919" s="1536"/>
      <c r="AV919" s="1536"/>
      <c r="AW919" s="1536"/>
      <c r="AX919" s="1536"/>
      <c r="AY919" s="1536"/>
      <c r="AZ919" s="1536"/>
      <c r="BA919" s="1536"/>
      <c r="BB919" s="1536"/>
      <c r="BC919" s="1536"/>
      <c r="BD919" s="1536"/>
      <c r="BE919" s="1536"/>
      <c r="BF919" s="1536"/>
    </row>
    <row r="920" spans="2:58" ht="15" x14ac:dyDescent="0.25">
      <c r="B920" s="1536"/>
      <c r="C920" s="1536"/>
      <c r="D920" s="1536"/>
      <c r="E920" s="1536"/>
      <c r="F920" s="1536"/>
      <c r="G920" s="1536"/>
      <c r="H920" s="1536"/>
      <c r="I920" s="1536"/>
      <c r="J920" s="1536"/>
      <c r="K920" s="1536"/>
      <c r="L920" s="1536"/>
      <c r="M920" s="1536"/>
      <c r="N920" s="1536"/>
      <c r="O920" s="1536"/>
      <c r="P920" s="1536"/>
      <c r="Q920" s="1536"/>
      <c r="R920" s="1536"/>
      <c r="S920" s="1536"/>
      <c r="T920" s="1536"/>
      <c r="U920" s="1536"/>
      <c r="V920" s="1536"/>
      <c r="W920" s="1536"/>
      <c r="X920" s="1536"/>
      <c r="Y920" s="1536"/>
      <c r="Z920" s="1536"/>
      <c r="AA920" s="1536"/>
      <c r="AB920" s="1536"/>
      <c r="AC920" s="1536"/>
      <c r="AD920" s="1536"/>
      <c r="AE920" s="1536"/>
      <c r="AF920" s="1536"/>
      <c r="AG920" s="1536"/>
      <c r="AH920" s="1536"/>
      <c r="AI920" s="1536"/>
      <c r="AJ920" s="1536"/>
      <c r="AK920" s="1536"/>
      <c r="AL920" s="1536"/>
      <c r="AM920" s="1536"/>
      <c r="AN920" s="1536"/>
      <c r="AO920" s="1536"/>
      <c r="AP920" s="1536"/>
      <c r="AQ920" s="1536"/>
      <c r="AR920" s="1536"/>
      <c r="AS920" s="1536"/>
      <c r="AT920" s="1536"/>
      <c r="AU920" s="1536"/>
      <c r="AV920" s="1536"/>
      <c r="AW920" s="1536"/>
      <c r="AX920" s="1536"/>
      <c r="AY920" s="1536"/>
      <c r="AZ920" s="1536"/>
      <c r="BA920" s="1536"/>
      <c r="BB920" s="1536"/>
      <c r="BC920" s="1536"/>
      <c r="BD920" s="1536"/>
      <c r="BE920" s="1536"/>
      <c r="BF920" s="1536"/>
    </row>
    <row r="921" spans="2:58" ht="15" x14ac:dyDescent="0.25">
      <c r="B921" s="1536"/>
      <c r="C921" s="1536"/>
      <c r="D921" s="1536"/>
      <c r="E921" s="1536"/>
      <c r="F921" s="1536"/>
      <c r="G921" s="1536"/>
      <c r="H921" s="1536"/>
      <c r="I921" s="1536"/>
      <c r="J921" s="1536"/>
      <c r="K921" s="1536"/>
      <c r="L921" s="1536"/>
      <c r="M921" s="1536"/>
      <c r="N921" s="1536"/>
      <c r="O921" s="1536"/>
      <c r="P921" s="1536"/>
      <c r="Q921" s="1536"/>
      <c r="R921" s="1536"/>
      <c r="S921" s="1536"/>
      <c r="T921" s="1536"/>
      <c r="U921" s="1536"/>
      <c r="V921" s="1536"/>
      <c r="W921" s="1536"/>
      <c r="X921" s="1536"/>
      <c r="Y921" s="1536"/>
      <c r="Z921" s="1536"/>
      <c r="AA921" s="1536"/>
      <c r="AB921" s="1536"/>
      <c r="AC921" s="1536"/>
      <c r="AD921" s="1536"/>
      <c r="AE921" s="1536"/>
      <c r="AF921" s="1536"/>
      <c r="AG921" s="1536"/>
      <c r="AH921" s="1536"/>
      <c r="AI921" s="1536"/>
      <c r="AJ921" s="1536"/>
      <c r="AK921" s="1536"/>
      <c r="AL921" s="1536"/>
      <c r="AM921" s="1536"/>
      <c r="AN921" s="1536"/>
      <c r="AO921" s="1536"/>
      <c r="AP921" s="1536"/>
      <c r="AQ921" s="1536"/>
      <c r="AR921" s="1536"/>
      <c r="AS921" s="1536"/>
      <c r="AT921" s="1536"/>
      <c r="AU921" s="1536"/>
      <c r="AV921" s="1536"/>
      <c r="AW921" s="1536"/>
      <c r="AX921" s="1536"/>
      <c r="AY921" s="1536"/>
      <c r="AZ921" s="1536"/>
      <c r="BA921" s="1536"/>
      <c r="BB921" s="1536"/>
      <c r="BC921" s="1536"/>
      <c r="BD921" s="1536"/>
      <c r="BE921" s="1536"/>
      <c r="BF921" s="1536"/>
    </row>
    <row r="922" spans="2:58" ht="15" x14ac:dyDescent="0.25">
      <c r="B922" s="1536"/>
      <c r="C922" s="1536"/>
      <c r="D922" s="1536"/>
      <c r="E922" s="1536"/>
      <c r="F922" s="1536"/>
      <c r="G922" s="1536"/>
      <c r="H922" s="1536"/>
      <c r="I922" s="1536"/>
      <c r="J922" s="1536"/>
      <c r="K922" s="1536"/>
      <c r="L922" s="1536"/>
      <c r="M922" s="1536"/>
      <c r="N922" s="1536"/>
      <c r="O922" s="1536"/>
      <c r="P922" s="1536"/>
      <c r="Q922" s="1536"/>
      <c r="R922" s="1536"/>
      <c r="S922" s="1536"/>
      <c r="T922" s="1536"/>
      <c r="U922" s="1536"/>
      <c r="V922" s="1536"/>
      <c r="W922" s="1536"/>
      <c r="X922" s="1536"/>
      <c r="Y922" s="1536"/>
      <c r="Z922" s="1536"/>
      <c r="AA922" s="1536"/>
      <c r="AB922" s="1536"/>
      <c r="AC922" s="1536"/>
      <c r="AD922" s="1536"/>
      <c r="AE922" s="1536"/>
      <c r="AF922" s="1536"/>
      <c r="AG922" s="1536"/>
      <c r="AH922" s="1536"/>
      <c r="AI922" s="1536"/>
      <c r="AJ922" s="1536"/>
      <c r="AK922" s="1536"/>
      <c r="AL922" s="1536"/>
      <c r="AM922" s="1536"/>
      <c r="AN922" s="1536"/>
      <c r="AO922" s="1536"/>
      <c r="AP922" s="1536"/>
      <c r="AQ922" s="1536"/>
      <c r="AR922" s="1536"/>
      <c r="AS922" s="1536"/>
      <c r="AT922" s="1536"/>
      <c r="AU922" s="1536"/>
      <c r="AV922" s="1536"/>
      <c r="AW922" s="1536"/>
      <c r="AX922" s="1536"/>
      <c r="AY922" s="1536"/>
      <c r="AZ922" s="1536"/>
      <c r="BA922" s="1536"/>
      <c r="BB922" s="1536"/>
      <c r="BC922" s="1536"/>
      <c r="BD922" s="1536"/>
      <c r="BE922" s="1536"/>
      <c r="BF922" s="1536"/>
    </row>
    <row r="923" spans="2:58" ht="15" x14ac:dyDescent="0.25">
      <c r="B923" s="1536"/>
      <c r="C923" s="1536"/>
      <c r="D923" s="1536"/>
      <c r="E923" s="1536"/>
      <c r="F923" s="1536"/>
      <c r="G923" s="1536"/>
      <c r="H923" s="1536"/>
      <c r="I923" s="1536"/>
      <c r="J923" s="1536"/>
      <c r="K923" s="1536"/>
      <c r="L923" s="1536"/>
      <c r="M923" s="1536"/>
      <c r="N923" s="1536"/>
      <c r="O923" s="1536"/>
      <c r="P923" s="1536"/>
      <c r="Q923" s="1536"/>
      <c r="R923" s="1536"/>
      <c r="S923" s="1536"/>
      <c r="T923" s="1536"/>
      <c r="U923" s="1536"/>
      <c r="V923" s="1536"/>
      <c r="W923" s="1536"/>
      <c r="X923" s="1536"/>
      <c r="Y923" s="1536"/>
      <c r="Z923" s="1536"/>
      <c r="AA923" s="1536"/>
      <c r="AB923" s="1536"/>
      <c r="AC923" s="1536"/>
      <c r="AD923" s="1536"/>
      <c r="AE923" s="1536"/>
      <c r="AF923" s="1536"/>
      <c r="AG923" s="1536"/>
      <c r="AH923" s="1536"/>
      <c r="AI923" s="1536"/>
      <c r="AJ923" s="1536"/>
      <c r="AK923" s="1536"/>
      <c r="AL923" s="1536"/>
      <c r="AM923" s="1536"/>
      <c r="AN923" s="1536"/>
      <c r="AO923" s="1536"/>
      <c r="AP923" s="1536"/>
      <c r="AQ923" s="1536"/>
      <c r="AR923" s="1536"/>
      <c r="AS923" s="1536"/>
      <c r="AT923" s="1536"/>
      <c r="AU923" s="1536"/>
      <c r="AV923" s="1536"/>
      <c r="AW923" s="1536"/>
      <c r="AX923" s="1536"/>
      <c r="AY923" s="1536"/>
      <c r="AZ923" s="1536"/>
      <c r="BA923" s="1536"/>
      <c r="BB923" s="1536"/>
      <c r="BC923" s="1536"/>
      <c r="BD923" s="1536"/>
      <c r="BE923" s="1536"/>
      <c r="BF923" s="1536"/>
    </row>
    <row r="924" spans="2:58" ht="15" x14ac:dyDescent="0.25">
      <c r="B924" s="1536"/>
      <c r="C924" s="1536"/>
      <c r="D924" s="1536"/>
      <c r="E924" s="1536"/>
      <c r="F924" s="1536"/>
      <c r="G924" s="1536"/>
      <c r="H924" s="1536"/>
      <c r="I924" s="1536"/>
      <c r="J924" s="1536"/>
      <c r="K924" s="1536"/>
      <c r="L924" s="1536"/>
      <c r="M924" s="1536"/>
      <c r="N924" s="1536"/>
      <c r="O924" s="1536"/>
      <c r="P924" s="1536"/>
      <c r="Q924" s="1536"/>
      <c r="R924" s="1536"/>
      <c r="S924" s="1536"/>
      <c r="T924" s="1536"/>
      <c r="U924" s="1536"/>
      <c r="V924" s="1536"/>
      <c r="W924" s="1536"/>
      <c r="X924" s="1536"/>
      <c r="Y924" s="1536"/>
      <c r="Z924" s="1536"/>
      <c r="AA924" s="1536"/>
      <c r="AB924" s="1536"/>
      <c r="AC924" s="1536"/>
      <c r="AD924" s="1536"/>
      <c r="AE924" s="1536"/>
      <c r="AF924" s="1536"/>
      <c r="AG924" s="1536"/>
      <c r="AH924" s="1536"/>
      <c r="AI924" s="1536"/>
      <c r="AJ924" s="1536"/>
      <c r="AK924" s="1536"/>
      <c r="AL924" s="1536"/>
      <c r="AM924" s="1536"/>
      <c r="AN924" s="1536"/>
      <c r="AO924" s="1536"/>
      <c r="AP924" s="1536"/>
      <c r="AQ924" s="1536"/>
      <c r="AR924" s="1536"/>
      <c r="AS924" s="1536"/>
      <c r="AT924" s="1536"/>
      <c r="AU924" s="1536"/>
      <c r="AV924" s="1536"/>
      <c r="AW924" s="1536"/>
      <c r="AX924" s="1536"/>
      <c r="AY924" s="1536"/>
      <c r="AZ924" s="1536"/>
      <c r="BA924" s="1536"/>
      <c r="BB924" s="1536"/>
      <c r="BC924" s="1536"/>
      <c r="BD924" s="1536"/>
      <c r="BE924" s="1536"/>
      <c r="BF924" s="1536"/>
    </row>
    <row r="925" spans="2:58" ht="15" x14ac:dyDescent="0.25">
      <c r="B925" s="1536"/>
      <c r="C925" s="1536"/>
      <c r="D925" s="1536"/>
      <c r="E925" s="1536"/>
      <c r="F925" s="1536"/>
      <c r="G925" s="1536"/>
      <c r="H925" s="1536"/>
      <c r="I925" s="1536"/>
      <c r="J925" s="1536"/>
      <c r="K925" s="1536"/>
      <c r="L925" s="1536"/>
      <c r="M925" s="1536"/>
      <c r="N925" s="1536"/>
      <c r="O925" s="1536"/>
      <c r="P925" s="1536"/>
      <c r="Q925" s="1536"/>
      <c r="R925" s="1536"/>
      <c r="S925" s="1536"/>
      <c r="T925" s="1536"/>
      <c r="U925" s="1536"/>
      <c r="V925" s="1536"/>
      <c r="W925" s="1536"/>
      <c r="X925" s="1536"/>
      <c r="Y925" s="1536"/>
      <c r="Z925" s="1536"/>
      <c r="AA925" s="1536"/>
      <c r="AB925" s="1536"/>
      <c r="AC925" s="1536"/>
      <c r="AD925" s="1536"/>
      <c r="AE925" s="1536"/>
      <c r="AF925" s="1536"/>
      <c r="AG925" s="1536"/>
      <c r="AH925" s="1536"/>
      <c r="AI925" s="1536"/>
      <c r="AJ925" s="1536"/>
      <c r="AK925" s="1536"/>
      <c r="AL925" s="1536"/>
      <c r="AM925" s="1536"/>
      <c r="AN925" s="1536"/>
      <c r="AO925" s="1536"/>
      <c r="AP925" s="1536"/>
      <c r="AQ925" s="1536"/>
      <c r="AR925" s="1536"/>
      <c r="AS925" s="1536"/>
      <c r="AT925" s="1536"/>
      <c r="AU925" s="1536"/>
      <c r="AV925" s="1536"/>
      <c r="AW925" s="1536"/>
      <c r="AX925" s="1536"/>
      <c r="AY925" s="1536"/>
      <c r="AZ925" s="1536"/>
      <c r="BA925" s="1536"/>
      <c r="BB925" s="1536"/>
      <c r="BC925" s="1536"/>
      <c r="BD925" s="1536"/>
      <c r="BE925" s="1536"/>
      <c r="BF925" s="1536"/>
    </row>
    <row r="926" spans="2:58" ht="15" x14ac:dyDescent="0.25">
      <c r="B926" s="1536"/>
      <c r="C926" s="1536"/>
      <c r="D926" s="1536"/>
      <c r="E926" s="1536"/>
      <c r="F926" s="1536"/>
      <c r="G926" s="1536"/>
      <c r="H926" s="1536"/>
      <c r="I926" s="1536"/>
      <c r="J926" s="1536"/>
      <c r="K926" s="1536"/>
      <c r="L926" s="1536"/>
      <c r="M926" s="1536"/>
      <c r="N926" s="1536"/>
      <c r="O926" s="1536"/>
      <c r="P926" s="1536"/>
      <c r="Q926" s="1536"/>
      <c r="R926" s="1536"/>
      <c r="S926" s="1536"/>
      <c r="T926" s="1536"/>
      <c r="U926" s="1536"/>
      <c r="V926" s="1536"/>
      <c r="W926" s="1536"/>
      <c r="X926" s="1536"/>
      <c r="Y926" s="1536"/>
      <c r="Z926" s="1536"/>
      <c r="AA926" s="1536"/>
      <c r="AB926" s="1536"/>
      <c r="AC926" s="1536"/>
      <c r="AD926" s="1536"/>
      <c r="AE926" s="1536"/>
      <c r="AF926" s="1536"/>
      <c r="AG926" s="1536"/>
      <c r="AH926" s="1536"/>
      <c r="AI926" s="1536"/>
      <c r="AJ926" s="1536"/>
      <c r="AK926" s="1536"/>
      <c r="AL926" s="1536"/>
      <c r="AM926" s="1536"/>
      <c r="AN926" s="1536"/>
      <c r="AO926" s="1536"/>
      <c r="AP926" s="1536"/>
      <c r="AQ926" s="1536"/>
      <c r="AR926" s="1536"/>
      <c r="AS926" s="1536"/>
      <c r="AT926" s="1536"/>
      <c r="AU926" s="1536"/>
      <c r="AV926" s="1536"/>
      <c r="AW926" s="1536"/>
      <c r="AX926" s="1536"/>
      <c r="AY926" s="1536"/>
      <c r="AZ926" s="1536"/>
      <c r="BA926" s="1536"/>
      <c r="BB926" s="1536"/>
      <c r="BC926" s="1536"/>
      <c r="BD926" s="1536"/>
      <c r="BE926" s="1536"/>
      <c r="BF926" s="1536"/>
    </row>
    <row r="927" spans="2:58" ht="15" x14ac:dyDescent="0.25">
      <c r="B927" s="1536"/>
      <c r="C927" s="1536"/>
      <c r="D927" s="1536"/>
      <c r="E927" s="1536"/>
      <c r="F927" s="1536"/>
      <c r="G927" s="1536"/>
      <c r="H927" s="1536"/>
      <c r="I927" s="1536"/>
      <c r="J927" s="1536"/>
      <c r="K927" s="1536"/>
      <c r="L927" s="1536"/>
      <c r="M927" s="1536"/>
      <c r="N927" s="1536"/>
      <c r="O927" s="1536"/>
      <c r="P927" s="1536"/>
      <c r="Q927" s="1536"/>
      <c r="R927" s="1536"/>
      <c r="S927" s="1536"/>
      <c r="T927" s="1536"/>
      <c r="U927" s="1536"/>
      <c r="V927" s="1536"/>
      <c r="W927" s="1536"/>
      <c r="X927" s="1536"/>
      <c r="Y927" s="1536"/>
      <c r="Z927" s="1536"/>
      <c r="AA927" s="1536"/>
      <c r="AB927" s="1536"/>
      <c r="AC927" s="1536"/>
      <c r="AD927" s="1536"/>
      <c r="AE927" s="1536"/>
      <c r="AF927" s="1536"/>
      <c r="AG927" s="1536"/>
      <c r="AH927" s="1536"/>
      <c r="AI927" s="1536"/>
      <c r="AJ927" s="1536"/>
      <c r="AK927" s="1536"/>
      <c r="AL927" s="1536"/>
      <c r="AM927" s="1536"/>
      <c r="AN927" s="1536"/>
      <c r="AO927" s="1536"/>
      <c r="AP927" s="1536"/>
      <c r="AQ927" s="1536"/>
      <c r="AR927" s="1536"/>
      <c r="AS927" s="1536"/>
      <c r="AT927" s="1536"/>
      <c r="AU927" s="1536"/>
      <c r="AV927" s="1536"/>
      <c r="AW927" s="1536"/>
      <c r="AX927" s="1536"/>
      <c r="AY927" s="1536"/>
      <c r="AZ927" s="1536"/>
      <c r="BA927" s="1536"/>
      <c r="BB927" s="1536"/>
      <c r="BC927" s="1536"/>
      <c r="BD927" s="1536"/>
      <c r="BE927" s="1536"/>
      <c r="BF927" s="1536"/>
    </row>
    <row r="928" spans="2:58" ht="15" x14ac:dyDescent="0.25">
      <c r="B928" s="1536"/>
      <c r="C928" s="1536"/>
      <c r="D928" s="1536"/>
      <c r="E928" s="1536"/>
      <c r="F928" s="1536"/>
      <c r="G928" s="1536"/>
      <c r="H928" s="1536"/>
      <c r="I928" s="1536"/>
      <c r="J928" s="1536"/>
      <c r="K928" s="1536"/>
      <c r="L928" s="1536"/>
      <c r="M928" s="1536"/>
      <c r="N928" s="1536"/>
      <c r="O928" s="1536"/>
      <c r="P928" s="1536"/>
      <c r="Q928" s="1536"/>
      <c r="R928" s="1536"/>
      <c r="S928" s="1536"/>
      <c r="T928" s="1536"/>
      <c r="U928" s="1536"/>
      <c r="V928" s="1536"/>
      <c r="W928" s="1536"/>
      <c r="X928" s="1536"/>
      <c r="Y928" s="1536"/>
      <c r="Z928" s="1536"/>
      <c r="AA928" s="1536"/>
      <c r="AB928" s="1536"/>
      <c r="AC928" s="1536"/>
      <c r="AD928" s="1536"/>
      <c r="AE928" s="1536"/>
      <c r="AF928" s="1536"/>
      <c r="AG928" s="1536"/>
      <c r="AH928" s="1536"/>
      <c r="AI928" s="1536"/>
      <c r="AJ928" s="1536"/>
      <c r="AK928" s="1536"/>
      <c r="AL928" s="1536"/>
      <c r="AM928" s="1536"/>
      <c r="AN928" s="1536"/>
      <c r="AO928" s="1536"/>
      <c r="AP928" s="1536"/>
      <c r="AQ928" s="1536"/>
      <c r="AR928" s="1536"/>
      <c r="AS928" s="1536"/>
      <c r="AT928" s="1536"/>
      <c r="AU928" s="1536"/>
      <c r="AV928" s="1536"/>
      <c r="AW928" s="1536"/>
      <c r="AX928" s="1536"/>
      <c r="AY928" s="1536"/>
      <c r="AZ928" s="1536"/>
      <c r="BA928" s="1536"/>
      <c r="BB928" s="1536"/>
      <c r="BC928" s="1536"/>
      <c r="BD928" s="1536"/>
      <c r="BE928" s="1536"/>
      <c r="BF928" s="1536"/>
    </row>
    <row r="929" spans="2:58" ht="15" x14ac:dyDescent="0.25">
      <c r="B929" s="1536"/>
      <c r="C929" s="1536"/>
      <c r="D929" s="1536"/>
      <c r="E929" s="1536"/>
      <c r="F929" s="1536"/>
      <c r="G929" s="1536"/>
      <c r="H929" s="1536"/>
      <c r="I929" s="1536"/>
      <c r="J929" s="1536"/>
      <c r="K929" s="1536"/>
      <c r="L929" s="1536"/>
      <c r="M929" s="1536"/>
      <c r="N929" s="1536"/>
      <c r="O929" s="1536"/>
      <c r="P929" s="1536"/>
      <c r="Q929" s="1536"/>
      <c r="R929" s="1536"/>
      <c r="S929" s="1536"/>
      <c r="T929" s="1536"/>
      <c r="U929" s="1536"/>
      <c r="V929" s="1536"/>
      <c r="W929" s="1536"/>
      <c r="X929" s="1536"/>
      <c r="Y929" s="1536"/>
      <c r="Z929" s="1536"/>
      <c r="AA929" s="1536"/>
      <c r="AB929" s="1536"/>
      <c r="AC929" s="1536"/>
      <c r="AD929" s="1536"/>
      <c r="AE929" s="1536"/>
      <c r="AF929" s="1536"/>
      <c r="AG929" s="1536"/>
      <c r="AH929" s="1536"/>
      <c r="AI929" s="1536"/>
      <c r="AJ929" s="1536"/>
      <c r="AK929" s="1536"/>
      <c r="AL929" s="1536"/>
      <c r="AM929" s="1536"/>
      <c r="AN929" s="1536"/>
      <c r="AO929" s="1536"/>
      <c r="AP929" s="1536"/>
      <c r="AQ929" s="1536"/>
      <c r="AR929" s="1536"/>
      <c r="AS929" s="1536"/>
      <c r="AT929" s="1536"/>
      <c r="AU929" s="1536"/>
      <c r="AV929" s="1536"/>
      <c r="AW929" s="1536"/>
      <c r="AX929" s="1536"/>
      <c r="AY929" s="1536"/>
      <c r="AZ929" s="1536"/>
      <c r="BA929" s="1536"/>
      <c r="BB929" s="1536"/>
      <c r="BC929" s="1536"/>
      <c r="BD929" s="1536"/>
      <c r="BE929" s="1536"/>
      <c r="BF929" s="1536"/>
    </row>
    <row r="930" spans="2:58" ht="15" x14ac:dyDescent="0.25">
      <c r="B930" s="1536"/>
      <c r="C930" s="1536"/>
      <c r="D930" s="1536"/>
      <c r="E930" s="1536"/>
      <c r="F930" s="1536"/>
      <c r="G930" s="1536"/>
      <c r="H930" s="1536"/>
      <c r="I930" s="1536"/>
      <c r="J930" s="1536"/>
      <c r="K930" s="1536"/>
      <c r="L930" s="1536"/>
      <c r="M930" s="1536"/>
      <c r="N930" s="1536"/>
      <c r="O930" s="1536"/>
      <c r="P930" s="1536"/>
      <c r="Q930" s="1536"/>
      <c r="R930" s="1536"/>
      <c r="S930" s="1536"/>
      <c r="T930" s="1536"/>
      <c r="U930" s="1536"/>
      <c r="V930" s="1536"/>
      <c r="W930" s="1536"/>
      <c r="X930" s="1536"/>
      <c r="Y930" s="1536"/>
      <c r="Z930" s="1536"/>
      <c r="AA930" s="1536"/>
      <c r="AB930" s="1536"/>
      <c r="AC930" s="1536"/>
      <c r="AD930" s="1536"/>
      <c r="AE930" s="1536"/>
      <c r="AF930" s="1536"/>
      <c r="AG930" s="1536"/>
      <c r="AH930" s="1536"/>
      <c r="AI930" s="1536"/>
      <c r="AJ930" s="1536"/>
      <c r="AK930" s="1536"/>
      <c r="AL930" s="1536"/>
      <c r="AM930" s="1536"/>
      <c r="AN930" s="1536"/>
      <c r="AO930" s="1536"/>
      <c r="AP930" s="1536"/>
      <c r="AQ930" s="1536"/>
      <c r="AR930" s="1536"/>
      <c r="AS930" s="1536"/>
      <c r="AT930" s="1536"/>
      <c r="AU930" s="1536"/>
      <c r="AV930" s="1536"/>
      <c r="AW930" s="1536"/>
      <c r="AX930" s="1536"/>
      <c r="AY930" s="1536"/>
      <c r="AZ930" s="1536"/>
      <c r="BA930" s="1536"/>
      <c r="BB930" s="1536"/>
      <c r="BC930" s="1536"/>
      <c r="BD930" s="1536"/>
      <c r="BE930" s="1536"/>
      <c r="BF930" s="1536"/>
    </row>
    <row r="931" spans="2:58" ht="15" x14ac:dyDescent="0.25">
      <c r="B931" s="1536"/>
      <c r="C931" s="1536"/>
      <c r="D931" s="1536"/>
      <c r="E931" s="1536"/>
      <c r="F931" s="1536"/>
      <c r="G931" s="1536"/>
      <c r="H931" s="1536"/>
      <c r="I931" s="1536"/>
      <c r="J931" s="1536"/>
      <c r="K931" s="1536"/>
      <c r="L931" s="1536"/>
      <c r="M931" s="1536"/>
      <c r="N931" s="1536"/>
      <c r="O931" s="1536"/>
      <c r="P931" s="1536"/>
      <c r="Q931" s="1536"/>
      <c r="R931" s="1536"/>
      <c r="S931" s="1536"/>
      <c r="T931" s="1536"/>
      <c r="U931" s="1536"/>
      <c r="V931" s="1536"/>
      <c r="W931" s="1536"/>
      <c r="X931" s="1536"/>
      <c r="Y931" s="1536"/>
      <c r="Z931" s="1536"/>
      <c r="AA931" s="1536"/>
      <c r="AB931" s="1536"/>
      <c r="AC931" s="1536"/>
      <c r="AD931" s="1536"/>
      <c r="AE931" s="1536"/>
      <c r="AF931" s="1536"/>
      <c r="AG931" s="1536"/>
      <c r="AH931" s="1536"/>
      <c r="AI931" s="1536"/>
      <c r="AJ931" s="1536"/>
      <c r="AK931" s="1536"/>
      <c r="AL931" s="1536"/>
      <c r="AM931" s="1536"/>
      <c r="AN931" s="1536"/>
      <c r="AO931" s="1536"/>
      <c r="AP931" s="1536"/>
      <c r="AQ931" s="1536"/>
      <c r="AR931" s="1536"/>
      <c r="AS931" s="1536"/>
      <c r="AT931" s="1536"/>
      <c r="AU931" s="1536"/>
      <c r="AV931" s="1536"/>
      <c r="AW931" s="1536"/>
      <c r="AX931" s="1536"/>
      <c r="AY931" s="1536"/>
      <c r="AZ931" s="1536"/>
      <c r="BA931" s="1536"/>
      <c r="BB931" s="1536"/>
      <c r="BC931" s="1536"/>
      <c r="BD931" s="1536"/>
      <c r="BE931" s="1536"/>
      <c r="BF931" s="1536"/>
    </row>
    <row r="932" spans="2:58" ht="15" x14ac:dyDescent="0.25">
      <c r="B932" s="1536"/>
      <c r="C932" s="1536"/>
      <c r="D932" s="1536"/>
      <c r="E932" s="1536"/>
      <c r="F932" s="1536"/>
      <c r="G932" s="1536"/>
      <c r="H932" s="1536"/>
      <c r="I932" s="1536"/>
      <c r="J932" s="1536"/>
      <c r="K932" s="1536"/>
      <c r="L932" s="1536"/>
      <c r="M932" s="1536"/>
      <c r="N932" s="1536"/>
      <c r="O932" s="1536"/>
      <c r="P932" s="1536"/>
      <c r="Q932" s="1536"/>
      <c r="R932" s="1536"/>
      <c r="S932" s="1536"/>
      <c r="T932" s="1536"/>
      <c r="U932" s="1536"/>
      <c r="V932" s="1536"/>
      <c r="W932" s="1536"/>
      <c r="X932" s="1536"/>
      <c r="Y932" s="1536"/>
      <c r="Z932" s="1536"/>
      <c r="AA932" s="1536"/>
      <c r="AB932" s="1536"/>
      <c r="AC932" s="1536"/>
      <c r="AD932" s="1536"/>
      <c r="AE932" s="1536"/>
      <c r="AF932" s="1536"/>
      <c r="AG932" s="1536"/>
      <c r="AH932" s="1536"/>
      <c r="AI932" s="1536"/>
      <c r="AJ932" s="1536"/>
      <c r="AK932" s="1536"/>
      <c r="AL932" s="1536"/>
      <c r="AM932" s="1536"/>
      <c r="AN932" s="1536"/>
      <c r="AO932" s="1536"/>
      <c r="AP932" s="1536"/>
      <c r="AQ932" s="1536"/>
      <c r="AR932" s="1536"/>
      <c r="AS932" s="1536"/>
      <c r="AT932" s="1536"/>
      <c r="AU932" s="1536"/>
      <c r="AV932" s="1536"/>
      <c r="AW932" s="1536"/>
      <c r="AX932" s="1536"/>
      <c r="AY932" s="1536"/>
      <c r="AZ932" s="1536"/>
      <c r="BA932" s="1536"/>
      <c r="BB932" s="1536"/>
      <c r="BC932" s="1536"/>
      <c r="BD932" s="1536"/>
      <c r="BE932" s="1536"/>
      <c r="BF932" s="1536"/>
    </row>
    <row r="933" spans="2:58" ht="15" x14ac:dyDescent="0.25">
      <c r="B933" s="1536"/>
      <c r="C933" s="1536"/>
      <c r="D933" s="1536"/>
      <c r="E933" s="1536"/>
      <c r="F933" s="1536"/>
      <c r="G933" s="1536"/>
      <c r="H933" s="1536"/>
      <c r="I933" s="1536"/>
      <c r="J933" s="1536"/>
      <c r="K933" s="1536"/>
      <c r="L933" s="1536"/>
      <c r="M933" s="1536"/>
      <c r="N933" s="1536"/>
      <c r="O933" s="1536"/>
      <c r="P933" s="1536"/>
      <c r="Q933" s="1536"/>
      <c r="R933" s="1536"/>
      <c r="S933" s="1536"/>
      <c r="T933" s="1536"/>
      <c r="U933" s="1536"/>
      <c r="V933" s="1536"/>
      <c r="W933" s="1536"/>
      <c r="X933" s="1536"/>
      <c r="Y933" s="1536"/>
      <c r="Z933" s="1536"/>
      <c r="AA933" s="1536"/>
      <c r="AB933" s="1536"/>
      <c r="AC933" s="1536"/>
      <c r="AD933" s="1536"/>
      <c r="AE933" s="1536"/>
      <c r="AF933" s="1536"/>
      <c r="AG933" s="1536"/>
      <c r="AH933" s="1536"/>
      <c r="AI933" s="1536"/>
      <c r="AJ933" s="1536"/>
      <c r="AK933" s="1536"/>
      <c r="AL933" s="1536"/>
      <c r="AM933" s="1536"/>
      <c r="AN933" s="1536"/>
      <c r="AO933" s="1536"/>
      <c r="AP933" s="1536"/>
      <c r="AQ933" s="1536"/>
      <c r="AR933" s="1536"/>
      <c r="AS933" s="1536"/>
      <c r="AT933" s="1536"/>
      <c r="AU933" s="1536"/>
      <c r="AV933" s="1536"/>
      <c r="AW933" s="1536"/>
      <c r="AX933" s="1536"/>
      <c r="AY933" s="1536"/>
      <c r="AZ933" s="1536"/>
      <c r="BA933" s="1536"/>
      <c r="BB933" s="1536"/>
      <c r="BC933" s="1536"/>
      <c r="BD933" s="1536"/>
      <c r="BE933" s="1536"/>
      <c r="BF933" s="1536"/>
    </row>
    <row r="934" spans="2:58" ht="15" x14ac:dyDescent="0.25">
      <c r="B934" s="1536"/>
      <c r="C934" s="1536"/>
      <c r="D934" s="1536"/>
      <c r="E934" s="1536"/>
      <c r="F934" s="1536"/>
      <c r="G934" s="1536"/>
      <c r="H934" s="1536"/>
      <c r="I934" s="1536"/>
      <c r="J934" s="1536"/>
      <c r="K934" s="1536"/>
      <c r="L934" s="1536"/>
      <c r="M934" s="1536"/>
      <c r="N934" s="1536"/>
      <c r="O934" s="1536"/>
      <c r="P934" s="1536"/>
      <c r="Q934" s="1536"/>
      <c r="R934" s="1536"/>
      <c r="S934" s="1536"/>
      <c r="T934" s="1536"/>
      <c r="U934" s="1536"/>
      <c r="V934" s="1536"/>
      <c r="W934" s="1536"/>
      <c r="X934" s="1536"/>
      <c r="Y934" s="1536"/>
      <c r="Z934" s="1536"/>
      <c r="AA934" s="1536"/>
      <c r="AB934" s="1536"/>
      <c r="AC934" s="1536"/>
      <c r="AD934" s="1536"/>
      <c r="AE934" s="1536"/>
      <c r="AF934" s="1536"/>
      <c r="AG934" s="1536"/>
      <c r="AH934" s="1536"/>
      <c r="AI934" s="1536"/>
      <c r="AJ934" s="1536"/>
      <c r="AK934" s="1536"/>
      <c r="AL934" s="1536"/>
      <c r="AM934" s="1536"/>
      <c r="AN934" s="1536"/>
      <c r="AO934" s="1536"/>
      <c r="AP934" s="1536"/>
      <c r="AQ934" s="1536"/>
      <c r="AR934" s="1536"/>
      <c r="AS934" s="1536"/>
      <c r="AT934" s="1536"/>
      <c r="AU934" s="1536"/>
      <c r="AV934" s="1536"/>
      <c r="AW934" s="1536"/>
      <c r="AX934" s="1536"/>
      <c r="AY934" s="1536"/>
      <c r="AZ934" s="1536"/>
      <c r="BA934" s="1536"/>
      <c r="BB934" s="1536"/>
      <c r="BC934" s="1536"/>
      <c r="BD934" s="1536"/>
      <c r="BE934" s="1536"/>
      <c r="BF934" s="1536"/>
    </row>
    <row r="935" spans="2:58" ht="15" x14ac:dyDescent="0.25">
      <c r="B935" s="1536"/>
      <c r="C935" s="1536"/>
      <c r="D935" s="1536"/>
      <c r="E935" s="1536"/>
      <c r="F935" s="1536"/>
      <c r="G935" s="1536"/>
      <c r="H935" s="1536"/>
      <c r="I935" s="1536"/>
      <c r="J935" s="1536"/>
      <c r="K935" s="1536"/>
      <c r="L935" s="1536"/>
      <c r="M935" s="1536"/>
      <c r="N935" s="1536"/>
      <c r="O935" s="1536"/>
      <c r="P935" s="1536"/>
      <c r="Q935" s="1536"/>
      <c r="R935" s="1536"/>
      <c r="S935" s="1536"/>
      <c r="T935" s="1536"/>
      <c r="U935" s="1536"/>
      <c r="V935" s="1536"/>
      <c r="W935" s="1536"/>
      <c r="X935" s="1536"/>
      <c r="Y935" s="1536"/>
      <c r="Z935" s="1536"/>
      <c r="AA935" s="1536"/>
      <c r="AB935" s="1536"/>
      <c r="AC935" s="1536"/>
      <c r="AD935" s="1536"/>
      <c r="AE935" s="1536"/>
      <c r="AF935" s="1536"/>
      <c r="AG935" s="1536"/>
      <c r="AH935" s="1536"/>
      <c r="AI935" s="1536"/>
      <c r="AJ935" s="1536"/>
      <c r="AK935" s="1536"/>
      <c r="AL935" s="1536"/>
      <c r="AM935" s="1536"/>
      <c r="AN935" s="1536"/>
      <c r="AO935" s="1536"/>
      <c r="AP935" s="1536"/>
      <c r="AQ935" s="1536"/>
      <c r="AR935" s="1536"/>
      <c r="AS935" s="1536"/>
      <c r="AT935" s="1536"/>
      <c r="AU935" s="1536"/>
      <c r="AV935" s="1536"/>
      <c r="AW935" s="1536"/>
      <c r="AX935" s="1536"/>
      <c r="AY935" s="1536"/>
      <c r="AZ935" s="1536"/>
      <c r="BA935" s="1536"/>
      <c r="BB935" s="1536"/>
      <c r="BC935" s="1536"/>
      <c r="BD935" s="1536"/>
      <c r="BE935" s="1536"/>
      <c r="BF935" s="1536"/>
    </row>
    <row r="936" spans="2:58" ht="15" x14ac:dyDescent="0.25">
      <c r="B936" s="1536"/>
      <c r="C936" s="1536"/>
      <c r="D936" s="1536"/>
      <c r="E936" s="1536"/>
      <c r="F936" s="1536"/>
      <c r="G936" s="1536"/>
      <c r="H936" s="1536"/>
      <c r="I936" s="1536"/>
      <c r="J936" s="1536"/>
      <c r="K936" s="1536"/>
      <c r="L936" s="1536"/>
      <c r="M936" s="1536"/>
      <c r="N936" s="1536"/>
      <c r="O936" s="1536"/>
      <c r="P936" s="1536"/>
      <c r="Q936" s="1536"/>
      <c r="R936" s="1536"/>
      <c r="S936" s="1536"/>
      <c r="T936" s="1536"/>
      <c r="U936" s="1536"/>
      <c r="V936" s="1536"/>
      <c r="W936" s="1536"/>
      <c r="X936" s="1536"/>
      <c r="Y936" s="1536"/>
      <c r="Z936" s="1536"/>
      <c r="AA936" s="1536"/>
      <c r="AB936" s="1536"/>
      <c r="AC936" s="1536"/>
      <c r="AD936" s="1536"/>
      <c r="AE936" s="1536"/>
      <c r="AF936" s="1536"/>
      <c r="AG936" s="1536"/>
      <c r="AH936" s="1536"/>
      <c r="AI936" s="1536"/>
      <c r="AJ936" s="1536"/>
      <c r="AK936" s="1536"/>
      <c r="AL936" s="1536"/>
      <c r="AM936" s="1536"/>
      <c r="AN936" s="1536"/>
      <c r="AO936" s="1536"/>
      <c r="AP936" s="1536"/>
      <c r="AQ936" s="1536"/>
      <c r="AR936" s="1536"/>
      <c r="AS936" s="1536"/>
      <c r="AT936" s="1536"/>
      <c r="AU936" s="1536"/>
      <c r="AV936" s="1536"/>
      <c r="AW936" s="1536"/>
      <c r="AX936" s="1536"/>
      <c r="AY936" s="1536"/>
      <c r="AZ936" s="1536"/>
      <c r="BA936" s="1536"/>
      <c r="BB936" s="1536"/>
      <c r="BC936" s="1536"/>
      <c r="BD936" s="1536"/>
      <c r="BE936" s="1536"/>
      <c r="BF936" s="1536"/>
    </row>
    <row r="937" spans="2:58" ht="15" x14ac:dyDescent="0.25">
      <c r="B937" s="1536"/>
      <c r="C937" s="1536"/>
      <c r="D937" s="1536"/>
      <c r="E937" s="1536"/>
      <c r="F937" s="1536"/>
      <c r="G937" s="1536"/>
      <c r="H937" s="1536"/>
      <c r="I937" s="1536"/>
      <c r="J937" s="1536"/>
      <c r="K937" s="1536"/>
      <c r="L937" s="1536"/>
      <c r="M937" s="1536"/>
      <c r="N937" s="1536"/>
      <c r="O937" s="1536"/>
      <c r="P937" s="1536"/>
      <c r="Q937" s="1536"/>
      <c r="R937" s="1536"/>
      <c r="S937" s="1536"/>
      <c r="T937" s="1536"/>
      <c r="U937" s="1536"/>
      <c r="V937" s="1536"/>
      <c r="W937" s="1536"/>
      <c r="X937" s="1536"/>
      <c r="Y937" s="1536"/>
      <c r="Z937" s="1536"/>
      <c r="AA937" s="1536"/>
      <c r="AB937" s="1536"/>
      <c r="AC937" s="1536"/>
      <c r="AD937" s="1536"/>
      <c r="AE937" s="1536"/>
      <c r="AF937" s="1536"/>
      <c r="AG937" s="1536"/>
      <c r="AH937" s="1536"/>
      <c r="AI937" s="1536"/>
      <c r="AJ937" s="1536"/>
      <c r="AK937" s="1536"/>
      <c r="AL937" s="1536"/>
      <c r="AM937" s="1536"/>
      <c r="AN937" s="1536"/>
      <c r="AO937" s="1536"/>
      <c r="AP937" s="1536"/>
      <c r="AQ937" s="1536"/>
      <c r="AR937" s="1536"/>
      <c r="AS937" s="1536"/>
      <c r="AT937" s="1536"/>
      <c r="AU937" s="1536"/>
      <c r="AV937" s="1536"/>
      <c r="AW937" s="1536"/>
      <c r="AX937" s="1536"/>
      <c r="AY937" s="1536"/>
      <c r="AZ937" s="1536"/>
      <c r="BA937" s="1536"/>
      <c r="BB937" s="1536"/>
      <c r="BC937" s="1536"/>
      <c r="BD937" s="1536"/>
      <c r="BE937" s="1536"/>
      <c r="BF937" s="1536"/>
    </row>
    <row r="938" spans="2:58" ht="15" x14ac:dyDescent="0.25">
      <c r="B938" s="1536"/>
      <c r="C938" s="1536"/>
      <c r="D938" s="1536"/>
      <c r="E938" s="1536"/>
      <c r="F938" s="1536"/>
      <c r="G938" s="1536"/>
      <c r="H938" s="1536"/>
      <c r="I938" s="1536"/>
      <c r="J938" s="1536"/>
      <c r="K938" s="1536"/>
      <c r="L938" s="1536"/>
      <c r="M938" s="1536"/>
      <c r="N938" s="1536"/>
      <c r="O938" s="1536"/>
      <c r="P938" s="1536"/>
      <c r="Q938" s="1536"/>
      <c r="R938" s="1536"/>
      <c r="S938" s="1536"/>
      <c r="T938" s="1536"/>
      <c r="U938" s="1536"/>
      <c r="V938" s="1536"/>
      <c r="W938" s="1536"/>
      <c r="X938" s="1536"/>
      <c r="Y938" s="1536"/>
      <c r="Z938" s="1536"/>
      <c r="AA938" s="1536"/>
      <c r="AB938" s="1536"/>
      <c r="AC938" s="1536"/>
      <c r="AD938" s="1536"/>
      <c r="AE938" s="1536"/>
      <c r="AF938" s="1536"/>
      <c r="AG938" s="1536"/>
      <c r="AH938" s="1536"/>
      <c r="AI938" s="1536"/>
      <c r="AJ938" s="1536"/>
      <c r="AK938" s="1536"/>
      <c r="AL938" s="1536"/>
      <c r="AM938" s="1536"/>
      <c r="AN938" s="1536"/>
      <c r="AO938" s="1536"/>
      <c r="AP938" s="1536"/>
      <c r="AQ938" s="1536"/>
      <c r="AR938" s="1536"/>
      <c r="AS938" s="1536"/>
      <c r="AT938" s="1536"/>
      <c r="AU938" s="1536"/>
      <c r="AV938" s="1536"/>
      <c r="AW938" s="1536"/>
      <c r="AX938" s="1536"/>
      <c r="AY938" s="1536"/>
      <c r="AZ938" s="1536"/>
      <c r="BA938" s="1536"/>
      <c r="BB938" s="1536"/>
      <c r="BC938" s="1536"/>
      <c r="BD938" s="1536"/>
      <c r="BE938" s="1536"/>
      <c r="BF938" s="1536"/>
    </row>
    <row r="939" spans="2:58" ht="15" x14ac:dyDescent="0.25">
      <c r="B939" s="1536"/>
      <c r="C939" s="1536"/>
      <c r="D939" s="1536"/>
      <c r="E939" s="1536"/>
      <c r="F939" s="1536"/>
      <c r="G939" s="1536"/>
      <c r="H939" s="1536"/>
      <c r="I939" s="1536"/>
      <c r="J939" s="1536"/>
      <c r="K939" s="1536"/>
      <c r="L939" s="1536"/>
      <c r="M939" s="1536"/>
      <c r="N939" s="1536"/>
      <c r="O939" s="1536"/>
      <c r="P939" s="1536"/>
      <c r="Q939" s="1536"/>
      <c r="R939" s="1536"/>
      <c r="S939" s="1536"/>
      <c r="T939" s="1536"/>
      <c r="U939" s="1536"/>
      <c r="V939" s="1536"/>
      <c r="W939" s="1536"/>
      <c r="X939" s="1536"/>
      <c r="Y939" s="1536"/>
      <c r="Z939" s="1536"/>
      <c r="AA939" s="1536"/>
      <c r="AB939" s="1536"/>
      <c r="AC939" s="1536"/>
      <c r="AD939" s="1536"/>
      <c r="AE939" s="1536"/>
      <c r="AF939" s="1536"/>
      <c r="AG939" s="1536"/>
      <c r="AH939" s="1536"/>
      <c r="AI939" s="1536"/>
      <c r="AJ939" s="1536"/>
      <c r="AK939" s="1536"/>
      <c r="AL939" s="1536"/>
      <c r="AM939" s="1536"/>
      <c r="AN939" s="1536"/>
      <c r="AO939" s="1536"/>
      <c r="AP939" s="1536"/>
      <c r="AQ939" s="1536"/>
      <c r="AR939" s="1536"/>
      <c r="AS939" s="1536"/>
      <c r="AT939" s="1536"/>
      <c r="AU939" s="1536"/>
      <c r="AV939" s="1536"/>
      <c r="AW939" s="1536"/>
      <c r="AX939" s="1536"/>
      <c r="AY939" s="1536"/>
      <c r="AZ939" s="1536"/>
      <c r="BA939" s="1536"/>
      <c r="BB939" s="1536"/>
      <c r="BC939" s="1536"/>
      <c r="BD939" s="1536"/>
      <c r="BE939" s="1536"/>
      <c r="BF939" s="1536"/>
    </row>
    <row r="940" spans="2:58" ht="15" x14ac:dyDescent="0.25">
      <c r="B940" s="1536"/>
      <c r="C940" s="1536"/>
      <c r="D940" s="1536"/>
      <c r="E940" s="1536"/>
      <c r="F940" s="1536"/>
      <c r="G940" s="1536"/>
      <c r="H940" s="1536"/>
      <c r="I940" s="1536"/>
      <c r="J940" s="1536"/>
      <c r="K940" s="1536"/>
      <c r="L940" s="1536"/>
      <c r="M940" s="1536"/>
      <c r="N940" s="1536"/>
      <c r="O940" s="1536"/>
      <c r="P940" s="1536"/>
      <c r="Q940" s="1536"/>
      <c r="R940" s="1536"/>
      <c r="S940" s="1536"/>
      <c r="T940" s="1536"/>
      <c r="U940" s="1536"/>
      <c r="V940" s="1536"/>
      <c r="W940" s="1536"/>
      <c r="X940" s="1536"/>
      <c r="Y940" s="1536"/>
      <c r="Z940" s="1536"/>
      <c r="AA940" s="1536"/>
      <c r="AB940" s="1536"/>
      <c r="AC940" s="1536"/>
      <c r="AD940" s="1536"/>
      <c r="AE940" s="1536"/>
      <c r="AF940" s="1536"/>
      <c r="AG940" s="1536"/>
      <c r="AH940" s="1536"/>
      <c r="AI940" s="1536"/>
      <c r="AJ940" s="1536"/>
      <c r="AK940" s="1536"/>
      <c r="AL940" s="1536"/>
      <c r="AM940" s="1536"/>
      <c r="AN940" s="1536"/>
      <c r="AO940" s="1536"/>
      <c r="AP940" s="1536"/>
      <c r="AQ940" s="1536"/>
      <c r="AR940" s="1536"/>
      <c r="AS940" s="1536"/>
      <c r="AT940" s="1536"/>
      <c r="AU940" s="1536"/>
      <c r="AV940" s="1536"/>
      <c r="AW940" s="1536"/>
      <c r="AX940" s="1536"/>
      <c r="AY940" s="1536"/>
      <c r="AZ940" s="1536"/>
      <c r="BA940" s="1536"/>
      <c r="BB940" s="1536"/>
      <c r="BC940" s="1536"/>
      <c r="BD940" s="1536"/>
      <c r="BE940" s="1536"/>
      <c r="BF940" s="1536"/>
    </row>
    <row r="941" spans="2:58" ht="15" x14ac:dyDescent="0.25">
      <c r="B941" s="1536"/>
      <c r="C941" s="1536"/>
      <c r="D941" s="1536"/>
      <c r="E941" s="1536"/>
      <c r="F941" s="1536"/>
      <c r="G941" s="1536"/>
      <c r="H941" s="1536"/>
      <c r="I941" s="1536"/>
      <c r="J941" s="1536"/>
      <c r="K941" s="1536"/>
      <c r="L941" s="1536"/>
      <c r="M941" s="1536"/>
      <c r="N941" s="1536"/>
      <c r="O941" s="1536"/>
      <c r="P941" s="1536"/>
      <c r="Q941" s="1536"/>
      <c r="R941" s="1536"/>
      <c r="S941" s="1536"/>
      <c r="T941" s="1536"/>
      <c r="U941" s="1536"/>
      <c r="V941" s="1536"/>
      <c r="W941" s="1536"/>
      <c r="X941" s="1536"/>
      <c r="Y941" s="1536"/>
      <c r="Z941" s="1536"/>
      <c r="AA941" s="1536"/>
      <c r="AB941" s="1536"/>
      <c r="AC941" s="1536"/>
      <c r="AD941" s="1536"/>
      <c r="AE941" s="1536"/>
      <c r="AF941" s="1536"/>
      <c r="AG941" s="1536"/>
      <c r="AH941" s="1536"/>
      <c r="AI941" s="1536"/>
      <c r="AJ941" s="1536"/>
      <c r="AK941" s="1536"/>
      <c r="AL941" s="1536"/>
      <c r="AM941" s="1536"/>
      <c r="AN941" s="1536"/>
      <c r="AO941" s="1536"/>
      <c r="AP941" s="1536"/>
      <c r="AQ941" s="1536"/>
      <c r="AR941" s="1536"/>
      <c r="AS941" s="1536"/>
      <c r="AT941" s="1536"/>
      <c r="AU941" s="1536"/>
      <c r="AV941" s="1536"/>
      <c r="AW941" s="1536"/>
      <c r="AX941" s="1536"/>
      <c r="AY941" s="1536"/>
      <c r="AZ941" s="1536"/>
      <c r="BA941" s="1536"/>
      <c r="BB941" s="1536"/>
      <c r="BC941" s="1536"/>
      <c r="BD941" s="1536"/>
      <c r="BE941" s="1536"/>
      <c r="BF941" s="1536"/>
    </row>
    <row r="942" spans="2:58" ht="15" x14ac:dyDescent="0.25">
      <c r="B942" s="1536"/>
      <c r="C942" s="1536"/>
      <c r="D942" s="1536"/>
      <c r="E942" s="1536"/>
      <c r="F942" s="1536"/>
      <c r="G942" s="1536"/>
      <c r="H942" s="1536"/>
      <c r="I942" s="1536"/>
      <c r="J942" s="1536"/>
      <c r="K942" s="1536"/>
      <c r="L942" s="1536"/>
      <c r="M942" s="1536"/>
      <c r="N942" s="1536"/>
      <c r="O942" s="1536"/>
      <c r="P942" s="1536"/>
      <c r="Q942" s="1536"/>
      <c r="R942" s="1536"/>
      <c r="S942" s="1536"/>
      <c r="T942" s="1536"/>
      <c r="U942" s="1536"/>
      <c r="V942" s="1536"/>
      <c r="W942" s="1536"/>
      <c r="X942" s="1536"/>
      <c r="Y942" s="1536"/>
      <c r="Z942" s="1536"/>
      <c r="AA942" s="1536"/>
      <c r="AB942" s="1536"/>
      <c r="AC942" s="1536"/>
      <c r="AD942" s="1536"/>
      <c r="AE942" s="1536"/>
      <c r="AF942" s="1536"/>
      <c r="AG942" s="1536"/>
      <c r="AH942" s="1536"/>
      <c r="AI942" s="1536"/>
      <c r="AJ942" s="1536"/>
      <c r="AK942" s="1536"/>
      <c r="AL942" s="1536"/>
      <c r="AM942" s="1536"/>
      <c r="AN942" s="1536"/>
      <c r="AO942" s="1536"/>
      <c r="AP942" s="1536"/>
      <c r="AQ942" s="1536"/>
      <c r="AR942" s="1536"/>
      <c r="AS942" s="1536"/>
      <c r="AT942" s="1536"/>
      <c r="AU942" s="1536"/>
      <c r="AV942" s="1536"/>
      <c r="AW942" s="1536"/>
      <c r="AX942" s="1536"/>
      <c r="AY942" s="1536"/>
      <c r="AZ942" s="1536"/>
      <c r="BA942" s="1536"/>
      <c r="BB942" s="1536"/>
      <c r="BC942" s="1536"/>
      <c r="BD942" s="1536"/>
      <c r="BE942" s="1536"/>
      <c r="BF942" s="1536"/>
    </row>
    <row r="943" spans="2:58" ht="15" x14ac:dyDescent="0.25">
      <c r="B943" s="1536"/>
      <c r="C943" s="1536"/>
      <c r="D943" s="1536"/>
      <c r="E943" s="1536"/>
      <c r="F943" s="1536"/>
      <c r="G943" s="1536"/>
      <c r="H943" s="1536"/>
      <c r="I943" s="1536"/>
      <c r="J943" s="1536"/>
      <c r="K943" s="1536"/>
      <c r="L943" s="1536"/>
      <c r="M943" s="1536"/>
      <c r="N943" s="1536"/>
      <c r="O943" s="1536"/>
      <c r="P943" s="1536"/>
      <c r="Q943" s="1536"/>
      <c r="R943" s="1536"/>
      <c r="S943" s="1536"/>
      <c r="T943" s="1536"/>
      <c r="U943" s="1536"/>
      <c r="V943" s="1536"/>
      <c r="W943" s="1536"/>
      <c r="X943" s="1536"/>
      <c r="Y943" s="1536"/>
      <c r="Z943" s="1536"/>
      <c r="AA943" s="1536"/>
      <c r="AB943" s="1536"/>
      <c r="AC943" s="1536"/>
      <c r="AD943" s="1536"/>
      <c r="AE943" s="1536"/>
      <c r="AF943" s="1536"/>
      <c r="AG943" s="1536"/>
      <c r="AH943" s="1536"/>
      <c r="AI943" s="1536"/>
      <c r="AJ943" s="1536"/>
      <c r="AK943" s="1536"/>
      <c r="AL943" s="1536"/>
      <c r="AM943" s="1536"/>
      <c r="AN943" s="1536"/>
      <c r="AO943" s="1536"/>
      <c r="AP943" s="1536"/>
      <c r="AQ943" s="1536"/>
      <c r="AR943" s="1536"/>
      <c r="AS943" s="1536"/>
      <c r="AT943" s="1536"/>
      <c r="AU943" s="1536"/>
      <c r="AV943" s="1536"/>
      <c r="AW943" s="1536"/>
      <c r="AX943" s="1536"/>
      <c r="AY943" s="1536"/>
      <c r="AZ943" s="1536"/>
      <c r="BA943" s="1536"/>
      <c r="BB943" s="1536"/>
      <c r="BC943" s="1536"/>
      <c r="BD943" s="1536"/>
      <c r="BE943" s="1536"/>
      <c r="BF943" s="1536"/>
    </row>
    <row r="944" spans="2:58" ht="15" x14ac:dyDescent="0.25">
      <c r="B944" s="1536"/>
      <c r="C944" s="1536"/>
      <c r="D944" s="1536"/>
      <c r="E944" s="1536"/>
      <c r="F944" s="1536"/>
      <c r="G944" s="1536"/>
      <c r="H944" s="1536"/>
      <c r="I944" s="1536"/>
      <c r="J944" s="1536"/>
      <c r="K944" s="1536"/>
      <c r="L944" s="1536"/>
      <c r="M944" s="1536"/>
      <c r="N944" s="1536"/>
      <c r="O944" s="1536"/>
      <c r="P944" s="1536"/>
      <c r="Q944" s="1536"/>
      <c r="R944" s="1536"/>
      <c r="S944" s="1536"/>
      <c r="T944" s="1536"/>
      <c r="U944" s="1536"/>
      <c r="V944" s="1536"/>
      <c r="W944" s="1536"/>
      <c r="X944" s="1536"/>
      <c r="Y944" s="1536"/>
      <c r="Z944" s="1536"/>
      <c r="AA944" s="1536"/>
      <c r="AB944" s="1536"/>
      <c r="AC944" s="1536"/>
      <c r="AD944" s="1536"/>
      <c r="AE944" s="1536"/>
      <c r="AF944" s="1536"/>
      <c r="AG944" s="1536"/>
      <c r="AH944" s="1536"/>
      <c r="AI944" s="1536"/>
      <c r="AJ944" s="1536"/>
      <c r="AK944" s="1536"/>
      <c r="AL944" s="1536"/>
      <c r="AM944" s="1536"/>
      <c r="AN944" s="1536"/>
      <c r="AO944" s="1536"/>
      <c r="AP944" s="1536"/>
      <c r="AQ944" s="1536"/>
      <c r="AR944" s="1536"/>
      <c r="AS944" s="1536"/>
      <c r="AT944" s="1536"/>
      <c r="AU944" s="1536"/>
      <c r="AV944" s="1536"/>
      <c r="AW944" s="1536"/>
      <c r="AX944" s="1536"/>
      <c r="AY944" s="1536"/>
      <c r="AZ944" s="1536"/>
      <c r="BA944" s="1536"/>
      <c r="BB944" s="1536"/>
      <c r="BC944" s="1536"/>
      <c r="BD944" s="1536"/>
      <c r="BE944" s="1536"/>
      <c r="BF944" s="1536"/>
    </row>
    <row r="945" spans="2:58" ht="15" x14ac:dyDescent="0.25">
      <c r="B945" s="1536"/>
      <c r="C945" s="1536"/>
      <c r="D945" s="1536"/>
      <c r="E945" s="1536"/>
      <c r="F945" s="1536"/>
      <c r="G945" s="1536"/>
      <c r="H945" s="1536"/>
      <c r="I945" s="1536"/>
      <c r="J945" s="1536"/>
      <c r="K945" s="1536"/>
      <c r="L945" s="1536"/>
      <c r="M945" s="1536"/>
      <c r="N945" s="1536"/>
      <c r="O945" s="1536"/>
      <c r="P945" s="1536"/>
      <c r="Q945" s="1536"/>
      <c r="R945" s="1536"/>
      <c r="S945" s="1536"/>
      <c r="T945" s="1536"/>
      <c r="U945" s="1536"/>
      <c r="V945" s="1536"/>
      <c r="W945" s="1536"/>
      <c r="X945" s="1536"/>
      <c r="Y945" s="1536"/>
      <c r="Z945" s="1536"/>
      <c r="AA945" s="1536"/>
      <c r="AB945" s="1536"/>
      <c r="AC945" s="1536"/>
      <c r="AD945" s="1536"/>
      <c r="AE945" s="1536"/>
      <c r="AF945" s="1536"/>
      <c r="AG945" s="1536"/>
      <c r="AH945" s="1536"/>
      <c r="AI945" s="1536"/>
      <c r="AJ945" s="1536"/>
      <c r="AK945" s="1536"/>
      <c r="AL945" s="1536"/>
      <c r="AM945" s="1536"/>
      <c r="AN945" s="1536"/>
      <c r="AO945" s="1536"/>
      <c r="AP945" s="1536"/>
      <c r="AQ945" s="1536"/>
      <c r="AR945" s="1536"/>
      <c r="AS945" s="1536"/>
      <c r="AT945" s="1536"/>
      <c r="AU945" s="1536"/>
      <c r="AV945" s="1536"/>
      <c r="AW945" s="1536"/>
      <c r="AX945" s="1536"/>
      <c r="AY945" s="1536"/>
      <c r="AZ945" s="1536"/>
      <c r="BA945" s="1536"/>
      <c r="BB945" s="1536"/>
      <c r="BC945" s="1536"/>
      <c r="BD945" s="1536"/>
      <c r="BE945" s="1536"/>
      <c r="BF945" s="1536"/>
    </row>
    <row r="946" spans="2:58" ht="15" x14ac:dyDescent="0.25">
      <c r="B946" s="1536"/>
      <c r="C946" s="1536"/>
      <c r="D946" s="1536"/>
      <c r="E946" s="1536"/>
      <c r="F946" s="1536"/>
      <c r="G946" s="1536"/>
      <c r="H946" s="1536"/>
      <c r="I946" s="1536"/>
      <c r="J946" s="1536"/>
      <c r="K946" s="1536"/>
      <c r="L946" s="1536"/>
      <c r="M946" s="1536"/>
      <c r="N946" s="1536"/>
      <c r="O946" s="1536"/>
      <c r="P946" s="1536"/>
      <c r="Q946" s="1536"/>
      <c r="R946" s="1536"/>
      <c r="S946" s="1536"/>
      <c r="T946" s="1536"/>
      <c r="U946" s="1536"/>
      <c r="V946" s="1536"/>
      <c r="W946" s="1536"/>
      <c r="X946" s="1536"/>
      <c r="Y946" s="1536"/>
      <c r="Z946" s="1536"/>
      <c r="AA946" s="1536"/>
      <c r="AB946" s="1536"/>
      <c r="AC946" s="1536"/>
      <c r="AD946" s="1536"/>
      <c r="AE946" s="1536"/>
      <c r="AF946" s="1536"/>
      <c r="AG946" s="1536"/>
      <c r="AH946" s="1536"/>
      <c r="AI946" s="1536"/>
      <c r="AJ946" s="1536"/>
      <c r="AK946" s="1536"/>
      <c r="AL946" s="1536"/>
      <c r="AM946" s="1536"/>
      <c r="AN946" s="1536"/>
      <c r="AO946" s="1536"/>
      <c r="AP946" s="1536"/>
      <c r="AQ946" s="1536"/>
      <c r="AR946" s="1536"/>
      <c r="AS946" s="1536"/>
      <c r="AT946" s="1536"/>
      <c r="AU946" s="1536"/>
      <c r="AV946" s="1536"/>
      <c r="AW946" s="1536"/>
      <c r="AX946" s="1536"/>
      <c r="AY946" s="1536"/>
      <c r="AZ946" s="1536"/>
      <c r="BA946" s="1536"/>
      <c r="BB946" s="1536"/>
      <c r="BC946" s="1536"/>
      <c r="BD946" s="1536"/>
      <c r="BE946" s="1536"/>
      <c r="BF946" s="1536"/>
    </row>
    <row r="947" spans="2:58" ht="15" x14ac:dyDescent="0.25">
      <c r="B947" s="1536"/>
      <c r="C947" s="1536"/>
      <c r="D947" s="1536"/>
      <c r="E947" s="1536"/>
      <c r="F947" s="1536"/>
      <c r="G947" s="1536"/>
      <c r="H947" s="1536"/>
      <c r="I947" s="1536"/>
      <c r="J947" s="1536"/>
      <c r="K947" s="1536"/>
      <c r="L947" s="1536"/>
      <c r="M947" s="1536"/>
      <c r="N947" s="1536"/>
      <c r="O947" s="1536"/>
      <c r="P947" s="1536"/>
      <c r="Q947" s="1536"/>
      <c r="R947" s="1536"/>
      <c r="S947" s="1536"/>
      <c r="T947" s="1536"/>
      <c r="U947" s="1536"/>
      <c r="V947" s="1536"/>
      <c r="W947" s="1536"/>
      <c r="X947" s="1536"/>
      <c r="Y947" s="1536"/>
      <c r="Z947" s="1536"/>
      <c r="AA947" s="1536"/>
      <c r="AB947" s="1536"/>
      <c r="AC947" s="1536"/>
      <c r="AD947" s="1536"/>
      <c r="AE947" s="1536"/>
      <c r="AF947" s="1536"/>
      <c r="AG947" s="1536"/>
      <c r="AH947" s="1536"/>
      <c r="AI947" s="1536"/>
      <c r="AJ947" s="1536"/>
      <c r="AK947" s="1536"/>
      <c r="AL947" s="1536"/>
      <c r="AM947" s="1536"/>
      <c r="AN947" s="1536"/>
      <c r="AO947" s="1536"/>
      <c r="AP947" s="1536"/>
      <c r="AQ947" s="1536"/>
      <c r="AR947" s="1536"/>
      <c r="AS947" s="1536"/>
      <c r="AT947" s="1536"/>
      <c r="AU947" s="1536"/>
      <c r="AV947" s="1536"/>
      <c r="AW947" s="1536"/>
      <c r="AX947" s="1536"/>
      <c r="AY947" s="1536"/>
      <c r="AZ947" s="1536"/>
      <c r="BA947" s="1536"/>
      <c r="BB947" s="1536"/>
      <c r="BC947" s="1536"/>
      <c r="BD947" s="1536"/>
      <c r="BE947" s="1536"/>
      <c r="BF947" s="1536"/>
    </row>
    <row r="948" spans="2:58" ht="15" x14ac:dyDescent="0.25">
      <c r="B948" s="1536"/>
      <c r="C948" s="1536"/>
      <c r="D948" s="1536"/>
      <c r="E948" s="1536"/>
      <c r="F948" s="1536"/>
      <c r="G948" s="1536"/>
      <c r="H948" s="1536"/>
      <c r="I948" s="1536"/>
      <c r="J948" s="1536"/>
      <c r="K948" s="1536"/>
      <c r="L948" s="1536"/>
      <c r="M948" s="1536"/>
      <c r="N948" s="1536"/>
      <c r="O948" s="1536"/>
      <c r="P948" s="1536"/>
      <c r="Q948" s="1536"/>
      <c r="R948" s="1536"/>
      <c r="S948" s="1536"/>
      <c r="T948" s="1536"/>
      <c r="U948" s="1536"/>
      <c r="V948" s="1536"/>
      <c r="W948" s="1536"/>
      <c r="X948" s="1536"/>
      <c r="Y948" s="1536"/>
      <c r="Z948" s="1536"/>
      <c r="AA948" s="1536"/>
      <c r="AB948" s="1536"/>
      <c r="AC948" s="1536"/>
      <c r="AD948" s="1536"/>
      <c r="AE948" s="1536"/>
      <c r="AF948" s="1536"/>
      <c r="AG948" s="1536"/>
      <c r="AH948" s="1536"/>
      <c r="AI948" s="1536"/>
      <c r="AJ948" s="1536"/>
      <c r="AK948" s="1536"/>
      <c r="AL948" s="1536"/>
      <c r="AM948" s="1536"/>
      <c r="AN948" s="1536"/>
      <c r="AO948" s="1536"/>
      <c r="AP948" s="1536"/>
      <c r="AQ948" s="1536"/>
      <c r="AR948" s="1536"/>
      <c r="AS948" s="1536"/>
      <c r="AT948" s="1536"/>
      <c r="AU948" s="1536"/>
      <c r="AV948" s="1536"/>
      <c r="AW948" s="1536"/>
      <c r="AX948" s="1536"/>
      <c r="AY948" s="1536"/>
      <c r="AZ948" s="1536"/>
      <c r="BA948" s="1536"/>
      <c r="BB948" s="1536"/>
      <c r="BC948" s="1536"/>
      <c r="BD948" s="1536"/>
      <c r="BE948" s="1536"/>
      <c r="BF948" s="1536"/>
    </row>
    <row r="949" spans="2:58" ht="15" x14ac:dyDescent="0.25">
      <c r="B949" s="1536"/>
      <c r="C949" s="1536"/>
      <c r="D949" s="1536"/>
      <c r="E949" s="1536"/>
      <c r="F949" s="1536"/>
      <c r="G949" s="1536"/>
      <c r="H949" s="1536"/>
      <c r="I949" s="1536"/>
      <c r="J949" s="1536"/>
      <c r="K949" s="1536"/>
      <c r="L949" s="1536"/>
      <c r="M949" s="1536"/>
      <c r="N949" s="1536"/>
      <c r="O949" s="1536"/>
      <c r="P949" s="1536"/>
      <c r="Q949" s="1536"/>
      <c r="R949" s="1536"/>
      <c r="S949" s="1536"/>
      <c r="T949" s="1536"/>
      <c r="U949" s="1536"/>
      <c r="V949" s="1536"/>
      <c r="W949" s="1536"/>
      <c r="X949" s="1536"/>
      <c r="Y949" s="1536"/>
      <c r="Z949" s="1536"/>
      <c r="AA949" s="1536"/>
      <c r="AB949" s="1536"/>
      <c r="AC949" s="1536"/>
      <c r="AD949" s="1536"/>
      <c r="AE949" s="1536"/>
      <c r="AF949" s="1536"/>
      <c r="AG949" s="1536"/>
      <c r="AH949" s="1536"/>
      <c r="AI949" s="1536"/>
      <c r="AJ949" s="1536"/>
      <c r="AK949" s="1536"/>
      <c r="AL949" s="1536"/>
      <c r="AM949" s="1536"/>
      <c r="AN949" s="1536"/>
      <c r="AO949" s="1536"/>
      <c r="AP949" s="1536"/>
      <c r="AQ949" s="1536"/>
      <c r="AR949" s="1536"/>
      <c r="AS949" s="1536"/>
      <c r="AT949" s="1536"/>
      <c r="AU949" s="1536"/>
      <c r="AV949" s="1536"/>
      <c r="AW949" s="1536"/>
      <c r="AX949" s="1536"/>
      <c r="AY949" s="1536"/>
      <c r="AZ949" s="1536"/>
      <c r="BA949" s="1536"/>
      <c r="BB949" s="1536"/>
      <c r="BC949" s="1536"/>
      <c r="BD949" s="1536"/>
      <c r="BE949" s="1536"/>
      <c r="BF949" s="1536"/>
    </row>
    <row r="950" spans="2:58" ht="15" x14ac:dyDescent="0.25">
      <c r="B950" s="1536"/>
      <c r="C950" s="1536"/>
      <c r="D950" s="1536"/>
      <c r="E950" s="1536"/>
      <c r="F950" s="1536"/>
      <c r="G950" s="1536"/>
      <c r="H950" s="1536"/>
      <c r="I950" s="1536"/>
      <c r="J950" s="1536"/>
      <c r="K950" s="1536"/>
      <c r="L950" s="1536"/>
      <c r="M950" s="1536"/>
      <c r="N950" s="1536"/>
      <c r="O950" s="1536"/>
      <c r="P950" s="1536"/>
      <c r="Q950" s="1536"/>
      <c r="R950" s="1536"/>
      <c r="S950" s="1536"/>
      <c r="T950" s="1536"/>
      <c r="U950" s="1536"/>
      <c r="V950" s="1536"/>
      <c r="W950" s="1536"/>
      <c r="X950" s="1536"/>
      <c r="Y950" s="1536"/>
      <c r="Z950" s="1536"/>
      <c r="AA950" s="1536"/>
      <c r="AB950" s="1536"/>
      <c r="AC950" s="1536"/>
      <c r="AD950" s="1536"/>
      <c r="AE950" s="1536"/>
      <c r="AF950" s="1536"/>
      <c r="AG950" s="1536"/>
      <c r="AH950" s="1536"/>
      <c r="AI950" s="1536"/>
      <c r="AJ950" s="1536"/>
      <c r="AK950" s="1536"/>
      <c r="AL950" s="1536"/>
      <c r="AM950" s="1536"/>
      <c r="AN950" s="1536"/>
      <c r="AO950" s="1536"/>
      <c r="AP950" s="1536"/>
      <c r="AQ950" s="1536"/>
      <c r="AR950" s="1536"/>
      <c r="AS950" s="1536"/>
      <c r="AT950" s="1536"/>
      <c r="AU950" s="1536"/>
      <c r="AV950" s="1536"/>
      <c r="AW950" s="1536"/>
      <c r="AX950" s="1536"/>
      <c r="AY950" s="1536"/>
      <c r="AZ950" s="1536"/>
      <c r="BA950" s="1536"/>
      <c r="BB950" s="1536"/>
      <c r="BC950" s="1536"/>
      <c r="BD950" s="1536"/>
      <c r="BE950" s="1536"/>
      <c r="BF950" s="1536"/>
    </row>
    <row r="951" spans="2:58" ht="15" x14ac:dyDescent="0.25">
      <c r="B951" s="1536"/>
      <c r="C951" s="1536"/>
      <c r="D951" s="1536"/>
      <c r="E951" s="1536"/>
      <c r="F951" s="1536"/>
      <c r="G951" s="1536"/>
      <c r="H951" s="1536"/>
      <c r="I951" s="1536"/>
      <c r="J951" s="1536"/>
      <c r="K951" s="1536"/>
      <c r="L951" s="1536"/>
      <c r="M951" s="1536"/>
      <c r="N951" s="1536"/>
      <c r="O951" s="1536"/>
      <c r="P951" s="1536"/>
      <c r="Q951" s="1536"/>
      <c r="R951" s="1536"/>
      <c r="S951" s="1536"/>
      <c r="T951" s="1536"/>
      <c r="U951" s="1536"/>
      <c r="V951" s="1536"/>
      <c r="W951" s="1536"/>
      <c r="X951" s="1536"/>
      <c r="Y951" s="1536"/>
      <c r="Z951" s="1536"/>
      <c r="AA951" s="1536"/>
      <c r="AB951" s="1536"/>
      <c r="AC951" s="1536"/>
      <c r="AD951" s="1536"/>
      <c r="AE951" s="1536"/>
      <c r="AF951" s="1536"/>
      <c r="AG951" s="1536"/>
      <c r="AH951" s="1536"/>
      <c r="AI951" s="1536"/>
      <c r="AJ951" s="1536"/>
      <c r="AK951" s="1536"/>
      <c r="AL951" s="1536"/>
      <c r="AM951" s="1536"/>
      <c r="AN951" s="1536"/>
      <c r="AO951" s="1536"/>
      <c r="AP951" s="1536"/>
      <c r="AQ951" s="1536"/>
      <c r="AR951" s="1536"/>
      <c r="AS951" s="1536"/>
      <c r="AT951" s="1536"/>
      <c r="AU951" s="1536"/>
      <c r="AV951" s="1536"/>
      <c r="AW951" s="1536"/>
      <c r="AX951" s="1536"/>
      <c r="AY951" s="1536"/>
      <c r="AZ951" s="1536"/>
      <c r="BA951" s="1536"/>
      <c r="BB951" s="1536"/>
      <c r="BC951" s="1536"/>
      <c r="BD951" s="1536"/>
      <c r="BE951" s="1536"/>
      <c r="BF951" s="1536"/>
    </row>
    <row r="952" spans="2:58" ht="15" x14ac:dyDescent="0.25">
      <c r="B952" s="1536"/>
      <c r="C952" s="1536"/>
      <c r="D952" s="1536"/>
      <c r="E952" s="1536"/>
      <c r="F952" s="1536"/>
      <c r="G952" s="1536"/>
      <c r="H952" s="1536"/>
      <c r="I952" s="1536"/>
      <c r="J952" s="1536"/>
      <c r="K952" s="1536"/>
      <c r="L952" s="1536"/>
      <c r="M952" s="1536"/>
      <c r="N952" s="1536"/>
      <c r="O952" s="1536"/>
      <c r="P952" s="1536"/>
      <c r="Q952" s="1536"/>
      <c r="R952" s="1536"/>
      <c r="S952" s="1536"/>
      <c r="T952" s="1536"/>
      <c r="U952" s="1536"/>
      <c r="V952" s="1536"/>
      <c r="W952" s="1536"/>
      <c r="X952" s="1536"/>
      <c r="Y952" s="1536"/>
      <c r="Z952" s="1536"/>
      <c r="AA952" s="1536"/>
      <c r="AB952" s="1536"/>
      <c r="AC952" s="1536"/>
      <c r="AD952" s="1536"/>
      <c r="AE952" s="1536"/>
      <c r="AF952" s="1536"/>
      <c r="AG952" s="1536"/>
      <c r="AH952" s="1536"/>
      <c r="AI952" s="1536"/>
      <c r="AJ952" s="1536"/>
      <c r="AK952" s="1536"/>
      <c r="AL952" s="1536"/>
      <c r="AM952" s="1536"/>
      <c r="AN952" s="1536"/>
      <c r="AO952" s="1536"/>
      <c r="AP952" s="1536"/>
      <c r="AQ952" s="1536"/>
      <c r="AR952" s="1536"/>
      <c r="AS952" s="1536"/>
      <c r="AT952" s="1536"/>
      <c r="AU952" s="1536"/>
      <c r="AV952" s="1536"/>
      <c r="AW952" s="1536"/>
      <c r="AX952" s="1536"/>
      <c r="AY952" s="1536"/>
      <c r="AZ952" s="1536"/>
      <c r="BA952" s="1536"/>
      <c r="BB952" s="1536"/>
      <c r="BC952" s="1536"/>
      <c r="BD952" s="1536"/>
      <c r="BE952" s="1536"/>
      <c r="BF952" s="1536"/>
    </row>
    <row r="953" spans="2:58" ht="15" x14ac:dyDescent="0.25">
      <c r="B953" s="1536"/>
      <c r="C953" s="1536"/>
      <c r="D953" s="1536"/>
      <c r="E953" s="1536"/>
      <c r="F953" s="1536"/>
      <c r="G953" s="1536"/>
      <c r="H953" s="1536"/>
      <c r="I953" s="1536"/>
      <c r="J953" s="1536"/>
      <c r="K953" s="1536"/>
      <c r="L953" s="1536"/>
      <c r="M953" s="1536"/>
      <c r="N953" s="1536"/>
      <c r="O953" s="1536"/>
      <c r="P953" s="1536"/>
      <c r="Q953" s="1536"/>
      <c r="R953" s="1536"/>
      <c r="S953" s="1536"/>
      <c r="T953" s="1536"/>
      <c r="U953" s="1536"/>
      <c r="V953" s="1536"/>
      <c r="W953" s="1536"/>
      <c r="X953" s="1536"/>
      <c r="Y953" s="1536"/>
      <c r="Z953" s="1536"/>
      <c r="AA953" s="1536"/>
      <c r="AB953" s="1536"/>
      <c r="AC953" s="1536"/>
      <c r="AD953" s="1536"/>
      <c r="AE953" s="1536"/>
      <c r="AF953" s="1536"/>
      <c r="AG953" s="1536"/>
      <c r="AH953" s="1536"/>
      <c r="AI953" s="1536"/>
      <c r="AJ953" s="1536"/>
      <c r="AK953" s="1536"/>
      <c r="AL953" s="1536"/>
      <c r="AM953" s="1536"/>
      <c r="AN953" s="1536"/>
      <c r="AO953" s="1536"/>
      <c r="AP953" s="1536"/>
      <c r="AQ953" s="1536"/>
      <c r="AR953" s="1536"/>
      <c r="AS953" s="1536"/>
      <c r="AT953" s="1536"/>
      <c r="AU953" s="1536"/>
      <c r="AV953" s="1536"/>
      <c r="AW953" s="1536"/>
      <c r="AX953" s="1536"/>
      <c r="AY953" s="1536"/>
      <c r="AZ953" s="1536"/>
      <c r="BA953" s="1536"/>
      <c r="BB953" s="1536"/>
      <c r="BC953" s="1536"/>
      <c r="BD953" s="1536"/>
      <c r="BE953" s="1536"/>
      <c r="BF953" s="1536"/>
    </row>
    <row r="954" spans="2:58" ht="15" x14ac:dyDescent="0.25">
      <c r="B954" s="1536"/>
      <c r="C954" s="1536"/>
      <c r="D954" s="1536"/>
      <c r="E954" s="1536"/>
      <c r="F954" s="1536"/>
      <c r="G954" s="1536"/>
      <c r="H954" s="1536"/>
      <c r="I954" s="1536"/>
      <c r="J954" s="1536"/>
      <c r="K954" s="1536"/>
      <c r="L954" s="1536"/>
      <c r="M954" s="1536"/>
      <c r="N954" s="1536"/>
      <c r="O954" s="1536"/>
      <c r="P954" s="1536"/>
      <c r="Q954" s="1536"/>
      <c r="R954" s="1536"/>
      <c r="S954" s="1536"/>
      <c r="T954" s="1536"/>
      <c r="U954" s="1536"/>
      <c r="V954" s="1536"/>
      <c r="W954" s="1536"/>
      <c r="X954" s="1536"/>
      <c r="Y954" s="1536"/>
      <c r="Z954" s="1536"/>
      <c r="AA954" s="1536"/>
      <c r="AB954" s="1536"/>
      <c r="AC954" s="1536"/>
      <c r="AD954" s="1536"/>
      <c r="AE954" s="1536"/>
      <c r="AF954" s="1536"/>
      <c r="AG954" s="1536"/>
      <c r="AH954" s="1536"/>
      <c r="AI954" s="1536"/>
      <c r="AJ954" s="1536"/>
      <c r="AK954" s="1536"/>
      <c r="AL954" s="1536"/>
      <c r="AM954" s="1536"/>
      <c r="AN954" s="1536"/>
      <c r="AO954" s="1536"/>
      <c r="AP954" s="1536"/>
      <c r="AQ954" s="1536"/>
      <c r="AR954" s="1536"/>
      <c r="AS954" s="1536"/>
      <c r="AT954" s="1536"/>
      <c r="AU954" s="1536"/>
      <c r="AV954" s="1536"/>
      <c r="AW954" s="1536"/>
      <c r="AX954" s="1536"/>
      <c r="AY954" s="1536"/>
      <c r="AZ954" s="1536"/>
      <c r="BA954" s="1536"/>
      <c r="BB954" s="1536"/>
      <c r="BC954" s="1536"/>
      <c r="BD954" s="1536"/>
      <c r="BE954" s="1536"/>
      <c r="BF954" s="1536"/>
    </row>
    <row r="955" spans="2:58" ht="15" x14ac:dyDescent="0.25">
      <c r="B955" s="1536"/>
      <c r="C955" s="1536"/>
      <c r="D955" s="1536"/>
      <c r="E955" s="1536"/>
      <c r="F955" s="1536"/>
      <c r="G955" s="1536"/>
      <c r="H955" s="1536"/>
      <c r="I955" s="1536"/>
      <c r="J955" s="1536"/>
      <c r="K955" s="1536"/>
      <c r="L955" s="1536"/>
      <c r="M955" s="1536"/>
      <c r="N955" s="1536"/>
      <c r="O955" s="1536"/>
      <c r="P955" s="1536"/>
      <c r="Q955" s="1536"/>
      <c r="R955" s="1536"/>
      <c r="S955" s="1536"/>
      <c r="T955" s="1536"/>
      <c r="U955" s="1536"/>
      <c r="V955" s="1536"/>
      <c r="W955" s="1536"/>
      <c r="X955" s="1536"/>
      <c r="Y955" s="1536"/>
      <c r="Z955" s="1536"/>
      <c r="AA955" s="1536"/>
      <c r="AB955" s="1536"/>
      <c r="AC955" s="1536"/>
      <c r="AD955" s="1536"/>
      <c r="AE955" s="1536"/>
      <c r="AF955" s="1536"/>
      <c r="AG955" s="1536"/>
      <c r="AH955" s="1536"/>
      <c r="AI955" s="1536"/>
      <c r="AJ955" s="1536"/>
      <c r="AK955" s="1536"/>
      <c r="AL955" s="1536"/>
      <c r="AM955" s="1536"/>
      <c r="AN955" s="1536"/>
      <c r="AO955" s="1536"/>
      <c r="AP955" s="1536"/>
      <c r="AQ955" s="1536"/>
      <c r="AR955" s="1536"/>
      <c r="AS955" s="1536"/>
      <c r="AT955" s="1536"/>
      <c r="AU955" s="1536"/>
      <c r="AV955" s="1536"/>
      <c r="AW955" s="1536"/>
      <c r="AX955" s="1536"/>
      <c r="AY955" s="1536"/>
      <c r="AZ955" s="1536"/>
      <c r="BA955" s="1536"/>
      <c r="BB955" s="1536"/>
      <c r="BC955" s="1536"/>
      <c r="BD955" s="1536"/>
      <c r="BE955" s="1536"/>
      <c r="BF955" s="1536"/>
    </row>
    <row r="956" spans="2:58" ht="15" x14ac:dyDescent="0.25">
      <c r="B956" s="1536"/>
      <c r="C956" s="1536"/>
      <c r="D956" s="1536"/>
      <c r="E956" s="1536"/>
      <c r="F956" s="1536"/>
      <c r="G956" s="1536"/>
      <c r="H956" s="1536"/>
      <c r="I956" s="1536"/>
      <c r="J956" s="1536"/>
      <c r="K956" s="1536"/>
      <c r="L956" s="1536"/>
      <c r="M956" s="1536"/>
      <c r="N956" s="1536"/>
      <c r="O956" s="1536"/>
      <c r="P956" s="1536"/>
      <c r="Q956" s="1536"/>
      <c r="R956" s="1536"/>
      <c r="S956" s="1536"/>
      <c r="T956" s="1536"/>
      <c r="U956" s="1536"/>
      <c r="V956" s="1536"/>
      <c r="W956" s="1536"/>
      <c r="X956" s="1536"/>
      <c r="Y956" s="1536"/>
      <c r="Z956" s="1536"/>
      <c r="AA956" s="1536"/>
      <c r="AB956" s="1536"/>
      <c r="AC956" s="1536"/>
      <c r="AD956" s="1536"/>
      <c r="AE956" s="1536"/>
      <c r="AF956" s="1536"/>
      <c r="AG956" s="1536"/>
      <c r="AH956" s="1536"/>
      <c r="AI956" s="1536"/>
      <c r="AJ956" s="1536"/>
      <c r="AK956" s="1536"/>
      <c r="AL956" s="1536"/>
      <c r="AM956" s="1536"/>
      <c r="AN956" s="1536"/>
      <c r="AO956" s="1536"/>
      <c r="AP956" s="1536"/>
      <c r="AQ956" s="1536"/>
      <c r="AR956" s="1536"/>
      <c r="AS956" s="1536"/>
      <c r="AT956" s="1536"/>
      <c r="AU956" s="1536"/>
      <c r="AV956" s="1536"/>
      <c r="AW956" s="1536"/>
      <c r="AX956" s="1536"/>
      <c r="AY956" s="1536"/>
      <c r="AZ956" s="1536"/>
      <c r="BA956" s="1536"/>
      <c r="BB956" s="1536"/>
      <c r="BC956" s="1536"/>
      <c r="BD956" s="1536"/>
      <c r="BE956" s="1536"/>
      <c r="BF956" s="1536"/>
    </row>
    <row r="957" spans="2:58" ht="15" x14ac:dyDescent="0.25">
      <c r="B957" s="1536"/>
      <c r="C957" s="1536"/>
      <c r="D957" s="1536"/>
      <c r="E957" s="1536"/>
      <c r="F957" s="1536"/>
      <c r="G957" s="1536"/>
      <c r="H957" s="1536"/>
      <c r="I957" s="1536"/>
      <c r="J957" s="1536"/>
      <c r="K957" s="1536"/>
      <c r="L957" s="1536"/>
      <c r="M957" s="1536"/>
      <c r="N957" s="1536"/>
      <c r="O957" s="1536"/>
      <c r="P957" s="1536"/>
      <c r="Q957" s="1536"/>
      <c r="R957" s="1536"/>
      <c r="S957" s="1536"/>
      <c r="T957" s="1536"/>
      <c r="U957" s="1536"/>
      <c r="V957" s="1536"/>
      <c r="W957" s="1536"/>
      <c r="X957" s="1536"/>
      <c r="Y957" s="1536"/>
      <c r="Z957" s="1536"/>
      <c r="AA957" s="1536"/>
      <c r="AB957" s="1536"/>
      <c r="AC957" s="1536"/>
      <c r="AD957" s="1536"/>
      <c r="AE957" s="1536"/>
      <c r="AF957" s="1536"/>
      <c r="AG957" s="1536"/>
      <c r="AH957" s="1536"/>
      <c r="AI957" s="1536"/>
      <c r="AJ957" s="1536"/>
      <c r="AK957" s="1536"/>
      <c r="AL957" s="1536"/>
      <c r="AM957" s="1536"/>
      <c r="AN957" s="1536"/>
      <c r="AO957" s="1536"/>
      <c r="AP957" s="1536"/>
      <c r="AQ957" s="1536"/>
      <c r="AR957" s="1536"/>
      <c r="AS957" s="1536"/>
      <c r="AT957" s="1536"/>
      <c r="AU957" s="1536"/>
      <c r="AV957" s="1536"/>
      <c r="AW957" s="1536"/>
      <c r="AX957" s="1536"/>
      <c r="AY957" s="1536"/>
      <c r="AZ957" s="1536"/>
      <c r="BA957" s="1536"/>
      <c r="BB957" s="1536"/>
      <c r="BC957" s="1536"/>
      <c r="BD957" s="1536"/>
      <c r="BE957" s="1536"/>
      <c r="BF957" s="1536"/>
    </row>
    <row r="958" spans="2:58" ht="15" x14ac:dyDescent="0.25">
      <c r="B958" s="1536"/>
      <c r="C958" s="1536"/>
      <c r="D958" s="1536"/>
      <c r="E958" s="1536"/>
      <c r="F958" s="1536"/>
      <c r="G958" s="1536"/>
      <c r="H958" s="1536"/>
      <c r="I958" s="1536"/>
      <c r="J958" s="1536"/>
      <c r="K958" s="1536"/>
      <c r="L958" s="1536"/>
      <c r="M958" s="1536"/>
      <c r="N958" s="1536"/>
      <c r="O958" s="1536"/>
      <c r="P958" s="1536"/>
      <c r="Q958" s="1536"/>
      <c r="R958" s="1536"/>
      <c r="S958" s="1536"/>
      <c r="T958" s="1536"/>
      <c r="U958" s="1536"/>
      <c r="V958" s="1536"/>
      <c r="W958" s="1536"/>
      <c r="X958" s="1536"/>
      <c r="Y958" s="1536"/>
      <c r="Z958" s="1536"/>
      <c r="AA958" s="1536"/>
      <c r="AB958" s="1536"/>
      <c r="AC958" s="1536"/>
      <c r="AD958" s="1536"/>
      <c r="AE958" s="1536"/>
      <c r="AF958" s="1536"/>
      <c r="AG958" s="1536"/>
      <c r="AH958" s="1536"/>
      <c r="AI958" s="1536"/>
      <c r="AJ958" s="1536"/>
      <c r="AK958" s="1536"/>
      <c r="AL958" s="1536"/>
      <c r="AM958" s="1536"/>
      <c r="AN958" s="1536"/>
      <c r="AO958" s="1536"/>
      <c r="AP958" s="1536"/>
      <c r="AQ958" s="1536"/>
      <c r="AR958" s="1536"/>
      <c r="AS958" s="1536"/>
      <c r="AT958" s="1536"/>
      <c r="AU958" s="1536"/>
      <c r="AV958" s="1536"/>
      <c r="AW958" s="1536"/>
      <c r="AX958" s="1536"/>
      <c r="AY958" s="1536"/>
      <c r="AZ958" s="1536"/>
      <c r="BA958" s="1536"/>
      <c r="BB958" s="1536"/>
      <c r="BC958" s="1536"/>
      <c r="BD958" s="1536"/>
      <c r="BE958" s="1536"/>
      <c r="BF958" s="1536"/>
    </row>
    <row r="959" spans="2:58" ht="15" x14ac:dyDescent="0.25">
      <c r="B959" s="1536"/>
      <c r="C959" s="1536"/>
      <c r="D959" s="1536"/>
      <c r="E959" s="1536"/>
      <c r="F959" s="1536"/>
      <c r="G959" s="1536"/>
      <c r="H959" s="1536"/>
      <c r="I959" s="1536"/>
      <c r="J959" s="1536"/>
      <c r="K959" s="1536"/>
      <c r="L959" s="1536"/>
      <c r="M959" s="1536"/>
      <c r="N959" s="1536"/>
      <c r="O959" s="1536"/>
      <c r="P959" s="1536"/>
      <c r="Q959" s="1536"/>
      <c r="R959" s="1536"/>
      <c r="S959" s="1536"/>
      <c r="T959" s="1536"/>
      <c r="U959" s="1536"/>
      <c r="V959" s="1536"/>
      <c r="W959" s="1536"/>
      <c r="X959" s="1536"/>
      <c r="Y959" s="1536"/>
      <c r="Z959" s="1536"/>
      <c r="AA959" s="1536"/>
      <c r="AB959" s="1536"/>
      <c r="AC959" s="1536"/>
      <c r="AD959" s="1536"/>
      <c r="AE959" s="1536"/>
      <c r="AF959" s="1536"/>
      <c r="AG959" s="1536"/>
      <c r="AH959" s="1536"/>
      <c r="AI959" s="1536"/>
      <c r="AJ959" s="1536"/>
      <c r="AK959" s="1536"/>
      <c r="AL959" s="1536"/>
      <c r="AM959" s="1536"/>
      <c r="AN959" s="1536"/>
      <c r="AO959" s="1536"/>
      <c r="AP959" s="1536"/>
      <c r="AQ959" s="1536"/>
      <c r="AR959" s="1536"/>
      <c r="AS959" s="1536"/>
      <c r="AT959" s="1536"/>
      <c r="AU959" s="1536"/>
      <c r="AV959" s="1536"/>
      <c r="AW959" s="1536"/>
      <c r="AX959" s="1536"/>
      <c r="AY959" s="1536"/>
      <c r="AZ959" s="1536"/>
      <c r="BA959" s="1536"/>
      <c r="BB959" s="1536"/>
      <c r="BC959" s="1536"/>
      <c r="BD959" s="1536"/>
      <c r="BE959" s="1536"/>
      <c r="BF959" s="1536"/>
    </row>
    <row r="960" spans="2:58" ht="15" x14ac:dyDescent="0.25">
      <c r="B960" s="1536"/>
      <c r="C960" s="1536"/>
      <c r="D960" s="1536"/>
      <c r="E960" s="1536"/>
      <c r="F960" s="1536"/>
      <c r="G960" s="1536"/>
      <c r="H960" s="1536"/>
      <c r="I960" s="1536"/>
      <c r="J960" s="1536"/>
      <c r="K960" s="1536"/>
      <c r="L960" s="1536"/>
      <c r="M960" s="1536"/>
      <c r="N960" s="1536"/>
      <c r="O960" s="1536"/>
      <c r="P960" s="1536"/>
      <c r="Q960" s="1536"/>
      <c r="R960" s="1536"/>
      <c r="S960" s="1536"/>
      <c r="T960" s="1536"/>
      <c r="U960" s="1536"/>
      <c r="V960" s="1536"/>
      <c r="W960" s="1536"/>
      <c r="X960" s="1536"/>
      <c r="Y960" s="1536"/>
      <c r="Z960" s="1536"/>
      <c r="AA960" s="1536"/>
      <c r="AB960" s="1536"/>
      <c r="AC960" s="1536"/>
      <c r="AD960" s="1536"/>
      <c r="AE960" s="1536"/>
      <c r="AF960" s="1536"/>
      <c r="AG960" s="1536"/>
      <c r="AH960" s="1536"/>
      <c r="AI960" s="1536"/>
      <c r="AJ960" s="1536"/>
      <c r="AK960" s="1536"/>
      <c r="AL960" s="1536"/>
      <c r="AM960" s="1536"/>
      <c r="AN960" s="1536"/>
      <c r="AO960" s="1536"/>
      <c r="AP960" s="1536"/>
      <c r="AQ960" s="1536"/>
      <c r="AR960" s="1536"/>
      <c r="AS960" s="1536"/>
      <c r="AT960" s="1536"/>
      <c r="AU960" s="1536"/>
      <c r="AV960" s="1536"/>
      <c r="AW960" s="1536"/>
      <c r="AX960" s="1536"/>
      <c r="AY960" s="1536"/>
      <c r="AZ960" s="1536"/>
      <c r="BA960" s="1536"/>
      <c r="BB960" s="1536"/>
      <c r="BC960" s="1536"/>
      <c r="BD960" s="1536"/>
      <c r="BE960" s="1536"/>
      <c r="BF960" s="1536"/>
    </row>
    <row r="961" spans="2:58" ht="15" x14ac:dyDescent="0.25">
      <c r="B961" s="1536"/>
      <c r="C961" s="1536"/>
      <c r="D961" s="1536"/>
      <c r="E961" s="1536"/>
      <c r="F961" s="1536"/>
      <c r="G961" s="1536"/>
      <c r="H961" s="1536"/>
      <c r="I961" s="1536"/>
      <c r="J961" s="1536"/>
      <c r="K961" s="1536"/>
      <c r="L961" s="1536"/>
      <c r="M961" s="1536"/>
      <c r="N961" s="1536"/>
      <c r="O961" s="1536"/>
      <c r="P961" s="1536"/>
      <c r="Q961" s="1536"/>
      <c r="R961" s="1536"/>
      <c r="S961" s="1536"/>
      <c r="T961" s="1536"/>
      <c r="U961" s="1536"/>
      <c r="V961" s="1536"/>
      <c r="W961" s="1536"/>
      <c r="X961" s="1536"/>
      <c r="Y961" s="1536"/>
      <c r="Z961" s="1536"/>
      <c r="AA961" s="1536"/>
      <c r="AB961" s="1536"/>
      <c r="AC961" s="1536"/>
      <c r="AD961" s="1536"/>
      <c r="AE961" s="1536"/>
      <c r="AF961" s="1536"/>
      <c r="AG961" s="1536"/>
      <c r="AH961" s="1536"/>
      <c r="AI961" s="1536"/>
      <c r="AJ961" s="1536"/>
      <c r="AK961" s="1536"/>
      <c r="AL961" s="1536"/>
      <c r="AM961" s="1536"/>
      <c r="AN961" s="1536"/>
      <c r="AO961" s="1536"/>
      <c r="AP961" s="1536"/>
      <c r="AQ961" s="1536"/>
      <c r="AR961" s="1536"/>
      <c r="AS961" s="1536"/>
      <c r="AT961" s="1536"/>
      <c r="AU961" s="1536"/>
      <c r="AV961" s="1536"/>
      <c r="AW961" s="1536"/>
      <c r="AX961" s="1536"/>
      <c r="AY961" s="1536"/>
      <c r="AZ961" s="1536"/>
      <c r="BA961" s="1536"/>
      <c r="BB961" s="1536"/>
      <c r="BC961" s="1536"/>
      <c r="BD961" s="1536"/>
      <c r="BE961" s="1536"/>
      <c r="BF961" s="1536"/>
    </row>
    <row r="962" spans="2:58" ht="15" x14ac:dyDescent="0.25">
      <c r="B962" s="1536"/>
      <c r="C962" s="1536"/>
      <c r="D962" s="1536"/>
      <c r="E962" s="1536"/>
      <c r="F962" s="1536"/>
      <c r="G962" s="1536"/>
      <c r="H962" s="1536"/>
      <c r="I962" s="1536"/>
      <c r="J962" s="1536"/>
      <c r="K962" s="1536"/>
      <c r="L962" s="1536"/>
      <c r="M962" s="1536"/>
      <c r="N962" s="1536"/>
      <c r="O962" s="1536"/>
      <c r="P962" s="1536"/>
      <c r="Q962" s="1536"/>
      <c r="R962" s="1536"/>
      <c r="S962" s="1536"/>
      <c r="T962" s="1536"/>
      <c r="U962" s="1536"/>
      <c r="V962" s="1536"/>
      <c r="W962" s="1536"/>
      <c r="X962" s="1536"/>
      <c r="Y962" s="1536"/>
      <c r="Z962" s="1536"/>
      <c r="AA962" s="1536"/>
      <c r="AB962" s="1536"/>
      <c r="AC962" s="1536"/>
      <c r="AD962" s="1536"/>
      <c r="AE962" s="1536"/>
      <c r="AF962" s="1536"/>
      <c r="AG962" s="1536"/>
      <c r="AH962" s="1536"/>
      <c r="AI962" s="1536"/>
      <c r="AJ962" s="1536"/>
      <c r="AK962" s="1536"/>
      <c r="AL962" s="1536"/>
      <c r="AM962" s="1536"/>
      <c r="AN962" s="1536"/>
      <c r="AO962" s="1536"/>
      <c r="AP962" s="1536"/>
      <c r="AQ962" s="1536"/>
      <c r="AR962" s="1536"/>
      <c r="AS962" s="1536"/>
      <c r="AT962" s="1536"/>
      <c r="AU962" s="1536"/>
      <c r="AV962" s="1536"/>
      <c r="AW962" s="1536"/>
      <c r="AX962" s="1536"/>
      <c r="AY962" s="1536"/>
      <c r="AZ962" s="1536"/>
      <c r="BA962" s="1536"/>
      <c r="BB962" s="1536"/>
      <c r="BC962" s="1536"/>
      <c r="BD962" s="1536"/>
      <c r="BE962" s="1536"/>
      <c r="BF962" s="1536"/>
    </row>
    <row r="963" spans="2:58" ht="15" x14ac:dyDescent="0.25">
      <c r="B963" s="1536"/>
      <c r="C963" s="1536"/>
      <c r="D963" s="1536"/>
      <c r="E963" s="1536"/>
      <c r="F963" s="1536"/>
      <c r="G963" s="1536"/>
      <c r="H963" s="1536"/>
      <c r="I963" s="1536"/>
      <c r="J963" s="1536"/>
      <c r="K963" s="1536"/>
      <c r="L963" s="1536"/>
      <c r="M963" s="1536"/>
      <c r="N963" s="1536"/>
      <c r="O963" s="1536"/>
      <c r="P963" s="1536"/>
      <c r="Q963" s="1536"/>
      <c r="R963" s="1536"/>
      <c r="S963" s="1536"/>
      <c r="T963" s="1536"/>
      <c r="U963" s="1536"/>
      <c r="V963" s="1536"/>
      <c r="W963" s="1536"/>
      <c r="X963" s="1536"/>
      <c r="Y963" s="1536"/>
      <c r="Z963" s="1536"/>
      <c r="AA963" s="1536"/>
      <c r="AB963" s="1536"/>
      <c r="AC963" s="1536"/>
      <c r="AD963" s="1536"/>
      <c r="AE963" s="1536"/>
      <c r="AF963" s="1536"/>
      <c r="AG963" s="1536"/>
      <c r="AH963" s="1536"/>
      <c r="AI963" s="1536"/>
      <c r="AJ963" s="1536"/>
      <c r="AK963" s="1536"/>
      <c r="AL963" s="1536"/>
      <c r="AM963" s="1536"/>
      <c r="AN963" s="1536"/>
      <c r="AO963" s="1536"/>
      <c r="AP963" s="1536"/>
      <c r="AQ963" s="1536"/>
      <c r="AR963" s="1536"/>
      <c r="AS963" s="1536"/>
      <c r="AT963" s="1536"/>
      <c r="AU963" s="1536"/>
      <c r="AV963" s="1536"/>
      <c r="AW963" s="1536"/>
      <c r="AX963" s="1536"/>
      <c r="AY963" s="1536"/>
      <c r="AZ963" s="1536"/>
      <c r="BA963" s="1536"/>
      <c r="BB963" s="1536"/>
      <c r="BC963" s="1536"/>
      <c r="BD963" s="1536"/>
      <c r="BE963" s="1536"/>
      <c r="BF963" s="1536"/>
    </row>
    <row r="964" spans="2:58" ht="15" x14ac:dyDescent="0.25">
      <c r="B964" s="1536"/>
      <c r="C964" s="1536"/>
      <c r="D964" s="1536"/>
      <c r="E964" s="1536"/>
      <c r="F964" s="1536"/>
      <c r="G964" s="1536"/>
      <c r="H964" s="1536"/>
      <c r="I964" s="1536"/>
      <c r="J964" s="1536"/>
      <c r="K964" s="1536"/>
      <c r="L964" s="1536"/>
      <c r="M964" s="1536"/>
      <c r="N964" s="1536"/>
      <c r="O964" s="1536"/>
      <c r="P964" s="1536"/>
      <c r="Q964" s="1536"/>
      <c r="R964" s="1536"/>
      <c r="S964" s="1536"/>
      <c r="T964" s="1536"/>
      <c r="U964" s="1536"/>
      <c r="V964" s="1536"/>
      <c r="W964" s="1536"/>
      <c r="X964" s="1536"/>
      <c r="Y964" s="1536"/>
      <c r="Z964" s="1536"/>
      <c r="AA964" s="1536"/>
      <c r="AB964" s="1536"/>
      <c r="AC964" s="1536"/>
      <c r="AD964" s="1536"/>
      <c r="AE964" s="1536"/>
      <c r="AF964" s="1536"/>
      <c r="AG964" s="1536"/>
      <c r="AH964" s="1536"/>
      <c r="AI964" s="1536"/>
      <c r="AJ964" s="1536"/>
      <c r="AK964" s="1536"/>
      <c r="AL964" s="1536"/>
      <c r="AM964" s="1536"/>
      <c r="AN964" s="1536"/>
      <c r="AO964" s="1536"/>
      <c r="AP964" s="1536"/>
      <c r="AQ964" s="1536"/>
      <c r="AR964" s="1536"/>
      <c r="AS964" s="1536"/>
      <c r="AT964" s="1536"/>
      <c r="AU964" s="1536"/>
      <c r="AV964" s="1536"/>
      <c r="AW964" s="1536"/>
      <c r="AX964" s="1536"/>
      <c r="AY964" s="1536"/>
      <c r="AZ964" s="1536"/>
      <c r="BA964" s="1536"/>
      <c r="BB964" s="1536"/>
      <c r="BC964" s="1536"/>
      <c r="BD964" s="1536"/>
      <c r="BE964" s="1536"/>
      <c r="BF964" s="1536"/>
    </row>
    <row r="965" spans="2:58" ht="15" x14ac:dyDescent="0.25">
      <c r="B965" s="1536"/>
      <c r="C965" s="1536"/>
      <c r="D965" s="1536"/>
      <c r="E965" s="1536"/>
      <c r="F965" s="1536"/>
      <c r="G965" s="1536"/>
      <c r="H965" s="1536"/>
      <c r="I965" s="1536"/>
      <c r="J965" s="1536"/>
      <c r="K965" s="1536"/>
      <c r="L965" s="1536"/>
      <c r="M965" s="1536"/>
      <c r="N965" s="1536"/>
      <c r="O965" s="1536"/>
      <c r="P965" s="1536"/>
      <c r="Q965" s="1536"/>
      <c r="R965" s="1536"/>
      <c r="S965" s="1536"/>
      <c r="T965" s="1536"/>
      <c r="U965" s="1536"/>
      <c r="V965" s="1536"/>
      <c r="W965" s="1536"/>
      <c r="X965" s="1536"/>
      <c r="Y965" s="1536"/>
      <c r="Z965" s="1536"/>
      <c r="AA965" s="1536"/>
      <c r="AB965" s="1536"/>
      <c r="AC965" s="1536"/>
      <c r="AD965" s="1536"/>
      <c r="AE965" s="1536"/>
      <c r="AF965" s="1536"/>
      <c r="AG965" s="1536"/>
      <c r="AH965" s="1536"/>
      <c r="AI965" s="1536"/>
      <c r="AJ965" s="1536"/>
      <c r="AK965" s="1536"/>
      <c r="AL965" s="1536"/>
      <c r="AM965" s="1536"/>
      <c r="AN965" s="1536"/>
      <c r="AO965" s="1536"/>
      <c r="AP965" s="1536"/>
      <c r="AQ965" s="1536"/>
      <c r="AR965" s="1536"/>
      <c r="AS965" s="1536"/>
      <c r="AT965" s="1536"/>
      <c r="AU965" s="1536"/>
      <c r="AV965" s="1536"/>
      <c r="AW965" s="1536"/>
      <c r="AX965" s="1536"/>
      <c r="AY965" s="1536"/>
      <c r="AZ965" s="1536"/>
      <c r="BA965" s="1536"/>
      <c r="BB965" s="1536"/>
      <c r="BC965" s="1536"/>
      <c r="BD965" s="1536"/>
      <c r="BE965" s="1536"/>
      <c r="BF965" s="1536"/>
    </row>
    <row r="966" spans="2:58" ht="15" x14ac:dyDescent="0.25">
      <c r="B966" s="1536"/>
      <c r="C966" s="1536"/>
      <c r="D966" s="1536"/>
      <c r="E966" s="1536"/>
      <c r="F966" s="1536"/>
      <c r="G966" s="1536"/>
      <c r="H966" s="1536"/>
      <c r="I966" s="1536"/>
      <c r="J966" s="1536"/>
      <c r="K966" s="1536"/>
      <c r="L966" s="1536"/>
      <c r="M966" s="1536"/>
      <c r="N966" s="1536"/>
      <c r="O966" s="1536"/>
      <c r="P966" s="1536"/>
      <c r="Q966" s="1536"/>
      <c r="R966" s="1536"/>
      <c r="S966" s="1536"/>
      <c r="T966" s="1536"/>
      <c r="U966" s="1536"/>
      <c r="V966" s="1536"/>
      <c r="W966" s="1536"/>
      <c r="X966" s="1536"/>
      <c r="Y966" s="1536"/>
      <c r="Z966" s="1536"/>
      <c r="AA966" s="1536"/>
      <c r="AB966" s="1536"/>
      <c r="AC966" s="1536"/>
      <c r="AD966" s="1536"/>
      <c r="AE966" s="1536"/>
      <c r="AF966" s="1536"/>
      <c r="AG966" s="1536"/>
      <c r="AH966" s="1536"/>
      <c r="AI966" s="1536"/>
      <c r="AJ966" s="1536"/>
      <c r="AK966" s="1536"/>
      <c r="AL966" s="1536"/>
      <c r="AM966" s="1536"/>
      <c r="AN966" s="1536"/>
      <c r="AO966" s="1536"/>
      <c r="AP966" s="1536"/>
      <c r="AQ966" s="1536"/>
      <c r="AR966" s="1536"/>
      <c r="AS966" s="1536"/>
      <c r="AT966" s="1536"/>
      <c r="AU966" s="1536"/>
      <c r="AV966" s="1536"/>
      <c r="AW966" s="1536"/>
      <c r="AX966" s="1536"/>
      <c r="AY966" s="1536"/>
      <c r="AZ966" s="1536"/>
      <c r="BA966" s="1536"/>
      <c r="BB966" s="1536"/>
      <c r="BC966" s="1536"/>
      <c r="BD966" s="1536"/>
      <c r="BE966" s="1536"/>
      <c r="BF966" s="1536"/>
    </row>
    <row r="967" spans="2:58" ht="15" x14ac:dyDescent="0.25">
      <c r="B967" s="1536"/>
      <c r="C967" s="1536"/>
      <c r="D967" s="1536"/>
      <c r="E967" s="1536"/>
      <c r="F967" s="1536"/>
      <c r="G967" s="1536"/>
      <c r="H967" s="1536"/>
      <c r="I967" s="1536"/>
      <c r="J967" s="1536"/>
      <c r="K967" s="1536"/>
      <c r="L967" s="1536"/>
      <c r="M967" s="1536"/>
      <c r="N967" s="1536"/>
      <c r="O967" s="1536"/>
      <c r="P967" s="1536"/>
      <c r="Q967" s="1536"/>
      <c r="R967" s="1536"/>
      <c r="S967" s="1536"/>
      <c r="T967" s="1536"/>
      <c r="U967" s="1536"/>
      <c r="V967" s="1536"/>
      <c r="W967" s="1536"/>
      <c r="X967" s="1536"/>
      <c r="Y967" s="1536"/>
      <c r="Z967" s="1536"/>
      <c r="AA967" s="1536"/>
      <c r="AB967" s="1536"/>
      <c r="AC967" s="1536"/>
      <c r="AD967" s="1536"/>
      <c r="AE967" s="1536"/>
      <c r="AF967" s="1536"/>
      <c r="AG967" s="1536"/>
      <c r="AH967" s="1536"/>
      <c r="AI967" s="1536"/>
      <c r="AJ967" s="1536"/>
      <c r="AK967" s="1536"/>
      <c r="AL967" s="1536"/>
      <c r="AM967" s="1536"/>
      <c r="AN967" s="1536"/>
      <c r="AO967" s="1536"/>
      <c r="AP967" s="1536"/>
      <c r="AQ967" s="1536"/>
      <c r="AR967" s="1536"/>
      <c r="AS967" s="1536"/>
      <c r="AT967" s="1536"/>
      <c r="AU967" s="1536"/>
      <c r="AV967" s="1536"/>
      <c r="AW967" s="1536"/>
      <c r="AX967" s="1536"/>
      <c r="AY967" s="1536"/>
      <c r="AZ967" s="1536"/>
      <c r="BA967" s="1536"/>
      <c r="BB967" s="1536"/>
      <c r="BC967" s="1536"/>
      <c r="BD967" s="1536"/>
      <c r="BE967" s="1536"/>
      <c r="BF967" s="1536"/>
    </row>
    <row r="968" spans="2:58" ht="15" x14ac:dyDescent="0.25">
      <c r="B968" s="1536"/>
      <c r="C968" s="1536"/>
      <c r="D968" s="1536"/>
      <c r="E968" s="1536"/>
      <c r="F968" s="1536"/>
      <c r="G968" s="1536"/>
      <c r="H968" s="1536"/>
      <c r="I968" s="1536"/>
      <c r="J968" s="1536"/>
      <c r="K968" s="1536"/>
      <c r="L968" s="1536"/>
      <c r="M968" s="1536"/>
      <c r="N968" s="1536"/>
      <c r="O968" s="1536"/>
      <c r="P968" s="1536"/>
      <c r="Q968" s="1536"/>
      <c r="R968" s="1536"/>
      <c r="S968" s="1536"/>
      <c r="T968" s="1536"/>
      <c r="U968" s="1536"/>
      <c r="V968" s="1536"/>
      <c r="W968" s="1536"/>
      <c r="X968" s="1536"/>
      <c r="Y968" s="1536"/>
      <c r="Z968" s="1536"/>
      <c r="AA968" s="1536"/>
      <c r="AB968" s="1536"/>
      <c r="AC968" s="1536"/>
      <c r="AD968" s="1536"/>
      <c r="AE968" s="1536"/>
      <c r="AF968" s="1536"/>
      <c r="AG968" s="1536"/>
      <c r="AH968" s="1536"/>
      <c r="AI968" s="1536"/>
      <c r="AJ968" s="1536"/>
      <c r="AK968" s="1536"/>
      <c r="AL968" s="1536"/>
      <c r="AM968" s="1536"/>
      <c r="AN968" s="1536"/>
      <c r="AO968" s="1536"/>
      <c r="AP968" s="1536"/>
      <c r="AQ968" s="1536"/>
      <c r="AR968" s="1536"/>
      <c r="AS968" s="1536"/>
      <c r="AT968" s="1536"/>
      <c r="AU968" s="1536"/>
      <c r="AV968" s="1536"/>
      <c r="AW968" s="1536"/>
      <c r="AX968" s="1536"/>
      <c r="AY968" s="1536"/>
      <c r="AZ968" s="1536"/>
      <c r="BA968" s="1536"/>
      <c r="BB968" s="1536"/>
      <c r="BC968" s="1536"/>
      <c r="BD968" s="1536"/>
      <c r="BE968" s="1536"/>
      <c r="BF968" s="1536"/>
    </row>
    <row r="969" spans="2:58" ht="15" x14ac:dyDescent="0.25">
      <c r="B969" s="1536"/>
      <c r="C969" s="1536"/>
      <c r="D969" s="1536"/>
      <c r="E969" s="1536"/>
      <c r="F969" s="1536"/>
      <c r="G969" s="1536"/>
      <c r="H969" s="1536"/>
      <c r="I969" s="1536"/>
      <c r="J969" s="1536"/>
      <c r="K969" s="1536"/>
      <c r="L969" s="1536"/>
      <c r="M969" s="1536"/>
      <c r="N969" s="1536"/>
      <c r="O969" s="1536"/>
      <c r="P969" s="1536"/>
      <c r="Q969" s="1536"/>
      <c r="R969" s="1536"/>
      <c r="S969" s="1536"/>
      <c r="T969" s="1536"/>
      <c r="U969" s="1536"/>
      <c r="V969" s="1536"/>
      <c r="W969" s="1536"/>
      <c r="X969" s="1536"/>
      <c r="Y969" s="1536"/>
      <c r="Z969" s="1536"/>
      <c r="AA969" s="1536"/>
      <c r="AB969" s="1536"/>
      <c r="AC969" s="1536"/>
      <c r="AD969" s="1536"/>
      <c r="AE969" s="1536"/>
      <c r="AF969" s="1536"/>
      <c r="AG969" s="1536"/>
      <c r="AH969" s="1536"/>
      <c r="AI969" s="1536"/>
      <c r="AJ969" s="1536"/>
      <c r="AK969" s="1536"/>
      <c r="AL969" s="1536"/>
      <c r="AM969" s="1536"/>
      <c r="AN969" s="1536"/>
      <c r="AO969" s="1536"/>
      <c r="AP969" s="1536"/>
      <c r="AQ969" s="1536"/>
      <c r="AR969" s="1536"/>
      <c r="AS969" s="1536"/>
      <c r="AT969" s="1536"/>
      <c r="AU969" s="1536"/>
      <c r="AV969" s="1536"/>
      <c r="AW969" s="1536"/>
      <c r="AX969" s="1536"/>
      <c r="AY969" s="1536"/>
      <c r="AZ969" s="1536"/>
      <c r="BA969" s="1536"/>
      <c r="BB969" s="1536"/>
      <c r="BC969" s="1536"/>
      <c r="BD969" s="1536"/>
      <c r="BE969" s="1536"/>
      <c r="BF969" s="1536"/>
    </row>
    <row r="970" spans="2:58" ht="15" x14ac:dyDescent="0.25">
      <c r="B970" s="1536"/>
      <c r="C970" s="1536"/>
      <c r="D970" s="1536"/>
      <c r="E970" s="1536"/>
      <c r="F970" s="1536"/>
      <c r="G970" s="1536"/>
      <c r="H970" s="1536"/>
      <c r="I970" s="1536"/>
      <c r="J970" s="1536"/>
      <c r="K970" s="1536"/>
      <c r="L970" s="1536"/>
      <c r="M970" s="1536"/>
      <c r="N970" s="1536"/>
      <c r="O970" s="1536"/>
      <c r="P970" s="1536"/>
      <c r="Q970" s="1536"/>
      <c r="R970" s="1536"/>
      <c r="S970" s="1536"/>
      <c r="T970" s="1536"/>
      <c r="U970" s="1536"/>
      <c r="V970" s="1536"/>
      <c r="W970" s="1536"/>
      <c r="X970" s="1536"/>
      <c r="Y970" s="1536"/>
      <c r="Z970" s="1536"/>
      <c r="AA970" s="1536"/>
      <c r="AB970" s="1536"/>
      <c r="AC970" s="1536"/>
      <c r="AD970" s="1536"/>
      <c r="AE970" s="1536"/>
      <c r="AF970" s="1536"/>
      <c r="AG970" s="1536"/>
      <c r="AH970" s="1536"/>
      <c r="AI970" s="1536"/>
      <c r="AJ970" s="1536"/>
      <c r="AK970" s="1536"/>
      <c r="AL970" s="1536"/>
      <c r="AM970" s="1536"/>
      <c r="AN970" s="1536"/>
      <c r="AO970" s="1536"/>
      <c r="AP970" s="1536"/>
      <c r="AQ970" s="1536"/>
      <c r="AR970" s="1536"/>
      <c r="AS970" s="1536"/>
      <c r="AT970" s="1536"/>
      <c r="AU970" s="1536"/>
      <c r="AV970" s="1536"/>
      <c r="AW970" s="1536"/>
      <c r="AX970" s="1536"/>
      <c r="AY970" s="1536"/>
      <c r="AZ970" s="1536"/>
      <c r="BA970" s="1536"/>
      <c r="BB970" s="1536"/>
      <c r="BC970" s="1536"/>
      <c r="BD970" s="1536"/>
      <c r="BE970" s="1536"/>
      <c r="BF970" s="1536"/>
    </row>
    <row r="971" spans="2:58" ht="15" x14ac:dyDescent="0.25">
      <c r="B971" s="1536"/>
      <c r="C971" s="1536"/>
      <c r="D971" s="1536"/>
      <c r="E971" s="1536"/>
      <c r="F971" s="1536"/>
      <c r="G971" s="1536"/>
      <c r="H971" s="1536"/>
      <c r="I971" s="1536"/>
      <c r="J971" s="1536"/>
      <c r="K971" s="1536"/>
      <c r="L971" s="1536"/>
      <c r="M971" s="1536"/>
      <c r="N971" s="1536"/>
      <c r="O971" s="1536"/>
      <c r="P971" s="1536"/>
      <c r="Q971" s="1536"/>
      <c r="R971" s="1536"/>
      <c r="S971" s="1536"/>
      <c r="T971" s="1536"/>
      <c r="U971" s="1536"/>
      <c r="V971" s="1536"/>
      <c r="W971" s="1536"/>
      <c r="X971" s="1536"/>
      <c r="Y971" s="1536"/>
      <c r="Z971" s="1536"/>
      <c r="AA971" s="1536"/>
      <c r="AB971" s="1536"/>
      <c r="AC971" s="1536"/>
      <c r="AD971" s="1536"/>
      <c r="AE971" s="1536"/>
      <c r="AF971" s="1536"/>
      <c r="AG971" s="1536"/>
      <c r="AH971" s="1536"/>
      <c r="AI971" s="1536"/>
      <c r="AJ971" s="1536"/>
      <c r="AK971" s="1536"/>
      <c r="AL971" s="1536"/>
      <c r="AM971" s="1536"/>
      <c r="AN971" s="1536"/>
      <c r="AO971" s="1536"/>
      <c r="AP971" s="1536"/>
      <c r="AQ971" s="1536"/>
      <c r="AR971" s="1536"/>
      <c r="AS971" s="1536"/>
      <c r="AT971" s="1536"/>
      <c r="AU971" s="1536"/>
      <c r="AV971" s="1536"/>
      <c r="AW971" s="1536"/>
      <c r="AX971" s="1536"/>
      <c r="AY971" s="1536"/>
      <c r="AZ971" s="1536"/>
      <c r="BA971" s="1536"/>
      <c r="BB971" s="1536"/>
      <c r="BC971" s="1536"/>
      <c r="BD971" s="1536"/>
      <c r="BE971" s="1536"/>
      <c r="BF971" s="1536"/>
    </row>
    <row r="972" spans="2:58" ht="15" x14ac:dyDescent="0.25">
      <c r="B972" s="1536"/>
      <c r="C972" s="1536"/>
      <c r="D972" s="1536"/>
      <c r="E972" s="1536"/>
      <c r="F972" s="1536"/>
      <c r="G972" s="1536"/>
      <c r="H972" s="1536"/>
      <c r="I972" s="1536"/>
      <c r="J972" s="1536"/>
      <c r="K972" s="1536"/>
      <c r="L972" s="1536"/>
      <c r="M972" s="1536"/>
      <c r="N972" s="1536"/>
      <c r="O972" s="1536"/>
      <c r="P972" s="1536"/>
      <c r="Q972" s="1536"/>
      <c r="R972" s="1536"/>
      <c r="S972" s="1536"/>
      <c r="T972" s="1536"/>
      <c r="U972" s="1536"/>
      <c r="V972" s="1536"/>
      <c r="W972" s="1536"/>
      <c r="X972" s="1536"/>
      <c r="Y972" s="1536"/>
      <c r="Z972" s="1536"/>
      <c r="AA972" s="1536"/>
      <c r="AB972" s="1536"/>
      <c r="AC972" s="1536"/>
      <c r="AD972" s="1536"/>
      <c r="AE972" s="1536"/>
      <c r="AF972" s="1536"/>
      <c r="AG972" s="1536"/>
      <c r="AH972" s="1536"/>
      <c r="AI972" s="1536"/>
      <c r="AJ972" s="1536"/>
      <c r="AK972" s="1536"/>
      <c r="AL972" s="1536"/>
      <c r="AM972" s="1536"/>
      <c r="AN972" s="1536"/>
      <c r="AO972" s="1536"/>
      <c r="AP972" s="1536"/>
      <c r="AQ972" s="1536"/>
      <c r="AR972" s="1536"/>
      <c r="AS972" s="1536"/>
      <c r="AT972" s="1536"/>
      <c r="AU972" s="1536"/>
      <c r="AV972" s="1536"/>
      <c r="AW972" s="1536"/>
      <c r="AX972" s="1536"/>
      <c r="AY972" s="1536"/>
      <c r="AZ972" s="1536"/>
      <c r="BA972" s="1536"/>
      <c r="BB972" s="1536"/>
      <c r="BC972" s="1536"/>
      <c r="BD972" s="1536"/>
      <c r="BE972" s="1536"/>
      <c r="BF972" s="1536"/>
    </row>
    <row r="973" spans="2:58" ht="15" x14ac:dyDescent="0.25">
      <c r="B973" s="1536"/>
      <c r="C973" s="1536"/>
      <c r="D973" s="1536"/>
      <c r="E973" s="1536"/>
      <c r="F973" s="1536"/>
      <c r="G973" s="1536"/>
      <c r="H973" s="1536"/>
      <c r="I973" s="1536"/>
      <c r="J973" s="1536"/>
      <c r="K973" s="1536"/>
      <c r="L973" s="1536"/>
      <c r="M973" s="1536"/>
      <c r="N973" s="1536"/>
      <c r="O973" s="1536"/>
      <c r="P973" s="1536"/>
      <c r="Q973" s="1536"/>
      <c r="R973" s="1536"/>
      <c r="S973" s="1536"/>
      <c r="T973" s="1536"/>
      <c r="U973" s="1536"/>
      <c r="V973" s="1536"/>
      <c r="W973" s="1536"/>
      <c r="X973" s="1536"/>
      <c r="Y973" s="1536"/>
      <c r="Z973" s="1536"/>
      <c r="AA973" s="1536"/>
      <c r="AB973" s="1536"/>
      <c r="AC973" s="1536"/>
      <c r="AD973" s="1536"/>
      <c r="AE973" s="1536"/>
      <c r="AF973" s="1536"/>
      <c r="AG973" s="1536"/>
      <c r="AH973" s="1536"/>
      <c r="AI973" s="1536"/>
      <c r="AJ973" s="1536"/>
      <c r="AK973" s="1536"/>
      <c r="AL973" s="1536"/>
      <c r="AM973" s="1536"/>
      <c r="AN973" s="1536"/>
      <c r="AO973" s="1536"/>
      <c r="AP973" s="1536"/>
      <c r="AQ973" s="1536"/>
      <c r="AR973" s="1536"/>
      <c r="AS973" s="1536"/>
      <c r="AT973" s="1536"/>
      <c r="AU973" s="1536"/>
      <c r="AV973" s="1536"/>
      <c r="AW973" s="1536"/>
      <c r="AX973" s="1536"/>
      <c r="AY973" s="1536"/>
      <c r="AZ973" s="1536"/>
      <c r="BA973" s="1536"/>
      <c r="BB973" s="1536"/>
      <c r="BC973" s="1536"/>
      <c r="BD973" s="1536"/>
      <c r="BE973" s="1536"/>
      <c r="BF973" s="1536"/>
    </row>
    <row r="974" spans="2:58" ht="15" x14ac:dyDescent="0.25">
      <c r="B974" s="1536"/>
      <c r="C974" s="1536"/>
      <c r="D974" s="1536"/>
      <c r="E974" s="1536"/>
      <c r="F974" s="1536"/>
      <c r="G974" s="1536"/>
      <c r="H974" s="1536"/>
      <c r="I974" s="1536"/>
      <c r="J974" s="1536"/>
      <c r="K974" s="1536"/>
      <c r="L974" s="1536"/>
      <c r="M974" s="1536"/>
      <c r="N974" s="1536"/>
      <c r="O974" s="1536"/>
      <c r="P974" s="1536"/>
      <c r="Q974" s="1536"/>
      <c r="R974" s="1536"/>
      <c r="S974" s="1536"/>
      <c r="T974" s="1536"/>
      <c r="U974" s="1536"/>
      <c r="V974" s="1536"/>
      <c r="W974" s="1536"/>
      <c r="X974" s="1536"/>
      <c r="Y974" s="1536"/>
      <c r="Z974" s="1536"/>
      <c r="AA974" s="1536"/>
      <c r="AB974" s="1536"/>
      <c r="AC974" s="1536"/>
      <c r="AD974" s="1536"/>
      <c r="AE974" s="1536"/>
      <c r="AF974" s="1536"/>
      <c r="AG974" s="1536"/>
      <c r="AH974" s="1536"/>
      <c r="AI974" s="1536"/>
      <c r="AJ974" s="1536"/>
      <c r="AK974" s="1536"/>
      <c r="AL974" s="1536"/>
      <c r="AM974" s="1536"/>
      <c r="AN974" s="1536"/>
      <c r="AO974" s="1536"/>
      <c r="AP974" s="1536"/>
      <c r="AQ974" s="1536"/>
      <c r="AR974" s="1536"/>
      <c r="AS974" s="1536"/>
      <c r="AT974" s="1536"/>
      <c r="AU974" s="1536"/>
      <c r="AV974" s="1536"/>
      <c r="AW974" s="1536"/>
      <c r="AX974" s="1536"/>
      <c r="AY974" s="1536"/>
      <c r="AZ974" s="1536"/>
      <c r="BA974" s="1536"/>
      <c r="BB974" s="1536"/>
      <c r="BC974" s="1536"/>
      <c r="BD974" s="1536"/>
      <c r="BE974" s="1536"/>
      <c r="BF974" s="1536"/>
    </row>
    <row r="975" spans="2:58" ht="15" x14ac:dyDescent="0.25">
      <c r="B975" s="1536"/>
      <c r="C975" s="1536"/>
      <c r="D975" s="1536"/>
      <c r="E975" s="1536"/>
      <c r="F975" s="1536"/>
      <c r="G975" s="1536"/>
      <c r="H975" s="1536"/>
      <c r="I975" s="1536"/>
      <c r="J975" s="1536"/>
      <c r="K975" s="1536"/>
      <c r="L975" s="1536"/>
      <c r="M975" s="1536"/>
      <c r="N975" s="1536"/>
      <c r="O975" s="1536"/>
      <c r="P975" s="1536"/>
      <c r="Q975" s="1536"/>
      <c r="R975" s="1536"/>
      <c r="S975" s="1536"/>
      <c r="T975" s="1536"/>
      <c r="U975" s="1536"/>
      <c r="V975" s="1536"/>
      <c r="W975" s="1536"/>
      <c r="X975" s="1536"/>
      <c r="Y975" s="1536"/>
      <c r="Z975" s="1536"/>
      <c r="AA975" s="1536"/>
      <c r="AB975" s="1536"/>
      <c r="AC975" s="1536"/>
      <c r="AD975" s="1536"/>
      <c r="AE975" s="1536"/>
      <c r="AF975" s="1536"/>
      <c r="AG975" s="1536"/>
      <c r="AH975" s="1536"/>
      <c r="AI975" s="1536"/>
      <c r="AJ975" s="1536"/>
      <c r="AK975" s="1536"/>
      <c r="AL975" s="1536"/>
      <c r="AM975" s="1536"/>
      <c r="AN975" s="1536"/>
      <c r="AO975" s="1536"/>
      <c r="AP975" s="1536"/>
      <c r="AQ975" s="1536"/>
      <c r="AR975" s="1536"/>
      <c r="AS975" s="1536"/>
      <c r="AT975" s="1536"/>
      <c r="AU975" s="1536"/>
      <c r="AV975" s="1536"/>
      <c r="AW975" s="1536"/>
      <c r="AX975" s="1536"/>
      <c r="AY975" s="1536"/>
      <c r="AZ975" s="1536"/>
      <c r="BA975" s="1536"/>
      <c r="BB975" s="1536"/>
      <c r="BC975" s="1536"/>
      <c r="BD975" s="1536"/>
      <c r="BE975" s="1536"/>
      <c r="BF975" s="1536"/>
    </row>
    <row r="976" spans="2:58" ht="15" x14ac:dyDescent="0.25">
      <c r="B976" s="1536"/>
      <c r="C976" s="1536"/>
      <c r="D976" s="1536"/>
      <c r="E976" s="1536"/>
      <c r="F976" s="1536"/>
      <c r="G976" s="1536"/>
      <c r="H976" s="1536"/>
      <c r="I976" s="1536"/>
      <c r="J976" s="1536"/>
      <c r="K976" s="1536"/>
      <c r="L976" s="1536"/>
      <c r="M976" s="1536"/>
      <c r="N976" s="1536"/>
      <c r="O976" s="1536"/>
      <c r="P976" s="1536"/>
      <c r="Q976" s="1536"/>
      <c r="R976" s="1536"/>
      <c r="S976" s="1536"/>
      <c r="T976" s="1536"/>
      <c r="U976" s="1536"/>
      <c r="V976" s="1536"/>
      <c r="W976" s="1536"/>
      <c r="X976" s="1536"/>
      <c r="Y976" s="1536"/>
      <c r="Z976" s="1536"/>
      <c r="AA976" s="1536"/>
      <c r="AB976" s="1536"/>
      <c r="AC976" s="1536"/>
      <c r="AD976" s="1536"/>
      <c r="AE976" s="1536"/>
      <c r="AF976" s="1536"/>
      <c r="AG976" s="1536"/>
      <c r="AH976" s="1536"/>
      <c r="AI976" s="1536"/>
      <c r="AJ976" s="1536"/>
      <c r="AK976" s="1536"/>
      <c r="AL976" s="1536"/>
      <c r="AM976" s="1536"/>
      <c r="AN976" s="1536"/>
      <c r="AO976" s="1536"/>
      <c r="AP976" s="1536"/>
      <c r="AQ976" s="1536"/>
      <c r="AR976" s="1536"/>
      <c r="AS976" s="1536"/>
      <c r="AT976" s="1536"/>
      <c r="AU976" s="1536"/>
      <c r="AV976" s="1536"/>
      <c r="AW976" s="1536"/>
      <c r="AX976" s="1536"/>
      <c r="AY976" s="1536"/>
      <c r="AZ976" s="1536"/>
      <c r="BA976" s="1536"/>
      <c r="BB976" s="1536"/>
      <c r="BC976" s="1536"/>
      <c r="BD976" s="1536"/>
      <c r="BE976" s="1536"/>
      <c r="BF976" s="1536"/>
    </row>
    <row r="977" spans="2:58" ht="15" x14ac:dyDescent="0.25">
      <c r="B977" s="1536"/>
      <c r="C977" s="1536"/>
      <c r="D977" s="1536"/>
      <c r="E977" s="1536"/>
      <c r="F977" s="1536"/>
      <c r="G977" s="1536"/>
      <c r="H977" s="1536"/>
      <c r="I977" s="1536"/>
      <c r="J977" s="1536"/>
      <c r="K977" s="1536"/>
      <c r="L977" s="1536"/>
      <c r="M977" s="1536"/>
      <c r="N977" s="1536"/>
      <c r="O977" s="1536"/>
      <c r="P977" s="1536"/>
      <c r="Q977" s="1536"/>
      <c r="R977" s="1536"/>
      <c r="S977" s="1536"/>
      <c r="T977" s="1536"/>
      <c r="U977" s="1536"/>
      <c r="V977" s="1536"/>
      <c r="W977" s="1536"/>
      <c r="X977" s="1536"/>
      <c r="Y977" s="1536"/>
      <c r="Z977" s="1536"/>
      <c r="AA977" s="1536"/>
      <c r="AB977" s="1536"/>
      <c r="AC977" s="1536"/>
      <c r="AD977" s="1536"/>
      <c r="AE977" s="1536"/>
      <c r="AF977" s="1536"/>
      <c r="AG977" s="1536"/>
      <c r="AH977" s="1536"/>
      <c r="AI977" s="1536"/>
      <c r="AJ977" s="1536"/>
      <c r="AK977" s="1536"/>
      <c r="AL977" s="1536"/>
      <c r="AM977" s="1536"/>
      <c r="AN977" s="1536"/>
      <c r="AO977" s="1536"/>
      <c r="AP977" s="1536"/>
      <c r="AQ977" s="1536"/>
      <c r="AR977" s="1536"/>
      <c r="AS977" s="1536"/>
      <c r="AT977" s="1536"/>
      <c r="AU977" s="1536"/>
      <c r="AV977" s="1536"/>
      <c r="AW977" s="1536"/>
      <c r="AX977" s="1536"/>
      <c r="AY977" s="1536"/>
      <c r="AZ977" s="1536"/>
      <c r="BA977" s="1536"/>
      <c r="BB977" s="1536"/>
      <c r="BC977" s="1536"/>
      <c r="BD977" s="1536"/>
      <c r="BE977" s="1536"/>
      <c r="BF977" s="1536"/>
    </row>
    <row r="978" spans="2:58" ht="15" x14ac:dyDescent="0.25">
      <c r="B978" s="1536"/>
      <c r="C978" s="1536"/>
      <c r="D978" s="1536"/>
      <c r="E978" s="1536"/>
      <c r="F978" s="1536"/>
      <c r="G978" s="1536"/>
      <c r="H978" s="1536"/>
      <c r="I978" s="1536"/>
      <c r="J978" s="1536"/>
      <c r="K978" s="1536"/>
      <c r="L978" s="1536"/>
      <c r="M978" s="1536"/>
      <c r="N978" s="1536"/>
      <c r="O978" s="1536"/>
      <c r="P978" s="1536"/>
      <c r="Q978" s="1536"/>
      <c r="R978" s="1536"/>
      <c r="S978" s="1536"/>
      <c r="T978" s="1536"/>
      <c r="U978" s="1536"/>
      <c r="V978" s="1536"/>
      <c r="W978" s="1536"/>
      <c r="X978" s="1536"/>
      <c r="Y978" s="1536"/>
      <c r="Z978" s="1536"/>
      <c r="AA978" s="1536"/>
      <c r="AB978" s="1536"/>
      <c r="AC978" s="1536"/>
      <c r="AD978" s="1536"/>
      <c r="AE978" s="1536"/>
      <c r="AF978" s="1536"/>
      <c r="AG978" s="1536"/>
      <c r="AH978" s="1536"/>
      <c r="AI978" s="1536"/>
      <c r="AJ978" s="1536"/>
      <c r="AK978" s="1536"/>
      <c r="AL978" s="1536"/>
      <c r="AM978" s="1536"/>
      <c r="AN978" s="1536"/>
      <c r="AO978" s="1536"/>
      <c r="AP978" s="1536"/>
      <c r="AQ978" s="1536"/>
      <c r="AR978" s="1536"/>
      <c r="AS978" s="1536"/>
      <c r="AT978" s="1536"/>
      <c r="AU978" s="1536"/>
      <c r="AV978" s="1536"/>
      <c r="AW978" s="1536"/>
      <c r="AX978" s="1536"/>
      <c r="AY978" s="1536"/>
      <c r="AZ978" s="1536"/>
      <c r="BA978" s="1536"/>
      <c r="BB978" s="1536"/>
      <c r="BC978" s="1536"/>
      <c r="BD978" s="1536"/>
      <c r="BE978" s="1536"/>
      <c r="BF978" s="1536"/>
    </row>
    <row r="979" spans="2:58" ht="15" x14ac:dyDescent="0.25">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1536"/>
      <c r="AV979" s="1536"/>
      <c r="AW979" s="1536"/>
      <c r="AX979" s="1536"/>
      <c r="AY979" s="1536"/>
      <c r="AZ979" s="1536"/>
      <c r="BA979" s="1536"/>
      <c r="BB979" s="1536"/>
      <c r="BC979" s="1536"/>
      <c r="BD979" s="1536"/>
      <c r="BE979" s="1536"/>
      <c r="BF979" s="1536"/>
    </row>
    <row r="980" spans="2:58" ht="15" x14ac:dyDescent="0.25">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1536"/>
      <c r="AV980" s="1536"/>
      <c r="AW980" s="1536"/>
      <c r="AX980" s="1536"/>
      <c r="AY980" s="1536"/>
      <c r="AZ980" s="1536"/>
      <c r="BA980" s="1536"/>
      <c r="BB980" s="1536"/>
      <c r="BC980" s="1536"/>
      <c r="BD980" s="1536"/>
      <c r="BE980" s="1536"/>
      <c r="BF980" s="1536"/>
    </row>
    <row r="981" spans="2:58" ht="15" x14ac:dyDescent="0.25">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1536"/>
      <c r="AV981" s="1536"/>
      <c r="AW981" s="1536"/>
      <c r="AX981" s="1536"/>
      <c r="AY981" s="1536"/>
      <c r="AZ981" s="1536"/>
      <c r="BA981" s="1536"/>
      <c r="BB981" s="1536"/>
      <c r="BC981" s="1536"/>
      <c r="BD981" s="1536"/>
      <c r="BE981" s="1536"/>
      <c r="BF981" s="1536"/>
    </row>
    <row r="982" spans="2:58" ht="15" x14ac:dyDescent="0.25">
      <c r="B982" s="1536"/>
      <c r="C982" s="1536"/>
      <c r="D982" s="1536"/>
      <c r="E982" s="1536"/>
      <c r="F982" s="1536"/>
      <c r="G982" s="1536"/>
      <c r="H982" s="1536"/>
      <c r="I982" s="1536"/>
      <c r="J982" s="1536"/>
      <c r="K982" s="1536"/>
      <c r="L982" s="1536"/>
      <c r="M982" s="1536"/>
      <c r="N982" s="1536"/>
      <c r="O982" s="1536"/>
      <c r="P982" s="1536"/>
      <c r="Q982" s="1536"/>
      <c r="R982" s="1536"/>
      <c r="S982" s="1536"/>
      <c r="T982" s="1536"/>
      <c r="U982" s="1536"/>
      <c r="V982" s="1536"/>
      <c r="W982" s="1536"/>
      <c r="X982" s="1536"/>
      <c r="Y982" s="1536"/>
      <c r="Z982" s="1536"/>
      <c r="AA982" s="1536"/>
      <c r="AB982" s="1536"/>
      <c r="AC982" s="1536"/>
      <c r="AD982" s="1536"/>
      <c r="AE982" s="1536"/>
      <c r="AF982" s="1536"/>
      <c r="AG982" s="1536"/>
      <c r="AH982" s="1536"/>
      <c r="AI982" s="1536"/>
      <c r="AJ982" s="1536"/>
      <c r="AK982" s="1536"/>
      <c r="AL982" s="1536"/>
      <c r="AM982" s="1536"/>
      <c r="AN982" s="1536"/>
      <c r="AO982" s="1536"/>
      <c r="AP982" s="1536"/>
      <c r="AQ982" s="1536"/>
      <c r="AR982" s="1536"/>
      <c r="AS982" s="1536"/>
      <c r="AT982" s="1536"/>
      <c r="AU982" s="1536"/>
      <c r="AV982" s="1536"/>
      <c r="AW982" s="1536"/>
      <c r="AX982" s="1536"/>
      <c r="AY982" s="1536"/>
      <c r="AZ982" s="1536"/>
      <c r="BA982" s="1536"/>
      <c r="BB982" s="1536"/>
      <c r="BC982" s="1536"/>
      <c r="BD982" s="1536"/>
      <c r="BE982" s="1536"/>
      <c r="BF982" s="1536"/>
    </row>
    <row r="983" spans="2:58" ht="15" x14ac:dyDescent="0.25">
      <c r="B983" s="1536"/>
      <c r="C983" s="1536"/>
      <c r="D983" s="1536"/>
      <c r="E983" s="1536"/>
      <c r="F983" s="1536"/>
      <c r="G983" s="1536"/>
      <c r="H983" s="1536"/>
      <c r="I983" s="1536"/>
      <c r="J983" s="1536"/>
      <c r="K983" s="1536"/>
      <c r="L983" s="1536"/>
      <c r="M983" s="1536"/>
      <c r="N983" s="1536"/>
      <c r="O983" s="1536"/>
      <c r="P983" s="1536"/>
      <c r="Q983" s="1536"/>
      <c r="R983" s="1536"/>
      <c r="S983" s="1536"/>
      <c r="T983" s="1536"/>
      <c r="U983" s="1536"/>
      <c r="V983" s="1536"/>
      <c r="W983" s="1536"/>
      <c r="X983" s="1536"/>
      <c r="Y983" s="1536"/>
      <c r="Z983" s="1536"/>
      <c r="AA983" s="1536"/>
      <c r="AB983" s="1536"/>
      <c r="AC983" s="1536"/>
      <c r="AD983" s="1536"/>
      <c r="AE983" s="1536"/>
      <c r="AF983" s="1536"/>
      <c r="AG983" s="1536"/>
      <c r="AH983" s="1536"/>
      <c r="AI983" s="1536"/>
      <c r="AJ983" s="1536"/>
      <c r="AK983" s="1536"/>
      <c r="AL983" s="1536"/>
      <c r="AM983" s="1536"/>
      <c r="AN983" s="1536"/>
      <c r="AO983" s="1536"/>
      <c r="AP983" s="1536"/>
      <c r="AQ983" s="1536"/>
      <c r="AR983" s="1536"/>
      <c r="AS983" s="1536"/>
      <c r="AT983" s="1536"/>
      <c r="AU983" s="1536"/>
      <c r="AV983" s="1536"/>
      <c r="AW983" s="1536"/>
      <c r="AX983" s="1536"/>
      <c r="AY983" s="1536"/>
      <c r="AZ983" s="1536"/>
      <c r="BA983" s="1536"/>
      <c r="BB983" s="1536"/>
      <c r="BC983" s="1536"/>
      <c r="BD983" s="1536"/>
      <c r="BE983" s="1536"/>
      <c r="BF983" s="1536"/>
    </row>
    <row r="984" spans="2:58" ht="15" x14ac:dyDescent="0.25">
      <c r="B984" s="1536"/>
      <c r="C984" s="1536"/>
      <c r="D984" s="1536"/>
      <c r="E984" s="1536"/>
      <c r="F984" s="1536"/>
      <c r="G984" s="1536"/>
      <c r="H984" s="1536"/>
      <c r="I984" s="1536"/>
      <c r="J984" s="1536"/>
      <c r="K984" s="1536"/>
      <c r="L984" s="1536"/>
      <c r="M984" s="1536"/>
      <c r="N984" s="1536"/>
      <c r="O984" s="1536"/>
      <c r="P984" s="1536"/>
      <c r="Q984" s="1536"/>
      <c r="R984" s="1536"/>
      <c r="S984" s="1536"/>
      <c r="T984" s="1536"/>
      <c r="U984" s="1536"/>
      <c r="V984" s="1536"/>
      <c r="W984" s="1536"/>
      <c r="X984" s="1536"/>
      <c r="Y984" s="1536"/>
      <c r="Z984" s="1536"/>
      <c r="AA984" s="1536"/>
      <c r="AB984" s="1536"/>
      <c r="AC984" s="1536"/>
      <c r="AD984" s="1536"/>
      <c r="AE984" s="1536"/>
      <c r="AF984" s="1536"/>
      <c r="AG984" s="1536"/>
      <c r="AH984" s="1536"/>
      <c r="AI984" s="1536"/>
      <c r="AJ984" s="1536"/>
      <c r="AK984" s="1536"/>
      <c r="AL984" s="1536"/>
      <c r="AM984" s="1536"/>
      <c r="AN984" s="1536"/>
      <c r="AO984" s="1536"/>
      <c r="AP984" s="1536"/>
      <c r="AQ984" s="1536"/>
      <c r="AR984" s="1536"/>
      <c r="AS984" s="1536"/>
      <c r="AT984" s="1536"/>
      <c r="AU984" s="1536"/>
      <c r="AV984" s="1536"/>
      <c r="AW984" s="1536"/>
      <c r="AX984" s="1536"/>
      <c r="AY984" s="1536"/>
      <c r="AZ984" s="1536"/>
      <c r="BA984" s="1536"/>
      <c r="BB984" s="1536"/>
      <c r="BC984" s="1536"/>
      <c r="BD984" s="1536"/>
      <c r="BE984" s="1536"/>
      <c r="BF984" s="1536"/>
    </row>
    <row r="985" spans="2:58" ht="15" x14ac:dyDescent="0.25">
      <c r="B985" s="1536"/>
      <c r="C985" s="1536"/>
      <c r="D985" s="1536"/>
      <c r="E985" s="1536"/>
      <c r="F985" s="1536"/>
      <c r="G985" s="1536"/>
      <c r="H985" s="1536"/>
      <c r="I985" s="1536"/>
      <c r="J985" s="1536"/>
      <c r="K985" s="1536"/>
      <c r="L985" s="1536"/>
      <c r="M985" s="1536"/>
      <c r="N985" s="1536"/>
      <c r="O985" s="1536"/>
      <c r="P985" s="1536"/>
      <c r="Q985" s="1536"/>
      <c r="R985" s="1536"/>
      <c r="S985" s="1536"/>
      <c r="T985" s="1536"/>
      <c r="U985" s="1536"/>
      <c r="V985" s="1536"/>
      <c r="W985" s="1536"/>
      <c r="X985" s="1536"/>
      <c r="Y985" s="1536"/>
      <c r="Z985" s="1536"/>
      <c r="AA985" s="1536"/>
      <c r="AB985" s="1536"/>
      <c r="AC985" s="1536"/>
      <c r="AD985" s="1536"/>
      <c r="AE985" s="1536"/>
      <c r="AF985" s="1536"/>
      <c r="AG985" s="1536"/>
      <c r="AH985" s="1536"/>
      <c r="AI985" s="1536"/>
      <c r="AJ985" s="1536"/>
      <c r="AK985" s="1536"/>
      <c r="AL985" s="1536"/>
      <c r="AM985" s="1536"/>
      <c r="AN985" s="1536"/>
      <c r="AO985" s="1536"/>
      <c r="AP985" s="1536"/>
      <c r="AQ985" s="1536"/>
      <c r="AR985" s="1536"/>
      <c r="AS985" s="1536"/>
      <c r="AT985" s="1536"/>
      <c r="AU985" s="1536"/>
      <c r="AV985" s="1536"/>
      <c r="AW985" s="1536"/>
      <c r="AX985" s="1536"/>
      <c r="AY985" s="1536"/>
      <c r="AZ985" s="1536"/>
      <c r="BA985" s="1536"/>
      <c r="BB985" s="1536"/>
      <c r="BC985" s="1536"/>
      <c r="BD985" s="1536"/>
      <c r="BE985" s="1536"/>
      <c r="BF985" s="1536"/>
    </row>
    <row r="986" spans="2:58" ht="15" x14ac:dyDescent="0.25">
      <c r="B986" s="1536"/>
      <c r="C986" s="1536"/>
      <c r="D986" s="1536"/>
      <c r="E986" s="1536"/>
      <c r="F986" s="1536"/>
      <c r="G986" s="1536"/>
      <c r="H986" s="1536"/>
      <c r="I986" s="1536"/>
      <c r="J986" s="1536"/>
      <c r="K986" s="1536"/>
      <c r="L986" s="1536"/>
      <c r="M986" s="1536"/>
      <c r="N986" s="1536"/>
      <c r="O986" s="1536"/>
      <c r="P986" s="1536"/>
      <c r="Q986" s="1536"/>
      <c r="R986" s="1536"/>
      <c r="S986" s="1536"/>
      <c r="T986" s="1536"/>
      <c r="U986" s="1536"/>
      <c r="V986" s="1536"/>
      <c r="W986" s="1536"/>
      <c r="X986" s="1536"/>
      <c r="Y986" s="1536"/>
      <c r="Z986" s="1536"/>
      <c r="AA986" s="1536"/>
      <c r="AB986" s="1536"/>
      <c r="AC986" s="1536"/>
      <c r="AD986" s="1536"/>
      <c r="AE986" s="1536"/>
      <c r="AF986" s="1536"/>
      <c r="AG986" s="1536"/>
      <c r="AH986" s="1536"/>
      <c r="AI986" s="1536"/>
      <c r="AJ986" s="1536"/>
      <c r="AK986" s="1536"/>
      <c r="AL986" s="1536"/>
      <c r="AM986" s="1536"/>
      <c r="AN986" s="1536"/>
      <c r="AO986" s="1536"/>
      <c r="AP986" s="1536"/>
      <c r="AQ986" s="1536"/>
      <c r="AR986" s="1536"/>
      <c r="AS986" s="1536"/>
      <c r="AT986" s="1536"/>
      <c r="AU986" s="1536"/>
      <c r="AV986" s="1536"/>
      <c r="AW986" s="1536"/>
      <c r="AX986" s="1536"/>
      <c r="AY986" s="1536"/>
      <c r="AZ986" s="1536"/>
      <c r="BA986" s="1536"/>
      <c r="BB986" s="1536"/>
      <c r="BC986" s="1536"/>
      <c r="BD986" s="1536"/>
      <c r="BE986" s="1536"/>
      <c r="BF986" s="1536"/>
    </row>
    <row r="987" spans="2:58" ht="15" x14ac:dyDescent="0.25">
      <c r="B987" s="1536"/>
      <c r="C987" s="1536"/>
      <c r="D987" s="1536"/>
      <c r="E987" s="1536"/>
      <c r="F987" s="1536"/>
      <c r="G987" s="1536"/>
      <c r="H987" s="1536"/>
      <c r="I987" s="1536"/>
      <c r="J987" s="1536"/>
      <c r="K987" s="1536"/>
      <c r="L987" s="1536"/>
      <c r="M987" s="1536"/>
      <c r="N987" s="1536"/>
      <c r="O987" s="1536"/>
      <c r="P987" s="1536"/>
      <c r="Q987" s="1536"/>
      <c r="R987" s="1536"/>
      <c r="S987" s="1536"/>
      <c r="T987" s="1536"/>
      <c r="U987" s="1536"/>
      <c r="V987" s="1536"/>
      <c r="W987" s="1536"/>
      <c r="X987" s="1536"/>
      <c r="Y987" s="1536"/>
      <c r="Z987" s="1536"/>
      <c r="AA987" s="1536"/>
      <c r="AB987" s="1536"/>
      <c r="AC987" s="1536"/>
      <c r="AD987" s="1536"/>
      <c r="AE987" s="1536"/>
      <c r="AF987" s="1536"/>
      <c r="AG987" s="1536"/>
      <c r="AH987" s="1536"/>
      <c r="AI987" s="1536"/>
      <c r="AJ987" s="1536"/>
      <c r="AK987" s="1536"/>
      <c r="AL987" s="1536"/>
      <c r="AM987" s="1536"/>
      <c r="AN987" s="1536"/>
      <c r="AO987" s="1536"/>
      <c r="AP987" s="1536"/>
      <c r="AQ987" s="1536"/>
      <c r="AR987" s="1536"/>
      <c r="AS987" s="1536"/>
      <c r="AT987" s="1536"/>
      <c r="AU987" s="1536"/>
      <c r="AV987" s="1536"/>
      <c r="AW987" s="1536"/>
      <c r="AX987" s="1536"/>
      <c r="AY987" s="1536"/>
      <c r="AZ987" s="1536"/>
      <c r="BA987" s="1536"/>
      <c r="BB987" s="1536"/>
      <c r="BC987" s="1536"/>
      <c r="BD987" s="1536"/>
      <c r="BE987" s="1536"/>
      <c r="BF987" s="1536"/>
    </row>
    <row r="988" spans="2:58" ht="15" x14ac:dyDescent="0.25">
      <c r="B988" s="1536"/>
      <c r="C988" s="1536"/>
      <c r="D988" s="1536"/>
      <c r="E988" s="1536"/>
      <c r="F988" s="1536"/>
      <c r="G988" s="1536"/>
      <c r="H988" s="1536"/>
      <c r="I988" s="1536"/>
      <c r="J988" s="1536"/>
      <c r="K988" s="1536"/>
      <c r="L988" s="1536"/>
      <c r="M988" s="1536"/>
      <c r="N988" s="1536"/>
      <c r="O988" s="1536"/>
      <c r="P988" s="1536"/>
      <c r="Q988" s="1536"/>
      <c r="R988" s="1536"/>
      <c r="S988" s="1536"/>
      <c r="T988" s="1536"/>
      <c r="U988" s="1536"/>
      <c r="V988" s="1536"/>
      <c r="W988" s="1536"/>
      <c r="X988" s="1536"/>
      <c r="Y988" s="1536"/>
      <c r="Z988" s="1536"/>
      <c r="AA988" s="1536"/>
      <c r="AB988" s="1536"/>
      <c r="AC988" s="1536"/>
      <c r="AD988" s="1536"/>
      <c r="AE988" s="1536"/>
      <c r="AF988" s="1536"/>
      <c r="AG988" s="1536"/>
      <c r="AH988" s="1536"/>
      <c r="AI988" s="1536"/>
      <c r="AJ988" s="1536"/>
      <c r="AK988" s="1536"/>
      <c r="AL988" s="1536"/>
      <c r="AM988" s="1536"/>
      <c r="AN988" s="1536"/>
      <c r="AO988" s="1536"/>
      <c r="AP988" s="1536"/>
      <c r="AQ988" s="1536"/>
      <c r="AR988" s="1536"/>
      <c r="AS988" s="1536"/>
      <c r="AT988" s="1536"/>
      <c r="AU988" s="1536"/>
      <c r="AV988" s="1536"/>
      <c r="AW988" s="1536"/>
      <c r="AX988" s="1536"/>
      <c r="AY988" s="1536"/>
      <c r="AZ988" s="1536"/>
      <c r="BA988" s="1536"/>
      <c r="BB988" s="1536"/>
      <c r="BC988" s="1536"/>
      <c r="BD988" s="1536"/>
      <c r="BE988" s="1536"/>
      <c r="BF988" s="1536"/>
    </row>
    <row r="989" spans="2:58" ht="15" x14ac:dyDescent="0.25">
      <c r="B989" s="1536"/>
      <c r="C989" s="1536"/>
      <c r="D989" s="1536"/>
      <c r="E989" s="1536"/>
      <c r="F989" s="1536"/>
      <c r="G989" s="1536"/>
      <c r="H989" s="1536"/>
      <c r="I989" s="1536"/>
      <c r="J989" s="1536"/>
      <c r="K989" s="1536"/>
      <c r="L989" s="1536"/>
      <c r="M989" s="1536"/>
      <c r="N989" s="1536"/>
      <c r="O989" s="1536"/>
      <c r="P989" s="1536"/>
      <c r="Q989" s="1536"/>
      <c r="R989" s="1536"/>
      <c r="S989" s="1536"/>
      <c r="T989" s="1536"/>
      <c r="U989" s="1536"/>
      <c r="V989" s="1536"/>
      <c r="W989" s="1536"/>
      <c r="X989" s="1536"/>
      <c r="Y989" s="1536"/>
      <c r="Z989" s="1536"/>
      <c r="AA989" s="1536"/>
      <c r="AB989" s="1536"/>
      <c r="AC989" s="1536"/>
      <c r="AD989" s="1536"/>
      <c r="AE989" s="1536"/>
      <c r="AF989" s="1536"/>
      <c r="AG989" s="1536"/>
      <c r="AH989" s="1536"/>
      <c r="AI989" s="1536"/>
      <c r="AJ989" s="1536"/>
      <c r="AK989" s="1536"/>
      <c r="AL989" s="1536"/>
      <c r="AM989" s="1536"/>
      <c r="AN989" s="1536"/>
      <c r="AO989" s="1536"/>
      <c r="AP989" s="1536"/>
      <c r="AQ989" s="1536"/>
      <c r="AR989" s="1536"/>
      <c r="AS989" s="1536"/>
      <c r="AT989" s="1536"/>
      <c r="AU989" s="1536"/>
      <c r="AV989" s="1536"/>
      <c r="AW989" s="1536"/>
      <c r="AX989" s="1536"/>
      <c r="AY989" s="1536"/>
      <c r="AZ989" s="1536"/>
      <c r="BA989" s="1536"/>
      <c r="BB989" s="1536"/>
      <c r="BC989" s="1536"/>
      <c r="BD989" s="1536"/>
      <c r="BE989" s="1536"/>
      <c r="BF989" s="1536"/>
    </row>
    <row r="990" spans="2:58" ht="15" x14ac:dyDescent="0.25">
      <c r="B990" s="1536"/>
      <c r="C990" s="1536"/>
      <c r="D990" s="1536"/>
      <c r="E990" s="1536"/>
      <c r="F990" s="1536"/>
      <c r="G990" s="1536"/>
      <c r="H990" s="1536"/>
      <c r="I990" s="1536"/>
      <c r="J990" s="1536"/>
      <c r="K990" s="1536"/>
      <c r="L990" s="1536"/>
      <c r="M990" s="1536"/>
      <c r="N990" s="1536"/>
      <c r="O990" s="1536"/>
      <c r="P990" s="1536"/>
      <c r="Q990" s="1536"/>
      <c r="R990" s="1536"/>
      <c r="S990" s="1536"/>
      <c r="T990" s="1536"/>
      <c r="U990" s="1536"/>
      <c r="V990" s="1536"/>
      <c r="W990" s="1536"/>
      <c r="X990" s="1536"/>
      <c r="Y990" s="1536"/>
      <c r="Z990" s="1536"/>
      <c r="AA990" s="1536"/>
      <c r="AB990" s="1536"/>
      <c r="AC990" s="1536"/>
      <c r="AD990" s="1536"/>
      <c r="AE990" s="1536"/>
      <c r="AF990" s="1536"/>
      <c r="AG990" s="1536"/>
      <c r="AH990" s="1536"/>
      <c r="AI990" s="1536"/>
      <c r="AJ990" s="1536"/>
      <c r="AK990" s="1536"/>
      <c r="AL990" s="1536"/>
      <c r="AM990" s="1536"/>
      <c r="AN990" s="1536"/>
      <c r="AO990" s="1536"/>
      <c r="AP990" s="1536"/>
      <c r="AQ990" s="1536"/>
      <c r="AR990" s="1536"/>
      <c r="AS990" s="1536"/>
      <c r="AT990" s="1536"/>
      <c r="AU990" s="1536"/>
      <c r="AV990" s="1536"/>
      <c r="AW990" s="1536"/>
      <c r="AX990" s="1536"/>
      <c r="AY990" s="1536"/>
      <c r="AZ990" s="1536"/>
      <c r="BA990" s="1536"/>
      <c r="BB990" s="1536"/>
      <c r="BC990" s="1536"/>
      <c r="BD990" s="1536"/>
      <c r="BE990" s="1536"/>
      <c r="BF990" s="1536"/>
    </row>
    <row r="991" spans="2:58" ht="15" x14ac:dyDescent="0.25">
      <c r="B991" s="1536"/>
      <c r="C991" s="1536"/>
      <c r="D991" s="1536"/>
      <c r="E991" s="1536"/>
      <c r="F991" s="1536"/>
      <c r="G991" s="1536"/>
      <c r="H991" s="1536"/>
      <c r="I991" s="1536"/>
      <c r="J991" s="1536"/>
      <c r="K991" s="1536"/>
      <c r="L991" s="1536"/>
      <c r="M991" s="1536"/>
      <c r="N991" s="1536"/>
      <c r="O991" s="1536"/>
      <c r="P991" s="1536"/>
      <c r="Q991" s="1536"/>
      <c r="R991" s="1536"/>
      <c r="S991" s="1536"/>
      <c r="T991" s="1536"/>
      <c r="U991" s="1536"/>
      <c r="V991" s="1536"/>
      <c r="W991" s="1536"/>
      <c r="X991" s="1536"/>
      <c r="Y991" s="1536"/>
      <c r="Z991" s="1536"/>
      <c r="AA991" s="1536"/>
      <c r="AB991" s="1536"/>
      <c r="AC991" s="1536"/>
      <c r="AD991" s="1536"/>
      <c r="AE991" s="1536"/>
      <c r="AF991" s="1536"/>
      <c r="AG991" s="1536"/>
      <c r="AH991" s="1536"/>
      <c r="AI991" s="1536"/>
      <c r="AJ991" s="1536"/>
      <c r="AK991" s="1536"/>
      <c r="AL991" s="1536"/>
      <c r="AM991" s="1536"/>
      <c r="AN991" s="1536"/>
      <c r="AO991" s="1536"/>
      <c r="AP991" s="1536"/>
      <c r="AQ991" s="1536"/>
      <c r="AR991" s="1536"/>
      <c r="AS991" s="1536"/>
      <c r="AT991" s="1536"/>
      <c r="AU991" s="1536"/>
      <c r="AV991" s="1536"/>
      <c r="AW991" s="1536"/>
      <c r="AX991" s="1536"/>
      <c r="AY991" s="1536"/>
      <c r="AZ991" s="1536"/>
      <c r="BA991" s="1536"/>
      <c r="BB991" s="1536"/>
      <c r="BC991" s="1536"/>
      <c r="BD991" s="1536"/>
      <c r="BE991" s="1536"/>
      <c r="BF991" s="1536"/>
    </row>
    <row r="992" spans="2:58" ht="15" x14ac:dyDescent="0.25">
      <c r="B992" s="1536"/>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6"/>
      <c r="AF992" s="1536"/>
      <c r="AG992" s="1536"/>
      <c r="AH992" s="1536"/>
      <c r="AI992" s="1536"/>
      <c r="AJ992" s="1536"/>
      <c r="AK992" s="1536"/>
      <c r="AL992" s="1536"/>
      <c r="AM992" s="1536"/>
      <c r="AN992" s="1536"/>
      <c r="AO992" s="1536"/>
      <c r="AP992" s="1536"/>
      <c r="AQ992" s="1536"/>
      <c r="AR992" s="1536"/>
      <c r="AS992" s="1536"/>
      <c r="AT992" s="1536"/>
      <c r="AU992" s="1536"/>
      <c r="AV992" s="1536"/>
      <c r="AW992" s="1536"/>
      <c r="AX992" s="1536"/>
      <c r="AY992" s="1536"/>
      <c r="AZ992" s="1536"/>
      <c r="BA992" s="1536"/>
      <c r="BB992" s="1536"/>
      <c r="BC992" s="1536"/>
      <c r="BD992" s="1536"/>
      <c r="BE992" s="1536"/>
      <c r="BF992" s="1536"/>
    </row>
    <row r="993" spans="2:58" ht="15" x14ac:dyDescent="0.25">
      <c r="B993" s="1536"/>
      <c r="C993" s="1536"/>
      <c r="D993" s="1536"/>
      <c r="E993" s="1536"/>
      <c r="F993" s="1536"/>
      <c r="G993" s="1536"/>
      <c r="H993" s="1536"/>
      <c r="I993" s="1536"/>
      <c r="J993" s="1536"/>
      <c r="K993" s="1536"/>
      <c r="L993" s="1536"/>
      <c r="M993" s="1536"/>
      <c r="N993" s="1536"/>
      <c r="O993" s="1536"/>
      <c r="P993" s="1536"/>
      <c r="Q993" s="1536"/>
      <c r="R993" s="1536"/>
      <c r="S993" s="1536"/>
      <c r="T993" s="1536"/>
      <c r="U993" s="1536"/>
      <c r="V993" s="1536"/>
      <c r="W993" s="1536"/>
      <c r="X993" s="1536"/>
      <c r="Y993" s="1536"/>
      <c r="Z993" s="1536"/>
      <c r="AA993" s="1536"/>
      <c r="AB993" s="1536"/>
      <c r="AC993" s="1536"/>
      <c r="AD993" s="1536"/>
      <c r="AE993" s="1536"/>
      <c r="AF993" s="1536"/>
      <c r="AG993" s="1536"/>
      <c r="AH993" s="1536"/>
      <c r="AI993" s="1536"/>
      <c r="AJ993" s="1536"/>
      <c r="AK993" s="1536"/>
      <c r="AL993" s="1536"/>
      <c r="AM993" s="1536"/>
      <c r="AN993" s="1536"/>
      <c r="AO993" s="1536"/>
      <c r="AP993" s="1536"/>
      <c r="AQ993" s="1536"/>
      <c r="AR993" s="1536"/>
      <c r="AS993" s="1536"/>
      <c r="AT993" s="1536"/>
      <c r="AU993" s="1536"/>
      <c r="AV993" s="1536"/>
      <c r="AW993" s="1536"/>
      <c r="AX993" s="1536"/>
      <c r="AY993" s="1536"/>
      <c r="AZ993" s="1536"/>
      <c r="BA993" s="1536"/>
      <c r="BB993" s="1536"/>
      <c r="BC993" s="1536"/>
      <c r="BD993" s="1536"/>
      <c r="BE993" s="1536"/>
      <c r="BF993" s="1536"/>
    </row>
    <row r="994" spans="2:58" ht="15" x14ac:dyDescent="0.25">
      <c r="B994" s="1536"/>
      <c r="C994" s="1536"/>
      <c r="D994" s="1536"/>
      <c r="E994" s="1536"/>
      <c r="F994" s="1536"/>
      <c r="G994" s="1536"/>
      <c r="H994" s="1536"/>
      <c r="I994" s="1536"/>
      <c r="J994" s="1536"/>
      <c r="K994" s="1536"/>
      <c r="L994" s="1536"/>
      <c r="M994" s="1536"/>
      <c r="N994" s="1536"/>
      <c r="O994" s="1536"/>
      <c r="P994" s="1536"/>
      <c r="Q994" s="1536"/>
      <c r="R994" s="1536"/>
      <c r="S994" s="1536"/>
      <c r="T994" s="1536"/>
      <c r="U994" s="1536"/>
      <c r="V994" s="1536"/>
      <c r="W994" s="1536"/>
      <c r="X994" s="1536"/>
      <c r="Y994" s="1536"/>
      <c r="Z994" s="1536"/>
      <c r="AA994" s="1536"/>
      <c r="AB994" s="1536"/>
      <c r="AC994" s="1536"/>
      <c r="AD994" s="1536"/>
      <c r="AE994" s="1536"/>
      <c r="AF994" s="1536"/>
      <c r="AG994" s="1536"/>
      <c r="AH994" s="1536"/>
      <c r="AI994" s="1536"/>
      <c r="AJ994" s="1536"/>
      <c r="AK994" s="1536"/>
      <c r="AL994" s="1536"/>
      <c r="AM994" s="1536"/>
      <c r="AN994" s="1536"/>
      <c r="AO994" s="1536"/>
      <c r="AP994" s="1536"/>
      <c r="AQ994" s="1536"/>
      <c r="AR994" s="1536"/>
      <c r="AS994" s="1536"/>
      <c r="AT994" s="1536"/>
      <c r="AU994" s="1536"/>
      <c r="AV994" s="1536"/>
      <c r="AW994" s="1536"/>
      <c r="AX994" s="1536"/>
      <c r="AY994" s="1536"/>
      <c r="AZ994" s="1536"/>
      <c r="BA994" s="1536"/>
      <c r="BB994" s="1536"/>
      <c r="BC994" s="1536"/>
      <c r="BD994" s="1536"/>
      <c r="BE994" s="1536"/>
      <c r="BF994" s="1536"/>
    </row>
    <row r="995" spans="2:58" ht="15" x14ac:dyDescent="0.25">
      <c r="B995" s="1536"/>
      <c r="C995" s="1536"/>
      <c r="D995" s="1536"/>
      <c r="E995" s="1536"/>
      <c r="F995" s="1536"/>
      <c r="G995" s="1536"/>
      <c r="H995" s="1536"/>
      <c r="I995" s="1536"/>
      <c r="J995" s="1536"/>
      <c r="K995" s="1536"/>
      <c r="L995" s="1536"/>
      <c r="M995" s="1536"/>
      <c r="N995" s="1536"/>
      <c r="O995" s="1536"/>
      <c r="P995" s="1536"/>
      <c r="Q995" s="1536"/>
      <c r="R995" s="1536"/>
      <c r="S995" s="1536"/>
      <c r="T995" s="1536"/>
      <c r="U995" s="1536"/>
      <c r="V995" s="1536"/>
      <c r="W995" s="1536"/>
      <c r="X995" s="1536"/>
      <c r="Y995" s="1536"/>
      <c r="Z995" s="1536"/>
      <c r="AA995" s="1536"/>
      <c r="AB995" s="1536"/>
      <c r="AC995" s="1536"/>
      <c r="AD995" s="1536"/>
      <c r="AE995" s="1536"/>
      <c r="AF995" s="1536"/>
      <c r="AG995" s="1536"/>
      <c r="AH995" s="1536"/>
      <c r="AI995" s="1536"/>
      <c r="AJ995" s="1536"/>
      <c r="AK995" s="1536"/>
      <c r="AL995" s="1536"/>
      <c r="AM995" s="1536"/>
      <c r="AN995" s="1536"/>
      <c r="AO995" s="1536"/>
      <c r="AP995" s="1536"/>
      <c r="AQ995" s="1536"/>
      <c r="AR995" s="1536"/>
      <c r="AS995" s="1536"/>
      <c r="AT995" s="1536"/>
      <c r="AU995" s="1536"/>
      <c r="AV995" s="1536"/>
      <c r="AW995" s="1536"/>
      <c r="AX995" s="1536"/>
      <c r="AY995" s="1536"/>
      <c r="AZ995" s="1536"/>
      <c r="BA995" s="1536"/>
      <c r="BB995" s="1536"/>
      <c r="BC995" s="1536"/>
      <c r="BD995" s="1536"/>
      <c r="BE995" s="1536"/>
      <c r="BF995" s="1536"/>
    </row>
    <row r="996" spans="2:58" ht="15" x14ac:dyDescent="0.25">
      <c r="B996" s="1536"/>
      <c r="C996" s="1536"/>
      <c r="D996" s="1536"/>
      <c r="E996" s="1536"/>
      <c r="F996" s="1536"/>
      <c r="G996" s="1536"/>
      <c r="H996" s="1536"/>
      <c r="I996" s="1536"/>
      <c r="J996" s="1536"/>
      <c r="K996" s="1536"/>
      <c r="L996" s="1536"/>
      <c r="M996" s="1536"/>
      <c r="N996" s="1536"/>
      <c r="O996" s="1536"/>
      <c r="P996" s="1536"/>
      <c r="Q996" s="1536"/>
      <c r="R996" s="1536"/>
      <c r="S996" s="1536"/>
      <c r="T996" s="1536"/>
      <c r="U996" s="1536"/>
      <c r="V996" s="1536"/>
      <c r="W996" s="1536"/>
      <c r="X996" s="1536"/>
      <c r="Y996" s="1536"/>
      <c r="Z996" s="1536"/>
      <c r="AA996" s="1536"/>
      <c r="AB996" s="1536"/>
      <c r="AC996" s="1536"/>
      <c r="AD996" s="1536"/>
      <c r="AE996" s="1536"/>
      <c r="AF996" s="1536"/>
      <c r="AG996" s="1536"/>
      <c r="AH996" s="1536"/>
      <c r="AI996" s="1536"/>
      <c r="AJ996" s="1536"/>
      <c r="AK996" s="1536"/>
      <c r="AL996" s="1536"/>
      <c r="AM996" s="1536"/>
      <c r="AN996" s="1536"/>
      <c r="AO996" s="1536"/>
      <c r="AP996" s="1536"/>
      <c r="AQ996" s="1536"/>
      <c r="AR996" s="1536"/>
      <c r="AS996" s="1536"/>
      <c r="AT996" s="1536"/>
      <c r="AU996" s="1536"/>
      <c r="AV996" s="1536"/>
      <c r="AW996" s="1536"/>
      <c r="AX996" s="1536"/>
      <c r="AY996" s="1536"/>
      <c r="AZ996" s="1536"/>
      <c r="BA996" s="1536"/>
      <c r="BB996" s="1536"/>
      <c r="BC996" s="1536"/>
      <c r="BD996" s="1536"/>
      <c r="BE996" s="1536"/>
      <c r="BF996" s="1536"/>
    </row>
    <row r="997" spans="2:58" ht="15" x14ac:dyDescent="0.25">
      <c r="B997" s="1536"/>
      <c r="C997" s="1536"/>
      <c r="D997" s="1536"/>
      <c r="E997" s="1536"/>
      <c r="F997" s="1536"/>
      <c r="G997" s="1536"/>
      <c r="H997" s="1536"/>
      <c r="I997" s="1536"/>
      <c r="J997" s="1536"/>
      <c r="K997" s="1536"/>
      <c r="L997" s="1536"/>
      <c r="M997" s="1536"/>
      <c r="N997" s="1536"/>
      <c r="O997" s="1536"/>
      <c r="P997" s="1536"/>
      <c r="Q997" s="1536"/>
      <c r="R997" s="1536"/>
      <c r="S997" s="1536"/>
      <c r="T997" s="1536"/>
      <c r="U997" s="1536"/>
      <c r="V997" s="1536"/>
      <c r="W997" s="1536"/>
      <c r="X997" s="1536"/>
      <c r="Y997" s="1536"/>
      <c r="Z997" s="1536"/>
      <c r="AA997" s="1536"/>
      <c r="AB997" s="1536"/>
      <c r="AC997" s="1536"/>
      <c r="AD997" s="1536"/>
      <c r="AE997" s="1536"/>
      <c r="AF997" s="1536"/>
      <c r="AG997" s="1536"/>
      <c r="AH997" s="1536"/>
      <c r="AI997" s="1536"/>
      <c r="AJ997" s="1536"/>
      <c r="AK997" s="1536"/>
      <c r="AL997" s="1536"/>
      <c r="AM997" s="1536"/>
      <c r="AN997" s="1536"/>
      <c r="AO997" s="1536"/>
      <c r="AP997" s="1536"/>
      <c r="AQ997" s="1536"/>
      <c r="AR997" s="1536"/>
      <c r="AS997" s="1536"/>
      <c r="AT997" s="1536"/>
      <c r="AU997" s="1536"/>
      <c r="AV997" s="1536"/>
      <c r="AW997" s="1536"/>
      <c r="AX997" s="1536"/>
      <c r="AY997" s="1536"/>
      <c r="AZ997" s="1536"/>
      <c r="BA997" s="1536"/>
      <c r="BB997" s="1536"/>
      <c r="BC997" s="1536"/>
      <c r="BD997" s="1536"/>
      <c r="BE997" s="1536"/>
      <c r="BF997" s="1536"/>
    </row>
    <row r="998" spans="2:58" ht="15" x14ac:dyDescent="0.25">
      <c r="B998" s="1536"/>
      <c r="C998" s="1536"/>
      <c r="D998" s="1536"/>
      <c r="E998" s="1536"/>
      <c r="F998" s="1536"/>
      <c r="G998" s="1536"/>
      <c r="H998" s="1536"/>
      <c r="I998" s="1536"/>
      <c r="J998" s="1536"/>
      <c r="K998" s="1536"/>
      <c r="L998" s="1536"/>
      <c r="M998" s="1536"/>
      <c r="N998" s="1536"/>
      <c r="O998" s="1536"/>
      <c r="P998" s="1536"/>
      <c r="Q998" s="1536"/>
      <c r="R998" s="1536"/>
      <c r="S998" s="1536"/>
      <c r="T998" s="1536"/>
      <c r="U998" s="1536"/>
      <c r="V998" s="1536"/>
      <c r="W998" s="1536"/>
      <c r="X998" s="1536"/>
      <c r="Y998" s="1536"/>
      <c r="Z998" s="1536"/>
      <c r="AA998" s="1536"/>
      <c r="AB998" s="1536"/>
      <c r="AC998" s="1536"/>
      <c r="AD998" s="1536"/>
      <c r="AE998" s="1536"/>
      <c r="AF998" s="1536"/>
      <c r="AG998" s="1536"/>
      <c r="AH998" s="1536"/>
      <c r="AI998" s="1536"/>
      <c r="AJ998" s="1536"/>
      <c r="AK998" s="1536"/>
      <c r="AL998" s="1536"/>
      <c r="AM998" s="1536"/>
      <c r="AN998" s="1536"/>
      <c r="AO998" s="1536"/>
      <c r="AP998" s="1536"/>
      <c r="AQ998" s="1536"/>
      <c r="AR998" s="1536"/>
      <c r="AS998" s="1536"/>
      <c r="AT998" s="1536"/>
      <c r="AU998" s="1536"/>
      <c r="AV998" s="1536"/>
      <c r="AW998" s="1536"/>
      <c r="AX998" s="1536"/>
      <c r="AY998" s="1536"/>
      <c r="AZ998" s="1536"/>
      <c r="BA998" s="1536"/>
      <c r="BB998" s="1536"/>
      <c r="BC998" s="1536"/>
      <c r="BD998" s="1536"/>
      <c r="BE998" s="1536"/>
      <c r="BF998" s="1536"/>
    </row>
    <row r="999" spans="2:58" ht="15" x14ac:dyDescent="0.25">
      <c r="B999" s="1536"/>
      <c r="C999" s="1536"/>
      <c r="D999" s="1536"/>
      <c r="E999" s="1536"/>
      <c r="F999" s="1536"/>
      <c r="G999" s="1536"/>
      <c r="H999" s="1536"/>
      <c r="I999" s="1536"/>
      <c r="J999" s="1536"/>
      <c r="K999" s="1536"/>
      <c r="L999" s="1536"/>
      <c r="M999" s="1536"/>
      <c r="N999" s="1536"/>
      <c r="O999" s="1536"/>
      <c r="P999" s="1536"/>
      <c r="Q999" s="1536"/>
      <c r="R999" s="1536"/>
      <c r="S999" s="1536"/>
      <c r="T999" s="1536"/>
      <c r="U999" s="1536"/>
      <c r="V999" s="1536"/>
      <c r="W999" s="1536"/>
      <c r="X999" s="1536"/>
      <c r="Y999" s="1536"/>
      <c r="Z999" s="1536"/>
      <c r="AA999" s="1536"/>
      <c r="AB999" s="1536"/>
      <c r="AC999" s="1536"/>
      <c r="AD999" s="1536"/>
      <c r="AE999" s="1536"/>
      <c r="AF999" s="1536"/>
      <c r="AG999" s="1536"/>
      <c r="AH999" s="1536"/>
      <c r="AI999" s="1536"/>
      <c r="AJ999" s="1536"/>
      <c r="AK999" s="1536"/>
      <c r="AL999" s="1536"/>
      <c r="AM999" s="1536"/>
      <c r="AN999" s="1536"/>
      <c r="AO999" s="1536"/>
      <c r="AP999" s="1536"/>
      <c r="AQ999" s="1536"/>
      <c r="AR999" s="1536"/>
      <c r="AS999" s="1536"/>
      <c r="AT999" s="1536"/>
      <c r="AU999" s="1536"/>
      <c r="AV999" s="1536"/>
      <c r="AW999" s="1536"/>
      <c r="AX999" s="1536"/>
      <c r="AY999" s="1536"/>
      <c r="AZ999" s="1536"/>
      <c r="BA999" s="1536"/>
      <c r="BB999" s="1536"/>
      <c r="BC999" s="1536"/>
      <c r="BD999" s="1536"/>
      <c r="BE999" s="1536"/>
      <c r="BF999" s="1536"/>
    </row>
    <row r="1000" spans="2:58" ht="15" x14ac:dyDescent="0.25">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L1000" s="1536"/>
      <c r="AM1000" s="1536"/>
      <c r="AN1000" s="1536"/>
      <c r="AO1000" s="1536"/>
      <c r="AP1000" s="1536"/>
      <c r="AQ1000" s="1536"/>
      <c r="AR1000" s="1536"/>
      <c r="AS1000" s="1536"/>
      <c r="AT1000" s="1536"/>
      <c r="AU1000" s="1536"/>
      <c r="AV1000" s="1536"/>
      <c r="AW1000" s="1536"/>
      <c r="AX1000" s="1536"/>
      <c r="AY1000" s="1536"/>
      <c r="AZ1000" s="1536"/>
      <c r="BA1000" s="1536"/>
      <c r="BB1000" s="1536"/>
      <c r="BC1000" s="1536"/>
      <c r="BD1000" s="1536"/>
      <c r="BE1000" s="1536"/>
      <c r="BF1000" s="1536"/>
    </row>
    <row r="1001" spans="2:58" ht="15" x14ac:dyDescent="0.25">
      <c r="B1001" s="1536"/>
      <c r="C1001" s="1536"/>
      <c r="D1001" s="1536"/>
      <c r="E1001" s="1536"/>
      <c r="F1001" s="1536"/>
      <c r="G1001" s="1536"/>
      <c r="H1001" s="1536"/>
      <c r="I1001" s="1536"/>
      <c r="J1001" s="1536"/>
      <c r="K1001" s="1536"/>
      <c r="L1001" s="1536"/>
      <c r="M1001" s="1536"/>
      <c r="N1001" s="1536"/>
      <c r="O1001" s="1536"/>
      <c r="P1001" s="1536"/>
      <c r="Q1001" s="1536"/>
      <c r="R1001" s="1536"/>
      <c r="S1001" s="1536"/>
      <c r="T1001" s="1536"/>
      <c r="U1001" s="1536"/>
      <c r="V1001" s="1536"/>
      <c r="W1001" s="1536"/>
      <c r="X1001" s="1536"/>
      <c r="Y1001" s="1536"/>
      <c r="Z1001" s="1536"/>
      <c r="AA1001" s="1536"/>
      <c r="AB1001" s="1536"/>
      <c r="AC1001" s="1536"/>
      <c r="AD1001" s="1536"/>
      <c r="AE1001" s="1536"/>
      <c r="AF1001" s="1536"/>
      <c r="AG1001" s="1536"/>
      <c r="AH1001" s="1536"/>
      <c r="AI1001" s="1536"/>
      <c r="AJ1001" s="1536"/>
      <c r="AK1001" s="1536"/>
      <c r="AL1001" s="1536"/>
      <c r="AM1001" s="1536"/>
      <c r="AN1001" s="1536"/>
      <c r="AO1001" s="1536"/>
      <c r="AP1001" s="1536"/>
      <c r="AQ1001" s="1536"/>
      <c r="AR1001" s="1536"/>
      <c r="AS1001" s="1536"/>
      <c r="AT1001" s="1536"/>
      <c r="AU1001" s="1536"/>
      <c r="AV1001" s="1536"/>
      <c r="AW1001" s="1536"/>
      <c r="AX1001" s="1536"/>
      <c r="AY1001" s="1536"/>
      <c r="AZ1001" s="1536"/>
      <c r="BA1001" s="1536"/>
      <c r="BB1001" s="1536"/>
      <c r="BC1001" s="1536"/>
      <c r="BD1001" s="1536"/>
      <c r="BE1001" s="1536"/>
      <c r="BF1001" s="1536"/>
    </row>
    <row r="1002" spans="2:58" ht="15" x14ac:dyDescent="0.25">
      <c r="B1002" s="1536"/>
      <c r="C1002" s="1536"/>
      <c r="D1002" s="1536"/>
      <c r="E1002" s="1536"/>
      <c r="F1002" s="1536"/>
      <c r="G1002" s="1536"/>
      <c r="H1002" s="1536"/>
      <c r="I1002" s="1536"/>
      <c r="J1002" s="1536"/>
      <c r="K1002" s="1536"/>
      <c r="L1002" s="1536"/>
      <c r="M1002" s="1536"/>
      <c r="N1002" s="1536"/>
      <c r="O1002" s="1536"/>
      <c r="P1002" s="1536"/>
      <c r="Q1002" s="1536"/>
      <c r="R1002" s="1536"/>
      <c r="S1002" s="1536"/>
      <c r="T1002" s="1536"/>
      <c r="U1002" s="1536"/>
      <c r="V1002" s="1536"/>
      <c r="W1002" s="1536"/>
      <c r="X1002" s="1536"/>
      <c r="Y1002" s="1536"/>
      <c r="Z1002" s="1536"/>
      <c r="AA1002" s="1536"/>
      <c r="AB1002" s="1536"/>
      <c r="AC1002" s="1536"/>
      <c r="AD1002" s="1536"/>
      <c r="AE1002" s="1536"/>
      <c r="AF1002" s="1536"/>
      <c r="AG1002" s="1536"/>
      <c r="AH1002" s="1536"/>
      <c r="AI1002" s="1536"/>
      <c r="AJ1002" s="1536"/>
      <c r="AK1002" s="1536"/>
      <c r="AL1002" s="1536"/>
      <c r="AM1002" s="1536"/>
      <c r="AN1002" s="1536"/>
      <c r="AO1002" s="1536"/>
      <c r="AP1002" s="1536"/>
      <c r="AQ1002" s="1536"/>
      <c r="AR1002" s="1536"/>
      <c r="AS1002" s="1536"/>
      <c r="AT1002" s="1536"/>
      <c r="AU1002" s="1536"/>
      <c r="AV1002" s="1536"/>
      <c r="AW1002" s="1536"/>
      <c r="AX1002" s="1536"/>
      <c r="AY1002" s="1536"/>
      <c r="AZ1002" s="1536"/>
      <c r="BA1002" s="1536"/>
      <c r="BB1002" s="1536"/>
      <c r="BC1002" s="1536"/>
      <c r="BD1002" s="1536"/>
      <c r="BE1002" s="1536"/>
      <c r="BF1002" s="1536"/>
    </row>
    <row r="1003" spans="2:58" ht="15" x14ac:dyDescent="0.25">
      <c r="B1003" s="1536"/>
      <c r="C1003" s="1536"/>
      <c r="D1003" s="1536"/>
      <c r="E1003" s="1536"/>
      <c r="F1003" s="1536"/>
      <c r="G1003" s="1536"/>
      <c r="H1003" s="1536"/>
      <c r="I1003" s="1536"/>
      <c r="J1003" s="1536"/>
      <c r="K1003" s="1536"/>
      <c r="L1003" s="1536"/>
      <c r="M1003" s="1536"/>
      <c r="N1003" s="1536"/>
      <c r="O1003" s="1536"/>
      <c r="P1003" s="1536"/>
      <c r="Q1003" s="1536"/>
      <c r="R1003" s="1536"/>
      <c r="S1003" s="1536"/>
      <c r="T1003" s="1536"/>
      <c r="U1003" s="1536"/>
      <c r="V1003" s="1536"/>
      <c r="W1003" s="1536"/>
      <c r="X1003" s="1536"/>
      <c r="Y1003" s="1536"/>
      <c r="Z1003" s="1536"/>
      <c r="AA1003" s="1536"/>
      <c r="AB1003" s="1536"/>
      <c r="AC1003" s="1536"/>
      <c r="AD1003" s="1536"/>
      <c r="AE1003" s="1536"/>
      <c r="AF1003" s="1536"/>
      <c r="AG1003" s="1536"/>
      <c r="AH1003" s="1536"/>
      <c r="AI1003" s="1536"/>
      <c r="AJ1003" s="1536"/>
      <c r="AK1003" s="1536"/>
      <c r="AL1003" s="1536"/>
      <c r="AM1003" s="1536"/>
      <c r="AN1003" s="1536"/>
      <c r="AO1003" s="1536"/>
      <c r="AP1003" s="1536"/>
      <c r="AQ1003" s="1536"/>
      <c r="AR1003" s="1536"/>
      <c r="AS1003" s="1536"/>
      <c r="AT1003" s="1536"/>
      <c r="AU1003" s="1536"/>
      <c r="AV1003" s="1536"/>
      <c r="AW1003" s="1536"/>
      <c r="AX1003" s="1536"/>
      <c r="AY1003" s="1536"/>
      <c r="AZ1003" s="1536"/>
      <c r="BA1003" s="1536"/>
      <c r="BB1003" s="1536"/>
      <c r="BC1003" s="1536"/>
      <c r="BD1003" s="1536"/>
      <c r="BE1003" s="1536"/>
      <c r="BF1003" s="1536"/>
    </row>
    <row r="1004" spans="2:58" ht="15" x14ac:dyDescent="0.25">
      <c r="B1004" s="1536"/>
      <c r="C1004" s="1536"/>
      <c r="D1004" s="1536"/>
      <c r="E1004" s="1536"/>
      <c r="F1004" s="1536"/>
      <c r="G1004" s="1536"/>
      <c r="H1004" s="1536"/>
      <c r="I1004" s="1536"/>
      <c r="J1004" s="1536"/>
      <c r="K1004" s="1536"/>
      <c r="L1004" s="1536"/>
      <c r="M1004" s="1536"/>
      <c r="N1004" s="1536"/>
      <c r="O1004" s="1536"/>
      <c r="P1004" s="1536"/>
      <c r="Q1004" s="1536"/>
      <c r="R1004" s="1536"/>
      <c r="S1004" s="1536"/>
      <c r="T1004" s="1536"/>
      <c r="U1004" s="1536"/>
      <c r="V1004" s="1536"/>
      <c r="W1004" s="1536"/>
      <c r="X1004" s="1536"/>
      <c r="Y1004" s="1536"/>
      <c r="Z1004" s="1536"/>
      <c r="AA1004" s="1536"/>
      <c r="AB1004" s="1536"/>
      <c r="AC1004" s="1536"/>
      <c r="AD1004" s="1536"/>
      <c r="AE1004" s="1536"/>
      <c r="AF1004" s="1536"/>
      <c r="AG1004" s="1536"/>
      <c r="AH1004" s="1536"/>
      <c r="AI1004" s="1536"/>
      <c r="AJ1004" s="1536"/>
      <c r="AK1004" s="1536"/>
      <c r="AL1004" s="1536"/>
      <c r="AM1004" s="1536"/>
      <c r="AN1004" s="1536"/>
      <c r="AO1004" s="1536"/>
      <c r="AP1004" s="1536"/>
      <c r="AQ1004" s="1536"/>
      <c r="AR1004" s="1536"/>
      <c r="AS1004" s="1536"/>
      <c r="AT1004" s="1536"/>
      <c r="AU1004" s="1536"/>
      <c r="AV1004" s="1536"/>
      <c r="AW1004" s="1536"/>
      <c r="AX1004" s="1536"/>
      <c r="AY1004" s="1536"/>
      <c r="AZ1004" s="1536"/>
      <c r="BA1004" s="1536"/>
      <c r="BB1004" s="1536"/>
      <c r="BC1004" s="1536"/>
      <c r="BD1004" s="1536"/>
      <c r="BE1004" s="1536"/>
      <c r="BF1004" s="1536"/>
    </row>
    <row r="1005" spans="2:58" ht="15" x14ac:dyDescent="0.25">
      <c r="B1005" s="1536"/>
      <c r="C1005" s="1536"/>
      <c r="D1005" s="1536"/>
      <c r="E1005" s="1536"/>
      <c r="F1005" s="1536"/>
      <c r="G1005" s="1536"/>
      <c r="H1005" s="1536"/>
      <c r="I1005" s="1536"/>
      <c r="J1005" s="1536"/>
      <c r="K1005" s="1536"/>
      <c r="L1005" s="1536"/>
      <c r="M1005" s="1536"/>
      <c r="N1005" s="1536"/>
      <c r="O1005" s="1536"/>
      <c r="P1005" s="1536"/>
      <c r="Q1005" s="1536"/>
      <c r="R1005" s="1536"/>
      <c r="S1005" s="1536"/>
      <c r="T1005" s="1536"/>
      <c r="U1005" s="1536"/>
      <c r="V1005" s="1536"/>
      <c r="W1005" s="1536"/>
      <c r="X1005" s="1536"/>
      <c r="Y1005" s="1536"/>
      <c r="Z1005" s="1536"/>
      <c r="AA1005" s="1536"/>
      <c r="AB1005" s="1536"/>
      <c r="AC1005" s="1536"/>
      <c r="AD1005" s="1536"/>
      <c r="AE1005" s="1536"/>
      <c r="AF1005" s="1536"/>
      <c r="AG1005" s="1536"/>
      <c r="AH1005" s="1536"/>
      <c r="AI1005" s="1536"/>
      <c r="AJ1005" s="1536"/>
      <c r="AK1005" s="1536"/>
      <c r="AL1005" s="1536"/>
      <c r="AM1005" s="1536"/>
      <c r="AN1005" s="1536"/>
      <c r="AO1005" s="1536"/>
      <c r="AP1005" s="1536"/>
      <c r="AQ1005" s="1536"/>
      <c r="AR1005" s="1536"/>
      <c r="AS1005" s="1536"/>
      <c r="AT1005" s="1536"/>
      <c r="AU1005" s="1536"/>
      <c r="AV1005" s="1536"/>
      <c r="AW1005" s="1536"/>
      <c r="AX1005" s="1536"/>
      <c r="AY1005" s="1536"/>
      <c r="AZ1005" s="1536"/>
      <c r="BA1005" s="1536"/>
      <c r="BB1005" s="1536"/>
      <c r="BC1005" s="1536"/>
      <c r="BD1005" s="1536"/>
      <c r="BE1005" s="1536"/>
      <c r="BF1005" s="1536"/>
    </row>
    <row r="1006" spans="2:58" ht="15" x14ac:dyDescent="0.25">
      <c r="B1006" s="1536"/>
      <c r="C1006" s="1536"/>
      <c r="D1006" s="1536"/>
      <c r="E1006" s="1536"/>
      <c r="F1006" s="1536"/>
      <c r="G1006" s="1536"/>
      <c r="H1006" s="1536"/>
      <c r="I1006" s="1536"/>
      <c r="J1006" s="1536"/>
      <c r="K1006" s="1536"/>
      <c r="L1006" s="1536"/>
      <c r="M1006" s="1536"/>
      <c r="N1006" s="1536"/>
      <c r="O1006" s="1536"/>
      <c r="P1006" s="1536"/>
      <c r="Q1006" s="1536"/>
      <c r="R1006" s="1536"/>
      <c r="S1006" s="1536"/>
      <c r="T1006" s="1536"/>
      <c r="U1006" s="1536"/>
      <c r="V1006" s="1536"/>
      <c r="W1006" s="1536"/>
      <c r="X1006" s="1536"/>
      <c r="Y1006" s="1536"/>
      <c r="Z1006" s="1536"/>
      <c r="AA1006" s="1536"/>
      <c r="AB1006" s="1536"/>
      <c r="AC1006" s="1536"/>
      <c r="AD1006" s="1536"/>
      <c r="AE1006" s="1536"/>
      <c r="AF1006" s="1536"/>
      <c r="AG1006" s="1536"/>
      <c r="AH1006" s="1536"/>
      <c r="AI1006" s="1536"/>
      <c r="AJ1006" s="1536"/>
      <c r="AK1006" s="1536"/>
      <c r="AL1006" s="1536"/>
      <c r="AM1006" s="1536"/>
      <c r="AN1006" s="1536"/>
      <c r="AO1006" s="1536"/>
      <c r="AP1006" s="1536"/>
      <c r="AQ1006" s="1536"/>
      <c r="AR1006" s="1536"/>
      <c r="AS1006" s="1536"/>
      <c r="AT1006" s="1536"/>
      <c r="AU1006" s="1536"/>
      <c r="AV1006" s="1536"/>
      <c r="AW1006" s="1536"/>
      <c r="AX1006" s="1536"/>
      <c r="AY1006" s="1536"/>
      <c r="AZ1006" s="1536"/>
      <c r="BA1006" s="1536"/>
      <c r="BB1006" s="1536"/>
      <c r="BC1006" s="1536"/>
      <c r="BD1006" s="1536"/>
      <c r="BE1006" s="1536"/>
      <c r="BF1006" s="1536"/>
    </row>
    <row r="1007" spans="2:58" ht="15" x14ac:dyDescent="0.25">
      <c r="B1007" s="1536"/>
      <c r="C1007" s="1536"/>
      <c r="D1007" s="1536"/>
      <c r="E1007" s="1536"/>
      <c r="F1007" s="1536"/>
      <c r="G1007" s="1536"/>
      <c r="H1007" s="1536"/>
      <c r="I1007" s="1536"/>
      <c r="J1007" s="1536"/>
      <c r="K1007" s="1536"/>
      <c r="L1007" s="1536"/>
      <c r="M1007" s="1536"/>
      <c r="N1007" s="1536"/>
      <c r="O1007" s="1536"/>
      <c r="P1007" s="1536"/>
      <c r="Q1007" s="1536"/>
      <c r="R1007" s="1536"/>
      <c r="S1007" s="1536"/>
      <c r="T1007" s="1536"/>
      <c r="U1007" s="1536"/>
      <c r="V1007" s="1536"/>
      <c r="W1007" s="1536"/>
      <c r="X1007" s="1536"/>
      <c r="Y1007" s="1536"/>
      <c r="Z1007" s="1536"/>
      <c r="AA1007" s="1536"/>
      <c r="AB1007" s="1536"/>
      <c r="AC1007" s="1536"/>
      <c r="AD1007" s="1536"/>
      <c r="AE1007" s="1536"/>
      <c r="AF1007" s="1536"/>
      <c r="AG1007" s="1536"/>
      <c r="AH1007" s="1536"/>
      <c r="AI1007" s="1536"/>
      <c r="AJ1007" s="1536"/>
      <c r="AK1007" s="1536"/>
      <c r="AL1007" s="1536"/>
      <c r="AM1007" s="1536"/>
      <c r="AN1007" s="1536"/>
      <c r="AO1007" s="1536"/>
      <c r="AP1007" s="1536"/>
      <c r="AQ1007" s="1536"/>
      <c r="AR1007" s="1536"/>
      <c r="AS1007" s="1536"/>
      <c r="AT1007" s="1536"/>
      <c r="AU1007" s="1536"/>
      <c r="AV1007" s="1536"/>
      <c r="AW1007" s="1536"/>
      <c r="AX1007" s="1536"/>
      <c r="AY1007" s="1536"/>
      <c r="AZ1007" s="1536"/>
      <c r="BA1007" s="1536"/>
      <c r="BB1007" s="1536"/>
      <c r="BC1007" s="1536"/>
      <c r="BD1007" s="1536"/>
      <c r="BE1007" s="1536"/>
      <c r="BF1007" s="1536"/>
    </row>
    <row r="1008" spans="2:58" ht="15" x14ac:dyDescent="0.25">
      <c r="B1008" s="1536"/>
      <c r="C1008" s="1536"/>
      <c r="D1008" s="1536"/>
      <c r="E1008" s="1536"/>
      <c r="F1008" s="1536"/>
      <c r="G1008" s="1536"/>
      <c r="H1008" s="1536"/>
      <c r="I1008" s="1536"/>
      <c r="J1008" s="1536"/>
      <c r="K1008" s="1536"/>
      <c r="L1008" s="1536"/>
      <c r="M1008" s="1536"/>
      <c r="N1008" s="1536"/>
      <c r="O1008" s="1536"/>
      <c r="P1008" s="1536"/>
      <c r="Q1008" s="1536"/>
      <c r="R1008" s="1536"/>
      <c r="S1008" s="1536"/>
      <c r="T1008" s="1536"/>
      <c r="U1008" s="1536"/>
      <c r="V1008" s="1536"/>
      <c r="W1008" s="1536"/>
      <c r="X1008" s="1536"/>
      <c r="Y1008" s="1536"/>
      <c r="Z1008" s="1536"/>
      <c r="AA1008" s="1536"/>
      <c r="AB1008" s="1536"/>
      <c r="AC1008" s="1536"/>
      <c r="AD1008" s="1536"/>
      <c r="AE1008" s="1536"/>
      <c r="AF1008" s="1536"/>
      <c r="AG1008" s="1536"/>
      <c r="AH1008" s="1536"/>
      <c r="AI1008" s="1536"/>
      <c r="AJ1008" s="1536"/>
      <c r="AK1008" s="1536"/>
      <c r="AL1008" s="1536"/>
      <c r="AM1008" s="1536"/>
      <c r="AN1008" s="1536"/>
      <c r="AO1008" s="1536"/>
      <c r="AP1008" s="1536"/>
      <c r="AQ1008" s="1536"/>
      <c r="AR1008" s="1536"/>
      <c r="AS1008" s="1536"/>
      <c r="AT1008" s="1536"/>
      <c r="AU1008" s="1536"/>
      <c r="AV1008" s="1536"/>
      <c r="AW1008" s="1536"/>
      <c r="AX1008" s="1536"/>
      <c r="AY1008" s="1536"/>
      <c r="AZ1008" s="1536"/>
      <c r="BA1008" s="1536"/>
      <c r="BB1008" s="1536"/>
      <c r="BC1008" s="1536"/>
      <c r="BD1008" s="1536"/>
      <c r="BE1008" s="1536"/>
      <c r="BF1008" s="1536"/>
    </row>
    <row r="1009" spans="2:58" ht="15" x14ac:dyDescent="0.25">
      <c r="B1009" s="1536"/>
      <c r="C1009" s="1536"/>
      <c r="D1009" s="1536"/>
      <c r="E1009" s="1536"/>
      <c r="F1009" s="1536"/>
      <c r="G1009" s="1536"/>
      <c r="H1009" s="1536"/>
      <c r="I1009" s="1536"/>
      <c r="J1009" s="1536"/>
      <c r="K1009" s="1536"/>
      <c r="L1009" s="1536"/>
      <c r="M1009" s="1536"/>
      <c r="N1009" s="1536"/>
      <c r="O1009" s="1536"/>
      <c r="P1009" s="1536"/>
      <c r="Q1009" s="1536"/>
      <c r="R1009" s="1536"/>
      <c r="S1009" s="1536"/>
      <c r="T1009" s="1536"/>
      <c r="U1009" s="1536"/>
      <c r="V1009" s="1536"/>
      <c r="W1009" s="1536"/>
      <c r="X1009" s="1536"/>
      <c r="Y1009" s="1536"/>
      <c r="Z1009" s="1536"/>
      <c r="AA1009" s="1536"/>
      <c r="AB1009" s="1536"/>
      <c r="AC1009" s="1536"/>
      <c r="AD1009" s="1536"/>
      <c r="AE1009" s="1536"/>
      <c r="AF1009" s="1536"/>
      <c r="AG1009" s="1536"/>
      <c r="AH1009" s="1536"/>
      <c r="AI1009" s="1536"/>
      <c r="AJ1009" s="1536"/>
      <c r="AK1009" s="1536"/>
      <c r="AL1009" s="1536"/>
      <c r="AM1009" s="1536"/>
      <c r="AN1009" s="1536"/>
      <c r="AO1009" s="1536"/>
      <c r="AP1009" s="1536"/>
      <c r="AQ1009" s="1536"/>
      <c r="AR1009" s="1536"/>
      <c r="AS1009" s="1536"/>
      <c r="AT1009" s="1536"/>
      <c r="AU1009" s="1536"/>
      <c r="AV1009" s="1536"/>
      <c r="AW1009" s="1536"/>
      <c r="AX1009" s="1536"/>
      <c r="AY1009" s="1536"/>
      <c r="AZ1009" s="1536"/>
      <c r="BA1009" s="1536"/>
      <c r="BB1009" s="1536"/>
      <c r="BC1009" s="1536"/>
      <c r="BD1009" s="1536"/>
      <c r="BE1009" s="1536"/>
      <c r="BF1009" s="1536"/>
    </row>
    <row r="1010" spans="2:58" ht="15" x14ac:dyDescent="0.25">
      <c r="B1010" s="1536"/>
      <c r="C1010" s="1536"/>
      <c r="D1010" s="1536"/>
      <c r="E1010" s="1536"/>
      <c r="F1010" s="1536"/>
      <c r="G1010" s="1536"/>
      <c r="H1010" s="1536"/>
      <c r="I1010" s="1536"/>
      <c r="J1010" s="1536"/>
      <c r="K1010" s="1536"/>
      <c r="L1010" s="1536"/>
      <c r="M1010" s="1536"/>
      <c r="N1010" s="1536"/>
      <c r="O1010" s="1536"/>
      <c r="P1010" s="1536"/>
      <c r="Q1010" s="1536"/>
      <c r="R1010" s="1536"/>
      <c r="S1010" s="1536"/>
      <c r="T1010" s="1536"/>
      <c r="U1010" s="1536"/>
      <c r="V1010" s="1536"/>
      <c r="W1010" s="1536"/>
      <c r="X1010" s="1536"/>
      <c r="Y1010" s="1536"/>
      <c r="Z1010" s="1536"/>
      <c r="AA1010" s="1536"/>
      <c r="AB1010" s="1536"/>
      <c r="AC1010" s="1536"/>
      <c r="AD1010" s="1536"/>
      <c r="AE1010" s="1536"/>
      <c r="AF1010" s="1536"/>
      <c r="AG1010" s="1536"/>
      <c r="AH1010" s="1536"/>
      <c r="AI1010" s="1536"/>
      <c r="AJ1010" s="1536"/>
      <c r="AK1010" s="1536"/>
      <c r="AL1010" s="1536"/>
      <c r="AM1010" s="1536"/>
      <c r="AN1010" s="1536"/>
      <c r="AO1010" s="1536"/>
      <c r="AP1010" s="1536"/>
      <c r="AQ1010" s="1536"/>
      <c r="AR1010" s="1536"/>
      <c r="AS1010" s="1536"/>
      <c r="AT1010" s="1536"/>
      <c r="AU1010" s="1536"/>
      <c r="AV1010" s="1536"/>
      <c r="AW1010" s="1536"/>
      <c r="AX1010" s="1536"/>
      <c r="AY1010" s="1536"/>
      <c r="AZ1010" s="1536"/>
      <c r="BA1010" s="1536"/>
      <c r="BB1010" s="1536"/>
      <c r="BC1010" s="1536"/>
      <c r="BD1010" s="1536"/>
      <c r="BE1010" s="1536"/>
      <c r="BF1010" s="1536"/>
    </row>
    <row r="1011" spans="2:58" ht="15" x14ac:dyDescent="0.25">
      <c r="B1011" s="1536"/>
      <c r="C1011" s="1536"/>
      <c r="D1011" s="1536"/>
      <c r="E1011" s="1536"/>
      <c r="F1011" s="1536"/>
      <c r="G1011" s="1536"/>
      <c r="H1011" s="1536"/>
      <c r="I1011" s="1536"/>
      <c r="J1011" s="1536"/>
      <c r="K1011" s="1536"/>
      <c r="L1011" s="1536"/>
      <c r="M1011" s="1536"/>
      <c r="N1011" s="1536"/>
      <c r="O1011" s="1536"/>
      <c r="P1011" s="1536"/>
      <c r="Q1011" s="1536"/>
      <c r="R1011" s="1536"/>
      <c r="S1011" s="1536"/>
      <c r="T1011" s="1536"/>
      <c r="U1011" s="1536"/>
      <c r="V1011" s="1536"/>
      <c r="W1011" s="1536"/>
      <c r="X1011" s="1536"/>
      <c r="Y1011" s="1536"/>
      <c r="Z1011" s="1536"/>
      <c r="AA1011" s="1536"/>
      <c r="AB1011" s="1536"/>
      <c r="AC1011" s="1536"/>
      <c r="AD1011" s="1536"/>
      <c r="AE1011" s="1536"/>
      <c r="AF1011" s="1536"/>
      <c r="AG1011" s="1536"/>
      <c r="AH1011" s="1536"/>
      <c r="AI1011" s="1536"/>
      <c r="AJ1011" s="1536"/>
      <c r="AK1011" s="1536"/>
      <c r="AL1011" s="1536"/>
      <c r="AM1011" s="1536"/>
      <c r="AN1011" s="1536"/>
      <c r="AO1011" s="1536"/>
      <c r="AP1011" s="1536"/>
      <c r="AQ1011" s="1536"/>
      <c r="AR1011" s="1536"/>
      <c r="AS1011" s="1536"/>
      <c r="AT1011" s="1536"/>
      <c r="AU1011" s="1536"/>
      <c r="AV1011" s="1536"/>
      <c r="AW1011" s="1536"/>
      <c r="AX1011" s="1536"/>
      <c r="AY1011" s="1536"/>
      <c r="AZ1011" s="1536"/>
      <c r="BA1011" s="1536"/>
      <c r="BB1011" s="1536"/>
      <c r="BC1011" s="1536"/>
      <c r="BD1011" s="1536"/>
      <c r="BE1011" s="1536"/>
      <c r="BF1011" s="1536"/>
    </row>
    <row r="1012" spans="2:58" ht="15" x14ac:dyDescent="0.25">
      <c r="B1012" s="1536"/>
      <c r="C1012" s="1536"/>
      <c r="D1012" s="1536"/>
      <c r="E1012" s="1536"/>
      <c r="F1012" s="1536"/>
      <c r="G1012" s="1536"/>
      <c r="H1012" s="1536"/>
      <c r="I1012" s="1536"/>
      <c r="J1012" s="1536"/>
      <c r="K1012" s="1536"/>
      <c r="L1012" s="1536"/>
      <c r="M1012" s="1536"/>
      <c r="N1012" s="1536"/>
      <c r="O1012" s="1536"/>
      <c r="P1012" s="1536"/>
      <c r="Q1012" s="1536"/>
      <c r="R1012" s="1536"/>
      <c r="S1012" s="1536"/>
      <c r="T1012" s="1536"/>
      <c r="U1012" s="1536"/>
      <c r="V1012" s="1536"/>
      <c r="W1012" s="1536"/>
      <c r="X1012" s="1536"/>
      <c r="Y1012" s="1536"/>
      <c r="Z1012" s="1536"/>
      <c r="AA1012" s="1536"/>
      <c r="AB1012" s="1536"/>
      <c r="AC1012" s="1536"/>
      <c r="AD1012" s="1536"/>
      <c r="AE1012" s="1536"/>
      <c r="AF1012" s="1536"/>
      <c r="AG1012" s="1536"/>
      <c r="AH1012" s="1536"/>
      <c r="AI1012" s="1536"/>
      <c r="AJ1012" s="1536"/>
      <c r="AK1012" s="1536"/>
      <c r="AL1012" s="1536"/>
      <c r="AM1012" s="1536"/>
      <c r="AN1012" s="1536"/>
      <c r="AO1012" s="1536"/>
      <c r="AP1012" s="1536"/>
      <c r="AQ1012" s="1536"/>
      <c r="AR1012" s="1536"/>
      <c r="AS1012" s="1536"/>
      <c r="AT1012" s="1536"/>
      <c r="AU1012" s="1536"/>
      <c r="AV1012" s="1536"/>
      <c r="AW1012" s="1536"/>
      <c r="AX1012" s="1536"/>
      <c r="AY1012" s="1536"/>
      <c r="AZ1012" s="1536"/>
      <c r="BA1012" s="1536"/>
      <c r="BB1012" s="1536"/>
      <c r="BC1012" s="1536"/>
      <c r="BD1012" s="1536"/>
      <c r="BE1012" s="1536"/>
      <c r="BF1012" s="1536"/>
    </row>
    <row r="1013" spans="2:58" ht="15" x14ac:dyDescent="0.25">
      <c r="B1013" s="1536"/>
      <c r="C1013" s="1536"/>
      <c r="D1013" s="1536"/>
      <c r="E1013" s="1536"/>
      <c r="F1013" s="1536"/>
      <c r="G1013" s="1536"/>
      <c r="H1013" s="1536"/>
      <c r="I1013" s="1536"/>
      <c r="J1013" s="1536"/>
      <c r="K1013" s="1536"/>
      <c r="L1013" s="1536"/>
      <c r="M1013" s="1536"/>
      <c r="N1013" s="1536"/>
      <c r="O1013" s="1536"/>
      <c r="P1013" s="1536"/>
      <c r="Q1013" s="1536"/>
      <c r="R1013" s="1536"/>
      <c r="S1013" s="1536"/>
      <c r="T1013" s="1536"/>
      <c r="U1013" s="1536"/>
      <c r="V1013" s="1536"/>
      <c r="W1013" s="1536"/>
      <c r="X1013" s="1536"/>
      <c r="Y1013" s="1536"/>
      <c r="Z1013" s="1536"/>
      <c r="AA1013" s="1536"/>
      <c r="AB1013" s="1536"/>
      <c r="AC1013" s="1536"/>
      <c r="AD1013" s="1536"/>
      <c r="AE1013" s="1536"/>
      <c r="AF1013" s="1536"/>
      <c r="AG1013" s="1536"/>
      <c r="AH1013" s="1536"/>
      <c r="AI1013" s="1536"/>
      <c r="AJ1013" s="1536"/>
      <c r="AK1013" s="1536"/>
      <c r="AL1013" s="1536"/>
      <c r="AM1013" s="1536"/>
      <c r="AN1013" s="1536"/>
      <c r="AO1013" s="1536"/>
      <c r="AP1013" s="1536"/>
      <c r="AQ1013" s="1536"/>
      <c r="AR1013" s="1536"/>
      <c r="AS1013" s="1536"/>
      <c r="AT1013" s="1536"/>
      <c r="AU1013" s="1536"/>
      <c r="AV1013" s="1536"/>
      <c r="AW1013" s="1536"/>
      <c r="AX1013" s="1536"/>
      <c r="AY1013" s="1536"/>
      <c r="AZ1013" s="1536"/>
      <c r="BA1013" s="1536"/>
      <c r="BB1013" s="1536"/>
      <c r="BC1013" s="1536"/>
      <c r="BD1013" s="1536"/>
      <c r="BE1013" s="1536"/>
      <c r="BF1013" s="1536"/>
    </row>
    <row r="1014" spans="2:58" ht="15" x14ac:dyDescent="0.25">
      <c r="B1014" s="1536"/>
      <c r="C1014" s="1536"/>
      <c r="D1014" s="1536"/>
      <c r="E1014" s="1536"/>
      <c r="F1014" s="1536"/>
      <c r="G1014" s="1536"/>
      <c r="H1014" s="1536"/>
      <c r="I1014" s="1536"/>
      <c r="J1014" s="1536"/>
      <c r="K1014" s="1536"/>
      <c r="L1014" s="1536"/>
      <c r="M1014" s="1536"/>
      <c r="N1014" s="1536"/>
      <c r="O1014" s="1536"/>
      <c r="P1014" s="1536"/>
      <c r="Q1014" s="1536"/>
      <c r="R1014" s="1536"/>
      <c r="S1014" s="1536"/>
      <c r="T1014" s="1536"/>
      <c r="U1014" s="1536"/>
      <c r="V1014" s="1536"/>
      <c r="W1014" s="1536"/>
      <c r="X1014" s="1536"/>
      <c r="Y1014" s="1536"/>
      <c r="Z1014" s="1536"/>
      <c r="AA1014" s="1536"/>
      <c r="AB1014" s="1536"/>
      <c r="AC1014" s="1536"/>
      <c r="AD1014" s="1536"/>
      <c r="AE1014" s="1536"/>
      <c r="AF1014" s="1536"/>
      <c r="AG1014" s="1536"/>
      <c r="AH1014" s="1536"/>
      <c r="AI1014" s="1536"/>
      <c r="AJ1014" s="1536"/>
      <c r="AK1014" s="1536"/>
      <c r="AL1014" s="1536"/>
      <c r="AM1014" s="1536"/>
      <c r="AN1014" s="1536"/>
      <c r="AO1014" s="1536"/>
      <c r="AP1014" s="1536"/>
      <c r="AQ1014" s="1536"/>
      <c r="AR1014" s="1536"/>
      <c r="AS1014" s="1536"/>
      <c r="AT1014" s="1536"/>
      <c r="AU1014" s="1536"/>
      <c r="AV1014" s="1536"/>
      <c r="AW1014" s="1536"/>
      <c r="AX1014" s="1536"/>
      <c r="AY1014" s="1536"/>
      <c r="AZ1014" s="1536"/>
      <c r="BA1014" s="1536"/>
      <c r="BB1014" s="1536"/>
      <c r="BC1014" s="1536"/>
      <c r="BD1014" s="1536"/>
      <c r="BE1014" s="1536"/>
      <c r="BF1014" s="1536"/>
    </row>
    <row r="1015" spans="2:58" ht="15" x14ac:dyDescent="0.25">
      <c r="B1015" s="1536"/>
      <c r="C1015" s="1536"/>
      <c r="D1015" s="1536"/>
      <c r="E1015" s="1536"/>
      <c r="F1015" s="1536"/>
      <c r="G1015" s="1536"/>
      <c r="H1015" s="1536"/>
      <c r="I1015" s="1536"/>
      <c r="J1015" s="1536"/>
      <c r="K1015" s="1536"/>
      <c r="L1015" s="1536"/>
      <c r="M1015" s="1536"/>
      <c r="N1015" s="1536"/>
      <c r="O1015" s="1536"/>
      <c r="P1015" s="1536"/>
      <c r="Q1015" s="1536"/>
      <c r="R1015" s="1536"/>
      <c r="S1015" s="1536"/>
      <c r="T1015" s="1536"/>
      <c r="U1015" s="1536"/>
      <c r="V1015" s="1536"/>
      <c r="W1015" s="1536"/>
      <c r="X1015" s="1536"/>
      <c r="Y1015" s="1536"/>
      <c r="Z1015" s="1536"/>
      <c r="AA1015" s="1536"/>
      <c r="AB1015" s="1536"/>
      <c r="AC1015" s="1536"/>
      <c r="AD1015" s="1536"/>
      <c r="AE1015" s="1536"/>
      <c r="AF1015" s="1536"/>
      <c r="AG1015" s="1536"/>
      <c r="AH1015" s="1536"/>
      <c r="AI1015" s="1536"/>
      <c r="AJ1015" s="1536"/>
      <c r="AK1015" s="1536"/>
      <c r="AL1015" s="1536"/>
      <c r="AM1015" s="1536"/>
      <c r="AN1015" s="1536"/>
      <c r="AO1015" s="1536"/>
      <c r="AP1015" s="1536"/>
      <c r="AQ1015" s="1536"/>
      <c r="AR1015" s="1536"/>
      <c r="AS1015" s="1536"/>
      <c r="AT1015" s="1536"/>
      <c r="AU1015" s="1536"/>
      <c r="AV1015" s="1536"/>
      <c r="AW1015" s="1536"/>
      <c r="AX1015" s="1536"/>
      <c r="AY1015" s="1536"/>
      <c r="AZ1015" s="1536"/>
      <c r="BA1015" s="1536"/>
      <c r="BB1015" s="1536"/>
      <c r="BC1015" s="1536"/>
      <c r="BD1015" s="1536"/>
      <c r="BE1015" s="1536"/>
      <c r="BF1015" s="1536"/>
    </row>
    <row r="1016" spans="2:58" ht="15" x14ac:dyDescent="0.25">
      <c r="B1016" s="1536"/>
      <c r="C1016" s="1536"/>
      <c r="D1016" s="1536"/>
      <c r="E1016" s="1536"/>
      <c r="F1016" s="1536"/>
      <c r="G1016" s="1536"/>
      <c r="H1016" s="1536"/>
      <c r="I1016" s="1536"/>
      <c r="J1016" s="1536"/>
      <c r="K1016" s="1536"/>
      <c r="L1016" s="1536"/>
      <c r="M1016" s="1536"/>
      <c r="N1016" s="1536"/>
      <c r="O1016" s="1536"/>
      <c r="P1016" s="1536"/>
      <c r="Q1016" s="1536"/>
      <c r="R1016" s="1536"/>
      <c r="S1016" s="1536"/>
      <c r="T1016" s="1536"/>
      <c r="U1016" s="1536"/>
      <c r="V1016" s="1536"/>
      <c r="W1016" s="1536"/>
      <c r="X1016" s="1536"/>
      <c r="Y1016" s="1536"/>
      <c r="Z1016" s="1536"/>
      <c r="AA1016" s="1536"/>
      <c r="AB1016" s="1536"/>
      <c r="AC1016" s="1536"/>
      <c r="AD1016" s="1536"/>
      <c r="AE1016" s="1536"/>
      <c r="AF1016" s="1536"/>
      <c r="AG1016" s="1536"/>
      <c r="AH1016" s="1536"/>
      <c r="AI1016" s="1536"/>
      <c r="AJ1016" s="1536"/>
      <c r="AK1016" s="1536"/>
      <c r="AL1016" s="1536"/>
      <c r="AM1016" s="1536"/>
      <c r="AN1016" s="1536"/>
      <c r="AO1016" s="1536"/>
      <c r="AP1016" s="1536"/>
      <c r="AQ1016" s="1536"/>
      <c r="AR1016" s="1536"/>
      <c r="AS1016" s="1536"/>
      <c r="AT1016" s="1536"/>
      <c r="AU1016" s="1536"/>
      <c r="AV1016" s="1536"/>
      <c r="AW1016" s="1536"/>
      <c r="AX1016" s="1536"/>
      <c r="AY1016" s="1536"/>
      <c r="AZ1016" s="1536"/>
      <c r="BA1016" s="1536"/>
      <c r="BB1016" s="1536"/>
      <c r="BC1016" s="1536"/>
      <c r="BD1016" s="1536"/>
      <c r="BE1016" s="1536"/>
      <c r="BF1016" s="1536"/>
    </row>
    <row r="1017" spans="2:58" ht="15" x14ac:dyDescent="0.25">
      <c r="B1017" s="1536"/>
      <c r="C1017" s="1536"/>
      <c r="D1017" s="1536"/>
      <c r="E1017" s="1536"/>
      <c r="F1017" s="1536"/>
      <c r="G1017" s="1536"/>
      <c r="H1017" s="1536"/>
      <c r="I1017" s="1536"/>
      <c r="J1017" s="1536"/>
      <c r="K1017" s="1536"/>
      <c r="L1017" s="1536"/>
      <c r="M1017" s="1536"/>
      <c r="N1017" s="1536"/>
      <c r="O1017" s="1536"/>
      <c r="P1017" s="1536"/>
      <c r="Q1017" s="1536"/>
      <c r="R1017" s="1536"/>
      <c r="S1017" s="1536"/>
      <c r="T1017" s="1536"/>
      <c r="U1017" s="1536"/>
      <c r="V1017" s="1536"/>
      <c r="W1017" s="1536"/>
      <c r="X1017" s="1536"/>
      <c r="Y1017" s="1536"/>
      <c r="Z1017" s="1536"/>
      <c r="AA1017" s="1536"/>
      <c r="AB1017" s="1536"/>
      <c r="AC1017" s="1536"/>
      <c r="AD1017" s="1536"/>
      <c r="AE1017" s="1536"/>
      <c r="AF1017" s="1536"/>
      <c r="AG1017" s="1536"/>
      <c r="AH1017" s="1536"/>
      <c r="AI1017" s="1536"/>
      <c r="AJ1017" s="1536"/>
      <c r="AK1017" s="1536"/>
      <c r="AL1017" s="1536"/>
      <c r="AM1017" s="1536"/>
      <c r="AN1017" s="1536"/>
      <c r="AO1017" s="1536"/>
      <c r="AP1017" s="1536"/>
      <c r="AQ1017" s="1536"/>
      <c r="AR1017" s="1536"/>
      <c r="AS1017" s="1536"/>
      <c r="AT1017" s="1536"/>
      <c r="AU1017" s="1536"/>
      <c r="AV1017" s="1536"/>
      <c r="AW1017" s="1536"/>
      <c r="AX1017" s="1536"/>
      <c r="AY1017" s="1536"/>
      <c r="AZ1017" s="1536"/>
      <c r="BA1017" s="1536"/>
      <c r="BB1017" s="1536"/>
      <c r="BC1017" s="1536"/>
      <c r="BD1017" s="1536"/>
      <c r="BE1017" s="1536"/>
      <c r="BF1017" s="1536"/>
    </row>
    <row r="1018" spans="2:58" ht="15" x14ac:dyDescent="0.25">
      <c r="B1018" s="1536"/>
      <c r="C1018" s="1536"/>
      <c r="D1018" s="1536"/>
      <c r="E1018" s="1536"/>
      <c r="F1018" s="1536"/>
      <c r="G1018" s="1536"/>
      <c r="H1018" s="1536"/>
      <c r="I1018" s="1536"/>
      <c r="J1018" s="1536"/>
      <c r="K1018" s="1536"/>
      <c r="L1018" s="1536"/>
      <c r="M1018" s="1536"/>
      <c r="N1018" s="1536"/>
      <c r="O1018" s="1536"/>
      <c r="P1018" s="1536"/>
      <c r="Q1018" s="1536"/>
      <c r="R1018" s="1536"/>
      <c r="S1018" s="1536"/>
      <c r="T1018" s="1536"/>
      <c r="U1018" s="1536"/>
      <c r="V1018" s="1536"/>
      <c r="W1018" s="1536"/>
      <c r="X1018" s="1536"/>
      <c r="Y1018" s="1536"/>
      <c r="Z1018" s="1536"/>
      <c r="AA1018" s="1536"/>
      <c r="AB1018" s="1536"/>
      <c r="AC1018" s="1536"/>
      <c r="AD1018" s="1536"/>
      <c r="AE1018" s="1536"/>
      <c r="AF1018" s="1536"/>
      <c r="AG1018" s="1536"/>
      <c r="AH1018" s="1536"/>
      <c r="AI1018" s="1536"/>
      <c r="AJ1018" s="1536"/>
      <c r="AK1018" s="1536"/>
      <c r="AL1018" s="1536"/>
      <c r="AM1018" s="1536"/>
      <c r="AN1018" s="1536"/>
      <c r="AO1018" s="1536"/>
      <c r="AP1018" s="1536"/>
      <c r="AQ1018" s="1536"/>
      <c r="AR1018" s="1536"/>
      <c r="AS1018" s="1536"/>
      <c r="AT1018" s="1536"/>
      <c r="AU1018" s="1536"/>
      <c r="AV1018" s="1536"/>
      <c r="AW1018" s="1536"/>
      <c r="AX1018" s="1536"/>
      <c r="AY1018" s="1536"/>
      <c r="AZ1018" s="1536"/>
      <c r="BA1018" s="1536"/>
      <c r="BB1018" s="1536"/>
      <c r="BC1018" s="1536"/>
      <c r="BD1018" s="1536"/>
      <c r="BE1018" s="1536"/>
      <c r="BF1018" s="1536"/>
    </row>
    <row r="1019" spans="2:58" ht="15" x14ac:dyDescent="0.25">
      <c r="B1019" s="1536"/>
      <c r="C1019" s="1536"/>
      <c r="D1019" s="1536"/>
      <c r="E1019" s="1536"/>
      <c r="F1019" s="1536"/>
      <c r="G1019" s="1536"/>
      <c r="H1019" s="1536"/>
      <c r="I1019" s="1536"/>
      <c r="J1019" s="1536"/>
      <c r="K1019" s="1536"/>
      <c r="L1019" s="1536"/>
      <c r="M1019" s="1536"/>
      <c r="N1019" s="1536"/>
      <c r="O1019" s="1536"/>
      <c r="P1019" s="1536"/>
      <c r="Q1019" s="1536"/>
      <c r="R1019" s="1536"/>
      <c r="S1019" s="1536"/>
      <c r="T1019" s="1536"/>
      <c r="U1019" s="1536"/>
      <c r="V1019" s="1536"/>
      <c r="W1019" s="1536"/>
      <c r="X1019" s="1536"/>
      <c r="Y1019" s="1536"/>
      <c r="Z1019" s="1536"/>
      <c r="AA1019" s="1536"/>
      <c r="AB1019" s="1536"/>
      <c r="AC1019" s="1536"/>
      <c r="AD1019" s="1536"/>
      <c r="AE1019" s="1536"/>
      <c r="AF1019" s="1536"/>
      <c r="AG1019" s="1536"/>
      <c r="AH1019" s="1536"/>
      <c r="AI1019" s="1536"/>
      <c r="AJ1019" s="1536"/>
      <c r="AK1019" s="1536"/>
      <c r="AL1019" s="1536"/>
      <c r="AM1019" s="1536"/>
      <c r="AN1019" s="1536"/>
      <c r="AO1019" s="1536"/>
      <c r="AP1019" s="1536"/>
      <c r="AQ1019" s="1536"/>
      <c r="AR1019" s="1536"/>
      <c r="AS1019" s="1536"/>
      <c r="AT1019" s="1536"/>
      <c r="AU1019" s="1536"/>
      <c r="AV1019" s="1536"/>
      <c r="AW1019" s="1536"/>
      <c r="AX1019" s="1536"/>
      <c r="AY1019" s="1536"/>
      <c r="AZ1019" s="1536"/>
      <c r="BA1019" s="1536"/>
      <c r="BB1019" s="1536"/>
      <c r="BC1019" s="1536"/>
      <c r="BD1019" s="1536"/>
      <c r="BE1019" s="1536"/>
      <c r="BF1019" s="1536"/>
    </row>
    <row r="1020" spans="2:58" ht="15" x14ac:dyDescent="0.25">
      <c r="B1020" s="1536"/>
      <c r="C1020" s="1536"/>
      <c r="D1020" s="1536"/>
      <c r="E1020" s="1536"/>
      <c r="F1020" s="1536"/>
      <c r="G1020" s="1536"/>
      <c r="H1020" s="1536"/>
      <c r="I1020" s="1536"/>
      <c r="J1020" s="1536"/>
      <c r="K1020" s="1536"/>
      <c r="L1020" s="1536"/>
      <c r="M1020" s="1536"/>
      <c r="N1020" s="1536"/>
      <c r="O1020" s="1536"/>
      <c r="P1020" s="1536"/>
      <c r="Q1020" s="1536"/>
      <c r="R1020" s="1536"/>
      <c r="S1020" s="1536"/>
      <c r="T1020" s="1536"/>
      <c r="U1020" s="1536"/>
      <c r="V1020" s="1536"/>
      <c r="W1020" s="1536"/>
      <c r="X1020" s="1536"/>
      <c r="Y1020" s="1536"/>
      <c r="Z1020" s="1536"/>
      <c r="AA1020" s="1536"/>
      <c r="AB1020" s="1536"/>
      <c r="AC1020" s="1536"/>
      <c r="AD1020" s="1536"/>
      <c r="AE1020" s="1536"/>
      <c r="AF1020" s="1536"/>
      <c r="AG1020" s="1536"/>
      <c r="AH1020" s="1536"/>
      <c r="AI1020" s="1536"/>
      <c r="AJ1020" s="1536"/>
      <c r="AK1020" s="1536"/>
      <c r="AL1020" s="1536"/>
      <c r="AM1020" s="1536"/>
      <c r="AN1020" s="1536"/>
      <c r="AO1020" s="1536"/>
      <c r="AP1020" s="1536"/>
      <c r="AQ1020" s="1536"/>
      <c r="AR1020" s="1536"/>
      <c r="AS1020" s="1536"/>
      <c r="AT1020" s="1536"/>
      <c r="AU1020" s="1536"/>
      <c r="AV1020" s="1536"/>
      <c r="AW1020" s="1536"/>
      <c r="AX1020" s="1536"/>
      <c r="AY1020" s="1536"/>
      <c r="AZ1020" s="1536"/>
      <c r="BA1020" s="1536"/>
      <c r="BB1020" s="1536"/>
      <c r="BC1020" s="1536"/>
      <c r="BD1020" s="1536"/>
      <c r="BE1020" s="1536"/>
      <c r="BF1020" s="1536"/>
    </row>
    <row r="1021" spans="2:58" ht="15" x14ac:dyDescent="0.25">
      <c r="B1021" s="1536"/>
      <c r="C1021" s="1536"/>
      <c r="D1021" s="1536"/>
      <c r="E1021" s="1536"/>
      <c r="F1021" s="1536"/>
      <c r="G1021" s="1536"/>
      <c r="H1021" s="1536"/>
      <c r="I1021" s="1536"/>
      <c r="J1021" s="1536"/>
      <c r="K1021" s="1536"/>
      <c r="L1021" s="1536"/>
      <c r="M1021" s="1536"/>
      <c r="N1021" s="1536"/>
      <c r="O1021" s="1536"/>
      <c r="P1021" s="1536"/>
      <c r="Q1021" s="1536"/>
      <c r="R1021" s="1536"/>
      <c r="S1021" s="1536"/>
      <c r="T1021" s="1536"/>
      <c r="U1021" s="1536"/>
      <c r="V1021" s="1536"/>
      <c r="W1021" s="1536"/>
      <c r="X1021" s="1536"/>
      <c r="Y1021" s="1536"/>
      <c r="Z1021" s="1536"/>
      <c r="AA1021" s="1536"/>
      <c r="AB1021" s="1536"/>
      <c r="AC1021" s="1536"/>
      <c r="AD1021" s="1536"/>
      <c r="AE1021" s="1536"/>
      <c r="AF1021" s="1536"/>
      <c r="AG1021" s="1536"/>
      <c r="AH1021" s="1536"/>
      <c r="AI1021" s="1536"/>
      <c r="AJ1021" s="1536"/>
      <c r="AK1021" s="1536"/>
      <c r="AL1021" s="1536"/>
      <c r="AM1021" s="1536"/>
      <c r="AN1021" s="1536"/>
      <c r="AO1021" s="1536"/>
      <c r="AP1021" s="1536"/>
      <c r="AQ1021" s="1536"/>
      <c r="AR1021" s="1536"/>
      <c r="AS1021" s="1536"/>
      <c r="AT1021" s="1536"/>
      <c r="AU1021" s="1536"/>
      <c r="AV1021" s="1536"/>
      <c r="AW1021" s="1536"/>
      <c r="AX1021" s="1536"/>
      <c r="AY1021" s="1536"/>
      <c r="AZ1021" s="1536"/>
      <c r="BA1021" s="1536"/>
      <c r="BB1021" s="1536"/>
      <c r="BC1021" s="1536"/>
      <c r="BD1021" s="1536"/>
      <c r="BE1021" s="1536"/>
      <c r="BF1021" s="1536"/>
    </row>
    <row r="1022" spans="2:58" ht="15" x14ac:dyDescent="0.25">
      <c r="B1022" s="1536"/>
      <c r="C1022" s="1536"/>
      <c r="D1022" s="1536"/>
      <c r="E1022" s="1536"/>
      <c r="F1022" s="1536"/>
      <c r="G1022" s="1536"/>
      <c r="H1022" s="1536"/>
      <c r="I1022" s="1536"/>
      <c r="J1022" s="1536"/>
      <c r="K1022" s="1536"/>
      <c r="L1022" s="1536"/>
      <c r="M1022" s="1536"/>
      <c r="N1022" s="1536"/>
      <c r="O1022" s="1536"/>
      <c r="P1022" s="1536"/>
      <c r="Q1022" s="1536"/>
      <c r="R1022" s="1536"/>
      <c r="S1022" s="1536"/>
      <c r="T1022" s="1536"/>
      <c r="U1022" s="1536"/>
      <c r="V1022" s="1536"/>
      <c r="W1022" s="1536"/>
      <c r="X1022" s="1536"/>
      <c r="Y1022" s="1536"/>
      <c r="Z1022" s="1536"/>
      <c r="AA1022" s="1536"/>
      <c r="AB1022" s="1536"/>
      <c r="AC1022" s="1536"/>
      <c r="AD1022" s="1536"/>
      <c r="AE1022" s="1536"/>
      <c r="AF1022" s="1536"/>
      <c r="AG1022" s="1536"/>
      <c r="AH1022" s="1536"/>
      <c r="AI1022" s="1536"/>
      <c r="AJ1022" s="1536"/>
      <c r="AK1022" s="1536"/>
      <c r="AL1022" s="1536"/>
      <c r="AM1022" s="1536"/>
      <c r="AN1022" s="1536"/>
      <c r="AO1022" s="1536"/>
      <c r="AP1022" s="1536"/>
      <c r="AQ1022" s="1536"/>
      <c r="AR1022" s="1536"/>
      <c r="AS1022" s="1536"/>
      <c r="AT1022" s="1536"/>
      <c r="AU1022" s="1536"/>
      <c r="AV1022" s="1536"/>
      <c r="AW1022" s="1536"/>
      <c r="AX1022" s="1536"/>
      <c r="AY1022" s="1536"/>
      <c r="AZ1022" s="1536"/>
      <c r="BA1022" s="1536"/>
      <c r="BB1022" s="1536"/>
      <c r="BC1022" s="1536"/>
      <c r="BD1022" s="1536"/>
      <c r="BE1022" s="1536"/>
      <c r="BF1022" s="1536"/>
    </row>
    <row r="1023" spans="2:58" ht="15" x14ac:dyDescent="0.25">
      <c r="B1023" s="1536"/>
      <c r="C1023" s="1536"/>
      <c r="D1023" s="1536"/>
      <c r="E1023" s="1536"/>
      <c r="F1023" s="1536"/>
      <c r="G1023" s="1536"/>
      <c r="H1023" s="1536"/>
      <c r="I1023" s="1536"/>
      <c r="J1023" s="1536"/>
      <c r="K1023" s="1536"/>
      <c r="L1023" s="1536"/>
      <c r="M1023" s="1536"/>
      <c r="N1023" s="1536"/>
      <c r="O1023" s="1536"/>
      <c r="P1023" s="1536"/>
      <c r="Q1023" s="1536"/>
      <c r="R1023" s="1536"/>
      <c r="S1023" s="1536"/>
      <c r="T1023" s="1536"/>
      <c r="U1023" s="1536"/>
      <c r="V1023" s="1536"/>
      <c r="W1023" s="1536"/>
      <c r="X1023" s="1536"/>
      <c r="Y1023" s="1536"/>
      <c r="Z1023" s="1536"/>
      <c r="AA1023" s="1536"/>
      <c r="AB1023" s="1536"/>
      <c r="AC1023" s="1536"/>
      <c r="AD1023" s="1536"/>
      <c r="AE1023" s="1536"/>
      <c r="AF1023" s="1536"/>
      <c r="AG1023" s="1536"/>
      <c r="AH1023" s="1536"/>
      <c r="AI1023" s="1536"/>
      <c r="AJ1023" s="1536"/>
      <c r="AK1023" s="1536"/>
      <c r="AL1023" s="1536"/>
      <c r="AM1023" s="1536"/>
      <c r="AN1023" s="1536"/>
      <c r="AO1023" s="1536"/>
      <c r="AP1023" s="1536"/>
      <c r="AQ1023" s="1536"/>
      <c r="AR1023" s="1536"/>
      <c r="AS1023" s="1536"/>
      <c r="AT1023" s="1536"/>
      <c r="AU1023" s="1536"/>
      <c r="AV1023" s="1536"/>
      <c r="AW1023" s="1536"/>
      <c r="AX1023" s="1536"/>
      <c r="AY1023" s="1536"/>
      <c r="AZ1023" s="1536"/>
      <c r="BA1023" s="1536"/>
      <c r="BB1023" s="1536"/>
      <c r="BC1023" s="1536"/>
      <c r="BD1023" s="1536"/>
      <c r="BE1023" s="1536"/>
      <c r="BF1023" s="1536"/>
    </row>
    <row r="1024" spans="2:58" ht="15" x14ac:dyDescent="0.25">
      <c r="B1024" s="1536"/>
      <c r="C1024" s="1536"/>
      <c r="D1024" s="1536"/>
      <c r="E1024" s="1536"/>
      <c r="F1024" s="1536"/>
      <c r="G1024" s="1536"/>
      <c r="H1024" s="1536"/>
      <c r="I1024" s="1536"/>
      <c r="J1024" s="1536"/>
      <c r="K1024" s="1536"/>
      <c r="L1024" s="1536"/>
      <c r="M1024" s="1536"/>
      <c r="N1024" s="1536"/>
      <c r="O1024" s="1536"/>
      <c r="P1024" s="1536"/>
      <c r="Q1024" s="1536"/>
      <c r="R1024" s="1536"/>
      <c r="S1024" s="1536"/>
      <c r="T1024" s="1536"/>
      <c r="U1024" s="1536"/>
      <c r="V1024" s="1536"/>
      <c r="W1024" s="1536"/>
      <c r="X1024" s="1536"/>
      <c r="Y1024" s="1536"/>
      <c r="Z1024" s="1536"/>
      <c r="AA1024" s="1536"/>
      <c r="AB1024" s="1536"/>
      <c r="AC1024" s="1536"/>
      <c r="AD1024" s="1536"/>
      <c r="AE1024" s="1536"/>
      <c r="AF1024" s="1536"/>
      <c r="AG1024" s="1536"/>
      <c r="AH1024" s="1536"/>
      <c r="AI1024" s="1536"/>
      <c r="AJ1024" s="1536"/>
      <c r="AK1024" s="1536"/>
      <c r="AL1024" s="1536"/>
      <c r="AM1024" s="1536"/>
      <c r="AN1024" s="1536"/>
      <c r="AO1024" s="1536"/>
      <c r="AP1024" s="1536"/>
      <c r="AQ1024" s="1536"/>
      <c r="AR1024" s="1536"/>
      <c r="AS1024" s="1536"/>
      <c r="AT1024" s="1536"/>
      <c r="AU1024" s="1536"/>
      <c r="AV1024" s="1536"/>
      <c r="AW1024" s="1536"/>
      <c r="AX1024" s="1536"/>
      <c r="AY1024" s="1536"/>
      <c r="AZ1024" s="1536"/>
      <c r="BA1024" s="1536"/>
      <c r="BB1024" s="1536"/>
      <c r="BC1024" s="1536"/>
      <c r="BD1024" s="1536"/>
      <c r="BE1024" s="1536"/>
      <c r="BF1024" s="1536"/>
    </row>
    <row r="1025" spans="2:58" ht="15" x14ac:dyDescent="0.25">
      <c r="B1025" s="1536"/>
      <c r="C1025" s="1536"/>
      <c r="D1025" s="1536"/>
      <c r="E1025" s="1536"/>
      <c r="F1025" s="1536"/>
      <c r="G1025" s="1536"/>
      <c r="H1025" s="1536"/>
      <c r="I1025" s="1536"/>
      <c r="J1025" s="1536"/>
      <c r="K1025" s="1536"/>
      <c r="L1025" s="1536"/>
      <c r="M1025" s="1536"/>
      <c r="N1025" s="1536"/>
      <c r="O1025" s="1536"/>
      <c r="P1025" s="1536"/>
      <c r="Q1025" s="1536"/>
      <c r="R1025" s="1536"/>
      <c r="S1025" s="1536"/>
      <c r="T1025" s="1536"/>
      <c r="U1025" s="1536"/>
      <c r="V1025" s="1536"/>
      <c r="W1025" s="1536"/>
      <c r="X1025" s="1536"/>
      <c r="Y1025" s="1536"/>
      <c r="Z1025" s="1536"/>
      <c r="AA1025" s="1536"/>
      <c r="AB1025" s="1536"/>
      <c r="AC1025" s="1536"/>
      <c r="AD1025" s="1536"/>
      <c r="AE1025" s="1536"/>
      <c r="AF1025" s="1536"/>
      <c r="AG1025" s="1536"/>
      <c r="AH1025" s="1536"/>
      <c r="AI1025" s="1536"/>
      <c r="AJ1025" s="1536"/>
      <c r="AK1025" s="1536"/>
      <c r="AL1025" s="1536"/>
      <c r="AM1025" s="1536"/>
      <c r="AN1025" s="1536"/>
      <c r="AO1025" s="1536"/>
      <c r="AP1025" s="1536"/>
      <c r="AQ1025" s="1536"/>
      <c r="AR1025" s="1536"/>
      <c r="AS1025" s="1536"/>
      <c r="AT1025" s="1536"/>
      <c r="AU1025" s="1536"/>
      <c r="AV1025" s="1536"/>
      <c r="AW1025" s="1536"/>
      <c r="AX1025" s="1536"/>
      <c r="AY1025" s="1536"/>
      <c r="AZ1025" s="1536"/>
      <c r="BA1025" s="1536"/>
      <c r="BB1025" s="1536"/>
      <c r="BC1025" s="1536"/>
      <c r="BD1025" s="1536"/>
      <c r="BE1025" s="1536"/>
      <c r="BF1025" s="1536"/>
    </row>
    <row r="1026" spans="2:58" ht="15" x14ac:dyDescent="0.25">
      <c r="B1026" s="1536"/>
      <c r="C1026" s="1536"/>
      <c r="D1026" s="1536"/>
      <c r="E1026" s="1536"/>
      <c r="F1026" s="1536"/>
      <c r="G1026" s="1536"/>
      <c r="H1026" s="1536"/>
      <c r="I1026" s="1536"/>
      <c r="J1026" s="1536"/>
      <c r="K1026" s="1536"/>
      <c r="L1026" s="1536"/>
      <c r="M1026" s="1536"/>
      <c r="N1026" s="1536"/>
      <c r="O1026" s="1536"/>
      <c r="P1026" s="1536"/>
      <c r="Q1026" s="1536"/>
      <c r="R1026" s="1536"/>
      <c r="S1026" s="1536"/>
      <c r="T1026" s="1536"/>
      <c r="U1026" s="1536"/>
      <c r="V1026" s="1536"/>
      <c r="W1026" s="1536"/>
      <c r="X1026" s="1536"/>
      <c r="Y1026" s="1536"/>
      <c r="Z1026" s="1536"/>
      <c r="AA1026" s="1536"/>
      <c r="AB1026" s="1536"/>
      <c r="AC1026" s="1536"/>
      <c r="AD1026" s="1536"/>
      <c r="AE1026" s="1536"/>
      <c r="AF1026" s="1536"/>
      <c r="AG1026" s="1536"/>
      <c r="AH1026" s="1536"/>
      <c r="AI1026" s="1536"/>
      <c r="AJ1026" s="1536"/>
      <c r="AK1026" s="1536"/>
      <c r="AL1026" s="1536"/>
      <c r="AM1026" s="1536"/>
      <c r="AN1026" s="1536"/>
      <c r="AO1026" s="1536"/>
      <c r="AP1026" s="1536"/>
      <c r="AQ1026" s="1536"/>
      <c r="AR1026" s="1536"/>
      <c r="AS1026" s="1536"/>
      <c r="AT1026" s="1536"/>
      <c r="AU1026" s="1536"/>
      <c r="AV1026" s="1536"/>
      <c r="AW1026" s="1536"/>
      <c r="AX1026" s="1536"/>
      <c r="AY1026" s="1536"/>
      <c r="AZ1026" s="1536"/>
      <c r="BA1026" s="1536"/>
      <c r="BB1026" s="1536"/>
      <c r="BC1026" s="1536"/>
      <c r="BD1026" s="1536"/>
      <c r="BE1026" s="1536"/>
      <c r="BF1026" s="1536"/>
    </row>
    <row r="1027" spans="2:58" ht="15" x14ac:dyDescent="0.25">
      <c r="B1027" s="1536"/>
      <c r="C1027" s="1536"/>
      <c r="D1027" s="1536"/>
      <c r="E1027" s="1536"/>
      <c r="F1027" s="1536"/>
      <c r="G1027" s="1536"/>
      <c r="H1027" s="1536"/>
      <c r="I1027" s="1536"/>
      <c r="J1027" s="1536"/>
      <c r="K1027" s="1536"/>
      <c r="L1027" s="1536"/>
      <c r="M1027" s="1536"/>
      <c r="N1027" s="1536"/>
      <c r="O1027" s="1536"/>
      <c r="P1027" s="1536"/>
      <c r="Q1027" s="1536"/>
      <c r="R1027" s="1536"/>
      <c r="S1027" s="1536"/>
      <c r="T1027" s="1536"/>
      <c r="U1027" s="1536"/>
      <c r="V1027" s="1536"/>
      <c r="W1027" s="1536"/>
      <c r="X1027" s="1536"/>
      <c r="Y1027" s="1536"/>
      <c r="Z1027" s="1536"/>
      <c r="AA1027" s="1536"/>
      <c r="AB1027" s="1536"/>
      <c r="AC1027" s="1536"/>
      <c r="AD1027" s="1536"/>
      <c r="AE1027" s="1536"/>
      <c r="AF1027" s="1536"/>
      <c r="AG1027" s="1536"/>
      <c r="AH1027" s="1536"/>
      <c r="AI1027" s="1536"/>
      <c r="AJ1027" s="1536"/>
      <c r="AK1027" s="1536"/>
      <c r="AL1027" s="1536"/>
      <c r="AM1027" s="1536"/>
      <c r="AN1027" s="1536"/>
      <c r="AO1027" s="1536"/>
      <c r="AP1027" s="1536"/>
      <c r="AQ1027" s="1536"/>
      <c r="AR1027" s="1536"/>
      <c r="AS1027" s="1536"/>
      <c r="AT1027" s="1536"/>
      <c r="AU1027" s="1536"/>
      <c r="AV1027" s="1536"/>
      <c r="AW1027" s="1536"/>
      <c r="AX1027" s="1536"/>
      <c r="AY1027" s="1536"/>
      <c r="AZ1027" s="1536"/>
      <c r="BA1027" s="1536"/>
      <c r="BB1027" s="1536"/>
      <c r="BC1027" s="1536"/>
      <c r="BD1027" s="1536"/>
      <c r="BE1027" s="1536"/>
      <c r="BF1027" s="1536"/>
    </row>
    <row r="1028" spans="2:58" ht="15" x14ac:dyDescent="0.25">
      <c r="B1028" s="1536"/>
      <c r="C1028" s="1536"/>
      <c r="D1028" s="1536"/>
      <c r="E1028" s="1536"/>
      <c r="F1028" s="1536"/>
      <c r="G1028" s="1536"/>
      <c r="H1028" s="1536"/>
      <c r="I1028" s="1536"/>
      <c r="J1028" s="1536"/>
      <c r="K1028" s="1536"/>
      <c r="L1028" s="1536"/>
      <c r="M1028" s="1536"/>
      <c r="N1028" s="1536"/>
      <c r="O1028" s="1536"/>
      <c r="P1028" s="1536"/>
      <c r="Q1028" s="1536"/>
      <c r="R1028" s="1536"/>
      <c r="S1028" s="1536"/>
      <c r="T1028" s="1536"/>
      <c r="U1028" s="1536"/>
      <c r="V1028" s="1536"/>
      <c r="W1028" s="1536"/>
      <c r="X1028" s="1536"/>
      <c r="Y1028" s="1536"/>
      <c r="Z1028" s="1536"/>
      <c r="AA1028" s="1536"/>
      <c r="AB1028" s="1536"/>
      <c r="AC1028" s="1536"/>
      <c r="AD1028" s="1536"/>
      <c r="AE1028" s="1536"/>
      <c r="AF1028" s="1536"/>
      <c r="AG1028" s="1536"/>
      <c r="AH1028" s="1536"/>
      <c r="AI1028" s="1536"/>
      <c r="AJ1028" s="1536"/>
      <c r="AK1028" s="1536"/>
      <c r="AL1028" s="1536"/>
      <c r="AM1028" s="1536"/>
      <c r="AN1028" s="1536"/>
      <c r="AO1028" s="1536"/>
      <c r="AP1028" s="1536"/>
      <c r="AQ1028" s="1536"/>
      <c r="AR1028" s="1536"/>
      <c r="AS1028" s="1536"/>
      <c r="AT1028" s="1536"/>
      <c r="AU1028" s="1536"/>
      <c r="AV1028" s="1536"/>
      <c r="AW1028" s="1536"/>
      <c r="AX1028" s="1536"/>
      <c r="AY1028" s="1536"/>
      <c r="AZ1028" s="1536"/>
      <c r="BA1028" s="1536"/>
      <c r="BB1028" s="1536"/>
      <c r="BC1028" s="1536"/>
      <c r="BD1028" s="1536"/>
      <c r="BE1028" s="1536"/>
      <c r="BF1028" s="1536"/>
    </row>
    <row r="1029" spans="2:58" ht="15" x14ac:dyDescent="0.25">
      <c r="B1029" s="1536"/>
      <c r="C1029" s="1536"/>
      <c r="D1029" s="1536"/>
      <c r="E1029" s="1536"/>
      <c r="F1029" s="1536"/>
      <c r="G1029" s="1536"/>
      <c r="H1029" s="1536"/>
      <c r="I1029" s="1536"/>
      <c r="J1029" s="1536"/>
      <c r="K1029" s="1536"/>
      <c r="L1029" s="1536"/>
      <c r="M1029" s="1536"/>
      <c r="N1029" s="1536"/>
      <c r="O1029" s="1536"/>
      <c r="P1029" s="1536"/>
      <c r="Q1029" s="1536"/>
      <c r="R1029" s="1536"/>
      <c r="S1029" s="1536"/>
      <c r="T1029" s="1536"/>
      <c r="U1029" s="1536"/>
      <c r="V1029" s="1536"/>
      <c r="W1029" s="1536"/>
      <c r="X1029" s="1536"/>
      <c r="Y1029" s="1536"/>
      <c r="Z1029" s="1536"/>
      <c r="AA1029" s="1536"/>
      <c r="AB1029" s="1536"/>
      <c r="AC1029" s="1536"/>
      <c r="AD1029" s="1536"/>
      <c r="AE1029" s="1536"/>
      <c r="AF1029" s="1536"/>
      <c r="AG1029" s="1536"/>
      <c r="AH1029" s="1536"/>
      <c r="AI1029" s="1536"/>
      <c r="AJ1029" s="1536"/>
      <c r="AK1029" s="1536"/>
      <c r="AL1029" s="1536"/>
      <c r="AM1029" s="1536"/>
      <c r="AN1029" s="1536"/>
      <c r="AO1029" s="1536"/>
      <c r="AP1029" s="1536"/>
      <c r="AQ1029" s="1536"/>
      <c r="AR1029" s="1536"/>
      <c r="AS1029" s="1536"/>
      <c r="AT1029" s="1536"/>
      <c r="AU1029" s="1536"/>
      <c r="AV1029" s="1536"/>
      <c r="AW1029" s="1536"/>
      <c r="AX1029" s="1536"/>
      <c r="AY1029" s="1536"/>
      <c r="AZ1029" s="1536"/>
      <c r="BA1029" s="1536"/>
      <c r="BB1029" s="1536"/>
      <c r="BC1029" s="1536"/>
      <c r="BD1029" s="1536"/>
      <c r="BE1029" s="1536"/>
      <c r="BF1029" s="1536"/>
    </row>
    <row r="1030" spans="2:58" ht="15" x14ac:dyDescent="0.25">
      <c r="B1030" s="1536"/>
      <c r="C1030" s="1536"/>
      <c r="D1030" s="1536"/>
      <c r="E1030" s="1536"/>
      <c r="F1030" s="1536"/>
      <c r="G1030" s="1536"/>
      <c r="H1030" s="1536"/>
      <c r="I1030" s="1536"/>
      <c r="J1030" s="1536"/>
      <c r="K1030" s="1536"/>
      <c r="L1030" s="1536"/>
      <c r="M1030" s="1536"/>
      <c r="N1030" s="1536"/>
      <c r="O1030" s="1536"/>
      <c r="P1030" s="1536"/>
      <c r="Q1030" s="1536"/>
      <c r="R1030" s="1536"/>
      <c r="S1030" s="1536"/>
      <c r="T1030" s="1536"/>
      <c r="U1030" s="1536"/>
      <c r="V1030" s="1536"/>
      <c r="W1030" s="1536"/>
      <c r="X1030" s="1536"/>
      <c r="Y1030" s="1536"/>
      <c r="Z1030" s="1536"/>
      <c r="AA1030" s="1536"/>
      <c r="AB1030" s="1536"/>
      <c r="AC1030" s="1536"/>
      <c r="AD1030" s="1536"/>
      <c r="AE1030" s="1536"/>
      <c r="AF1030" s="1536"/>
      <c r="AG1030" s="1536"/>
      <c r="AH1030" s="1536"/>
      <c r="AI1030" s="1536"/>
      <c r="AJ1030" s="1536"/>
      <c r="AK1030" s="1536"/>
      <c r="AL1030" s="1536"/>
      <c r="AM1030" s="1536"/>
      <c r="AN1030" s="1536"/>
      <c r="AO1030" s="1536"/>
      <c r="AP1030" s="1536"/>
      <c r="AQ1030" s="1536"/>
      <c r="AR1030" s="1536"/>
      <c r="AS1030" s="1536"/>
      <c r="AT1030" s="1536"/>
      <c r="AU1030" s="1536"/>
      <c r="AV1030" s="1536"/>
      <c r="AW1030" s="1536"/>
      <c r="AX1030" s="1536"/>
      <c r="AY1030" s="1536"/>
      <c r="AZ1030" s="1536"/>
      <c r="BA1030" s="1536"/>
      <c r="BB1030" s="1536"/>
      <c r="BC1030" s="1536"/>
      <c r="BD1030" s="1536"/>
      <c r="BE1030" s="1536"/>
      <c r="BF1030" s="1536"/>
    </row>
    <row r="1031" spans="2:58" ht="15" x14ac:dyDescent="0.25">
      <c r="B1031" s="1536"/>
      <c r="C1031" s="1536"/>
      <c r="D1031" s="1536"/>
      <c r="E1031" s="1536"/>
      <c r="F1031" s="1536"/>
      <c r="G1031" s="1536"/>
      <c r="H1031" s="1536"/>
      <c r="I1031" s="1536"/>
      <c r="J1031" s="1536"/>
      <c r="K1031" s="1536"/>
      <c r="L1031" s="1536"/>
      <c r="M1031" s="1536"/>
      <c r="N1031" s="1536"/>
      <c r="O1031" s="1536"/>
      <c r="P1031" s="1536"/>
      <c r="Q1031" s="1536"/>
      <c r="R1031" s="1536"/>
      <c r="S1031" s="1536"/>
      <c r="T1031" s="1536"/>
      <c r="U1031" s="1536"/>
      <c r="V1031" s="1536"/>
      <c r="W1031" s="1536"/>
      <c r="X1031" s="1536"/>
      <c r="Y1031" s="1536"/>
      <c r="Z1031" s="1536"/>
      <c r="AA1031" s="1536"/>
      <c r="AB1031" s="1536"/>
      <c r="AC1031" s="1536"/>
      <c r="AD1031" s="1536"/>
      <c r="AE1031" s="1536"/>
      <c r="AF1031" s="1536"/>
      <c r="AG1031" s="1536"/>
      <c r="AH1031" s="1536"/>
      <c r="AI1031" s="1536"/>
      <c r="AJ1031" s="1536"/>
      <c r="AK1031" s="1536"/>
      <c r="AL1031" s="1536"/>
      <c r="AM1031" s="1536"/>
      <c r="AN1031" s="1536"/>
      <c r="AO1031" s="1536"/>
      <c r="AP1031" s="1536"/>
      <c r="AQ1031" s="1536"/>
      <c r="AR1031" s="1536"/>
      <c r="AS1031" s="1536"/>
      <c r="AT1031" s="1536"/>
      <c r="AU1031" s="1536"/>
      <c r="AV1031" s="1536"/>
      <c r="AW1031" s="1536"/>
      <c r="AX1031" s="1536"/>
      <c r="AY1031" s="1536"/>
      <c r="AZ1031" s="1536"/>
      <c r="BA1031" s="1536"/>
      <c r="BB1031" s="1536"/>
      <c r="BC1031" s="1536"/>
      <c r="BD1031" s="1536"/>
      <c r="BE1031" s="1536"/>
      <c r="BF1031" s="1536"/>
    </row>
    <row r="1032" spans="2:58" ht="15" x14ac:dyDescent="0.25">
      <c r="B1032" s="1536"/>
      <c r="C1032" s="1536"/>
      <c r="D1032" s="1536"/>
      <c r="E1032" s="1536"/>
      <c r="F1032" s="1536"/>
      <c r="G1032" s="1536"/>
      <c r="H1032" s="1536"/>
      <c r="I1032" s="1536"/>
      <c r="J1032" s="1536"/>
      <c r="K1032" s="1536"/>
      <c r="L1032" s="1536"/>
      <c r="M1032" s="1536"/>
      <c r="N1032" s="1536"/>
      <c r="O1032" s="1536"/>
      <c r="P1032" s="1536"/>
      <c r="Q1032" s="1536"/>
      <c r="R1032" s="1536"/>
      <c r="S1032" s="1536"/>
      <c r="T1032" s="1536"/>
      <c r="U1032" s="1536"/>
      <c r="V1032" s="1536"/>
      <c r="W1032" s="1536"/>
      <c r="X1032" s="1536"/>
      <c r="Y1032" s="1536"/>
      <c r="Z1032" s="1536"/>
      <c r="AA1032" s="1536"/>
      <c r="AB1032" s="1536"/>
      <c r="AC1032" s="1536"/>
      <c r="AD1032" s="1536"/>
      <c r="AE1032" s="1536"/>
      <c r="AF1032" s="1536"/>
      <c r="AG1032" s="1536"/>
      <c r="AH1032" s="1536"/>
      <c r="AI1032" s="1536"/>
      <c r="AJ1032" s="1536"/>
      <c r="AK1032" s="1536"/>
      <c r="AL1032" s="1536"/>
      <c r="AM1032" s="1536"/>
      <c r="AN1032" s="1536"/>
      <c r="AO1032" s="1536"/>
      <c r="AP1032" s="1536"/>
      <c r="AQ1032" s="1536"/>
      <c r="AR1032" s="1536"/>
      <c r="AS1032" s="1536"/>
      <c r="AT1032" s="1536"/>
      <c r="AU1032" s="1536"/>
      <c r="AV1032" s="1536"/>
      <c r="AW1032" s="1536"/>
      <c r="AX1032" s="1536"/>
      <c r="AY1032" s="1536"/>
      <c r="AZ1032" s="1536"/>
      <c r="BA1032" s="1536"/>
      <c r="BB1032" s="1536"/>
      <c r="BC1032" s="1536"/>
      <c r="BD1032" s="1536"/>
      <c r="BE1032" s="1536"/>
      <c r="BF1032" s="1536"/>
    </row>
    <row r="1033" spans="2:58" ht="15" x14ac:dyDescent="0.25">
      <c r="B1033" s="1536"/>
      <c r="C1033" s="1536"/>
      <c r="D1033" s="1536"/>
      <c r="E1033" s="1536"/>
      <c r="F1033" s="1536"/>
      <c r="G1033" s="1536"/>
      <c r="H1033" s="1536"/>
      <c r="I1033" s="1536"/>
      <c r="J1033" s="1536"/>
      <c r="K1033" s="1536"/>
      <c r="L1033" s="1536"/>
      <c r="M1033" s="1536"/>
      <c r="N1033" s="1536"/>
      <c r="O1033" s="1536"/>
      <c r="P1033" s="1536"/>
      <c r="Q1033" s="1536"/>
      <c r="R1033" s="1536"/>
      <c r="S1033" s="1536"/>
      <c r="T1033" s="1536"/>
      <c r="U1033" s="1536"/>
      <c r="V1033" s="1536"/>
      <c r="W1033" s="1536"/>
      <c r="X1033" s="1536"/>
      <c r="Y1033" s="1536"/>
      <c r="Z1033" s="1536"/>
      <c r="AA1033" s="1536"/>
      <c r="AB1033" s="1536"/>
      <c r="AC1033" s="1536"/>
      <c r="AD1033" s="1536"/>
      <c r="AE1033" s="1536"/>
      <c r="AF1033" s="1536"/>
      <c r="AG1033" s="1536"/>
      <c r="AH1033" s="1536"/>
      <c r="AI1033" s="1536"/>
      <c r="AJ1033" s="1536"/>
      <c r="AK1033" s="1536"/>
      <c r="AL1033" s="1536"/>
      <c r="AM1033" s="1536"/>
      <c r="AN1033" s="1536"/>
      <c r="AO1033" s="1536"/>
      <c r="AP1033" s="1536"/>
      <c r="AQ1033" s="1536"/>
      <c r="AR1033" s="1536"/>
      <c r="AS1033" s="1536"/>
      <c r="AT1033" s="1536"/>
      <c r="AU1033" s="1536"/>
      <c r="AV1033" s="1536"/>
      <c r="AW1033" s="1536"/>
      <c r="AX1033" s="1536"/>
      <c r="AY1033" s="1536"/>
      <c r="AZ1033" s="1536"/>
      <c r="BA1033" s="1536"/>
      <c r="BB1033" s="1536"/>
      <c r="BC1033" s="1536"/>
      <c r="BD1033" s="1536"/>
      <c r="BE1033" s="1536"/>
      <c r="BF1033" s="1536"/>
    </row>
    <row r="1034" spans="2:58" ht="15" x14ac:dyDescent="0.25">
      <c r="B1034" s="1536"/>
      <c r="C1034" s="1536"/>
      <c r="D1034" s="1536"/>
      <c r="E1034" s="1536"/>
      <c r="F1034" s="1536"/>
      <c r="G1034" s="1536"/>
      <c r="H1034" s="1536"/>
      <c r="I1034" s="1536"/>
      <c r="J1034" s="1536"/>
      <c r="K1034" s="1536"/>
      <c r="L1034" s="1536"/>
      <c r="M1034" s="1536"/>
      <c r="N1034" s="1536"/>
      <c r="O1034" s="1536"/>
      <c r="P1034" s="1536"/>
      <c r="Q1034" s="1536"/>
      <c r="R1034" s="1536"/>
      <c r="S1034" s="1536"/>
      <c r="T1034" s="1536"/>
      <c r="U1034" s="1536"/>
      <c r="V1034" s="1536"/>
      <c r="W1034" s="1536"/>
      <c r="X1034" s="1536"/>
      <c r="Y1034" s="1536"/>
      <c r="Z1034" s="1536"/>
      <c r="AA1034" s="1536"/>
      <c r="AB1034" s="1536"/>
      <c r="AC1034" s="1536"/>
      <c r="AD1034" s="1536"/>
      <c r="AE1034" s="1536"/>
      <c r="AF1034" s="1536"/>
      <c r="AG1034" s="1536"/>
      <c r="AH1034" s="1536"/>
      <c r="AI1034" s="1536"/>
      <c r="AJ1034" s="1536"/>
      <c r="AK1034" s="1536"/>
      <c r="AL1034" s="1536"/>
      <c r="AM1034" s="1536"/>
      <c r="AN1034" s="1536"/>
      <c r="AO1034" s="1536"/>
      <c r="AP1034" s="1536"/>
      <c r="AQ1034" s="1536"/>
      <c r="AR1034" s="1536"/>
      <c r="AS1034" s="1536"/>
      <c r="AT1034" s="1536"/>
      <c r="AU1034" s="1536"/>
      <c r="AV1034" s="1536"/>
      <c r="AW1034" s="1536"/>
      <c r="AX1034" s="1536"/>
      <c r="AY1034" s="1536"/>
      <c r="AZ1034" s="1536"/>
      <c r="BA1034" s="1536"/>
      <c r="BB1034" s="1536"/>
      <c r="BC1034" s="1536"/>
      <c r="BD1034" s="1536"/>
      <c r="BE1034" s="1536"/>
      <c r="BF1034" s="1536"/>
    </row>
    <row r="1035" spans="2:58" ht="15" x14ac:dyDescent="0.25">
      <c r="B1035" s="1536"/>
      <c r="C1035" s="1536"/>
      <c r="D1035" s="1536"/>
      <c r="E1035" s="1536"/>
      <c r="F1035" s="1536"/>
      <c r="G1035" s="1536"/>
      <c r="H1035" s="1536"/>
      <c r="I1035" s="1536"/>
      <c r="J1035" s="1536"/>
      <c r="K1035" s="1536"/>
      <c r="L1035" s="1536"/>
      <c r="M1035" s="1536"/>
      <c r="N1035" s="1536"/>
      <c r="O1035" s="1536"/>
      <c r="P1035" s="1536"/>
      <c r="Q1035" s="1536"/>
      <c r="R1035" s="1536"/>
      <c r="S1035" s="1536"/>
      <c r="T1035" s="1536"/>
      <c r="U1035" s="1536"/>
      <c r="V1035" s="1536"/>
      <c r="W1035" s="1536"/>
      <c r="X1035" s="1536"/>
      <c r="Y1035" s="1536"/>
      <c r="Z1035" s="1536"/>
      <c r="AA1035" s="1536"/>
      <c r="AB1035" s="1536"/>
      <c r="AC1035" s="1536"/>
      <c r="AD1035" s="1536"/>
      <c r="AE1035" s="1536"/>
      <c r="AF1035" s="1536"/>
      <c r="AG1035" s="1536"/>
      <c r="AH1035" s="1536"/>
      <c r="AI1035" s="1536"/>
      <c r="AJ1035" s="1536"/>
      <c r="AK1035" s="1536"/>
      <c r="AL1035" s="1536"/>
      <c r="AM1035" s="1536"/>
      <c r="AN1035" s="1536"/>
      <c r="AO1035" s="1536"/>
      <c r="AP1035" s="1536"/>
      <c r="AQ1035" s="1536"/>
      <c r="AR1035" s="1536"/>
      <c r="AS1035" s="1536"/>
      <c r="AT1035" s="1536"/>
      <c r="AU1035" s="1536"/>
      <c r="AV1035" s="1536"/>
      <c r="AW1035" s="1536"/>
      <c r="AX1035" s="1536"/>
      <c r="AY1035" s="1536"/>
      <c r="AZ1035" s="1536"/>
      <c r="BA1035" s="1536"/>
      <c r="BB1035" s="1536"/>
      <c r="BC1035" s="1536"/>
      <c r="BD1035" s="1536"/>
      <c r="BE1035" s="1536"/>
      <c r="BF1035" s="1536"/>
    </row>
    <row r="1036" spans="2:58" ht="15" x14ac:dyDescent="0.25">
      <c r="B1036" s="1536"/>
      <c r="C1036" s="1536"/>
      <c r="D1036" s="1536"/>
      <c r="E1036" s="1536"/>
      <c r="F1036" s="1536"/>
      <c r="G1036" s="1536"/>
      <c r="H1036" s="1536"/>
      <c r="I1036" s="1536"/>
      <c r="J1036" s="1536"/>
      <c r="K1036" s="1536"/>
      <c r="L1036" s="1536"/>
      <c r="M1036" s="1536"/>
      <c r="N1036" s="1536"/>
      <c r="O1036" s="1536"/>
      <c r="P1036" s="1536"/>
      <c r="Q1036" s="1536"/>
      <c r="R1036" s="1536"/>
      <c r="S1036" s="1536"/>
      <c r="T1036" s="1536"/>
      <c r="U1036" s="1536"/>
      <c r="V1036" s="1536"/>
      <c r="W1036" s="1536"/>
      <c r="X1036" s="1536"/>
      <c r="Y1036" s="1536"/>
      <c r="Z1036" s="1536"/>
      <c r="AA1036" s="1536"/>
      <c r="AB1036" s="1536"/>
      <c r="AC1036" s="1536"/>
      <c r="AD1036" s="1536"/>
      <c r="AE1036" s="1536"/>
      <c r="AF1036" s="1536"/>
      <c r="AG1036" s="1536"/>
      <c r="AH1036" s="1536"/>
      <c r="AI1036" s="1536"/>
      <c r="AJ1036" s="1536"/>
      <c r="AK1036" s="1536"/>
      <c r="AL1036" s="1536"/>
      <c r="AM1036" s="1536"/>
      <c r="AN1036" s="1536"/>
      <c r="AO1036" s="1536"/>
      <c r="AP1036" s="1536"/>
      <c r="AQ1036" s="1536"/>
      <c r="AR1036" s="1536"/>
      <c r="AS1036" s="1536"/>
      <c r="AT1036" s="1536"/>
      <c r="AU1036" s="1536"/>
      <c r="AV1036" s="1536"/>
      <c r="AW1036" s="1536"/>
      <c r="AX1036" s="1536"/>
      <c r="AY1036" s="1536"/>
      <c r="AZ1036" s="1536"/>
      <c r="BA1036" s="1536"/>
      <c r="BB1036" s="1536"/>
      <c r="BC1036" s="1536"/>
      <c r="BD1036" s="1536"/>
      <c r="BE1036" s="1536"/>
      <c r="BF1036" s="1536"/>
    </row>
    <row r="1037" spans="2:58" ht="15" x14ac:dyDescent="0.25">
      <c r="B1037" s="1536"/>
      <c r="C1037" s="1536"/>
      <c r="D1037" s="1536"/>
      <c r="E1037" s="1536"/>
      <c r="F1037" s="1536"/>
      <c r="G1037" s="1536"/>
      <c r="H1037" s="1536"/>
      <c r="I1037" s="1536"/>
      <c r="J1037" s="1536"/>
      <c r="K1037" s="1536"/>
      <c r="L1037" s="1536"/>
      <c r="M1037" s="1536"/>
      <c r="N1037" s="1536"/>
      <c r="O1037" s="1536"/>
      <c r="P1037" s="1536"/>
      <c r="Q1037" s="1536"/>
      <c r="R1037" s="1536"/>
      <c r="S1037" s="1536"/>
      <c r="T1037" s="1536"/>
      <c r="U1037" s="1536"/>
      <c r="V1037" s="1536"/>
      <c r="W1037" s="1536"/>
      <c r="X1037" s="1536"/>
      <c r="Y1037" s="1536"/>
      <c r="Z1037" s="1536"/>
      <c r="AA1037" s="1536"/>
      <c r="AB1037" s="1536"/>
      <c r="AC1037" s="1536"/>
      <c r="AD1037" s="1536"/>
      <c r="AE1037" s="1536"/>
      <c r="AF1037" s="1536"/>
      <c r="AG1037" s="1536"/>
      <c r="AH1037" s="1536"/>
      <c r="AI1037" s="1536"/>
      <c r="AJ1037" s="1536"/>
      <c r="AK1037" s="1536"/>
      <c r="AL1037" s="1536"/>
      <c r="AM1037" s="1536"/>
      <c r="AN1037" s="1536"/>
      <c r="AO1037" s="1536"/>
      <c r="AP1037" s="1536"/>
      <c r="AQ1037" s="1536"/>
      <c r="AR1037" s="1536"/>
      <c r="AS1037" s="1536"/>
      <c r="AT1037" s="1536"/>
      <c r="AU1037" s="1536"/>
      <c r="AV1037" s="1536"/>
      <c r="AW1037" s="1536"/>
      <c r="AX1037" s="1536"/>
      <c r="AY1037" s="1536"/>
      <c r="AZ1037" s="1536"/>
      <c r="BA1037" s="1536"/>
      <c r="BB1037" s="1536"/>
      <c r="BC1037" s="1536"/>
      <c r="BD1037" s="1536"/>
      <c r="BE1037" s="1536"/>
      <c r="BF1037" s="1536"/>
    </row>
    <row r="1038" spans="2:58" ht="15" x14ac:dyDescent="0.25">
      <c r="B1038" s="1536"/>
      <c r="C1038" s="1536"/>
      <c r="D1038" s="1536"/>
      <c r="E1038" s="1536"/>
      <c r="F1038" s="1536"/>
      <c r="G1038" s="1536"/>
      <c r="H1038" s="1536"/>
      <c r="I1038" s="1536"/>
      <c r="J1038" s="1536"/>
      <c r="K1038" s="1536"/>
      <c r="L1038" s="1536"/>
      <c r="M1038" s="1536"/>
      <c r="N1038" s="1536"/>
      <c r="O1038" s="1536"/>
      <c r="P1038" s="1536"/>
      <c r="Q1038" s="1536"/>
      <c r="R1038" s="1536"/>
      <c r="S1038" s="1536"/>
      <c r="T1038" s="1536"/>
      <c r="U1038" s="1536"/>
      <c r="V1038" s="1536"/>
      <c r="W1038" s="1536"/>
      <c r="X1038" s="1536"/>
      <c r="Y1038" s="1536"/>
      <c r="Z1038" s="1536"/>
      <c r="AA1038" s="1536"/>
      <c r="AB1038" s="1536"/>
      <c r="AC1038" s="1536"/>
      <c r="AD1038" s="1536"/>
      <c r="AE1038" s="1536"/>
      <c r="AF1038" s="1536"/>
      <c r="AG1038" s="1536"/>
      <c r="AH1038" s="1536"/>
      <c r="AI1038" s="1536"/>
      <c r="AJ1038" s="1536"/>
      <c r="AK1038" s="1536"/>
      <c r="AL1038" s="1536"/>
      <c r="AM1038" s="1536"/>
      <c r="AN1038" s="1536"/>
      <c r="AO1038" s="1536"/>
      <c r="AP1038" s="1536"/>
      <c r="AQ1038" s="1536"/>
      <c r="AR1038" s="1536"/>
      <c r="AS1038" s="1536"/>
      <c r="AT1038" s="1536"/>
      <c r="AU1038" s="1536"/>
      <c r="AV1038" s="1536"/>
      <c r="AW1038" s="1536"/>
      <c r="AX1038" s="1536"/>
      <c r="AY1038" s="1536"/>
      <c r="AZ1038" s="1536"/>
      <c r="BA1038" s="1536"/>
      <c r="BB1038" s="1536"/>
      <c r="BC1038" s="1536"/>
      <c r="BD1038" s="1536"/>
      <c r="BE1038" s="1536"/>
      <c r="BF1038" s="1536"/>
    </row>
    <row r="1039" spans="2:58" ht="15" x14ac:dyDescent="0.25">
      <c r="B1039" s="1536"/>
      <c r="C1039" s="1536"/>
      <c r="D1039" s="1536"/>
      <c r="E1039" s="1536"/>
      <c r="F1039" s="1536"/>
      <c r="G1039" s="1536"/>
      <c r="H1039" s="1536"/>
      <c r="I1039" s="1536"/>
      <c r="J1039" s="1536"/>
      <c r="K1039" s="1536"/>
      <c r="L1039" s="1536"/>
      <c r="M1039" s="1536"/>
      <c r="N1039" s="1536"/>
      <c r="O1039" s="1536"/>
      <c r="P1039" s="1536"/>
      <c r="Q1039" s="1536"/>
      <c r="R1039" s="1536"/>
      <c r="S1039" s="1536"/>
      <c r="T1039" s="1536"/>
      <c r="U1039" s="1536"/>
      <c r="V1039" s="1536"/>
      <c r="W1039" s="1536"/>
      <c r="X1039" s="1536"/>
      <c r="Y1039" s="1536"/>
      <c r="Z1039" s="1536"/>
      <c r="AA1039" s="1536"/>
      <c r="AB1039" s="1536"/>
      <c r="AC1039" s="1536"/>
      <c r="AD1039" s="1536"/>
      <c r="AE1039" s="1536"/>
      <c r="AF1039" s="1536"/>
      <c r="AG1039" s="1536"/>
      <c r="AH1039" s="1536"/>
      <c r="AI1039" s="1536"/>
      <c r="AJ1039" s="1536"/>
      <c r="AK1039" s="1536"/>
      <c r="AL1039" s="1536"/>
      <c r="AM1039" s="1536"/>
      <c r="AN1039" s="1536"/>
      <c r="AO1039" s="1536"/>
      <c r="AP1039" s="1536"/>
      <c r="AQ1039" s="1536"/>
      <c r="AR1039" s="1536"/>
      <c r="AS1039" s="1536"/>
      <c r="AT1039" s="1536"/>
      <c r="AU1039" s="1536"/>
      <c r="AV1039" s="1536"/>
      <c r="AW1039" s="1536"/>
      <c r="AX1039" s="1536"/>
      <c r="AY1039" s="1536"/>
      <c r="AZ1039" s="1536"/>
      <c r="BA1039" s="1536"/>
      <c r="BB1039" s="1536"/>
      <c r="BC1039" s="1536"/>
      <c r="BD1039" s="1536"/>
      <c r="BE1039" s="1536"/>
      <c r="BF1039" s="1536"/>
    </row>
    <row r="1040" spans="2:58" ht="15" x14ac:dyDescent="0.25">
      <c r="B1040" s="1536"/>
      <c r="C1040" s="1536"/>
      <c r="D1040" s="1536"/>
      <c r="E1040" s="1536"/>
      <c r="F1040" s="1536"/>
      <c r="G1040" s="1536"/>
      <c r="H1040" s="1536"/>
      <c r="I1040" s="1536"/>
      <c r="J1040" s="1536"/>
      <c r="K1040" s="1536"/>
      <c r="L1040" s="1536"/>
      <c r="M1040" s="1536"/>
      <c r="N1040" s="1536"/>
      <c r="O1040" s="1536"/>
      <c r="P1040" s="1536"/>
      <c r="Q1040" s="1536"/>
      <c r="R1040" s="1536"/>
      <c r="S1040" s="1536"/>
      <c r="T1040" s="1536"/>
      <c r="U1040" s="1536"/>
      <c r="V1040" s="1536"/>
      <c r="W1040" s="1536"/>
      <c r="X1040" s="1536"/>
      <c r="Y1040" s="1536"/>
      <c r="Z1040" s="1536"/>
      <c r="AA1040" s="1536"/>
      <c r="AB1040" s="1536"/>
      <c r="AC1040" s="1536"/>
      <c r="AD1040" s="1536"/>
      <c r="AE1040" s="1536"/>
      <c r="AF1040" s="1536"/>
      <c r="AG1040" s="1536"/>
      <c r="AH1040" s="1536"/>
      <c r="AI1040" s="1536"/>
      <c r="AJ1040" s="1536"/>
      <c r="AK1040" s="1536"/>
      <c r="AL1040" s="1536"/>
      <c r="AM1040" s="1536"/>
      <c r="AN1040" s="1536"/>
      <c r="AO1040" s="1536"/>
      <c r="AP1040" s="1536"/>
      <c r="AQ1040" s="1536"/>
      <c r="AR1040" s="1536"/>
      <c r="AS1040" s="1536"/>
      <c r="AT1040" s="1536"/>
      <c r="AU1040" s="1536"/>
      <c r="AV1040" s="1536"/>
      <c r="AW1040" s="1536"/>
      <c r="AX1040" s="1536"/>
      <c r="AY1040" s="1536"/>
      <c r="AZ1040" s="1536"/>
      <c r="BA1040" s="1536"/>
      <c r="BB1040" s="1536"/>
      <c r="BC1040" s="1536"/>
      <c r="BD1040" s="1536"/>
      <c r="BE1040" s="1536"/>
      <c r="BF1040" s="1536"/>
    </row>
    <row r="1041" spans="2:58" ht="15" x14ac:dyDescent="0.25">
      <c r="B1041" s="1536"/>
      <c r="C1041" s="1536"/>
      <c r="D1041" s="1536"/>
      <c r="E1041" s="1536"/>
      <c r="F1041" s="1536"/>
      <c r="G1041" s="1536"/>
      <c r="H1041" s="1536"/>
      <c r="I1041" s="1536"/>
      <c r="J1041" s="1536"/>
      <c r="K1041" s="1536"/>
      <c r="L1041" s="1536"/>
      <c r="M1041" s="1536"/>
      <c r="N1041" s="1536"/>
      <c r="O1041" s="1536"/>
      <c r="P1041" s="1536"/>
      <c r="Q1041" s="1536"/>
      <c r="R1041" s="1536"/>
      <c r="S1041" s="1536"/>
      <c r="T1041" s="1536"/>
      <c r="U1041" s="1536"/>
      <c r="V1041" s="1536"/>
      <c r="W1041" s="1536"/>
      <c r="X1041" s="1536"/>
      <c r="Y1041" s="1536"/>
      <c r="Z1041" s="1536"/>
      <c r="AA1041" s="1536"/>
      <c r="AB1041" s="1536"/>
      <c r="AC1041" s="1536"/>
      <c r="AD1041" s="1536"/>
      <c r="AE1041" s="1536"/>
      <c r="AF1041" s="1536"/>
      <c r="AG1041" s="1536"/>
      <c r="AH1041" s="1536"/>
      <c r="AI1041" s="1536"/>
      <c r="AJ1041" s="1536"/>
      <c r="AK1041" s="1536"/>
      <c r="AL1041" s="1536"/>
      <c r="AM1041" s="1536"/>
      <c r="AN1041" s="1536"/>
      <c r="AO1041" s="1536"/>
      <c r="AP1041" s="1536"/>
      <c r="AQ1041" s="1536"/>
      <c r="AR1041" s="1536"/>
      <c r="AS1041" s="1536"/>
      <c r="AT1041" s="1536"/>
      <c r="AU1041" s="1536"/>
      <c r="AV1041" s="1536"/>
      <c r="AW1041" s="1536"/>
      <c r="AX1041" s="1536"/>
      <c r="AY1041" s="1536"/>
      <c r="AZ1041" s="1536"/>
      <c r="BA1041" s="1536"/>
      <c r="BB1041" s="1536"/>
      <c r="BC1041" s="1536"/>
      <c r="BD1041" s="1536"/>
      <c r="BE1041" s="1536"/>
      <c r="BF1041" s="1536"/>
    </row>
    <row r="1042" spans="2:58" ht="15" x14ac:dyDescent="0.25">
      <c r="B1042" s="1536"/>
      <c r="C1042" s="1536"/>
      <c r="D1042" s="1536"/>
      <c r="E1042" s="1536"/>
      <c r="F1042" s="1536"/>
      <c r="G1042" s="1536"/>
      <c r="H1042" s="1536"/>
      <c r="I1042" s="1536"/>
      <c r="J1042" s="1536"/>
      <c r="K1042" s="1536"/>
      <c r="L1042" s="1536"/>
      <c r="M1042" s="1536"/>
      <c r="N1042" s="1536"/>
      <c r="O1042" s="1536"/>
      <c r="P1042" s="1536"/>
      <c r="Q1042" s="1536"/>
      <c r="R1042" s="1536"/>
      <c r="S1042" s="1536"/>
      <c r="T1042" s="1536"/>
      <c r="U1042" s="1536"/>
      <c r="V1042" s="1536"/>
      <c r="W1042" s="1536"/>
      <c r="X1042" s="1536"/>
      <c r="Y1042" s="1536"/>
      <c r="Z1042" s="1536"/>
      <c r="AA1042" s="1536"/>
      <c r="AB1042" s="1536"/>
      <c r="AC1042" s="1536"/>
      <c r="AD1042" s="1536"/>
      <c r="AE1042" s="1536"/>
      <c r="AF1042" s="1536"/>
      <c r="AG1042" s="1536"/>
      <c r="AH1042" s="1536"/>
      <c r="AI1042" s="1536"/>
      <c r="AJ1042" s="1536"/>
      <c r="AK1042" s="1536"/>
      <c r="AL1042" s="1536"/>
      <c r="AM1042" s="1536"/>
      <c r="AN1042" s="1536"/>
      <c r="AO1042" s="1536"/>
      <c r="AP1042" s="1536"/>
      <c r="AQ1042" s="1536"/>
      <c r="AR1042" s="1536"/>
      <c r="AS1042" s="1536"/>
      <c r="AT1042" s="1536"/>
      <c r="AU1042" s="1536"/>
      <c r="AV1042" s="1536"/>
      <c r="AW1042" s="1536"/>
      <c r="AX1042" s="1536"/>
      <c r="AY1042" s="1536"/>
      <c r="AZ1042" s="1536"/>
      <c r="BA1042" s="1536"/>
      <c r="BB1042" s="1536"/>
      <c r="BC1042" s="1536"/>
      <c r="BD1042" s="1536"/>
      <c r="BE1042" s="1536"/>
      <c r="BF1042" s="1536"/>
    </row>
    <row r="1043" spans="2:58" ht="15" x14ac:dyDescent="0.25">
      <c r="B1043" s="1536"/>
      <c r="C1043" s="1536"/>
      <c r="D1043" s="1536"/>
      <c r="E1043" s="1536"/>
      <c r="F1043" s="1536"/>
      <c r="G1043" s="1536"/>
      <c r="H1043" s="1536"/>
      <c r="I1043" s="1536"/>
      <c r="J1043" s="1536"/>
      <c r="K1043" s="1536"/>
      <c r="L1043" s="1536"/>
      <c r="M1043" s="1536"/>
      <c r="N1043" s="1536"/>
      <c r="O1043" s="1536"/>
      <c r="P1043" s="1536"/>
      <c r="Q1043" s="1536"/>
      <c r="R1043" s="1536"/>
      <c r="S1043" s="1536"/>
      <c r="T1043" s="1536"/>
      <c r="U1043" s="1536"/>
      <c r="V1043" s="1536"/>
      <c r="W1043" s="1536"/>
      <c r="X1043" s="1536"/>
      <c r="Y1043" s="1536"/>
      <c r="Z1043" s="1536"/>
      <c r="AA1043" s="1536"/>
      <c r="AB1043" s="1536"/>
      <c r="AC1043" s="1536"/>
      <c r="AD1043" s="1536"/>
      <c r="AE1043" s="1536"/>
      <c r="AF1043" s="1536"/>
      <c r="AG1043" s="1536"/>
      <c r="AH1043" s="1536"/>
      <c r="AI1043" s="1536"/>
      <c r="AJ1043" s="1536"/>
      <c r="AK1043" s="1536"/>
      <c r="AL1043" s="1536"/>
      <c r="AM1043" s="1536"/>
      <c r="AN1043" s="1536"/>
      <c r="AO1043" s="1536"/>
      <c r="AP1043" s="1536"/>
      <c r="AQ1043" s="1536"/>
      <c r="AR1043" s="1536"/>
      <c r="AS1043" s="1536"/>
      <c r="AT1043" s="1536"/>
      <c r="AU1043" s="1536"/>
      <c r="AV1043" s="1536"/>
      <c r="AW1043" s="1536"/>
      <c r="AX1043" s="1536"/>
      <c r="AY1043" s="1536"/>
      <c r="AZ1043" s="1536"/>
      <c r="BA1043" s="1536"/>
      <c r="BB1043" s="1536"/>
      <c r="BC1043" s="1536"/>
      <c r="BD1043" s="1536"/>
      <c r="BE1043" s="1536"/>
      <c r="BF1043" s="1536"/>
    </row>
    <row r="1044" spans="2:58" ht="15" x14ac:dyDescent="0.25">
      <c r="B1044" s="1536"/>
      <c r="C1044" s="1536"/>
      <c r="D1044" s="1536"/>
      <c r="E1044" s="1536"/>
      <c r="F1044" s="1536"/>
      <c r="G1044" s="1536"/>
      <c r="H1044" s="1536"/>
      <c r="I1044" s="1536"/>
      <c r="J1044" s="1536"/>
      <c r="K1044" s="1536"/>
      <c r="L1044" s="1536"/>
      <c r="M1044" s="1536"/>
      <c r="N1044" s="1536"/>
      <c r="O1044" s="1536"/>
      <c r="P1044" s="1536"/>
      <c r="Q1044" s="1536"/>
      <c r="R1044" s="1536"/>
      <c r="S1044" s="1536"/>
      <c r="T1044" s="1536"/>
      <c r="U1044" s="1536"/>
      <c r="V1044" s="1536"/>
      <c r="W1044" s="1536"/>
      <c r="X1044" s="1536"/>
      <c r="Y1044" s="1536"/>
      <c r="Z1044" s="1536"/>
      <c r="AA1044" s="1536"/>
      <c r="AB1044" s="1536"/>
      <c r="AC1044" s="1536"/>
      <c r="AD1044" s="1536"/>
      <c r="AE1044" s="1536"/>
      <c r="AF1044" s="1536"/>
      <c r="AG1044" s="1536"/>
      <c r="AH1044" s="1536"/>
      <c r="AI1044" s="1536"/>
      <c r="AJ1044" s="1536"/>
      <c r="AK1044" s="1536"/>
      <c r="AL1044" s="1536"/>
      <c r="AM1044" s="1536"/>
      <c r="AN1044" s="1536"/>
      <c r="AO1044" s="1536"/>
      <c r="AP1044" s="1536"/>
      <c r="AQ1044" s="1536"/>
      <c r="AR1044" s="1536"/>
      <c r="AS1044" s="1536"/>
      <c r="AT1044" s="1536"/>
      <c r="AU1044" s="1536"/>
      <c r="AV1044" s="1536"/>
      <c r="AW1044" s="1536"/>
      <c r="AX1044" s="1536"/>
      <c r="AY1044" s="1536"/>
      <c r="AZ1044" s="1536"/>
      <c r="BA1044" s="1536"/>
      <c r="BB1044" s="1536"/>
      <c r="BC1044" s="1536"/>
      <c r="BD1044" s="1536"/>
      <c r="BE1044" s="1536"/>
      <c r="BF1044" s="1536"/>
    </row>
    <row r="1045" spans="2:58" ht="15" x14ac:dyDescent="0.25">
      <c r="B1045" s="1536"/>
      <c r="C1045" s="1536"/>
      <c r="D1045" s="1536"/>
      <c r="E1045" s="1536"/>
      <c r="F1045" s="1536"/>
      <c r="G1045" s="1536"/>
      <c r="H1045" s="1536"/>
      <c r="I1045" s="1536"/>
      <c r="J1045" s="1536"/>
      <c r="K1045" s="1536"/>
      <c r="L1045" s="1536"/>
      <c r="M1045" s="1536"/>
      <c r="N1045" s="1536"/>
      <c r="O1045" s="1536"/>
      <c r="P1045" s="1536"/>
      <c r="Q1045" s="1536"/>
      <c r="R1045" s="1536"/>
      <c r="S1045" s="1536"/>
      <c r="T1045" s="1536"/>
      <c r="U1045" s="1536"/>
      <c r="V1045" s="1536"/>
      <c r="W1045" s="1536"/>
      <c r="X1045" s="1536"/>
      <c r="Y1045" s="1536"/>
      <c r="Z1045" s="1536"/>
      <c r="AA1045" s="1536"/>
      <c r="AB1045" s="1536"/>
      <c r="AC1045" s="1536"/>
      <c r="AD1045" s="1536"/>
      <c r="AE1045" s="1536"/>
      <c r="AF1045" s="1536"/>
      <c r="AG1045" s="1536"/>
      <c r="AH1045" s="1536"/>
      <c r="AI1045" s="1536"/>
      <c r="AJ1045" s="1536"/>
      <c r="AK1045" s="1536"/>
      <c r="AL1045" s="1536"/>
      <c r="AM1045" s="1536"/>
      <c r="AN1045" s="1536"/>
      <c r="AO1045" s="1536"/>
      <c r="AP1045" s="1536"/>
      <c r="AQ1045" s="1536"/>
      <c r="AR1045" s="1536"/>
      <c r="AS1045" s="1536"/>
      <c r="AT1045" s="1536"/>
      <c r="AU1045" s="1536"/>
      <c r="AV1045" s="1536"/>
      <c r="AW1045" s="1536"/>
      <c r="AX1045" s="1536"/>
      <c r="AY1045" s="1536"/>
      <c r="AZ1045" s="1536"/>
      <c r="BA1045" s="1536"/>
      <c r="BB1045" s="1536"/>
      <c r="BC1045" s="1536"/>
      <c r="BD1045" s="1536"/>
      <c r="BE1045" s="1536"/>
      <c r="BF1045" s="1536"/>
    </row>
    <row r="1046" spans="2:58" ht="15" x14ac:dyDescent="0.25">
      <c r="B1046" s="1536"/>
      <c r="C1046" s="1536"/>
      <c r="D1046" s="1536"/>
      <c r="E1046" s="1536"/>
      <c r="F1046" s="1536"/>
      <c r="G1046" s="1536"/>
      <c r="H1046" s="1536"/>
      <c r="I1046" s="1536"/>
      <c r="J1046" s="1536"/>
      <c r="K1046" s="1536"/>
      <c r="L1046" s="1536"/>
      <c r="M1046" s="1536"/>
      <c r="N1046" s="1536"/>
      <c r="O1046" s="1536"/>
      <c r="P1046" s="1536"/>
      <c r="Q1046" s="1536"/>
      <c r="R1046" s="1536"/>
      <c r="S1046" s="1536"/>
      <c r="T1046" s="1536"/>
      <c r="U1046" s="1536"/>
      <c r="V1046" s="1536"/>
      <c r="W1046" s="1536"/>
      <c r="X1046" s="1536"/>
      <c r="Y1046" s="1536"/>
      <c r="Z1046" s="1536"/>
      <c r="AA1046" s="1536"/>
      <c r="AB1046" s="1536"/>
      <c r="AC1046" s="1536"/>
      <c r="AD1046" s="1536"/>
      <c r="AE1046" s="1536"/>
      <c r="AF1046" s="1536"/>
      <c r="AG1046" s="1536"/>
      <c r="AH1046" s="1536"/>
      <c r="AI1046" s="1536"/>
      <c r="AJ1046" s="1536"/>
      <c r="AK1046" s="1536"/>
      <c r="AL1046" s="1536"/>
      <c r="AM1046" s="1536"/>
      <c r="AN1046" s="1536"/>
      <c r="AO1046" s="1536"/>
      <c r="AP1046" s="1536"/>
      <c r="AQ1046" s="1536"/>
      <c r="AR1046" s="1536"/>
      <c r="AS1046" s="1536"/>
      <c r="AT1046" s="1536"/>
      <c r="AU1046" s="1536"/>
      <c r="AV1046" s="1536"/>
      <c r="AW1046" s="1536"/>
      <c r="AX1046" s="1536"/>
      <c r="AY1046" s="1536"/>
      <c r="AZ1046" s="1536"/>
      <c r="BA1046" s="1536"/>
      <c r="BB1046" s="1536"/>
      <c r="BC1046" s="1536"/>
      <c r="BD1046" s="1536"/>
      <c r="BE1046" s="1536"/>
      <c r="BF1046" s="1536"/>
    </row>
    <row r="1047" spans="2:58" ht="15" x14ac:dyDescent="0.25">
      <c r="B1047" s="1536"/>
      <c r="C1047" s="1536"/>
      <c r="D1047" s="1536"/>
      <c r="E1047" s="1536"/>
      <c r="F1047" s="1536"/>
      <c r="G1047" s="1536"/>
      <c r="H1047" s="1536"/>
      <c r="I1047" s="1536"/>
      <c r="J1047" s="1536"/>
      <c r="K1047" s="1536"/>
      <c r="L1047" s="1536"/>
      <c r="M1047" s="1536"/>
      <c r="N1047" s="1536"/>
      <c r="O1047" s="1536"/>
      <c r="P1047" s="1536"/>
      <c r="Q1047" s="1536"/>
      <c r="R1047" s="1536"/>
      <c r="S1047" s="1536"/>
      <c r="T1047" s="1536"/>
      <c r="U1047" s="1536"/>
      <c r="V1047" s="1536"/>
      <c r="W1047" s="1536"/>
      <c r="X1047" s="1536"/>
      <c r="Y1047" s="1536"/>
      <c r="Z1047" s="1536"/>
      <c r="AA1047" s="1536"/>
      <c r="AB1047" s="1536"/>
      <c r="AC1047" s="1536"/>
      <c r="AD1047" s="1536"/>
      <c r="AE1047" s="1536"/>
      <c r="AF1047" s="1536"/>
      <c r="AG1047" s="1536"/>
      <c r="AH1047" s="1536"/>
      <c r="AI1047" s="1536"/>
      <c r="AJ1047" s="1536"/>
      <c r="AK1047" s="1536"/>
      <c r="AL1047" s="1536"/>
      <c r="AM1047" s="1536"/>
      <c r="AN1047" s="1536"/>
      <c r="AO1047" s="1536"/>
      <c r="AP1047" s="1536"/>
      <c r="AQ1047" s="1536"/>
      <c r="AR1047" s="1536"/>
      <c r="AS1047" s="1536"/>
      <c r="AT1047" s="1536"/>
      <c r="AU1047" s="1536"/>
      <c r="AV1047" s="1536"/>
      <c r="AW1047" s="1536"/>
      <c r="AX1047" s="1536"/>
      <c r="AY1047" s="1536"/>
      <c r="AZ1047" s="1536"/>
      <c r="BA1047" s="1536"/>
      <c r="BB1047" s="1536"/>
      <c r="BC1047" s="1536"/>
      <c r="BD1047" s="1536"/>
      <c r="BE1047" s="1536"/>
      <c r="BF1047" s="1536"/>
    </row>
    <row r="1048" spans="2:58" ht="15" x14ac:dyDescent="0.25">
      <c r="B1048" s="1536"/>
      <c r="C1048" s="1536"/>
      <c r="D1048" s="1536"/>
      <c r="E1048" s="1536"/>
      <c r="F1048" s="1536"/>
      <c r="G1048" s="1536"/>
      <c r="H1048" s="1536"/>
      <c r="I1048" s="1536"/>
      <c r="J1048" s="1536"/>
      <c r="K1048" s="1536"/>
      <c r="L1048" s="1536"/>
      <c r="M1048" s="1536"/>
      <c r="N1048" s="1536"/>
      <c r="O1048" s="1536"/>
      <c r="P1048" s="1536"/>
      <c r="Q1048" s="1536"/>
      <c r="R1048" s="1536"/>
      <c r="S1048" s="1536"/>
      <c r="T1048" s="1536"/>
      <c r="U1048" s="1536"/>
      <c r="V1048" s="1536"/>
      <c r="W1048" s="1536"/>
      <c r="X1048" s="1536"/>
      <c r="Y1048" s="1536"/>
      <c r="Z1048" s="1536"/>
      <c r="AA1048" s="1536"/>
      <c r="AB1048" s="1536"/>
      <c r="AC1048" s="1536"/>
      <c r="AD1048" s="1536"/>
      <c r="AE1048" s="1536"/>
      <c r="AF1048" s="1536"/>
      <c r="AG1048" s="1536"/>
      <c r="AH1048" s="1536"/>
      <c r="AI1048" s="1536"/>
      <c r="AJ1048" s="1536"/>
      <c r="AK1048" s="1536"/>
      <c r="AL1048" s="1536"/>
      <c r="AM1048" s="1536"/>
      <c r="AN1048" s="1536"/>
      <c r="AO1048" s="1536"/>
      <c r="AP1048" s="1536"/>
      <c r="AQ1048" s="1536"/>
      <c r="AR1048" s="1536"/>
      <c r="AS1048" s="1536"/>
      <c r="AT1048" s="1536"/>
      <c r="AU1048" s="1536"/>
      <c r="AV1048" s="1536"/>
      <c r="AW1048" s="1536"/>
      <c r="AX1048" s="1536"/>
      <c r="AY1048" s="1536"/>
      <c r="AZ1048" s="1536"/>
      <c r="BA1048" s="1536"/>
      <c r="BB1048" s="1536"/>
      <c r="BC1048" s="1536"/>
      <c r="BD1048" s="1536"/>
      <c r="BE1048" s="1536"/>
      <c r="BF1048" s="1536"/>
    </row>
    <row r="1049" spans="2:58" ht="15" x14ac:dyDescent="0.25">
      <c r="B1049" s="1536"/>
      <c r="C1049" s="1536"/>
      <c r="D1049" s="1536"/>
      <c r="E1049" s="1536"/>
      <c r="F1049" s="1536"/>
      <c r="G1049" s="1536"/>
      <c r="H1049" s="1536"/>
      <c r="I1049" s="1536"/>
      <c r="J1049" s="1536"/>
      <c r="K1049" s="1536"/>
      <c r="L1049" s="1536"/>
      <c r="M1049" s="1536"/>
      <c r="N1049" s="1536"/>
      <c r="O1049" s="1536"/>
      <c r="P1049" s="1536"/>
      <c r="Q1049" s="1536"/>
      <c r="R1049" s="1536"/>
      <c r="S1049" s="1536"/>
      <c r="T1049" s="1536"/>
      <c r="U1049" s="1536"/>
      <c r="V1049" s="1536"/>
      <c r="W1049" s="1536"/>
      <c r="X1049" s="1536"/>
      <c r="Y1049" s="1536"/>
      <c r="Z1049" s="1536"/>
      <c r="AA1049" s="1536"/>
      <c r="AB1049" s="1536"/>
      <c r="AC1049" s="1536"/>
      <c r="AD1049" s="1536"/>
      <c r="AE1049" s="1536"/>
      <c r="AF1049" s="1536"/>
      <c r="AG1049" s="1536"/>
      <c r="AH1049" s="1536"/>
      <c r="AI1049" s="1536"/>
      <c r="AJ1049" s="1536"/>
      <c r="AK1049" s="1536"/>
      <c r="AL1049" s="1536"/>
      <c r="AM1049" s="1536"/>
      <c r="AN1049" s="1536"/>
      <c r="AO1049" s="1536"/>
      <c r="AP1049" s="1536"/>
      <c r="AQ1049" s="1536"/>
      <c r="AR1049" s="1536"/>
      <c r="AS1049" s="1536"/>
      <c r="AT1049" s="1536"/>
      <c r="AU1049" s="1536"/>
      <c r="AV1049" s="1536"/>
      <c r="AW1049" s="1536"/>
      <c r="AX1049" s="1536"/>
      <c r="AY1049" s="1536"/>
      <c r="AZ1049" s="1536"/>
      <c r="BA1049" s="1536"/>
      <c r="BB1049" s="1536"/>
      <c r="BC1049" s="1536"/>
      <c r="BD1049" s="1536"/>
      <c r="BE1049" s="1536"/>
      <c r="BF1049" s="1536"/>
    </row>
    <row r="1050" spans="2:58" ht="15" x14ac:dyDescent="0.25">
      <c r="B1050" s="1536"/>
      <c r="C1050" s="1536"/>
      <c r="D1050" s="1536"/>
      <c r="E1050" s="1536"/>
      <c r="F1050" s="1536"/>
      <c r="G1050" s="1536"/>
      <c r="H1050" s="1536"/>
      <c r="I1050" s="1536"/>
      <c r="J1050" s="1536"/>
      <c r="K1050" s="1536"/>
      <c r="L1050" s="1536"/>
      <c r="M1050" s="1536"/>
      <c r="N1050" s="1536"/>
      <c r="O1050" s="1536"/>
      <c r="P1050" s="1536"/>
      <c r="Q1050" s="1536"/>
      <c r="R1050" s="1536"/>
      <c r="S1050" s="1536"/>
      <c r="T1050" s="1536"/>
      <c r="U1050" s="1536"/>
      <c r="V1050" s="1536"/>
      <c r="W1050" s="1536"/>
      <c r="X1050" s="1536"/>
      <c r="Y1050" s="1536"/>
      <c r="Z1050" s="1536"/>
      <c r="AA1050" s="1536"/>
      <c r="AB1050" s="1536"/>
      <c r="AC1050" s="1536"/>
      <c r="AD1050" s="1536"/>
      <c r="AE1050" s="1536"/>
      <c r="AF1050" s="1536"/>
      <c r="AG1050" s="1536"/>
      <c r="AH1050" s="1536"/>
      <c r="AI1050" s="1536"/>
      <c r="AJ1050" s="1536"/>
      <c r="AK1050" s="1536"/>
      <c r="AL1050" s="1536"/>
      <c r="AM1050" s="1536"/>
      <c r="AN1050" s="1536"/>
      <c r="AO1050" s="1536"/>
      <c r="AP1050" s="1536"/>
      <c r="AQ1050" s="1536"/>
      <c r="AR1050" s="1536"/>
      <c r="AS1050" s="1536"/>
      <c r="AT1050" s="1536"/>
      <c r="AU1050" s="1536"/>
      <c r="AV1050" s="1536"/>
      <c r="AW1050" s="1536"/>
      <c r="AX1050" s="1536"/>
      <c r="AY1050" s="1536"/>
      <c r="AZ1050" s="1536"/>
      <c r="BA1050" s="1536"/>
      <c r="BB1050" s="1536"/>
      <c r="BC1050" s="1536"/>
      <c r="BD1050" s="1536"/>
      <c r="BE1050" s="1536"/>
      <c r="BF1050" s="1536"/>
    </row>
    <row r="1051" spans="2:58" ht="15" x14ac:dyDescent="0.25">
      <c r="B1051" s="1536"/>
      <c r="C1051" s="1536"/>
      <c r="D1051" s="1536"/>
      <c r="E1051" s="1536"/>
      <c r="F1051" s="1536"/>
      <c r="G1051" s="1536"/>
      <c r="H1051" s="1536"/>
      <c r="I1051" s="1536"/>
      <c r="J1051" s="1536"/>
      <c r="K1051" s="1536"/>
      <c r="L1051" s="1536"/>
      <c r="M1051" s="1536"/>
      <c r="N1051" s="1536"/>
      <c r="O1051" s="1536"/>
      <c r="P1051" s="1536"/>
      <c r="Q1051" s="1536"/>
      <c r="R1051" s="1536"/>
      <c r="S1051" s="1536"/>
      <c r="T1051" s="1536"/>
      <c r="U1051" s="1536"/>
      <c r="V1051" s="1536"/>
      <c r="W1051" s="1536"/>
      <c r="X1051" s="1536"/>
      <c r="Y1051" s="1536"/>
      <c r="Z1051" s="1536"/>
      <c r="AA1051" s="1536"/>
      <c r="AB1051" s="1536"/>
      <c r="AC1051" s="1536"/>
      <c r="AD1051" s="1536"/>
      <c r="AE1051" s="1536"/>
      <c r="AF1051" s="1536"/>
      <c r="AG1051" s="1536"/>
      <c r="AH1051" s="1536"/>
      <c r="AI1051" s="1536"/>
      <c r="AJ1051" s="1536"/>
      <c r="AK1051" s="1536"/>
      <c r="AL1051" s="1536"/>
      <c r="AM1051" s="1536"/>
      <c r="AN1051" s="1536"/>
      <c r="AO1051" s="1536"/>
      <c r="AP1051" s="1536"/>
      <c r="AQ1051" s="1536"/>
      <c r="AR1051" s="1536"/>
      <c r="AS1051" s="1536"/>
      <c r="AT1051" s="1536"/>
      <c r="AU1051" s="1536"/>
      <c r="AV1051" s="1536"/>
      <c r="AW1051" s="1536"/>
      <c r="AX1051" s="1536"/>
      <c r="AY1051" s="1536"/>
      <c r="AZ1051" s="1536"/>
      <c r="BA1051" s="1536"/>
      <c r="BB1051" s="1536"/>
      <c r="BC1051" s="1536"/>
      <c r="BD1051" s="1536"/>
      <c r="BE1051" s="1536"/>
      <c r="BF1051" s="1536"/>
    </row>
    <row r="1052" spans="2:58" ht="15" x14ac:dyDescent="0.25">
      <c r="B1052" s="1536"/>
      <c r="C1052" s="1536"/>
      <c r="D1052" s="1536"/>
      <c r="E1052" s="1536"/>
      <c r="F1052" s="1536"/>
      <c r="G1052" s="1536"/>
      <c r="H1052" s="1536"/>
      <c r="I1052" s="1536"/>
      <c r="J1052" s="1536"/>
      <c r="K1052" s="1536"/>
      <c r="L1052" s="1536"/>
      <c r="M1052" s="1536"/>
      <c r="N1052" s="1536"/>
      <c r="O1052" s="1536"/>
      <c r="P1052" s="1536"/>
      <c r="Q1052" s="1536"/>
      <c r="R1052" s="1536"/>
      <c r="S1052" s="1536"/>
      <c r="T1052" s="1536"/>
      <c r="U1052" s="1536"/>
      <c r="V1052" s="1536"/>
      <c r="W1052" s="1536"/>
      <c r="X1052" s="1536"/>
      <c r="Y1052" s="1536"/>
      <c r="Z1052" s="1536"/>
      <c r="AA1052" s="1536"/>
      <c r="AB1052" s="1536"/>
      <c r="AC1052" s="1536"/>
      <c r="AD1052" s="1536"/>
      <c r="AE1052" s="1536"/>
      <c r="AF1052" s="1536"/>
      <c r="AG1052" s="1536"/>
      <c r="AH1052" s="1536"/>
      <c r="AI1052" s="1536"/>
      <c r="AJ1052" s="1536"/>
      <c r="AK1052" s="1536"/>
      <c r="AL1052" s="1536"/>
      <c r="AM1052" s="1536"/>
      <c r="AN1052" s="1536"/>
      <c r="AO1052" s="1536"/>
      <c r="AP1052" s="1536"/>
      <c r="AQ1052" s="1536"/>
      <c r="AR1052" s="1536"/>
      <c r="AS1052" s="1536"/>
      <c r="AT1052" s="1536"/>
      <c r="AU1052" s="1536"/>
      <c r="AV1052" s="1536"/>
      <c r="AW1052" s="1536"/>
      <c r="AX1052" s="1536"/>
      <c r="AY1052" s="1536"/>
      <c r="AZ1052" s="1536"/>
      <c r="BA1052" s="1536"/>
      <c r="BB1052" s="1536"/>
      <c r="BC1052" s="1536"/>
      <c r="BD1052" s="1536"/>
      <c r="BE1052" s="1536"/>
      <c r="BF1052" s="1536"/>
    </row>
    <row r="1053" spans="2:58" ht="15" x14ac:dyDescent="0.25">
      <c r="B1053" s="1536"/>
      <c r="C1053" s="1536"/>
      <c r="D1053" s="1536"/>
      <c r="E1053" s="1536"/>
      <c r="F1053" s="1536"/>
      <c r="G1053" s="1536"/>
      <c r="H1053" s="1536"/>
      <c r="I1053" s="1536"/>
      <c r="J1053" s="1536"/>
      <c r="K1053" s="1536"/>
      <c r="L1053" s="1536"/>
      <c r="M1053" s="1536"/>
      <c r="N1053" s="1536"/>
      <c r="O1053" s="1536"/>
      <c r="P1053" s="1536"/>
      <c r="Q1053" s="1536"/>
      <c r="R1053" s="1536"/>
      <c r="S1053" s="1536"/>
      <c r="T1053" s="1536"/>
      <c r="U1053" s="1536"/>
      <c r="V1053" s="1536"/>
      <c r="W1053" s="1536"/>
      <c r="X1053" s="1536"/>
      <c r="Y1053" s="1536"/>
      <c r="Z1053" s="1536"/>
      <c r="AA1053" s="1536"/>
      <c r="AB1053" s="1536"/>
      <c r="AC1053" s="1536"/>
      <c r="AD1053" s="1536"/>
      <c r="AE1053" s="1536"/>
      <c r="AF1053" s="1536"/>
      <c r="AG1053" s="1536"/>
      <c r="AH1053" s="1536"/>
      <c r="AI1053" s="1536"/>
      <c r="AJ1053" s="1536"/>
      <c r="AK1053" s="1536"/>
      <c r="AL1053" s="1536"/>
      <c r="AM1053" s="1536"/>
      <c r="AN1053" s="1536"/>
      <c r="AO1053" s="1536"/>
      <c r="AP1053" s="1536"/>
      <c r="AQ1053" s="1536"/>
      <c r="AR1053" s="1536"/>
      <c r="AS1053" s="1536"/>
      <c r="AT1053" s="1536"/>
      <c r="AU1053" s="1536"/>
      <c r="AV1053" s="1536"/>
      <c r="AW1053" s="1536"/>
      <c r="AX1053" s="1536"/>
      <c r="AY1053" s="1536"/>
      <c r="AZ1053" s="1536"/>
      <c r="BA1053" s="1536"/>
      <c r="BB1053" s="1536"/>
      <c r="BC1053" s="1536"/>
      <c r="BD1053" s="1536"/>
      <c r="BE1053" s="1536"/>
      <c r="BF1053" s="1536"/>
    </row>
    <row r="1054" spans="2:58" ht="15" x14ac:dyDescent="0.25">
      <c r="B1054" s="1536"/>
      <c r="C1054" s="1536"/>
      <c r="D1054" s="1536"/>
      <c r="E1054" s="1536"/>
      <c r="F1054" s="1536"/>
      <c r="G1054" s="1536"/>
      <c r="H1054" s="1536"/>
      <c r="I1054" s="1536"/>
      <c r="J1054" s="1536"/>
      <c r="K1054" s="1536"/>
      <c r="L1054" s="1536"/>
      <c r="M1054" s="1536"/>
      <c r="N1054" s="1536"/>
      <c r="O1054" s="1536"/>
      <c r="P1054" s="1536"/>
      <c r="Q1054" s="1536"/>
      <c r="R1054" s="1536"/>
      <c r="S1054" s="1536"/>
      <c r="T1054" s="1536"/>
      <c r="U1054" s="1536"/>
      <c r="V1054" s="1536"/>
      <c r="W1054" s="1536"/>
      <c r="X1054" s="1536"/>
      <c r="Y1054" s="1536"/>
      <c r="Z1054" s="1536"/>
      <c r="AA1054" s="1536"/>
      <c r="AB1054" s="1536"/>
      <c r="AC1054" s="1536"/>
      <c r="AD1054" s="1536"/>
      <c r="AE1054" s="1536"/>
      <c r="AF1054" s="1536"/>
      <c r="AG1054" s="1536"/>
      <c r="AH1054" s="1536"/>
      <c r="AI1054" s="1536"/>
      <c r="AJ1054" s="1536"/>
      <c r="AK1054" s="1536"/>
      <c r="AL1054" s="1536"/>
      <c r="AM1054" s="1536"/>
      <c r="AN1054" s="1536"/>
      <c r="AO1054" s="1536"/>
      <c r="AP1054" s="1536"/>
      <c r="AQ1054" s="1536"/>
      <c r="AR1054" s="1536"/>
      <c r="AS1054" s="1536"/>
      <c r="AT1054" s="1536"/>
      <c r="AU1054" s="1536"/>
      <c r="AV1054" s="1536"/>
      <c r="AW1054" s="1536"/>
      <c r="AX1054" s="1536"/>
      <c r="AY1054" s="1536"/>
      <c r="AZ1054" s="1536"/>
      <c r="BA1054" s="1536"/>
      <c r="BB1054" s="1536"/>
      <c r="BC1054" s="1536"/>
      <c r="BD1054" s="1536"/>
      <c r="BE1054" s="1536"/>
      <c r="BF1054" s="1536"/>
    </row>
    <row r="1055" spans="2:58" ht="15" x14ac:dyDescent="0.25">
      <c r="B1055" s="1536"/>
      <c r="C1055" s="1536"/>
      <c r="D1055" s="1536"/>
      <c r="E1055" s="1536"/>
      <c r="F1055" s="1536"/>
      <c r="G1055" s="1536"/>
      <c r="H1055" s="1536"/>
      <c r="I1055" s="1536"/>
      <c r="J1055" s="1536"/>
      <c r="K1055" s="1536"/>
      <c r="L1055" s="1536"/>
      <c r="M1055" s="1536"/>
      <c r="N1055" s="1536"/>
      <c r="O1055" s="1536"/>
      <c r="P1055" s="1536"/>
      <c r="Q1055" s="1536"/>
      <c r="R1055" s="1536"/>
      <c r="S1055" s="1536"/>
      <c r="T1055" s="1536"/>
      <c r="U1055" s="1536"/>
      <c r="V1055" s="1536"/>
      <c r="W1055" s="1536"/>
      <c r="X1055" s="1536"/>
      <c r="Y1055" s="1536"/>
      <c r="Z1055" s="1536"/>
      <c r="AA1055" s="1536"/>
      <c r="AB1055" s="1536"/>
      <c r="AC1055" s="1536"/>
      <c r="AD1055" s="1536"/>
      <c r="AE1055" s="1536"/>
      <c r="AF1055" s="1536"/>
      <c r="AG1055" s="1536"/>
      <c r="AH1055" s="1536"/>
      <c r="AI1055" s="1536"/>
      <c r="AJ1055" s="1536"/>
      <c r="AK1055" s="1536"/>
      <c r="AL1055" s="1536"/>
      <c r="AM1055" s="1536"/>
      <c r="AN1055" s="1536"/>
      <c r="AO1055" s="1536"/>
      <c r="AP1055" s="1536"/>
      <c r="AQ1055" s="1536"/>
      <c r="AR1055" s="1536"/>
      <c r="AS1055" s="1536"/>
      <c r="AT1055" s="1536"/>
      <c r="AU1055" s="1536"/>
      <c r="AV1055" s="1536"/>
      <c r="AW1055" s="1536"/>
      <c r="AX1055" s="1536"/>
      <c r="AY1055" s="1536"/>
      <c r="AZ1055" s="1536"/>
      <c r="BA1055" s="1536"/>
      <c r="BB1055" s="1536"/>
      <c r="BC1055" s="1536"/>
      <c r="BD1055" s="1536"/>
      <c r="BE1055" s="1536"/>
      <c r="BF1055" s="1536"/>
    </row>
    <row r="1056" spans="2:58" ht="15" x14ac:dyDescent="0.25">
      <c r="B1056" s="1536"/>
      <c r="C1056" s="1536"/>
      <c r="D1056" s="1536"/>
      <c r="E1056" s="1536"/>
      <c r="F1056" s="1536"/>
      <c r="G1056" s="1536"/>
      <c r="H1056" s="1536"/>
      <c r="I1056" s="1536"/>
      <c r="J1056" s="1536"/>
      <c r="K1056" s="1536"/>
      <c r="L1056" s="1536"/>
      <c r="M1056" s="1536"/>
      <c r="N1056" s="1536"/>
      <c r="O1056" s="1536"/>
      <c r="P1056" s="1536"/>
      <c r="Q1056" s="1536"/>
      <c r="R1056" s="1536"/>
      <c r="S1056" s="1536"/>
      <c r="T1056" s="1536"/>
      <c r="U1056" s="1536"/>
      <c r="V1056" s="1536"/>
      <c r="W1056" s="1536"/>
      <c r="X1056" s="1536"/>
      <c r="Y1056" s="1536"/>
      <c r="Z1056" s="1536"/>
      <c r="AA1056" s="1536"/>
      <c r="AB1056" s="1536"/>
      <c r="AC1056" s="1536"/>
      <c r="AD1056" s="1536"/>
      <c r="AE1056" s="1536"/>
      <c r="AF1056" s="1536"/>
      <c r="AG1056" s="1536"/>
      <c r="AH1056" s="1536"/>
      <c r="AI1056" s="1536"/>
      <c r="AJ1056" s="1536"/>
      <c r="AK1056" s="1536"/>
      <c r="AL1056" s="1536"/>
      <c r="AM1056" s="1536"/>
      <c r="AN1056" s="1536"/>
      <c r="AO1056" s="1536"/>
      <c r="AP1056" s="1536"/>
      <c r="AQ1056" s="1536"/>
      <c r="AR1056" s="1536"/>
      <c r="AS1056" s="1536"/>
      <c r="AT1056" s="1536"/>
      <c r="AU1056" s="1536"/>
      <c r="AV1056" s="1536"/>
      <c r="AW1056" s="1536"/>
      <c r="AX1056" s="1536"/>
      <c r="AY1056" s="1536"/>
      <c r="AZ1056" s="1536"/>
      <c r="BA1056" s="1536"/>
      <c r="BB1056" s="1536"/>
      <c r="BC1056" s="1536"/>
      <c r="BD1056" s="1536"/>
      <c r="BE1056" s="1536"/>
      <c r="BF1056" s="1536"/>
    </row>
    <row r="1057" spans="2:58" ht="15" x14ac:dyDescent="0.25">
      <c r="B1057" s="1536"/>
      <c r="C1057" s="1536"/>
      <c r="D1057" s="1536"/>
      <c r="E1057" s="1536"/>
      <c r="F1057" s="1536"/>
      <c r="G1057" s="1536"/>
      <c r="H1057" s="1536"/>
      <c r="I1057" s="1536"/>
      <c r="J1057" s="1536"/>
      <c r="K1057" s="1536"/>
      <c r="L1057" s="1536"/>
      <c r="M1057" s="1536"/>
      <c r="N1057" s="1536"/>
      <c r="O1057" s="1536"/>
      <c r="P1057" s="1536"/>
      <c r="Q1057" s="1536"/>
      <c r="R1057" s="1536"/>
      <c r="S1057" s="1536"/>
      <c r="T1057" s="1536"/>
      <c r="U1057" s="1536"/>
      <c r="V1057" s="1536"/>
      <c r="W1057" s="1536"/>
      <c r="X1057" s="1536"/>
      <c r="Y1057" s="1536"/>
      <c r="Z1057" s="1536"/>
      <c r="AA1057" s="1536"/>
      <c r="AB1057" s="1536"/>
      <c r="AC1057" s="1536"/>
      <c r="AD1057" s="1536"/>
      <c r="AE1057" s="1536"/>
      <c r="AF1057" s="1536"/>
      <c r="AG1057" s="1536"/>
      <c r="AH1057" s="1536"/>
      <c r="AI1057" s="1536"/>
      <c r="AJ1057" s="1536"/>
      <c r="AK1057" s="1536"/>
      <c r="AL1057" s="1536"/>
      <c r="AM1057" s="1536"/>
      <c r="AN1057" s="1536"/>
      <c r="AO1057" s="1536"/>
      <c r="AP1057" s="1536"/>
      <c r="AQ1057" s="1536"/>
      <c r="AR1057" s="1536"/>
      <c r="AS1057" s="1536"/>
      <c r="AT1057" s="1536"/>
      <c r="AU1057" s="1536"/>
      <c r="AV1057" s="1536"/>
      <c r="AW1057" s="1536"/>
      <c r="AX1057" s="1536"/>
      <c r="AY1057" s="1536"/>
      <c r="AZ1057" s="1536"/>
      <c r="BA1057" s="1536"/>
      <c r="BB1057" s="1536"/>
      <c r="BC1057" s="1536"/>
      <c r="BD1057" s="1536"/>
      <c r="BE1057" s="1536"/>
      <c r="BF1057" s="1536"/>
    </row>
    <row r="1058" spans="2:58" ht="15" x14ac:dyDescent="0.25">
      <c r="B1058" s="1536"/>
      <c r="C1058" s="1536"/>
      <c r="D1058" s="1536"/>
      <c r="E1058" s="1536"/>
      <c r="F1058" s="1536"/>
      <c r="G1058" s="1536"/>
      <c r="H1058" s="1536"/>
      <c r="I1058" s="1536"/>
      <c r="J1058" s="1536"/>
      <c r="K1058" s="1536"/>
      <c r="L1058" s="1536"/>
      <c r="M1058" s="1536"/>
      <c r="N1058" s="1536"/>
      <c r="O1058" s="1536"/>
      <c r="P1058" s="1536"/>
      <c r="Q1058" s="1536"/>
      <c r="R1058" s="1536"/>
      <c r="S1058" s="1536"/>
      <c r="T1058" s="1536"/>
      <c r="U1058" s="1536"/>
      <c r="V1058" s="1536"/>
      <c r="W1058" s="1536"/>
      <c r="X1058" s="1536"/>
      <c r="Y1058" s="1536"/>
      <c r="Z1058" s="1536"/>
      <c r="AA1058" s="1536"/>
      <c r="AB1058" s="1536"/>
      <c r="AC1058" s="1536"/>
      <c r="AD1058" s="1536"/>
      <c r="AE1058" s="1536"/>
      <c r="AF1058" s="1536"/>
      <c r="AG1058" s="1536"/>
      <c r="AH1058" s="1536"/>
      <c r="AI1058" s="1536"/>
      <c r="AJ1058" s="1536"/>
      <c r="AK1058" s="1536"/>
      <c r="AL1058" s="1536"/>
      <c r="AM1058" s="1536"/>
      <c r="AN1058" s="1536"/>
      <c r="AO1058" s="1536"/>
      <c r="AP1058" s="1536"/>
      <c r="AQ1058" s="1536"/>
      <c r="AR1058" s="1536"/>
      <c r="AS1058" s="1536"/>
      <c r="AT1058" s="1536"/>
      <c r="AU1058" s="1536"/>
      <c r="AV1058" s="1536"/>
      <c r="AW1058" s="1536"/>
      <c r="AX1058" s="1536"/>
      <c r="AY1058" s="1536"/>
      <c r="AZ1058" s="1536"/>
      <c r="BA1058" s="1536"/>
      <c r="BB1058" s="1536"/>
      <c r="BC1058" s="1536"/>
      <c r="BD1058" s="1536"/>
      <c r="BE1058" s="1536"/>
      <c r="BF1058" s="1536"/>
    </row>
    <row r="1059" spans="2:58" ht="15" x14ac:dyDescent="0.25">
      <c r="B1059" s="1536"/>
      <c r="C1059" s="1536"/>
      <c r="D1059" s="1536"/>
      <c r="E1059" s="1536"/>
      <c r="F1059" s="1536"/>
      <c r="G1059" s="1536"/>
      <c r="H1059" s="1536"/>
      <c r="I1059" s="1536"/>
      <c r="J1059" s="1536"/>
      <c r="K1059" s="1536"/>
      <c r="L1059" s="1536"/>
      <c r="M1059" s="1536"/>
      <c r="N1059" s="1536"/>
      <c r="O1059" s="1536"/>
      <c r="P1059" s="1536"/>
      <c r="Q1059" s="1536"/>
      <c r="R1059" s="1536"/>
      <c r="S1059" s="1536"/>
      <c r="T1059" s="1536"/>
      <c r="U1059" s="1536"/>
      <c r="V1059" s="1536"/>
      <c r="W1059" s="1536"/>
      <c r="X1059" s="1536"/>
      <c r="Y1059" s="1536"/>
      <c r="Z1059" s="1536"/>
      <c r="AA1059" s="1536"/>
      <c r="AB1059" s="1536"/>
      <c r="AC1059" s="1536"/>
      <c r="AD1059" s="1536"/>
      <c r="AE1059" s="1536"/>
      <c r="AF1059" s="1536"/>
      <c r="AG1059" s="1536"/>
      <c r="AH1059" s="1536"/>
      <c r="AI1059" s="1536"/>
      <c r="AJ1059" s="1536"/>
      <c r="AK1059" s="1536"/>
      <c r="AL1059" s="1536"/>
      <c r="AM1059" s="1536"/>
      <c r="AN1059" s="1536"/>
      <c r="AO1059" s="1536"/>
      <c r="AP1059" s="1536"/>
      <c r="AQ1059" s="1536"/>
      <c r="AR1059" s="1536"/>
      <c r="AS1059" s="1536"/>
      <c r="AT1059" s="1536"/>
      <c r="AU1059" s="1536"/>
      <c r="AV1059" s="1536"/>
      <c r="AW1059" s="1536"/>
      <c r="AX1059" s="1536"/>
      <c r="AY1059" s="1536"/>
      <c r="AZ1059" s="1536"/>
      <c r="BA1059" s="1536"/>
      <c r="BB1059" s="1536"/>
      <c r="BC1059" s="1536"/>
      <c r="BD1059" s="1536"/>
      <c r="BE1059" s="1536"/>
      <c r="BF1059" s="1536"/>
    </row>
    <row r="1060" spans="2:58" ht="15" x14ac:dyDescent="0.25">
      <c r="B1060" s="1536"/>
      <c r="C1060" s="1536"/>
      <c r="D1060" s="1536"/>
      <c r="E1060" s="1536"/>
      <c r="F1060" s="1536"/>
      <c r="G1060" s="1536"/>
      <c r="H1060" s="1536"/>
      <c r="I1060" s="1536"/>
      <c r="J1060" s="1536"/>
      <c r="K1060" s="1536"/>
      <c r="L1060" s="1536"/>
      <c r="M1060" s="1536"/>
      <c r="N1060" s="1536"/>
      <c r="O1060" s="1536"/>
      <c r="P1060" s="1536"/>
      <c r="Q1060" s="1536"/>
      <c r="R1060" s="1536"/>
      <c r="S1060" s="1536"/>
      <c r="T1060" s="1536"/>
      <c r="U1060" s="1536"/>
      <c r="V1060" s="1536"/>
      <c r="W1060" s="1536"/>
      <c r="X1060" s="1536"/>
      <c r="Y1060" s="1536"/>
      <c r="Z1060" s="1536"/>
      <c r="AA1060" s="1536"/>
      <c r="AB1060" s="1536"/>
      <c r="AC1060" s="1536"/>
      <c r="AD1060" s="1536"/>
      <c r="AE1060" s="1536"/>
      <c r="AF1060" s="1536"/>
      <c r="AG1060" s="1536"/>
      <c r="AH1060" s="1536"/>
      <c r="AI1060" s="1536"/>
      <c r="AJ1060" s="1536"/>
      <c r="AK1060" s="1536"/>
      <c r="AL1060" s="1536"/>
      <c r="AM1060" s="1536"/>
      <c r="AN1060" s="1536"/>
      <c r="AO1060" s="1536"/>
      <c r="AP1060" s="1536"/>
      <c r="AQ1060" s="1536"/>
      <c r="AR1060" s="1536"/>
      <c r="AS1060" s="1536"/>
      <c r="AT1060" s="1536"/>
      <c r="AU1060" s="1536"/>
      <c r="AV1060" s="1536"/>
      <c r="AW1060" s="1536"/>
      <c r="AX1060" s="1536"/>
      <c r="AY1060" s="1536"/>
      <c r="AZ1060" s="1536"/>
      <c r="BA1060" s="1536"/>
      <c r="BB1060" s="1536"/>
      <c r="BC1060" s="1536"/>
      <c r="BD1060" s="1536"/>
      <c r="BE1060" s="1536"/>
      <c r="BF1060" s="1536"/>
    </row>
    <row r="1061" spans="2:58" ht="15" x14ac:dyDescent="0.25">
      <c r="B1061" s="1536"/>
      <c r="C1061" s="1536"/>
      <c r="D1061" s="1536"/>
      <c r="E1061" s="1536"/>
      <c r="F1061" s="1536"/>
      <c r="G1061" s="1536"/>
      <c r="H1061" s="1536"/>
      <c r="I1061" s="1536"/>
      <c r="J1061" s="1536"/>
      <c r="K1061" s="1536"/>
      <c r="L1061" s="1536"/>
      <c r="M1061" s="1536"/>
      <c r="N1061" s="1536"/>
      <c r="O1061" s="1536"/>
      <c r="P1061" s="1536"/>
      <c r="Q1061" s="1536"/>
      <c r="R1061" s="1536"/>
      <c r="S1061" s="1536"/>
      <c r="T1061" s="1536"/>
      <c r="U1061" s="1536"/>
      <c r="V1061" s="1536"/>
      <c r="W1061" s="1536"/>
      <c r="X1061" s="1536"/>
      <c r="Y1061" s="1536"/>
      <c r="Z1061" s="1536"/>
      <c r="AA1061" s="1536"/>
      <c r="AB1061" s="1536"/>
      <c r="AC1061" s="1536"/>
      <c r="AD1061" s="1536"/>
      <c r="AE1061" s="1536"/>
      <c r="AF1061" s="1536"/>
      <c r="AG1061" s="1536"/>
      <c r="AH1061" s="1536"/>
      <c r="AI1061" s="1536"/>
      <c r="AJ1061" s="1536"/>
      <c r="AK1061" s="1536"/>
      <c r="AL1061" s="1536"/>
      <c r="AM1061" s="1536"/>
      <c r="AN1061" s="1536"/>
      <c r="AO1061" s="1536"/>
      <c r="AP1061" s="1536"/>
      <c r="AQ1061" s="1536"/>
      <c r="AR1061" s="1536"/>
      <c r="AS1061" s="1536"/>
      <c r="AT1061" s="1536"/>
      <c r="AU1061" s="1536"/>
      <c r="AV1061" s="1536"/>
      <c r="AW1061" s="1536"/>
      <c r="AX1061" s="1536"/>
      <c r="AY1061" s="1536"/>
      <c r="AZ1061" s="1536"/>
      <c r="BA1061" s="1536"/>
      <c r="BB1061" s="1536"/>
      <c r="BC1061" s="1536"/>
      <c r="BD1061" s="1536"/>
      <c r="BE1061" s="1536"/>
      <c r="BF1061" s="1536"/>
    </row>
    <row r="1062" spans="2:58" ht="15" x14ac:dyDescent="0.25">
      <c r="B1062" s="1536"/>
      <c r="C1062" s="1536"/>
      <c r="D1062" s="1536"/>
      <c r="E1062" s="1536"/>
      <c r="F1062" s="1536"/>
      <c r="G1062" s="1536"/>
      <c r="H1062" s="1536"/>
      <c r="I1062" s="1536"/>
      <c r="J1062" s="1536"/>
      <c r="K1062" s="1536"/>
      <c r="L1062" s="1536"/>
      <c r="M1062" s="1536"/>
      <c r="N1062" s="1536"/>
      <c r="O1062" s="1536"/>
      <c r="P1062" s="1536"/>
      <c r="Q1062" s="1536"/>
      <c r="R1062" s="1536"/>
      <c r="S1062" s="1536"/>
      <c r="T1062" s="1536"/>
      <c r="U1062" s="1536"/>
      <c r="V1062" s="1536"/>
      <c r="W1062" s="1536"/>
      <c r="X1062" s="1536"/>
      <c r="Y1062" s="1536"/>
      <c r="Z1062" s="1536"/>
      <c r="AA1062" s="1536"/>
      <c r="AB1062" s="1536"/>
      <c r="AC1062" s="1536"/>
      <c r="AD1062" s="1536"/>
      <c r="AE1062" s="1536"/>
      <c r="AF1062" s="1536"/>
      <c r="AG1062" s="1536"/>
      <c r="AH1062" s="1536"/>
      <c r="AI1062" s="1536"/>
      <c r="AJ1062" s="1536"/>
      <c r="AK1062" s="1536"/>
      <c r="AL1062" s="1536"/>
      <c r="AM1062" s="1536"/>
      <c r="AN1062" s="1536"/>
      <c r="AO1062" s="1536"/>
      <c r="AP1062" s="1536"/>
      <c r="AQ1062" s="1536"/>
      <c r="AR1062" s="1536"/>
      <c r="AS1062" s="1536"/>
      <c r="AT1062" s="1536"/>
      <c r="AU1062" s="1536"/>
      <c r="AV1062" s="1536"/>
      <c r="AW1062" s="1536"/>
      <c r="AX1062" s="1536"/>
      <c r="AY1062" s="1536"/>
      <c r="AZ1062" s="1536"/>
      <c r="BA1062" s="1536"/>
      <c r="BB1062" s="1536"/>
      <c r="BC1062" s="1536"/>
      <c r="BD1062" s="1536"/>
      <c r="BE1062" s="1536"/>
      <c r="BF1062" s="1536"/>
    </row>
    <row r="1063" spans="2:58" ht="15" x14ac:dyDescent="0.25">
      <c r="B1063" s="1536"/>
      <c r="C1063" s="1536"/>
      <c r="D1063" s="1536"/>
      <c r="E1063" s="1536"/>
      <c r="F1063" s="1536"/>
      <c r="G1063" s="1536"/>
      <c r="H1063" s="1536"/>
      <c r="I1063" s="1536"/>
      <c r="J1063" s="1536"/>
      <c r="K1063" s="1536"/>
      <c r="L1063" s="1536"/>
      <c r="M1063" s="1536"/>
      <c r="N1063" s="1536"/>
      <c r="O1063" s="1536"/>
      <c r="P1063" s="1536"/>
      <c r="Q1063" s="1536"/>
      <c r="R1063" s="1536"/>
      <c r="S1063" s="1536"/>
      <c r="T1063" s="1536"/>
      <c r="U1063" s="1536"/>
      <c r="V1063" s="1536"/>
      <c r="W1063" s="1536"/>
      <c r="X1063" s="1536"/>
      <c r="Y1063" s="1536"/>
      <c r="Z1063" s="1536"/>
      <c r="AA1063" s="1536"/>
      <c r="AB1063" s="1536"/>
      <c r="AC1063" s="1536"/>
      <c r="AD1063" s="1536"/>
      <c r="AE1063" s="1536"/>
      <c r="AF1063" s="1536"/>
      <c r="AG1063" s="1536"/>
      <c r="AH1063" s="1536"/>
      <c r="AI1063" s="1536"/>
      <c r="AJ1063" s="1536"/>
      <c r="AK1063" s="1536"/>
      <c r="AL1063" s="1536"/>
      <c r="AM1063" s="1536"/>
      <c r="AN1063" s="1536"/>
      <c r="AO1063" s="1536"/>
      <c r="AP1063" s="1536"/>
      <c r="AQ1063" s="1536"/>
      <c r="AR1063" s="1536"/>
      <c r="AS1063" s="1536"/>
      <c r="AT1063" s="1536"/>
      <c r="AU1063" s="1536"/>
      <c r="AV1063" s="1536"/>
      <c r="AW1063" s="1536"/>
      <c r="AX1063" s="1536"/>
      <c r="AY1063" s="1536"/>
      <c r="AZ1063" s="1536"/>
      <c r="BA1063" s="1536"/>
      <c r="BB1063" s="1536"/>
      <c r="BC1063" s="1536"/>
      <c r="BD1063" s="1536"/>
      <c r="BE1063" s="1536"/>
      <c r="BF1063" s="1536"/>
    </row>
    <row r="1064" spans="2:58" ht="15" x14ac:dyDescent="0.25">
      <c r="B1064" s="1536"/>
      <c r="C1064" s="1536"/>
      <c r="D1064" s="1536"/>
      <c r="E1064" s="1536"/>
      <c r="F1064" s="1536"/>
      <c r="G1064" s="1536"/>
      <c r="H1064" s="1536"/>
      <c r="I1064" s="1536"/>
      <c r="J1064" s="1536"/>
      <c r="K1064" s="1536"/>
      <c r="L1064" s="1536"/>
      <c r="M1064" s="1536"/>
      <c r="N1064" s="1536"/>
      <c r="O1064" s="1536"/>
      <c r="P1064" s="1536"/>
      <c r="Q1064" s="1536"/>
      <c r="R1064" s="1536"/>
      <c r="S1064" s="1536"/>
      <c r="T1064" s="1536"/>
      <c r="U1064" s="1536"/>
      <c r="V1064" s="1536"/>
      <c r="W1064" s="1536"/>
      <c r="X1064" s="1536"/>
      <c r="Y1064" s="1536"/>
      <c r="Z1064" s="1536"/>
      <c r="AA1064" s="1536"/>
      <c r="AB1064" s="1536"/>
      <c r="AC1064" s="1536"/>
      <c r="AD1064" s="1536"/>
      <c r="AE1064" s="1536"/>
      <c r="AF1064" s="1536"/>
      <c r="AG1064" s="1536"/>
      <c r="AH1064" s="1536"/>
      <c r="AI1064" s="1536"/>
      <c r="AJ1064" s="1536"/>
      <c r="AK1064" s="1536"/>
      <c r="AL1064" s="1536"/>
      <c r="AM1064" s="1536"/>
      <c r="AN1064" s="1536"/>
      <c r="AO1064" s="1536"/>
      <c r="AP1064" s="1536"/>
      <c r="AQ1064" s="1536"/>
      <c r="AR1064" s="1536"/>
      <c r="AS1064" s="1536"/>
      <c r="AT1064" s="1536"/>
      <c r="AU1064" s="1536"/>
      <c r="AV1064" s="1536"/>
      <c r="AW1064" s="1536"/>
      <c r="AX1064" s="1536"/>
      <c r="AY1064" s="1536"/>
      <c r="AZ1064" s="1536"/>
      <c r="BA1064" s="1536"/>
      <c r="BB1064" s="1536"/>
      <c r="BC1064" s="1536"/>
      <c r="BD1064" s="1536"/>
      <c r="BE1064" s="1536"/>
      <c r="BF1064" s="1536"/>
    </row>
    <row r="1065" spans="2:58" ht="15" x14ac:dyDescent="0.25">
      <c r="B1065" s="1536"/>
      <c r="C1065" s="1536"/>
      <c r="D1065" s="1536"/>
      <c r="E1065" s="1536"/>
      <c r="F1065" s="1536"/>
      <c r="G1065" s="1536"/>
      <c r="H1065" s="1536"/>
      <c r="I1065" s="1536"/>
      <c r="J1065" s="1536"/>
      <c r="K1065" s="1536"/>
      <c r="L1065" s="1536"/>
      <c r="M1065" s="1536"/>
      <c r="N1065" s="1536"/>
      <c r="O1065" s="1536"/>
      <c r="P1065" s="1536"/>
      <c r="Q1065" s="1536"/>
      <c r="R1065" s="1536"/>
      <c r="S1065" s="1536"/>
      <c r="T1065" s="1536"/>
      <c r="U1065" s="1536"/>
      <c r="V1065" s="1536"/>
      <c r="W1065" s="1536"/>
      <c r="X1065" s="1536"/>
      <c r="Y1065" s="1536"/>
      <c r="Z1065" s="1536"/>
      <c r="AA1065" s="1536"/>
      <c r="AB1065" s="1536"/>
      <c r="AC1065" s="1536"/>
      <c r="AD1065" s="1536"/>
      <c r="AE1065" s="1536"/>
      <c r="AF1065" s="1536"/>
      <c r="AG1065" s="1536"/>
      <c r="AH1065" s="1536"/>
      <c r="AI1065" s="1536"/>
      <c r="AJ1065" s="1536"/>
      <c r="AK1065" s="1536"/>
      <c r="AL1065" s="1536"/>
      <c r="AM1065" s="1536"/>
      <c r="AN1065" s="1536"/>
      <c r="AO1065" s="1536"/>
      <c r="AP1065" s="1536"/>
      <c r="AQ1065" s="1536"/>
      <c r="AR1065" s="1536"/>
      <c r="AS1065" s="1536"/>
      <c r="AT1065" s="1536"/>
      <c r="AU1065" s="1536"/>
      <c r="AV1065" s="1536"/>
      <c r="AW1065" s="1536"/>
      <c r="AX1065" s="1536"/>
      <c r="AY1065" s="1536"/>
      <c r="AZ1065" s="1536"/>
      <c r="BA1065" s="1536"/>
      <c r="BB1065" s="1536"/>
      <c r="BC1065" s="1536"/>
      <c r="BD1065" s="1536"/>
      <c r="BE1065" s="1536"/>
      <c r="BF1065" s="1536"/>
    </row>
    <row r="1066" spans="2:58" ht="15" x14ac:dyDescent="0.25">
      <c r="B1066" s="1536"/>
      <c r="C1066" s="1536"/>
      <c r="D1066" s="1536"/>
      <c r="E1066" s="1536"/>
      <c r="F1066" s="1536"/>
      <c r="G1066" s="1536"/>
      <c r="H1066" s="1536"/>
      <c r="I1066" s="1536"/>
      <c r="J1066" s="1536"/>
      <c r="K1066" s="1536"/>
      <c r="L1066" s="1536"/>
      <c r="M1066" s="1536"/>
      <c r="N1066" s="1536"/>
      <c r="O1066" s="1536"/>
      <c r="P1066" s="1536"/>
      <c r="Q1066" s="1536"/>
      <c r="R1066" s="1536"/>
      <c r="S1066" s="1536"/>
      <c r="T1066" s="1536"/>
      <c r="U1066" s="1536"/>
      <c r="V1066" s="1536"/>
      <c r="W1066" s="1536"/>
      <c r="X1066" s="1536"/>
      <c r="Y1066" s="1536"/>
      <c r="Z1066" s="1536"/>
      <c r="AA1066" s="1536"/>
      <c r="AB1066" s="1536"/>
      <c r="AC1066" s="1536"/>
      <c r="AD1066" s="1536"/>
      <c r="AE1066" s="1536"/>
      <c r="AF1066" s="1536"/>
      <c r="AG1066" s="1536"/>
      <c r="AH1066" s="1536"/>
      <c r="AI1066" s="1536"/>
      <c r="AJ1066" s="1536"/>
      <c r="AK1066" s="1536"/>
      <c r="AL1066" s="1536"/>
      <c r="AM1066" s="1536"/>
      <c r="AN1066" s="1536"/>
      <c r="AO1066" s="1536"/>
      <c r="AP1066" s="1536"/>
      <c r="AQ1066" s="1536"/>
      <c r="AR1066" s="1536"/>
      <c r="AS1066" s="1536"/>
      <c r="AT1066" s="1536"/>
      <c r="AU1066" s="1536"/>
      <c r="AV1066" s="1536"/>
      <c r="AW1066" s="1536"/>
      <c r="AX1066" s="1536"/>
      <c r="AY1066" s="1536"/>
      <c r="AZ1066" s="1536"/>
      <c r="BA1066" s="1536"/>
      <c r="BB1066" s="1536"/>
      <c r="BC1066" s="1536"/>
      <c r="BD1066" s="1536"/>
      <c r="BE1066" s="1536"/>
      <c r="BF1066" s="1536"/>
    </row>
    <row r="1067" spans="2:58" ht="15" x14ac:dyDescent="0.25">
      <c r="B1067" s="1536"/>
      <c r="C1067" s="1536"/>
      <c r="D1067" s="1536"/>
      <c r="E1067" s="1536"/>
      <c r="F1067" s="1536"/>
      <c r="G1067" s="1536"/>
      <c r="H1067" s="1536"/>
      <c r="I1067" s="1536"/>
      <c r="J1067" s="1536"/>
      <c r="K1067" s="1536"/>
      <c r="L1067" s="1536"/>
      <c r="M1067" s="1536"/>
      <c r="N1067" s="1536"/>
      <c r="O1067" s="1536"/>
      <c r="P1067" s="1536"/>
      <c r="Q1067" s="1536"/>
      <c r="R1067" s="1536"/>
      <c r="S1067" s="1536"/>
      <c r="T1067" s="1536"/>
      <c r="U1067" s="1536"/>
      <c r="V1067" s="1536"/>
      <c r="W1067" s="1536"/>
      <c r="X1067" s="1536"/>
      <c r="Y1067" s="1536"/>
      <c r="Z1067" s="1536"/>
      <c r="AA1067" s="1536"/>
      <c r="AB1067" s="1536"/>
      <c r="AC1067" s="1536"/>
      <c r="AD1067" s="1536"/>
      <c r="AE1067" s="1536"/>
      <c r="AF1067" s="1536"/>
      <c r="AG1067" s="1536"/>
      <c r="AH1067" s="1536"/>
      <c r="AI1067" s="1536"/>
      <c r="AJ1067" s="1536"/>
      <c r="AK1067" s="1536"/>
      <c r="AL1067" s="1536"/>
      <c r="AM1067" s="1536"/>
      <c r="AN1067" s="1536"/>
      <c r="AO1067" s="1536"/>
      <c r="AP1067" s="1536"/>
      <c r="AQ1067" s="1536"/>
      <c r="AR1067" s="1536"/>
      <c r="AS1067" s="1536"/>
      <c r="AT1067" s="1536"/>
      <c r="AU1067" s="1536"/>
      <c r="AV1067" s="1536"/>
      <c r="AW1067" s="1536"/>
      <c r="AX1067" s="1536"/>
      <c r="AY1067" s="1536"/>
      <c r="AZ1067" s="1536"/>
      <c r="BA1067" s="1536"/>
      <c r="BB1067" s="1536"/>
      <c r="BC1067" s="1536"/>
      <c r="BD1067" s="1536"/>
      <c r="BE1067" s="1536"/>
      <c r="BF1067" s="1536"/>
    </row>
    <row r="1068" spans="2:58" ht="15" x14ac:dyDescent="0.25">
      <c r="B1068" s="1536"/>
      <c r="C1068" s="1536"/>
      <c r="D1068" s="1536"/>
      <c r="E1068" s="1536"/>
      <c r="F1068" s="1536"/>
      <c r="G1068" s="1536"/>
      <c r="H1068" s="1536"/>
      <c r="I1068" s="1536"/>
      <c r="J1068" s="1536"/>
      <c r="K1068" s="1536"/>
      <c r="L1068" s="1536"/>
      <c r="M1068" s="1536"/>
      <c r="N1068" s="1536"/>
      <c r="O1068" s="1536"/>
      <c r="P1068" s="1536"/>
      <c r="Q1068" s="1536"/>
      <c r="R1068" s="1536"/>
      <c r="S1068" s="1536"/>
      <c r="T1068" s="1536"/>
      <c r="U1068" s="1536"/>
      <c r="V1068" s="1536"/>
      <c r="W1068" s="1536"/>
      <c r="X1068" s="1536"/>
      <c r="Y1068" s="1536"/>
      <c r="Z1068" s="1536"/>
      <c r="AA1068" s="1536"/>
      <c r="AB1068" s="1536"/>
      <c r="AC1068" s="1536"/>
      <c r="AD1068" s="1536"/>
      <c r="AE1068" s="1536"/>
      <c r="AF1068" s="1536"/>
      <c r="AG1068" s="1536"/>
      <c r="AH1068" s="1536"/>
      <c r="AI1068" s="1536"/>
      <c r="AJ1068" s="1536"/>
      <c r="AK1068" s="1536"/>
      <c r="AL1068" s="1536"/>
      <c r="AM1068" s="1536"/>
      <c r="AN1068" s="1536"/>
      <c r="AO1068" s="1536"/>
      <c r="AP1068" s="1536"/>
      <c r="AQ1068" s="1536"/>
      <c r="AR1068" s="1536"/>
      <c r="AS1068" s="1536"/>
      <c r="AT1068" s="1536"/>
      <c r="AU1068" s="1536"/>
      <c r="AV1068" s="1536"/>
      <c r="AW1068" s="1536"/>
      <c r="AX1068" s="1536"/>
      <c r="AY1068" s="1536"/>
      <c r="AZ1068" s="1536"/>
      <c r="BA1068" s="1536"/>
      <c r="BB1068" s="1536"/>
      <c r="BC1068" s="1536"/>
      <c r="BD1068" s="1536"/>
      <c r="BE1068" s="1536"/>
      <c r="BF1068" s="1536"/>
    </row>
    <row r="1069" spans="2:58" ht="15" x14ac:dyDescent="0.25">
      <c r="B1069" s="1536"/>
      <c r="C1069" s="1536"/>
      <c r="D1069" s="1536"/>
      <c r="E1069" s="1536"/>
      <c r="F1069" s="1536"/>
      <c r="G1069" s="1536"/>
      <c r="H1069" s="1536"/>
      <c r="I1069" s="1536"/>
      <c r="J1069" s="1536"/>
      <c r="K1069" s="1536"/>
      <c r="L1069" s="1536"/>
      <c r="M1069" s="1536"/>
      <c r="N1069" s="1536"/>
      <c r="O1069" s="1536"/>
      <c r="P1069" s="1536"/>
      <c r="Q1069" s="1536"/>
      <c r="R1069" s="1536"/>
      <c r="S1069" s="1536"/>
      <c r="T1069" s="1536"/>
      <c r="U1069" s="1536"/>
      <c r="V1069" s="1536"/>
      <c r="W1069" s="1536"/>
      <c r="X1069" s="1536"/>
      <c r="Y1069" s="1536"/>
      <c r="Z1069" s="1536"/>
      <c r="AA1069" s="1536"/>
      <c r="AB1069" s="1536"/>
      <c r="AC1069" s="1536"/>
      <c r="AD1069" s="1536"/>
      <c r="AE1069" s="1536"/>
      <c r="AF1069" s="1536"/>
      <c r="AG1069" s="1536"/>
      <c r="AH1069" s="1536"/>
      <c r="AI1069" s="1536"/>
      <c r="AJ1069" s="1536"/>
      <c r="AK1069" s="1536"/>
      <c r="AL1069" s="1536"/>
      <c r="AM1069" s="1536"/>
      <c r="AN1069" s="1536"/>
      <c r="AO1069" s="1536"/>
      <c r="AP1069" s="1536"/>
      <c r="AQ1069" s="1536"/>
      <c r="AR1069" s="1536"/>
      <c r="AS1069" s="1536"/>
      <c r="AT1069" s="1536"/>
      <c r="AU1069" s="1536"/>
      <c r="AV1069" s="1536"/>
      <c r="AW1069" s="1536"/>
      <c r="AX1069" s="1536"/>
      <c r="AY1069" s="1536"/>
      <c r="AZ1069" s="1536"/>
      <c r="BA1069" s="1536"/>
      <c r="BB1069" s="1536"/>
      <c r="BC1069" s="1536"/>
      <c r="BD1069" s="1536"/>
      <c r="BE1069" s="1536"/>
      <c r="BF1069" s="1536"/>
    </row>
    <row r="1070" spans="2:58" ht="15" x14ac:dyDescent="0.25">
      <c r="B1070" s="1536"/>
      <c r="C1070" s="1536"/>
      <c r="D1070" s="1536"/>
      <c r="E1070" s="1536"/>
      <c r="F1070" s="1536"/>
      <c r="G1070" s="1536"/>
      <c r="H1070" s="1536"/>
      <c r="I1070" s="1536"/>
      <c r="J1070" s="1536"/>
      <c r="K1070" s="1536"/>
      <c r="L1070" s="1536"/>
      <c r="M1070" s="1536"/>
      <c r="N1070" s="1536"/>
      <c r="O1070" s="1536"/>
      <c r="P1070" s="1536"/>
      <c r="Q1070" s="1536"/>
      <c r="R1070" s="1536"/>
      <c r="S1070" s="1536"/>
      <c r="T1070" s="1536"/>
      <c r="U1070" s="1536"/>
      <c r="V1070" s="1536"/>
      <c r="W1070" s="1536"/>
      <c r="X1070" s="1536"/>
      <c r="Y1070" s="1536"/>
      <c r="Z1070" s="1536"/>
      <c r="AA1070" s="1536"/>
      <c r="AB1070" s="1536"/>
      <c r="AC1070" s="1536"/>
      <c r="AD1070" s="1536"/>
      <c r="AE1070" s="1536"/>
      <c r="AF1070" s="1536"/>
      <c r="AG1070" s="1536"/>
      <c r="AH1070" s="1536"/>
      <c r="AI1070" s="1536"/>
      <c r="AJ1070" s="1536"/>
      <c r="AK1070" s="1536"/>
      <c r="AL1070" s="1536"/>
      <c r="AM1070" s="1536"/>
      <c r="AN1070" s="1536"/>
      <c r="AO1070" s="1536"/>
      <c r="AP1070" s="1536"/>
      <c r="AQ1070" s="1536"/>
      <c r="AR1070" s="1536"/>
      <c r="AS1070" s="1536"/>
      <c r="AT1070" s="1536"/>
      <c r="AU1070" s="1536"/>
      <c r="AV1070" s="1536"/>
      <c r="AW1070" s="1536"/>
      <c r="AX1070" s="1536"/>
      <c r="AY1070" s="1536"/>
      <c r="AZ1070" s="1536"/>
      <c r="BA1070" s="1536"/>
      <c r="BB1070" s="1536"/>
      <c r="BC1070" s="1536"/>
      <c r="BD1070" s="1536"/>
      <c r="BE1070" s="1536"/>
      <c r="BF1070" s="1536"/>
    </row>
    <row r="1071" spans="2:58" ht="15" x14ac:dyDescent="0.25">
      <c r="B1071" s="1536"/>
      <c r="C1071" s="1536"/>
      <c r="D1071" s="1536"/>
      <c r="E1071" s="1536"/>
      <c r="F1071" s="1536"/>
      <c r="G1071" s="1536"/>
      <c r="H1071" s="1536"/>
      <c r="I1071" s="1536"/>
      <c r="J1071" s="1536"/>
      <c r="K1071" s="1536"/>
      <c r="L1071" s="1536"/>
      <c r="M1071" s="1536"/>
      <c r="N1071" s="1536"/>
      <c r="O1071" s="1536"/>
      <c r="P1071" s="1536"/>
      <c r="Q1071" s="1536"/>
      <c r="R1071" s="1536"/>
      <c r="S1071" s="1536"/>
      <c r="T1071" s="1536"/>
      <c r="U1071" s="1536"/>
      <c r="V1071" s="1536"/>
      <c r="W1071" s="1536"/>
      <c r="X1071" s="1536"/>
      <c r="Y1071" s="1536"/>
      <c r="Z1071" s="1536"/>
      <c r="AA1071" s="1536"/>
      <c r="AB1071" s="1536"/>
      <c r="AC1071" s="1536"/>
      <c r="AD1071" s="1536"/>
      <c r="AE1071" s="1536"/>
      <c r="AF1071" s="1536"/>
      <c r="AG1071" s="1536"/>
      <c r="AH1071" s="1536"/>
      <c r="AI1071" s="1536"/>
      <c r="AJ1071" s="1536"/>
      <c r="AK1071" s="1536"/>
      <c r="AL1071" s="1536"/>
      <c r="AM1071" s="1536"/>
      <c r="AN1071" s="1536"/>
      <c r="AO1071" s="1536"/>
      <c r="AP1071" s="1536"/>
      <c r="AQ1071" s="1536"/>
      <c r="AR1071" s="1536"/>
      <c r="AS1071" s="1536"/>
      <c r="AT1071" s="1536"/>
      <c r="AU1071" s="1536"/>
      <c r="AV1071" s="1536"/>
      <c r="AW1071" s="1536"/>
      <c r="AX1071" s="1536"/>
      <c r="AY1071" s="1536"/>
      <c r="AZ1071" s="1536"/>
      <c r="BA1071" s="1536"/>
      <c r="BB1071" s="1536"/>
      <c r="BC1071" s="1536"/>
      <c r="BD1071" s="1536"/>
      <c r="BE1071" s="1536"/>
      <c r="BF1071" s="1536"/>
    </row>
    <row r="1072" spans="2:58" ht="15" x14ac:dyDescent="0.25">
      <c r="B1072" s="1536"/>
      <c r="C1072" s="1536"/>
      <c r="D1072" s="1536"/>
      <c r="E1072" s="1536"/>
      <c r="F1072" s="1536"/>
      <c r="G1072" s="1536"/>
      <c r="H1072" s="1536"/>
      <c r="I1072" s="1536"/>
      <c r="J1072" s="1536"/>
      <c r="K1072" s="1536"/>
      <c r="L1072" s="1536"/>
      <c r="M1072" s="1536"/>
      <c r="N1072" s="1536"/>
      <c r="O1072" s="1536"/>
      <c r="P1072" s="1536"/>
      <c r="Q1072" s="1536"/>
      <c r="R1072" s="1536"/>
      <c r="S1072" s="1536"/>
      <c r="T1072" s="1536"/>
      <c r="U1072" s="1536"/>
      <c r="V1072" s="1536"/>
      <c r="W1072" s="1536"/>
      <c r="X1072" s="1536"/>
      <c r="Y1072" s="1536"/>
      <c r="Z1072" s="1536"/>
      <c r="AA1072" s="1536"/>
      <c r="AB1072" s="1536"/>
      <c r="AC1072" s="1536"/>
      <c r="AD1072" s="1536"/>
      <c r="AE1072" s="1536"/>
      <c r="AF1072" s="1536"/>
      <c r="AG1072" s="1536"/>
      <c r="AH1072" s="1536"/>
      <c r="AI1072" s="1536"/>
      <c r="AJ1072" s="1536"/>
      <c r="AK1072" s="1536"/>
      <c r="AL1072" s="1536"/>
      <c r="AM1072" s="1536"/>
      <c r="AN1072" s="1536"/>
      <c r="AO1072" s="1536"/>
      <c r="AP1072" s="1536"/>
      <c r="AQ1072" s="1536"/>
      <c r="AR1072" s="1536"/>
      <c r="AS1072" s="1536"/>
      <c r="AT1072" s="1536"/>
      <c r="AU1072" s="1536"/>
      <c r="AV1072" s="1536"/>
      <c r="AW1072" s="1536"/>
      <c r="AX1072" s="1536"/>
      <c r="AY1072" s="1536"/>
      <c r="AZ1072" s="1536"/>
      <c r="BA1072" s="1536"/>
      <c r="BB1072" s="1536"/>
      <c r="BC1072" s="1536"/>
      <c r="BD1072" s="1536"/>
      <c r="BE1072" s="1536"/>
      <c r="BF1072" s="1536"/>
    </row>
    <row r="1073" spans="2:58" ht="15" x14ac:dyDescent="0.25">
      <c r="B1073" s="1536"/>
      <c r="C1073" s="1536"/>
      <c r="D1073" s="1536"/>
      <c r="E1073" s="1536"/>
      <c r="F1073" s="1536"/>
      <c r="G1073" s="1536"/>
      <c r="H1073" s="1536"/>
      <c r="I1073" s="1536"/>
      <c r="J1073" s="1536"/>
      <c r="K1073" s="1536"/>
      <c r="L1073" s="1536"/>
      <c r="M1073" s="1536"/>
      <c r="N1073" s="1536"/>
      <c r="O1073" s="1536"/>
      <c r="P1073" s="1536"/>
      <c r="Q1073" s="1536"/>
      <c r="R1073" s="1536"/>
      <c r="S1073" s="1536"/>
      <c r="T1073" s="1536"/>
      <c r="U1073" s="1536"/>
      <c r="V1073" s="1536"/>
      <c r="W1073" s="1536"/>
      <c r="X1073" s="1536"/>
      <c r="Y1073" s="1536"/>
      <c r="Z1073" s="1536"/>
      <c r="AA1073" s="1536"/>
      <c r="AB1073" s="1536"/>
      <c r="AC1073" s="1536"/>
      <c r="AD1073" s="1536"/>
      <c r="AE1073" s="1536"/>
      <c r="AF1073" s="1536"/>
      <c r="AG1073" s="1536"/>
      <c r="AH1073" s="1536"/>
      <c r="AI1073" s="1536"/>
      <c r="AJ1073" s="1536"/>
      <c r="AK1073" s="1536"/>
      <c r="AL1073" s="1536"/>
      <c r="AM1073" s="1536"/>
      <c r="AN1073" s="1536"/>
      <c r="AO1073" s="1536"/>
      <c r="AP1073" s="1536"/>
      <c r="AQ1073" s="1536"/>
      <c r="AR1073" s="1536"/>
      <c r="AS1073" s="1536"/>
      <c r="AT1073" s="1536"/>
      <c r="AU1073" s="1536"/>
      <c r="AV1073" s="1536"/>
      <c r="AW1073" s="1536"/>
      <c r="AX1073" s="1536"/>
      <c r="AY1073" s="1536"/>
      <c r="AZ1073" s="1536"/>
      <c r="BA1073" s="1536"/>
      <c r="BB1073" s="1536"/>
      <c r="BC1073" s="1536"/>
      <c r="BD1073" s="1536"/>
      <c r="BE1073" s="1536"/>
      <c r="BF1073" s="1536"/>
    </row>
    <row r="1074" spans="2:58" ht="15" x14ac:dyDescent="0.25">
      <c r="B1074" s="1536"/>
      <c r="C1074" s="1536"/>
      <c r="D1074" s="1536"/>
      <c r="E1074" s="1536"/>
      <c r="F1074" s="1536"/>
      <c r="G1074" s="1536"/>
      <c r="H1074" s="1536"/>
      <c r="I1074" s="1536"/>
      <c r="J1074" s="1536"/>
      <c r="K1074" s="1536"/>
      <c r="L1074" s="1536"/>
      <c r="M1074" s="1536"/>
      <c r="N1074" s="1536"/>
      <c r="O1074" s="1536"/>
      <c r="P1074" s="1536"/>
      <c r="Q1074" s="1536"/>
      <c r="R1074" s="1536"/>
      <c r="S1074" s="1536"/>
      <c r="T1074" s="1536"/>
      <c r="U1074" s="1536"/>
      <c r="V1074" s="1536"/>
      <c r="W1074" s="1536"/>
      <c r="X1074" s="1536"/>
      <c r="Y1074" s="1536"/>
      <c r="Z1074" s="1536"/>
      <c r="AA1074" s="1536"/>
      <c r="AB1074" s="1536"/>
      <c r="AC1074" s="1536"/>
      <c r="AD1074" s="1536"/>
      <c r="AE1074" s="1536"/>
      <c r="AF1074" s="1536"/>
      <c r="AG1074" s="1536"/>
      <c r="AH1074" s="1536"/>
      <c r="AI1074" s="1536"/>
      <c r="AJ1074" s="1536"/>
      <c r="AK1074" s="1536"/>
      <c r="AL1074" s="1536"/>
      <c r="AM1074" s="1536"/>
      <c r="AN1074" s="1536"/>
      <c r="AO1074" s="1536"/>
      <c r="AP1074" s="1536"/>
      <c r="AQ1074" s="1536"/>
      <c r="AR1074" s="1536"/>
      <c r="AS1074" s="1536"/>
      <c r="AT1074" s="1536"/>
      <c r="AU1074" s="1536"/>
      <c r="AV1074" s="1536"/>
      <c r="AW1074" s="1536"/>
      <c r="AX1074" s="1536"/>
      <c r="AY1074" s="1536"/>
      <c r="AZ1074" s="1536"/>
      <c r="BA1074" s="1536"/>
      <c r="BB1074" s="1536"/>
      <c r="BC1074" s="1536"/>
      <c r="BD1074" s="1536"/>
      <c r="BE1074" s="1536"/>
      <c r="BF1074" s="1536"/>
    </row>
    <row r="1075" spans="2:58" ht="15" x14ac:dyDescent="0.25">
      <c r="B1075" s="1536"/>
      <c r="C1075" s="1536"/>
      <c r="D1075" s="1536"/>
      <c r="E1075" s="1536"/>
      <c r="F1075" s="1536"/>
      <c r="G1075" s="1536"/>
      <c r="H1075" s="1536"/>
      <c r="I1075" s="1536"/>
      <c r="J1075" s="1536"/>
      <c r="K1075" s="1536"/>
      <c r="L1075" s="1536"/>
      <c r="M1075" s="1536"/>
      <c r="N1075" s="1536"/>
      <c r="O1075" s="1536"/>
      <c r="P1075" s="1536"/>
      <c r="Q1075" s="1536"/>
      <c r="R1075" s="1536"/>
      <c r="S1075" s="1536"/>
      <c r="T1075" s="1536"/>
      <c r="U1075" s="1536"/>
      <c r="V1075" s="1536"/>
      <c r="W1075" s="1536"/>
      <c r="X1075" s="1536"/>
      <c r="Y1075" s="1536"/>
      <c r="Z1075" s="1536"/>
      <c r="AA1075" s="1536"/>
      <c r="AB1075" s="1536"/>
      <c r="AC1075" s="1536"/>
      <c r="AD1075" s="1536"/>
      <c r="AE1075" s="1536"/>
      <c r="AF1075" s="1536"/>
      <c r="AG1075" s="1536"/>
      <c r="AH1075" s="1536"/>
      <c r="AI1075" s="1536"/>
      <c r="AJ1075" s="1536"/>
      <c r="AK1075" s="1536"/>
      <c r="AL1075" s="1536"/>
      <c r="AM1075" s="1536"/>
      <c r="AN1075" s="1536"/>
      <c r="AO1075" s="1536"/>
      <c r="AP1075" s="1536"/>
      <c r="AQ1075" s="1536"/>
      <c r="AR1075" s="1536"/>
      <c r="AS1075" s="1536"/>
      <c r="AT1075" s="1536"/>
      <c r="AU1075" s="1536"/>
      <c r="AV1075" s="1536"/>
      <c r="AW1075" s="1536"/>
      <c r="AX1075" s="1536"/>
      <c r="AY1075" s="1536"/>
      <c r="AZ1075" s="1536"/>
      <c r="BA1075" s="1536"/>
      <c r="BB1075" s="1536"/>
      <c r="BC1075" s="1536"/>
      <c r="BD1075" s="1536"/>
      <c r="BE1075" s="1536"/>
      <c r="BF1075" s="1536"/>
    </row>
    <row r="1076" spans="2:58" ht="15" x14ac:dyDescent="0.25">
      <c r="B1076" s="1536"/>
      <c r="C1076" s="1536"/>
      <c r="D1076" s="1536"/>
      <c r="E1076" s="1536"/>
      <c r="F1076" s="1536"/>
      <c r="G1076" s="1536"/>
      <c r="H1076" s="1536"/>
      <c r="I1076" s="1536"/>
      <c r="J1076" s="1536"/>
      <c r="K1076" s="1536"/>
      <c r="L1076" s="1536"/>
      <c r="M1076" s="1536"/>
      <c r="N1076" s="1536"/>
      <c r="O1076" s="1536"/>
      <c r="P1076" s="1536"/>
      <c r="Q1076" s="1536"/>
      <c r="R1076" s="1536"/>
      <c r="S1076" s="1536"/>
      <c r="T1076" s="1536"/>
      <c r="U1076" s="1536"/>
      <c r="V1076" s="1536"/>
      <c r="W1076" s="1536"/>
      <c r="X1076" s="1536"/>
      <c r="Y1076" s="1536"/>
      <c r="Z1076" s="1536"/>
      <c r="AA1076" s="1536"/>
      <c r="AB1076" s="1536"/>
      <c r="AC1076" s="1536"/>
      <c r="AD1076" s="1536"/>
      <c r="AE1076" s="1536"/>
      <c r="AF1076" s="1536"/>
      <c r="AG1076" s="1536"/>
      <c r="AH1076" s="1536"/>
      <c r="AI1076" s="1536"/>
      <c r="AJ1076" s="1536"/>
      <c r="AK1076" s="1536"/>
      <c r="AL1076" s="1536"/>
      <c r="AM1076" s="1536"/>
      <c r="AN1076" s="1536"/>
      <c r="AO1076" s="1536"/>
      <c r="AP1076" s="1536"/>
      <c r="AQ1076" s="1536"/>
      <c r="AR1076" s="1536"/>
      <c r="AS1076" s="1536"/>
      <c r="AT1076" s="1536"/>
      <c r="AU1076" s="1536"/>
      <c r="AV1076" s="1536"/>
      <c r="AW1076" s="1536"/>
      <c r="AX1076" s="1536"/>
      <c r="AY1076" s="1536"/>
      <c r="AZ1076" s="1536"/>
      <c r="BA1076" s="1536"/>
      <c r="BB1076" s="1536"/>
      <c r="BC1076" s="1536"/>
      <c r="BD1076" s="1536"/>
      <c r="BE1076" s="1536"/>
      <c r="BF1076" s="1536"/>
    </row>
    <row r="1077" spans="2:58" ht="15" x14ac:dyDescent="0.25">
      <c r="B1077" s="1536"/>
      <c r="C1077" s="1536"/>
      <c r="D1077" s="1536"/>
      <c r="E1077" s="1536"/>
      <c r="F1077" s="1536"/>
      <c r="G1077" s="1536"/>
      <c r="H1077" s="1536"/>
      <c r="I1077" s="1536"/>
      <c r="J1077" s="1536"/>
      <c r="K1077" s="1536"/>
      <c r="L1077" s="1536"/>
      <c r="M1077" s="1536"/>
      <c r="N1077" s="1536"/>
      <c r="O1077" s="1536"/>
      <c r="P1077" s="1536"/>
      <c r="Q1077" s="1536"/>
      <c r="R1077" s="1536"/>
      <c r="S1077" s="1536"/>
      <c r="T1077" s="1536"/>
      <c r="U1077" s="1536"/>
      <c r="V1077" s="1536"/>
      <c r="W1077" s="1536"/>
      <c r="X1077" s="1536"/>
      <c r="Y1077" s="1536"/>
      <c r="Z1077" s="1536"/>
      <c r="AA1077" s="1536"/>
      <c r="AB1077" s="1536"/>
      <c r="AC1077" s="1536"/>
      <c r="AD1077" s="1536"/>
      <c r="AE1077" s="1536"/>
      <c r="AF1077" s="1536"/>
      <c r="AG1077" s="1536"/>
      <c r="AH1077" s="1536"/>
      <c r="AI1077" s="1536"/>
      <c r="AJ1077" s="1536"/>
      <c r="AK1077" s="1536"/>
      <c r="AL1077" s="1536"/>
      <c r="AM1077" s="1536"/>
      <c r="AN1077" s="1536"/>
      <c r="AO1077" s="1536"/>
      <c r="AP1077" s="1536"/>
      <c r="AQ1077" s="1536"/>
      <c r="AR1077" s="1536"/>
      <c r="AS1077" s="1536"/>
      <c r="AT1077" s="1536"/>
      <c r="AU1077" s="1536"/>
      <c r="AV1077" s="1536"/>
      <c r="AW1077" s="1536"/>
      <c r="AX1077" s="1536"/>
      <c r="AY1077" s="1536"/>
      <c r="AZ1077" s="1536"/>
      <c r="BA1077" s="1536"/>
      <c r="BB1077" s="1536"/>
      <c r="BC1077" s="1536"/>
      <c r="BD1077" s="1536"/>
      <c r="BE1077" s="1536"/>
      <c r="BF1077" s="1536"/>
    </row>
    <row r="1078" spans="2:58" ht="15" x14ac:dyDescent="0.25">
      <c r="B1078" s="1536"/>
      <c r="C1078" s="1536"/>
      <c r="D1078" s="1536"/>
      <c r="E1078" s="1536"/>
      <c r="F1078" s="1536"/>
      <c r="G1078" s="1536"/>
      <c r="H1078" s="1536"/>
      <c r="I1078" s="1536"/>
      <c r="J1078" s="1536"/>
      <c r="K1078" s="1536"/>
      <c r="L1078" s="1536"/>
      <c r="M1078" s="1536"/>
      <c r="N1078" s="1536"/>
      <c r="O1078" s="1536"/>
      <c r="P1078" s="1536"/>
      <c r="Q1078" s="1536"/>
      <c r="R1078" s="1536"/>
      <c r="S1078" s="1536"/>
      <c r="T1078" s="1536"/>
      <c r="U1078" s="1536"/>
      <c r="V1078" s="1536"/>
      <c r="W1078" s="1536"/>
      <c r="X1078" s="1536"/>
      <c r="Y1078" s="1536"/>
      <c r="Z1078" s="1536"/>
      <c r="AA1078" s="1536"/>
      <c r="AB1078" s="1536"/>
      <c r="AC1078" s="1536"/>
      <c r="AD1078" s="1536"/>
      <c r="AE1078" s="1536"/>
      <c r="AF1078" s="1536"/>
      <c r="AG1078" s="1536"/>
      <c r="AH1078" s="1536"/>
      <c r="AI1078" s="1536"/>
      <c r="AJ1078" s="1536"/>
      <c r="AK1078" s="1536"/>
      <c r="AL1078" s="1536"/>
      <c r="AM1078" s="1536"/>
      <c r="AN1078" s="1536"/>
      <c r="AO1078" s="1536"/>
      <c r="AP1078" s="1536"/>
      <c r="AQ1078" s="1536"/>
      <c r="AR1078" s="1536"/>
      <c r="AS1078" s="1536"/>
      <c r="AT1078" s="1536"/>
      <c r="AU1078" s="1536"/>
      <c r="AV1078" s="1536"/>
      <c r="AW1078" s="1536"/>
      <c r="AX1078" s="1536"/>
      <c r="AY1078" s="1536"/>
      <c r="AZ1078" s="1536"/>
      <c r="BA1078" s="1536"/>
      <c r="BB1078" s="1536"/>
      <c r="BC1078" s="1536"/>
      <c r="BD1078" s="1536"/>
      <c r="BE1078" s="1536"/>
      <c r="BF1078" s="1536"/>
    </row>
    <row r="1079" spans="2:58" ht="15" x14ac:dyDescent="0.25">
      <c r="B1079" s="1536"/>
      <c r="C1079" s="1536"/>
      <c r="D1079" s="1536"/>
      <c r="E1079" s="1536"/>
      <c r="F1079" s="1536"/>
      <c r="G1079" s="1536"/>
      <c r="H1079" s="1536"/>
      <c r="I1079" s="1536"/>
      <c r="J1079" s="1536"/>
      <c r="K1079" s="1536"/>
      <c r="L1079" s="1536"/>
      <c r="M1079" s="1536"/>
      <c r="N1079" s="1536"/>
      <c r="O1079" s="1536"/>
      <c r="P1079" s="1536"/>
      <c r="Q1079" s="1536"/>
      <c r="R1079" s="1536"/>
      <c r="S1079" s="1536"/>
      <c r="T1079" s="1536"/>
      <c r="U1079" s="1536"/>
      <c r="V1079" s="1536"/>
      <c r="W1079" s="1536"/>
      <c r="X1079" s="1536"/>
      <c r="Y1079" s="1536"/>
      <c r="Z1079" s="1536"/>
      <c r="AA1079" s="1536"/>
      <c r="AB1079" s="1536"/>
      <c r="AC1079" s="1536"/>
      <c r="AD1079" s="1536"/>
      <c r="AE1079" s="1536"/>
      <c r="AF1079" s="1536"/>
      <c r="AG1079" s="1536"/>
      <c r="AH1079" s="1536"/>
      <c r="AI1079" s="1536"/>
      <c r="AJ1079" s="1536"/>
      <c r="AK1079" s="1536"/>
      <c r="AL1079" s="1536"/>
      <c r="AM1079" s="1536"/>
      <c r="AN1079" s="1536"/>
      <c r="AO1079" s="1536"/>
      <c r="AP1079" s="1536"/>
      <c r="AQ1079" s="1536"/>
      <c r="AR1079" s="1536"/>
      <c r="AS1079" s="1536"/>
      <c r="AT1079" s="1536"/>
      <c r="AU1079" s="1536"/>
      <c r="AV1079" s="1536"/>
      <c r="AW1079" s="1536"/>
      <c r="AX1079" s="1536"/>
      <c r="AY1079" s="1536"/>
      <c r="AZ1079" s="1536"/>
      <c r="BA1079" s="1536"/>
      <c r="BB1079" s="1536"/>
      <c r="BC1079" s="1536"/>
      <c r="BD1079" s="1536"/>
      <c r="BE1079" s="1536"/>
      <c r="BF1079" s="1536"/>
    </row>
    <row r="1080" spans="2:58" ht="15" x14ac:dyDescent="0.25">
      <c r="B1080" s="1536"/>
      <c r="C1080" s="1536"/>
      <c r="D1080" s="1536"/>
      <c r="E1080" s="1536"/>
      <c r="F1080" s="1536"/>
      <c r="G1080" s="1536"/>
      <c r="H1080" s="1536"/>
      <c r="I1080" s="1536"/>
      <c r="J1080" s="1536"/>
      <c r="K1080" s="1536"/>
      <c r="L1080" s="1536"/>
      <c r="M1080" s="1536"/>
      <c r="N1080" s="1536"/>
      <c r="O1080" s="1536"/>
      <c r="P1080" s="1536"/>
      <c r="Q1080" s="1536"/>
      <c r="R1080" s="1536"/>
      <c r="S1080" s="1536"/>
      <c r="T1080" s="1536"/>
      <c r="U1080" s="1536"/>
      <c r="V1080" s="1536"/>
      <c r="W1080" s="1536"/>
      <c r="X1080" s="1536"/>
      <c r="Y1080" s="1536"/>
      <c r="Z1080" s="1536"/>
      <c r="AA1080" s="1536"/>
      <c r="AB1080" s="1536"/>
      <c r="AC1080" s="1536"/>
      <c r="AD1080" s="1536"/>
      <c r="AE1080" s="1536"/>
      <c r="AF1080" s="1536"/>
      <c r="AG1080" s="1536"/>
      <c r="AH1080" s="1536"/>
      <c r="AI1080" s="1536"/>
      <c r="AJ1080" s="1536"/>
      <c r="AK1080" s="1536"/>
      <c r="AL1080" s="1536"/>
      <c r="AM1080" s="1536"/>
      <c r="AN1080" s="1536"/>
      <c r="AO1080" s="1536"/>
      <c r="AP1080" s="1536"/>
      <c r="AQ1080" s="1536"/>
      <c r="AR1080" s="1536"/>
      <c r="AS1080" s="1536"/>
      <c r="AT1080" s="1536"/>
      <c r="AU1080" s="1536"/>
      <c r="AV1080" s="1536"/>
      <c r="AW1080" s="1536"/>
      <c r="AX1080" s="1536"/>
      <c r="AY1080" s="1536"/>
      <c r="AZ1080" s="1536"/>
      <c r="BA1080" s="1536"/>
      <c r="BB1080" s="1536"/>
      <c r="BC1080" s="1536"/>
      <c r="BD1080" s="1536"/>
      <c r="BE1080" s="1536"/>
      <c r="BF1080" s="1536"/>
    </row>
    <row r="1081" spans="2:58" ht="15" x14ac:dyDescent="0.25">
      <c r="B1081" s="1536"/>
      <c r="C1081" s="1536"/>
      <c r="D1081" s="1536"/>
      <c r="E1081" s="1536"/>
      <c r="F1081" s="1536"/>
      <c r="G1081" s="1536"/>
      <c r="H1081" s="1536"/>
      <c r="I1081" s="1536"/>
      <c r="J1081" s="1536"/>
      <c r="K1081" s="1536"/>
      <c r="L1081" s="1536"/>
      <c r="M1081" s="1536"/>
      <c r="N1081" s="1536"/>
      <c r="O1081" s="1536"/>
      <c r="P1081" s="1536"/>
      <c r="Q1081" s="1536"/>
      <c r="R1081" s="1536"/>
      <c r="S1081" s="1536"/>
      <c r="T1081" s="1536"/>
      <c r="U1081" s="1536"/>
      <c r="V1081" s="1536"/>
      <c r="W1081" s="1536"/>
      <c r="X1081" s="1536"/>
      <c r="Y1081" s="1536"/>
      <c r="Z1081" s="1536"/>
      <c r="AA1081" s="1536"/>
      <c r="AB1081" s="1536"/>
      <c r="AC1081" s="1536"/>
      <c r="AD1081" s="1536"/>
      <c r="AE1081" s="1536"/>
      <c r="AF1081" s="1536"/>
      <c r="AG1081" s="1536"/>
      <c r="AH1081" s="1536"/>
      <c r="AI1081" s="1536"/>
      <c r="AJ1081" s="1536"/>
      <c r="AK1081" s="1536"/>
      <c r="AL1081" s="1536"/>
      <c r="AM1081" s="1536"/>
      <c r="AN1081" s="1536"/>
      <c r="AO1081" s="1536"/>
      <c r="AP1081" s="1536"/>
      <c r="AQ1081" s="1536"/>
      <c r="AR1081" s="1536"/>
      <c r="AS1081" s="1536"/>
      <c r="AT1081" s="1536"/>
      <c r="AU1081" s="1536"/>
      <c r="AV1081" s="1536"/>
      <c r="AW1081" s="1536"/>
      <c r="AX1081" s="1536"/>
      <c r="AY1081" s="1536"/>
      <c r="AZ1081" s="1536"/>
      <c r="BA1081" s="1536"/>
      <c r="BB1081" s="1536"/>
      <c r="BC1081" s="1536"/>
      <c r="BD1081" s="1536"/>
      <c r="BE1081" s="1536"/>
      <c r="BF1081" s="1536"/>
    </row>
    <row r="1082" spans="2:58" ht="15" x14ac:dyDescent="0.25">
      <c r="B1082" s="1536"/>
      <c r="C1082" s="1536"/>
      <c r="D1082" s="1536"/>
      <c r="E1082" s="1536"/>
      <c r="F1082" s="1536"/>
      <c r="G1082" s="1536"/>
      <c r="H1082" s="1536"/>
      <c r="I1082" s="1536"/>
      <c r="J1082" s="1536"/>
      <c r="K1082" s="1536"/>
      <c r="L1082" s="1536"/>
      <c r="M1082" s="1536"/>
      <c r="N1082" s="1536"/>
      <c r="O1082" s="1536"/>
      <c r="P1082" s="1536"/>
      <c r="Q1082" s="1536"/>
      <c r="R1082" s="1536"/>
      <c r="S1082" s="1536"/>
      <c r="T1082" s="1536"/>
      <c r="U1082" s="1536"/>
      <c r="V1082" s="1536"/>
      <c r="W1082" s="1536"/>
      <c r="X1082" s="1536"/>
      <c r="Y1082" s="1536"/>
      <c r="Z1082" s="1536"/>
      <c r="AA1082" s="1536"/>
      <c r="AB1082" s="1536"/>
      <c r="AC1082" s="1536"/>
      <c r="AD1082" s="1536"/>
      <c r="AE1082" s="1536"/>
      <c r="AF1082" s="1536"/>
      <c r="AG1082" s="1536"/>
      <c r="AH1082" s="1536"/>
      <c r="AI1082" s="1536"/>
      <c r="AJ1082" s="1536"/>
      <c r="AK1082" s="1536"/>
      <c r="AL1082" s="1536"/>
      <c r="AM1082" s="1536"/>
      <c r="AN1082" s="1536"/>
      <c r="AO1082" s="1536"/>
      <c r="AP1082" s="1536"/>
      <c r="AQ1082" s="1536"/>
      <c r="AR1082" s="1536"/>
      <c r="AS1082" s="1536"/>
      <c r="AT1082" s="1536"/>
      <c r="AU1082" s="1536"/>
      <c r="AV1082" s="1536"/>
      <c r="AW1082" s="1536"/>
      <c r="AX1082" s="1536"/>
      <c r="AY1082" s="1536"/>
      <c r="AZ1082" s="1536"/>
      <c r="BA1082" s="1536"/>
      <c r="BB1082" s="1536"/>
      <c r="BC1082" s="1536"/>
      <c r="BD1082" s="1536"/>
      <c r="BE1082" s="1536"/>
      <c r="BF1082" s="1536"/>
    </row>
    <row r="1083" spans="2:58" ht="15" x14ac:dyDescent="0.25">
      <c r="B1083" s="1536"/>
      <c r="C1083" s="1536"/>
      <c r="D1083" s="1536"/>
      <c r="E1083" s="1536"/>
      <c r="F1083" s="1536"/>
      <c r="G1083" s="1536"/>
      <c r="H1083" s="1536"/>
      <c r="I1083" s="1536"/>
      <c r="J1083" s="1536"/>
      <c r="K1083" s="1536"/>
      <c r="L1083" s="1536"/>
      <c r="M1083" s="1536"/>
      <c r="N1083" s="1536"/>
      <c r="O1083" s="1536"/>
      <c r="P1083" s="1536"/>
      <c r="Q1083" s="1536"/>
      <c r="R1083" s="1536"/>
      <c r="S1083" s="1536"/>
      <c r="T1083" s="1536"/>
      <c r="U1083" s="1536"/>
      <c r="V1083" s="1536"/>
      <c r="W1083" s="1536"/>
      <c r="X1083" s="1536"/>
      <c r="Y1083" s="1536"/>
      <c r="Z1083" s="1536"/>
      <c r="AA1083" s="1536"/>
      <c r="AB1083" s="1536"/>
      <c r="AC1083" s="1536"/>
      <c r="AD1083" s="1536"/>
      <c r="AE1083" s="1536"/>
      <c r="AF1083" s="1536"/>
      <c r="AG1083" s="1536"/>
      <c r="AH1083" s="1536"/>
      <c r="AI1083" s="1536"/>
      <c r="AJ1083" s="1536"/>
      <c r="AK1083" s="1536"/>
      <c r="AL1083" s="1536"/>
      <c r="AM1083" s="1536"/>
      <c r="AN1083" s="1536"/>
      <c r="AO1083" s="1536"/>
      <c r="AP1083" s="1536"/>
      <c r="AQ1083" s="1536"/>
      <c r="AR1083" s="1536"/>
      <c r="AS1083" s="1536"/>
      <c r="AT1083" s="1536"/>
      <c r="AU1083" s="1536"/>
      <c r="AV1083" s="1536"/>
      <c r="AW1083" s="1536"/>
      <c r="AX1083" s="1536"/>
      <c r="AY1083" s="1536"/>
      <c r="AZ1083" s="1536"/>
      <c r="BA1083" s="1536"/>
      <c r="BB1083" s="1536"/>
      <c r="BC1083" s="1536"/>
      <c r="BD1083" s="1536"/>
      <c r="BE1083" s="1536"/>
      <c r="BF1083" s="1536"/>
    </row>
    <row r="1084" spans="2:58" ht="15" x14ac:dyDescent="0.25">
      <c r="B1084" s="1536"/>
      <c r="C1084" s="1536"/>
      <c r="D1084" s="1536"/>
      <c r="E1084" s="1536"/>
      <c r="F1084" s="1536"/>
      <c r="G1084" s="1536"/>
      <c r="H1084" s="1536"/>
      <c r="I1084" s="1536"/>
      <c r="J1084" s="1536"/>
      <c r="K1084" s="1536"/>
      <c r="L1084" s="1536"/>
      <c r="M1084" s="1536"/>
      <c r="N1084" s="1536"/>
      <c r="O1084" s="1536"/>
      <c r="P1084" s="1536"/>
      <c r="Q1084" s="1536"/>
      <c r="R1084" s="1536"/>
      <c r="S1084" s="1536"/>
      <c r="T1084" s="1536"/>
      <c r="U1084" s="1536"/>
      <c r="V1084" s="1536"/>
      <c r="W1084" s="1536"/>
      <c r="X1084" s="1536"/>
      <c r="Y1084" s="1536"/>
      <c r="Z1084" s="1536"/>
      <c r="AA1084" s="1536"/>
      <c r="AB1084" s="1536"/>
      <c r="AC1084" s="1536"/>
      <c r="AD1084" s="1536"/>
      <c r="AE1084" s="1536"/>
      <c r="AF1084" s="1536"/>
      <c r="AG1084" s="1536"/>
      <c r="AH1084" s="1536"/>
      <c r="AI1084" s="1536"/>
      <c r="AJ1084" s="1536"/>
      <c r="AK1084" s="1536"/>
      <c r="AL1084" s="1536"/>
      <c r="AM1084" s="1536"/>
      <c r="AN1084" s="1536"/>
      <c r="AO1084" s="1536"/>
      <c r="AP1084" s="1536"/>
      <c r="AQ1084" s="1536"/>
      <c r="AR1084" s="1536"/>
      <c r="AS1084" s="1536"/>
      <c r="AT1084" s="1536"/>
      <c r="AU1084" s="1536"/>
      <c r="AV1084" s="1536"/>
      <c r="AW1084" s="1536"/>
      <c r="AX1084" s="1536"/>
      <c r="AY1084" s="1536"/>
      <c r="AZ1084" s="1536"/>
      <c r="BA1084" s="1536"/>
      <c r="BB1084" s="1536"/>
      <c r="BC1084" s="1536"/>
      <c r="BD1084" s="1536"/>
      <c r="BE1084" s="1536"/>
      <c r="BF1084" s="1536"/>
    </row>
    <row r="1085" spans="2:58" ht="15" x14ac:dyDescent="0.25">
      <c r="B1085" s="1536"/>
      <c r="C1085" s="1536"/>
      <c r="D1085" s="1536"/>
      <c r="E1085" s="1536"/>
      <c r="F1085" s="1536"/>
      <c r="G1085" s="1536"/>
      <c r="H1085" s="1536"/>
      <c r="I1085" s="1536"/>
      <c r="J1085" s="1536"/>
      <c r="K1085" s="1536"/>
      <c r="L1085" s="1536"/>
      <c r="M1085" s="1536"/>
      <c r="N1085" s="1536"/>
      <c r="O1085" s="1536"/>
      <c r="P1085" s="1536"/>
      <c r="Q1085" s="1536"/>
      <c r="R1085" s="1536"/>
      <c r="S1085" s="1536"/>
      <c r="T1085" s="1536"/>
      <c r="U1085" s="1536"/>
      <c r="V1085" s="1536"/>
      <c r="W1085" s="1536"/>
      <c r="X1085" s="1536"/>
      <c r="Y1085" s="1536"/>
      <c r="Z1085" s="1536"/>
      <c r="AA1085" s="1536"/>
      <c r="AB1085" s="1536"/>
      <c r="AC1085" s="1536"/>
      <c r="AD1085" s="1536"/>
      <c r="AE1085" s="1536"/>
      <c r="AF1085" s="1536"/>
      <c r="AG1085" s="1536"/>
      <c r="AH1085" s="1536"/>
      <c r="AI1085" s="1536"/>
      <c r="AJ1085" s="1536"/>
      <c r="AK1085" s="1536"/>
      <c r="AL1085" s="1536"/>
      <c r="AM1085" s="1536"/>
      <c r="AN1085" s="1536"/>
      <c r="AO1085" s="1536"/>
      <c r="AP1085" s="1536"/>
      <c r="AQ1085" s="1536"/>
      <c r="AR1085" s="1536"/>
      <c r="AS1085" s="1536"/>
      <c r="AT1085" s="1536"/>
      <c r="AU1085" s="1536"/>
      <c r="AV1085" s="1536"/>
      <c r="AW1085" s="1536"/>
      <c r="AX1085" s="1536"/>
      <c r="AY1085" s="1536"/>
      <c r="AZ1085" s="1536"/>
      <c r="BA1085" s="1536"/>
      <c r="BB1085" s="1536"/>
      <c r="BC1085" s="1536"/>
      <c r="BD1085" s="1536"/>
      <c r="BE1085" s="1536"/>
      <c r="BF1085" s="1536"/>
    </row>
    <row r="1086" spans="2:58" ht="15" x14ac:dyDescent="0.25">
      <c r="B1086" s="1536"/>
      <c r="C1086" s="1536"/>
      <c r="D1086" s="1536"/>
      <c r="E1086" s="1536"/>
      <c r="F1086" s="1536"/>
      <c r="G1086" s="1536"/>
      <c r="H1086" s="1536"/>
      <c r="I1086" s="1536"/>
      <c r="J1086" s="1536"/>
      <c r="K1086" s="1536"/>
      <c r="L1086" s="1536"/>
      <c r="M1086" s="1536"/>
      <c r="N1086" s="1536"/>
      <c r="O1086" s="1536"/>
      <c r="P1086" s="1536"/>
      <c r="Q1086" s="1536"/>
      <c r="R1086" s="1536"/>
      <c r="S1086" s="1536"/>
      <c r="T1086" s="1536"/>
      <c r="U1086" s="1536"/>
      <c r="V1086" s="1536"/>
      <c r="W1086" s="1536"/>
      <c r="X1086" s="1536"/>
      <c r="Y1086" s="1536"/>
      <c r="Z1086" s="1536"/>
      <c r="AA1086" s="1536"/>
      <c r="AB1086" s="1536"/>
      <c r="AC1086" s="1536"/>
      <c r="AD1086" s="1536"/>
      <c r="AE1086" s="1536"/>
      <c r="AF1086" s="1536"/>
      <c r="AG1086" s="1536"/>
      <c r="AH1086" s="1536"/>
      <c r="AI1086" s="1536"/>
      <c r="AJ1086" s="1536"/>
      <c r="AK1086" s="1536"/>
      <c r="AL1086" s="1536"/>
      <c r="AM1086" s="1536"/>
      <c r="AN1086" s="1536"/>
      <c r="AO1086" s="1536"/>
      <c r="AP1086" s="1536"/>
      <c r="AQ1086" s="1536"/>
      <c r="AR1086" s="1536"/>
      <c r="AS1086" s="1536"/>
      <c r="AT1086" s="1536"/>
      <c r="AU1086" s="1536"/>
      <c r="AV1086" s="1536"/>
      <c r="AW1086" s="1536"/>
      <c r="AX1086" s="1536"/>
      <c r="AY1086" s="1536"/>
      <c r="AZ1086" s="1536"/>
      <c r="BA1086" s="1536"/>
      <c r="BB1086" s="1536"/>
      <c r="BC1086" s="1536"/>
      <c r="BD1086" s="1536"/>
      <c r="BE1086" s="1536"/>
      <c r="BF1086" s="1536"/>
    </row>
    <row r="1087" spans="2:58" ht="15" x14ac:dyDescent="0.25">
      <c r="B1087" s="1536"/>
      <c r="C1087" s="1536"/>
      <c r="D1087" s="1536"/>
      <c r="E1087" s="1536"/>
      <c r="F1087" s="1536"/>
      <c r="G1087" s="1536"/>
      <c r="H1087" s="1536"/>
      <c r="I1087" s="1536"/>
      <c r="J1087" s="1536"/>
      <c r="K1087" s="1536"/>
      <c r="L1087" s="1536"/>
      <c r="M1087" s="1536"/>
      <c r="N1087" s="1536"/>
      <c r="O1087" s="1536"/>
      <c r="P1087" s="1536"/>
      <c r="Q1087" s="1536"/>
      <c r="R1087" s="1536"/>
      <c r="S1087" s="1536"/>
      <c r="T1087" s="1536"/>
      <c r="U1087" s="1536"/>
      <c r="V1087" s="1536"/>
      <c r="W1087" s="1536"/>
      <c r="X1087" s="1536"/>
      <c r="Y1087" s="1536"/>
      <c r="Z1087" s="1536"/>
      <c r="AA1087" s="1536"/>
      <c r="AB1087" s="1536"/>
      <c r="AC1087" s="1536"/>
      <c r="AD1087" s="1536"/>
      <c r="AE1087" s="1536"/>
      <c r="AF1087" s="1536"/>
      <c r="AG1087" s="1536"/>
      <c r="AH1087" s="1536"/>
      <c r="AI1087" s="1536"/>
      <c r="AJ1087" s="1536"/>
      <c r="AK1087" s="1536"/>
      <c r="AL1087" s="1536"/>
      <c r="AM1087" s="1536"/>
      <c r="AN1087" s="1536"/>
      <c r="AO1087" s="1536"/>
      <c r="AP1087" s="1536"/>
      <c r="AQ1087" s="1536"/>
      <c r="AR1087" s="1536"/>
      <c r="AS1087" s="1536"/>
      <c r="AT1087" s="1536"/>
      <c r="AU1087" s="1536"/>
      <c r="AV1087" s="1536"/>
      <c r="AW1087" s="1536"/>
      <c r="AX1087" s="1536"/>
      <c r="AY1087" s="1536"/>
      <c r="AZ1087" s="1536"/>
      <c r="BA1087" s="1536"/>
      <c r="BB1087" s="1536"/>
      <c r="BC1087" s="1536"/>
      <c r="BD1087" s="1536"/>
      <c r="BE1087" s="1536"/>
      <c r="BF1087" s="1536"/>
    </row>
    <row r="1088" spans="2:58" ht="15" x14ac:dyDescent="0.25">
      <c r="B1088" s="1536"/>
      <c r="C1088" s="1536"/>
      <c r="D1088" s="1536"/>
      <c r="E1088" s="1536"/>
      <c r="F1088" s="1536"/>
      <c r="G1088" s="1536"/>
      <c r="H1088" s="1536"/>
      <c r="I1088" s="1536"/>
      <c r="J1088" s="1536"/>
      <c r="K1088" s="1536"/>
      <c r="L1088" s="1536"/>
      <c r="M1088" s="1536"/>
      <c r="N1088" s="1536"/>
      <c r="O1088" s="1536"/>
      <c r="P1088" s="1536"/>
      <c r="Q1088" s="1536"/>
      <c r="R1088" s="1536"/>
      <c r="S1088" s="1536"/>
      <c r="T1088" s="1536"/>
      <c r="U1088" s="1536"/>
      <c r="V1088" s="1536"/>
      <c r="W1088" s="1536"/>
      <c r="X1088" s="1536"/>
      <c r="Y1088" s="1536"/>
      <c r="Z1088" s="1536"/>
      <c r="AA1088" s="1536"/>
      <c r="AB1088" s="1536"/>
      <c r="AC1088" s="1536"/>
      <c r="AD1088" s="1536"/>
      <c r="AE1088" s="1536"/>
      <c r="AF1088" s="1536"/>
      <c r="AG1088" s="1536"/>
      <c r="AH1088" s="1536"/>
      <c r="AI1088" s="1536"/>
      <c r="AJ1088" s="1536"/>
      <c r="AK1088" s="1536"/>
      <c r="AL1088" s="1536"/>
      <c r="AM1088" s="1536"/>
      <c r="AN1088" s="1536"/>
      <c r="AO1088" s="1536"/>
      <c r="AP1088" s="1536"/>
      <c r="AQ1088" s="1536"/>
      <c r="AR1088" s="1536"/>
      <c r="AS1088" s="1536"/>
      <c r="AT1088" s="1536"/>
      <c r="AU1088" s="1536"/>
      <c r="AV1088" s="1536"/>
      <c r="AW1088" s="1536"/>
      <c r="AX1088" s="1536"/>
      <c r="AY1088" s="1536"/>
      <c r="AZ1088" s="1536"/>
      <c r="BA1088" s="1536"/>
      <c r="BB1088" s="1536"/>
      <c r="BC1088" s="1536"/>
      <c r="BD1088" s="1536"/>
      <c r="BE1088" s="1536"/>
      <c r="BF1088" s="1536"/>
    </row>
    <row r="1089" spans="2:58" ht="15" x14ac:dyDescent="0.25">
      <c r="B1089" s="1536"/>
      <c r="C1089" s="1536"/>
      <c r="D1089" s="1536"/>
      <c r="E1089" s="1536"/>
      <c r="F1089" s="1536"/>
      <c r="G1089" s="1536"/>
      <c r="H1089" s="1536"/>
      <c r="I1089" s="1536"/>
      <c r="J1089" s="1536"/>
      <c r="K1089" s="1536"/>
      <c r="L1089" s="1536"/>
      <c r="M1089" s="1536"/>
      <c r="N1089" s="1536"/>
      <c r="O1089" s="1536"/>
      <c r="P1089" s="1536"/>
      <c r="Q1089" s="1536"/>
      <c r="R1089" s="1536"/>
      <c r="S1089" s="1536"/>
      <c r="T1089" s="1536"/>
      <c r="U1089" s="1536"/>
      <c r="V1089" s="1536"/>
      <c r="W1089" s="1536"/>
      <c r="X1089" s="1536"/>
      <c r="Y1089" s="1536"/>
      <c r="Z1089" s="1536"/>
      <c r="AA1089" s="1536"/>
      <c r="AB1089" s="1536"/>
      <c r="AC1089" s="1536"/>
      <c r="AD1089" s="1536"/>
      <c r="AE1089" s="1536"/>
      <c r="AF1089" s="1536"/>
      <c r="AG1089" s="1536"/>
      <c r="AH1089" s="1536"/>
      <c r="AI1089" s="1536"/>
      <c r="AJ1089" s="1536"/>
      <c r="AK1089" s="1536"/>
      <c r="AL1089" s="1536"/>
      <c r="AM1089" s="1536"/>
      <c r="AN1089" s="1536"/>
      <c r="AO1089" s="1536"/>
      <c r="AP1089" s="1536"/>
      <c r="AQ1089" s="1536"/>
      <c r="AR1089" s="1536"/>
      <c r="AS1089" s="1536"/>
      <c r="AT1089" s="1536"/>
      <c r="AU1089" s="1536"/>
      <c r="AV1089" s="1536"/>
      <c r="AW1089" s="1536"/>
      <c r="AX1089" s="1536"/>
      <c r="AY1089" s="1536"/>
      <c r="AZ1089" s="1536"/>
      <c r="BA1089" s="1536"/>
      <c r="BB1089" s="1536"/>
      <c r="BC1089" s="1536"/>
      <c r="BD1089" s="1536"/>
      <c r="BE1089" s="1536"/>
      <c r="BF1089" s="1536"/>
    </row>
    <row r="1090" spans="2:58" ht="15" x14ac:dyDescent="0.25">
      <c r="B1090" s="1536"/>
      <c r="C1090" s="1536"/>
      <c r="D1090" s="1536"/>
      <c r="E1090" s="1536"/>
      <c r="F1090" s="1536"/>
      <c r="G1090" s="1536"/>
      <c r="H1090" s="1536"/>
      <c r="I1090" s="1536"/>
      <c r="J1090" s="1536"/>
      <c r="K1090" s="1536"/>
      <c r="L1090" s="1536"/>
      <c r="M1090" s="1536"/>
      <c r="N1090" s="1536"/>
      <c r="O1090" s="1536"/>
      <c r="P1090" s="1536"/>
      <c r="Q1090" s="1536"/>
      <c r="R1090" s="1536"/>
      <c r="S1090" s="1536"/>
      <c r="T1090" s="1536"/>
      <c r="U1090" s="1536"/>
      <c r="V1090" s="1536"/>
      <c r="W1090" s="1536"/>
      <c r="X1090" s="1536"/>
      <c r="Y1090" s="1536"/>
      <c r="Z1090" s="1536"/>
      <c r="AA1090" s="1536"/>
      <c r="AB1090" s="1536"/>
      <c r="AC1090" s="1536"/>
      <c r="AD1090" s="1536"/>
      <c r="AE1090" s="1536"/>
      <c r="AF1090" s="1536"/>
      <c r="AG1090" s="1536"/>
      <c r="AH1090" s="1536"/>
      <c r="AI1090" s="1536"/>
      <c r="AJ1090" s="1536"/>
      <c r="AK1090" s="1536"/>
      <c r="AL1090" s="1536"/>
      <c r="AM1090" s="1536"/>
      <c r="AN1090" s="1536"/>
      <c r="AO1090" s="1536"/>
      <c r="AP1090" s="1536"/>
      <c r="AQ1090" s="1536"/>
      <c r="AR1090" s="1536"/>
      <c r="AS1090" s="1536"/>
      <c r="AT1090" s="1536"/>
      <c r="AU1090" s="1536"/>
      <c r="AV1090" s="1536"/>
      <c r="AW1090" s="1536"/>
      <c r="AX1090" s="1536"/>
      <c r="AY1090" s="1536"/>
      <c r="AZ1090" s="1536"/>
      <c r="BA1090" s="1536"/>
      <c r="BB1090" s="1536"/>
      <c r="BC1090" s="1536"/>
      <c r="BD1090" s="1536"/>
      <c r="BE1090" s="1536"/>
      <c r="BF1090" s="1536"/>
    </row>
    <row r="1091" spans="2:58" ht="15" x14ac:dyDescent="0.25">
      <c r="B1091" s="1536"/>
      <c r="C1091" s="1536"/>
      <c r="D1091" s="1536"/>
      <c r="E1091" s="1536"/>
      <c r="F1091" s="1536"/>
      <c r="G1091" s="1536"/>
      <c r="H1091" s="1536"/>
      <c r="I1091" s="1536"/>
      <c r="J1091" s="1536"/>
      <c r="K1091" s="1536"/>
      <c r="L1091" s="1536"/>
      <c r="M1091" s="1536"/>
      <c r="N1091" s="1536"/>
      <c r="O1091" s="1536"/>
      <c r="P1091" s="1536"/>
      <c r="Q1091" s="1536"/>
      <c r="R1091" s="1536"/>
      <c r="S1091" s="1536"/>
      <c r="T1091" s="1536"/>
      <c r="U1091" s="1536"/>
      <c r="V1091" s="1536"/>
      <c r="W1091" s="1536"/>
      <c r="X1091" s="1536"/>
      <c r="Y1091" s="1536"/>
      <c r="Z1091" s="1536"/>
      <c r="AA1091" s="1536"/>
      <c r="AB1091" s="1536"/>
      <c r="AC1091" s="1536"/>
      <c r="AD1091" s="1536"/>
      <c r="AE1091" s="1536"/>
      <c r="AF1091" s="1536"/>
      <c r="AG1091" s="1536"/>
      <c r="AH1091" s="1536"/>
      <c r="AI1091" s="1536"/>
      <c r="AJ1091" s="1536"/>
      <c r="AK1091" s="1536"/>
      <c r="AL1091" s="1536"/>
      <c r="AM1091" s="1536"/>
      <c r="AN1091" s="1536"/>
      <c r="AO1091" s="1536"/>
      <c r="AP1091" s="1536"/>
      <c r="AQ1091" s="1536"/>
      <c r="AR1091" s="1536"/>
      <c r="AS1091" s="1536"/>
      <c r="AT1091" s="1536"/>
      <c r="AU1091" s="1536"/>
      <c r="AV1091" s="1536"/>
      <c r="AW1091" s="1536"/>
      <c r="AX1091" s="1536"/>
      <c r="AY1091" s="1536"/>
      <c r="AZ1091" s="1536"/>
      <c r="BA1091" s="1536"/>
      <c r="BB1091" s="1536"/>
      <c r="BC1091" s="1536"/>
      <c r="BD1091" s="1536"/>
      <c r="BE1091" s="1536"/>
      <c r="BF1091" s="1536"/>
    </row>
    <row r="1092" spans="2:58" ht="15" x14ac:dyDescent="0.25">
      <c r="B1092" s="1536"/>
      <c r="C1092" s="1536"/>
      <c r="D1092" s="1536"/>
      <c r="E1092" s="1536"/>
      <c r="F1092" s="1536"/>
      <c r="G1092" s="1536"/>
      <c r="H1092" s="1536"/>
      <c r="I1092" s="1536"/>
      <c r="J1092" s="1536"/>
      <c r="K1092" s="1536"/>
      <c r="L1092" s="1536"/>
      <c r="M1092" s="1536"/>
      <c r="N1092" s="1536"/>
      <c r="O1092" s="1536"/>
      <c r="P1092" s="1536"/>
      <c r="Q1092" s="1536"/>
      <c r="R1092" s="1536"/>
      <c r="S1092" s="1536"/>
      <c r="T1092" s="1536"/>
      <c r="U1092" s="1536"/>
      <c r="V1092" s="1536"/>
      <c r="W1092" s="1536"/>
      <c r="X1092" s="1536"/>
      <c r="Y1092" s="1536"/>
      <c r="Z1092" s="1536"/>
      <c r="AA1092" s="1536"/>
      <c r="AB1092" s="1536"/>
      <c r="AC1092" s="1536"/>
      <c r="AD1092" s="1536"/>
      <c r="AE1092" s="1536"/>
      <c r="AF1092" s="1536"/>
      <c r="AG1092" s="1536"/>
      <c r="AH1092" s="1536"/>
      <c r="AI1092" s="1536"/>
      <c r="AJ1092" s="1536"/>
      <c r="AK1092" s="1536"/>
      <c r="AL1092" s="1536"/>
      <c r="AM1092" s="1536"/>
      <c r="AN1092" s="1536"/>
      <c r="AO1092" s="1536"/>
      <c r="AP1092" s="1536"/>
      <c r="AQ1092" s="1536"/>
      <c r="AR1092" s="1536"/>
      <c r="AS1092" s="1536"/>
      <c r="AT1092" s="1536"/>
      <c r="AU1092" s="1536"/>
      <c r="AV1092" s="1536"/>
      <c r="AW1092" s="1536"/>
      <c r="AX1092" s="1536"/>
      <c r="AY1092" s="1536"/>
      <c r="AZ1092" s="1536"/>
      <c r="BA1092" s="1536"/>
      <c r="BB1092" s="1536"/>
      <c r="BC1092" s="1536"/>
      <c r="BD1092" s="1536"/>
      <c r="BE1092" s="1536"/>
      <c r="BF1092" s="1536"/>
    </row>
    <row r="1093" spans="2:58" ht="15" x14ac:dyDescent="0.25">
      <c r="B1093" s="1536"/>
      <c r="C1093" s="1536"/>
      <c r="D1093" s="1536"/>
      <c r="E1093" s="1536"/>
      <c r="F1093" s="1536"/>
      <c r="G1093" s="1536"/>
      <c r="H1093" s="1536"/>
      <c r="I1093" s="1536"/>
      <c r="J1093" s="1536"/>
      <c r="K1093" s="1536"/>
      <c r="L1093" s="1536"/>
      <c r="M1093" s="1536"/>
      <c r="N1093" s="1536"/>
      <c r="O1093" s="1536"/>
      <c r="P1093" s="1536"/>
      <c r="Q1093" s="1536"/>
      <c r="R1093" s="1536"/>
      <c r="S1093" s="1536"/>
      <c r="T1093" s="1536"/>
      <c r="U1093" s="1536"/>
      <c r="V1093" s="1536"/>
      <c r="W1093" s="1536"/>
      <c r="X1093" s="1536"/>
      <c r="Y1093" s="1536"/>
      <c r="Z1093" s="1536"/>
      <c r="AA1093" s="1536"/>
      <c r="AB1093" s="1536"/>
      <c r="AC1093" s="1536"/>
      <c r="AD1093" s="1536"/>
      <c r="AE1093" s="1536"/>
      <c r="AF1093" s="1536"/>
      <c r="AG1093" s="1536"/>
      <c r="AH1093" s="1536"/>
      <c r="AI1093" s="1536"/>
      <c r="AJ1093" s="1536"/>
      <c r="AK1093" s="1536"/>
      <c r="AL1093" s="1536"/>
      <c r="AM1093" s="1536"/>
      <c r="AN1093" s="1536"/>
      <c r="AO1093" s="1536"/>
      <c r="AP1093" s="1536"/>
      <c r="AQ1093" s="1536"/>
      <c r="AR1093" s="1536"/>
      <c r="AS1093" s="1536"/>
      <c r="AT1093" s="1536"/>
      <c r="AU1093" s="1536"/>
      <c r="AV1093" s="1536"/>
      <c r="AW1093" s="1536"/>
      <c r="AX1093" s="1536"/>
      <c r="AY1093" s="1536"/>
      <c r="AZ1093" s="1536"/>
      <c r="BA1093" s="1536"/>
      <c r="BB1093" s="1536"/>
      <c r="BC1093" s="1536"/>
      <c r="BD1093" s="1536"/>
      <c r="BE1093" s="1536"/>
      <c r="BF1093" s="1536"/>
    </row>
    <row r="1094" spans="2:58" ht="15" x14ac:dyDescent="0.25">
      <c r="B1094" s="1536"/>
      <c r="C1094" s="1536"/>
      <c r="D1094" s="1536"/>
      <c r="E1094" s="1536"/>
      <c r="F1094" s="1536"/>
      <c r="G1094" s="1536"/>
      <c r="H1094" s="1536"/>
      <c r="I1094" s="1536"/>
      <c r="J1094" s="1536"/>
      <c r="K1094" s="1536"/>
      <c r="L1094" s="1536"/>
      <c r="M1094" s="1536"/>
      <c r="N1094" s="1536"/>
      <c r="O1094" s="1536"/>
      <c r="P1094" s="1536"/>
      <c r="Q1094" s="1536"/>
      <c r="R1094" s="1536"/>
      <c r="S1094" s="1536"/>
      <c r="T1094" s="1536"/>
      <c r="U1094" s="1536"/>
      <c r="V1094" s="1536"/>
      <c r="W1094" s="1536"/>
      <c r="X1094" s="1536"/>
      <c r="Y1094" s="1536"/>
      <c r="Z1094" s="1536"/>
      <c r="AA1094" s="1536"/>
      <c r="AB1094" s="1536"/>
      <c r="AC1094" s="1536"/>
      <c r="AD1094" s="1536"/>
      <c r="AE1094" s="1536"/>
      <c r="AF1094" s="1536"/>
      <c r="AG1094" s="1536"/>
      <c r="AH1094" s="1536"/>
      <c r="AI1094" s="1536"/>
      <c r="AJ1094" s="1536"/>
      <c r="AK1094" s="1536"/>
      <c r="AL1094" s="1536"/>
      <c r="AM1094" s="1536"/>
      <c r="AN1094" s="1536"/>
      <c r="AO1094" s="1536"/>
      <c r="AP1094" s="1536"/>
      <c r="AQ1094" s="1536"/>
      <c r="AR1094" s="1536"/>
      <c r="AS1094" s="1536"/>
      <c r="AT1094" s="1536"/>
      <c r="AU1094" s="1536"/>
      <c r="AV1094" s="1536"/>
      <c r="AW1094" s="1536"/>
      <c r="AX1094" s="1536"/>
      <c r="AY1094" s="1536"/>
      <c r="AZ1094" s="1536"/>
      <c r="BA1094" s="1536"/>
      <c r="BB1094" s="1536"/>
      <c r="BC1094" s="1536"/>
      <c r="BD1094" s="1536"/>
      <c r="BE1094" s="1536"/>
      <c r="BF1094" s="1536"/>
    </row>
    <row r="1095" spans="2:58" ht="15" x14ac:dyDescent="0.25">
      <c r="B1095" s="1536"/>
      <c r="C1095" s="1536"/>
      <c r="D1095" s="1536"/>
      <c r="E1095" s="1536"/>
      <c r="F1095" s="1536"/>
      <c r="G1095" s="1536"/>
      <c r="H1095" s="1536"/>
      <c r="I1095" s="1536"/>
      <c r="J1095" s="1536"/>
      <c r="K1095" s="1536"/>
      <c r="L1095" s="1536"/>
      <c r="M1095" s="1536"/>
      <c r="N1095" s="1536"/>
      <c r="O1095" s="1536"/>
      <c r="P1095" s="1536"/>
      <c r="Q1095" s="1536"/>
      <c r="R1095" s="1536"/>
      <c r="S1095" s="1536"/>
      <c r="T1095" s="1536"/>
      <c r="U1095" s="1536"/>
      <c r="V1095" s="1536"/>
      <c r="W1095" s="1536"/>
      <c r="X1095" s="1536"/>
      <c r="Y1095" s="1536"/>
      <c r="Z1095" s="1536"/>
      <c r="AA1095" s="1536"/>
      <c r="AB1095" s="1536"/>
      <c r="AC1095" s="1536"/>
      <c r="AD1095" s="1536"/>
      <c r="AE1095" s="1536"/>
      <c r="AF1095" s="1536"/>
      <c r="AG1095" s="1536"/>
      <c r="AH1095" s="1536"/>
      <c r="AI1095" s="1536"/>
      <c r="AJ1095" s="1536"/>
      <c r="AK1095" s="1536"/>
      <c r="AL1095" s="1536"/>
      <c r="AM1095" s="1536"/>
      <c r="AN1095" s="1536"/>
      <c r="AO1095" s="1536"/>
      <c r="AP1095" s="1536"/>
      <c r="AQ1095" s="1536"/>
      <c r="AR1095" s="1536"/>
      <c r="AS1095" s="1536"/>
      <c r="AT1095" s="1536"/>
      <c r="AU1095" s="1536"/>
      <c r="AV1095" s="1536"/>
      <c r="AW1095" s="1536"/>
      <c r="AX1095" s="1536"/>
      <c r="AY1095" s="1536"/>
      <c r="AZ1095" s="1536"/>
      <c r="BA1095" s="1536"/>
      <c r="BB1095" s="1536"/>
      <c r="BC1095" s="1536"/>
      <c r="BD1095" s="1536"/>
      <c r="BE1095" s="1536"/>
      <c r="BF1095" s="1536"/>
    </row>
    <row r="1096" spans="2:58" ht="15" x14ac:dyDescent="0.25">
      <c r="B1096" s="1536"/>
      <c r="C1096" s="1536"/>
      <c r="D1096" s="1536"/>
      <c r="E1096" s="1536"/>
      <c r="F1096" s="1536"/>
      <c r="G1096" s="1536"/>
      <c r="H1096" s="1536"/>
      <c r="I1096" s="1536"/>
      <c r="J1096" s="1536"/>
      <c r="K1096" s="1536"/>
      <c r="L1096" s="1536"/>
      <c r="M1096" s="1536"/>
      <c r="N1096" s="1536"/>
      <c r="O1096" s="1536"/>
      <c r="P1096" s="1536"/>
      <c r="Q1096" s="1536"/>
      <c r="R1096" s="1536"/>
      <c r="S1096" s="1536"/>
      <c r="T1096" s="1536"/>
      <c r="U1096" s="1536"/>
      <c r="V1096" s="1536"/>
      <c r="W1096" s="1536"/>
      <c r="X1096" s="1536"/>
      <c r="Y1096" s="1536"/>
      <c r="Z1096" s="1536"/>
      <c r="AA1096" s="1536"/>
      <c r="AB1096" s="1536"/>
      <c r="AC1096" s="1536"/>
      <c r="AD1096" s="1536"/>
      <c r="AE1096" s="1536"/>
      <c r="AF1096" s="1536"/>
      <c r="AG1096" s="1536"/>
      <c r="AH1096" s="1536"/>
      <c r="AI1096" s="1536"/>
      <c r="AJ1096" s="1536"/>
      <c r="AK1096" s="1536"/>
      <c r="AL1096" s="1536"/>
      <c r="AM1096" s="1536"/>
      <c r="AN1096" s="1536"/>
      <c r="AO1096" s="1536"/>
      <c r="AP1096" s="1536"/>
      <c r="AQ1096" s="1536"/>
      <c r="AR1096" s="1536"/>
      <c r="AS1096" s="1536"/>
      <c r="AT1096" s="1536"/>
      <c r="AU1096" s="1536"/>
      <c r="AV1096" s="1536"/>
      <c r="AW1096" s="1536"/>
      <c r="AX1096" s="1536"/>
      <c r="AY1096" s="1536"/>
      <c r="AZ1096" s="1536"/>
      <c r="BA1096" s="1536"/>
      <c r="BB1096" s="1536"/>
      <c r="BC1096" s="1536"/>
      <c r="BD1096" s="1536"/>
      <c r="BE1096" s="1536"/>
      <c r="BF1096" s="1536"/>
    </row>
    <row r="1097" spans="2:58" ht="15" x14ac:dyDescent="0.25">
      <c r="B1097" s="1536"/>
      <c r="C1097" s="1536"/>
      <c r="D1097" s="1536"/>
      <c r="E1097" s="1536"/>
      <c r="F1097" s="1536"/>
      <c r="G1097" s="1536"/>
      <c r="H1097" s="1536"/>
      <c r="I1097" s="1536"/>
      <c r="J1097" s="1536"/>
      <c r="K1097" s="1536"/>
      <c r="L1097" s="1536"/>
      <c r="M1097" s="1536"/>
      <c r="N1097" s="1536"/>
      <c r="O1097" s="1536"/>
      <c r="P1097" s="1536"/>
      <c r="Q1097" s="1536"/>
      <c r="R1097" s="1536"/>
      <c r="S1097" s="1536"/>
      <c r="T1097" s="1536"/>
      <c r="U1097" s="1536"/>
      <c r="V1097" s="1536"/>
      <c r="W1097" s="1536"/>
      <c r="X1097" s="1536"/>
      <c r="Y1097" s="1536"/>
      <c r="Z1097" s="1536"/>
      <c r="AA1097" s="1536"/>
      <c r="AB1097" s="1536"/>
      <c r="AC1097" s="1536"/>
      <c r="AD1097" s="1536"/>
      <c r="AE1097" s="1536"/>
      <c r="AF1097" s="1536"/>
      <c r="AG1097" s="1536"/>
      <c r="AH1097" s="1536"/>
      <c r="AI1097" s="1536"/>
      <c r="AJ1097" s="1536"/>
      <c r="AK1097" s="1536"/>
      <c r="AL1097" s="1536"/>
      <c r="AM1097" s="1536"/>
      <c r="AN1097" s="1536"/>
      <c r="AO1097" s="1536"/>
      <c r="AP1097" s="1536"/>
      <c r="AQ1097" s="1536"/>
      <c r="AR1097" s="1536"/>
      <c r="AS1097" s="1536"/>
      <c r="AT1097" s="1536"/>
      <c r="AU1097" s="1536"/>
      <c r="AV1097" s="1536"/>
      <c r="AW1097" s="1536"/>
      <c r="AX1097" s="1536"/>
      <c r="AY1097" s="1536"/>
      <c r="AZ1097" s="1536"/>
      <c r="BA1097" s="1536"/>
      <c r="BB1097" s="1536"/>
      <c r="BC1097" s="1536"/>
      <c r="BD1097" s="1536"/>
      <c r="BE1097" s="1536"/>
      <c r="BF1097" s="1536"/>
    </row>
    <row r="1098" spans="2:58" ht="15" x14ac:dyDescent="0.25">
      <c r="B1098" s="1536"/>
      <c r="C1098" s="1536"/>
      <c r="D1098" s="1536"/>
      <c r="E1098" s="1536"/>
      <c r="F1098" s="1536"/>
      <c r="G1098" s="1536"/>
      <c r="H1098" s="1536"/>
      <c r="I1098" s="1536"/>
      <c r="J1098" s="1536"/>
      <c r="K1098" s="1536"/>
      <c r="L1098" s="1536"/>
      <c r="M1098" s="1536"/>
      <c r="N1098" s="1536"/>
      <c r="O1098" s="1536"/>
      <c r="P1098" s="1536"/>
      <c r="Q1098" s="1536"/>
      <c r="R1098" s="1536"/>
      <c r="S1098" s="1536"/>
      <c r="T1098" s="1536"/>
      <c r="U1098" s="1536"/>
      <c r="V1098" s="1536"/>
      <c r="W1098" s="1536"/>
      <c r="X1098" s="1536"/>
      <c r="Y1098" s="1536"/>
      <c r="Z1098" s="1536"/>
      <c r="AA1098" s="1536"/>
      <c r="AB1098" s="1536"/>
      <c r="AC1098" s="1536"/>
      <c r="AD1098" s="1536"/>
      <c r="AE1098" s="1536"/>
      <c r="AF1098" s="1536"/>
      <c r="AG1098" s="1536"/>
      <c r="AH1098" s="1536"/>
      <c r="AI1098" s="1536"/>
      <c r="AJ1098" s="1536"/>
      <c r="AK1098" s="1536"/>
      <c r="AL1098" s="1536"/>
      <c r="AM1098" s="1536"/>
      <c r="AN1098" s="1536"/>
      <c r="AO1098" s="1536"/>
      <c r="AP1098" s="1536"/>
      <c r="AQ1098" s="1536"/>
      <c r="AR1098" s="1536"/>
      <c r="AS1098" s="1536"/>
      <c r="AT1098" s="1536"/>
      <c r="AU1098" s="1536"/>
      <c r="AV1098" s="1536"/>
      <c r="AW1098" s="1536"/>
      <c r="AX1098" s="1536"/>
      <c r="AY1098" s="1536"/>
      <c r="AZ1098" s="1536"/>
      <c r="BA1098" s="1536"/>
      <c r="BB1098" s="1536"/>
      <c r="BC1098" s="1536"/>
      <c r="BD1098" s="1536"/>
      <c r="BE1098" s="1536"/>
      <c r="BF1098" s="1536"/>
    </row>
    <row r="1099" spans="2:58" ht="15" x14ac:dyDescent="0.25">
      <c r="B1099" s="1536"/>
      <c r="C1099" s="1536"/>
      <c r="D1099" s="1536"/>
      <c r="E1099" s="1536"/>
      <c r="F1099" s="1536"/>
      <c r="G1099" s="1536"/>
      <c r="H1099" s="1536"/>
      <c r="I1099" s="1536"/>
      <c r="J1099" s="1536"/>
      <c r="K1099" s="1536"/>
      <c r="L1099" s="1536"/>
      <c r="M1099" s="1536"/>
      <c r="N1099" s="1536"/>
      <c r="O1099" s="1536"/>
      <c r="P1099" s="1536"/>
      <c r="Q1099" s="1536"/>
      <c r="R1099" s="1536"/>
      <c r="S1099" s="1536"/>
      <c r="T1099" s="1536"/>
      <c r="U1099" s="1536"/>
      <c r="V1099" s="1536"/>
      <c r="W1099" s="1536"/>
      <c r="X1099" s="1536"/>
      <c r="Y1099" s="1536"/>
      <c r="Z1099" s="1536"/>
      <c r="AA1099" s="1536"/>
      <c r="AB1099" s="1536"/>
      <c r="AC1099" s="1536"/>
      <c r="AD1099" s="1536"/>
      <c r="AE1099" s="1536"/>
      <c r="AF1099" s="1536"/>
      <c r="AG1099" s="1536"/>
      <c r="AH1099" s="1536"/>
      <c r="AI1099" s="1536"/>
      <c r="AJ1099" s="1536"/>
      <c r="AK1099" s="1536"/>
      <c r="AL1099" s="1536"/>
      <c r="AM1099" s="1536"/>
      <c r="AN1099" s="1536"/>
      <c r="AO1099" s="1536"/>
      <c r="AP1099" s="1536"/>
      <c r="AQ1099" s="1536"/>
      <c r="AR1099" s="1536"/>
      <c r="AS1099" s="1536"/>
      <c r="AT1099" s="1536"/>
      <c r="AU1099" s="1536"/>
      <c r="AV1099" s="1536"/>
      <c r="AW1099" s="1536"/>
      <c r="AX1099" s="1536"/>
      <c r="AY1099" s="1536"/>
      <c r="AZ1099" s="1536"/>
      <c r="BA1099" s="1536"/>
      <c r="BB1099" s="1536"/>
      <c r="BC1099" s="1536"/>
      <c r="BD1099" s="1536"/>
      <c r="BE1099" s="1536"/>
      <c r="BF1099" s="1536"/>
    </row>
    <row r="1100" spans="2:58" ht="15" x14ac:dyDescent="0.25">
      <c r="B1100" s="1536"/>
      <c r="C1100" s="1536"/>
      <c r="D1100" s="1536"/>
      <c r="E1100" s="1536"/>
      <c r="F1100" s="1536"/>
      <c r="G1100" s="1536"/>
      <c r="H1100" s="1536"/>
      <c r="I1100" s="1536"/>
      <c r="J1100" s="1536"/>
      <c r="K1100" s="1536"/>
      <c r="L1100" s="1536"/>
      <c r="M1100" s="1536"/>
      <c r="N1100" s="1536"/>
      <c r="O1100" s="1536"/>
      <c r="P1100" s="1536"/>
      <c r="Q1100" s="1536"/>
      <c r="R1100" s="1536"/>
      <c r="S1100" s="1536"/>
      <c r="T1100" s="1536"/>
      <c r="U1100" s="1536"/>
      <c r="V1100" s="1536"/>
      <c r="W1100" s="1536"/>
      <c r="X1100" s="1536"/>
      <c r="Y1100" s="1536"/>
      <c r="Z1100" s="1536"/>
      <c r="AA1100" s="1536"/>
      <c r="AB1100" s="1536"/>
      <c r="AC1100" s="1536"/>
      <c r="AD1100" s="1536"/>
      <c r="AE1100" s="1536"/>
      <c r="AF1100" s="1536"/>
      <c r="AG1100" s="1536"/>
      <c r="AH1100" s="1536"/>
      <c r="AI1100" s="1536"/>
      <c r="AJ1100" s="1536"/>
      <c r="AK1100" s="1536"/>
      <c r="AL1100" s="1536"/>
      <c r="AM1100" s="1536"/>
      <c r="AN1100" s="1536"/>
      <c r="AO1100" s="1536"/>
      <c r="AP1100" s="1536"/>
      <c r="AQ1100" s="1536"/>
      <c r="AR1100" s="1536"/>
      <c r="AS1100" s="1536"/>
      <c r="AT1100" s="1536"/>
      <c r="AU1100" s="1536"/>
      <c r="AV1100" s="1536"/>
      <c r="AW1100" s="1536"/>
      <c r="AX1100" s="1536"/>
      <c r="AY1100" s="1536"/>
      <c r="AZ1100" s="1536"/>
      <c r="BA1100" s="1536"/>
      <c r="BB1100" s="1536"/>
      <c r="BC1100" s="1536"/>
      <c r="BD1100" s="1536"/>
      <c r="BE1100" s="1536"/>
      <c r="BF1100" s="1536"/>
    </row>
    <row r="1101" spans="2:58" ht="15" x14ac:dyDescent="0.25">
      <c r="B1101" s="1536"/>
      <c r="C1101" s="1536"/>
      <c r="D1101" s="1536"/>
      <c r="E1101" s="1536"/>
      <c r="F1101" s="1536"/>
      <c r="G1101" s="1536"/>
      <c r="H1101" s="1536"/>
      <c r="I1101" s="1536"/>
      <c r="J1101" s="1536"/>
      <c r="K1101" s="1536"/>
      <c r="L1101" s="1536"/>
      <c r="M1101" s="1536"/>
      <c r="N1101" s="1536"/>
      <c r="O1101" s="1536"/>
      <c r="P1101" s="1536"/>
      <c r="Q1101" s="1536"/>
      <c r="R1101" s="1536"/>
      <c r="S1101" s="1536"/>
      <c r="T1101" s="1536"/>
      <c r="U1101" s="1536"/>
      <c r="V1101" s="1536"/>
      <c r="W1101" s="1536"/>
      <c r="X1101" s="1536"/>
      <c r="Y1101" s="1536"/>
      <c r="Z1101" s="1536"/>
      <c r="AA1101" s="1536"/>
      <c r="AB1101" s="1536"/>
      <c r="AC1101" s="1536"/>
      <c r="AD1101" s="1536"/>
      <c r="AE1101" s="1536"/>
      <c r="AF1101" s="1536"/>
      <c r="AG1101" s="1536"/>
      <c r="AH1101" s="1536"/>
      <c r="AI1101" s="1536"/>
      <c r="AJ1101" s="1536"/>
      <c r="AK1101" s="1536"/>
      <c r="AL1101" s="1536"/>
      <c r="AM1101" s="1536"/>
      <c r="AN1101" s="1536"/>
      <c r="AO1101" s="1536"/>
      <c r="AP1101" s="1536"/>
      <c r="AQ1101" s="1536"/>
      <c r="AR1101" s="1536"/>
      <c r="AS1101" s="1536"/>
      <c r="AT1101" s="1536"/>
      <c r="AU1101" s="1536"/>
      <c r="AV1101" s="1536"/>
      <c r="AW1101" s="1536"/>
      <c r="AX1101" s="1536"/>
      <c r="AY1101" s="1536"/>
      <c r="AZ1101" s="1536"/>
      <c r="BA1101" s="1536"/>
      <c r="BB1101" s="1536"/>
      <c r="BC1101" s="1536"/>
      <c r="BD1101" s="1536"/>
      <c r="BE1101" s="1536"/>
      <c r="BF1101" s="1536"/>
    </row>
    <row r="1102" spans="2:58" ht="15" x14ac:dyDescent="0.25">
      <c r="B1102" s="1536"/>
      <c r="C1102" s="1536"/>
      <c r="D1102" s="1536"/>
      <c r="E1102" s="1536"/>
      <c r="F1102" s="1536"/>
      <c r="G1102" s="1536"/>
      <c r="H1102" s="1536"/>
      <c r="I1102" s="1536"/>
      <c r="J1102" s="1536"/>
      <c r="K1102" s="1536"/>
      <c r="L1102" s="1536"/>
      <c r="M1102" s="1536"/>
      <c r="N1102" s="1536"/>
      <c r="O1102" s="1536"/>
      <c r="P1102" s="1536"/>
      <c r="Q1102" s="1536"/>
      <c r="R1102" s="1536"/>
      <c r="S1102" s="1536"/>
      <c r="T1102" s="1536"/>
      <c r="U1102" s="1536"/>
      <c r="V1102" s="1536"/>
      <c r="W1102" s="1536"/>
      <c r="X1102" s="1536"/>
      <c r="Y1102" s="1536"/>
      <c r="Z1102" s="1536"/>
      <c r="AA1102" s="1536"/>
      <c r="AB1102" s="1536"/>
      <c r="AC1102" s="1536"/>
      <c r="AD1102" s="1536"/>
      <c r="AE1102" s="1536"/>
      <c r="AF1102" s="1536"/>
      <c r="AG1102" s="1536"/>
      <c r="AH1102" s="1536"/>
      <c r="AI1102" s="1536"/>
      <c r="AJ1102" s="1536"/>
      <c r="AK1102" s="1536"/>
      <c r="AL1102" s="1536"/>
      <c r="AM1102" s="1536"/>
      <c r="AN1102" s="1536"/>
      <c r="AO1102" s="1536"/>
      <c r="AP1102" s="1536"/>
      <c r="AQ1102" s="1536"/>
      <c r="AR1102" s="1536"/>
      <c r="AS1102" s="1536"/>
      <c r="AT1102" s="1536"/>
      <c r="AU1102" s="1536"/>
      <c r="AV1102" s="1536"/>
      <c r="AW1102" s="1536"/>
      <c r="AX1102" s="1536"/>
      <c r="AY1102" s="1536"/>
      <c r="AZ1102" s="1536"/>
      <c r="BA1102" s="1536"/>
      <c r="BB1102" s="1536"/>
      <c r="BC1102" s="1536"/>
      <c r="BD1102" s="1536"/>
      <c r="BE1102" s="1536"/>
      <c r="BF1102" s="1536"/>
    </row>
    <row r="1103" spans="2:58" ht="15" x14ac:dyDescent="0.25">
      <c r="B1103" s="1536"/>
      <c r="C1103" s="1536"/>
      <c r="D1103" s="1536"/>
      <c r="E1103" s="1536"/>
      <c r="F1103" s="1536"/>
      <c r="G1103" s="1536"/>
      <c r="H1103" s="1536"/>
      <c r="I1103" s="1536"/>
      <c r="J1103" s="1536"/>
      <c r="K1103" s="1536"/>
      <c r="L1103" s="1536"/>
      <c r="M1103" s="1536"/>
      <c r="N1103" s="1536"/>
      <c r="O1103" s="1536"/>
      <c r="P1103" s="1536"/>
      <c r="Q1103" s="1536"/>
      <c r="R1103" s="1536"/>
      <c r="S1103" s="1536"/>
      <c r="T1103" s="1536"/>
      <c r="U1103" s="1536"/>
      <c r="V1103" s="1536"/>
      <c r="W1103" s="1536"/>
      <c r="X1103" s="1536"/>
      <c r="Y1103" s="1536"/>
      <c r="Z1103" s="1536"/>
      <c r="AA1103" s="1536"/>
      <c r="AB1103" s="1536"/>
      <c r="AC1103" s="1536"/>
      <c r="AD1103" s="1536"/>
      <c r="AE1103" s="1536"/>
      <c r="AF1103" s="1536"/>
      <c r="AG1103" s="1536"/>
      <c r="AH1103" s="1536"/>
      <c r="AI1103" s="1536"/>
      <c r="AJ1103" s="1536"/>
      <c r="AK1103" s="1536"/>
      <c r="AL1103" s="1536"/>
      <c r="AM1103" s="1536"/>
      <c r="AN1103" s="1536"/>
      <c r="AO1103" s="1536"/>
      <c r="AP1103" s="1536"/>
      <c r="AQ1103" s="1536"/>
      <c r="AR1103" s="1536"/>
      <c r="AS1103" s="1536"/>
      <c r="AT1103" s="1536"/>
      <c r="AU1103" s="1536"/>
      <c r="AV1103" s="1536"/>
      <c r="AW1103" s="1536"/>
      <c r="AX1103" s="1536"/>
      <c r="AY1103" s="1536"/>
      <c r="AZ1103" s="1536"/>
      <c r="BA1103" s="1536"/>
      <c r="BB1103" s="1536"/>
      <c r="BC1103" s="1536"/>
      <c r="BD1103" s="1536"/>
      <c r="BE1103" s="1536"/>
      <c r="BF1103" s="1536"/>
    </row>
    <row r="1104" spans="2:58" ht="15" x14ac:dyDescent="0.25">
      <c r="B1104" s="1536"/>
      <c r="C1104" s="1536"/>
      <c r="D1104" s="1536"/>
      <c r="E1104" s="1536"/>
      <c r="F1104" s="1536"/>
      <c r="G1104" s="1536"/>
      <c r="H1104" s="1536"/>
      <c r="I1104" s="1536"/>
      <c r="J1104" s="1536"/>
      <c r="K1104" s="1536"/>
      <c r="L1104" s="1536"/>
      <c r="M1104" s="1536"/>
      <c r="N1104" s="1536"/>
      <c r="O1104" s="1536"/>
      <c r="P1104" s="1536"/>
      <c r="Q1104" s="1536"/>
      <c r="R1104" s="1536"/>
      <c r="S1104" s="1536"/>
      <c r="T1104" s="1536"/>
      <c r="U1104" s="1536"/>
      <c r="V1104" s="1536"/>
      <c r="W1104" s="1536"/>
      <c r="X1104" s="1536"/>
      <c r="Y1104" s="1536"/>
      <c r="Z1104" s="1536"/>
      <c r="AA1104" s="1536"/>
      <c r="AB1104" s="1536"/>
      <c r="AC1104" s="1536"/>
      <c r="AD1104" s="1536"/>
      <c r="AE1104" s="1536"/>
      <c r="AF1104" s="1536"/>
      <c r="AG1104" s="1536"/>
      <c r="AH1104" s="1536"/>
      <c r="AI1104" s="1536"/>
      <c r="AJ1104" s="1536"/>
      <c r="AK1104" s="1536"/>
      <c r="AL1104" s="1536"/>
      <c r="AM1104" s="1536"/>
      <c r="AN1104" s="1536"/>
      <c r="AO1104" s="1536"/>
      <c r="AP1104" s="1536"/>
      <c r="AQ1104" s="1536"/>
      <c r="AR1104" s="1536"/>
      <c r="AS1104" s="1536"/>
      <c r="AT1104" s="1536"/>
      <c r="AU1104" s="1536"/>
      <c r="AV1104" s="1536"/>
      <c r="AW1104" s="1536"/>
      <c r="AX1104" s="1536"/>
      <c r="AY1104" s="1536"/>
      <c r="AZ1104" s="1536"/>
      <c r="BA1104" s="1536"/>
      <c r="BB1104" s="1536"/>
      <c r="BC1104" s="1536"/>
      <c r="BD1104" s="1536"/>
      <c r="BE1104" s="1536"/>
      <c r="BF1104" s="1536"/>
    </row>
    <row r="1105" spans="2:58" ht="15" x14ac:dyDescent="0.25">
      <c r="B1105" s="1536"/>
      <c r="C1105" s="1536"/>
      <c r="D1105" s="1536"/>
      <c r="E1105" s="1536"/>
      <c r="F1105" s="1536"/>
      <c r="G1105" s="1536"/>
      <c r="H1105" s="1536"/>
      <c r="I1105" s="1536"/>
      <c r="J1105" s="1536"/>
      <c r="K1105" s="1536"/>
      <c r="L1105" s="1536"/>
      <c r="M1105" s="1536"/>
      <c r="N1105" s="1536"/>
      <c r="O1105" s="1536"/>
      <c r="P1105" s="1536"/>
      <c r="Q1105" s="1536"/>
      <c r="R1105" s="1536"/>
      <c r="S1105" s="1536"/>
      <c r="T1105" s="1536"/>
      <c r="U1105" s="1536"/>
      <c r="V1105" s="1536"/>
      <c r="W1105" s="1536"/>
      <c r="X1105" s="1536"/>
      <c r="Y1105" s="1536"/>
      <c r="Z1105" s="1536"/>
      <c r="AA1105" s="1536"/>
      <c r="AB1105" s="1536"/>
      <c r="AC1105" s="1536"/>
      <c r="AD1105" s="1536"/>
      <c r="AE1105" s="1536"/>
      <c r="AF1105" s="1536"/>
      <c r="AG1105" s="1536"/>
      <c r="AH1105" s="1536"/>
      <c r="AI1105" s="1536"/>
      <c r="AJ1105" s="1536"/>
      <c r="AK1105" s="1536"/>
      <c r="AL1105" s="1536"/>
      <c r="AM1105" s="1536"/>
      <c r="AN1105" s="1536"/>
      <c r="AO1105" s="1536"/>
      <c r="AP1105" s="1536"/>
      <c r="AQ1105" s="1536"/>
      <c r="AR1105" s="1536"/>
      <c r="AS1105" s="1536"/>
      <c r="AT1105" s="1536"/>
      <c r="AU1105" s="1536"/>
      <c r="AV1105" s="1536"/>
      <c r="AW1105" s="1536"/>
      <c r="AX1105" s="1536"/>
      <c r="AY1105" s="1536"/>
      <c r="AZ1105" s="1536"/>
      <c r="BA1105" s="1536"/>
      <c r="BB1105" s="1536"/>
      <c r="BC1105" s="1536"/>
      <c r="BD1105" s="1536"/>
      <c r="BE1105" s="1536"/>
      <c r="BF1105" s="1536"/>
    </row>
    <row r="1106" spans="2:58" ht="15" x14ac:dyDescent="0.25">
      <c r="B1106" s="1536"/>
      <c r="C1106" s="1536"/>
      <c r="D1106" s="1536"/>
      <c r="E1106" s="1536"/>
      <c r="F1106" s="1536"/>
      <c r="G1106" s="1536"/>
      <c r="H1106" s="1536"/>
      <c r="I1106" s="1536"/>
      <c r="J1106" s="1536"/>
      <c r="K1106" s="1536"/>
      <c r="L1106" s="1536"/>
      <c r="M1106" s="1536"/>
      <c r="N1106" s="1536"/>
      <c r="O1106" s="1536"/>
      <c r="P1106" s="1536"/>
      <c r="Q1106" s="1536"/>
      <c r="R1106" s="1536"/>
      <c r="S1106" s="1536"/>
      <c r="T1106" s="1536"/>
      <c r="U1106" s="1536"/>
      <c r="V1106" s="1536"/>
      <c r="W1106" s="1536"/>
      <c r="X1106" s="1536"/>
      <c r="Y1106" s="1536"/>
      <c r="Z1106" s="1536"/>
      <c r="AA1106" s="1536"/>
      <c r="AB1106" s="1536"/>
      <c r="AC1106" s="1536"/>
      <c r="AD1106" s="1536"/>
      <c r="AE1106" s="1536"/>
      <c r="AF1106" s="1536"/>
      <c r="AG1106" s="1536"/>
      <c r="AH1106" s="1536"/>
      <c r="AI1106" s="1536"/>
      <c r="AJ1106" s="1536"/>
      <c r="AK1106" s="1536"/>
      <c r="AL1106" s="1536"/>
      <c r="AM1106" s="1536"/>
      <c r="AN1106" s="1536"/>
      <c r="AO1106" s="1536"/>
      <c r="AP1106" s="1536"/>
      <c r="AQ1106" s="1536"/>
      <c r="AR1106" s="1536"/>
      <c r="AS1106" s="1536"/>
      <c r="AT1106" s="1536"/>
      <c r="AU1106" s="1536"/>
      <c r="AV1106" s="1536"/>
      <c r="AW1106" s="1536"/>
      <c r="AX1106" s="1536"/>
      <c r="AY1106" s="1536"/>
      <c r="AZ1106" s="1536"/>
      <c r="BA1106" s="1536"/>
      <c r="BB1106" s="1536"/>
      <c r="BC1106" s="1536"/>
      <c r="BD1106" s="1536"/>
      <c r="BE1106" s="1536"/>
      <c r="BF1106" s="1536"/>
    </row>
    <row r="1107" spans="2:58" ht="15" x14ac:dyDescent="0.25">
      <c r="B1107" s="1536"/>
      <c r="C1107" s="1536"/>
      <c r="D1107" s="1536"/>
      <c r="E1107" s="1536"/>
      <c r="F1107" s="1536"/>
      <c r="G1107" s="1536"/>
      <c r="H1107" s="1536"/>
      <c r="I1107" s="1536"/>
      <c r="J1107" s="1536"/>
      <c r="K1107" s="1536"/>
      <c r="L1107" s="1536"/>
      <c r="M1107" s="1536"/>
      <c r="N1107" s="1536"/>
      <c r="O1107" s="1536"/>
      <c r="P1107" s="1536"/>
      <c r="Q1107" s="1536"/>
      <c r="R1107" s="1536"/>
      <c r="S1107" s="1536"/>
      <c r="T1107" s="1536"/>
      <c r="U1107" s="1536"/>
      <c r="V1107" s="1536"/>
      <c r="W1107" s="1536"/>
      <c r="X1107" s="1536"/>
      <c r="Y1107" s="1536"/>
      <c r="Z1107" s="1536"/>
      <c r="AA1107" s="1536"/>
      <c r="AB1107" s="1536"/>
      <c r="AC1107" s="1536"/>
      <c r="AD1107" s="1536"/>
      <c r="AE1107" s="1536"/>
      <c r="AF1107" s="1536"/>
      <c r="AG1107" s="1536"/>
      <c r="AH1107" s="1536"/>
      <c r="AI1107" s="1536"/>
      <c r="AJ1107" s="1536"/>
      <c r="AK1107" s="1536"/>
      <c r="AL1107" s="1536"/>
      <c r="AM1107" s="1536"/>
      <c r="AN1107" s="1536"/>
      <c r="AO1107" s="1536"/>
      <c r="AP1107" s="1536"/>
      <c r="AQ1107" s="1536"/>
      <c r="AR1107" s="1536"/>
      <c r="AS1107" s="1536"/>
      <c r="AT1107" s="1536"/>
      <c r="AU1107" s="1536"/>
      <c r="AV1107" s="1536"/>
      <c r="AW1107" s="1536"/>
      <c r="AX1107" s="1536"/>
      <c r="AY1107" s="1536"/>
      <c r="AZ1107" s="1536"/>
      <c r="BA1107" s="1536"/>
      <c r="BB1107" s="1536"/>
      <c r="BC1107" s="1536"/>
      <c r="BD1107" s="1536"/>
      <c r="BE1107" s="1536"/>
      <c r="BF1107" s="1536"/>
    </row>
    <row r="1108" spans="2:58" ht="15" x14ac:dyDescent="0.25">
      <c r="B1108" s="1536"/>
      <c r="C1108" s="1536"/>
      <c r="D1108" s="1536"/>
      <c r="E1108" s="1536"/>
      <c r="F1108" s="1536"/>
      <c r="G1108" s="1536"/>
      <c r="H1108" s="1536"/>
      <c r="I1108" s="1536"/>
      <c r="J1108" s="1536"/>
      <c r="K1108" s="1536"/>
      <c r="L1108" s="1536"/>
      <c r="M1108" s="1536"/>
      <c r="N1108" s="1536"/>
      <c r="O1108" s="1536"/>
      <c r="P1108" s="1536"/>
      <c r="Q1108" s="1536"/>
      <c r="R1108" s="1536"/>
      <c r="S1108" s="1536"/>
      <c r="T1108" s="1536"/>
      <c r="U1108" s="1536"/>
      <c r="V1108" s="1536"/>
      <c r="W1108" s="1536"/>
      <c r="X1108" s="1536"/>
      <c r="Y1108" s="1536"/>
      <c r="Z1108" s="1536"/>
      <c r="AA1108" s="1536"/>
      <c r="AB1108" s="1536"/>
      <c r="AC1108" s="1536"/>
      <c r="AD1108" s="1536"/>
      <c r="AE1108" s="1536"/>
      <c r="AF1108" s="1536"/>
      <c r="AG1108" s="1536"/>
      <c r="AH1108" s="1536"/>
      <c r="AI1108" s="1536"/>
      <c r="AJ1108" s="1536"/>
      <c r="AK1108" s="1536"/>
      <c r="AL1108" s="1536"/>
      <c r="AM1108" s="1536"/>
      <c r="AN1108" s="1536"/>
      <c r="AO1108" s="1536"/>
      <c r="AP1108" s="1536"/>
      <c r="AQ1108" s="1536"/>
      <c r="AR1108" s="1536"/>
      <c r="AS1108" s="1536"/>
      <c r="AT1108" s="1536"/>
      <c r="AU1108" s="1536"/>
      <c r="AV1108" s="1536"/>
      <c r="AW1108" s="1536"/>
      <c r="AX1108" s="1536"/>
      <c r="AY1108" s="1536"/>
      <c r="AZ1108" s="1536"/>
      <c r="BA1108" s="1536"/>
      <c r="BB1108" s="1536"/>
      <c r="BC1108" s="1536"/>
      <c r="BD1108" s="1536"/>
      <c r="BE1108" s="1536"/>
      <c r="BF1108" s="1536"/>
    </row>
    <row r="1109" spans="2:58" ht="15" x14ac:dyDescent="0.25">
      <c r="B1109" s="1536"/>
      <c r="C1109" s="1536"/>
      <c r="D1109" s="1536"/>
      <c r="E1109" s="1536"/>
      <c r="F1109" s="1536"/>
      <c r="G1109" s="1536"/>
      <c r="H1109" s="1536"/>
      <c r="I1109" s="1536"/>
      <c r="J1109" s="1536"/>
      <c r="K1109" s="1536"/>
      <c r="L1109" s="1536"/>
      <c r="M1109" s="1536"/>
      <c r="N1109" s="1536"/>
      <c r="O1109" s="1536"/>
      <c r="P1109" s="1536"/>
      <c r="Q1109" s="1536"/>
      <c r="R1109" s="1536"/>
      <c r="S1109" s="1536"/>
      <c r="T1109" s="1536"/>
      <c r="U1109" s="1536"/>
      <c r="V1109" s="1536"/>
      <c r="W1109" s="1536"/>
      <c r="X1109" s="1536"/>
      <c r="Y1109" s="1536"/>
      <c r="Z1109" s="1536"/>
      <c r="AA1109" s="1536"/>
      <c r="AB1109" s="1536"/>
      <c r="AC1109" s="1536"/>
      <c r="AD1109" s="1536"/>
      <c r="AE1109" s="1536"/>
      <c r="AF1109" s="1536"/>
      <c r="AG1109" s="1536"/>
      <c r="AH1109" s="1536"/>
      <c r="AI1109" s="1536"/>
      <c r="AJ1109" s="1536"/>
      <c r="AK1109" s="1536"/>
      <c r="AL1109" s="1536"/>
      <c r="AM1109" s="1536"/>
      <c r="AN1109" s="1536"/>
      <c r="AO1109" s="1536"/>
      <c r="AP1109" s="1536"/>
      <c r="AQ1109" s="1536"/>
      <c r="AR1109" s="1536"/>
      <c r="AS1109" s="1536"/>
      <c r="AT1109" s="1536"/>
      <c r="AU1109" s="1536"/>
      <c r="AV1109" s="1536"/>
      <c r="AW1109" s="1536"/>
      <c r="AX1109" s="1536"/>
      <c r="AY1109" s="1536"/>
      <c r="AZ1109" s="1536"/>
      <c r="BA1109" s="1536"/>
      <c r="BB1109" s="1536"/>
      <c r="BC1109" s="1536"/>
      <c r="BD1109" s="1536"/>
      <c r="BE1109" s="1536"/>
      <c r="BF1109" s="1536"/>
    </row>
    <row r="1110" spans="2:58" ht="15" x14ac:dyDescent="0.25">
      <c r="B1110" s="1536"/>
      <c r="C1110" s="1536"/>
      <c r="D1110" s="1536"/>
      <c r="E1110" s="1536"/>
      <c r="F1110" s="1536"/>
      <c r="G1110" s="1536"/>
      <c r="H1110" s="1536"/>
      <c r="I1110" s="1536"/>
      <c r="J1110" s="1536"/>
      <c r="K1110" s="1536"/>
      <c r="L1110" s="1536"/>
      <c r="M1110" s="1536"/>
      <c r="N1110" s="1536"/>
      <c r="O1110" s="1536"/>
      <c r="P1110" s="1536"/>
      <c r="Q1110" s="1536"/>
      <c r="R1110" s="1536"/>
      <c r="S1110" s="1536"/>
      <c r="T1110" s="1536"/>
      <c r="U1110" s="1536"/>
      <c r="V1110" s="1536"/>
      <c r="W1110" s="1536"/>
      <c r="X1110" s="1536"/>
      <c r="Y1110" s="1536"/>
      <c r="Z1110" s="1536"/>
      <c r="AA1110" s="1536"/>
      <c r="AB1110" s="1536"/>
      <c r="AC1110" s="1536"/>
      <c r="AD1110" s="1536"/>
      <c r="AE1110" s="1536"/>
      <c r="AF1110" s="1536"/>
      <c r="AG1110" s="1536"/>
      <c r="AH1110" s="1536"/>
      <c r="AI1110" s="1536"/>
      <c r="AJ1110" s="1536"/>
      <c r="AK1110" s="1536"/>
      <c r="AL1110" s="1536"/>
      <c r="AM1110" s="1536"/>
      <c r="AN1110" s="1536"/>
      <c r="AO1110" s="1536"/>
      <c r="AP1110" s="1536"/>
      <c r="AQ1110" s="1536"/>
      <c r="AR1110" s="1536"/>
      <c r="AS1110" s="1536"/>
      <c r="AT1110" s="1536"/>
      <c r="AU1110" s="1536"/>
      <c r="AV1110" s="1536"/>
      <c r="AW1110" s="1536"/>
      <c r="AX1110" s="1536"/>
      <c r="AY1110" s="1536"/>
      <c r="AZ1110" s="1536"/>
      <c r="BA1110" s="1536"/>
      <c r="BB1110" s="1536"/>
      <c r="BC1110" s="1536"/>
      <c r="BD1110" s="1536"/>
      <c r="BE1110" s="1536"/>
      <c r="BF1110" s="1536"/>
    </row>
    <row r="1111" spans="2:58" ht="15" x14ac:dyDescent="0.25">
      <c r="B1111" s="1536"/>
      <c r="C1111" s="1536"/>
      <c r="D1111" s="1536"/>
      <c r="E1111" s="1536"/>
      <c r="F1111" s="1536"/>
      <c r="G1111" s="1536"/>
      <c r="H1111" s="1536"/>
      <c r="I1111" s="1536"/>
      <c r="J1111" s="1536"/>
      <c r="K1111" s="1536"/>
      <c r="L1111" s="1536"/>
      <c r="M1111" s="1536"/>
      <c r="N1111" s="1536"/>
      <c r="O1111" s="1536"/>
      <c r="P1111" s="1536"/>
      <c r="Q1111" s="1536"/>
      <c r="R1111" s="1536"/>
      <c r="S1111" s="1536"/>
      <c r="T1111" s="1536"/>
      <c r="U1111" s="1536"/>
      <c r="V1111" s="1536"/>
      <c r="W1111" s="1536"/>
      <c r="X1111" s="1536"/>
      <c r="Y1111" s="1536"/>
      <c r="Z1111" s="1536"/>
      <c r="AA1111" s="1536"/>
      <c r="AB1111" s="1536"/>
      <c r="AC1111" s="1536"/>
      <c r="AD1111" s="1536"/>
      <c r="AE1111" s="1536"/>
      <c r="AF1111" s="1536"/>
      <c r="AG1111" s="1536"/>
      <c r="AH1111" s="1536"/>
      <c r="AI1111" s="1536"/>
      <c r="AJ1111" s="1536"/>
      <c r="AK1111" s="1536"/>
      <c r="AL1111" s="1536"/>
      <c r="AM1111" s="1536"/>
      <c r="AN1111" s="1536"/>
      <c r="AO1111" s="1536"/>
      <c r="AP1111" s="1536"/>
      <c r="AQ1111" s="1536"/>
      <c r="AR1111" s="1536"/>
      <c r="AS1111" s="1536"/>
      <c r="AT1111" s="1536"/>
      <c r="AU1111" s="1536"/>
      <c r="AV1111" s="1536"/>
      <c r="AW1111" s="1536"/>
      <c r="AX1111" s="1536"/>
      <c r="AY1111" s="1536"/>
      <c r="AZ1111" s="1536"/>
      <c r="BA1111" s="1536"/>
      <c r="BB1111" s="1536"/>
      <c r="BC1111" s="1536"/>
      <c r="BD1111" s="1536"/>
      <c r="BE1111" s="1536"/>
      <c r="BF1111" s="1536"/>
    </row>
    <row r="1112" spans="2:58" ht="15" x14ac:dyDescent="0.25">
      <c r="B1112" s="1536"/>
      <c r="C1112" s="1536"/>
      <c r="D1112" s="1536"/>
      <c r="E1112" s="1536"/>
      <c r="F1112" s="1536"/>
      <c r="G1112" s="1536"/>
      <c r="H1112" s="1536"/>
      <c r="I1112" s="1536"/>
      <c r="J1112" s="1536"/>
      <c r="K1112" s="1536"/>
      <c r="L1112" s="1536"/>
      <c r="M1112" s="1536"/>
      <c r="N1112" s="1536"/>
      <c r="O1112" s="1536"/>
      <c r="P1112" s="1536"/>
      <c r="Q1112" s="1536"/>
      <c r="R1112" s="1536"/>
      <c r="S1112" s="1536"/>
      <c r="T1112" s="1536"/>
      <c r="U1112" s="1536"/>
      <c r="V1112" s="1536"/>
      <c r="W1112" s="1536"/>
      <c r="X1112" s="1536"/>
      <c r="Y1112" s="1536"/>
      <c r="Z1112" s="1536"/>
      <c r="AA1112" s="1536"/>
      <c r="AB1112" s="1536"/>
      <c r="AC1112" s="1536"/>
      <c r="AD1112" s="1536"/>
      <c r="AE1112" s="1536"/>
      <c r="AF1112" s="1536"/>
      <c r="AG1112" s="1536"/>
      <c r="AH1112" s="1536"/>
      <c r="AI1112" s="1536"/>
      <c r="AJ1112" s="1536"/>
      <c r="AK1112" s="1536"/>
      <c r="AL1112" s="1536"/>
      <c r="AM1112" s="1536"/>
      <c r="AN1112" s="1536"/>
      <c r="AO1112" s="1536"/>
      <c r="AP1112" s="1536"/>
      <c r="AQ1112" s="1536"/>
      <c r="AR1112" s="1536"/>
      <c r="AS1112" s="1536"/>
      <c r="AT1112" s="1536"/>
      <c r="AU1112" s="1536"/>
      <c r="AV1112" s="1536"/>
      <c r="AW1112" s="1536"/>
      <c r="AX1112" s="1536"/>
      <c r="AY1112" s="1536"/>
      <c r="AZ1112" s="1536"/>
      <c r="BA1112" s="1536"/>
      <c r="BB1112" s="1536"/>
      <c r="BC1112" s="1536"/>
      <c r="BD1112" s="1536"/>
      <c r="BE1112" s="1536"/>
      <c r="BF1112" s="1536"/>
    </row>
    <row r="1113" spans="2:58" ht="15" x14ac:dyDescent="0.25">
      <c r="B1113" s="1536"/>
      <c r="C1113" s="1536"/>
      <c r="D1113" s="1536"/>
      <c r="E1113" s="1536"/>
      <c r="F1113" s="1536"/>
      <c r="G1113" s="1536"/>
      <c r="H1113" s="1536"/>
      <c r="I1113" s="1536"/>
      <c r="J1113" s="1536"/>
      <c r="K1113" s="1536"/>
      <c r="L1113" s="1536"/>
      <c r="M1113" s="1536"/>
      <c r="N1113" s="1536"/>
      <c r="O1113" s="1536"/>
      <c r="P1113" s="1536"/>
      <c r="Q1113" s="1536"/>
      <c r="R1113" s="1536"/>
      <c r="S1113" s="1536"/>
      <c r="T1113" s="1536"/>
      <c r="U1113" s="1536"/>
      <c r="V1113" s="1536"/>
      <c r="W1113" s="1536"/>
      <c r="X1113" s="1536"/>
      <c r="Y1113" s="1536"/>
      <c r="Z1113" s="1536"/>
      <c r="AA1113" s="1536"/>
      <c r="AB1113" s="1536"/>
      <c r="AC1113" s="1536"/>
      <c r="AD1113" s="1536"/>
      <c r="AE1113" s="1536"/>
      <c r="AF1113" s="1536"/>
      <c r="AG1113" s="1536"/>
      <c r="AH1113" s="1536"/>
      <c r="AI1113" s="1536"/>
      <c r="AJ1113" s="1536"/>
      <c r="AK1113" s="1536"/>
      <c r="AL1113" s="1536"/>
      <c r="AM1113" s="1536"/>
      <c r="AN1113" s="1536"/>
      <c r="AO1113" s="1536"/>
      <c r="AP1113" s="1536"/>
      <c r="AQ1113" s="1536"/>
      <c r="AR1113" s="1536"/>
      <c r="AS1113" s="1536"/>
      <c r="AT1113" s="1536"/>
      <c r="AU1113" s="1536"/>
      <c r="AV1113" s="1536"/>
      <c r="AW1113" s="1536"/>
      <c r="AX1113" s="1536"/>
      <c r="AY1113" s="1536"/>
      <c r="AZ1113" s="1536"/>
      <c r="BA1113" s="1536"/>
      <c r="BB1113" s="1536"/>
      <c r="BC1113" s="1536"/>
      <c r="BD1113" s="1536"/>
      <c r="BE1113" s="1536"/>
      <c r="BF1113" s="1536"/>
    </row>
    <row r="1114" spans="2:58" ht="15" x14ac:dyDescent="0.25">
      <c r="B1114" s="1536"/>
      <c r="C1114" s="1536"/>
      <c r="D1114" s="1536"/>
      <c r="E1114" s="1536"/>
      <c r="F1114" s="1536"/>
      <c r="G1114" s="1536"/>
      <c r="H1114" s="1536"/>
      <c r="I1114" s="1536"/>
      <c r="J1114" s="1536"/>
      <c r="K1114" s="1536"/>
      <c r="L1114" s="1536"/>
      <c r="M1114" s="1536"/>
      <c r="N1114" s="1536"/>
      <c r="O1114" s="1536"/>
      <c r="P1114" s="1536"/>
      <c r="Q1114" s="1536"/>
      <c r="R1114" s="1536"/>
      <c r="S1114" s="1536"/>
      <c r="T1114" s="1536"/>
      <c r="U1114" s="1536"/>
      <c r="V1114" s="1536"/>
      <c r="W1114" s="1536"/>
      <c r="X1114" s="1536"/>
      <c r="Y1114" s="1536"/>
      <c r="Z1114" s="1536"/>
      <c r="AA1114" s="1536"/>
      <c r="AB1114" s="1536"/>
      <c r="AC1114" s="1536"/>
      <c r="AD1114" s="1536"/>
      <c r="AE1114" s="1536"/>
      <c r="AF1114" s="1536"/>
      <c r="AG1114" s="1536"/>
      <c r="AH1114" s="1536"/>
      <c r="AI1114" s="1536"/>
      <c r="AJ1114" s="1536"/>
      <c r="AK1114" s="1536"/>
      <c r="AL1114" s="1536"/>
      <c r="AM1114" s="1536"/>
      <c r="AN1114" s="1536"/>
      <c r="AO1114" s="1536"/>
      <c r="AP1114" s="1536"/>
      <c r="AQ1114" s="1536"/>
      <c r="AR1114" s="1536"/>
      <c r="AS1114" s="1536"/>
      <c r="AT1114" s="1536"/>
      <c r="AU1114" s="1536"/>
      <c r="AV1114" s="1536"/>
      <c r="AW1114" s="1536"/>
      <c r="AX1114" s="1536"/>
      <c r="AY1114" s="1536"/>
      <c r="AZ1114" s="1536"/>
      <c r="BA1114" s="1536"/>
      <c r="BB1114" s="1536"/>
      <c r="BC1114" s="1536"/>
      <c r="BD1114" s="1536"/>
      <c r="BE1114" s="1536"/>
      <c r="BF1114" s="1536"/>
    </row>
    <row r="1115" spans="2:58" ht="15" x14ac:dyDescent="0.25">
      <c r="B1115" s="1536"/>
      <c r="C1115" s="1536"/>
      <c r="D1115" s="1536"/>
      <c r="E1115" s="1536"/>
      <c r="F1115" s="1536"/>
      <c r="G1115" s="1536"/>
      <c r="H1115" s="1536"/>
      <c r="I1115" s="1536"/>
      <c r="J1115" s="1536"/>
      <c r="K1115" s="1536"/>
      <c r="L1115" s="1536"/>
      <c r="M1115" s="1536"/>
      <c r="N1115" s="1536"/>
      <c r="O1115" s="1536"/>
      <c r="P1115" s="1536"/>
      <c r="Q1115" s="1536"/>
      <c r="R1115" s="1536"/>
      <c r="S1115" s="1536"/>
      <c r="T1115" s="1536"/>
      <c r="U1115" s="1536"/>
      <c r="V1115" s="1536"/>
      <c r="W1115" s="1536"/>
      <c r="X1115" s="1536"/>
      <c r="Y1115" s="1536"/>
      <c r="Z1115" s="1536"/>
      <c r="AA1115" s="1536"/>
      <c r="AB1115" s="1536"/>
      <c r="AC1115" s="1536"/>
      <c r="AD1115" s="1536"/>
      <c r="AE1115" s="1536"/>
      <c r="AF1115" s="1536"/>
      <c r="AG1115" s="1536"/>
      <c r="AH1115" s="1536"/>
      <c r="AI1115" s="1536"/>
      <c r="AJ1115" s="1536"/>
      <c r="AK1115" s="1536"/>
      <c r="AL1115" s="1536"/>
      <c r="AM1115" s="1536"/>
      <c r="AN1115" s="1536"/>
      <c r="AO1115" s="1536"/>
      <c r="AP1115" s="1536"/>
      <c r="AQ1115" s="1536"/>
      <c r="AR1115" s="1536"/>
      <c r="AS1115" s="1536"/>
      <c r="AT1115" s="1536"/>
      <c r="AU1115" s="1536"/>
      <c r="AV1115" s="1536"/>
      <c r="AW1115" s="1536"/>
      <c r="AX1115" s="1536"/>
      <c r="AY1115" s="1536"/>
      <c r="AZ1115" s="1536"/>
      <c r="BA1115" s="1536"/>
      <c r="BB1115" s="1536"/>
      <c r="BC1115" s="1536"/>
      <c r="BD1115" s="1536"/>
      <c r="BE1115" s="1536"/>
      <c r="BF1115" s="1536"/>
    </row>
    <row r="1116" spans="2:58" ht="15" x14ac:dyDescent="0.25">
      <c r="B1116" s="1536"/>
      <c r="C1116" s="1536"/>
      <c r="D1116" s="1536"/>
      <c r="E1116" s="1536"/>
      <c r="F1116" s="1536"/>
      <c r="G1116" s="1536"/>
      <c r="H1116" s="1536"/>
      <c r="I1116" s="1536"/>
      <c r="J1116" s="1536"/>
      <c r="K1116" s="1536"/>
      <c r="L1116" s="1536"/>
      <c r="M1116" s="1536"/>
      <c r="N1116" s="1536"/>
      <c r="O1116" s="1536"/>
      <c r="P1116" s="1536"/>
      <c r="Q1116" s="1536"/>
      <c r="R1116" s="1536"/>
      <c r="S1116" s="1536"/>
      <c r="T1116" s="1536"/>
      <c r="U1116" s="1536"/>
      <c r="V1116" s="1536"/>
      <c r="W1116" s="1536"/>
      <c r="X1116" s="1536"/>
      <c r="Y1116" s="1536"/>
      <c r="Z1116" s="1536"/>
      <c r="AA1116" s="1536"/>
      <c r="AB1116" s="1536"/>
      <c r="AC1116" s="1536"/>
      <c r="AD1116" s="1536"/>
      <c r="AE1116" s="1536"/>
      <c r="AF1116" s="1536"/>
      <c r="AG1116" s="1536"/>
      <c r="AH1116" s="1536"/>
      <c r="AI1116" s="1536"/>
      <c r="AJ1116" s="1536"/>
      <c r="AK1116" s="1536"/>
      <c r="AL1116" s="1536"/>
      <c r="AM1116" s="1536"/>
      <c r="AN1116" s="1536"/>
      <c r="AO1116" s="1536"/>
      <c r="AP1116" s="1536"/>
      <c r="AQ1116" s="1536"/>
      <c r="AR1116" s="1536"/>
      <c r="AS1116" s="1536"/>
      <c r="AT1116" s="1536"/>
      <c r="AU1116" s="1536"/>
      <c r="AV1116" s="1536"/>
      <c r="AW1116" s="1536"/>
      <c r="AX1116" s="1536"/>
      <c r="AY1116" s="1536"/>
      <c r="AZ1116" s="1536"/>
      <c r="BA1116" s="1536"/>
      <c r="BB1116" s="1536"/>
      <c r="BC1116" s="1536"/>
      <c r="BD1116" s="1536"/>
      <c r="BE1116" s="1536"/>
      <c r="BF1116" s="1536"/>
    </row>
    <row r="1117" spans="2:58" ht="15" x14ac:dyDescent="0.25">
      <c r="B1117" s="1536"/>
      <c r="C1117" s="1536"/>
      <c r="D1117" s="1536"/>
      <c r="E1117" s="1536"/>
      <c r="F1117" s="1536"/>
      <c r="G1117" s="1536"/>
      <c r="H1117" s="1536"/>
      <c r="I1117" s="1536"/>
      <c r="J1117" s="1536"/>
      <c r="K1117" s="1536"/>
      <c r="L1117" s="1536"/>
      <c r="M1117" s="1536"/>
      <c r="N1117" s="1536"/>
      <c r="O1117" s="1536"/>
      <c r="P1117" s="1536"/>
      <c r="Q1117" s="1536"/>
      <c r="R1117" s="1536"/>
      <c r="S1117" s="1536"/>
      <c r="T1117" s="1536"/>
      <c r="U1117" s="1536"/>
      <c r="V1117" s="1536"/>
      <c r="W1117" s="1536"/>
      <c r="X1117" s="1536"/>
      <c r="Y1117" s="1536"/>
      <c r="Z1117" s="1536"/>
      <c r="AA1117" s="1536"/>
      <c r="AB1117" s="1536"/>
      <c r="AC1117" s="1536"/>
      <c r="AD1117" s="1536"/>
      <c r="AE1117" s="1536"/>
      <c r="AF1117" s="1536"/>
      <c r="AG1117" s="1536"/>
      <c r="AH1117" s="1536"/>
      <c r="AI1117" s="1536"/>
      <c r="AJ1117" s="1536"/>
      <c r="AK1117" s="1536"/>
      <c r="AL1117" s="1536"/>
      <c r="AM1117" s="1536"/>
      <c r="AN1117" s="1536"/>
      <c r="AO1117" s="1536"/>
      <c r="AP1117" s="1536"/>
      <c r="AQ1117" s="1536"/>
      <c r="AR1117" s="1536"/>
      <c r="AS1117" s="1536"/>
      <c r="AT1117" s="1536"/>
      <c r="AU1117" s="1536"/>
      <c r="AV1117" s="1536"/>
      <c r="AW1117" s="1536"/>
      <c r="AX1117" s="1536"/>
      <c r="AY1117" s="1536"/>
      <c r="AZ1117" s="1536"/>
      <c r="BA1117" s="1536"/>
      <c r="BB1117" s="1536"/>
      <c r="BC1117" s="1536"/>
      <c r="BD1117" s="1536"/>
      <c r="BE1117" s="1536"/>
      <c r="BF1117" s="1536"/>
    </row>
    <row r="1118" spans="2:58" ht="15" x14ac:dyDescent="0.25">
      <c r="B1118" s="1536"/>
      <c r="C1118" s="1536"/>
      <c r="D1118" s="1536"/>
      <c r="E1118" s="1536"/>
      <c r="F1118" s="1536"/>
      <c r="G1118" s="1536"/>
      <c r="H1118" s="1536"/>
      <c r="I1118" s="1536"/>
      <c r="J1118" s="1536"/>
      <c r="K1118" s="1536"/>
      <c r="L1118" s="1536"/>
      <c r="M1118" s="1536"/>
      <c r="N1118" s="1536"/>
      <c r="O1118" s="1536"/>
      <c r="P1118" s="1536"/>
      <c r="Q1118" s="1536"/>
      <c r="R1118" s="1536"/>
      <c r="S1118" s="1536"/>
      <c r="T1118" s="1536"/>
      <c r="U1118" s="1536"/>
      <c r="V1118" s="1536"/>
      <c r="W1118" s="1536"/>
      <c r="X1118" s="1536"/>
      <c r="Y1118" s="1536"/>
      <c r="Z1118" s="1536"/>
      <c r="AA1118" s="1536"/>
      <c r="AB1118" s="1536"/>
      <c r="AC1118" s="1536"/>
      <c r="AD1118" s="1536"/>
      <c r="AE1118" s="1536"/>
      <c r="AF1118" s="1536"/>
      <c r="AG1118" s="1536"/>
      <c r="AH1118" s="1536"/>
      <c r="AI1118" s="1536"/>
      <c r="AJ1118" s="1536"/>
      <c r="AK1118" s="1536"/>
      <c r="AL1118" s="1536"/>
      <c r="AM1118" s="1536"/>
      <c r="AN1118" s="1536"/>
      <c r="AO1118" s="1536"/>
      <c r="AP1118" s="1536"/>
      <c r="AQ1118" s="1536"/>
      <c r="AR1118" s="1536"/>
      <c r="AS1118" s="1536"/>
      <c r="AT1118" s="1536"/>
      <c r="AU1118" s="1536"/>
      <c r="AV1118" s="1536"/>
      <c r="AW1118" s="1536"/>
      <c r="AX1118" s="1536"/>
      <c r="AY1118" s="1536"/>
      <c r="AZ1118" s="1536"/>
      <c r="BA1118" s="1536"/>
      <c r="BB1118" s="1536"/>
      <c r="BC1118" s="1536"/>
      <c r="BD1118" s="1536"/>
      <c r="BE1118" s="1536"/>
      <c r="BF1118" s="1536"/>
    </row>
    <row r="1119" spans="2:58" ht="15" x14ac:dyDescent="0.25">
      <c r="B1119" s="1536"/>
      <c r="C1119" s="1536"/>
      <c r="D1119" s="1536"/>
      <c r="E1119" s="1536"/>
      <c r="F1119" s="1536"/>
      <c r="G1119" s="1536"/>
      <c r="H1119" s="1536"/>
      <c r="I1119" s="1536"/>
      <c r="J1119" s="1536"/>
      <c r="K1119" s="1536"/>
      <c r="L1119" s="1536"/>
      <c r="M1119" s="1536"/>
      <c r="N1119" s="1536"/>
      <c r="O1119" s="1536"/>
      <c r="P1119" s="1536"/>
      <c r="Q1119" s="1536"/>
      <c r="R1119" s="1536"/>
      <c r="S1119" s="1536"/>
      <c r="T1119" s="1536"/>
      <c r="U1119" s="1536"/>
      <c r="V1119" s="1536"/>
      <c r="W1119" s="1536"/>
      <c r="X1119" s="1536"/>
      <c r="Y1119" s="1536"/>
      <c r="Z1119" s="1536"/>
      <c r="AA1119" s="1536"/>
      <c r="AB1119" s="1536"/>
      <c r="AC1119" s="1536"/>
      <c r="AD1119" s="1536"/>
      <c r="AE1119" s="1536"/>
      <c r="AF1119" s="1536"/>
      <c r="AG1119" s="1536"/>
      <c r="AH1119" s="1536"/>
      <c r="AI1119" s="1536"/>
      <c r="AJ1119" s="1536"/>
      <c r="AK1119" s="1536"/>
      <c r="AL1119" s="1536"/>
      <c r="AM1119" s="1536"/>
      <c r="AN1119" s="1536"/>
      <c r="AO1119" s="1536"/>
      <c r="AP1119" s="1536"/>
      <c r="AQ1119" s="1536"/>
      <c r="AR1119" s="1536"/>
      <c r="AS1119" s="1536"/>
      <c r="AT1119" s="1536"/>
      <c r="AU1119" s="1536"/>
      <c r="AV1119" s="1536"/>
      <c r="AW1119" s="1536"/>
      <c r="AX1119" s="1536"/>
      <c r="AY1119" s="1536"/>
      <c r="AZ1119" s="1536"/>
      <c r="BA1119" s="1536"/>
      <c r="BB1119" s="1536"/>
      <c r="BC1119" s="1536"/>
      <c r="BD1119" s="1536"/>
      <c r="BE1119" s="1536"/>
      <c r="BF1119" s="1536"/>
    </row>
    <row r="1120" spans="2:58" ht="15" x14ac:dyDescent="0.25">
      <c r="B1120" s="1536"/>
      <c r="C1120" s="1536"/>
      <c r="D1120" s="1536"/>
      <c r="E1120" s="1536"/>
      <c r="F1120" s="1536"/>
      <c r="G1120" s="1536"/>
      <c r="H1120" s="1536"/>
      <c r="I1120" s="1536"/>
      <c r="J1120" s="1536"/>
      <c r="K1120" s="1536"/>
      <c r="L1120" s="1536"/>
      <c r="M1120" s="1536"/>
      <c r="N1120" s="1536"/>
      <c r="O1120" s="1536"/>
      <c r="P1120" s="1536"/>
      <c r="Q1120" s="1536"/>
      <c r="R1120" s="1536"/>
      <c r="S1120" s="1536"/>
      <c r="T1120" s="1536"/>
      <c r="U1120" s="1536"/>
      <c r="V1120" s="1536"/>
      <c r="W1120" s="1536"/>
      <c r="X1120" s="1536"/>
      <c r="Y1120" s="1536"/>
      <c r="Z1120" s="1536"/>
      <c r="AA1120" s="1536"/>
      <c r="AB1120" s="1536"/>
      <c r="AC1120" s="1536"/>
      <c r="AD1120" s="1536"/>
      <c r="AE1120" s="1536"/>
      <c r="AF1120" s="1536"/>
      <c r="AG1120" s="1536"/>
      <c r="AH1120" s="1536"/>
      <c r="AI1120" s="1536"/>
      <c r="AJ1120" s="1536"/>
      <c r="AK1120" s="1536"/>
      <c r="AL1120" s="1536"/>
      <c r="AM1120" s="1536"/>
      <c r="AN1120" s="1536"/>
      <c r="AO1120" s="1536"/>
      <c r="AP1120" s="1536"/>
      <c r="AQ1120" s="1536"/>
      <c r="AR1120" s="1536"/>
      <c r="AS1120" s="1536"/>
      <c r="AT1120" s="1536"/>
      <c r="AU1120" s="1536"/>
      <c r="AV1120" s="1536"/>
      <c r="AW1120" s="1536"/>
      <c r="AX1120" s="1536"/>
      <c r="AY1120" s="1536"/>
      <c r="AZ1120" s="1536"/>
      <c r="BA1120" s="1536"/>
      <c r="BB1120" s="1536"/>
      <c r="BC1120" s="1536"/>
      <c r="BD1120" s="1536"/>
      <c r="BE1120" s="1536"/>
      <c r="BF1120" s="1536"/>
    </row>
    <row r="1121" spans="2:58" ht="15" x14ac:dyDescent="0.25">
      <c r="B1121" s="1536"/>
      <c r="C1121" s="1536"/>
      <c r="D1121" s="1536"/>
      <c r="E1121" s="1536"/>
      <c r="F1121" s="1536"/>
      <c r="G1121" s="1536"/>
      <c r="H1121" s="1536"/>
      <c r="I1121" s="1536"/>
      <c r="J1121" s="1536"/>
      <c r="K1121" s="1536"/>
      <c r="L1121" s="1536"/>
      <c r="M1121" s="1536"/>
      <c r="N1121" s="1536"/>
      <c r="O1121" s="1536"/>
      <c r="P1121" s="1536"/>
      <c r="Q1121" s="1536"/>
      <c r="R1121" s="1536"/>
      <c r="S1121" s="1536"/>
      <c r="T1121" s="1536"/>
      <c r="U1121" s="1536"/>
      <c r="V1121" s="1536"/>
      <c r="W1121" s="1536"/>
      <c r="X1121" s="1536"/>
      <c r="Y1121" s="1536"/>
      <c r="Z1121" s="1536"/>
      <c r="AA1121" s="1536"/>
      <c r="AB1121" s="1536"/>
      <c r="AC1121" s="1536"/>
      <c r="AD1121" s="1536"/>
      <c r="AE1121" s="1536"/>
      <c r="AF1121" s="1536"/>
      <c r="AG1121" s="1536"/>
      <c r="AH1121" s="1536"/>
      <c r="AI1121" s="1536"/>
      <c r="AJ1121" s="1536"/>
      <c r="AK1121" s="1536"/>
      <c r="AL1121" s="1536"/>
      <c r="AM1121" s="1536"/>
      <c r="AN1121" s="1536"/>
      <c r="AO1121" s="1536"/>
      <c r="AP1121" s="1536"/>
      <c r="AQ1121" s="1536"/>
      <c r="AR1121" s="1536"/>
      <c r="AS1121" s="1536"/>
      <c r="AT1121" s="1536"/>
      <c r="AU1121" s="1536"/>
      <c r="AV1121" s="1536"/>
      <c r="AW1121" s="1536"/>
      <c r="AX1121" s="1536"/>
      <c r="AY1121" s="1536"/>
      <c r="AZ1121" s="1536"/>
      <c r="BA1121" s="1536"/>
      <c r="BB1121" s="1536"/>
      <c r="BC1121" s="1536"/>
      <c r="BD1121" s="1536"/>
      <c r="BE1121" s="1536"/>
      <c r="BF1121" s="1536"/>
    </row>
    <row r="1122" spans="2:58" ht="15" x14ac:dyDescent="0.25">
      <c r="B1122" s="1536"/>
      <c r="C1122" s="1536"/>
      <c r="D1122" s="1536"/>
      <c r="E1122" s="1536"/>
      <c r="F1122" s="1536"/>
      <c r="G1122" s="1536"/>
      <c r="H1122" s="1536"/>
      <c r="I1122" s="1536"/>
      <c r="J1122" s="1536"/>
      <c r="K1122" s="1536"/>
      <c r="L1122" s="1536"/>
      <c r="M1122" s="1536"/>
      <c r="N1122" s="1536"/>
      <c r="O1122" s="1536"/>
      <c r="P1122" s="1536"/>
      <c r="Q1122" s="1536"/>
      <c r="R1122" s="1536"/>
      <c r="S1122" s="1536"/>
      <c r="T1122" s="1536"/>
      <c r="U1122" s="1536"/>
      <c r="V1122" s="1536"/>
      <c r="W1122" s="1536"/>
      <c r="X1122" s="1536"/>
      <c r="Y1122" s="1536"/>
      <c r="Z1122" s="1536"/>
      <c r="AA1122" s="1536"/>
      <c r="AB1122" s="1536"/>
      <c r="AC1122" s="1536"/>
      <c r="AD1122" s="1536"/>
      <c r="AE1122" s="1536"/>
      <c r="AF1122" s="1536"/>
      <c r="AG1122" s="1536"/>
      <c r="AH1122" s="1536"/>
      <c r="AI1122" s="1536"/>
      <c r="AJ1122" s="1536"/>
      <c r="AK1122" s="1536"/>
      <c r="AL1122" s="1536"/>
      <c r="AM1122" s="1536"/>
      <c r="AN1122" s="1536"/>
      <c r="AO1122" s="1536"/>
      <c r="AP1122" s="1536"/>
      <c r="AQ1122" s="1536"/>
      <c r="AR1122" s="1536"/>
      <c r="AS1122" s="1536"/>
      <c r="AT1122" s="1536"/>
      <c r="AU1122" s="1536"/>
      <c r="AV1122" s="1536"/>
      <c r="AW1122" s="1536"/>
      <c r="AX1122" s="1536"/>
      <c r="AY1122" s="1536"/>
      <c r="AZ1122" s="1536"/>
      <c r="BA1122" s="1536"/>
      <c r="BB1122" s="1536"/>
      <c r="BC1122" s="1536"/>
      <c r="BD1122" s="1536"/>
      <c r="BE1122" s="1536"/>
      <c r="BF1122" s="1536"/>
    </row>
    <row r="1123" spans="2:58" ht="15" x14ac:dyDescent="0.25">
      <c r="B1123" s="1536"/>
      <c r="C1123" s="1536"/>
      <c r="D1123" s="1536"/>
      <c r="E1123" s="1536"/>
      <c r="F1123" s="1536"/>
      <c r="G1123" s="1536"/>
      <c r="H1123" s="1536"/>
      <c r="I1123" s="1536"/>
      <c r="J1123" s="1536"/>
      <c r="K1123" s="1536"/>
      <c r="L1123" s="1536"/>
      <c r="M1123" s="1536"/>
      <c r="N1123" s="1536"/>
      <c r="O1123" s="1536"/>
      <c r="P1123" s="1536"/>
      <c r="Q1123" s="1536"/>
      <c r="R1123" s="1536"/>
      <c r="S1123" s="1536"/>
      <c r="T1123" s="1536"/>
      <c r="U1123" s="1536"/>
      <c r="V1123" s="1536"/>
      <c r="W1123" s="1536"/>
      <c r="X1123" s="1536"/>
      <c r="Y1123" s="1536"/>
      <c r="Z1123" s="1536"/>
      <c r="AA1123" s="1536"/>
      <c r="AB1123" s="1536"/>
      <c r="AC1123" s="1536"/>
      <c r="AD1123" s="1536"/>
      <c r="AE1123" s="1536"/>
      <c r="AF1123" s="1536"/>
      <c r="AG1123" s="1536"/>
      <c r="AH1123" s="1536"/>
      <c r="AI1123" s="1536"/>
      <c r="AJ1123" s="1536"/>
      <c r="AK1123" s="1536"/>
      <c r="AL1123" s="1536"/>
      <c r="AM1123" s="1536"/>
      <c r="AN1123" s="1536"/>
      <c r="AO1123" s="1536"/>
      <c r="AP1123" s="1536"/>
      <c r="AQ1123" s="1536"/>
      <c r="AR1123" s="1536"/>
      <c r="AS1123" s="1536"/>
      <c r="AT1123" s="1536"/>
      <c r="AU1123" s="1536"/>
      <c r="AV1123" s="1536"/>
      <c r="AW1123" s="1536"/>
      <c r="AX1123" s="1536"/>
      <c r="AY1123" s="1536"/>
      <c r="AZ1123" s="1536"/>
      <c r="BA1123" s="1536"/>
      <c r="BB1123" s="1536"/>
      <c r="BC1123" s="1536"/>
      <c r="BD1123" s="1536"/>
      <c r="BE1123" s="1536"/>
      <c r="BF1123" s="1536"/>
    </row>
    <row r="1124" spans="2:58" ht="15" x14ac:dyDescent="0.25">
      <c r="B1124" s="1536"/>
      <c r="C1124" s="1536"/>
      <c r="D1124" s="1536"/>
      <c r="E1124" s="1536"/>
      <c r="F1124" s="1536"/>
      <c r="G1124" s="1536"/>
      <c r="H1124" s="1536"/>
      <c r="I1124" s="1536"/>
      <c r="J1124" s="1536"/>
      <c r="K1124" s="1536"/>
      <c r="L1124" s="1536"/>
      <c r="M1124" s="1536"/>
      <c r="N1124" s="1536"/>
      <c r="O1124" s="1536"/>
      <c r="P1124" s="1536"/>
      <c r="Q1124" s="1536"/>
      <c r="R1124" s="1536"/>
      <c r="S1124" s="1536"/>
      <c r="T1124" s="1536"/>
      <c r="U1124" s="1536"/>
      <c r="V1124" s="1536"/>
      <c r="W1124" s="1536"/>
      <c r="X1124" s="1536"/>
      <c r="Y1124" s="1536"/>
      <c r="Z1124" s="1536"/>
      <c r="AA1124" s="1536"/>
      <c r="AB1124" s="1536"/>
      <c r="AC1124" s="1536"/>
      <c r="AD1124" s="1536"/>
      <c r="AE1124" s="1536"/>
      <c r="AF1124" s="1536"/>
      <c r="AG1124" s="1536"/>
      <c r="AH1124" s="1536"/>
      <c r="AI1124" s="1536"/>
      <c r="AJ1124" s="1536"/>
      <c r="AK1124" s="1536"/>
      <c r="AL1124" s="1536"/>
      <c r="AM1124" s="1536"/>
      <c r="AN1124" s="1536"/>
      <c r="AO1124" s="1536"/>
      <c r="AP1124" s="1536"/>
      <c r="AQ1124" s="1536"/>
      <c r="AR1124" s="1536"/>
      <c r="AS1124" s="1536"/>
      <c r="AT1124" s="1536"/>
      <c r="AU1124" s="1536"/>
      <c r="AV1124" s="1536"/>
      <c r="AW1124" s="1536"/>
      <c r="AX1124" s="1536"/>
      <c r="AY1124" s="1536"/>
      <c r="AZ1124" s="1536"/>
      <c r="BA1124" s="1536"/>
      <c r="BB1124" s="1536"/>
      <c r="BC1124" s="1536"/>
      <c r="BD1124" s="1536"/>
      <c r="BE1124" s="1536"/>
      <c r="BF1124" s="1536"/>
    </row>
    <row r="1125" spans="2:58" ht="15" x14ac:dyDescent="0.25">
      <c r="B1125" s="1536"/>
      <c r="C1125" s="1536"/>
      <c r="D1125" s="1536"/>
      <c r="E1125" s="1536"/>
      <c r="F1125" s="1536"/>
      <c r="G1125" s="1536"/>
      <c r="H1125" s="1536"/>
      <c r="I1125" s="1536"/>
      <c r="J1125" s="1536"/>
      <c r="K1125" s="1536"/>
      <c r="L1125" s="1536"/>
      <c r="M1125" s="1536"/>
      <c r="N1125" s="1536"/>
      <c r="O1125" s="1536"/>
      <c r="P1125" s="1536"/>
      <c r="Q1125" s="1536"/>
      <c r="R1125" s="1536"/>
      <c r="S1125" s="1536"/>
      <c r="T1125" s="1536"/>
      <c r="U1125" s="1536"/>
      <c r="V1125" s="1536"/>
      <c r="W1125" s="1536"/>
      <c r="X1125" s="1536"/>
      <c r="Y1125" s="1536"/>
      <c r="Z1125" s="1536"/>
      <c r="AA1125" s="1536"/>
      <c r="AB1125" s="1536"/>
      <c r="AC1125" s="1536"/>
      <c r="AD1125" s="1536"/>
      <c r="AE1125" s="1536"/>
      <c r="AF1125" s="1536"/>
      <c r="AG1125" s="1536"/>
      <c r="AH1125" s="1536"/>
      <c r="AI1125" s="1536"/>
      <c r="AJ1125" s="1536"/>
      <c r="AK1125" s="1536"/>
      <c r="AL1125" s="1536"/>
      <c r="AM1125" s="1536"/>
      <c r="AN1125" s="1536"/>
      <c r="AO1125" s="1536"/>
      <c r="AP1125" s="1536"/>
      <c r="AQ1125" s="1536"/>
      <c r="AR1125" s="1536"/>
      <c r="AS1125" s="1536"/>
      <c r="AT1125" s="1536"/>
      <c r="AU1125" s="1536"/>
      <c r="AV1125" s="1536"/>
      <c r="AW1125" s="1536"/>
      <c r="AX1125" s="1536"/>
      <c r="AY1125" s="1536"/>
      <c r="AZ1125" s="1536"/>
      <c r="BA1125" s="1536"/>
      <c r="BB1125" s="1536"/>
      <c r="BC1125" s="1536"/>
      <c r="BD1125" s="1536"/>
      <c r="BE1125" s="1536"/>
      <c r="BF1125" s="1536"/>
    </row>
    <row r="1126" spans="2:58" ht="15" x14ac:dyDescent="0.25">
      <c r="B1126" s="1536"/>
      <c r="C1126" s="1536"/>
      <c r="D1126" s="1536"/>
      <c r="E1126" s="1536"/>
      <c r="F1126" s="1536"/>
      <c r="G1126" s="1536"/>
      <c r="H1126" s="1536"/>
      <c r="I1126" s="1536"/>
      <c r="J1126" s="1536"/>
      <c r="K1126" s="1536"/>
      <c r="L1126" s="1536"/>
      <c r="M1126" s="1536"/>
      <c r="N1126" s="1536"/>
      <c r="O1126" s="1536"/>
      <c r="P1126" s="1536"/>
      <c r="Q1126" s="1536"/>
      <c r="R1126" s="1536"/>
      <c r="S1126" s="1536"/>
      <c r="T1126" s="1536"/>
      <c r="U1126" s="1536"/>
      <c r="V1126" s="1536"/>
      <c r="W1126" s="1536"/>
      <c r="X1126" s="1536"/>
      <c r="Y1126" s="1536"/>
      <c r="Z1126" s="1536"/>
      <c r="AA1126" s="1536"/>
      <c r="AB1126" s="1536"/>
      <c r="AC1126" s="1536"/>
      <c r="AD1126" s="1536"/>
      <c r="AE1126" s="1536"/>
      <c r="AF1126" s="1536"/>
      <c r="AG1126" s="1536"/>
      <c r="AH1126" s="1536"/>
      <c r="AI1126" s="1536"/>
      <c r="AJ1126" s="1536"/>
      <c r="AK1126" s="1536"/>
      <c r="AL1126" s="1536"/>
      <c r="AM1126" s="1536"/>
      <c r="AN1126" s="1536"/>
      <c r="AO1126" s="1536"/>
      <c r="AP1126" s="1536"/>
      <c r="AQ1126" s="1536"/>
      <c r="AR1126" s="1536"/>
      <c r="AS1126" s="1536"/>
      <c r="AT1126" s="1536"/>
      <c r="AU1126" s="1536"/>
      <c r="AV1126" s="1536"/>
      <c r="AW1126" s="1536"/>
      <c r="AX1126" s="1536"/>
      <c r="AY1126" s="1536"/>
      <c r="AZ1126" s="1536"/>
      <c r="BA1126" s="1536"/>
      <c r="BB1126" s="1536"/>
      <c r="BC1126" s="1536"/>
      <c r="BD1126" s="1536"/>
      <c r="BE1126" s="1536"/>
      <c r="BF1126" s="1536"/>
    </row>
    <row r="1127" spans="2:58" ht="15" x14ac:dyDescent="0.25">
      <c r="B1127" s="1536"/>
      <c r="C1127" s="1536"/>
      <c r="D1127" s="1536"/>
      <c r="E1127" s="1536"/>
      <c r="F1127" s="1536"/>
      <c r="G1127" s="1536"/>
      <c r="H1127" s="1536"/>
      <c r="I1127" s="1536"/>
      <c r="J1127" s="1536"/>
      <c r="K1127" s="1536"/>
      <c r="L1127" s="1536"/>
      <c r="M1127" s="1536"/>
      <c r="N1127" s="1536"/>
      <c r="O1127" s="1536"/>
      <c r="P1127" s="1536"/>
      <c r="Q1127" s="1536"/>
      <c r="R1127" s="1536"/>
      <c r="S1127" s="1536"/>
      <c r="T1127" s="1536"/>
      <c r="U1127" s="1536"/>
      <c r="V1127" s="1536"/>
      <c r="W1127" s="1536"/>
      <c r="X1127" s="1536"/>
      <c r="Y1127" s="1536"/>
      <c r="Z1127" s="1536"/>
      <c r="AA1127" s="1536"/>
      <c r="AB1127" s="1536"/>
      <c r="AC1127" s="1536"/>
      <c r="AD1127" s="1536"/>
      <c r="AE1127" s="1536"/>
      <c r="AF1127" s="1536"/>
      <c r="AG1127" s="1536"/>
      <c r="AH1127" s="1536"/>
      <c r="AI1127" s="1536"/>
      <c r="AJ1127" s="1536"/>
      <c r="AK1127" s="1536"/>
      <c r="AL1127" s="1536"/>
      <c r="AM1127" s="1536"/>
      <c r="AN1127" s="1536"/>
      <c r="AO1127" s="1536"/>
      <c r="AP1127" s="1536"/>
      <c r="AQ1127" s="1536"/>
      <c r="AR1127" s="1536"/>
      <c r="AS1127" s="1536"/>
      <c r="AT1127" s="1536"/>
      <c r="AU1127" s="1536"/>
      <c r="AV1127" s="1536"/>
      <c r="AW1127" s="1536"/>
      <c r="AX1127" s="1536"/>
      <c r="AY1127" s="1536"/>
      <c r="AZ1127" s="1536"/>
      <c r="BA1127" s="1536"/>
      <c r="BB1127" s="1536"/>
      <c r="BC1127" s="1536"/>
      <c r="BD1127" s="1536"/>
      <c r="BE1127" s="1536"/>
      <c r="BF1127" s="1536"/>
    </row>
    <row r="1128" spans="2:58" ht="15" x14ac:dyDescent="0.25">
      <c r="B1128" s="1536"/>
      <c r="C1128" s="1536"/>
      <c r="D1128" s="1536"/>
      <c r="E1128" s="1536"/>
      <c r="F1128" s="1536"/>
      <c r="G1128" s="1536"/>
      <c r="H1128" s="1536"/>
      <c r="I1128" s="1536"/>
      <c r="J1128" s="1536"/>
      <c r="K1128" s="1536"/>
      <c r="L1128" s="1536"/>
      <c r="M1128" s="1536"/>
      <c r="N1128" s="1536"/>
      <c r="O1128" s="1536"/>
      <c r="P1128" s="1536"/>
      <c r="Q1128" s="1536"/>
      <c r="R1128" s="1536"/>
      <c r="S1128" s="1536"/>
      <c r="T1128" s="1536"/>
      <c r="U1128" s="1536"/>
      <c r="V1128" s="1536"/>
      <c r="W1128" s="1536"/>
      <c r="X1128" s="1536"/>
      <c r="Y1128" s="1536"/>
      <c r="Z1128" s="1536"/>
      <c r="AA1128" s="1536"/>
      <c r="AB1128" s="1536"/>
      <c r="AC1128" s="1536"/>
      <c r="AD1128" s="1536"/>
      <c r="AE1128" s="1536"/>
      <c r="AF1128" s="1536"/>
      <c r="AG1128" s="1536"/>
      <c r="AH1128" s="1536"/>
      <c r="AI1128" s="1536"/>
      <c r="AJ1128" s="1536"/>
      <c r="AK1128" s="1536"/>
      <c r="AL1128" s="1536"/>
      <c r="AM1128" s="1536"/>
      <c r="AN1128" s="1536"/>
      <c r="AO1128" s="1536"/>
      <c r="AP1128" s="1536"/>
      <c r="AQ1128" s="1536"/>
      <c r="AR1128" s="1536"/>
      <c r="AS1128" s="1536"/>
      <c r="AT1128" s="1536"/>
      <c r="AU1128" s="1536"/>
      <c r="AV1128" s="1536"/>
      <c r="AW1128" s="1536"/>
      <c r="AX1128" s="1536"/>
      <c r="AY1128" s="1536"/>
      <c r="AZ1128" s="1536"/>
      <c r="BA1128" s="1536"/>
      <c r="BB1128" s="1536"/>
      <c r="BC1128" s="1536"/>
      <c r="BD1128" s="1536"/>
      <c r="BE1128" s="1536"/>
      <c r="BF1128" s="1536"/>
    </row>
    <row r="1129" spans="2:58" ht="15" x14ac:dyDescent="0.25">
      <c r="B1129" s="1536"/>
      <c r="C1129" s="1536"/>
      <c r="D1129" s="1536"/>
      <c r="E1129" s="1536"/>
      <c r="F1129" s="1536"/>
      <c r="G1129" s="1536"/>
      <c r="H1129" s="1536"/>
      <c r="I1129" s="1536"/>
      <c r="J1129" s="1536"/>
      <c r="K1129" s="1536"/>
      <c r="L1129" s="1536"/>
      <c r="M1129" s="1536"/>
      <c r="N1129" s="1536"/>
      <c r="O1129" s="1536"/>
      <c r="P1129" s="1536"/>
      <c r="Q1129" s="1536"/>
      <c r="R1129" s="1536"/>
      <c r="S1129" s="1536"/>
      <c r="T1129" s="1536"/>
      <c r="U1129" s="1536"/>
      <c r="V1129" s="1536"/>
      <c r="W1129" s="1536"/>
      <c r="X1129" s="1536"/>
      <c r="Y1129" s="1536"/>
      <c r="Z1129" s="1536"/>
      <c r="AA1129" s="1536"/>
      <c r="AB1129" s="1536"/>
      <c r="AC1129" s="1536"/>
      <c r="AD1129" s="1536"/>
      <c r="AE1129" s="1536"/>
      <c r="AF1129" s="1536"/>
      <c r="AG1129" s="1536"/>
      <c r="AH1129" s="1536"/>
      <c r="AI1129" s="1536"/>
      <c r="AJ1129" s="1536"/>
      <c r="AK1129" s="1536"/>
      <c r="AL1129" s="1536"/>
      <c r="AM1129" s="1536"/>
      <c r="AN1129" s="1536"/>
      <c r="AO1129" s="1536"/>
      <c r="AP1129" s="1536"/>
      <c r="AQ1129" s="1536"/>
      <c r="AR1129" s="1536"/>
      <c r="AS1129" s="1536"/>
      <c r="AT1129" s="1536"/>
      <c r="AU1129" s="1536"/>
      <c r="AV1129" s="1536"/>
      <c r="AW1129" s="1536"/>
      <c r="AX1129" s="1536"/>
      <c r="AY1129" s="1536"/>
      <c r="AZ1129" s="1536"/>
      <c r="BA1129" s="1536"/>
      <c r="BB1129" s="1536"/>
      <c r="BC1129" s="1536"/>
      <c r="BD1129" s="1536"/>
      <c r="BE1129" s="1536"/>
      <c r="BF1129" s="1536"/>
    </row>
    <row r="1130" spans="2:58" ht="15" x14ac:dyDescent="0.25">
      <c r="B1130" s="1536"/>
      <c r="C1130" s="1536"/>
      <c r="D1130" s="1536"/>
      <c r="E1130" s="1536"/>
      <c r="F1130" s="1536"/>
      <c r="G1130" s="1536"/>
      <c r="H1130" s="1536"/>
      <c r="I1130" s="1536"/>
      <c r="J1130" s="1536"/>
      <c r="K1130" s="1536"/>
      <c r="L1130" s="1536"/>
      <c r="M1130" s="1536"/>
      <c r="N1130" s="1536"/>
      <c r="O1130" s="1536"/>
      <c r="P1130" s="1536"/>
      <c r="Q1130" s="1536"/>
      <c r="R1130" s="1536"/>
      <c r="S1130" s="1536"/>
      <c r="T1130" s="1536"/>
      <c r="U1130" s="1536"/>
      <c r="V1130" s="1536"/>
      <c r="W1130" s="1536"/>
      <c r="X1130" s="1536"/>
      <c r="Y1130" s="1536"/>
      <c r="Z1130" s="1536"/>
      <c r="AA1130" s="1536"/>
      <c r="AB1130" s="1536"/>
      <c r="AC1130" s="1536"/>
      <c r="AD1130" s="1536"/>
      <c r="AE1130" s="1536"/>
      <c r="AF1130" s="1536"/>
      <c r="AG1130" s="1536"/>
      <c r="AH1130" s="1536"/>
      <c r="AI1130" s="1536"/>
      <c r="AJ1130" s="1536"/>
      <c r="AK1130" s="1536"/>
      <c r="AL1130" s="1536"/>
      <c r="AM1130" s="1536"/>
      <c r="AN1130" s="1536"/>
      <c r="AO1130" s="1536"/>
      <c r="AP1130" s="1536"/>
      <c r="AQ1130" s="1536"/>
      <c r="AR1130" s="1536"/>
      <c r="AS1130" s="1536"/>
      <c r="AT1130" s="1536"/>
      <c r="AU1130" s="1536"/>
      <c r="AV1130" s="1536"/>
      <c r="AW1130" s="1536"/>
      <c r="AX1130" s="1536"/>
      <c r="AY1130" s="1536"/>
      <c r="AZ1130" s="1536"/>
      <c r="BA1130" s="1536"/>
      <c r="BB1130" s="1536"/>
      <c r="BC1130" s="1536"/>
      <c r="BD1130" s="1536"/>
      <c r="BE1130" s="1536"/>
      <c r="BF1130" s="1536"/>
    </row>
    <row r="1131" spans="2:58" ht="15" x14ac:dyDescent="0.25">
      <c r="B1131" s="1536"/>
      <c r="C1131" s="1536"/>
      <c r="D1131" s="1536"/>
      <c r="E1131" s="1536"/>
      <c r="F1131" s="1536"/>
      <c r="G1131" s="1536"/>
      <c r="H1131" s="1536"/>
      <c r="I1131" s="1536"/>
      <c r="J1131" s="1536"/>
      <c r="K1131" s="1536"/>
      <c r="L1131" s="1536"/>
      <c r="M1131" s="1536"/>
      <c r="N1131" s="1536"/>
      <c r="O1131" s="1536"/>
      <c r="P1131" s="1536"/>
      <c r="Q1131" s="1536"/>
      <c r="R1131" s="1536"/>
      <c r="S1131" s="1536"/>
      <c r="T1131" s="1536"/>
      <c r="U1131" s="1536"/>
      <c r="V1131" s="1536"/>
      <c r="W1131" s="1536"/>
      <c r="X1131" s="1536"/>
      <c r="Y1131" s="1536"/>
      <c r="Z1131" s="1536"/>
      <c r="AA1131" s="1536"/>
      <c r="AB1131" s="1536"/>
      <c r="AC1131" s="1536"/>
      <c r="AD1131" s="1536"/>
      <c r="AE1131" s="1536"/>
      <c r="AF1131" s="1536"/>
      <c r="AG1131" s="1536"/>
      <c r="AH1131" s="1536"/>
      <c r="AI1131" s="1536"/>
      <c r="AJ1131" s="1536"/>
      <c r="AK1131" s="1536"/>
      <c r="AL1131" s="1536"/>
      <c r="AM1131" s="1536"/>
      <c r="AN1131" s="1536"/>
      <c r="AO1131" s="1536"/>
      <c r="AP1131" s="1536"/>
      <c r="AQ1131" s="1536"/>
      <c r="AR1131" s="1536"/>
      <c r="AS1131" s="1536"/>
      <c r="AT1131" s="1536"/>
      <c r="AU1131" s="1536"/>
      <c r="AV1131" s="1536"/>
      <c r="AW1131" s="1536"/>
      <c r="AX1131" s="1536"/>
      <c r="AY1131" s="1536"/>
      <c r="AZ1131" s="1536"/>
      <c r="BA1131" s="1536"/>
      <c r="BB1131" s="1536"/>
      <c r="BC1131" s="1536"/>
      <c r="BD1131" s="1536"/>
      <c r="BE1131" s="1536"/>
      <c r="BF1131" s="1536"/>
    </row>
    <row r="1132" spans="2:58" ht="15" x14ac:dyDescent="0.25">
      <c r="B1132" s="1536"/>
      <c r="C1132" s="1536"/>
      <c r="D1132" s="1536"/>
      <c r="E1132" s="1536"/>
      <c r="F1132" s="1536"/>
      <c r="G1132" s="1536"/>
      <c r="H1132" s="1536"/>
      <c r="I1132" s="1536"/>
      <c r="J1132" s="1536"/>
      <c r="K1132" s="1536"/>
      <c r="L1132" s="1536"/>
      <c r="M1132" s="1536"/>
      <c r="N1132" s="1536"/>
      <c r="O1132" s="1536"/>
      <c r="P1132" s="1536"/>
      <c r="Q1132" s="1536"/>
      <c r="R1132" s="1536"/>
      <c r="S1132" s="1536"/>
      <c r="T1132" s="1536"/>
      <c r="U1132" s="1536"/>
      <c r="V1132" s="1536"/>
      <c r="W1132" s="1536"/>
      <c r="X1132" s="1536"/>
      <c r="Y1132" s="1536"/>
      <c r="Z1132" s="1536"/>
      <c r="AA1132" s="1536"/>
      <c r="AB1132" s="1536"/>
      <c r="AC1132" s="1536"/>
      <c r="AD1132" s="1536"/>
      <c r="AE1132" s="1536"/>
      <c r="AF1132" s="1536"/>
      <c r="AG1132" s="1536"/>
      <c r="AH1132" s="1536"/>
      <c r="AI1132" s="1536"/>
      <c r="AJ1132" s="1536"/>
      <c r="AK1132" s="1536"/>
      <c r="AL1132" s="1536"/>
      <c r="AM1132" s="1536"/>
      <c r="AN1132" s="1536"/>
      <c r="AO1132" s="1536"/>
      <c r="AP1132" s="1536"/>
      <c r="AQ1132" s="1536"/>
      <c r="AR1132" s="1536"/>
      <c r="AS1132" s="1536"/>
      <c r="AT1132" s="1536"/>
      <c r="AU1132" s="1536"/>
      <c r="AV1132" s="1536"/>
      <c r="AW1132" s="1536"/>
      <c r="AX1132" s="1536"/>
      <c r="AY1132" s="1536"/>
      <c r="AZ1132" s="1536"/>
      <c r="BA1132" s="1536"/>
      <c r="BB1132" s="1536"/>
      <c r="BC1132" s="1536"/>
      <c r="BD1132" s="1536"/>
      <c r="BE1132" s="1536"/>
      <c r="BF1132" s="1536"/>
    </row>
    <row r="1133" spans="2:58" ht="15" x14ac:dyDescent="0.25">
      <c r="B1133" s="1536"/>
      <c r="C1133" s="1536"/>
      <c r="D1133" s="1536"/>
      <c r="E1133" s="1536"/>
      <c r="F1133" s="1536"/>
      <c r="G1133" s="1536"/>
      <c r="H1133" s="1536"/>
      <c r="I1133" s="1536"/>
      <c r="J1133" s="1536"/>
      <c r="K1133" s="1536"/>
      <c r="L1133" s="1536"/>
      <c r="M1133" s="1536"/>
      <c r="N1133" s="1536"/>
      <c r="O1133" s="1536"/>
      <c r="P1133" s="1536"/>
      <c r="Q1133" s="1536"/>
      <c r="R1133" s="1536"/>
      <c r="S1133" s="1536"/>
      <c r="T1133" s="1536"/>
      <c r="U1133" s="1536"/>
      <c r="V1133" s="1536"/>
      <c r="W1133" s="1536"/>
      <c r="X1133" s="1536"/>
      <c r="Y1133" s="1536"/>
      <c r="Z1133" s="1536"/>
      <c r="AA1133" s="1536"/>
      <c r="AB1133" s="1536"/>
      <c r="AC1133" s="1536"/>
      <c r="AD1133" s="1536"/>
      <c r="AE1133" s="1536"/>
      <c r="AF1133" s="1536"/>
      <c r="AG1133" s="1536"/>
      <c r="AH1133" s="1536"/>
      <c r="AI1133" s="1536"/>
      <c r="AJ1133" s="1536"/>
      <c r="AK1133" s="1536"/>
      <c r="AL1133" s="1536"/>
      <c r="AM1133" s="1536"/>
      <c r="AN1133" s="1536"/>
      <c r="AO1133" s="1536"/>
      <c r="AP1133" s="1536"/>
      <c r="AQ1133" s="1536"/>
      <c r="AR1133" s="1536"/>
      <c r="AS1133" s="1536"/>
      <c r="AT1133" s="1536"/>
      <c r="AU1133" s="1536"/>
      <c r="AV1133" s="1536"/>
      <c r="AW1133" s="1536"/>
      <c r="AX1133" s="1536"/>
      <c r="AY1133" s="1536"/>
      <c r="AZ1133" s="1536"/>
      <c r="BA1133" s="1536"/>
      <c r="BB1133" s="1536"/>
      <c r="BC1133" s="1536"/>
      <c r="BD1133" s="1536"/>
      <c r="BE1133" s="1536"/>
      <c r="BF1133" s="1536"/>
    </row>
    <row r="1134" spans="2:58" ht="15" x14ac:dyDescent="0.25">
      <c r="B1134" s="1536"/>
      <c r="C1134" s="1536"/>
      <c r="D1134" s="1536"/>
      <c r="E1134" s="1536"/>
      <c r="F1134" s="1536"/>
      <c r="G1134" s="1536"/>
      <c r="H1134" s="1536"/>
      <c r="I1134" s="1536"/>
      <c r="J1134" s="1536"/>
      <c r="K1134" s="1536"/>
      <c r="L1134" s="1536"/>
      <c r="M1134" s="1536"/>
      <c r="N1134" s="1536"/>
      <c r="O1134" s="1536"/>
      <c r="P1134" s="1536"/>
      <c r="Q1134" s="1536"/>
      <c r="R1134" s="1536"/>
      <c r="S1134" s="1536"/>
      <c r="T1134" s="1536"/>
      <c r="U1134" s="1536"/>
      <c r="V1134" s="1536"/>
      <c r="W1134" s="1536"/>
      <c r="X1134" s="1536"/>
      <c r="Y1134" s="1536"/>
      <c r="Z1134" s="1536"/>
      <c r="AA1134" s="1536"/>
      <c r="AB1134" s="1536"/>
      <c r="AC1134" s="1536"/>
      <c r="AD1134" s="1536"/>
      <c r="AE1134" s="1536"/>
      <c r="AF1134" s="1536"/>
      <c r="AG1134" s="1536"/>
      <c r="AH1134" s="1536"/>
      <c r="AI1134" s="1536"/>
      <c r="AJ1134" s="1536"/>
      <c r="AK1134" s="1536"/>
      <c r="AL1134" s="1536"/>
      <c r="AM1134" s="1536"/>
      <c r="AN1134" s="1536"/>
      <c r="AO1134" s="1536"/>
      <c r="AP1134" s="1536"/>
      <c r="AQ1134" s="1536"/>
      <c r="AR1134" s="1536"/>
      <c r="AS1134" s="1536"/>
      <c r="AT1134" s="1536"/>
      <c r="AU1134" s="1536"/>
      <c r="AV1134" s="1536"/>
      <c r="AW1134" s="1536"/>
      <c r="AX1134" s="1536"/>
      <c r="AY1134" s="1536"/>
      <c r="AZ1134" s="1536"/>
      <c r="BA1134" s="1536"/>
      <c r="BB1134" s="1536"/>
      <c r="BC1134" s="1536"/>
      <c r="BD1134" s="1536"/>
      <c r="BE1134" s="1536"/>
      <c r="BF1134" s="1536"/>
    </row>
    <row r="1135" spans="2:58" ht="15" x14ac:dyDescent="0.25">
      <c r="B1135" s="1536"/>
      <c r="C1135" s="1536"/>
      <c r="D1135" s="1536"/>
      <c r="E1135" s="1536"/>
      <c r="F1135" s="1536"/>
      <c r="G1135" s="1536"/>
      <c r="H1135" s="1536"/>
      <c r="I1135" s="1536"/>
      <c r="J1135" s="1536"/>
      <c r="K1135" s="1536"/>
      <c r="L1135" s="1536"/>
      <c r="M1135" s="1536"/>
      <c r="N1135" s="1536"/>
      <c r="O1135" s="1536"/>
      <c r="P1135" s="1536"/>
      <c r="Q1135" s="1536"/>
      <c r="R1135" s="1536"/>
      <c r="S1135" s="1536"/>
      <c r="T1135" s="1536"/>
      <c r="U1135" s="1536"/>
      <c r="V1135" s="1536"/>
      <c r="W1135" s="1536"/>
      <c r="X1135" s="1536"/>
      <c r="Y1135" s="1536"/>
      <c r="Z1135" s="1536"/>
      <c r="AA1135" s="1536"/>
      <c r="AB1135" s="1536"/>
      <c r="AC1135" s="1536"/>
      <c r="AD1135" s="1536"/>
      <c r="AE1135" s="1536"/>
      <c r="AF1135" s="1536"/>
      <c r="AG1135" s="1536"/>
      <c r="AH1135" s="1536"/>
      <c r="AI1135" s="1536"/>
      <c r="AJ1135" s="1536"/>
      <c r="AK1135" s="1536"/>
      <c r="AL1135" s="1536"/>
      <c r="AM1135" s="1536"/>
      <c r="AN1135" s="1536"/>
      <c r="AO1135" s="1536"/>
      <c r="AP1135" s="1536"/>
      <c r="AQ1135" s="1536"/>
      <c r="AR1135" s="1536"/>
      <c r="AS1135" s="1536"/>
      <c r="AT1135" s="1536"/>
      <c r="AU1135" s="1536"/>
      <c r="AV1135" s="1536"/>
      <c r="AW1135" s="1536"/>
      <c r="AX1135" s="1536"/>
      <c r="AY1135" s="1536"/>
      <c r="AZ1135" s="1536"/>
      <c r="BA1135" s="1536"/>
      <c r="BB1135" s="1536"/>
      <c r="BC1135" s="1536"/>
      <c r="BD1135" s="1536"/>
      <c r="BE1135" s="1536"/>
      <c r="BF1135" s="1536"/>
    </row>
    <row r="1136" spans="2:58" ht="15" x14ac:dyDescent="0.25">
      <c r="B1136" s="1536"/>
      <c r="C1136" s="1536"/>
      <c r="D1136" s="1536"/>
      <c r="E1136" s="1536"/>
      <c r="F1136" s="1536"/>
      <c r="G1136" s="1536"/>
      <c r="H1136" s="1536"/>
      <c r="I1136" s="1536"/>
      <c r="J1136" s="1536"/>
      <c r="K1136" s="1536"/>
      <c r="L1136" s="1536"/>
      <c r="M1136" s="1536"/>
      <c r="N1136" s="1536"/>
      <c r="O1136" s="1536"/>
      <c r="P1136" s="1536"/>
      <c r="Q1136" s="1536"/>
      <c r="R1136" s="1536"/>
      <c r="S1136" s="1536"/>
      <c r="T1136" s="1536"/>
      <c r="U1136" s="1536"/>
      <c r="V1136" s="1536"/>
      <c r="W1136" s="1536"/>
      <c r="X1136" s="1536"/>
      <c r="Y1136" s="1536"/>
      <c r="Z1136" s="1536"/>
      <c r="AA1136" s="1536"/>
      <c r="AB1136" s="1536"/>
      <c r="AC1136" s="1536"/>
      <c r="AD1136" s="1536"/>
      <c r="AE1136" s="1536"/>
      <c r="AF1136" s="1536"/>
      <c r="AG1136" s="1536"/>
      <c r="AH1136" s="1536"/>
      <c r="AI1136" s="1536"/>
      <c r="AJ1136" s="1536"/>
      <c r="AK1136" s="1536"/>
      <c r="AL1136" s="1536"/>
      <c r="AM1136" s="1536"/>
      <c r="AN1136" s="1536"/>
      <c r="AO1136" s="1536"/>
      <c r="AP1136" s="1536"/>
      <c r="AQ1136" s="1536"/>
      <c r="AR1136" s="1536"/>
      <c r="AS1136" s="1536"/>
      <c r="AT1136" s="1536"/>
      <c r="AU1136" s="1536"/>
      <c r="AV1136" s="1536"/>
      <c r="AW1136" s="1536"/>
      <c r="AX1136" s="1536"/>
      <c r="AY1136" s="1536"/>
      <c r="AZ1136" s="1536"/>
      <c r="BA1136" s="1536"/>
      <c r="BB1136" s="1536"/>
      <c r="BC1136" s="1536"/>
      <c r="BD1136" s="1536"/>
      <c r="BE1136" s="1536"/>
      <c r="BF1136" s="1536"/>
    </row>
    <row r="1137" spans="2:58" ht="15" x14ac:dyDescent="0.25">
      <c r="B1137" s="1536"/>
      <c r="C1137" s="1536"/>
      <c r="D1137" s="1536"/>
      <c r="E1137" s="1536"/>
      <c r="F1137" s="1536"/>
      <c r="G1137" s="1536"/>
      <c r="H1137" s="1536"/>
      <c r="I1137" s="1536"/>
      <c r="J1137" s="1536"/>
      <c r="K1137" s="1536"/>
      <c r="L1137" s="1536"/>
      <c r="M1137" s="1536"/>
      <c r="N1137" s="1536"/>
      <c r="O1137" s="1536"/>
      <c r="P1137" s="1536"/>
      <c r="Q1137" s="1536"/>
      <c r="R1137" s="1536"/>
      <c r="S1137" s="1536"/>
      <c r="T1137" s="1536"/>
      <c r="U1137" s="1536"/>
      <c r="V1137" s="1536"/>
      <c r="W1137" s="1536"/>
      <c r="X1137" s="1536"/>
      <c r="Y1137" s="1536"/>
      <c r="Z1137" s="1536"/>
      <c r="AA1137" s="1536"/>
      <c r="AB1137" s="1536"/>
      <c r="AC1137" s="1536"/>
      <c r="AD1137" s="1536"/>
      <c r="AE1137" s="1536"/>
      <c r="AF1137" s="1536"/>
      <c r="AG1137" s="1536"/>
      <c r="AH1137" s="1536"/>
      <c r="AI1137" s="1536"/>
      <c r="AJ1137" s="1536"/>
      <c r="AK1137" s="1536"/>
      <c r="AL1137" s="1536"/>
      <c r="AM1137" s="1536"/>
      <c r="AN1137" s="1536"/>
      <c r="AO1137" s="1536"/>
      <c r="AP1137" s="1536"/>
      <c r="AQ1137" s="1536"/>
      <c r="AR1137" s="1536"/>
      <c r="AS1137" s="1536"/>
      <c r="AT1137" s="1536"/>
      <c r="AU1137" s="1536"/>
      <c r="AV1137" s="1536"/>
      <c r="AW1137" s="1536"/>
      <c r="AX1137" s="1536"/>
      <c r="AY1137" s="1536"/>
      <c r="AZ1137" s="1536"/>
      <c r="BA1137" s="1536"/>
      <c r="BB1137" s="1536"/>
      <c r="BC1137" s="1536"/>
      <c r="BD1137" s="1536"/>
      <c r="BE1137" s="1536"/>
      <c r="BF1137" s="1536"/>
    </row>
    <row r="1138" spans="2:58" ht="15" x14ac:dyDescent="0.25">
      <c r="B1138" s="1536"/>
      <c r="C1138" s="1536"/>
      <c r="D1138" s="1536"/>
      <c r="E1138" s="1536"/>
      <c r="F1138" s="1536"/>
      <c r="G1138" s="1536"/>
      <c r="H1138" s="1536"/>
      <c r="I1138" s="1536"/>
      <c r="J1138" s="1536"/>
      <c r="K1138" s="1536"/>
      <c r="L1138" s="1536"/>
      <c r="M1138" s="1536"/>
      <c r="N1138" s="1536"/>
      <c r="O1138" s="1536"/>
      <c r="P1138" s="1536"/>
      <c r="Q1138" s="1536"/>
      <c r="R1138" s="1536"/>
      <c r="S1138" s="1536"/>
      <c r="T1138" s="1536"/>
      <c r="U1138" s="1536"/>
      <c r="V1138" s="1536"/>
      <c r="W1138" s="1536"/>
      <c r="X1138" s="1536"/>
      <c r="Y1138" s="1536"/>
      <c r="Z1138" s="1536"/>
      <c r="AA1138" s="1536"/>
      <c r="AB1138" s="1536"/>
      <c r="AC1138" s="1536"/>
      <c r="AD1138" s="1536"/>
      <c r="AE1138" s="1536"/>
      <c r="AF1138" s="1536"/>
      <c r="AG1138" s="1536"/>
      <c r="AH1138" s="1536"/>
      <c r="AI1138" s="1536"/>
      <c r="AJ1138" s="1536"/>
      <c r="AK1138" s="1536"/>
      <c r="AL1138" s="1536"/>
      <c r="AM1138" s="1536"/>
      <c r="AN1138" s="1536"/>
      <c r="AO1138" s="1536"/>
      <c r="AP1138" s="1536"/>
      <c r="AQ1138" s="1536"/>
      <c r="AR1138" s="1536"/>
      <c r="AS1138" s="1536"/>
      <c r="AT1138" s="1536"/>
      <c r="AU1138" s="1536"/>
      <c r="AV1138" s="1536"/>
      <c r="AW1138" s="1536"/>
      <c r="AX1138" s="1536"/>
      <c r="AY1138" s="1536"/>
      <c r="AZ1138" s="1536"/>
      <c r="BA1138" s="1536"/>
      <c r="BB1138" s="1536"/>
      <c r="BC1138" s="1536"/>
      <c r="BD1138" s="1536"/>
      <c r="BE1138" s="1536"/>
      <c r="BF1138" s="1536"/>
    </row>
    <row r="1139" spans="2:58" ht="15" x14ac:dyDescent="0.25">
      <c r="B1139" s="1536"/>
      <c r="C1139" s="1536"/>
      <c r="D1139" s="1536"/>
      <c r="E1139" s="1536"/>
      <c r="F1139" s="1536"/>
      <c r="G1139" s="1536"/>
      <c r="H1139" s="1536"/>
      <c r="I1139" s="1536"/>
      <c r="J1139" s="1536"/>
      <c r="K1139" s="1536"/>
      <c r="L1139" s="1536"/>
      <c r="M1139" s="1536"/>
      <c r="N1139" s="1536"/>
      <c r="O1139" s="1536"/>
      <c r="P1139" s="1536"/>
      <c r="Q1139" s="1536"/>
      <c r="R1139" s="1536"/>
      <c r="S1139" s="1536"/>
      <c r="T1139" s="1536"/>
      <c r="U1139" s="1536"/>
      <c r="V1139" s="1536"/>
      <c r="W1139" s="1536"/>
      <c r="X1139" s="1536"/>
      <c r="Y1139" s="1536"/>
      <c r="Z1139" s="1536"/>
      <c r="AA1139" s="1536"/>
      <c r="AB1139" s="1536"/>
      <c r="AC1139" s="1536"/>
      <c r="AD1139" s="1536"/>
      <c r="AE1139" s="1536"/>
      <c r="AF1139" s="1536"/>
      <c r="AG1139" s="1536"/>
      <c r="AH1139" s="1536"/>
      <c r="AI1139" s="1536"/>
      <c r="AJ1139" s="1536"/>
      <c r="AK1139" s="1536"/>
      <c r="AL1139" s="1536"/>
      <c r="AM1139" s="1536"/>
      <c r="AN1139" s="1536"/>
      <c r="AO1139" s="1536"/>
      <c r="AP1139" s="1536"/>
      <c r="AQ1139" s="1536"/>
      <c r="AR1139" s="1536"/>
      <c r="AS1139" s="1536"/>
      <c r="AT1139" s="1536"/>
      <c r="AU1139" s="1536"/>
      <c r="AV1139" s="1536"/>
      <c r="AW1139" s="1536"/>
      <c r="AX1139" s="1536"/>
      <c r="AY1139" s="1536"/>
      <c r="AZ1139" s="1536"/>
      <c r="BA1139" s="1536"/>
      <c r="BB1139" s="1536"/>
      <c r="BC1139" s="1536"/>
      <c r="BD1139" s="1536"/>
      <c r="BE1139" s="1536"/>
      <c r="BF1139" s="1536"/>
    </row>
    <row r="1140" spans="2:58" ht="15" x14ac:dyDescent="0.25">
      <c r="B1140" s="1536"/>
      <c r="C1140" s="1536"/>
      <c r="D1140" s="1536"/>
      <c r="E1140" s="1536"/>
      <c r="F1140" s="1536"/>
      <c r="G1140" s="1536"/>
      <c r="H1140" s="1536"/>
      <c r="I1140" s="1536"/>
      <c r="J1140" s="1536"/>
      <c r="K1140" s="1536"/>
      <c r="L1140" s="1536"/>
      <c r="M1140" s="1536"/>
      <c r="N1140" s="1536"/>
      <c r="O1140" s="1536"/>
      <c r="P1140" s="1536"/>
      <c r="Q1140" s="1536"/>
      <c r="R1140" s="1536"/>
      <c r="S1140" s="1536"/>
      <c r="T1140" s="1536"/>
      <c r="U1140" s="1536"/>
      <c r="V1140" s="1536"/>
      <c r="W1140" s="1536"/>
      <c r="X1140" s="1536"/>
      <c r="Y1140" s="1536"/>
      <c r="Z1140" s="1536"/>
      <c r="AA1140" s="1536"/>
      <c r="AB1140" s="1536"/>
      <c r="AC1140" s="1536"/>
      <c r="AD1140" s="1536"/>
      <c r="AE1140" s="1536"/>
      <c r="AF1140" s="1536"/>
      <c r="AG1140" s="1536"/>
      <c r="AH1140" s="1536"/>
      <c r="AI1140" s="1536"/>
      <c r="AJ1140" s="1536"/>
      <c r="AK1140" s="1536"/>
      <c r="AL1140" s="1536"/>
      <c r="AM1140" s="1536"/>
      <c r="AN1140" s="1536"/>
      <c r="AO1140" s="1536"/>
      <c r="AP1140" s="1536"/>
      <c r="AQ1140" s="1536"/>
      <c r="AR1140" s="1536"/>
      <c r="AS1140" s="1536"/>
      <c r="AT1140" s="1536"/>
      <c r="AU1140" s="1536"/>
      <c r="AV1140" s="1536"/>
      <c r="AW1140" s="1536"/>
      <c r="AX1140" s="1536"/>
      <c r="AY1140" s="1536"/>
      <c r="AZ1140" s="1536"/>
      <c r="BA1140" s="1536"/>
      <c r="BB1140" s="1536"/>
      <c r="BC1140" s="1536"/>
      <c r="BD1140" s="1536"/>
      <c r="BE1140" s="1536"/>
      <c r="BF1140" s="1536"/>
    </row>
    <row r="1141" spans="2:58" ht="15" x14ac:dyDescent="0.25">
      <c r="B1141" s="1536"/>
      <c r="C1141" s="1536"/>
      <c r="D1141" s="1536"/>
      <c r="E1141" s="1536"/>
      <c r="F1141" s="1536"/>
      <c r="G1141" s="1536"/>
      <c r="H1141" s="1536"/>
      <c r="I1141" s="1536"/>
      <c r="J1141" s="1536"/>
      <c r="K1141" s="1536"/>
      <c r="L1141" s="1536"/>
      <c r="M1141" s="1536"/>
      <c r="N1141" s="1536"/>
      <c r="O1141" s="1536"/>
      <c r="P1141" s="1536"/>
      <c r="Q1141" s="1536"/>
      <c r="R1141" s="1536"/>
      <c r="S1141" s="1536"/>
      <c r="T1141" s="1536"/>
      <c r="U1141" s="1536"/>
      <c r="V1141" s="1536"/>
      <c r="W1141" s="1536"/>
      <c r="X1141" s="1536"/>
      <c r="Y1141" s="1536"/>
      <c r="Z1141" s="1536"/>
      <c r="AA1141" s="1536"/>
      <c r="AB1141" s="1536"/>
      <c r="AC1141" s="1536"/>
      <c r="AD1141" s="1536"/>
      <c r="AE1141" s="1536"/>
      <c r="AF1141" s="1536"/>
      <c r="AG1141" s="1536"/>
      <c r="AH1141" s="1536"/>
      <c r="AI1141" s="1536"/>
      <c r="AJ1141" s="1536"/>
      <c r="AK1141" s="1536"/>
      <c r="AL1141" s="1536"/>
      <c r="AM1141" s="1536"/>
      <c r="AN1141" s="1536"/>
      <c r="AO1141" s="1536"/>
      <c r="AP1141" s="1536"/>
      <c r="AQ1141" s="1536"/>
      <c r="AR1141" s="1536"/>
      <c r="AS1141" s="1536"/>
      <c r="AT1141" s="1536"/>
      <c r="AU1141" s="1536"/>
      <c r="AV1141" s="1536"/>
      <c r="AW1141" s="1536"/>
      <c r="AX1141" s="1536"/>
      <c r="AY1141" s="1536"/>
      <c r="AZ1141" s="1536"/>
      <c r="BA1141" s="1536"/>
      <c r="BB1141" s="1536"/>
      <c r="BC1141" s="1536"/>
      <c r="BD1141" s="1536"/>
      <c r="BE1141" s="1536"/>
      <c r="BF1141" s="1536"/>
    </row>
    <row r="1142" spans="2:58" ht="15" x14ac:dyDescent="0.25">
      <c r="B1142" s="1536"/>
      <c r="C1142" s="1536"/>
      <c r="D1142" s="1536"/>
      <c r="E1142" s="1536"/>
      <c r="F1142" s="1536"/>
      <c r="G1142" s="1536"/>
      <c r="H1142" s="1536"/>
      <c r="I1142" s="1536"/>
      <c r="J1142" s="1536"/>
      <c r="K1142" s="1536"/>
      <c r="L1142" s="1536"/>
      <c r="M1142" s="1536"/>
      <c r="N1142" s="1536"/>
      <c r="O1142" s="1536"/>
      <c r="P1142" s="1536"/>
      <c r="Q1142" s="1536"/>
      <c r="R1142" s="1536"/>
      <c r="S1142" s="1536"/>
      <c r="T1142" s="1536"/>
      <c r="U1142" s="1536"/>
      <c r="V1142" s="1536"/>
      <c r="W1142" s="1536"/>
      <c r="X1142" s="1536"/>
      <c r="Y1142" s="1536"/>
      <c r="Z1142" s="1536"/>
      <c r="AA1142" s="1536"/>
      <c r="AB1142" s="1536"/>
      <c r="AC1142" s="1536"/>
      <c r="AD1142" s="1536"/>
      <c r="AE1142" s="1536"/>
      <c r="AF1142" s="1536"/>
      <c r="AG1142" s="1536"/>
      <c r="AH1142" s="1536"/>
      <c r="AI1142" s="1536"/>
      <c r="AJ1142" s="1536"/>
      <c r="AK1142" s="1536"/>
      <c r="AL1142" s="1536"/>
      <c r="AM1142" s="1536"/>
      <c r="AN1142" s="1536"/>
      <c r="AO1142" s="1536"/>
      <c r="AP1142" s="1536"/>
      <c r="AQ1142" s="1536"/>
      <c r="AR1142" s="1536"/>
      <c r="AS1142" s="1536"/>
      <c r="AT1142" s="1536"/>
      <c r="AU1142" s="1536"/>
      <c r="AV1142" s="1536"/>
      <c r="AW1142" s="1536"/>
      <c r="AX1142" s="1536"/>
      <c r="AY1142" s="1536"/>
      <c r="AZ1142" s="1536"/>
      <c r="BA1142" s="1536"/>
      <c r="BB1142" s="1536"/>
      <c r="BC1142" s="1536"/>
      <c r="BD1142" s="1536"/>
      <c r="BE1142" s="1536"/>
      <c r="BF1142" s="1536"/>
    </row>
    <row r="1143" spans="2:58" ht="15" x14ac:dyDescent="0.25">
      <c r="B1143" s="1536"/>
      <c r="C1143" s="1536"/>
      <c r="D1143" s="1536"/>
      <c r="E1143" s="1536"/>
      <c r="F1143" s="1536"/>
      <c r="G1143" s="1536"/>
      <c r="H1143" s="1536"/>
      <c r="I1143" s="1536"/>
      <c r="J1143" s="1536"/>
      <c r="K1143" s="1536"/>
      <c r="L1143" s="1536"/>
      <c r="M1143" s="1536"/>
      <c r="N1143" s="1536"/>
      <c r="O1143" s="1536"/>
      <c r="P1143" s="1536"/>
      <c r="Q1143" s="1536"/>
      <c r="R1143" s="1536"/>
      <c r="S1143" s="1536"/>
      <c r="T1143" s="1536"/>
      <c r="U1143" s="1536"/>
      <c r="V1143" s="1536"/>
      <c r="W1143" s="1536"/>
      <c r="X1143" s="1536"/>
      <c r="Y1143" s="1536"/>
      <c r="Z1143" s="1536"/>
      <c r="AA1143" s="1536"/>
      <c r="AB1143" s="1536"/>
      <c r="AC1143" s="1536"/>
      <c r="AD1143" s="1536"/>
      <c r="AE1143" s="1536"/>
      <c r="AF1143" s="1536"/>
      <c r="AG1143" s="1536"/>
      <c r="AH1143" s="1536"/>
      <c r="AI1143" s="1536"/>
      <c r="AJ1143" s="1536"/>
      <c r="AK1143" s="1536"/>
      <c r="AL1143" s="1536"/>
      <c r="AM1143" s="1536"/>
      <c r="AN1143" s="1536"/>
      <c r="AO1143" s="1536"/>
      <c r="AP1143" s="1536"/>
      <c r="AQ1143" s="1536"/>
      <c r="AR1143" s="1536"/>
      <c r="AS1143" s="1536"/>
      <c r="AT1143" s="1536"/>
      <c r="AU1143" s="1536"/>
      <c r="AV1143" s="1536"/>
      <c r="AW1143" s="1536"/>
      <c r="AX1143" s="1536"/>
      <c r="AY1143" s="1536"/>
      <c r="AZ1143" s="1536"/>
      <c r="BA1143" s="1536"/>
      <c r="BB1143" s="1536"/>
      <c r="BC1143" s="1536"/>
      <c r="BD1143" s="1536"/>
      <c r="BE1143" s="1536"/>
      <c r="BF1143" s="1536"/>
    </row>
    <row r="1144" spans="2:58" ht="15" x14ac:dyDescent="0.25">
      <c r="B1144" s="1536"/>
      <c r="C1144" s="1536"/>
      <c r="D1144" s="1536"/>
      <c r="E1144" s="1536"/>
      <c r="F1144" s="1536"/>
      <c r="G1144" s="1536"/>
      <c r="H1144" s="1536"/>
      <c r="I1144" s="1536"/>
      <c r="J1144" s="1536"/>
      <c r="K1144" s="1536"/>
      <c r="L1144" s="1536"/>
      <c r="M1144" s="1536"/>
      <c r="N1144" s="1536"/>
      <c r="O1144" s="1536"/>
      <c r="P1144" s="1536"/>
      <c r="Q1144" s="1536"/>
      <c r="R1144" s="1536"/>
      <c r="S1144" s="1536"/>
      <c r="T1144" s="1536"/>
      <c r="U1144" s="1536"/>
      <c r="V1144" s="1536"/>
      <c r="W1144" s="1536"/>
      <c r="X1144" s="1536"/>
      <c r="Y1144" s="1536"/>
      <c r="Z1144" s="1536"/>
      <c r="AA1144" s="1536"/>
      <c r="AB1144" s="1536"/>
      <c r="AC1144" s="1536"/>
      <c r="AD1144" s="1536"/>
      <c r="AE1144" s="1536"/>
      <c r="AF1144" s="1536"/>
      <c r="AG1144" s="1536"/>
      <c r="AH1144" s="1536"/>
      <c r="AI1144" s="1536"/>
      <c r="AJ1144" s="1536"/>
      <c r="AK1144" s="1536"/>
      <c r="AL1144" s="1536"/>
      <c r="AM1144" s="1536"/>
      <c r="AN1144" s="1536"/>
      <c r="AO1144" s="1536"/>
      <c r="AP1144" s="1536"/>
      <c r="AQ1144" s="1536"/>
      <c r="AR1144" s="1536"/>
      <c r="AS1144" s="1536"/>
      <c r="AT1144" s="1536"/>
      <c r="AU1144" s="1536"/>
      <c r="AV1144" s="1536"/>
      <c r="AW1144" s="1536"/>
      <c r="AX1144" s="1536"/>
      <c r="AY1144" s="1536"/>
      <c r="AZ1144" s="1536"/>
      <c r="BA1144" s="1536"/>
      <c r="BB1144" s="1536"/>
      <c r="BC1144" s="1536"/>
      <c r="BD1144" s="1536"/>
      <c r="BE1144" s="1536"/>
      <c r="BF1144" s="1536"/>
    </row>
    <row r="1145" spans="2:58" ht="15" x14ac:dyDescent="0.25">
      <c r="B1145" s="1536"/>
      <c r="C1145" s="1536"/>
      <c r="D1145" s="1536"/>
      <c r="E1145" s="1536"/>
      <c r="F1145" s="1536"/>
      <c r="G1145" s="1536"/>
      <c r="H1145" s="1536"/>
      <c r="I1145" s="1536"/>
      <c r="J1145" s="1536"/>
      <c r="K1145" s="1536"/>
      <c r="L1145" s="1536"/>
      <c r="M1145" s="1536"/>
      <c r="N1145" s="1536"/>
      <c r="O1145" s="1536"/>
      <c r="P1145" s="1536"/>
      <c r="Q1145" s="1536"/>
      <c r="R1145" s="1536"/>
      <c r="S1145" s="1536"/>
      <c r="T1145" s="1536"/>
      <c r="U1145" s="1536"/>
      <c r="V1145" s="1536"/>
      <c r="W1145" s="1536"/>
      <c r="X1145" s="1536"/>
      <c r="Y1145" s="1536"/>
      <c r="Z1145" s="1536"/>
      <c r="AA1145" s="1536"/>
      <c r="AB1145" s="1536"/>
      <c r="AC1145" s="1536"/>
      <c r="AD1145" s="1536"/>
      <c r="AE1145" s="1536"/>
      <c r="AF1145" s="1536"/>
      <c r="AG1145" s="1536"/>
      <c r="AH1145" s="1536"/>
      <c r="AI1145" s="1536"/>
      <c r="AJ1145" s="1536"/>
      <c r="AK1145" s="1536"/>
      <c r="AL1145" s="1536"/>
      <c r="AM1145" s="1536"/>
      <c r="AN1145" s="1536"/>
      <c r="AO1145" s="1536"/>
      <c r="AP1145" s="1536"/>
      <c r="AQ1145" s="1536"/>
      <c r="AR1145" s="1536"/>
      <c r="AS1145" s="1536"/>
      <c r="AT1145" s="1536"/>
      <c r="AU1145" s="1536"/>
      <c r="AV1145" s="1536"/>
      <c r="AW1145" s="1536"/>
      <c r="AX1145" s="1536"/>
      <c r="AY1145" s="1536"/>
      <c r="AZ1145" s="1536"/>
      <c r="BA1145" s="1536"/>
      <c r="BB1145" s="1536"/>
      <c r="BC1145" s="1536"/>
      <c r="BD1145" s="1536"/>
      <c r="BE1145" s="1536"/>
      <c r="BF1145" s="1536"/>
    </row>
    <row r="1146" spans="2:58" ht="15" x14ac:dyDescent="0.25">
      <c r="B1146" s="1536"/>
      <c r="C1146" s="1536"/>
      <c r="D1146" s="1536"/>
      <c r="E1146" s="1536"/>
      <c r="F1146" s="1536"/>
      <c r="G1146" s="1536"/>
      <c r="H1146" s="1536"/>
      <c r="I1146" s="1536"/>
      <c r="J1146" s="1536"/>
      <c r="K1146" s="1536"/>
      <c r="L1146" s="1536"/>
      <c r="M1146" s="1536"/>
      <c r="N1146" s="1536"/>
      <c r="O1146" s="1536"/>
      <c r="P1146" s="1536"/>
      <c r="Q1146" s="1536"/>
      <c r="R1146" s="1536"/>
      <c r="S1146" s="1536"/>
      <c r="T1146" s="1536"/>
      <c r="U1146" s="1536"/>
      <c r="V1146" s="1536"/>
      <c r="W1146" s="1536"/>
      <c r="X1146" s="1536"/>
      <c r="Y1146" s="1536"/>
      <c r="Z1146" s="1536"/>
      <c r="AA1146" s="1536"/>
      <c r="AB1146" s="1536"/>
      <c r="AC1146" s="1536"/>
      <c r="AD1146" s="1536"/>
      <c r="AE1146" s="1536"/>
      <c r="AF1146" s="1536"/>
      <c r="AG1146" s="1536"/>
      <c r="AH1146" s="1536"/>
      <c r="AI1146" s="1536"/>
      <c r="AJ1146" s="1536"/>
      <c r="AK1146" s="1536"/>
      <c r="AL1146" s="1536"/>
      <c r="AM1146" s="1536"/>
      <c r="AN1146" s="1536"/>
      <c r="AO1146" s="1536"/>
      <c r="AP1146" s="1536"/>
      <c r="AQ1146" s="1536"/>
      <c r="AR1146" s="1536"/>
      <c r="AS1146" s="1536"/>
      <c r="AT1146" s="1536"/>
      <c r="AU1146" s="1536"/>
      <c r="AV1146" s="1536"/>
      <c r="AW1146" s="1536"/>
      <c r="AX1146" s="1536"/>
      <c r="AY1146" s="1536"/>
      <c r="AZ1146" s="1536"/>
      <c r="BA1146" s="1536"/>
      <c r="BB1146" s="1536"/>
      <c r="BC1146" s="1536"/>
      <c r="BD1146" s="1536"/>
      <c r="BE1146" s="1536"/>
      <c r="BF1146" s="1536"/>
    </row>
    <row r="1147" spans="2:58" ht="15" x14ac:dyDescent="0.25">
      <c r="B1147" s="1536"/>
      <c r="C1147" s="1536"/>
      <c r="D1147" s="1536"/>
      <c r="E1147" s="1536"/>
      <c r="F1147" s="1536"/>
      <c r="G1147" s="1536"/>
      <c r="H1147" s="1536"/>
      <c r="I1147" s="1536"/>
      <c r="J1147" s="1536"/>
      <c r="K1147" s="1536"/>
      <c r="L1147" s="1536"/>
      <c r="M1147" s="1536"/>
      <c r="N1147" s="1536"/>
      <c r="O1147" s="1536"/>
      <c r="P1147" s="1536"/>
      <c r="Q1147" s="1536"/>
      <c r="R1147" s="1536"/>
      <c r="S1147" s="1536"/>
      <c r="T1147" s="1536"/>
      <c r="U1147" s="1536"/>
      <c r="V1147" s="1536"/>
      <c r="W1147" s="1536"/>
      <c r="X1147" s="1536"/>
      <c r="Y1147" s="1536"/>
      <c r="Z1147" s="1536"/>
      <c r="AA1147" s="1536"/>
      <c r="AB1147" s="1536"/>
      <c r="AC1147" s="1536"/>
      <c r="AD1147" s="1536"/>
      <c r="AE1147" s="1536"/>
      <c r="AF1147" s="1536"/>
      <c r="AG1147" s="1536"/>
      <c r="AH1147" s="1536"/>
      <c r="AI1147" s="1536"/>
      <c r="AJ1147" s="1536"/>
      <c r="AK1147" s="1536"/>
      <c r="AL1147" s="1536"/>
      <c r="AM1147" s="1536"/>
      <c r="AN1147" s="1536"/>
      <c r="AO1147" s="1536"/>
      <c r="AP1147" s="1536"/>
      <c r="AQ1147" s="1536"/>
      <c r="AR1147" s="1536"/>
      <c r="AS1147" s="1536"/>
      <c r="AT1147" s="1536"/>
      <c r="AU1147" s="1536"/>
      <c r="AV1147" s="1536"/>
      <c r="AW1147" s="1536"/>
      <c r="AX1147" s="1536"/>
      <c r="AY1147" s="1536"/>
      <c r="AZ1147" s="1536"/>
      <c r="BA1147" s="1536"/>
      <c r="BB1147" s="1536"/>
      <c r="BC1147" s="1536"/>
      <c r="BD1147" s="1536"/>
      <c r="BE1147" s="1536"/>
      <c r="BF1147" s="1536"/>
    </row>
    <row r="1148" spans="2:58" ht="15" x14ac:dyDescent="0.25">
      <c r="B1148" s="1536"/>
      <c r="C1148" s="1536"/>
      <c r="D1148" s="1536"/>
      <c r="E1148" s="1536"/>
      <c r="F1148" s="1536"/>
      <c r="G1148" s="1536"/>
      <c r="H1148" s="1536"/>
      <c r="I1148" s="1536"/>
      <c r="J1148" s="1536"/>
      <c r="K1148" s="1536"/>
      <c r="L1148" s="1536"/>
      <c r="M1148" s="1536"/>
      <c r="N1148" s="1536"/>
      <c r="O1148" s="1536"/>
      <c r="P1148" s="1536"/>
      <c r="Q1148" s="1536"/>
      <c r="R1148" s="1536"/>
      <c r="S1148" s="1536"/>
      <c r="T1148" s="1536"/>
      <c r="U1148" s="1536"/>
      <c r="V1148" s="1536"/>
      <c r="W1148" s="1536"/>
      <c r="X1148" s="1536"/>
      <c r="Y1148" s="1536"/>
      <c r="Z1148" s="1536"/>
      <c r="AA1148" s="1536"/>
      <c r="AB1148" s="1536"/>
      <c r="AC1148" s="1536"/>
      <c r="AD1148" s="1536"/>
      <c r="AE1148" s="1536"/>
      <c r="AF1148" s="1536"/>
      <c r="AG1148" s="1536"/>
      <c r="AH1148" s="1536"/>
      <c r="AI1148" s="1536"/>
      <c r="AJ1148" s="1536"/>
      <c r="AK1148" s="1536"/>
      <c r="AL1148" s="1536"/>
      <c r="AM1148" s="1536"/>
      <c r="AN1148" s="1536"/>
      <c r="AO1148" s="1536"/>
      <c r="AP1148" s="1536"/>
      <c r="AQ1148" s="1536"/>
      <c r="AR1148" s="1536"/>
      <c r="AS1148" s="1536"/>
      <c r="AT1148" s="1536"/>
      <c r="AU1148" s="1536"/>
      <c r="AV1148" s="1536"/>
      <c r="AW1148" s="1536"/>
      <c r="AX1148" s="1536"/>
      <c r="AY1148" s="1536"/>
      <c r="AZ1148" s="1536"/>
      <c r="BA1148" s="1536"/>
      <c r="BB1148" s="1536"/>
      <c r="BC1148" s="1536"/>
      <c r="BD1148" s="1536"/>
      <c r="BE1148" s="1536"/>
      <c r="BF1148" s="1536"/>
    </row>
    <row r="1149" spans="2:58" ht="15" x14ac:dyDescent="0.25">
      <c r="B1149" s="1536"/>
      <c r="C1149" s="1536"/>
      <c r="D1149" s="1536"/>
      <c r="E1149" s="1536"/>
      <c r="F1149" s="1536"/>
      <c r="G1149" s="1536"/>
      <c r="H1149" s="1536"/>
      <c r="I1149" s="1536"/>
      <c r="J1149" s="1536"/>
      <c r="K1149" s="1536"/>
      <c r="L1149" s="1536"/>
      <c r="M1149" s="1536"/>
      <c r="N1149" s="1536"/>
      <c r="O1149" s="1536"/>
      <c r="P1149" s="1536"/>
      <c r="Q1149" s="1536"/>
      <c r="R1149" s="1536"/>
      <c r="S1149" s="1536"/>
      <c r="T1149" s="1536"/>
      <c r="U1149" s="1536"/>
      <c r="V1149" s="1536"/>
      <c r="W1149" s="1536"/>
      <c r="X1149" s="1536"/>
      <c r="Y1149" s="1536"/>
      <c r="Z1149" s="1536"/>
      <c r="AA1149" s="1536"/>
      <c r="AB1149" s="1536"/>
      <c r="AC1149" s="1536"/>
      <c r="AD1149" s="1536"/>
      <c r="AE1149" s="1536"/>
      <c r="AF1149" s="1536"/>
      <c r="AG1149" s="1536"/>
      <c r="AH1149" s="1536"/>
      <c r="AI1149" s="1536"/>
      <c r="AJ1149" s="1536"/>
      <c r="AK1149" s="1536"/>
      <c r="AL1149" s="1536"/>
      <c r="AM1149" s="1536"/>
      <c r="AN1149" s="1536"/>
      <c r="AO1149" s="1536"/>
      <c r="AP1149" s="1536"/>
      <c r="AQ1149" s="1536"/>
      <c r="AR1149" s="1536"/>
      <c r="AS1149" s="1536"/>
      <c r="AT1149" s="1536"/>
      <c r="AU1149" s="1536"/>
      <c r="AV1149" s="1536"/>
      <c r="AW1149" s="1536"/>
      <c r="AX1149" s="1536"/>
      <c r="AY1149" s="1536"/>
      <c r="AZ1149" s="1536"/>
      <c r="BA1149" s="1536"/>
      <c r="BB1149" s="1536"/>
      <c r="BC1149" s="1536"/>
      <c r="BD1149" s="1536"/>
      <c r="BE1149" s="1536"/>
      <c r="BF1149" s="1536"/>
    </row>
    <row r="1150" spans="2:58" ht="15" x14ac:dyDescent="0.25">
      <c r="B1150" s="1536"/>
      <c r="C1150" s="1536"/>
      <c r="D1150" s="1536"/>
      <c r="E1150" s="1536"/>
      <c r="F1150" s="1536"/>
      <c r="G1150" s="1536"/>
      <c r="H1150" s="1536"/>
      <c r="I1150" s="1536"/>
      <c r="J1150" s="1536"/>
      <c r="K1150" s="1536"/>
      <c r="L1150" s="1536"/>
      <c r="M1150" s="1536"/>
      <c r="N1150" s="1536"/>
      <c r="O1150" s="1536"/>
      <c r="P1150" s="1536"/>
      <c r="Q1150" s="1536"/>
      <c r="R1150" s="1536"/>
      <c r="S1150" s="1536"/>
      <c r="T1150" s="1536"/>
      <c r="U1150" s="1536"/>
      <c r="V1150" s="1536"/>
      <c r="W1150" s="1536"/>
      <c r="X1150" s="1536"/>
      <c r="Y1150" s="1536"/>
      <c r="Z1150" s="1536"/>
      <c r="AA1150" s="1536"/>
      <c r="AB1150" s="1536"/>
      <c r="AC1150" s="1536"/>
      <c r="AD1150" s="1536"/>
      <c r="AE1150" s="1536"/>
      <c r="AF1150" s="1536"/>
      <c r="AG1150" s="1536"/>
      <c r="AH1150" s="1536"/>
      <c r="AI1150" s="1536"/>
      <c r="AJ1150" s="1536"/>
      <c r="AK1150" s="1536"/>
      <c r="AL1150" s="1536"/>
      <c r="AM1150" s="1536"/>
      <c r="AN1150" s="1536"/>
      <c r="AO1150" s="1536"/>
      <c r="AP1150" s="1536"/>
      <c r="AQ1150" s="1536"/>
      <c r="AR1150" s="1536"/>
      <c r="AS1150" s="1536"/>
      <c r="AT1150" s="1536"/>
      <c r="AU1150" s="1536"/>
      <c r="AV1150" s="1536"/>
      <c r="AW1150" s="1536"/>
      <c r="AX1150" s="1536"/>
      <c r="AY1150" s="1536"/>
      <c r="AZ1150" s="1536"/>
      <c r="BA1150" s="1536"/>
      <c r="BB1150" s="1536"/>
      <c r="BC1150" s="1536"/>
      <c r="BD1150" s="1536"/>
      <c r="BE1150" s="1536"/>
      <c r="BF1150" s="1536"/>
    </row>
    <row r="1151" spans="2:58" ht="15" x14ac:dyDescent="0.25">
      <c r="B1151" s="1536"/>
      <c r="C1151" s="1536"/>
      <c r="D1151" s="1536"/>
      <c r="E1151" s="1536"/>
      <c r="F1151" s="1536"/>
      <c r="G1151" s="1536"/>
      <c r="H1151" s="1536"/>
      <c r="I1151" s="1536"/>
      <c r="J1151" s="1536"/>
      <c r="K1151" s="1536"/>
      <c r="L1151" s="1536"/>
      <c r="M1151" s="1536"/>
      <c r="N1151" s="1536"/>
      <c r="O1151" s="1536"/>
      <c r="P1151" s="1536"/>
      <c r="Q1151" s="1536"/>
      <c r="R1151" s="1536"/>
      <c r="S1151" s="1536"/>
      <c r="T1151" s="1536"/>
      <c r="U1151" s="1536"/>
      <c r="V1151" s="1536"/>
      <c r="W1151" s="1536"/>
      <c r="X1151" s="1536"/>
      <c r="Y1151" s="1536"/>
      <c r="Z1151" s="1536"/>
      <c r="AA1151" s="1536"/>
      <c r="AB1151" s="1536"/>
      <c r="AC1151" s="1536"/>
      <c r="AD1151" s="1536"/>
      <c r="AE1151" s="1536"/>
      <c r="AF1151" s="1536"/>
      <c r="AG1151" s="1536"/>
      <c r="AH1151" s="1536"/>
      <c r="AI1151" s="1536"/>
      <c r="AJ1151" s="1536"/>
      <c r="AK1151" s="1536"/>
      <c r="AL1151" s="1536"/>
      <c r="AM1151" s="1536"/>
      <c r="AN1151" s="1536"/>
      <c r="AO1151" s="1536"/>
      <c r="AP1151" s="1536"/>
      <c r="AQ1151" s="1536"/>
      <c r="AR1151" s="1536"/>
      <c r="AS1151" s="1536"/>
      <c r="AT1151" s="1536"/>
      <c r="AU1151" s="1536"/>
      <c r="AV1151" s="1536"/>
      <c r="AW1151" s="1536"/>
      <c r="AX1151" s="1536"/>
      <c r="AY1151" s="1536"/>
      <c r="AZ1151" s="1536"/>
      <c r="BA1151" s="1536"/>
      <c r="BB1151" s="1536"/>
      <c r="BC1151" s="1536"/>
      <c r="BD1151" s="1536"/>
      <c r="BE1151" s="1536"/>
      <c r="BF1151" s="1536"/>
    </row>
    <row r="1152" spans="2:58" ht="15" x14ac:dyDescent="0.25">
      <c r="B1152" s="1536"/>
      <c r="C1152" s="1536"/>
      <c r="D1152" s="1536"/>
      <c r="E1152" s="1536"/>
      <c r="F1152" s="1536"/>
      <c r="G1152" s="1536"/>
      <c r="H1152" s="1536"/>
      <c r="I1152" s="1536"/>
      <c r="J1152" s="1536"/>
      <c r="K1152" s="1536"/>
      <c r="L1152" s="1536"/>
      <c r="M1152" s="1536"/>
      <c r="N1152" s="1536"/>
      <c r="O1152" s="1536"/>
      <c r="P1152" s="1536"/>
      <c r="Q1152" s="1536"/>
      <c r="R1152" s="1536"/>
      <c r="S1152" s="1536"/>
      <c r="T1152" s="1536"/>
      <c r="U1152" s="1536"/>
      <c r="V1152" s="1536"/>
      <c r="W1152" s="1536"/>
      <c r="X1152" s="1536"/>
      <c r="Y1152" s="1536"/>
      <c r="Z1152" s="1536"/>
      <c r="AA1152" s="1536"/>
      <c r="AB1152" s="1536"/>
      <c r="AC1152" s="1536"/>
      <c r="AD1152" s="1536"/>
      <c r="AE1152" s="1536"/>
      <c r="AF1152" s="1536"/>
      <c r="AG1152" s="1536"/>
      <c r="AH1152" s="1536"/>
      <c r="AI1152" s="1536"/>
      <c r="AJ1152" s="1536"/>
      <c r="AK1152" s="1536"/>
      <c r="AL1152" s="1536"/>
      <c r="AM1152" s="1536"/>
      <c r="AN1152" s="1536"/>
      <c r="AO1152" s="1536"/>
      <c r="AP1152" s="1536"/>
      <c r="AQ1152" s="1536"/>
      <c r="AR1152" s="1536"/>
      <c r="AS1152" s="1536"/>
      <c r="AT1152" s="1536"/>
      <c r="AU1152" s="1536"/>
      <c r="AV1152" s="1536"/>
      <c r="AW1152" s="1536"/>
      <c r="AX1152" s="1536"/>
      <c r="AY1152" s="1536"/>
      <c r="AZ1152" s="1536"/>
      <c r="BA1152" s="1536"/>
      <c r="BB1152" s="1536"/>
      <c r="BC1152" s="1536"/>
      <c r="BD1152" s="1536"/>
      <c r="BE1152" s="1536"/>
      <c r="BF1152" s="1536"/>
    </row>
    <row r="1153" spans="2:58" ht="15" x14ac:dyDescent="0.25">
      <c r="B1153" s="1536"/>
      <c r="C1153" s="1536"/>
      <c r="D1153" s="1536"/>
      <c r="E1153" s="1536"/>
      <c r="F1153" s="1536"/>
      <c r="G1153" s="1536"/>
      <c r="H1153" s="1536"/>
      <c r="I1153" s="1536"/>
      <c r="J1153" s="1536"/>
      <c r="K1153" s="1536"/>
      <c r="L1153" s="1536"/>
      <c r="M1153" s="1536"/>
      <c r="N1153" s="1536"/>
      <c r="O1153" s="1536"/>
      <c r="P1153" s="1536"/>
      <c r="Q1153" s="1536"/>
      <c r="R1153" s="1536"/>
      <c r="S1153" s="1536"/>
      <c r="T1153" s="1536"/>
      <c r="U1153" s="1536"/>
      <c r="V1153" s="1536"/>
      <c r="W1153" s="1536"/>
      <c r="X1153" s="1536"/>
      <c r="Y1153" s="1536"/>
      <c r="Z1153" s="1536"/>
      <c r="AA1153" s="1536"/>
      <c r="AB1153" s="1536"/>
      <c r="AC1153" s="1536"/>
      <c r="AD1153" s="1536"/>
      <c r="AE1153" s="1536"/>
      <c r="AF1153" s="1536"/>
      <c r="AG1153" s="1536"/>
      <c r="AH1153" s="1536"/>
      <c r="AI1153" s="1536"/>
      <c r="AJ1153" s="1536"/>
      <c r="AK1153" s="1536"/>
      <c r="AL1153" s="1536"/>
      <c r="AM1153" s="1536"/>
      <c r="AN1153" s="1536"/>
      <c r="AO1153" s="1536"/>
      <c r="AP1153" s="1536"/>
      <c r="AQ1153" s="1536"/>
      <c r="AR1153" s="1536"/>
      <c r="AS1153" s="1536"/>
      <c r="AT1153" s="1536"/>
      <c r="AU1153" s="1536"/>
      <c r="AV1153" s="1536"/>
      <c r="AW1153" s="1536"/>
      <c r="AX1153" s="1536"/>
      <c r="AY1153" s="1536"/>
      <c r="AZ1153" s="1536"/>
      <c r="BA1153" s="1536"/>
      <c r="BB1153" s="1536"/>
      <c r="BC1153" s="1536"/>
      <c r="BD1153" s="1536"/>
      <c r="BE1153" s="1536"/>
      <c r="BF1153" s="1536"/>
    </row>
    <row r="1154" spans="2:58" ht="15" x14ac:dyDescent="0.25">
      <c r="B1154" s="1536"/>
      <c r="C1154" s="1536"/>
      <c r="D1154" s="1536"/>
      <c r="E1154" s="1536"/>
      <c r="F1154" s="1536"/>
      <c r="G1154" s="1536"/>
      <c r="H1154" s="1536"/>
      <c r="I1154" s="1536"/>
      <c r="J1154" s="1536"/>
      <c r="K1154" s="1536"/>
      <c r="L1154" s="1536"/>
      <c r="M1154" s="1536"/>
      <c r="N1154" s="1536"/>
      <c r="O1154" s="1536"/>
      <c r="P1154" s="1536"/>
      <c r="Q1154" s="1536"/>
      <c r="R1154" s="1536"/>
      <c r="S1154" s="1536"/>
      <c r="T1154" s="1536"/>
      <c r="U1154" s="1536"/>
      <c r="V1154" s="1536"/>
      <c r="W1154" s="1536"/>
      <c r="X1154" s="1536"/>
      <c r="Y1154" s="1536"/>
      <c r="Z1154" s="1536"/>
      <c r="AA1154" s="1536"/>
      <c r="AB1154" s="1536"/>
      <c r="AC1154" s="1536"/>
      <c r="AD1154" s="1536"/>
      <c r="AE1154" s="1536"/>
      <c r="AF1154" s="1536"/>
      <c r="AG1154" s="1536"/>
      <c r="AH1154" s="1536"/>
      <c r="AI1154" s="1536"/>
      <c r="AJ1154" s="1536"/>
      <c r="AK1154" s="1536"/>
      <c r="AL1154" s="1536"/>
      <c r="AM1154" s="1536"/>
      <c r="AN1154" s="1536"/>
      <c r="AO1154" s="1536"/>
      <c r="AP1154" s="1536"/>
      <c r="AQ1154" s="1536"/>
      <c r="AR1154" s="1536"/>
      <c r="AS1154" s="1536"/>
      <c r="AT1154" s="1536"/>
      <c r="AU1154" s="1536"/>
      <c r="AV1154" s="1536"/>
      <c r="AW1154" s="1536"/>
      <c r="AX1154" s="1536"/>
      <c r="AY1154" s="1536"/>
      <c r="AZ1154" s="1536"/>
      <c r="BA1154" s="1536"/>
      <c r="BB1154" s="1536"/>
      <c r="BC1154" s="1536"/>
      <c r="BD1154" s="1536"/>
      <c r="BE1154" s="1536"/>
      <c r="BF1154" s="1536"/>
    </row>
    <row r="1155" spans="2:58" ht="15" x14ac:dyDescent="0.25">
      <c r="B1155" s="1536"/>
      <c r="C1155" s="1536"/>
      <c r="D1155" s="1536"/>
      <c r="E1155" s="1536"/>
      <c r="F1155" s="1536"/>
      <c r="G1155" s="1536"/>
      <c r="H1155" s="1536"/>
      <c r="I1155" s="1536"/>
      <c r="J1155" s="1536"/>
      <c r="K1155" s="1536"/>
      <c r="L1155" s="1536"/>
      <c r="M1155" s="1536"/>
      <c r="N1155" s="1536"/>
      <c r="O1155" s="1536"/>
      <c r="P1155" s="1536"/>
      <c r="Q1155" s="1536"/>
      <c r="R1155" s="1536"/>
      <c r="S1155" s="1536"/>
      <c r="T1155" s="1536"/>
      <c r="U1155" s="1536"/>
      <c r="V1155" s="1536"/>
      <c r="W1155" s="1536"/>
      <c r="X1155" s="1536"/>
      <c r="Y1155" s="1536"/>
      <c r="Z1155" s="1536"/>
      <c r="AA1155" s="1536"/>
      <c r="AB1155" s="1536"/>
      <c r="AC1155" s="1536"/>
      <c r="AD1155" s="1536"/>
      <c r="AE1155" s="1536"/>
      <c r="AF1155" s="1536"/>
      <c r="AG1155" s="1536"/>
      <c r="AH1155" s="1536"/>
      <c r="AI1155" s="1536"/>
      <c r="AJ1155" s="1536"/>
      <c r="AK1155" s="1536"/>
      <c r="AL1155" s="1536"/>
      <c r="AM1155" s="1536"/>
      <c r="AN1155" s="1536"/>
      <c r="AO1155" s="1536"/>
      <c r="AP1155" s="1536"/>
      <c r="AQ1155" s="1536"/>
      <c r="AR1155" s="1536"/>
      <c r="AS1155" s="1536"/>
      <c r="AT1155" s="1536"/>
      <c r="AU1155" s="1536"/>
      <c r="AV1155" s="1536"/>
      <c r="AW1155" s="1536"/>
      <c r="AX1155" s="1536"/>
      <c r="AY1155" s="1536"/>
      <c r="AZ1155" s="1536"/>
      <c r="BA1155" s="1536"/>
      <c r="BB1155" s="1536"/>
      <c r="BC1155" s="1536"/>
      <c r="BD1155" s="1536"/>
      <c r="BE1155" s="1536"/>
      <c r="BF1155" s="1536"/>
    </row>
    <row r="1156" spans="2:58" ht="15" x14ac:dyDescent="0.25">
      <c r="B1156" s="1536"/>
      <c r="C1156" s="1536"/>
      <c r="D1156" s="1536"/>
      <c r="E1156" s="1536"/>
      <c r="F1156" s="1536"/>
      <c r="G1156" s="1536"/>
      <c r="H1156" s="1536"/>
      <c r="I1156" s="1536"/>
      <c r="J1156" s="1536"/>
      <c r="K1156" s="1536"/>
      <c r="L1156" s="1536"/>
      <c r="M1156" s="1536"/>
      <c r="N1156" s="1536"/>
      <c r="O1156" s="1536"/>
      <c r="P1156" s="1536"/>
      <c r="Q1156" s="1536"/>
      <c r="R1156" s="1536"/>
      <c r="S1156" s="1536"/>
      <c r="T1156" s="1536"/>
      <c r="U1156" s="1536"/>
      <c r="V1156" s="1536"/>
      <c r="W1156" s="1536"/>
      <c r="X1156" s="1536"/>
      <c r="Y1156" s="1536"/>
      <c r="Z1156" s="1536"/>
      <c r="AA1156" s="1536"/>
      <c r="AB1156" s="1536"/>
      <c r="AC1156" s="1536"/>
      <c r="AD1156" s="1536"/>
      <c r="AE1156" s="1536"/>
      <c r="AF1156" s="1536"/>
      <c r="AG1156" s="1536"/>
      <c r="AH1156" s="1536"/>
      <c r="AI1156" s="1536"/>
      <c r="AJ1156" s="1536"/>
      <c r="AK1156" s="1536"/>
      <c r="AL1156" s="1536"/>
      <c r="AM1156" s="1536"/>
      <c r="AN1156" s="1536"/>
      <c r="AO1156" s="1536"/>
      <c r="AP1156" s="1536"/>
      <c r="AQ1156" s="1536"/>
      <c r="AR1156" s="1536"/>
      <c r="AS1156" s="1536"/>
      <c r="AT1156" s="1536"/>
      <c r="AU1156" s="1536"/>
      <c r="AV1156" s="1536"/>
      <c r="AW1156" s="1536"/>
      <c r="AX1156" s="1536"/>
      <c r="AY1156" s="1536"/>
      <c r="AZ1156" s="1536"/>
      <c r="BA1156" s="1536"/>
      <c r="BB1156" s="1536"/>
      <c r="BC1156" s="1536"/>
      <c r="BD1156" s="1536"/>
      <c r="BE1156" s="1536"/>
      <c r="BF1156" s="1536"/>
    </row>
    <row r="1157" spans="2:58" ht="15" x14ac:dyDescent="0.25">
      <c r="B1157" s="1536"/>
      <c r="C1157" s="1536"/>
      <c r="D1157" s="1536"/>
      <c r="E1157" s="1536"/>
      <c r="F1157" s="1536"/>
      <c r="G1157" s="1536"/>
      <c r="H1157" s="1536"/>
      <c r="I1157" s="1536"/>
      <c r="J1157" s="1536"/>
      <c r="K1157" s="1536"/>
      <c r="L1157" s="1536"/>
      <c r="M1157" s="1536"/>
      <c r="N1157" s="1536"/>
      <c r="O1157" s="1536"/>
      <c r="P1157" s="1536"/>
      <c r="Q1157" s="1536"/>
      <c r="R1157" s="1536"/>
      <c r="S1157" s="1536"/>
      <c r="T1157" s="1536"/>
      <c r="U1157" s="1536"/>
      <c r="V1157" s="1536"/>
      <c r="W1157" s="1536"/>
      <c r="X1157" s="1536"/>
      <c r="Y1157" s="1536"/>
      <c r="Z1157" s="1536"/>
      <c r="AA1157" s="1536"/>
      <c r="AB1157" s="1536"/>
      <c r="AC1157" s="1536"/>
      <c r="AD1157" s="1536"/>
      <c r="AE1157" s="1536"/>
      <c r="AF1157" s="1536"/>
      <c r="AG1157" s="1536"/>
      <c r="AH1157" s="1536"/>
      <c r="AI1157" s="1536"/>
      <c r="AJ1157" s="1536"/>
      <c r="AK1157" s="1536"/>
      <c r="AL1157" s="1536"/>
      <c r="AM1157" s="1536"/>
      <c r="AN1157" s="1536"/>
      <c r="AO1157" s="1536"/>
      <c r="AP1157" s="1536"/>
      <c r="AQ1157" s="1536"/>
      <c r="AR1157" s="1536"/>
      <c r="AS1157" s="1536"/>
      <c r="AT1157" s="1536"/>
      <c r="AU1157" s="1536"/>
      <c r="AV1157" s="1536"/>
      <c r="AW1157" s="1536"/>
      <c r="AX1157" s="1536"/>
      <c r="AY1157" s="1536"/>
      <c r="AZ1157" s="1536"/>
      <c r="BA1157" s="1536"/>
      <c r="BB1157" s="1536"/>
      <c r="BC1157" s="1536"/>
      <c r="BD1157" s="1536"/>
      <c r="BE1157" s="1536"/>
      <c r="BF1157" s="1536"/>
    </row>
    <row r="1158" spans="2:58" ht="15" x14ac:dyDescent="0.25">
      <c r="B1158" s="1536"/>
      <c r="C1158" s="1536"/>
      <c r="D1158" s="1536"/>
      <c r="E1158" s="1536"/>
      <c r="F1158" s="1536"/>
      <c r="G1158" s="1536"/>
      <c r="H1158" s="1536"/>
      <c r="I1158" s="1536"/>
      <c r="J1158" s="1536"/>
      <c r="K1158" s="1536"/>
      <c r="L1158" s="1536"/>
      <c r="M1158" s="1536"/>
      <c r="N1158" s="1536"/>
      <c r="O1158" s="1536"/>
      <c r="P1158" s="1536"/>
      <c r="Q1158" s="1536"/>
      <c r="R1158" s="1536"/>
      <c r="S1158" s="1536"/>
      <c r="T1158" s="1536"/>
      <c r="U1158" s="1536"/>
      <c r="V1158" s="1536"/>
      <c r="W1158" s="1536"/>
      <c r="X1158" s="1536"/>
      <c r="Y1158" s="1536"/>
      <c r="Z1158" s="1536"/>
      <c r="AA1158" s="1536"/>
      <c r="AB1158" s="1536"/>
      <c r="AC1158" s="1536"/>
      <c r="AD1158" s="1536"/>
      <c r="AE1158" s="1536"/>
      <c r="AF1158" s="1536"/>
      <c r="AG1158" s="1536"/>
      <c r="AH1158" s="1536"/>
      <c r="AI1158" s="1536"/>
      <c r="AJ1158" s="1536"/>
      <c r="AK1158" s="1536"/>
      <c r="AL1158" s="1536"/>
      <c r="AM1158" s="1536"/>
      <c r="AN1158" s="1536"/>
      <c r="AO1158" s="1536"/>
      <c r="AP1158" s="1536"/>
      <c r="AQ1158" s="1536"/>
      <c r="AR1158" s="1536"/>
      <c r="AS1158" s="1536"/>
      <c r="AT1158" s="1536"/>
      <c r="AU1158" s="1536"/>
      <c r="AV1158" s="1536"/>
      <c r="AW1158" s="1536"/>
      <c r="AX1158" s="1536"/>
      <c r="AY1158" s="1536"/>
      <c r="AZ1158" s="1536"/>
      <c r="BA1158" s="1536"/>
      <c r="BB1158" s="1536"/>
      <c r="BC1158" s="1536"/>
      <c r="BD1158" s="1536"/>
      <c r="BE1158" s="1536"/>
      <c r="BF1158" s="1536"/>
    </row>
    <row r="1159" spans="2:58" ht="15" x14ac:dyDescent="0.25">
      <c r="B1159" s="1536"/>
      <c r="C1159" s="1536"/>
      <c r="D1159" s="1536"/>
      <c r="E1159" s="1536"/>
      <c r="F1159" s="1536"/>
      <c r="G1159" s="1536"/>
      <c r="H1159" s="1536"/>
      <c r="I1159" s="1536"/>
      <c r="J1159" s="1536"/>
      <c r="K1159" s="1536"/>
      <c r="L1159" s="1536"/>
      <c r="M1159" s="1536"/>
      <c r="N1159" s="1536"/>
      <c r="O1159" s="1536"/>
      <c r="P1159" s="1536"/>
      <c r="Q1159" s="1536"/>
      <c r="R1159" s="1536"/>
      <c r="S1159" s="1536"/>
      <c r="T1159" s="1536"/>
      <c r="U1159" s="1536"/>
      <c r="V1159" s="1536"/>
      <c r="W1159" s="1536"/>
      <c r="X1159" s="1536"/>
      <c r="Y1159" s="1536"/>
      <c r="Z1159" s="1536"/>
      <c r="AA1159" s="1536"/>
      <c r="AB1159" s="1536"/>
      <c r="AC1159" s="1536"/>
      <c r="AD1159" s="1536"/>
      <c r="AE1159" s="1536"/>
      <c r="AF1159" s="1536"/>
      <c r="AG1159" s="1536"/>
      <c r="AH1159" s="1536"/>
      <c r="AI1159" s="1536"/>
      <c r="AJ1159" s="1536"/>
      <c r="AK1159" s="1536"/>
      <c r="AL1159" s="1536"/>
      <c r="AM1159" s="1536"/>
      <c r="AN1159" s="1536"/>
      <c r="AO1159" s="1536"/>
      <c r="AP1159" s="1536"/>
      <c r="AQ1159" s="1536"/>
      <c r="AR1159" s="1536"/>
      <c r="AS1159" s="1536"/>
      <c r="AT1159" s="1536"/>
      <c r="AU1159" s="1536"/>
      <c r="AV1159" s="1536"/>
      <c r="AW1159" s="1536"/>
      <c r="AX1159" s="1536"/>
      <c r="AY1159" s="1536"/>
      <c r="AZ1159" s="1536"/>
      <c r="BA1159" s="1536"/>
      <c r="BB1159" s="1536"/>
      <c r="BC1159" s="1536"/>
      <c r="BD1159" s="1536"/>
      <c r="BE1159" s="1536"/>
      <c r="BF1159" s="1536"/>
    </row>
    <row r="1160" spans="2:58" ht="15" x14ac:dyDescent="0.25">
      <c r="B1160" s="1536"/>
      <c r="C1160" s="1536"/>
      <c r="D1160" s="1536"/>
      <c r="E1160" s="1536"/>
      <c r="F1160" s="1536"/>
      <c r="G1160" s="1536"/>
      <c r="H1160" s="1536"/>
      <c r="I1160" s="1536"/>
      <c r="J1160" s="1536"/>
      <c r="K1160" s="1536"/>
      <c r="L1160" s="1536"/>
      <c r="M1160" s="1536"/>
      <c r="N1160" s="1536"/>
      <c r="O1160" s="1536"/>
      <c r="P1160" s="1536"/>
      <c r="Q1160" s="1536"/>
      <c r="R1160" s="1536"/>
      <c r="S1160" s="1536"/>
      <c r="T1160" s="1536"/>
      <c r="U1160" s="1536"/>
      <c r="V1160" s="1536"/>
      <c r="W1160" s="1536"/>
      <c r="X1160" s="1536"/>
      <c r="Y1160" s="1536"/>
      <c r="Z1160" s="1536"/>
      <c r="AA1160" s="1536"/>
      <c r="AB1160" s="1536"/>
      <c r="AC1160" s="1536"/>
      <c r="AD1160" s="1536"/>
      <c r="AE1160" s="1536"/>
      <c r="AF1160" s="1536"/>
      <c r="AG1160" s="1536"/>
      <c r="AH1160" s="1536"/>
      <c r="AI1160" s="1536"/>
      <c r="AJ1160" s="1536"/>
      <c r="AK1160" s="1536"/>
      <c r="AL1160" s="1536"/>
      <c r="AM1160" s="1536"/>
      <c r="AN1160" s="1536"/>
      <c r="AO1160" s="1536"/>
      <c r="AP1160" s="1536"/>
      <c r="AQ1160" s="1536"/>
      <c r="AR1160" s="1536"/>
      <c r="AS1160" s="1536"/>
      <c r="AT1160" s="1536"/>
      <c r="AU1160" s="1536"/>
      <c r="AV1160" s="1536"/>
      <c r="AW1160" s="1536"/>
      <c r="AX1160" s="1536"/>
      <c r="AY1160" s="1536"/>
      <c r="AZ1160" s="1536"/>
      <c r="BA1160" s="1536"/>
      <c r="BB1160" s="1536"/>
      <c r="BC1160" s="1536"/>
      <c r="BD1160" s="1536"/>
      <c r="BE1160" s="1536"/>
      <c r="BF1160" s="1536"/>
    </row>
    <row r="1161" spans="2:58" ht="15" x14ac:dyDescent="0.25">
      <c r="B1161" s="1536"/>
      <c r="C1161" s="1536"/>
      <c r="D1161" s="1536"/>
      <c r="E1161" s="1536"/>
      <c r="F1161" s="1536"/>
      <c r="G1161" s="1536"/>
      <c r="H1161" s="1536"/>
      <c r="I1161" s="1536"/>
      <c r="J1161" s="1536"/>
      <c r="K1161" s="1536"/>
      <c r="L1161" s="1536"/>
      <c r="M1161" s="1536"/>
      <c r="N1161" s="1536"/>
      <c r="O1161" s="1536"/>
      <c r="P1161" s="1536"/>
      <c r="Q1161" s="1536"/>
      <c r="R1161" s="1536"/>
      <c r="S1161" s="1536"/>
      <c r="T1161" s="1536"/>
      <c r="U1161" s="1536"/>
      <c r="V1161" s="1536"/>
      <c r="W1161" s="1536"/>
      <c r="X1161" s="1536"/>
      <c r="Y1161" s="1536"/>
      <c r="Z1161" s="1536"/>
      <c r="AA1161" s="1536"/>
      <c r="AB1161" s="1536"/>
      <c r="AC1161" s="1536"/>
      <c r="AD1161" s="1536"/>
      <c r="AE1161" s="1536"/>
      <c r="AF1161" s="1536"/>
      <c r="AG1161" s="1536"/>
      <c r="AH1161" s="1536"/>
      <c r="AI1161" s="1536"/>
      <c r="AJ1161" s="1536"/>
      <c r="AK1161" s="1536"/>
      <c r="AL1161" s="1536"/>
      <c r="AM1161" s="1536"/>
      <c r="AN1161" s="1536"/>
      <c r="AO1161" s="1536"/>
      <c r="AP1161" s="1536"/>
      <c r="AQ1161" s="1536"/>
      <c r="AR1161" s="1536"/>
      <c r="AS1161" s="1536"/>
      <c r="AT1161" s="1536"/>
      <c r="AU1161" s="1536"/>
      <c r="AV1161" s="1536"/>
      <c r="AW1161" s="1536"/>
      <c r="AX1161" s="1536"/>
      <c r="AY1161" s="1536"/>
      <c r="AZ1161" s="1536"/>
      <c r="BA1161" s="1536"/>
      <c r="BB1161" s="1536"/>
      <c r="BC1161" s="1536"/>
      <c r="BD1161" s="1536"/>
      <c r="BE1161" s="1536"/>
      <c r="BF1161" s="1536"/>
    </row>
    <row r="1162" spans="2:58" ht="15" x14ac:dyDescent="0.25">
      <c r="B1162" s="1536"/>
      <c r="C1162" s="1536"/>
      <c r="D1162" s="1536"/>
      <c r="E1162" s="1536"/>
      <c r="F1162" s="1536"/>
      <c r="G1162" s="1536"/>
      <c r="H1162" s="1536"/>
      <c r="I1162" s="1536"/>
      <c r="J1162" s="1536"/>
      <c r="K1162" s="1536"/>
      <c r="L1162" s="1536"/>
      <c r="M1162" s="1536"/>
      <c r="N1162" s="1536"/>
      <c r="O1162" s="1536"/>
      <c r="P1162" s="1536"/>
      <c r="Q1162" s="1536"/>
      <c r="R1162" s="1536"/>
      <c r="S1162" s="1536"/>
      <c r="T1162" s="1536"/>
      <c r="U1162" s="1536"/>
      <c r="V1162" s="1536"/>
      <c r="W1162" s="1536"/>
      <c r="X1162" s="1536"/>
      <c r="Y1162" s="1536"/>
      <c r="Z1162" s="1536"/>
      <c r="AA1162" s="1536"/>
      <c r="AB1162" s="1536"/>
      <c r="AC1162" s="1536"/>
      <c r="AD1162" s="1536"/>
      <c r="AE1162" s="1536"/>
      <c r="AF1162" s="1536"/>
      <c r="AG1162" s="1536"/>
      <c r="AH1162" s="1536"/>
      <c r="AI1162" s="1536"/>
      <c r="AJ1162" s="1536"/>
      <c r="AK1162" s="1536"/>
      <c r="AL1162" s="1536"/>
      <c r="AM1162" s="1536"/>
      <c r="AN1162" s="1536"/>
      <c r="AO1162" s="1536"/>
      <c r="AP1162" s="1536"/>
      <c r="AQ1162" s="1536"/>
      <c r="AR1162" s="1536"/>
      <c r="AS1162" s="1536"/>
      <c r="AT1162" s="1536"/>
      <c r="AU1162" s="1536"/>
      <c r="AV1162" s="1536"/>
      <c r="AW1162" s="1536"/>
      <c r="AX1162" s="1536"/>
      <c r="AY1162" s="1536"/>
      <c r="AZ1162" s="1536"/>
      <c r="BA1162" s="1536"/>
      <c r="BB1162" s="1536"/>
      <c r="BC1162" s="1536"/>
      <c r="BD1162" s="1536"/>
      <c r="BE1162" s="1536"/>
      <c r="BF1162" s="1536"/>
    </row>
    <row r="1163" spans="2:58" ht="15" x14ac:dyDescent="0.25">
      <c r="B1163" s="1536"/>
      <c r="C1163" s="1536"/>
      <c r="D1163" s="1536"/>
      <c r="E1163" s="1536"/>
      <c r="F1163" s="1536"/>
      <c r="G1163" s="1536"/>
      <c r="H1163" s="1536"/>
      <c r="I1163" s="1536"/>
      <c r="J1163" s="1536"/>
      <c r="K1163" s="1536"/>
      <c r="L1163" s="1536"/>
      <c r="M1163" s="1536"/>
      <c r="N1163" s="1536"/>
      <c r="O1163" s="1536"/>
      <c r="P1163" s="1536"/>
      <c r="Q1163" s="1536"/>
      <c r="R1163" s="1536"/>
      <c r="S1163" s="1536"/>
      <c r="T1163" s="1536"/>
      <c r="U1163" s="1536"/>
      <c r="V1163" s="1536"/>
      <c r="W1163" s="1536"/>
      <c r="X1163" s="1536"/>
      <c r="Y1163" s="1536"/>
      <c r="Z1163" s="1536"/>
      <c r="AA1163" s="1536"/>
      <c r="AB1163" s="1536"/>
      <c r="AC1163" s="1536"/>
      <c r="AD1163" s="1536"/>
      <c r="AE1163" s="1536"/>
      <c r="AF1163" s="1536"/>
      <c r="AG1163" s="1536"/>
      <c r="AH1163" s="1536"/>
      <c r="AI1163" s="1536"/>
      <c r="AJ1163" s="1536"/>
      <c r="AK1163" s="1536"/>
      <c r="AL1163" s="1536"/>
      <c r="AM1163" s="1536"/>
      <c r="AN1163" s="1536"/>
      <c r="AO1163" s="1536"/>
      <c r="AP1163" s="1536"/>
      <c r="AQ1163" s="1536"/>
      <c r="AR1163" s="1536"/>
      <c r="AS1163" s="1536"/>
      <c r="AT1163" s="1536"/>
      <c r="AU1163" s="1536"/>
      <c r="AV1163" s="1536"/>
      <c r="AW1163" s="1536"/>
      <c r="AX1163" s="1536"/>
      <c r="AY1163" s="1536"/>
      <c r="AZ1163" s="1536"/>
      <c r="BA1163" s="1536"/>
      <c r="BB1163" s="1536"/>
      <c r="BC1163" s="1536"/>
      <c r="BD1163" s="1536"/>
      <c r="BE1163" s="1536"/>
      <c r="BF1163" s="1536"/>
    </row>
    <row r="1164" spans="2:58" ht="15" x14ac:dyDescent="0.25">
      <c r="B1164" s="1536"/>
      <c r="C1164" s="1536"/>
      <c r="D1164" s="1536"/>
      <c r="E1164" s="1536"/>
      <c r="F1164" s="1536"/>
      <c r="G1164" s="1536"/>
      <c r="H1164" s="1536"/>
      <c r="I1164" s="1536"/>
      <c r="J1164" s="1536"/>
      <c r="K1164" s="1536"/>
      <c r="L1164" s="1536"/>
      <c r="M1164" s="1536"/>
      <c r="N1164" s="1536"/>
      <c r="O1164" s="1536"/>
      <c r="P1164" s="1536"/>
      <c r="Q1164" s="1536"/>
      <c r="R1164" s="1536"/>
      <c r="S1164" s="1536"/>
      <c r="T1164" s="1536"/>
      <c r="U1164" s="1536"/>
      <c r="V1164" s="1536"/>
      <c r="W1164" s="1536"/>
      <c r="X1164" s="1536"/>
      <c r="Y1164" s="1536"/>
      <c r="Z1164" s="1536"/>
      <c r="AA1164" s="1536"/>
      <c r="AB1164" s="1536"/>
      <c r="AC1164" s="1536"/>
      <c r="AD1164" s="1536"/>
      <c r="AE1164" s="1536"/>
      <c r="AF1164" s="1536"/>
      <c r="AG1164" s="1536"/>
      <c r="AH1164" s="1536"/>
      <c r="AI1164" s="1536"/>
      <c r="AJ1164" s="1536"/>
      <c r="AK1164" s="1536"/>
      <c r="AL1164" s="1536"/>
      <c r="AM1164" s="1536"/>
      <c r="AN1164" s="1536"/>
      <c r="AO1164" s="1536"/>
      <c r="AP1164" s="1536"/>
      <c r="AQ1164" s="1536"/>
      <c r="AR1164" s="1536"/>
      <c r="AS1164" s="1536"/>
      <c r="AT1164" s="1536"/>
      <c r="AU1164" s="1536"/>
      <c r="AV1164" s="1536"/>
      <c r="AW1164" s="1536"/>
      <c r="AX1164" s="1536"/>
      <c r="AY1164" s="1536"/>
      <c r="AZ1164" s="1536"/>
      <c r="BA1164" s="1536"/>
      <c r="BB1164" s="1536"/>
      <c r="BC1164" s="1536"/>
      <c r="BD1164" s="1536"/>
      <c r="BE1164" s="1536"/>
      <c r="BF1164" s="1536"/>
    </row>
    <row r="1165" spans="2:58" ht="15" x14ac:dyDescent="0.25">
      <c r="B1165" s="1536"/>
      <c r="C1165" s="1536"/>
      <c r="D1165" s="1536"/>
      <c r="E1165" s="1536"/>
      <c r="F1165" s="1536"/>
      <c r="G1165" s="1536"/>
      <c r="H1165" s="1536"/>
      <c r="I1165" s="1536"/>
      <c r="J1165" s="1536"/>
      <c r="K1165" s="1536"/>
      <c r="L1165" s="1536"/>
      <c r="M1165" s="1536"/>
      <c r="N1165" s="1536"/>
      <c r="O1165" s="1536"/>
      <c r="P1165" s="1536"/>
      <c r="Q1165" s="1536"/>
      <c r="R1165" s="1536"/>
      <c r="S1165" s="1536"/>
      <c r="T1165" s="1536"/>
      <c r="U1165" s="1536"/>
      <c r="V1165" s="1536"/>
      <c r="W1165" s="1536"/>
      <c r="X1165" s="1536"/>
      <c r="Y1165" s="1536"/>
      <c r="Z1165" s="1536"/>
      <c r="AA1165" s="1536"/>
      <c r="AB1165" s="1536"/>
      <c r="AC1165" s="1536"/>
      <c r="AD1165" s="1536"/>
      <c r="AE1165" s="1536"/>
      <c r="AF1165" s="1536"/>
      <c r="AG1165" s="1536"/>
      <c r="AH1165" s="1536"/>
      <c r="AI1165" s="1536"/>
      <c r="AJ1165" s="1536"/>
      <c r="AK1165" s="1536"/>
      <c r="AL1165" s="1536"/>
      <c r="AM1165" s="1536"/>
      <c r="AN1165" s="1536"/>
      <c r="AO1165" s="1536"/>
      <c r="AP1165" s="1536"/>
      <c r="AQ1165" s="1536"/>
      <c r="AR1165" s="1536"/>
      <c r="AS1165" s="1536"/>
      <c r="AT1165" s="1536"/>
      <c r="AU1165" s="1536"/>
      <c r="AV1165" s="1536"/>
      <c r="AW1165" s="1536"/>
      <c r="AX1165" s="1536"/>
      <c r="AY1165" s="1536"/>
      <c r="AZ1165" s="1536"/>
      <c r="BA1165" s="1536"/>
      <c r="BB1165" s="1536"/>
      <c r="BC1165" s="1536"/>
      <c r="BD1165" s="1536"/>
      <c r="BE1165" s="1536"/>
      <c r="BF1165" s="1536"/>
    </row>
    <row r="1166" spans="2:58" ht="15" x14ac:dyDescent="0.25">
      <c r="B1166" s="1536"/>
      <c r="C1166" s="1536"/>
      <c r="D1166" s="1536"/>
      <c r="E1166" s="1536"/>
      <c r="F1166" s="1536"/>
      <c r="G1166" s="1536"/>
      <c r="H1166" s="1536"/>
      <c r="I1166" s="1536"/>
      <c r="J1166" s="1536"/>
      <c r="K1166" s="1536"/>
      <c r="L1166" s="1536"/>
      <c r="M1166" s="1536"/>
      <c r="N1166" s="1536"/>
      <c r="O1166" s="1536"/>
      <c r="P1166" s="1536"/>
      <c r="Q1166" s="1536"/>
      <c r="R1166" s="1536"/>
      <c r="S1166" s="1536"/>
      <c r="T1166" s="1536"/>
      <c r="U1166" s="1536"/>
      <c r="V1166" s="1536"/>
      <c r="W1166" s="1536"/>
      <c r="X1166" s="1536"/>
      <c r="Y1166" s="1536"/>
      <c r="Z1166" s="1536"/>
      <c r="AA1166" s="1536"/>
      <c r="AB1166" s="1536"/>
      <c r="AC1166" s="1536"/>
      <c r="AD1166" s="1536"/>
      <c r="AE1166" s="1536"/>
      <c r="AF1166" s="1536"/>
      <c r="AG1166" s="1536"/>
      <c r="AH1166" s="1536"/>
      <c r="AI1166" s="1536"/>
      <c r="AJ1166" s="1536"/>
      <c r="AK1166" s="1536"/>
      <c r="AL1166" s="1536"/>
      <c r="AM1166" s="1536"/>
      <c r="AN1166" s="1536"/>
      <c r="AO1166" s="1536"/>
      <c r="AP1166" s="1536"/>
      <c r="AQ1166" s="1536"/>
      <c r="AR1166" s="1536"/>
      <c r="AS1166" s="1536"/>
      <c r="AT1166" s="1536"/>
      <c r="AU1166" s="1536"/>
      <c r="AV1166" s="1536"/>
      <c r="AW1166" s="1536"/>
      <c r="AX1166" s="1536"/>
      <c r="AY1166" s="1536"/>
      <c r="AZ1166" s="1536"/>
      <c r="BA1166" s="1536"/>
      <c r="BB1166" s="1536"/>
      <c r="BC1166" s="1536"/>
      <c r="BD1166" s="1536"/>
      <c r="BE1166" s="1536"/>
      <c r="BF1166" s="1536"/>
    </row>
    <row r="1167" spans="2:58" ht="15" x14ac:dyDescent="0.25">
      <c r="B1167" s="1536"/>
      <c r="C1167" s="1536"/>
      <c r="D1167" s="1536"/>
      <c r="E1167" s="1536"/>
      <c r="F1167" s="1536"/>
      <c r="G1167" s="1536"/>
      <c r="H1167" s="1536"/>
      <c r="I1167" s="1536"/>
      <c r="J1167" s="1536"/>
      <c r="K1167" s="1536"/>
      <c r="L1167" s="1536"/>
      <c r="M1167" s="1536"/>
      <c r="N1167" s="1536"/>
      <c r="O1167" s="1536"/>
      <c r="P1167" s="1536"/>
      <c r="Q1167" s="1536"/>
      <c r="R1167" s="1536"/>
      <c r="S1167" s="1536"/>
      <c r="T1167" s="1536"/>
      <c r="U1167" s="1536"/>
      <c r="V1167" s="1536"/>
      <c r="W1167" s="1536"/>
      <c r="X1167" s="1536"/>
      <c r="Y1167" s="1536"/>
      <c r="Z1167" s="1536"/>
      <c r="AA1167" s="1536"/>
      <c r="AB1167" s="1536"/>
      <c r="AC1167" s="1536"/>
      <c r="AD1167" s="1536"/>
      <c r="AE1167" s="1536"/>
      <c r="AF1167" s="1536"/>
      <c r="AG1167" s="1536"/>
      <c r="AH1167" s="1536"/>
      <c r="AI1167" s="1536"/>
      <c r="AJ1167" s="1536"/>
      <c r="AK1167" s="1536"/>
      <c r="AL1167" s="1536"/>
      <c r="AM1167" s="1536"/>
      <c r="AN1167" s="1536"/>
      <c r="AO1167" s="1536"/>
      <c r="AP1167" s="1536"/>
      <c r="AQ1167" s="1536"/>
      <c r="AR1167" s="1536"/>
      <c r="AS1167" s="1536"/>
      <c r="AT1167" s="1536"/>
      <c r="AU1167" s="1536"/>
      <c r="AV1167" s="1536"/>
      <c r="AW1167" s="1536"/>
      <c r="AX1167" s="1536"/>
      <c r="AY1167" s="1536"/>
      <c r="AZ1167" s="1536"/>
      <c r="BA1167" s="1536"/>
      <c r="BB1167" s="1536"/>
      <c r="BC1167" s="1536"/>
      <c r="BD1167" s="1536"/>
      <c r="BE1167" s="1536"/>
      <c r="BF1167" s="1536"/>
    </row>
    <row r="1168" spans="2:58" ht="15" x14ac:dyDescent="0.25">
      <c r="B1168" s="1536"/>
      <c r="C1168" s="1536"/>
      <c r="D1168" s="1536"/>
      <c r="E1168" s="1536"/>
      <c r="F1168" s="1536"/>
      <c r="G1168" s="1536"/>
      <c r="H1168" s="1536"/>
      <c r="I1168" s="1536"/>
      <c r="J1168" s="1536"/>
      <c r="K1168" s="1536"/>
      <c r="L1168" s="1536"/>
      <c r="M1168" s="1536"/>
      <c r="N1168" s="1536"/>
      <c r="O1168" s="1536"/>
      <c r="P1168" s="1536"/>
      <c r="Q1168" s="1536"/>
      <c r="R1168" s="1536"/>
      <c r="S1168" s="1536"/>
      <c r="T1168" s="1536"/>
      <c r="U1168" s="1536"/>
      <c r="V1168" s="1536"/>
      <c r="W1168" s="1536"/>
      <c r="X1168" s="1536"/>
      <c r="Y1168" s="1536"/>
      <c r="Z1168" s="1536"/>
      <c r="AA1168" s="1536"/>
      <c r="AB1168" s="1536"/>
      <c r="AC1168" s="1536"/>
      <c r="AD1168" s="1536"/>
      <c r="AE1168" s="1536"/>
      <c r="AF1168" s="1536"/>
      <c r="AG1168" s="1536"/>
      <c r="AH1168" s="1536"/>
      <c r="AI1168" s="1536"/>
      <c r="AJ1168" s="1536"/>
      <c r="AK1168" s="1536"/>
      <c r="AL1168" s="1536"/>
      <c r="AM1168" s="1536"/>
      <c r="AN1168" s="1536"/>
      <c r="AO1168" s="1536"/>
      <c r="AP1168" s="1536"/>
      <c r="AQ1168" s="1536"/>
      <c r="AR1168" s="1536"/>
      <c r="AS1168" s="1536"/>
      <c r="AT1168" s="1536"/>
      <c r="AU1168" s="1536"/>
      <c r="AV1168" s="1536"/>
      <c r="AW1168" s="1536"/>
      <c r="AX1168" s="1536"/>
      <c r="AY1168" s="1536"/>
      <c r="AZ1168" s="1536"/>
      <c r="BA1168" s="1536"/>
      <c r="BB1168" s="1536"/>
      <c r="BC1168" s="1536"/>
      <c r="BD1168" s="1536"/>
      <c r="BE1168" s="1536"/>
      <c r="BF1168" s="1536"/>
    </row>
    <row r="1169" spans="2:58" ht="15" x14ac:dyDescent="0.25">
      <c r="B1169" s="1536"/>
      <c r="C1169" s="1536"/>
      <c r="D1169" s="1536"/>
      <c r="E1169" s="1536"/>
      <c r="F1169" s="1536"/>
      <c r="G1169" s="1536"/>
      <c r="H1169" s="1536"/>
      <c r="I1169" s="1536"/>
      <c r="J1169" s="1536"/>
      <c r="K1169" s="1536"/>
      <c r="L1169" s="1536"/>
      <c r="M1169" s="1536"/>
      <c r="N1169" s="1536"/>
      <c r="O1169" s="1536"/>
      <c r="P1169" s="1536"/>
      <c r="Q1169" s="1536"/>
      <c r="R1169" s="1536"/>
      <c r="S1169" s="1536"/>
      <c r="T1169" s="1536"/>
      <c r="U1169" s="1536"/>
      <c r="V1169" s="1536"/>
      <c r="W1169" s="1536"/>
      <c r="X1169" s="1536"/>
      <c r="Y1169" s="1536"/>
      <c r="Z1169" s="1536"/>
      <c r="AA1169" s="1536"/>
      <c r="AB1169" s="1536"/>
      <c r="AC1169" s="1536"/>
      <c r="AD1169" s="1536"/>
      <c r="AE1169" s="1536"/>
      <c r="AF1169" s="1536"/>
      <c r="AG1169" s="1536"/>
      <c r="AH1169" s="1536"/>
      <c r="AI1169" s="1536"/>
      <c r="AJ1169" s="1536"/>
      <c r="AK1169" s="1536"/>
      <c r="AL1169" s="1536"/>
      <c r="AM1169" s="1536"/>
      <c r="AN1169" s="1536"/>
      <c r="AO1169" s="1536"/>
      <c r="AP1169" s="1536"/>
      <c r="AQ1169" s="1536"/>
      <c r="AR1169" s="1536"/>
      <c r="AS1169" s="1536"/>
      <c r="AT1169" s="1536"/>
      <c r="AU1169" s="1536"/>
      <c r="AV1169" s="1536"/>
      <c r="AW1169" s="1536"/>
      <c r="AX1169" s="1536"/>
      <c r="AY1169" s="1536"/>
      <c r="AZ1169" s="1536"/>
      <c r="BA1169" s="1536"/>
      <c r="BB1169" s="1536"/>
      <c r="BC1169" s="1536"/>
      <c r="BD1169" s="1536"/>
      <c r="BE1169" s="1536"/>
      <c r="BF1169" s="1536"/>
    </row>
    <row r="1170" spans="2:58" ht="15" x14ac:dyDescent="0.25">
      <c r="B1170" s="1536"/>
      <c r="C1170" s="1536"/>
      <c r="D1170" s="1536"/>
      <c r="E1170" s="1536"/>
      <c r="F1170" s="1536"/>
      <c r="G1170" s="1536"/>
      <c r="H1170" s="1536"/>
      <c r="I1170" s="1536"/>
      <c r="J1170" s="1536"/>
      <c r="K1170" s="1536"/>
      <c r="L1170" s="1536"/>
      <c r="M1170" s="1536"/>
      <c r="N1170" s="1536"/>
      <c r="O1170" s="1536"/>
      <c r="P1170" s="1536"/>
      <c r="Q1170" s="1536"/>
      <c r="R1170" s="1536"/>
      <c r="S1170" s="1536"/>
      <c r="T1170" s="1536"/>
      <c r="U1170" s="1536"/>
      <c r="V1170" s="1536"/>
      <c r="W1170" s="1536"/>
      <c r="X1170" s="1536"/>
      <c r="Y1170" s="1536"/>
      <c r="Z1170" s="1536"/>
      <c r="AA1170" s="1536"/>
      <c r="AB1170" s="1536"/>
      <c r="AC1170" s="1536"/>
      <c r="AD1170" s="1536"/>
      <c r="AE1170" s="1536"/>
      <c r="AF1170" s="1536"/>
      <c r="AG1170" s="1536"/>
      <c r="AH1170" s="1536"/>
      <c r="AI1170" s="1536"/>
      <c r="AJ1170" s="1536"/>
      <c r="AK1170" s="1536"/>
      <c r="AL1170" s="1536"/>
      <c r="AM1170" s="1536"/>
      <c r="AN1170" s="1536"/>
      <c r="AO1170" s="1536"/>
      <c r="AP1170" s="1536"/>
      <c r="AQ1170" s="1536"/>
      <c r="AR1170" s="1536"/>
      <c r="AS1170" s="1536"/>
      <c r="AT1170" s="1536"/>
      <c r="AU1170" s="1536"/>
      <c r="AV1170" s="1536"/>
      <c r="AW1170" s="1536"/>
      <c r="AX1170" s="1536"/>
      <c r="AY1170" s="1536"/>
      <c r="AZ1170" s="1536"/>
      <c r="BA1170" s="1536"/>
      <c r="BB1170" s="1536"/>
      <c r="BC1170" s="1536"/>
      <c r="BD1170" s="1536"/>
      <c r="BE1170" s="1536"/>
      <c r="BF1170" s="1536"/>
    </row>
    <row r="1171" spans="2:58" ht="15" x14ac:dyDescent="0.25">
      <c r="B1171" s="1536"/>
      <c r="C1171" s="1536"/>
      <c r="D1171" s="1536"/>
      <c r="E1171" s="1536"/>
      <c r="F1171" s="1536"/>
      <c r="G1171" s="1536"/>
      <c r="H1171" s="1536"/>
      <c r="I1171" s="1536"/>
      <c r="J1171" s="1536"/>
      <c r="K1171" s="1536"/>
      <c r="L1171" s="1536"/>
      <c r="M1171" s="1536"/>
      <c r="N1171" s="1536"/>
      <c r="O1171" s="1536"/>
      <c r="P1171" s="1536"/>
      <c r="Q1171" s="1536"/>
      <c r="R1171" s="1536"/>
      <c r="S1171" s="1536"/>
      <c r="T1171" s="1536"/>
      <c r="U1171" s="1536"/>
      <c r="V1171" s="1536"/>
      <c r="W1171" s="1536"/>
      <c r="X1171" s="1536"/>
      <c r="Y1171" s="1536"/>
      <c r="Z1171" s="1536"/>
      <c r="AA1171" s="1536"/>
      <c r="AB1171" s="1536"/>
      <c r="AC1171" s="1536"/>
      <c r="AD1171" s="1536"/>
      <c r="AE1171" s="1536"/>
      <c r="AF1171" s="1536"/>
      <c r="AG1171" s="1536"/>
      <c r="AH1171" s="1536"/>
      <c r="AI1171" s="1536"/>
      <c r="AJ1171" s="1536"/>
      <c r="AK1171" s="1536"/>
      <c r="AL1171" s="1536"/>
      <c r="AM1171" s="1536"/>
      <c r="AN1171" s="1536"/>
      <c r="AO1171" s="1536"/>
      <c r="AP1171" s="1536"/>
      <c r="AQ1171" s="1536"/>
      <c r="AR1171" s="1536"/>
      <c r="AS1171" s="1536"/>
      <c r="AT1171" s="1536"/>
      <c r="AU1171" s="1536"/>
      <c r="AV1171" s="1536"/>
      <c r="AW1171" s="1536"/>
      <c r="AX1171" s="1536"/>
      <c r="AY1171" s="1536"/>
      <c r="AZ1171" s="1536"/>
      <c r="BA1171" s="1536"/>
      <c r="BB1171" s="1536"/>
      <c r="BC1171" s="1536"/>
      <c r="BD1171" s="1536"/>
      <c r="BE1171" s="1536"/>
      <c r="BF1171" s="1536"/>
    </row>
    <row r="1172" spans="2:58" ht="15" x14ac:dyDescent="0.25">
      <c r="B1172" s="1536"/>
      <c r="C1172" s="1536"/>
      <c r="D1172" s="1536"/>
      <c r="E1172" s="1536"/>
      <c r="F1172" s="1536"/>
      <c r="G1172" s="1536"/>
      <c r="H1172" s="1536"/>
      <c r="I1172" s="1536"/>
      <c r="J1172" s="1536"/>
      <c r="K1172" s="1536"/>
      <c r="L1172" s="1536"/>
      <c r="M1172" s="1536"/>
      <c r="N1172" s="1536"/>
      <c r="O1172" s="1536"/>
      <c r="P1172" s="1536"/>
      <c r="Q1172" s="1536"/>
      <c r="R1172" s="1536"/>
      <c r="S1172" s="1536"/>
      <c r="T1172" s="1536"/>
      <c r="U1172" s="1536"/>
      <c r="V1172" s="1536"/>
      <c r="W1172" s="1536"/>
      <c r="X1172" s="1536"/>
      <c r="Y1172" s="1536"/>
      <c r="Z1172" s="1536"/>
      <c r="AA1172" s="1536"/>
      <c r="AB1172" s="1536"/>
      <c r="AC1172" s="1536"/>
      <c r="AD1172" s="1536"/>
      <c r="AE1172" s="1536"/>
      <c r="AF1172" s="1536"/>
      <c r="AG1172" s="1536"/>
      <c r="AH1172" s="1536"/>
      <c r="AI1172" s="1536"/>
      <c r="AJ1172" s="1536"/>
      <c r="AK1172" s="1536"/>
      <c r="AL1172" s="1536"/>
      <c r="AM1172" s="1536"/>
      <c r="AN1172" s="1536"/>
      <c r="AO1172" s="1536"/>
      <c r="AP1172" s="1536"/>
      <c r="AQ1172" s="1536"/>
      <c r="AR1172" s="1536"/>
      <c r="AS1172" s="1536"/>
      <c r="AT1172" s="1536"/>
      <c r="AU1172" s="1536"/>
      <c r="AV1172" s="1536"/>
      <c r="AW1172" s="1536"/>
      <c r="AX1172" s="1536"/>
      <c r="AY1172" s="1536"/>
      <c r="AZ1172" s="1536"/>
      <c r="BA1172" s="1536"/>
      <c r="BB1172" s="1536"/>
      <c r="BC1172" s="1536"/>
      <c r="BD1172" s="1536"/>
      <c r="BE1172" s="1536"/>
      <c r="BF1172" s="1536"/>
    </row>
    <row r="1173" spans="2:58" ht="15" x14ac:dyDescent="0.25">
      <c r="B1173" s="1536"/>
      <c r="C1173" s="1536"/>
      <c r="D1173" s="1536"/>
      <c r="E1173" s="1536"/>
      <c r="F1173" s="1536"/>
      <c r="G1173" s="1536"/>
      <c r="H1173" s="1536"/>
      <c r="I1173" s="1536"/>
      <c r="J1173" s="1536"/>
      <c r="K1173" s="1536"/>
      <c r="L1173" s="1536"/>
      <c r="M1173" s="1536"/>
      <c r="N1173" s="1536"/>
      <c r="O1173" s="1536"/>
      <c r="P1173" s="1536"/>
      <c r="Q1173" s="1536"/>
      <c r="R1173" s="1536"/>
      <c r="S1173" s="1536"/>
      <c r="T1173" s="1536"/>
      <c r="U1173" s="1536"/>
      <c r="V1173" s="1536"/>
      <c r="W1173" s="1536"/>
      <c r="X1173" s="1536"/>
      <c r="Y1173" s="1536"/>
      <c r="Z1173" s="1536"/>
      <c r="AA1173" s="1536"/>
      <c r="AB1173" s="1536"/>
      <c r="AC1173" s="1536"/>
      <c r="AD1173" s="1536"/>
      <c r="AE1173" s="1536"/>
      <c r="AF1173" s="1536"/>
      <c r="AG1173" s="1536"/>
      <c r="AH1173" s="1536"/>
      <c r="AI1173" s="1536"/>
      <c r="AJ1173" s="1536"/>
      <c r="AK1173" s="1536"/>
      <c r="AL1173" s="1536"/>
      <c r="AM1173" s="1536"/>
      <c r="AN1173" s="1536"/>
      <c r="AO1173" s="1536"/>
      <c r="AP1173" s="1536"/>
      <c r="AQ1173" s="1536"/>
      <c r="AR1173" s="1536"/>
      <c r="AS1173" s="1536"/>
      <c r="AT1173" s="1536"/>
      <c r="AU1173" s="1536"/>
      <c r="AV1173" s="1536"/>
      <c r="AW1173" s="1536"/>
      <c r="AX1173" s="1536"/>
      <c r="AY1173" s="1536"/>
      <c r="AZ1173" s="1536"/>
      <c r="BA1173" s="1536"/>
      <c r="BB1173" s="1536"/>
      <c r="BC1173" s="1536"/>
      <c r="BD1173" s="1536"/>
      <c r="BE1173" s="1536"/>
      <c r="BF1173" s="1536"/>
    </row>
    <row r="1174" spans="2:58" ht="15" x14ac:dyDescent="0.25">
      <c r="B1174" s="1536"/>
      <c r="C1174" s="1536"/>
      <c r="D1174" s="1536"/>
      <c r="E1174" s="1536"/>
      <c r="F1174" s="1536"/>
      <c r="G1174" s="1536"/>
      <c r="H1174" s="1536"/>
      <c r="I1174" s="1536"/>
      <c r="J1174" s="1536"/>
      <c r="K1174" s="1536"/>
      <c r="L1174" s="1536"/>
      <c r="M1174" s="1536"/>
      <c r="N1174" s="1536"/>
      <c r="O1174" s="1536"/>
      <c r="P1174" s="1536"/>
      <c r="Q1174" s="1536"/>
      <c r="R1174" s="1536"/>
      <c r="S1174" s="1536"/>
      <c r="T1174" s="1536"/>
      <c r="U1174" s="1536"/>
      <c r="V1174" s="1536"/>
      <c r="W1174" s="1536"/>
      <c r="X1174" s="1536"/>
      <c r="Y1174" s="1536"/>
      <c r="Z1174" s="1536"/>
      <c r="AA1174" s="1536"/>
      <c r="AB1174" s="1536"/>
      <c r="AC1174" s="1536"/>
      <c r="AD1174" s="1536"/>
      <c r="AE1174" s="1536"/>
      <c r="AF1174" s="1536"/>
      <c r="AG1174" s="1536"/>
      <c r="AH1174" s="1536"/>
      <c r="AI1174" s="1536"/>
      <c r="AJ1174" s="1536"/>
      <c r="AK1174" s="1536"/>
      <c r="AL1174" s="1536"/>
      <c r="AM1174" s="1536"/>
      <c r="AN1174" s="1536"/>
      <c r="AO1174" s="1536"/>
      <c r="AP1174" s="1536"/>
      <c r="AQ1174" s="1536"/>
      <c r="AR1174" s="1536"/>
      <c r="AS1174" s="1536"/>
      <c r="AT1174" s="1536"/>
      <c r="AU1174" s="1536"/>
      <c r="AV1174" s="1536"/>
      <c r="AW1174" s="1536"/>
      <c r="AX1174" s="1536"/>
      <c r="AY1174" s="1536"/>
      <c r="AZ1174" s="1536"/>
      <c r="BA1174" s="1536"/>
      <c r="BB1174" s="1536"/>
      <c r="BC1174" s="1536"/>
      <c r="BD1174" s="1536"/>
      <c r="BE1174" s="1536"/>
      <c r="BF1174" s="1536"/>
    </row>
    <row r="1175" spans="2:58" ht="15" x14ac:dyDescent="0.25">
      <c r="B1175" s="1536"/>
      <c r="C1175" s="1536"/>
      <c r="D1175" s="1536"/>
      <c r="E1175" s="1536"/>
      <c r="F1175" s="1536"/>
      <c r="G1175" s="1536"/>
      <c r="H1175" s="1536"/>
      <c r="I1175" s="1536"/>
      <c r="J1175" s="1536"/>
      <c r="K1175" s="1536"/>
      <c r="L1175" s="1536"/>
      <c r="M1175" s="1536"/>
      <c r="N1175" s="1536"/>
      <c r="O1175" s="1536"/>
      <c r="P1175" s="1536"/>
      <c r="Q1175" s="1536"/>
      <c r="R1175" s="1536"/>
      <c r="S1175" s="1536"/>
      <c r="T1175" s="1536"/>
      <c r="U1175" s="1536"/>
      <c r="V1175" s="1536"/>
      <c r="W1175" s="1536"/>
      <c r="X1175" s="1536"/>
      <c r="Y1175" s="1536"/>
      <c r="Z1175" s="1536"/>
      <c r="AA1175" s="1536"/>
      <c r="AB1175" s="1536"/>
      <c r="AC1175" s="1536"/>
      <c r="AD1175" s="1536"/>
      <c r="AE1175" s="1536"/>
      <c r="AF1175" s="1536"/>
      <c r="AG1175" s="1536"/>
      <c r="AH1175" s="1536"/>
      <c r="AI1175" s="1536"/>
      <c r="AJ1175" s="1536"/>
      <c r="AK1175" s="1536"/>
      <c r="AL1175" s="1536"/>
      <c r="AM1175" s="1536"/>
      <c r="AN1175" s="1536"/>
      <c r="AO1175" s="1536"/>
      <c r="AP1175" s="1536"/>
      <c r="AQ1175" s="1536"/>
      <c r="AR1175" s="1536"/>
      <c r="AS1175" s="1536"/>
      <c r="AT1175" s="1536"/>
      <c r="AU1175" s="1536"/>
      <c r="AV1175" s="1536"/>
      <c r="AW1175" s="1536"/>
      <c r="AX1175" s="1536"/>
      <c r="AY1175" s="1536"/>
      <c r="AZ1175" s="1536"/>
      <c r="BA1175" s="1536"/>
      <c r="BB1175" s="1536"/>
      <c r="BC1175" s="1536"/>
      <c r="BD1175" s="1536"/>
      <c r="BE1175" s="1536"/>
      <c r="BF1175" s="1536"/>
    </row>
    <row r="1176" spans="2:58" ht="15" x14ac:dyDescent="0.25">
      <c r="B1176" s="1536"/>
      <c r="C1176" s="1536"/>
      <c r="D1176" s="1536"/>
      <c r="E1176" s="1536"/>
      <c r="F1176" s="1536"/>
      <c r="G1176" s="1536"/>
      <c r="H1176" s="1536"/>
      <c r="I1176" s="1536"/>
      <c r="J1176" s="1536"/>
      <c r="K1176" s="1536"/>
      <c r="L1176" s="1536"/>
      <c r="M1176" s="1536"/>
      <c r="N1176" s="1536"/>
      <c r="O1176" s="1536"/>
      <c r="P1176" s="1536"/>
      <c r="Q1176" s="1536"/>
      <c r="R1176" s="1536"/>
      <c r="S1176" s="1536"/>
      <c r="T1176" s="1536"/>
      <c r="U1176" s="1536"/>
      <c r="V1176" s="1536"/>
      <c r="W1176" s="1536"/>
      <c r="X1176" s="1536"/>
      <c r="Y1176" s="1536"/>
      <c r="Z1176" s="1536"/>
      <c r="AA1176" s="1536"/>
      <c r="AB1176" s="1536"/>
      <c r="AC1176" s="1536"/>
      <c r="AD1176" s="1536"/>
      <c r="AE1176" s="1536"/>
      <c r="AF1176" s="1536"/>
      <c r="AG1176" s="1536"/>
      <c r="AH1176" s="1536"/>
      <c r="AI1176" s="1536"/>
      <c r="AJ1176" s="1536"/>
      <c r="AK1176" s="1536"/>
      <c r="AL1176" s="1536"/>
      <c r="AM1176" s="1536"/>
      <c r="AN1176" s="1536"/>
      <c r="AO1176" s="1536"/>
      <c r="AP1176" s="1536"/>
      <c r="AQ1176" s="1536"/>
      <c r="AR1176" s="1536"/>
      <c r="AS1176" s="1536"/>
      <c r="AT1176" s="1536"/>
      <c r="AU1176" s="1536"/>
      <c r="AV1176" s="1536"/>
      <c r="AW1176" s="1536"/>
      <c r="AX1176" s="1536"/>
      <c r="AY1176" s="1536"/>
      <c r="AZ1176" s="1536"/>
      <c r="BA1176" s="1536"/>
      <c r="BB1176" s="1536"/>
      <c r="BC1176" s="1536"/>
      <c r="BD1176" s="1536"/>
      <c r="BE1176" s="1536"/>
      <c r="BF1176" s="1536"/>
    </row>
    <row r="1177" spans="2:58" ht="15" x14ac:dyDescent="0.25">
      <c r="B1177" s="1536"/>
      <c r="C1177" s="1536"/>
      <c r="D1177" s="1536"/>
      <c r="E1177" s="1536"/>
      <c r="F1177" s="1536"/>
      <c r="G1177" s="1536"/>
      <c r="H1177" s="1536"/>
      <c r="I1177" s="1536"/>
      <c r="J1177" s="1536"/>
      <c r="K1177" s="1536"/>
      <c r="L1177" s="1536"/>
      <c r="M1177" s="1536"/>
      <c r="N1177" s="1536"/>
      <c r="O1177" s="1536"/>
      <c r="P1177" s="1536"/>
      <c r="Q1177" s="1536"/>
      <c r="R1177" s="1536"/>
      <c r="S1177" s="1536"/>
      <c r="T1177" s="1536"/>
      <c r="U1177" s="1536"/>
      <c r="V1177" s="1536"/>
      <c r="W1177" s="1536"/>
      <c r="X1177" s="1536"/>
      <c r="Y1177" s="1536"/>
      <c r="Z1177" s="1536"/>
      <c r="AA1177" s="1536"/>
      <c r="AB1177" s="1536"/>
      <c r="AC1177" s="1536"/>
      <c r="AD1177" s="1536"/>
      <c r="AE1177" s="1536"/>
      <c r="AF1177" s="1536"/>
      <c r="AG1177" s="1536"/>
      <c r="AH1177" s="1536"/>
      <c r="AI1177" s="1536"/>
      <c r="AJ1177" s="1536"/>
      <c r="AK1177" s="1536"/>
      <c r="AL1177" s="1536"/>
      <c r="AM1177" s="1536"/>
      <c r="AN1177" s="1536"/>
      <c r="AO1177" s="1536"/>
      <c r="AP1177" s="1536"/>
      <c r="AQ1177" s="1536"/>
      <c r="AR1177" s="1536"/>
      <c r="AS1177" s="1536"/>
      <c r="AT1177" s="1536"/>
      <c r="AU1177" s="1536"/>
      <c r="AV1177" s="1536"/>
      <c r="AW1177" s="1536"/>
      <c r="AX1177" s="1536"/>
      <c r="AY1177" s="1536"/>
      <c r="AZ1177" s="1536"/>
      <c r="BA1177" s="1536"/>
      <c r="BB1177" s="1536"/>
      <c r="BC1177" s="1536"/>
      <c r="BD1177" s="1536"/>
      <c r="BE1177" s="1536"/>
      <c r="BF1177" s="1536"/>
    </row>
    <row r="1178" spans="2:58" ht="15" x14ac:dyDescent="0.25">
      <c r="B1178" s="1536"/>
      <c r="C1178" s="1536"/>
      <c r="D1178" s="1536"/>
      <c r="E1178" s="1536"/>
      <c r="F1178" s="1536"/>
      <c r="G1178" s="1536"/>
      <c r="H1178" s="1536"/>
      <c r="I1178" s="1536"/>
      <c r="J1178" s="1536"/>
      <c r="K1178" s="1536"/>
      <c r="L1178" s="1536"/>
      <c r="M1178" s="1536"/>
      <c r="N1178" s="1536"/>
      <c r="O1178" s="1536"/>
      <c r="P1178" s="1536"/>
      <c r="Q1178" s="1536"/>
      <c r="R1178" s="1536"/>
      <c r="S1178" s="1536"/>
      <c r="T1178" s="1536"/>
      <c r="U1178" s="1536"/>
      <c r="V1178" s="1536"/>
      <c r="W1178" s="1536"/>
      <c r="X1178" s="1536"/>
      <c r="Y1178" s="1536"/>
      <c r="Z1178" s="1536"/>
      <c r="AA1178" s="1536"/>
      <c r="AB1178" s="1536"/>
      <c r="AC1178" s="1536"/>
      <c r="AD1178" s="1536"/>
      <c r="AE1178" s="1536"/>
      <c r="AF1178" s="1536"/>
      <c r="AG1178" s="1536"/>
      <c r="AH1178" s="1536"/>
      <c r="AI1178" s="1536"/>
      <c r="AJ1178" s="1536"/>
      <c r="AK1178" s="1536"/>
      <c r="AL1178" s="1536"/>
      <c r="AM1178" s="1536"/>
      <c r="AN1178" s="1536"/>
      <c r="AO1178" s="1536"/>
      <c r="AP1178" s="1536"/>
      <c r="AQ1178" s="1536"/>
      <c r="AR1178" s="1536"/>
      <c r="AS1178" s="1536"/>
      <c r="AT1178" s="1536"/>
      <c r="AU1178" s="1536"/>
      <c r="AV1178" s="1536"/>
      <c r="AW1178" s="1536"/>
      <c r="AX1178" s="1536"/>
      <c r="AY1178" s="1536"/>
      <c r="AZ1178" s="1536"/>
      <c r="BA1178" s="1536"/>
      <c r="BB1178" s="1536"/>
      <c r="BC1178" s="1536"/>
      <c r="BD1178" s="1536"/>
      <c r="BE1178" s="1536"/>
      <c r="BF1178" s="1536"/>
    </row>
    <row r="1179" spans="2:58" ht="15" x14ac:dyDescent="0.25">
      <c r="B1179" s="1536"/>
      <c r="C1179" s="1536"/>
      <c r="D1179" s="1536"/>
      <c r="E1179" s="1536"/>
      <c r="F1179" s="1536"/>
      <c r="G1179" s="1536"/>
      <c r="H1179" s="1536"/>
      <c r="I1179" s="1536"/>
      <c r="J1179" s="1536"/>
      <c r="K1179" s="1536"/>
      <c r="L1179" s="1536"/>
      <c r="M1179" s="1536"/>
      <c r="N1179" s="1536"/>
      <c r="O1179" s="1536"/>
      <c r="P1179" s="1536"/>
      <c r="Q1179" s="1536"/>
      <c r="R1179" s="1536"/>
      <c r="S1179" s="1536"/>
      <c r="T1179" s="1536"/>
      <c r="U1179" s="1536"/>
      <c r="V1179" s="1536"/>
      <c r="W1179" s="1536"/>
      <c r="X1179" s="1536"/>
      <c r="Y1179" s="1536"/>
      <c r="Z1179" s="1536"/>
      <c r="AA1179" s="1536"/>
      <c r="AB1179" s="1536"/>
      <c r="AC1179" s="1536"/>
      <c r="AD1179" s="1536"/>
      <c r="AE1179" s="1536"/>
      <c r="AF1179" s="1536"/>
      <c r="AG1179" s="1536"/>
      <c r="AH1179" s="1536"/>
      <c r="AI1179" s="1536"/>
      <c r="AJ1179" s="1536"/>
      <c r="AK1179" s="1536"/>
      <c r="AL1179" s="1536"/>
      <c r="AM1179" s="1536"/>
      <c r="AN1179" s="1536"/>
      <c r="AO1179" s="1536"/>
      <c r="AP1179" s="1536"/>
      <c r="AQ1179" s="1536"/>
      <c r="AR1179" s="1536"/>
      <c r="AS1179" s="1536"/>
      <c r="AT1179" s="1536"/>
      <c r="AU1179" s="1536"/>
      <c r="AV1179" s="1536"/>
      <c r="AW1179" s="1536"/>
      <c r="AX1179" s="1536"/>
      <c r="AY1179" s="1536"/>
      <c r="AZ1179" s="1536"/>
      <c r="BA1179" s="1536"/>
      <c r="BB1179" s="1536"/>
      <c r="BC1179" s="1536"/>
      <c r="BD1179" s="1536"/>
      <c r="BE1179" s="1536"/>
      <c r="BF1179" s="1536"/>
    </row>
    <row r="1180" spans="2:58" ht="15" x14ac:dyDescent="0.25">
      <c r="B1180" s="1536"/>
      <c r="C1180" s="1536"/>
      <c r="D1180" s="1536"/>
      <c r="E1180" s="1536"/>
      <c r="F1180" s="1536"/>
      <c r="G1180" s="1536"/>
      <c r="H1180" s="1536"/>
      <c r="I1180" s="1536"/>
      <c r="J1180" s="1536"/>
      <c r="K1180" s="1536"/>
      <c r="L1180" s="1536"/>
      <c r="M1180" s="1536"/>
      <c r="N1180" s="1536"/>
      <c r="O1180" s="1536"/>
      <c r="P1180" s="1536"/>
      <c r="Q1180" s="1536"/>
      <c r="R1180" s="1536"/>
      <c r="S1180" s="1536"/>
      <c r="T1180" s="1536"/>
      <c r="U1180" s="1536"/>
      <c r="V1180" s="1536"/>
      <c r="W1180" s="1536"/>
      <c r="X1180" s="1536"/>
      <c r="Y1180" s="1536"/>
      <c r="Z1180" s="1536"/>
      <c r="AA1180" s="1536"/>
      <c r="AB1180" s="1536"/>
      <c r="AC1180" s="1536"/>
      <c r="AD1180" s="1536"/>
      <c r="AE1180" s="1536"/>
      <c r="AF1180" s="1536"/>
      <c r="AG1180" s="1536"/>
      <c r="AH1180" s="1536"/>
      <c r="AI1180" s="1536"/>
      <c r="AJ1180" s="1536"/>
      <c r="AK1180" s="1536"/>
      <c r="AL1180" s="1536"/>
      <c r="AM1180" s="1536"/>
      <c r="AN1180" s="1536"/>
      <c r="AO1180" s="1536"/>
      <c r="AP1180" s="1536"/>
      <c r="AQ1180" s="1536"/>
      <c r="AR1180" s="1536"/>
      <c r="AS1180" s="1536"/>
      <c r="AT1180" s="1536"/>
      <c r="AU1180" s="1536"/>
      <c r="AV1180" s="1536"/>
      <c r="AW1180" s="1536"/>
      <c r="AX1180" s="1536"/>
      <c r="AY1180" s="1536"/>
      <c r="AZ1180" s="1536"/>
      <c r="BA1180" s="1536"/>
      <c r="BB1180" s="1536"/>
      <c r="BC1180" s="1536"/>
      <c r="BD1180" s="1536"/>
      <c r="BE1180" s="1536"/>
      <c r="BF1180" s="1536"/>
    </row>
    <row r="1181" spans="2:58" ht="15" x14ac:dyDescent="0.25">
      <c r="B1181" s="1536"/>
      <c r="C1181" s="1536"/>
      <c r="D1181" s="1536"/>
      <c r="E1181" s="1536"/>
      <c r="F1181" s="1536"/>
      <c r="G1181" s="1536"/>
      <c r="H1181" s="1536"/>
      <c r="I1181" s="1536"/>
      <c r="J1181" s="1536"/>
      <c r="K1181" s="1536"/>
      <c r="L1181" s="1536"/>
      <c r="M1181" s="1536"/>
      <c r="N1181" s="1536"/>
      <c r="O1181" s="1536"/>
      <c r="P1181" s="1536"/>
      <c r="Q1181" s="1536"/>
      <c r="R1181" s="1536"/>
      <c r="S1181" s="1536"/>
      <c r="T1181" s="1536"/>
      <c r="U1181" s="1536"/>
      <c r="V1181" s="1536"/>
      <c r="W1181" s="1536"/>
      <c r="X1181" s="1536"/>
      <c r="Y1181" s="1536"/>
      <c r="Z1181" s="1536"/>
      <c r="AA1181" s="1536"/>
      <c r="AB1181" s="1536"/>
      <c r="AC1181" s="1536"/>
      <c r="AD1181" s="1536"/>
      <c r="AE1181" s="1536"/>
      <c r="AF1181" s="1536"/>
      <c r="AG1181" s="1536"/>
      <c r="AH1181" s="1536"/>
      <c r="AI1181" s="1536"/>
      <c r="AJ1181" s="1536"/>
      <c r="AK1181" s="1536"/>
      <c r="AL1181" s="1536"/>
      <c r="AM1181" s="1536"/>
      <c r="AN1181" s="1536"/>
      <c r="AO1181" s="1536"/>
      <c r="AP1181" s="1536"/>
      <c r="AQ1181" s="1536"/>
      <c r="AR1181" s="1536"/>
      <c r="AS1181" s="1536"/>
      <c r="AT1181" s="1536"/>
      <c r="AU1181" s="1536"/>
      <c r="AV1181" s="1536"/>
      <c r="AW1181" s="1536"/>
      <c r="AX1181" s="1536"/>
      <c r="AY1181" s="1536"/>
      <c r="AZ1181" s="1536"/>
      <c r="BA1181" s="1536"/>
      <c r="BB1181" s="1536"/>
      <c r="BC1181" s="1536"/>
      <c r="BD1181" s="1536"/>
      <c r="BE1181" s="1536"/>
      <c r="BF1181" s="1536"/>
    </row>
    <row r="1182" spans="2:58" ht="15" x14ac:dyDescent="0.25">
      <c r="B1182" s="1536"/>
      <c r="C1182" s="1536"/>
      <c r="D1182" s="1536"/>
      <c r="E1182" s="1536"/>
      <c r="F1182" s="1536"/>
      <c r="G1182" s="1536"/>
      <c r="H1182" s="1536"/>
      <c r="I1182" s="1536"/>
      <c r="J1182" s="1536"/>
      <c r="K1182" s="1536"/>
      <c r="L1182" s="1536"/>
      <c r="M1182" s="1536"/>
      <c r="N1182" s="1536"/>
      <c r="O1182" s="1536"/>
      <c r="P1182" s="1536"/>
      <c r="Q1182" s="1536"/>
      <c r="R1182" s="1536"/>
      <c r="S1182" s="1536"/>
      <c r="T1182" s="1536"/>
      <c r="U1182" s="1536"/>
      <c r="V1182" s="1536"/>
      <c r="W1182" s="1536"/>
      <c r="X1182" s="1536"/>
      <c r="Y1182" s="1536"/>
      <c r="Z1182" s="1536"/>
      <c r="AA1182" s="1536"/>
      <c r="AB1182" s="1536"/>
      <c r="AC1182" s="1536"/>
      <c r="AD1182" s="1536"/>
      <c r="AE1182" s="1536"/>
      <c r="AF1182" s="1536"/>
      <c r="AG1182" s="1536"/>
      <c r="AH1182" s="1536"/>
      <c r="AI1182" s="1536"/>
      <c r="AJ1182" s="1536"/>
      <c r="AK1182" s="1536"/>
      <c r="AL1182" s="1536"/>
      <c r="AM1182" s="1536"/>
      <c r="AN1182" s="1536"/>
      <c r="AO1182" s="1536"/>
      <c r="AP1182" s="1536"/>
      <c r="AQ1182" s="1536"/>
      <c r="AR1182" s="1536"/>
      <c r="AS1182" s="1536"/>
      <c r="AT1182" s="1536"/>
      <c r="AU1182" s="1536"/>
      <c r="AV1182" s="1536"/>
      <c r="AW1182" s="1536"/>
      <c r="AX1182" s="1536"/>
      <c r="AY1182" s="1536"/>
      <c r="AZ1182" s="1536"/>
      <c r="BA1182" s="1536"/>
      <c r="BB1182" s="1536"/>
      <c r="BC1182" s="1536"/>
      <c r="BD1182" s="1536"/>
      <c r="BE1182" s="1536"/>
      <c r="BF1182" s="1536"/>
    </row>
    <row r="1183" spans="2:58" ht="15" x14ac:dyDescent="0.25">
      <c r="B1183" s="1536"/>
      <c r="C1183" s="1536"/>
      <c r="D1183" s="1536"/>
      <c r="E1183" s="1536"/>
      <c r="F1183" s="1536"/>
      <c r="G1183" s="1536"/>
      <c r="H1183" s="1536"/>
      <c r="I1183" s="1536"/>
      <c r="J1183" s="1536"/>
      <c r="K1183" s="1536"/>
      <c r="L1183" s="1536"/>
      <c r="M1183" s="1536"/>
      <c r="N1183" s="1536"/>
      <c r="O1183" s="1536"/>
      <c r="P1183" s="1536"/>
      <c r="Q1183" s="1536"/>
      <c r="R1183" s="1536"/>
      <c r="S1183" s="1536"/>
      <c r="T1183" s="1536"/>
      <c r="U1183" s="1536"/>
      <c r="V1183" s="1536"/>
      <c r="W1183" s="1536"/>
      <c r="X1183" s="1536"/>
      <c r="Y1183" s="1536"/>
      <c r="Z1183" s="1536"/>
      <c r="AA1183" s="1536"/>
      <c r="AB1183" s="1536"/>
      <c r="AC1183" s="1536"/>
      <c r="AD1183" s="1536"/>
      <c r="AE1183" s="1536"/>
      <c r="AF1183" s="1536"/>
      <c r="AG1183" s="1536"/>
      <c r="AH1183" s="1536"/>
      <c r="AI1183" s="1536"/>
      <c r="AJ1183" s="1536"/>
      <c r="AK1183" s="1536"/>
      <c r="AL1183" s="1536"/>
      <c r="AM1183" s="1536"/>
      <c r="AN1183" s="1536"/>
      <c r="AO1183" s="1536"/>
      <c r="AP1183" s="1536"/>
      <c r="AQ1183" s="1536"/>
      <c r="AR1183" s="1536"/>
      <c r="AS1183" s="1536"/>
      <c r="AT1183" s="1536"/>
      <c r="AU1183" s="1536"/>
      <c r="AV1183" s="1536"/>
      <c r="AW1183" s="1536"/>
      <c r="AX1183" s="1536"/>
      <c r="AY1183" s="1536"/>
      <c r="AZ1183" s="1536"/>
      <c r="BA1183" s="1536"/>
      <c r="BB1183" s="1536"/>
      <c r="BC1183" s="1536"/>
      <c r="BD1183" s="1536"/>
      <c r="BE1183" s="1536"/>
      <c r="BF1183" s="1536"/>
    </row>
    <row r="1184" spans="2:58" ht="15" x14ac:dyDescent="0.25">
      <c r="B1184" s="1536"/>
      <c r="C1184" s="1536"/>
      <c r="D1184" s="1536"/>
      <c r="E1184" s="1536"/>
      <c r="F1184" s="1536"/>
      <c r="G1184" s="1536"/>
      <c r="H1184" s="1536"/>
      <c r="I1184" s="1536"/>
      <c r="J1184" s="1536"/>
      <c r="K1184" s="1536"/>
      <c r="L1184" s="1536"/>
      <c r="M1184" s="1536"/>
      <c r="N1184" s="1536"/>
      <c r="O1184" s="1536"/>
      <c r="P1184" s="1536"/>
      <c r="Q1184" s="1536"/>
      <c r="R1184" s="1536"/>
      <c r="S1184" s="1536"/>
      <c r="T1184" s="1536"/>
      <c r="U1184" s="1536"/>
      <c r="V1184" s="1536"/>
      <c r="W1184" s="1536"/>
      <c r="X1184" s="1536"/>
      <c r="Y1184" s="1536"/>
      <c r="Z1184" s="1536"/>
      <c r="AA1184" s="1536"/>
      <c r="AB1184" s="1536"/>
      <c r="AC1184" s="1536"/>
      <c r="AD1184" s="1536"/>
      <c r="AE1184" s="1536"/>
      <c r="AF1184" s="1536"/>
      <c r="AG1184" s="1536"/>
      <c r="AH1184" s="1536"/>
      <c r="AI1184" s="1536"/>
      <c r="AJ1184" s="1536"/>
      <c r="AK1184" s="1536"/>
      <c r="AL1184" s="1536"/>
      <c r="AM1184" s="1536"/>
      <c r="AN1184" s="1536"/>
      <c r="AO1184" s="1536"/>
      <c r="AP1184" s="1536"/>
      <c r="AQ1184" s="1536"/>
      <c r="AR1184" s="1536"/>
      <c r="AS1184" s="1536"/>
      <c r="AT1184" s="1536"/>
      <c r="AU1184" s="1536"/>
      <c r="AV1184" s="1536"/>
      <c r="AW1184" s="1536"/>
      <c r="AX1184" s="1536"/>
      <c r="AY1184" s="1536"/>
      <c r="AZ1184" s="1536"/>
      <c r="BA1184" s="1536"/>
      <c r="BB1184" s="1536"/>
      <c r="BC1184" s="1536"/>
      <c r="BD1184" s="1536"/>
      <c r="BE1184" s="1536"/>
      <c r="BF1184" s="1536"/>
    </row>
    <row r="1185" spans="2:58" ht="15" x14ac:dyDescent="0.25">
      <c r="B1185" s="1536"/>
      <c r="C1185" s="1536"/>
      <c r="D1185" s="1536"/>
      <c r="E1185" s="1536"/>
      <c r="F1185" s="1536"/>
      <c r="G1185" s="1536"/>
      <c r="H1185" s="1536"/>
      <c r="I1185" s="1536"/>
      <c r="J1185" s="1536"/>
      <c r="K1185" s="1536"/>
      <c r="L1185" s="1536"/>
      <c r="M1185" s="1536"/>
      <c r="N1185" s="1536"/>
      <c r="O1185" s="1536"/>
      <c r="P1185" s="1536"/>
      <c r="Q1185" s="1536"/>
      <c r="R1185" s="1536"/>
      <c r="S1185" s="1536"/>
      <c r="T1185" s="1536"/>
      <c r="U1185" s="1536"/>
      <c r="V1185" s="1536"/>
      <c r="W1185" s="1536"/>
      <c r="X1185" s="1536"/>
      <c r="Y1185" s="1536"/>
      <c r="Z1185" s="1536"/>
      <c r="AA1185" s="1536"/>
      <c r="AB1185" s="1536"/>
      <c r="AC1185" s="1536"/>
      <c r="AD1185" s="1536"/>
      <c r="AE1185" s="1536"/>
      <c r="AF1185" s="1536"/>
      <c r="AG1185" s="1536"/>
      <c r="AH1185" s="1536"/>
      <c r="AI1185" s="1536"/>
      <c r="AJ1185" s="1536"/>
      <c r="AK1185" s="1536"/>
      <c r="AL1185" s="1536"/>
      <c r="AM1185" s="1536"/>
      <c r="AN1185" s="1536"/>
      <c r="AO1185" s="1536"/>
      <c r="AP1185" s="1536"/>
      <c r="AQ1185" s="1536"/>
      <c r="AR1185" s="1536"/>
      <c r="AS1185" s="1536"/>
      <c r="AT1185" s="1536"/>
      <c r="AU1185" s="1536"/>
      <c r="AV1185" s="1536"/>
      <c r="AW1185" s="1536"/>
      <c r="AX1185" s="1536"/>
      <c r="AY1185" s="1536"/>
      <c r="AZ1185" s="1536"/>
      <c r="BA1185" s="1536"/>
      <c r="BB1185" s="1536"/>
      <c r="BC1185" s="1536"/>
      <c r="BD1185" s="1536"/>
      <c r="BE1185" s="1536"/>
      <c r="BF1185" s="1536"/>
    </row>
    <row r="1186" spans="2:58" ht="15" x14ac:dyDescent="0.25">
      <c r="B1186" s="1536"/>
      <c r="C1186" s="1536"/>
      <c r="D1186" s="1536"/>
      <c r="E1186" s="1536"/>
      <c r="F1186" s="1536"/>
      <c r="G1186" s="1536"/>
      <c r="H1186" s="1536"/>
      <c r="I1186" s="1536"/>
      <c r="J1186" s="1536"/>
      <c r="K1186" s="1536"/>
      <c r="L1186" s="1536"/>
      <c r="M1186" s="1536"/>
      <c r="N1186" s="1536"/>
      <c r="O1186" s="1536"/>
      <c r="P1186" s="1536"/>
      <c r="Q1186" s="1536"/>
      <c r="R1186" s="1536"/>
      <c r="S1186" s="1536"/>
      <c r="T1186" s="1536"/>
      <c r="U1186" s="1536"/>
      <c r="V1186" s="1536"/>
      <c r="W1186" s="1536"/>
      <c r="X1186" s="1536"/>
      <c r="Y1186" s="1536"/>
      <c r="Z1186" s="1536"/>
      <c r="AA1186" s="1536"/>
      <c r="AB1186" s="1536"/>
      <c r="AC1186" s="1536"/>
      <c r="AD1186" s="1536"/>
      <c r="AE1186" s="1536"/>
      <c r="AF1186" s="1536"/>
      <c r="AG1186" s="1536"/>
      <c r="AH1186" s="1536"/>
      <c r="AI1186" s="1536"/>
      <c r="AJ1186" s="1536"/>
      <c r="AK1186" s="1536"/>
      <c r="AL1186" s="1536"/>
      <c r="AM1186" s="1536"/>
      <c r="AN1186" s="1536"/>
      <c r="AO1186" s="1536"/>
      <c r="AP1186" s="1536"/>
      <c r="AQ1186" s="1536"/>
      <c r="AR1186" s="1536"/>
      <c r="AS1186" s="1536"/>
      <c r="AT1186" s="1536"/>
      <c r="AU1186" s="1536"/>
      <c r="AV1186" s="1536"/>
      <c r="AW1186" s="1536"/>
      <c r="AX1186" s="1536"/>
      <c r="AY1186" s="1536"/>
      <c r="AZ1186" s="1536"/>
      <c r="BA1186" s="1536"/>
      <c r="BB1186" s="1536"/>
      <c r="BC1186" s="1536"/>
      <c r="BD1186" s="1536"/>
      <c r="BE1186" s="1536"/>
      <c r="BF1186" s="1536"/>
    </row>
    <row r="1187" spans="2:58" ht="15" x14ac:dyDescent="0.25">
      <c r="B1187" s="1536"/>
      <c r="C1187" s="1536"/>
      <c r="D1187" s="1536"/>
      <c r="E1187" s="1536"/>
      <c r="F1187" s="1536"/>
      <c r="G1187" s="1536"/>
      <c r="H1187" s="1536"/>
      <c r="I1187" s="1536"/>
      <c r="J1187" s="1536"/>
      <c r="K1187" s="1536"/>
      <c r="L1187" s="1536"/>
      <c r="M1187" s="1536"/>
      <c r="N1187" s="1536"/>
      <c r="O1187" s="1536"/>
      <c r="P1187" s="1536"/>
      <c r="Q1187" s="1536"/>
      <c r="R1187" s="1536"/>
      <c r="S1187" s="1536"/>
      <c r="T1187" s="1536"/>
      <c r="U1187" s="1536"/>
      <c r="V1187" s="1536"/>
      <c r="W1187" s="1536"/>
      <c r="X1187" s="1536"/>
      <c r="Y1187" s="1536"/>
      <c r="Z1187" s="1536"/>
      <c r="AA1187" s="1536"/>
      <c r="AB1187" s="1536"/>
      <c r="AC1187" s="1536"/>
      <c r="AD1187" s="1536"/>
      <c r="AE1187" s="1536"/>
      <c r="AF1187" s="1536"/>
      <c r="AG1187" s="1536"/>
      <c r="AH1187" s="1536"/>
      <c r="AI1187" s="1536"/>
      <c r="AJ1187" s="1536"/>
      <c r="AK1187" s="1536"/>
      <c r="AL1187" s="1536"/>
      <c r="AM1187" s="1536"/>
      <c r="AN1187" s="1536"/>
      <c r="AO1187" s="1536"/>
      <c r="AP1187" s="1536"/>
      <c r="AQ1187" s="1536"/>
      <c r="AR1187" s="1536"/>
      <c r="AS1187" s="1536"/>
      <c r="AT1187" s="1536"/>
      <c r="AU1187" s="1536"/>
      <c r="AV1187" s="1536"/>
      <c r="AW1187" s="1536"/>
      <c r="AX1187" s="1536"/>
      <c r="AY1187" s="1536"/>
      <c r="AZ1187" s="1536"/>
      <c r="BA1187" s="1536"/>
      <c r="BB1187" s="1536"/>
      <c r="BC1187" s="1536"/>
      <c r="BD1187" s="1536"/>
      <c r="BE1187" s="1536"/>
      <c r="BF1187" s="1536"/>
    </row>
    <row r="1188" spans="2:58" ht="15" x14ac:dyDescent="0.25">
      <c r="B1188" s="1536"/>
      <c r="C1188" s="1536"/>
      <c r="D1188" s="1536"/>
      <c r="E1188" s="1536"/>
      <c r="F1188" s="1536"/>
      <c r="G1188" s="1536"/>
      <c r="H1188" s="1536"/>
      <c r="I1188" s="1536"/>
      <c r="J1188" s="1536"/>
      <c r="K1188" s="1536"/>
      <c r="L1188" s="1536"/>
      <c r="M1188" s="1536"/>
      <c r="N1188" s="1536"/>
      <c r="O1188" s="1536"/>
      <c r="P1188" s="1536"/>
      <c r="Q1188" s="1536"/>
      <c r="R1188" s="1536"/>
      <c r="S1188" s="1536"/>
      <c r="T1188" s="1536"/>
      <c r="U1188" s="1536"/>
      <c r="V1188" s="1536"/>
      <c r="W1188" s="1536"/>
      <c r="X1188" s="1536"/>
      <c r="Y1188" s="1536"/>
      <c r="Z1188" s="1536"/>
      <c r="AA1188" s="1536"/>
      <c r="AB1188" s="1536"/>
      <c r="AC1188" s="1536"/>
      <c r="AD1188" s="1536"/>
      <c r="AE1188" s="1536"/>
      <c r="AF1188" s="1536"/>
      <c r="AG1188" s="1536"/>
      <c r="AH1188" s="1536"/>
      <c r="AI1188" s="1536"/>
      <c r="AJ1188" s="1536"/>
      <c r="AK1188" s="1536"/>
      <c r="AL1188" s="1536"/>
      <c r="AM1188" s="1536"/>
      <c r="AN1188" s="1536"/>
      <c r="AO1188" s="1536"/>
      <c r="AP1188" s="1536"/>
      <c r="AQ1188" s="1536"/>
      <c r="AR1188" s="1536"/>
      <c r="AS1188" s="1536"/>
      <c r="AT1188" s="1536"/>
      <c r="AU1188" s="1536"/>
      <c r="AV1188" s="1536"/>
      <c r="AW1188" s="1536"/>
      <c r="AX1188" s="1536"/>
      <c r="AY1188" s="1536"/>
      <c r="AZ1188" s="1536"/>
      <c r="BA1188" s="1536"/>
      <c r="BB1188" s="1536"/>
      <c r="BC1188" s="1536"/>
      <c r="BD1188" s="1536"/>
      <c r="BE1188" s="1536"/>
      <c r="BF1188" s="1536"/>
    </row>
    <row r="1189" spans="2:58" ht="15" x14ac:dyDescent="0.25">
      <c r="B1189" s="1536"/>
      <c r="C1189" s="1536"/>
      <c r="D1189" s="1536"/>
      <c r="E1189" s="1536"/>
      <c r="F1189" s="1536"/>
      <c r="G1189" s="1536"/>
      <c r="H1189" s="1536"/>
      <c r="I1189" s="1536"/>
      <c r="J1189" s="1536"/>
      <c r="K1189" s="1536"/>
      <c r="L1189" s="1536"/>
      <c r="M1189" s="1536"/>
      <c r="N1189" s="1536"/>
      <c r="O1189" s="1536"/>
      <c r="P1189" s="1536"/>
      <c r="Q1189" s="1536"/>
      <c r="R1189" s="1536"/>
      <c r="S1189" s="1536"/>
      <c r="T1189" s="1536"/>
      <c r="U1189" s="1536"/>
      <c r="V1189" s="1536"/>
      <c r="W1189" s="1536"/>
      <c r="X1189" s="1536"/>
      <c r="Y1189" s="1536"/>
      <c r="Z1189" s="1536"/>
      <c r="AA1189" s="1536"/>
      <c r="AB1189" s="1536"/>
      <c r="AC1189" s="1536"/>
      <c r="AD1189" s="1536"/>
      <c r="AE1189" s="1536"/>
      <c r="AF1189" s="1536"/>
      <c r="AG1189" s="1536"/>
      <c r="AH1189" s="1536"/>
      <c r="AI1189" s="1536"/>
      <c r="AJ1189" s="1536"/>
      <c r="AK1189" s="1536"/>
      <c r="AL1189" s="1536"/>
      <c r="AM1189" s="1536"/>
      <c r="AN1189" s="1536"/>
      <c r="AO1189" s="1536"/>
      <c r="AP1189" s="1536"/>
      <c r="AQ1189" s="1536"/>
      <c r="AR1189" s="1536"/>
      <c r="AS1189" s="1536"/>
      <c r="AT1189" s="1536"/>
      <c r="AU1189" s="1536"/>
      <c r="AV1189" s="1536"/>
      <c r="AW1189" s="1536"/>
      <c r="AX1189" s="1536"/>
      <c r="AY1189" s="1536"/>
      <c r="AZ1189" s="1536"/>
      <c r="BA1189" s="1536"/>
      <c r="BB1189" s="1536"/>
      <c r="BC1189" s="1536"/>
      <c r="BD1189" s="1536"/>
      <c r="BE1189" s="1536"/>
      <c r="BF1189" s="1536"/>
    </row>
    <row r="1190" spans="2:58" ht="15" x14ac:dyDescent="0.25">
      <c r="B1190" s="1536"/>
      <c r="C1190" s="1536"/>
      <c r="D1190" s="1536"/>
      <c r="E1190" s="1536"/>
      <c r="F1190" s="1536"/>
      <c r="G1190" s="1536"/>
      <c r="H1190" s="1536"/>
      <c r="I1190" s="1536"/>
      <c r="J1190" s="1536"/>
      <c r="K1190" s="1536"/>
      <c r="L1190" s="1536"/>
      <c r="M1190" s="1536"/>
      <c r="N1190" s="1536"/>
      <c r="O1190" s="1536"/>
      <c r="P1190" s="1536"/>
      <c r="Q1190" s="1536"/>
      <c r="R1190" s="1536"/>
      <c r="S1190" s="1536"/>
      <c r="T1190" s="1536"/>
      <c r="U1190" s="1536"/>
      <c r="V1190" s="1536"/>
      <c r="W1190" s="1536"/>
      <c r="X1190" s="1536"/>
      <c r="Y1190" s="1536"/>
      <c r="Z1190" s="1536"/>
      <c r="AA1190" s="1536"/>
      <c r="AB1190" s="1536"/>
      <c r="AC1190" s="1536"/>
      <c r="AD1190" s="1536"/>
      <c r="AE1190" s="1536"/>
      <c r="AF1190" s="1536"/>
      <c r="AG1190" s="1536"/>
      <c r="AH1190" s="1536"/>
      <c r="AI1190" s="1536"/>
      <c r="AJ1190" s="1536"/>
      <c r="AK1190" s="1536"/>
      <c r="AL1190" s="1536"/>
      <c r="AM1190" s="1536"/>
      <c r="AN1190" s="1536"/>
      <c r="AO1190" s="1536"/>
      <c r="AP1190" s="1536"/>
      <c r="AQ1190" s="1536"/>
      <c r="AR1190" s="1536"/>
      <c r="AS1190" s="1536"/>
      <c r="AT1190" s="1536"/>
      <c r="AU1190" s="1536"/>
      <c r="AV1190" s="1536"/>
      <c r="AW1190" s="1536"/>
      <c r="AX1190" s="1536"/>
      <c r="AY1190" s="1536"/>
      <c r="AZ1190" s="1536"/>
      <c r="BA1190" s="1536"/>
      <c r="BB1190" s="1536"/>
      <c r="BC1190" s="1536"/>
      <c r="BD1190" s="1536"/>
      <c r="BE1190" s="1536"/>
      <c r="BF1190" s="1536"/>
    </row>
    <row r="1191" spans="2:58" ht="15" x14ac:dyDescent="0.25">
      <c r="B1191" s="1536"/>
      <c r="C1191" s="1536"/>
      <c r="D1191" s="1536"/>
      <c r="E1191" s="1536"/>
      <c r="F1191" s="1536"/>
      <c r="G1191" s="1536"/>
      <c r="H1191" s="1536"/>
      <c r="I1191" s="1536"/>
      <c r="J1191" s="1536"/>
      <c r="K1191" s="1536"/>
      <c r="L1191" s="1536"/>
      <c r="M1191" s="1536"/>
      <c r="N1191" s="1536"/>
      <c r="O1191" s="1536"/>
      <c r="P1191" s="1536"/>
      <c r="Q1191" s="1536"/>
      <c r="R1191" s="1536"/>
      <c r="S1191" s="1536"/>
      <c r="T1191" s="1536"/>
      <c r="U1191" s="1536"/>
      <c r="V1191" s="1536"/>
      <c r="W1191" s="1536"/>
      <c r="X1191" s="1536"/>
      <c r="Y1191" s="1536"/>
      <c r="Z1191" s="1536"/>
      <c r="AA1191" s="1536"/>
      <c r="AB1191" s="1536"/>
      <c r="AC1191" s="1536"/>
      <c r="AD1191" s="1536"/>
      <c r="AE1191" s="1536"/>
      <c r="AF1191" s="1536"/>
      <c r="AG1191" s="1536"/>
      <c r="AH1191" s="1536"/>
      <c r="AI1191" s="1536"/>
      <c r="AJ1191" s="1536"/>
      <c r="AK1191" s="1536"/>
      <c r="AL1191" s="1536"/>
      <c r="AM1191" s="1536"/>
      <c r="AN1191" s="1536"/>
      <c r="AO1191" s="1536"/>
      <c r="AP1191" s="1536"/>
      <c r="AQ1191" s="1536"/>
      <c r="AR1191" s="1536"/>
      <c r="AS1191" s="1536"/>
      <c r="AT1191" s="1536"/>
      <c r="AU1191" s="1536"/>
      <c r="AV1191" s="1536"/>
      <c r="AW1191" s="1536"/>
      <c r="AX1191" s="1536"/>
      <c r="AY1191" s="1536"/>
      <c r="AZ1191" s="1536"/>
      <c r="BA1191" s="1536"/>
      <c r="BB1191" s="1536"/>
      <c r="BC1191" s="1536"/>
      <c r="BD1191" s="1536"/>
      <c r="BE1191" s="1536"/>
      <c r="BF1191" s="1536"/>
    </row>
    <row r="1192" spans="2:58" ht="15" x14ac:dyDescent="0.25">
      <c r="B1192" s="1536"/>
      <c r="C1192" s="1536"/>
      <c r="D1192" s="1536"/>
      <c r="E1192" s="1536"/>
      <c r="F1192" s="1536"/>
      <c r="G1192" s="1536"/>
      <c r="H1192" s="1536"/>
      <c r="I1192" s="1536"/>
      <c r="J1192" s="1536"/>
      <c r="K1192" s="1536"/>
      <c r="L1192" s="1536"/>
      <c r="M1192" s="1536"/>
      <c r="N1192" s="1536"/>
      <c r="O1192" s="1536"/>
      <c r="P1192" s="1536"/>
      <c r="Q1192" s="1536"/>
      <c r="R1192" s="1536"/>
      <c r="S1192" s="1536"/>
      <c r="T1192" s="1536"/>
      <c r="U1192" s="1536"/>
      <c r="V1192" s="1536"/>
      <c r="W1192" s="1536"/>
      <c r="X1192" s="1536"/>
      <c r="Y1192" s="1536"/>
      <c r="Z1192" s="1536"/>
      <c r="AA1192" s="1536"/>
      <c r="AB1192" s="1536"/>
      <c r="AC1192" s="1536"/>
      <c r="AD1192" s="1536"/>
      <c r="AE1192" s="1536"/>
      <c r="AF1192" s="1536"/>
      <c r="AG1192" s="1536"/>
      <c r="AH1192" s="1536"/>
      <c r="AI1192" s="1536"/>
      <c r="AJ1192" s="1536"/>
      <c r="AK1192" s="1536"/>
      <c r="AL1192" s="1536"/>
      <c r="AM1192" s="1536"/>
      <c r="AN1192" s="1536"/>
      <c r="AO1192" s="1536"/>
      <c r="AP1192" s="1536"/>
      <c r="AQ1192" s="1536"/>
      <c r="AR1192" s="1536"/>
      <c r="AS1192" s="1536"/>
      <c r="AT1192" s="1536"/>
      <c r="AU1192" s="1536"/>
      <c r="AV1192" s="1536"/>
      <c r="AW1192" s="1536"/>
      <c r="AX1192" s="1536"/>
      <c r="AY1192" s="1536"/>
      <c r="AZ1192" s="1536"/>
      <c r="BA1192" s="1536"/>
      <c r="BB1192" s="1536"/>
      <c r="BC1192" s="1536"/>
      <c r="BD1192" s="1536"/>
      <c r="BE1192" s="1536"/>
      <c r="BF1192" s="1536"/>
    </row>
    <row r="1193" spans="2:58" ht="15" x14ac:dyDescent="0.25">
      <c r="B1193" s="1536"/>
      <c r="C1193" s="1536"/>
      <c r="D1193" s="1536"/>
      <c r="E1193" s="1536"/>
      <c r="F1193" s="1536"/>
      <c r="G1193" s="1536"/>
      <c r="H1193" s="1536"/>
      <c r="I1193" s="1536"/>
      <c r="J1193" s="1536"/>
      <c r="K1193" s="1536"/>
      <c r="L1193" s="1536"/>
      <c r="M1193" s="1536"/>
      <c r="N1193" s="1536"/>
      <c r="O1193" s="1536"/>
      <c r="P1193" s="1536"/>
      <c r="Q1193" s="1536"/>
      <c r="R1193" s="1536"/>
      <c r="S1193" s="1536"/>
      <c r="T1193" s="1536"/>
      <c r="U1193" s="1536"/>
      <c r="V1193" s="1536"/>
      <c r="W1193" s="1536"/>
      <c r="X1193" s="1536"/>
      <c r="Y1193" s="1536"/>
      <c r="Z1193" s="1536"/>
      <c r="AA1193" s="1536"/>
      <c r="AB1193" s="1536"/>
      <c r="AC1193" s="1536"/>
      <c r="AD1193" s="1536"/>
      <c r="AE1193" s="1536"/>
      <c r="AF1193" s="1536"/>
      <c r="AG1193" s="1536"/>
      <c r="AH1193" s="1536"/>
      <c r="AI1193" s="1536"/>
      <c r="AJ1193" s="1536"/>
      <c r="AK1193" s="1536"/>
      <c r="AL1193" s="1536"/>
      <c r="AM1193" s="1536"/>
      <c r="AN1193" s="1536"/>
      <c r="AO1193" s="1536"/>
      <c r="AP1193" s="1536"/>
      <c r="AQ1193" s="1536"/>
      <c r="AR1193" s="1536"/>
      <c r="AS1193" s="1536"/>
      <c r="AT1193" s="1536"/>
      <c r="AU1193" s="1536"/>
      <c r="AV1193" s="1536"/>
      <c r="AW1193" s="1536"/>
      <c r="AX1193" s="1536"/>
      <c r="AY1193" s="1536"/>
      <c r="AZ1193" s="1536"/>
      <c r="BA1193" s="1536"/>
      <c r="BB1193" s="1536"/>
      <c r="BC1193" s="1536"/>
      <c r="BD1193" s="1536"/>
      <c r="BE1193" s="1536"/>
      <c r="BF1193" s="1536"/>
    </row>
    <row r="1194" spans="2:58" ht="15" x14ac:dyDescent="0.25">
      <c r="B1194" s="1536"/>
      <c r="C1194" s="1536"/>
      <c r="D1194" s="1536"/>
      <c r="E1194" s="1536"/>
      <c r="F1194" s="1536"/>
      <c r="G1194" s="1536"/>
      <c r="H1194" s="1536"/>
      <c r="I1194" s="1536"/>
      <c r="J1194" s="1536"/>
      <c r="K1194" s="1536"/>
      <c r="L1194" s="1536"/>
      <c r="M1194" s="1536"/>
      <c r="N1194" s="1536"/>
      <c r="O1194" s="1536"/>
      <c r="P1194" s="1536"/>
      <c r="Q1194" s="1536"/>
      <c r="R1194" s="1536"/>
      <c r="S1194" s="1536"/>
      <c r="T1194" s="1536"/>
      <c r="U1194" s="1536"/>
      <c r="V1194" s="1536"/>
      <c r="W1194" s="1536"/>
      <c r="X1194" s="1536"/>
      <c r="Y1194" s="1536"/>
      <c r="Z1194" s="1536"/>
      <c r="AA1194" s="1536"/>
      <c r="AB1194" s="1536"/>
      <c r="AC1194" s="1536"/>
      <c r="AD1194" s="1536"/>
      <c r="AE1194" s="1536"/>
      <c r="AF1194" s="1536"/>
      <c r="AG1194" s="1536"/>
      <c r="AH1194" s="1536"/>
      <c r="AI1194" s="1536"/>
      <c r="AJ1194" s="1536"/>
      <c r="AK1194" s="1536"/>
      <c r="AL1194" s="1536"/>
      <c r="AM1194" s="1536"/>
      <c r="AN1194" s="1536"/>
      <c r="AO1194" s="1536"/>
      <c r="AP1194" s="1536"/>
      <c r="AQ1194" s="1536"/>
      <c r="AR1194" s="1536"/>
      <c r="AS1194" s="1536"/>
      <c r="AT1194" s="1536"/>
      <c r="AU1194" s="1536"/>
      <c r="AV1194" s="1536"/>
      <c r="AW1194" s="1536"/>
      <c r="AX1194" s="1536"/>
      <c r="AY1194" s="1536"/>
      <c r="AZ1194" s="1536"/>
      <c r="BA1194" s="1536"/>
      <c r="BB1194" s="1536"/>
      <c r="BC1194" s="1536"/>
      <c r="BD1194" s="1536"/>
      <c r="BE1194" s="1536"/>
      <c r="BF1194" s="1536"/>
    </row>
    <row r="1195" spans="2:58" ht="15" x14ac:dyDescent="0.25">
      <c r="B1195" s="1536"/>
      <c r="C1195" s="1536"/>
      <c r="D1195" s="1536"/>
      <c r="E1195" s="1536"/>
      <c r="F1195" s="1536"/>
      <c r="G1195" s="1536"/>
      <c r="H1195" s="1536"/>
      <c r="I1195" s="1536"/>
      <c r="J1195" s="1536"/>
      <c r="K1195" s="1536"/>
      <c r="L1195" s="1536"/>
      <c r="M1195" s="1536"/>
      <c r="N1195" s="1536"/>
      <c r="O1195" s="1536"/>
      <c r="P1195" s="1536"/>
      <c r="Q1195" s="1536"/>
      <c r="R1195" s="1536"/>
      <c r="S1195" s="1536"/>
      <c r="T1195" s="1536"/>
      <c r="U1195" s="1536"/>
      <c r="V1195" s="1536"/>
      <c r="W1195" s="1536"/>
      <c r="X1195" s="1536"/>
      <c r="Y1195" s="1536"/>
      <c r="Z1195" s="1536"/>
      <c r="AA1195" s="1536"/>
      <c r="AB1195" s="1536"/>
      <c r="AC1195" s="1536"/>
      <c r="AD1195" s="1536"/>
      <c r="AE1195" s="1536"/>
      <c r="AF1195" s="1536"/>
      <c r="AG1195" s="1536"/>
      <c r="AH1195" s="1536"/>
      <c r="AI1195" s="1536"/>
      <c r="AJ1195" s="1536"/>
      <c r="AK1195" s="1536"/>
      <c r="AL1195" s="1536"/>
      <c r="AM1195" s="1536"/>
      <c r="AN1195" s="1536"/>
      <c r="AO1195" s="1536"/>
      <c r="AP1195" s="1536"/>
      <c r="AQ1195" s="1536"/>
      <c r="AR1195" s="1536"/>
      <c r="AS1195" s="1536"/>
      <c r="AT1195" s="1536"/>
      <c r="AU1195" s="1536"/>
      <c r="AV1195" s="1536"/>
      <c r="AW1195" s="1536"/>
      <c r="AX1195" s="1536"/>
      <c r="AY1195" s="1536"/>
      <c r="AZ1195" s="1536"/>
      <c r="BA1195" s="1536"/>
      <c r="BB1195" s="1536"/>
      <c r="BC1195" s="1536"/>
      <c r="BD1195" s="1536"/>
      <c r="BE1195" s="1536"/>
      <c r="BF1195" s="1536"/>
    </row>
    <row r="1196" spans="2:58" ht="15" x14ac:dyDescent="0.25">
      <c r="B1196" s="1536"/>
      <c r="C1196" s="1536"/>
      <c r="D1196" s="1536"/>
      <c r="E1196" s="1536"/>
      <c r="F1196" s="1536"/>
      <c r="G1196" s="1536"/>
      <c r="H1196" s="1536"/>
      <c r="I1196" s="1536"/>
      <c r="J1196" s="1536"/>
      <c r="K1196" s="1536"/>
      <c r="L1196" s="1536"/>
      <c r="M1196" s="1536"/>
      <c r="N1196" s="1536"/>
      <c r="O1196" s="1536"/>
      <c r="P1196" s="1536"/>
      <c r="Q1196" s="1536"/>
      <c r="R1196" s="1536"/>
      <c r="S1196" s="1536"/>
      <c r="T1196" s="1536"/>
      <c r="U1196" s="1536"/>
      <c r="V1196" s="1536"/>
      <c r="W1196" s="1536"/>
      <c r="X1196" s="1536"/>
      <c r="Y1196" s="1536"/>
      <c r="Z1196" s="1536"/>
      <c r="AA1196" s="1536"/>
      <c r="AB1196" s="1536"/>
      <c r="AC1196" s="1536"/>
      <c r="AD1196" s="1536"/>
      <c r="AE1196" s="1536"/>
      <c r="AF1196" s="1536"/>
      <c r="AG1196" s="1536"/>
      <c r="AH1196" s="1536"/>
      <c r="AI1196" s="1536"/>
      <c r="AJ1196" s="1536"/>
      <c r="AK1196" s="1536"/>
      <c r="AL1196" s="1536"/>
      <c r="AM1196" s="1536"/>
      <c r="AN1196" s="1536"/>
      <c r="AO1196" s="1536"/>
      <c r="AP1196" s="1536"/>
      <c r="AQ1196" s="1536"/>
      <c r="AR1196" s="1536"/>
      <c r="AS1196" s="1536"/>
      <c r="AT1196" s="1536"/>
      <c r="AU1196" s="1536"/>
      <c r="AV1196" s="1536"/>
      <c r="AW1196" s="1536"/>
      <c r="AX1196" s="1536"/>
      <c r="AY1196" s="1536"/>
      <c r="AZ1196" s="1536"/>
      <c r="BA1196" s="1536"/>
      <c r="BB1196" s="1536"/>
      <c r="BC1196" s="1536"/>
      <c r="BD1196" s="1536"/>
      <c r="BE1196" s="1536"/>
      <c r="BF1196" s="1536"/>
    </row>
    <row r="1197" spans="2:58" ht="15" x14ac:dyDescent="0.25">
      <c r="B1197" s="1536"/>
      <c r="C1197" s="1536"/>
      <c r="D1197" s="1536"/>
      <c r="E1197" s="1536"/>
      <c r="F1197" s="1536"/>
      <c r="G1197" s="1536"/>
      <c r="H1197" s="1536"/>
      <c r="I1197" s="1536"/>
      <c r="J1197" s="1536"/>
      <c r="K1197" s="1536"/>
      <c r="L1197" s="1536"/>
      <c r="M1197" s="1536"/>
      <c r="N1197" s="1536"/>
      <c r="O1197" s="1536"/>
      <c r="P1197" s="1536"/>
      <c r="Q1197" s="1536"/>
      <c r="R1197" s="1536"/>
      <c r="S1197" s="1536"/>
      <c r="T1197" s="1536"/>
      <c r="U1197" s="1536"/>
      <c r="V1197" s="1536"/>
      <c r="W1197" s="1536"/>
      <c r="X1197" s="1536"/>
      <c r="Y1197" s="1536"/>
      <c r="Z1197" s="1536"/>
      <c r="AA1197" s="1536"/>
      <c r="AB1197" s="1536"/>
      <c r="AC1197" s="1536"/>
      <c r="AD1197" s="1536"/>
      <c r="AE1197" s="1536"/>
      <c r="AF1197" s="1536"/>
      <c r="AG1197" s="1536"/>
      <c r="AH1197" s="1536"/>
      <c r="AI1197" s="1536"/>
      <c r="AJ1197" s="1536"/>
      <c r="AK1197" s="1536"/>
      <c r="AL1197" s="1536"/>
      <c r="AM1197" s="1536"/>
      <c r="AN1197" s="1536"/>
      <c r="AO1197" s="1536"/>
      <c r="AP1197" s="1536"/>
      <c r="AQ1197" s="1536"/>
      <c r="AR1197" s="1536"/>
      <c r="AS1197" s="1536"/>
      <c r="AT1197" s="1536"/>
      <c r="AU1197" s="1536"/>
      <c r="AV1197" s="1536"/>
      <c r="AW1197" s="1536"/>
      <c r="AX1197" s="1536"/>
      <c r="AY1197" s="1536"/>
      <c r="AZ1197" s="1536"/>
      <c r="BA1197" s="1536"/>
      <c r="BB1197" s="1536"/>
      <c r="BC1197" s="1536"/>
      <c r="BD1197" s="1536"/>
      <c r="BE1197" s="1536"/>
      <c r="BF1197" s="1536"/>
    </row>
    <row r="1198" spans="2:58" ht="15" x14ac:dyDescent="0.25">
      <c r="B1198" s="1536"/>
      <c r="C1198" s="1536"/>
      <c r="D1198" s="1536"/>
      <c r="E1198" s="1536"/>
      <c r="F1198" s="1536"/>
      <c r="G1198" s="1536"/>
      <c r="H1198" s="1536"/>
      <c r="I1198" s="1536"/>
      <c r="J1198" s="1536"/>
      <c r="K1198" s="1536"/>
      <c r="L1198" s="1536"/>
      <c r="M1198" s="1536"/>
      <c r="N1198" s="1536"/>
      <c r="O1198" s="1536"/>
      <c r="P1198" s="1536"/>
      <c r="Q1198" s="1536"/>
      <c r="R1198" s="1536"/>
      <c r="S1198" s="1536"/>
      <c r="T1198" s="1536"/>
      <c r="U1198" s="1536"/>
      <c r="V1198" s="1536"/>
      <c r="W1198" s="1536"/>
      <c r="X1198" s="1536"/>
      <c r="Y1198" s="1536"/>
      <c r="Z1198" s="1536"/>
      <c r="AA1198" s="1536"/>
      <c r="AB1198" s="1536"/>
      <c r="AC1198" s="1536"/>
      <c r="AD1198" s="1536"/>
      <c r="AE1198" s="1536"/>
      <c r="AF1198" s="1536"/>
      <c r="AG1198" s="1536"/>
      <c r="AH1198" s="1536"/>
      <c r="AI1198" s="1536"/>
      <c r="AJ1198" s="1536"/>
      <c r="AK1198" s="1536"/>
      <c r="AL1198" s="1536"/>
      <c r="AM1198" s="1536"/>
      <c r="AN1198" s="1536"/>
      <c r="AO1198" s="1536"/>
      <c r="AP1198" s="1536"/>
      <c r="AQ1198" s="1536"/>
      <c r="AR1198" s="1536"/>
      <c r="AS1198" s="1536"/>
      <c r="AT1198" s="1536"/>
      <c r="AU1198" s="1536"/>
      <c r="AV1198" s="1536"/>
      <c r="AW1198" s="1536"/>
      <c r="AX1198" s="1536"/>
      <c r="AY1198" s="1536"/>
      <c r="AZ1198" s="1536"/>
      <c r="BA1198" s="1536"/>
      <c r="BB1198" s="1536"/>
      <c r="BC1198" s="1536"/>
      <c r="BD1198" s="1536"/>
      <c r="BE1198" s="1536"/>
      <c r="BF1198" s="1536"/>
    </row>
    <row r="1199" spans="2:58" ht="15" x14ac:dyDescent="0.25">
      <c r="B1199" s="1536"/>
      <c r="C1199" s="1536"/>
      <c r="D1199" s="1536"/>
      <c r="E1199" s="1536"/>
      <c r="F1199" s="1536"/>
      <c r="G1199" s="1536"/>
      <c r="H1199" s="1536"/>
      <c r="I1199" s="1536"/>
      <c r="J1199" s="1536"/>
      <c r="K1199" s="1536"/>
      <c r="L1199" s="1536"/>
      <c r="M1199" s="1536"/>
      <c r="N1199" s="1536"/>
      <c r="O1199" s="1536"/>
      <c r="P1199" s="1536"/>
      <c r="Q1199" s="1536"/>
      <c r="R1199" s="1536"/>
      <c r="S1199" s="1536"/>
      <c r="T1199" s="1536"/>
      <c r="U1199" s="1536"/>
      <c r="V1199" s="1536"/>
      <c r="W1199" s="1536"/>
      <c r="X1199" s="1536"/>
      <c r="Y1199" s="1536"/>
      <c r="Z1199" s="1536"/>
      <c r="AA1199" s="1536"/>
      <c r="AB1199" s="1536"/>
      <c r="AC1199" s="1536"/>
      <c r="AD1199" s="1536"/>
      <c r="AE1199" s="1536"/>
      <c r="AF1199" s="1536"/>
      <c r="AG1199" s="1536"/>
      <c r="AH1199" s="1536"/>
      <c r="AI1199" s="1536"/>
      <c r="AJ1199" s="1536"/>
      <c r="AK1199" s="1536"/>
      <c r="AL1199" s="1536"/>
      <c r="AM1199" s="1536"/>
      <c r="AN1199" s="1536"/>
      <c r="AO1199" s="1536"/>
      <c r="AP1199" s="1536"/>
      <c r="AQ1199" s="1536"/>
      <c r="AR1199" s="1536"/>
      <c r="AS1199" s="1536"/>
      <c r="AT1199" s="1536"/>
      <c r="AU1199" s="1536"/>
      <c r="AV1199" s="1536"/>
      <c r="AW1199" s="1536"/>
      <c r="AX1199" s="1536"/>
      <c r="AY1199" s="1536"/>
      <c r="AZ1199" s="1536"/>
      <c r="BA1199" s="1536"/>
      <c r="BB1199" s="1536"/>
      <c r="BC1199" s="1536"/>
      <c r="BD1199" s="1536"/>
      <c r="BE1199" s="1536"/>
      <c r="BF1199" s="1536"/>
    </row>
    <row r="1200" spans="2:58" ht="15" x14ac:dyDescent="0.25">
      <c r="B1200" s="1536"/>
      <c r="C1200" s="1536"/>
      <c r="D1200" s="1536"/>
      <c r="E1200" s="1536"/>
      <c r="F1200" s="1536"/>
      <c r="G1200" s="1536"/>
      <c r="H1200" s="1536"/>
      <c r="I1200" s="1536"/>
      <c r="J1200" s="1536"/>
      <c r="K1200" s="1536"/>
      <c r="L1200" s="1536"/>
      <c r="M1200" s="1536"/>
      <c r="N1200" s="1536"/>
      <c r="O1200" s="1536"/>
      <c r="P1200" s="1536"/>
      <c r="Q1200" s="1536"/>
      <c r="R1200" s="1536"/>
      <c r="S1200" s="1536"/>
      <c r="T1200" s="1536"/>
      <c r="U1200" s="1536"/>
      <c r="V1200" s="1536"/>
      <c r="W1200" s="1536"/>
      <c r="X1200" s="1536"/>
      <c r="Y1200" s="1536"/>
      <c r="Z1200" s="1536"/>
      <c r="AA1200" s="1536"/>
      <c r="AB1200" s="1536"/>
      <c r="AC1200" s="1536"/>
      <c r="AD1200" s="1536"/>
      <c r="AE1200" s="1536"/>
      <c r="AF1200" s="1536"/>
      <c r="AG1200" s="1536"/>
      <c r="AH1200" s="1536"/>
      <c r="AI1200" s="1536"/>
      <c r="AJ1200" s="1536"/>
      <c r="AK1200" s="1536"/>
      <c r="AL1200" s="1536"/>
      <c r="AM1200" s="1536"/>
      <c r="AN1200" s="1536"/>
      <c r="AO1200" s="1536"/>
      <c r="AP1200" s="1536"/>
      <c r="AQ1200" s="1536"/>
      <c r="AR1200" s="1536"/>
      <c r="AS1200" s="1536"/>
      <c r="AT1200" s="1536"/>
      <c r="AU1200" s="1536"/>
      <c r="AV1200" s="1536"/>
      <c r="AW1200" s="1536"/>
      <c r="AX1200" s="1536"/>
      <c r="AY1200" s="1536"/>
      <c r="AZ1200" s="1536"/>
      <c r="BA1200" s="1536"/>
      <c r="BB1200" s="1536"/>
      <c r="BC1200" s="1536"/>
      <c r="BD1200" s="1536"/>
      <c r="BE1200" s="1536"/>
      <c r="BF1200" s="1536"/>
    </row>
    <row r="1201" spans="2:58" ht="15" x14ac:dyDescent="0.25">
      <c r="B1201" s="1536"/>
      <c r="C1201" s="1536"/>
      <c r="D1201" s="1536"/>
      <c r="E1201" s="1536"/>
      <c r="F1201" s="1536"/>
      <c r="G1201" s="1536"/>
      <c r="H1201" s="1536"/>
      <c r="I1201" s="1536"/>
      <c r="J1201" s="1536"/>
      <c r="K1201" s="1536"/>
      <c r="L1201" s="1536"/>
      <c r="M1201" s="1536"/>
      <c r="N1201" s="1536"/>
      <c r="O1201" s="1536"/>
      <c r="P1201" s="1536"/>
      <c r="Q1201" s="1536"/>
      <c r="R1201" s="1536"/>
      <c r="S1201" s="1536"/>
      <c r="T1201" s="1536"/>
      <c r="U1201" s="1536"/>
      <c r="V1201" s="1536"/>
      <c r="W1201" s="1536"/>
      <c r="X1201" s="1536"/>
      <c r="Y1201" s="1536"/>
      <c r="Z1201" s="1536"/>
      <c r="AA1201" s="1536"/>
      <c r="AB1201" s="1536"/>
      <c r="AC1201" s="1536"/>
      <c r="AD1201" s="1536"/>
      <c r="AE1201" s="1536"/>
      <c r="AF1201" s="1536"/>
      <c r="AG1201" s="1536"/>
      <c r="AH1201" s="1536"/>
      <c r="AI1201" s="1536"/>
      <c r="AJ1201" s="1536"/>
      <c r="AK1201" s="1536"/>
      <c r="AL1201" s="1536"/>
      <c r="AM1201" s="1536"/>
      <c r="AN1201" s="1536"/>
      <c r="AO1201" s="1536"/>
      <c r="AP1201" s="1536"/>
      <c r="AQ1201" s="1536"/>
      <c r="AR1201" s="1536"/>
      <c r="AS1201" s="1536"/>
      <c r="AT1201" s="1536"/>
      <c r="AU1201" s="1536"/>
      <c r="AV1201" s="1536"/>
      <c r="AW1201" s="1536"/>
      <c r="AX1201" s="1536"/>
      <c r="AY1201" s="1536"/>
      <c r="AZ1201" s="1536"/>
      <c r="BA1201" s="1536"/>
      <c r="BB1201" s="1536"/>
      <c r="BC1201" s="1536"/>
      <c r="BD1201" s="1536"/>
      <c r="BE1201" s="1536"/>
      <c r="BF1201" s="1536"/>
    </row>
    <row r="1202" spans="2:58" ht="15" x14ac:dyDescent="0.25">
      <c r="B1202" s="1536"/>
      <c r="C1202" s="1536"/>
      <c r="D1202" s="1536"/>
      <c r="E1202" s="1536"/>
      <c r="F1202" s="1536"/>
      <c r="G1202" s="1536"/>
      <c r="H1202" s="1536"/>
      <c r="I1202" s="1536"/>
      <c r="J1202" s="1536"/>
      <c r="K1202" s="1536"/>
      <c r="L1202" s="1536"/>
      <c r="M1202" s="1536"/>
      <c r="N1202" s="1536"/>
      <c r="O1202" s="1536"/>
      <c r="P1202" s="1536"/>
      <c r="Q1202" s="1536"/>
      <c r="R1202" s="1536"/>
      <c r="S1202" s="1536"/>
      <c r="T1202" s="1536"/>
      <c r="U1202" s="1536"/>
      <c r="V1202" s="1536"/>
      <c r="W1202" s="1536"/>
      <c r="X1202" s="1536"/>
      <c r="Y1202" s="1536"/>
      <c r="Z1202" s="1536"/>
      <c r="AA1202" s="1536"/>
      <c r="AB1202" s="1536"/>
      <c r="AC1202" s="1536"/>
      <c r="AD1202" s="1536"/>
      <c r="AE1202" s="1536"/>
      <c r="AF1202" s="1536"/>
      <c r="AG1202" s="1536"/>
      <c r="AH1202" s="1536"/>
      <c r="AI1202" s="1536"/>
      <c r="AJ1202" s="1536"/>
      <c r="AK1202" s="1536"/>
      <c r="AL1202" s="1536"/>
      <c r="AM1202" s="1536"/>
      <c r="AN1202" s="1536"/>
      <c r="AO1202" s="1536"/>
      <c r="AP1202" s="1536"/>
      <c r="AQ1202" s="1536"/>
      <c r="AR1202" s="1536"/>
      <c r="AS1202" s="1536"/>
      <c r="AT1202" s="1536"/>
      <c r="AU1202" s="1536"/>
      <c r="AV1202" s="1536"/>
      <c r="AW1202" s="1536"/>
      <c r="AX1202" s="1536"/>
      <c r="AY1202" s="1536"/>
      <c r="AZ1202" s="1536"/>
      <c r="BA1202" s="1536"/>
      <c r="BB1202" s="1536"/>
      <c r="BC1202" s="1536"/>
      <c r="BD1202" s="1536"/>
      <c r="BE1202" s="1536"/>
      <c r="BF1202" s="1536"/>
    </row>
    <row r="1203" spans="2:58" ht="15" x14ac:dyDescent="0.25">
      <c r="B1203" s="1536"/>
      <c r="C1203" s="1536"/>
      <c r="D1203" s="1536"/>
      <c r="E1203" s="1536"/>
      <c r="F1203" s="1536"/>
      <c r="G1203" s="1536"/>
      <c r="H1203" s="1536"/>
      <c r="I1203" s="1536"/>
      <c r="J1203" s="1536"/>
      <c r="K1203" s="1536"/>
      <c r="L1203" s="1536"/>
      <c r="M1203" s="1536"/>
      <c r="N1203" s="1536"/>
      <c r="O1203" s="1536"/>
      <c r="P1203" s="1536"/>
      <c r="Q1203" s="1536"/>
      <c r="R1203" s="1536"/>
      <c r="S1203" s="1536"/>
      <c r="T1203" s="1536"/>
      <c r="U1203" s="1536"/>
      <c r="V1203" s="1536"/>
      <c r="W1203" s="1536"/>
      <c r="X1203" s="1536"/>
      <c r="Y1203" s="1536"/>
      <c r="Z1203" s="1536"/>
      <c r="AA1203" s="1536"/>
      <c r="AB1203" s="1536"/>
      <c r="AC1203" s="1536"/>
      <c r="AD1203" s="1536"/>
      <c r="AE1203" s="1536"/>
      <c r="AF1203" s="1536"/>
      <c r="AG1203" s="1536"/>
      <c r="AH1203" s="1536"/>
      <c r="AI1203" s="1536"/>
      <c r="AJ1203" s="1536"/>
      <c r="AK1203" s="1536"/>
      <c r="AL1203" s="1536"/>
      <c r="AM1203" s="1536"/>
      <c r="AN1203" s="1536"/>
      <c r="AO1203" s="1536"/>
      <c r="AP1203" s="1536"/>
      <c r="AQ1203" s="1536"/>
      <c r="AR1203" s="1536"/>
      <c r="AS1203" s="1536"/>
      <c r="AT1203" s="1536"/>
      <c r="AU1203" s="1536"/>
      <c r="AV1203" s="1536"/>
      <c r="AW1203" s="1536"/>
      <c r="AX1203" s="1536"/>
      <c r="AY1203" s="1536"/>
      <c r="AZ1203" s="1536"/>
      <c r="BA1203" s="1536"/>
      <c r="BB1203" s="1536"/>
      <c r="BC1203" s="1536"/>
      <c r="BD1203" s="1536"/>
      <c r="BE1203" s="1536"/>
      <c r="BF1203" s="1536"/>
    </row>
    <row r="1204" spans="2:58" ht="15" x14ac:dyDescent="0.25">
      <c r="B1204" s="1536"/>
      <c r="C1204" s="1536"/>
      <c r="D1204" s="1536"/>
      <c r="E1204" s="1536"/>
      <c r="F1204" s="1536"/>
      <c r="G1204" s="1536"/>
      <c r="H1204" s="1536"/>
      <c r="I1204" s="1536"/>
      <c r="J1204" s="1536"/>
      <c r="K1204" s="1536"/>
      <c r="L1204" s="1536"/>
      <c r="M1204" s="1536"/>
      <c r="N1204" s="1536"/>
      <c r="O1204" s="1536"/>
      <c r="P1204" s="1536"/>
      <c r="Q1204" s="1536"/>
      <c r="R1204" s="1536"/>
      <c r="S1204" s="1536"/>
      <c r="T1204" s="1536"/>
      <c r="U1204" s="1536"/>
      <c r="V1204" s="1536"/>
      <c r="W1204" s="1536"/>
      <c r="X1204" s="1536"/>
      <c r="Y1204" s="1536"/>
      <c r="Z1204" s="1536"/>
      <c r="AA1204" s="1536"/>
      <c r="AB1204" s="1536"/>
      <c r="AC1204" s="1536"/>
      <c r="AD1204" s="1536"/>
      <c r="AE1204" s="1536"/>
      <c r="AF1204" s="1536"/>
      <c r="AG1204" s="1536"/>
      <c r="AH1204" s="1536"/>
      <c r="AI1204" s="1536"/>
      <c r="AJ1204" s="1536"/>
      <c r="AK1204" s="1536"/>
      <c r="AL1204" s="1536"/>
      <c r="AM1204" s="1536"/>
      <c r="AN1204" s="1536"/>
      <c r="AO1204" s="1536"/>
      <c r="AP1204" s="1536"/>
      <c r="AQ1204" s="1536"/>
      <c r="AR1204" s="1536"/>
      <c r="AS1204" s="1536"/>
      <c r="AT1204" s="1536"/>
      <c r="AU1204" s="1536"/>
      <c r="AV1204" s="1536"/>
      <c r="AW1204" s="1536"/>
      <c r="AX1204" s="1536"/>
      <c r="AY1204" s="1536"/>
      <c r="AZ1204" s="1536"/>
      <c r="BA1204" s="1536"/>
      <c r="BB1204" s="1536"/>
      <c r="BC1204" s="1536"/>
      <c r="BD1204" s="1536"/>
      <c r="BE1204" s="1536"/>
      <c r="BF1204" s="1536"/>
    </row>
    <row r="1205" spans="2:58" ht="15" x14ac:dyDescent="0.25">
      <c r="B1205" s="1536"/>
      <c r="C1205" s="1536"/>
      <c r="D1205" s="1536"/>
      <c r="E1205" s="1536"/>
      <c r="F1205" s="1536"/>
      <c r="G1205" s="1536"/>
      <c r="H1205" s="1536"/>
      <c r="I1205" s="1536"/>
      <c r="J1205" s="1536"/>
      <c r="K1205" s="1536"/>
      <c r="L1205" s="1536"/>
      <c r="M1205" s="1536"/>
      <c r="N1205" s="1536"/>
      <c r="O1205" s="1536"/>
      <c r="P1205" s="1536"/>
      <c r="Q1205" s="1536"/>
      <c r="R1205" s="1536"/>
      <c r="S1205" s="1536"/>
      <c r="T1205" s="1536"/>
      <c r="U1205" s="1536"/>
      <c r="V1205" s="1536"/>
      <c r="W1205" s="1536"/>
      <c r="X1205" s="1536"/>
      <c r="Y1205" s="1536"/>
      <c r="Z1205" s="1536"/>
      <c r="AA1205" s="1536"/>
      <c r="AB1205" s="1536"/>
      <c r="AC1205" s="1536"/>
      <c r="AD1205" s="1536"/>
      <c r="AE1205" s="1536"/>
      <c r="AF1205" s="1536"/>
      <c r="AG1205" s="1536"/>
      <c r="AH1205" s="1536"/>
      <c r="AI1205" s="1536"/>
      <c r="AJ1205" s="1536"/>
      <c r="AK1205" s="1536"/>
      <c r="AL1205" s="1536"/>
      <c r="AM1205" s="1536"/>
      <c r="AN1205" s="1536"/>
      <c r="AO1205" s="1536"/>
      <c r="AP1205" s="1536"/>
      <c r="AQ1205" s="1536"/>
      <c r="AR1205" s="1536"/>
      <c r="AS1205" s="1536"/>
      <c r="AT1205" s="1536"/>
      <c r="AU1205" s="1536"/>
      <c r="AV1205" s="1536"/>
      <c r="AW1205" s="1536"/>
      <c r="AX1205" s="1536"/>
      <c r="AY1205" s="1536"/>
      <c r="AZ1205" s="1536"/>
      <c r="BA1205" s="1536"/>
      <c r="BB1205" s="1536"/>
      <c r="BC1205" s="1536"/>
      <c r="BD1205" s="1536"/>
      <c r="BE1205" s="1536"/>
      <c r="BF1205" s="1536"/>
    </row>
    <row r="1206" spans="2:58" ht="15" x14ac:dyDescent="0.25">
      <c r="B1206" s="1536"/>
      <c r="C1206" s="1536"/>
      <c r="D1206" s="1536"/>
      <c r="E1206" s="1536"/>
      <c r="F1206" s="1536"/>
      <c r="G1206" s="1536"/>
      <c r="H1206" s="1536"/>
      <c r="I1206" s="1536"/>
      <c r="J1206" s="1536"/>
      <c r="K1206" s="1536"/>
      <c r="L1206" s="1536"/>
      <c r="M1206" s="1536"/>
      <c r="N1206" s="1536"/>
      <c r="O1206" s="1536"/>
      <c r="P1206" s="1536"/>
      <c r="Q1206" s="1536"/>
      <c r="R1206" s="1536"/>
      <c r="S1206" s="1536"/>
      <c r="T1206" s="1536"/>
      <c r="U1206" s="1536"/>
      <c r="V1206" s="1536"/>
      <c r="W1206" s="1536"/>
      <c r="X1206" s="1536"/>
      <c r="Y1206" s="1536"/>
      <c r="Z1206" s="1536"/>
      <c r="AA1206" s="1536"/>
      <c r="AB1206" s="1536"/>
      <c r="AC1206" s="1536"/>
      <c r="AD1206" s="1536"/>
      <c r="AE1206" s="1536"/>
      <c r="AF1206" s="1536"/>
      <c r="AG1206" s="1536"/>
      <c r="AH1206" s="1536"/>
      <c r="AI1206" s="1536"/>
      <c r="AJ1206" s="1536"/>
      <c r="AK1206" s="1536"/>
      <c r="AL1206" s="1536"/>
      <c r="AM1206" s="1536"/>
      <c r="AN1206" s="1536"/>
      <c r="AO1206" s="1536"/>
      <c r="AP1206" s="1536"/>
      <c r="AQ1206" s="1536"/>
      <c r="AR1206" s="1536"/>
      <c r="AS1206" s="1536"/>
      <c r="AT1206" s="1536"/>
      <c r="AU1206" s="1536"/>
      <c r="AV1206" s="1536"/>
      <c r="AW1206" s="1536"/>
      <c r="AX1206" s="1536"/>
      <c r="AY1206" s="1536"/>
      <c r="AZ1206" s="1536"/>
      <c r="BA1206" s="1536"/>
      <c r="BB1206" s="1536"/>
      <c r="BC1206" s="1536"/>
      <c r="BD1206" s="1536"/>
      <c r="BE1206" s="1536"/>
      <c r="BF1206" s="1536"/>
    </row>
    <row r="1207" spans="2:58" ht="15" x14ac:dyDescent="0.25">
      <c r="B1207" s="1536"/>
      <c r="C1207" s="1536"/>
      <c r="D1207" s="1536"/>
      <c r="E1207" s="1536"/>
      <c r="F1207" s="1536"/>
      <c r="G1207" s="1536"/>
      <c r="H1207" s="1536"/>
      <c r="I1207" s="1536"/>
      <c r="J1207" s="1536"/>
      <c r="K1207" s="1536"/>
      <c r="L1207" s="1536"/>
      <c r="M1207" s="1536"/>
      <c r="N1207" s="1536"/>
      <c r="O1207" s="1536"/>
      <c r="P1207" s="1536"/>
      <c r="Q1207" s="1536"/>
      <c r="R1207" s="1536"/>
      <c r="S1207" s="1536"/>
      <c r="T1207" s="1536"/>
      <c r="U1207" s="1536"/>
      <c r="V1207" s="1536"/>
      <c r="W1207" s="1536"/>
      <c r="X1207" s="1536"/>
      <c r="Y1207" s="1536"/>
      <c r="Z1207" s="1536"/>
      <c r="AA1207" s="1536"/>
      <c r="AB1207" s="1536"/>
      <c r="AC1207" s="1536"/>
      <c r="AD1207" s="1536"/>
      <c r="AE1207" s="1536"/>
      <c r="AF1207" s="1536"/>
      <c r="AG1207" s="1536"/>
      <c r="AH1207" s="1536"/>
      <c r="AI1207" s="1536"/>
      <c r="AJ1207" s="1536"/>
      <c r="AK1207" s="1536"/>
      <c r="AL1207" s="1536"/>
      <c r="AM1207" s="1536"/>
      <c r="AN1207" s="1536"/>
      <c r="AO1207" s="1536"/>
      <c r="AP1207" s="1536"/>
      <c r="AQ1207" s="1536"/>
      <c r="AR1207" s="1536"/>
      <c r="AS1207" s="1536"/>
      <c r="AT1207" s="1536"/>
      <c r="AU1207" s="1536"/>
      <c r="AV1207" s="1536"/>
      <c r="AW1207" s="1536"/>
      <c r="AX1207" s="1536"/>
      <c r="AY1207" s="1536"/>
      <c r="AZ1207" s="1536"/>
      <c r="BA1207" s="1536"/>
      <c r="BB1207" s="1536"/>
      <c r="BC1207" s="1536"/>
      <c r="BD1207" s="1536"/>
      <c r="BE1207" s="1536"/>
      <c r="BF1207" s="1536"/>
    </row>
    <row r="1208" spans="2:58" ht="15" x14ac:dyDescent="0.25">
      <c r="B1208" s="1536"/>
      <c r="C1208" s="1536"/>
      <c r="D1208" s="1536"/>
      <c r="E1208" s="1536"/>
      <c r="F1208" s="1536"/>
      <c r="G1208" s="1536"/>
      <c r="H1208" s="1536"/>
      <c r="I1208" s="1536"/>
      <c r="J1208" s="1536"/>
      <c r="K1208" s="1536"/>
      <c r="L1208" s="1536"/>
      <c r="M1208" s="1536"/>
      <c r="N1208" s="1536"/>
      <c r="O1208" s="1536"/>
      <c r="P1208" s="1536"/>
      <c r="Q1208" s="1536"/>
      <c r="R1208" s="1536"/>
      <c r="S1208" s="1536"/>
      <c r="T1208" s="1536"/>
      <c r="U1208" s="1536"/>
      <c r="V1208" s="1536"/>
      <c r="W1208" s="1536"/>
      <c r="X1208" s="1536"/>
      <c r="Y1208" s="1536"/>
      <c r="Z1208" s="1536"/>
      <c r="AA1208" s="1536"/>
      <c r="AB1208" s="1536"/>
      <c r="AC1208" s="1536"/>
      <c r="AD1208" s="1536"/>
      <c r="AE1208" s="1536"/>
      <c r="AF1208" s="1536"/>
      <c r="AG1208" s="1536"/>
      <c r="AH1208" s="1536"/>
      <c r="AI1208" s="1536"/>
      <c r="AJ1208" s="1536"/>
      <c r="AK1208" s="1536"/>
      <c r="AL1208" s="1536"/>
      <c r="AM1208" s="1536"/>
      <c r="AN1208" s="1536"/>
      <c r="AO1208" s="1536"/>
      <c r="AP1208" s="1536"/>
      <c r="AQ1208" s="1536"/>
      <c r="AR1208" s="1536"/>
      <c r="AS1208" s="1536"/>
      <c r="AT1208" s="1536"/>
      <c r="AU1208" s="1536"/>
      <c r="AV1208" s="1536"/>
      <c r="AW1208" s="1536"/>
      <c r="AX1208" s="1536"/>
      <c r="AY1208" s="1536"/>
      <c r="AZ1208" s="1536"/>
      <c r="BA1208" s="1536"/>
      <c r="BB1208" s="1536"/>
      <c r="BC1208" s="1536"/>
      <c r="BD1208" s="1536"/>
      <c r="BE1208" s="1536"/>
      <c r="BF1208" s="1536"/>
    </row>
    <row r="1209" spans="2:58" ht="15" x14ac:dyDescent="0.25">
      <c r="B1209" s="1536"/>
      <c r="C1209" s="1536"/>
      <c r="D1209" s="1536"/>
      <c r="E1209" s="1536"/>
      <c r="F1209" s="1536"/>
      <c r="G1209" s="1536"/>
      <c r="H1209" s="1536"/>
      <c r="I1209" s="1536"/>
      <c r="J1209" s="1536"/>
      <c r="K1209" s="1536"/>
      <c r="L1209" s="1536"/>
      <c r="M1209" s="1536"/>
      <c r="N1209" s="1536"/>
      <c r="O1209" s="1536"/>
      <c r="P1209" s="1536"/>
      <c r="Q1209" s="1536"/>
      <c r="R1209" s="1536"/>
      <c r="S1209" s="1536"/>
      <c r="T1209" s="1536"/>
      <c r="U1209" s="1536"/>
      <c r="V1209" s="1536"/>
      <c r="W1209" s="1536"/>
      <c r="X1209" s="1536"/>
      <c r="Y1209" s="1536"/>
      <c r="Z1209" s="1536"/>
      <c r="AA1209" s="1536"/>
      <c r="AB1209" s="1536"/>
      <c r="AC1209" s="1536"/>
      <c r="AD1209" s="1536"/>
      <c r="AE1209" s="1536"/>
      <c r="AF1209" s="1536"/>
      <c r="AG1209" s="1536"/>
      <c r="AH1209" s="1536"/>
      <c r="AI1209" s="1536"/>
      <c r="AJ1209" s="1536"/>
      <c r="AK1209" s="1536"/>
      <c r="AL1209" s="1536"/>
      <c r="AM1209" s="1536"/>
      <c r="AN1209" s="1536"/>
      <c r="AO1209" s="1536"/>
      <c r="AP1209" s="1536"/>
      <c r="AQ1209" s="1536"/>
      <c r="AR1209" s="1536"/>
      <c r="AS1209" s="1536"/>
      <c r="AT1209" s="1536"/>
      <c r="AU1209" s="1536"/>
      <c r="AV1209" s="1536"/>
      <c r="AW1209" s="1536"/>
      <c r="AX1209" s="1536"/>
      <c r="AY1209" s="1536"/>
      <c r="AZ1209" s="1536"/>
      <c r="BA1209" s="1536"/>
      <c r="BB1209" s="1536"/>
      <c r="BC1209" s="1536"/>
      <c r="BD1209" s="1536"/>
      <c r="BE1209" s="1536"/>
      <c r="BF1209" s="1536"/>
    </row>
    <row r="1210" spans="2:58" ht="15" x14ac:dyDescent="0.25">
      <c r="B1210" s="1536"/>
      <c r="C1210" s="1536"/>
      <c r="D1210" s="1536"/>
      <c r="E1210" s="1536"/>
      <c r="F1210" s="1536"/>
      <c r="G1210" s="1536"/>
      <c r="H1210" s="1536"/>
      <c r="I1210" s="1536"/>
      <c r="J1210" s="1536"/>
      <c r="K1210" s="1536"/>
      <c r="L1210" s="1536"/>
      <c r="M1210" s="1536"/>
      <c r="N1210" s="1536"/>
      <c r="O1210" s="1536"/>
      <c r="P1210" s="1536"/>
      <c r="Q1210" s="1536"/>
      <c r="R1210" s="1536"/>
      <c r="S1210" s="1536"/>
      <c r="T1210" s="1536"/>
      <c r="U1210" s="1536"/>
      <c r="V1210" s="1536"/>
      <c r="W1210" s="1536"/>
      <c r="X1210" s="1536"/>
      <c r="Y1210" s="1536"/>
      <c r="Z1210" s="1536"/>
      <c r="AA1210" s="1536"/>
      <c r="AB1210" s="1536"/>
      <c r="AC1210" s="1536"/>
      <c r="AD1210" s="1536"/>
      <c r="AE1210" s="1536"/>
      <c r="AF1210" s="1536"/>
      <c r="AG1210" s="1536"/>
      <c r="AH1210" s="1536"/>
      <c r="AI1210" s="1536"/>
      <c r="AJ1210" s="1536"/>
      <c r="AK1210" s="1536"/>
      <c r="AL1210" s="1536"/>
      <c r="AM1210" s="1536"/>
      <c r="AN1210" s="1536"/>
      <c r="AO1210" s="1536"/>
      <c r="AP1210" s="1536"/>
      <c r="AQ1210" s="1536"/>
      <c r="AR1210" s="1536"/>
      <c r="AS1210" s="1536"/>
      <c r="AT1210" s="1536"/>
      <c r="AU1210" s="1536"/>
      <c r="AV1210" s="1536"/>
      <c r="AW1210" s="1536"/>
      <c r="AX1210" s="1536"/>
      <c r="AY1210" s="1536"/>
      <c r="AZ1210" s="1536"/>
      <c r="BA1210" s="1536"/>
      <c r="BB1210" s="1536"/>
      <c r="BC1210" s="1536"/>
      <c r="BD1210" s="1536"/>
      <c r="BE1210" s="1536"/>
      <c r="BF1210" s="1536"/>
    </row>
    <row r="1211" spans="2:58" ht="15" x14ac:dyDescent="0.25">
      <c r="B1211" s="1536"/>
      <c r="C1211" s="1536"/>
      <c r="D1211" s="1536"/>
      <c r="E1211" s="1536"/>
      <c r="F1211" s="1536"/>
      <c r="G1211" s="1536"/>
      <c r="H1211" s="1536"/>
      <c r="I1211" s="1536"/>
      <c r="J1211" s="1536"/>
      <c r="K1211" s="1536"/>
      <c r="L1211" s="1536"/>
      <c r="M1211" s="1536"/>
      <c r="N1211" s="1536"/>
      <c r="O1211" s="1536"/>
      <c r="P1211" s="1536"/>
      <c r="Q1211" s="1536"/>
      <c r="R1211" s="1536"/>
      <c r="S1211" s="1536"/>
      <c r="T1211" s="1536"/>
      <c r="U1211" s="1536"/>
      <c r="V1211" s="1536"/>
      <c r="W1211" s="1536"/>
      <c r="X1211" s="1536"/>
      <c r="Y1211" s="1536"/>
      <c r="Z1211" s="1536"/>
      <c r="AA1211" s="1536"/>
      <c r="AB1211" s="1536"/>
      <c r="AC1211" s="1536"/>
      <c r="AD1211" s="1536"/>
      <c r="AE1211" s="1536"/>
      <c r="AF1211" s="1536"/>
      <c r="AG1211" s="1536"/>
      <c r="AH1211" s="1536"/>
      <c r="AI1211" s="1536"/>
      <c r="AJ1211" s="1536"/>
      <c r="AK1211" s="1536"/>
      <c r="AL1211" s="1536"/>
      <c r="AM1211" s="1536"/>
      <c r="AN1211" s="1536"/>
      <c r="AO1211" s="1536"/>
      <c r="AP1211" s="1536"/>
      <c r="AQ1211" s="1536"/>
      <c r="AR1211" s="1536"/>
      <c r="AS1211" s="1536"/>
      <c r="AT1211" s="1536"/>
      <c r="AU1211" s="1536"/>
      <c r="AV1211" s="1536"/>
      <c r="AW1211" s="1536"/>
      <c r="AX1211" s="1536"/>
      <c r="AY1211" s="1536"/>
      <c r="AZ1211" s="1536"/>
      <c r="BA1211" s="1536"/>
      <c r="BB1211" s="1536"/>
      <c r="BC1211" s="1536"/>
      <c r="BD1211" s="1536"/>
      <c r="BE1211" s="1536"/>
      <c r="BF1211" s="1536"/>
    </row>
    <row r="1212" spans="2:58" ht="15" x14ac:dyDescent="0.25">
      <c r="B1212" s="1536"/>
      <c r="C1212" s="1536"/>
      <c r="D1212" s="1536"/>
      <c r="E1212" s="1536"/>
      <c r="F1212" s="1536"/>
      <c r="G1212" s="1536"/>
      <c r="H1212" s="1536"/>
      <c r="I1212" s="1536"/>
      <c r="J1212" s="1536"/>
      <c r="K1212" s="1536"/>
      <c r="L1212" s="1536"/>
      <c r="M1212" s="1536"/>
      <c r="N1212" s="1536"/>
      <c r="O1212" s="1536"/>
      <c r="P1212" s="1536"/>
      <c r="Q1212" s="1536"/>
      <c r="R1212" s="1536"/>
      <c r="S1212" s="1536"/>
      <c r="T1212" s="1536"/>
      <c r="U1212" s="1536"/>
      <c r="V1212" s="1536"/>
      <c r="W1212" s="1536"/>
      <c r="X1212" s="1536"/>
      <c r="Y1212" s="1536"/>
      <c r="Z1212" s="1536"/>
      <c r="AA1212" s="1536"/>
      <c r="AB1212" s="1536"/>
      <c r="AC1212" s="1536"/>
      <c r="AD1212" s="1536"/>
      <c r="AE1212" s="1536"/>
      <c r="AF1212" s="1536"/>
      <c r="AG1212" s="1536"/>
      <c r="AH1212" s="1536"/>
      <c r="AI1212" s="1536"/>
      <c r="AJ1212" s="1536"/>
      <c r="AK1212" s="1536"/>
      <c r="AL1212" s="1536"/>
      <c r="AM1212" s="1536"/>
      <c r="AN1212" s="1536"/>
      <c r="AO1212" s="1536"/>
      <c r="AP1212" s="1536"/>
      <c r="AQ1212" s="1536"/>
      <c r="AR1212" s="1536"/>
      <c r="AS1212" s="1536"/>
      <c r="AT1212" s="1536"/>
      <c r="AU1212" s="1536"/>
      <c r="AV1212" s="1536"/>
      <c r="AW1212" s="1536"/>
      <c r="AX1212" s="1536"/>
      <c r="AY1212" s="1536"/>
      <c r="AZ1212" s="1536"/>
      <c r="BA1212" s="1536"/>
      <c r="BB1212" s="1536"/>
      <c r="BC1212" s="1536"/>
      <c r="BD1212" s="1536"/>
      <c r="BE1212" s="1536"/>
      <c r="BF1212" s="1536"/>
    </row>
    <row r="1213" spans="2:58" ht="15" x14ac:dyDescent="0.25">
      <c r="B1213" s="1536"/>
      <c r="C1213" s="1536"/>
      <c r="D1213" s="1536"/>
      <c r="E1213" s="1536"/>
      <c r="F1213" s="1536"/>
      <c r="G1213" s="1536"/>
      <c r="H1213" s="1536"/>
      <c r="I1213" s="1536"/>
      <c r="J1213" s="1536"/>
      <c r="K1213" s="1536"/>
      <c r="L1213" s="1536"/>
      <c r="M1213" s="1536"/>
      <c r="N1213" s="1536"/>
      <c r="O1213" s="1536"/>
      <c r="P1213" s="1536"/>
      <c r="Q1213" s="1536"/>
      <c r="R1213" s="1536"/>
      <c r="S1213" s="1536"/>
      <c r="T1213" s="1536"/>
      <c r="U1213" s="1536"/>
      <c r="V1213" s="1536"/>
      <c r="W1213" s="1536"/>
      <c r="X1213" s="1536"/>
      <c r="Y1213" s="1536"/>
      <c r="Z1213" s="1536"/>
      <c r="AA1213" s="1536"/>
      <c r="AB1213" s="1536"/>
      <c r="AC1213" s="1536"/>
      <c r="AD1213" s="1536"/>
      <c r="AE1213" s="1536"/>
      <c r="AF1213" s="1536"/>
      <c r="AG1213" s="1536"/>
      <c r="AH1213" s="1536"/>
      <c r="AI1213" s="1536"/>
      <c r="AJ1213" s="1536"/>
      <c r="AK1213" s="1536"/>
      <c r="AL1213" s="1536"/>
      <c r="AM1213" s="1536"/>
      <c r="AN1213" s="1536"/>
      <c r="AO1213" s="1536"/>
      <c r="AP1213" s="1536"/>
      <c r="AQ1213" s="1536"/>
      <c r="AR1213" s="1536"/>
      <c r="AS1213" s="1536"/>
      <c r="AT1213" s="1536"/>
      <c r="AU1213" s="1536"/>
      <c r="AV1213" s="1536"/>
      <c r="AW1213" s="1536"/>
      <c r="AX1213" s="1536"/>
      <c r="AY1213" s="1536"/>
      <c r="AZ1213" s="1536"/>
      <c r="BA1213" s="1536"/>
      <c r="BB1213" s="1536"/>
      <c r="BC1213" s="1536"/>
      <c r="BD1213" s="1536"/>
      <c r="BE1213" s="1536"/>
      <c r="BF1213" s="1536"/>
    </row>
    <row r="1214" spans="2:58" ht="15" x14ac:dyDescent="0.25">
      <c r="B1214" s="1536"/>
      <c r="C1214" s="1536"/>
      <c r="D1214" s="1536"/>
      <c r="E1214" s="1536"/>
      <c r="F1214" s="1536"/>
      <c r="G1214" s="1536"/>
      <c r="H1214" s="1536"/>
      <c r="I1214" s="1536"/>
      <c r="J1214" s="1536"/>
      <c r="K1214" s="1536"/>
      <c r="L1214" s="1536"/>
      <c r="M1214" s="1536"/>
      <c r="N1214" s="1536"/>
      <c r="O1214" s="1536"/>
      <c r="P1214" s="1536"/>
      <c r="Q1214" s="1536"/>
      <c r="R1214" s="1536"/>
      <c r="S1214" s="1536"/>
      <c r="T1214" s="1536"/>
      <c r="U1214" s="1536"/>
      <c r="V1214" s="1536"/>
      <c r="W1214" s="1536"/>
      <c r="X1214" s="1536"/>
      <c r="Y1214" s="1536"/>
      <c r="Z1214" s="1536"/>
      <c r="AA1214" s="1536"/>
      <c r="AB1214" s="1536"/>
      <c r="AC1214" s="1536"/>
      <c r="AD1214" s="1536"/>
      <c r="AE1214" s="1536"/>
      <c r="AF1214" s="1536"/>
      <c r="AG1214" s="1536"/>
      <c r="AH1214" s="1536"/>
      <c r="AI1214" s="1536"/>
      <c r="AJ1214" s="1536"/>
      <c r="AK1214" s="1536"/>
      <c r="AL1214" s="1536"/>
      <c r="AM1214" s="1536"/>
      <c r="AN1214" s="1536"/>
      <c r="AO1214" s="1536"/>
      <c r="AP1214" s="1536"/>
      <c r="AQ1214" s="1536"/>
      <c r="AR1214" s="1536"/>
      <c r="AS1214" s="1536"/>
      <c r="AT1214" s="1536"/>
      <c r="AU1214" s="1536"/>
      <c r="AV1214" s="1536"/>
      <c r="AW1214" s="1536"/>
      <c r="AX1214" s="1536"/>
      <c r="AY1214" s="1536"/>
      <c r="AZ1214" s="1536"/>
      <c r="BA1214" s="1536"/>
      <c r="BB1214" s="1536"/>
      <c r="BC1214" s="1536"/>
      <c r="BD1214" s="1536"/>
      <c r="BE1214" s="1536"/>
      <c r="BF1214" s="1536"/>
    </row>
    <row r="1215" spans="2:58" ht="15" x14ac:dyDescent="0.25">
      <c r="B1215" s="1536"/>
      <c r="C1215" s="1536"/>
      <c r="D1215" s="1536"/>
      <c r="E1215" s="1536"/>
      <c r="F1215" s="1536"/>
      <c r="G1215" s="1536"/>
      <c r="H1215" s="1536"/>
      <c r="I1215" s="1536"/>
      <c r="J1215" s="1536"/>
      <c r="K1215" s="1536"/>
      <c r="L1215" s="1536"/>
      <c r="M1215" s="1536"/>
      <c r="N1215" s="1536"/>
      <c r="O1215" s="1536"/>
      <c r="P1215" s="1536"/>
      <c r="Q1215" s="1536"/>
      <c r="R1215" s="1536"/>
      <c r="S1215" s="1536"/>
      <c r="T1215" s="1536"/>
      <c r="U1215" s="1536"/>
      <c r="V1215" s="1536"/>
      <c r="W1215" s="1536"/>
      <c r="X1215" s="1536"/>
      <c r="Y1215" s="1536"/>
      <c r="Z1215" s="1536"/>
      <c r="AA1215" s="1536"/>
      <c r="AB1215" s="1536"/>
      <c r="AC1215" s="1536"/>
      <c r="AD1215" s="1536"/>
      <c r="AE1215" s="1536"/>
      <c r="AF1215" s="1536"/>
      <c r="AG1215" s="1536"/>
      <c r="AH1215" s="1536"/>
      <c r="AI1215" s="1536"/>
      <c r="AJ1215" s="1536"/>
      <c r="AK1215" s="1536"/>
      <c r="AL1215" s="1536"/>
      <c r="AM1215" s="1536"/>
      <c r="AN1215" s="1536"/>
      <c r="AO1215" s="1536"/>
      <c r="AP1215" s="1536"/>
      <c r="AQ1215" s="1536"/>
      <c r="AR1215" s="1536"/>
      <c r="AS1215" s="1536"/>
      <c r="AT1215" s="1536"/>
      <c r="AU1215" s="1536"/>
      <c r="AV1215" s="1536"/>
      <c r="AW1215" s="1536"/>
      <c r="AX1215" s="1536"/>
      <c r="AY1215" s="1536"/>
      <c r="AZ1215" s="1536"/>
      <c r="BA1215" s="1536"/>
      <c r="BB1215" s="1536"/>
      <c r="BC1215" s="1536"/>
      <c r="BD1215" s="1536"/>
      <c r="BE1215" s="1536"/>
      <c r="BF1215" s="1536"/>
    </row>
    <row r="1216" spans="2:58" ht="15" x14ac:dyDescent="0.25">
      <c r="B1216" s="1536"/>
      <c r="C1216" s="1536"/>
      <c r="D1216" s="1536"/>
      <c r="E1216" s="1536"/>
      <c r="F1216" s="1536"/>
      <c r="G1216" s="1536"/>
      <c r="H1216" s="1536"/>
      <c r="I1216" s="1536"/>
      <c r="J1216" s="1536"/>
      <c r="K1216" s="1536"/>
      <c r="L1216" s="1536"/>
      <c r="M1216" s="1536"/>
      <c r="N1216" s="1536"/>
      <c r="O1216" s="1536"/>
      <c r="P1216" s="1536"/>
      <c r="Q1216" s="1536"/>
      <c r="R1216" s="1536"/>
      <c r="S1216" s="1536"/>
      <c r="T1216" s="1536"/>
      <c r="U1216" s="1536"/>
      <c r="V1216" s="1536"/>
      <c r="W1216" s="1536"/>
      <c r="X1216" s="1536"/>
      <c r="Y1216" s="1536"/>
      <c r="Z1216" s="1536"/>
      <c r="AA1216" s="1536"/>
      <c r="AB1216" s="1536"/>
      <c r="AC1216" s="1536"/>
      <c r="AD1216" s="1536"/>
      <c r="AE1216" s="1536"/>
      <c r="AF1216" s="1536"/>
      <c r="AG1216" s="1536"/>
      <c r="AH1216" s="1536"/>
      <c r="AI1216" s="1536"/>
      <c r="AJ1216" s="1536"/>
      <c r="AK1216" s="1536"/>
      <c r="AL1216" s="1536"/>
      <c r="AM1216" s="1536"/>
      <c r="AN1216" s="1536"/>
      <c r="AO1216" s="1536"/>
      <c r="AP1216" s="1536"/>
      <c r="AQ1216" s="1536"/>
      <c r="AR1216" s="1536"/>
      <c r="AS1216" s="1536"/>
      <c r="AT1216" s="1536"/>
      <c r="AU1216" s="1536"/>
      <c r="AV1216" s="1536"/>
      <c r="AW1216" s="1536"/>
      <c r="AX1216" s="1536"/>
      <c r="AY1216" s="1536"/>
      <c r="AZ1216" s="1536"/>
      <c r="BA1216" s="1536"/>
      <c r="BB1216" s="1536"/>
      <c r="BC1216" s="1536"/>
      <c r="BD1216" s="1536"/>
      <c r="BE1216" s="1536"/>
      <c r="BF1216" s="1536"/>
    </row>
    <row r="1217" spans="2:58" ht="15" x14ac:dyDescent="0.25">
      <c r="B1217" s="1536"/>
      <c r="C1217" s="1536"/>
      <c r="D1217" s="1536"/>
      <c r="E1217" s="1536"/>
      <c r="F1217" s="1536"/>
      <c r="G1217" s="1536"/>
      <c r="H1217" s="1536"/>
      <c r="I1217" s="1536"/>
      <c r="J1217" s="1536"/>
      <c r="K1217" s="1536"/>
      <c r="L1217" s="1536"/>
      <c r="M1217" s="1536"/>
      <c r="N1217" s="1536"/>
      <c r="O1217" s="1536"/>
      <c r="P1217" s="1536"/>
      <c r="Q1217" s="1536"/>
      <c r="R1217" s="1536"/>
      <c r="S1217" s="1536"/>
      <c r="T1217" s="1536"/>
      <c r="U1217" s="1536"/>
      <c r="V1217" s="1536"/>
      <c r="W1217" s="1536"/>
      <c r="X1217" s="1536"/>
      <c r="Y1217" s="1536"/>
      <c r="Z1217" s="1536"/>
      <c r="AA1217" s="1536"/>
      <c r="AB1217" s="1536"/>
      <c r="AC1217" s="1536"/>
      <c r="AD1217" s="1536"/>
      <c r="AE1217" s="1536"/>
      <c r="AF1217" s="1536"/>
      <c r="AG1217" s="1536"/>
      <c r="AH1217" s="1536"/>
      <c r="AI1217" s="1536"/>
      <c r="AJ1217" s="1536"/>
      <c r="AK1217" s="1536"/>
      <c r="AL1217" s="1536"/>
      <c r="AM1217" s="1536"/>
      <c r="AN1217" s="1536"/>
      <c r="AO1217" s="1536"/>
      <c r="AP1217" s="1536"/>
      <c r="AQ1217" s="1536"/>
      <c r="AR1217" s="1536"/>
      <c r="AS1217" s="1536"/>
      <c r="AT1217" s="1536"/>
      <c r="AU1217" s="1536"/>
      <c r="AV1217" s="1536"/>
      <c r="AW1217" s="1536"/>
      <c r="AX1217" s="1536"/>
      <c r="AY1217" s="1536"/>
      <c r="AZ1217" s="1536"/>
      <c r="BA1217" s="1536"/>
      <c r="BB1217" s="1536"/>
      <c r="BC1217" s="1536"/>
      <c r="BD1217" s="1536"/>
      <c r="BE1217" s="1536"/>
      <c r="BF1217" s="1536"/>
    </row>
    <row r="1218" spans="2:58" ht="15" x14ac:dyDescent="0.25">
      <c r="B1218" s="1536"/>
      <c r="C1218" s="1536"/>
      <c r="D1218" s="1536"/>
      <c r="E1218" s="1536"/>
      <c r="F1218" s="1536"/>
      <c r="G1218" s="1536"/>
      <c r="H1218" s="1536"/>
      <c r="I1218" s="1536"/>
      <c r="J1218" s="1536"/>
      <c r="K1218" s="1536"/>
      <c r="L1218" s="1536"/>
      <c r="M1218" s="1536"/>
      <c r="N1218" s="1536"/>
      <c r="O1218" s="1536"/>
      <c r="P1218" s="1536"/>
      <c r="Q1218" s="1536"/>
      <c r="R1218" s="1536"/>
      <c r="S1218" s="1536"/>
      <c r="T1218" s="1536"/>
      <c r="U1218" s="1536"/>
      <c r="V1218" s="1536"/>
      <c r="W1218" s="1536"/>
      <c r="X1218" s="1536"/>
      <c r="Y1218" s="1536"/>
      <c r="Z1218" s="1536"/>
      <c r="AA1218" s="1536"/>
      <c r="AB1218" s="1536"/>
      <c r="AC1218" s="1536"/>
      <c r="AD1218" s="1536"/>
      <c r="AE1218" s="1536"/>
      <c r="AF1218" s="1536"/>
      <c r="AG1218" s="1536"/>
      <c r="AH1218" s="1536"/>
      <c r="AI1218" s="1536"/>
      <c r="AJ1218" s="1536"/>
      <c r="AK1218" s="1536"/>
      <c r="AL1218" s="1536"/>
      <c r="AM1218" s="1536"/>
      <c r="AN1218" s="1536"/>
      <c r="AO1218" s="1536"/>
      <c r="AP1218" s="1536"/>
      <c r="AQ1218" s="1536"/>
      <c r="AR1218" s="1536"/>
      <c r="AS1218" s="1536"/>
      <c r="AT1218" s="1536"/>
      <c r="AU1218" s="1536"/>
      <c r="AV1218" s="1536"/>
      <c r="AW1218" s="1536"/>
      <c r="AX1218" s="1536"/>
      <c r="AY1218" s="1536"/>
      <c r="AZ1218" s="1536"/>
      <c r="BA1218" s="1536"/>
      <c r="BB1218" s="1536"/>
      <c r="BC1218" s="1536"/>
      <c r="BD1218" s="1536"/>
      <c r="BE1218" s="1536"/>
      <c r="BF1218" s="1536"/>
    </row>
    <row r="1219" spans="2:58" ht="15" x14ac:dyDescent="0.25">
      <c r="B1219" s="1536"/>
      <c r="C1219" s="1536"/>
      <c r="D1219" s="1536"/>
      <c r="E1219" s="1536"/>
      <c r="F1219" s="1536"/>
      <c r="G1219" s="1536"/>
      <c r="H1219" s="1536"/>
      <c r="I1219" s="1536"/>
      <c r="J1219" s="1536"/>
      <c r="K1219" s="1536"/>
      <c r="L1219" s="1536"/>
      <c r="M1219" s="1536"/>
      <c r="N1219" s="1536"/>
      <c r="O1219" s="1536"/>
      <c r="P1219" s="1536"/>
      <c r="Q1219" s="1536"/>
      <c r="R1219" s="1536"/>
      <c r="S1219" s="1536"/>
      <c r="T1219" s="1536"/>
      <c r="U1219" s="1536"/>
      <c r="V1219" s="1536"/>
      <c r="W1219" s="1536"/>
      <c r="X1219" s="1536"/>
      <c r="Y1219" s="1536"/>
      <c r="Z1219" s="1536"/>
      <c r="AA1219" s="1536"/>
      <c r="AB1219" s="1536"/>
      <c r="AC1219" s="1536"/>
      <c r="AD1219" s="1536"/>
      <c r="AE1219" s="1536"/>
      <c r="AF1219" s="1536"/>
      <c r="AG1219" s="1536"/>
      <c r="AH1219" s="1536"/>
      <c r="AI1219" s="1536"/>
      <c r="AJ1219" s="1536"/>
      <c r="AK1219" s="1536"/>
      <c r="AL1219" s="1536"/>
      <c r="AM1219" s="1536"/>
      <c r="AN1219" s="1536"/>
      <c r="AO1219" s="1536"/>
      <c r="AP1219" s="1536"/>
      <c r="AQ1219" s="1536"/>
      <c r="AR1219" s="1536"/>
      <c r="AS1219" s="1536"/>
      <c r="AT1219" s="1536"/>
      <c r="AU1219" s="1536"/>
      <c r="AV1219" s="1536"/>
      <c r="AW1219" s="1536"/>
      <c r="AX1219" s="1536"/>
      <c r="AY1219" s="1536"/>
      <c r="AZ1219" s="1536"/>
      <c r="BA1219" s="1536"/>
      <c r="BB1219" s="1536"/>
      <c r="BC1219" s="1536"/>
      <c r="BD1219" s="1536"/>
      <c r="BE1219" s="1536"/>
      <c r="BF1219" s="1536"/>
    </row>
    <row r="1220" spans="2:58" ht="15" x14ac:dyDescent="0.25">
      <c r="B1220" s="1536"/>
      <c r="C1220" s="1536"/>
      <c r="D1220" s="1536"/>
      <c r="E1220" s="1536"/>
      <c r="F1220" s="1536"/>
      <c r="G1220" s="1536"/>
      <c r="H1220" s="1536"/>
      <c r="I1220" s="1536"/>
      <c r="J1220" s="1536"/>
      <c r="K1220" s="1536"/>
      <c r="L1220" s="1536"/>
      <c r="M1220" s="1536"/>
      <c r="N1220" s="1536"/>
      <c r="O1220" s="1536"/>
      <c r="P1220" s="1536"/>
      <c r="Q1220" s="1536"/>
      <c r="R1220" s="1536"/>
      <c r="S1220" s="1536"/>
      <c r="T1220" s="1536"/>
      <c r="U1220" s="1536"/>
      <c r="V1220" s="1536"/>
      <c r="W1220" s="1536"/>
      <c r="X1220" s="1536"/>
      <c r="Y1220" s="1536"/>
      <c r="Z1220" s="1536"/>
      <c r="AA1220" s="1536"/>
      <c r="AB1220" s="1536"/>
      <c r="AC1220" s="1536"/>
      <c r="AD1220" s="1536"/>
      <c r="AE1220" s="1536"/>
      <c r="AF1220" s="1536"/>
      <c r="AG1220" s="1536"/>
      <c r="AH1220" s="1536"/>
      <c r="AI1220" s="1536"/>
      <c r="AJ1220" s="1536"/>
      <c r="AK1220" s="1536"/>
      <c r="AL1220" s="1536"/>
      <c r="AM1220" s="1536"/>
      <c r="AN1220" s="1536"/>
      <c r="AO1220" s="1536"/>
      <c r="AP1220" s="1536"/>
      <c r="AQ1220" s="1536"/>
      <c r="AR1220" s="1536"/>
      <c r="AS1220" s="1536"/>
      <c r="AT1220" s="1536"/>
      <c r="AU1220" s="1536"/>
      <c r="AV1220" s="1536"/>
      <c r="AW1220" s="1536"/>
      <c r="AX1220" s="1536"/>
      <c r="AY1220" s="1536"/>
      <c r="AZ1220" s="1536"/>
      <c r="BA1220" s="1536"/>
      <c r="BB1220" s="1536"/>
      <c r="BC1220" s="1536"/>
      <c r="BD1220" s="1536"/>
      <c r="BE1220" s="1536"/>
      <c r="BF1220" s="1536"/>
    </row>
    <row r="1221" spans="2:58" ht="15" x14ac:dyDescent="0.25">
      <c r="B1221" s="1536"/>
      <c r="C1221" s="1536"/>
      <c r="D1221" s="1536"/>
      <c r="E1221" s="1536"/>
      <c r="F1221" s="1536"/>
      <c r="G1221" s="1536"/>
      <c r="H1221" s="1536"/>
      <c r="I1221" s="1536"/>
      <c r="J1221" s="1536"/>
      <c r="K1221" s="1536"/>
      <c r="L1221" s="1536"/>
      <c r="M1221" s="1536"/>
      <c r="N1221" s="1536"/>
      <c r="O1221" s="1536"/>
      <c r="P1221" s="1536"/>
      <c r="Q1221" s="1536"/>
      <c r="R1221" s="1536"/>
      <c r="S1221" s="1536"/>
      <c r="T1221" s="1536"/>
      <c r="U1221" s="1536"/>
      <c r="V1221" s="1536"/>
      <c r="W1221" s="1536"/>
      <c r="X1221" s="1536"/>
      <c r="Y1221" s="1536"/>
      <c r="Z1221" s="1536"/>
      <c r="AA1221" s="1536"/>
      <c r="AB1221" s="1536"/>
      <c r="AC1221" s="1536"/>
      <c r="AD1221" s="1536"/>
      <c r="AE1221" s="1536"/>
      <c r="AF1221" s="1536"/>
      <c r="AG1221" s="1536"/>
      <c r="AH1221" s="1536"/>
      <c r="AI1221" s="1536"/>
      <c r="AJ1221" s="1536"/>
      <c r="AK1221" s="1536"/>
      <c r="AL1221" s="1536"/>
      <c r="AM1221" s="1536"/>
      <c r="AN1221" s="1536"/>
      <c r="AO1221" s="1536"/>
      <c r="AP1221" s="1536"/>
      <c r="AQ1221" s="1536"/>
      <c r="AR1221" s="1536"/>
      <c r="AS1221" s="1536"/>
      <c r="AT1221" s="1536"/>
      <c r="AU1221" s="1536"/>
      <c r="AV1221" s="1536"/>
      <c r="AW1221" s="1536"/>
      <c r="AX1221" s="1536"/>
      <c r="AY1221" s="1536"/>
      <c r="AZ1221" s="1536"/>
      <c r="BA1221" s="1536"/>
      <c r="BB1221" s="1536"/>
      <c r="BC1221" s="1536"/>
      <c r="BD1221" s="1536"/>
      <c r="BE1221" s="1536"/>
      <c r="BF1221" s="1536"/>
    </row>
    <row r="1222" spans="2:58" ht="15" x14ac:dyDescent="0.25">
      <c r="B1222" s="1536"/>
      <c r="C1222" s="1536"/>
      <c r="D1222" s="1536"/>
      <c r="E1222" s="1536"/>
      <c r="F1222" s="1536"/>
      <c r="G1222" s="1536"/>
      <c r="H1222" s="1536"/>
      <c r="I1222" s="1536"/>
      <c r="J1222" s="1536"/>
      <c r="K1222" s="1536"/>
      <c r="L1222" s="1536"/>
      <c r="M1222" s="1536"/>
      <c r="N1222" s="1536"/>
      <c r="O1222" s="1536"/>
      <c r="P1222" s="1536"/>
      <c r="Q1222" s="1536"/>
      <c r="R1222" s="1536"/>
      <c r="S1222" s="1536"/>
      <c r="T1222" s="1536"/>
      <c r="U1222" s="1536"/>
      <c r="V1222" s="1536"/>
      <c r="W1222" s="1536"/>
      <c r="X1222" s="1536"/>
      <c r="Y1222" s="1536"/>
      <c r="Z1222" s="1536"/>
      <c r="AA1222" s="1536"/>
      <c r="AB1222" s="1536"/>
      <c r="AC1222" s="1536"/>
      <c r="AD1222" s="1536"/>
      <c r="AE1222" s="1536"/>
      <c r="AF1222" s="1536"/>
      <c r="AG1222" s="1536"/>
      <c r="AH1222" s="1536"/>
      <c r="AI1222" s="1536"/>
      <c r="AJ1222" s="1536"/>
      <c r="AK1222" s="1536"/>
      <c r="AL1222" s="1536"/>
      <c r="AM1222" s="1536"/>
      <c r="AN1222" s="1536"/>
      <c r="AO1222" s="1536"/>
      <c r="AP1222" s="1536"/>
      <c r="AQ1222" s="1536"/>
      <c r="AR1222" s="1536"/>
      <c r="AS1222" s="1536"/>
      <c r="AT1222" s="1536"/>
      <c r="AU1222" s="1536"/>
      <c r="AV1222" s="1536"/>
      <c r="AW1222" s="1536"/>
      <c r="AX1222" s="1536"/>
      <c r="AY1222" s="1536"/>
      <c r="AZ1222" s="1536"/>
      <c r="BA1222" s="1536"/>
      <c r="BB1222" s="1536"/>
      <c r="BC1222" s="1536"/>
      <c r="BD1222" s="1536"/>
      <c r="BE1222" s="1536"/>
      <c r="BF1222" s="1536"/>
    </row>
    <row r="1223" spans="2:58" ht="15" x14ac:dyDescent="0.25">
      <c r="B1223" s="1536"/>
      <c r="C1223" s="1536"/>
      <c r="D1223" s="1536"/>
      <c r="E1223" s="1536"/>
      <c r="F1223" s="1536"/>
      <c r="G1223" s="1536"/>
      <c r="H1223" s="1536"/>
      <c r="I1223" s="1536"/>
      <c r="J1223" s="1536"/>
      <c r="K1223" s="1536"/>
      <c r="L1223" s="1536"/>
      <c r="M1223" s="1536"/>
      <c r="N1223" s="1536"/>
      <c r="O1223" s="1536"/>
      <c r="P1223" s="1536"/>
      <c r="Q1223" s="1536"/>
      <c r="R1223" s="1536"/>
      <c r="S1223" s="1536"/>
      <c r="T1223" s="1536"/>
      <c r="U1223" s="1536"/>
      <c r="V1223" s="1536"/>
      <c r="W1223" s="1536"/>
      <c r="X1223" s="1536"/>
      <c r="Y1223" s="1536"/>
      <c r="Z1223" s="1536"/>
      <c r="AA1223" s="1536"/>
      <c r="AB1223" s="1536"/>
      <c r="AC1223" s="1536"/>
      <c r="AD1223" s="1536"/>
      <c r="AE1223" s="1536"/>
      <c r="AF1223" s="1536"/>
      <c r="AG1223" s="1536"/>
      <c r="AH1223" s="1536"/>
      <c r="AI1223" s="1536"/>
      <c r="AJ1223" s="1536"/>
      <c r="AK1223" s="1536"/>
      <c r="AL1223" s="1536"/>
      <c r="AM1223" s="1536"/>
      <c r="AN1223" s="1536"/>
      <c r="AO1223" s="1536"/>
      <c r="AP1223" s="1536"/>
      <c r="AQ1223" s="1536"/>
      <c r="AR1223" s="1536"/>
      <c r="AS1223" s="1536"/>
      <c r="AT1223" s="1536"/>
      <c r="AU1223" s="1536"/>
      <c r="AV1223" s="1536"/>
      <c r="AW1223" s="1536"/>
      <c r="AX1223" s="1536"/>
      <c r="AY1223" s="1536"/>
      <c r="AZ1223" s="1536"/>
      <c r="BA1223" s="1536"/>
      <c r="BB1223" s="1536"/>
      <c r="BC1223" s="1536"/>
      <c r="BD1223" s="1536"/>
      <c r="BE1223" s="1536"/>
      <c r="BF1223" s="1536"/>
    </row>
    <row r="1224" spans="2:58" ht="15" x14ac:dyDescent="0.25">
      <c r="B1224" s="1536"/>
      <c r="C1224" s="1536"/>
      <c r="D1224" s="1536"/>
      <c r="E1224" s="1536"/>
      <c r="F1224" s="1536"/>
      <c r="G1224" s="1536"/>
      <c r="H1224" s="1536"/>
      <c r="I1224" s="1536"/>
      <c r="J1224" s="1536"/>
      <c r="K1224" s="1536"/>
      <c r="L1224" s="1536"/>
      <c r="M1224" s="1536"/>
      <c r="N1224" s="1536"/>
      <c r="O1224" s="1536"/>
      <c r="P1224" s="1536"/>
      <c r="Q1224" s="1536"/>
      <c r="R1224" s="1536"/>
      <c r="S1224" s="1536"/>
      <c r="T1224" s="1536"/>
      <c r="U1224" s="1536"/>
      <c r="V1224" s="1536"/>
      <c r="W1224" s="1536"/>
      <c r="X1224" s="1536"/>
      <c r="Y1224" s="1536"/>
      <c r="Z1224" s="1536"/>
      <c r="AA1224" s="1536"/>
      <c r="AB1224" s="1536"/>
      <c r="AC1224" s="1536"/>
      <c r="AD1224" s="1536"/>
      <c r="AE1224" s="1536"/>
      <c r="AF1224" s="1536"/>
      <c r="AG1224" s="1536"/>
      <c r="AH1224" s="1536"/>
      <c r="AI1224" s="1536"/>
      <c r="AJ1224" s="1536"/>
      <c r="AK1224" s="1536"/>
      <c r="AL1224" s="1536"/>
      <c r="AM1224" s="1536"/>
      <c r="AN1224" s="1536"/>
      <c r="AO1224" s="1536"/>
      <c r="AP1224" s="1536"/>
      <c r="AQ1224" s="1536"/>
      <c r="AR1224" s="1536"/>
      <c r="AS1224" s="1536"/>
      <c r="AT1224" s="1536"/>
      <c r="AU1224" s="1536"/>
      <c r="AV1224" s="1536"/>
      <c r="AW1224" s="1536"/>
      <c r="AX1224" s="1536"/>
      <c r="AY1224" s="1536"/>
      <c r="AZ1224" s="1536"/>
      <c r="BA1224" s="1536"/>
      <c r="BB1224" s="1536"/>
      <c r="BC1224" s="1536"/>
      <c r="BD1224" s="1536"/>
      <c r="BE1224" s="1536"/>
      <c r="BF1224" s="1536"/>
    </row>
    <row r="1225" spans="2:58" ht="15" x14ac:dyDescent="0.25">
      <c r="B1225" s="1536"/>
      <c r="C1225" s="1536"/>
      <c r="D1225" s="1536"/>
      <c r="E1225" s="1536"/>
      <c r="F1225" s="1536"/>
      <c r="G1225" s="1536"/>
      <c r="H1225" s="1536"/>
      <c r="I1225" s="1536"/>
      <c r="J1225" s="1536"/>
      <c r="K1225" s="1536"/>
      <c r="L1225" s="1536"/>
      <c r="M1225" s="1536"/>
      <c r="N1225" s="1536"/>
      <c r="O1225" s="1536"/>
      <c r="P1225" s="1536"/>
      <c r="Q1225" s="1536"/>
      <c r="R1225" s="1536"/>
      <c r="S1225" s="1536"/>
      <c r="T1225" s="1536"/>
      <c r="U1225" s="1536"/>
      <c r="V1225" s="1536"/>
      <c r="W1225" s="1536"/>
      <c r="X1225" s="1536"/>
      <c r="Y1225" s="1536"/>
      <c r="Z1225" s="1536"/>
      <c r="AA1225" s="1536"/>
      <c r="AB1225" s="1536"/>
      <c r="AC1225" s="1536"/>
      <c r="AD1225" s="1536"/>
      <c r="AE1225" s="1536"/>
      <c r="AF1225" s="1536"/>
      <c r="AG1225" s="1536"/>
      <c r="AH1225" s="1536"/>
      <c r="AI1225" s="1536"/>
      <c r="AJ1225" s="1536"/>
      <c r="AK1225" s="1536"/>
      <c r="AL1225" s="1536"/>
      <c r="AM1225" s="1536"/>
      <c r="AN1225" s="1536"/>
      <c r="AO1225" s="1536"/>
      <c r="AP1225" s="1536"/>
      <c r="AQ1225" s="1536"/>
      <c r="AR1225" s="1536"/>
      <c r="AS1225" s="1536"/>
      <c r="AT1225" s="1536"/>
      <c r="AU1225" s="1536"/>
      <c r="AV1225" s="1536"/>
      <c r="AW1225" s="1536"/>
      <c r="AX1225" s="1536"/>
      <c r="AY1225" s="1536"/>
      <c r="AZ1225" s="1536"/>
      <c r="BA1225" s="1536"/>
      <c r="BB1225" s="1536"/>
      <c r="BC1225" s="1536"/>
      <c r="BD1225" s="1536"/>
      <c r="BE1225" s="1536"/>
      <c r="BF1225" s="1536"/>
    </row>
    <row r="1226" spans="2:58" ht="15" x14ac:dyDescent="0.25">
      <c r="B1226" s="1536"/>
      <c r="C1226" s="1536"/>
      <c r="D1226" s="1536"/>
      <c r="E1226" s="1536"/>
      <c r="F1226" s="1536"/>
      <c r="G1226" s="1536"/>
      <c r="H1226" s="1536"/>
      <c r="I1226" s="1536"/>
      <c r="J1226" s="1536"/>
      <c r="K1226" s="1536"/>
      <c r="L1226" s="1536"/>
      <c r="M1226" s="1536"/>
      <c r="N1226" s="1536"/>
      <c r="O1226" s="1536"/>
      <c r="P1226" s="1536"/>
      <c r="Q1226" s="1536"/>
      <c r="R1226" s="1536"/>
      <c r="S1226" s="1536"/>
      <c r="T1226" s="1536"/>
      <c r="U1226" s="1536"/>
      <c r="V1226" s="1536"/>
      <c r="W1226" s="1536"/>
      <c r="X1226" s="1536"/>
      <c r="Y1226" s="1536"/>
      <c r="Z1226" s="1536"/>
      <c r="AA1226" s="1536"/>
      <c r="AB1226" s="1536"/>
      <c r="AC1226" s="1536"/>
      <c r="AD1226" s="1536"/>
      <c r="AE1226" s="1536"/>
      <c r="AF1226" s="1536"/>
      <c r="AG1226" s="1536"/>
      <c r="AH1226" s="1536"/>
      <c r="AI1226" s="1536"/>
      <c r="AJ1226" s="1536"/>
      <c r="AK1226" s="1536"/>
      <c r="AL1226" s="1536"/>
      <c r="AM1226" s="1536"/>
      <c r="AN1226" s="1536"/>
      <c r="AO1226" s="1536"/>
      <c r="AP1226" s="1536"/>
      <c r="AQ1226" s="1536"/>
      <c r="AR1226" s="1536"/>
      <c r="AS1226" s="1536"/>
      <c r="AT1226" s="1536"/>
      <c r="AU1226" s="1536"/>
      <c r="AV1226" s="1536"/>
      <c r="AW1226" s="1536"/>
      <c r="AX1226" s="1536"/>
      <c r="AY1226" s="1536"/>
      <c r="AZ1226" s="1536"/>
      <c r="BA1226" s="1536"/>
      <c r="BB1226" s="1536"/>
      <c r="BC1226" s="1536"/>
      <c r="BD1226" s="1536"/>
      <c r="BE1226" s="1536"/>
      <c r="BF1226" s="1536"/>
    </row>
    <row r="1227" spans="2:58" ht="15" x14ac:dyDescent="0.25">
      <c r="B1227" s="1536"/>
      <c r="C1227" s="1536"/>
      <c r="D1227" s="1536"/>
      <c r="E1227" s="1536"/>
      <c r="F1227" s="1536"/>
      <c r="G1227" s="1536"/>
      <c r="H1227" s="1536"/>
      <c r="I1227" s="1536"/>
      <c r="J1227" s="1536"/>
      <c r="K1227" s="1536"/>
      <c r="L1227" s="1536"/>
      <c r="M1227" s="1536"/>
      <c r="N1227" s="1536"/>
      <c r="O1227" s="1536"/>
      <c r="P1227" s="1536"/>
      <c r="Q1227" s="1536"/>
      <c r="R1227" s="1536"/>
      <c r="S1227" s="1536"/>
      <c r="T1227" s="1536"/>
      <c r="U1227" s="1536"/>
      <c r="V1227" s="1536"/>
      <c r="W1227" s="1536"/>
      <c r="X1227" s="1536"/>
      <c r="Y1227" s="1536"/>
      <c r="Z1227" s="1536"/>
      <c r="AA1227" s="1536"/>
      <c r="AB1227" s="1536"/>
      <c r="AC1227" s="1536"/>
      <c r="AD1227" s="1536"/>
      <c r="AE1227" s="1536"/>
      <c r="AF1227" s="1536"/>
      <c r="AG1227" s="1536"/>
      <c r="AH1227" s="1536"/>
      <c r="AI1227" s="1536"/>
      <c r="AJ1227" s="1536"/>
      <c r="AK1227" s="1536"/>
      <c r="AL1227" s="1536"/>
      <c r="AM1227" s="1536"/>
      <c r="AN1227" s="1536"/>
      <c r="AO1227" s="1536"/>
      <c r="AP1227" s="1536"/>
      <c r="AQ1227" s="1536"/>
      <c r="AR1227" s="1536"/>
      <c r="AS1227" s="1536"/>
      <c r="AT1227" s="1536"/>
      <c r="AU1227" s="1536"/>
      <c r="AV1227" s="1536"/>
      <c r="AW1227" s="1536"/>
      <c r="AX1227" s="1536"/>
      <c r="AY1227" s="1536"/>
      <c r="AZ1227" s="1536"/>
      <c r="BA1227" s="1536"/>
      <c r="BB1227" s="1536"/>
      <c r="BC1227" s="1536"/>
      <c r="BD1227" s="1536"/>
      <c r="BE1227" s="1536"/>
      <c r="BF1227" s="1536"/>
    </row>
    <row r="1228" spans="2:58" ht="15" x14ac:dyDescent="0.25">
      <c r="B1228" s="1536"/>
      <c r="C1228" s="1536"/>
      <c r="D1228" s="1536"/>
      <c r="E1228" s="1536"/>
      <c r="F1228" s="1536"/>
      <c r="G1228" s="1536"/>
      <c r="H1228" s="1536"/>
      <c r="I1228" s="1536"/>
      <c r="J1228" s="1536"/>
      <c r="K1228" s="1536"/>
      <c r="L1228" s="1536"/>
      <c r="M1228" s="1536"/>
      <c r="N1228" s="1536"/>
      <c r="O1228" s="1536"/>
      <c r="P1228" s="1536"/>
      <c r="Q1228" s="1536"/>
      <c r="R1228" s="1536"/>
      <c r="S1228" s="1536"/>
      <c r="T1228" s="1536"/>
      <c r="U1228" s="1536"/>
      <c r="V1228" s="1536"/>
      <c r="W1228" s="1536"/>
      <c r="X1228" s="1536"/>
      <c r="Y1228" s="1536"/>
      <c r="Z1228" s="1536"/>
      <c r="AA1228" s="1536"/>
      <c r="AB1228" s="1536"/>
      <c r="AC1228" s="1536"/>
      <c r="AD1228" s="1536"/>
      <c r="AE1228" s="1536"/>
      <c r="AF1228" s="1536"/>
      <c r="AG1228" s="1536"/>
      <c r="AH1228" s="1536"/>
      <c r="AI1228" s="1536"/>
      <c r="AJ1228" s="1536"/>
      <c r="AK1228" s="1536"/>
      <c r="AL1228" s="1536"/>
      <c r="AM1228" s="1536"/>
      <c r="AN1228" s="1536"/>
      <c r="AO1228" s="1536"/>
      <c r="AP1228" s="1536"/>
      <c r="AQ1228" s="1536"/>
      <c r="AR1228" s="1536"/>
      <c r="AS1228" s="1536"/>
      <c r="AT1228" s="1536"/>
      <c r="AU1228" s="1536"/>
      <c r="AV1228" s="1536"/>
      <c r="AW1228" s="1536"/>
      <c r="AX1228" s="1536"/>
      <c r="AY1228" s="1536"/>
      <c r="AZ1228" s="1536"/>
      <c r="BA1228" s="1536"/>
      <c r="BB1228" s="1536"/>
      <c r="BC1228" s="1536"/>
      <c r="BD1228" s="1536"/>
      <c r="BE1228" s="1536"/>
      <c r="BF1228" s="1536"/>
    </row>
    <row r="1229" spans="2:58" ht="15" x14ac:dyDescent="0.25">
      <c r="B1229" s="1536"/>
      <c r="C1229" s="1536"/>
      <c r="D1229" s="1536"/>
      <c r="E1229" s="1536"/>
      <c r="F1229" s="1536"/>
      <c r="G1229" s="1536"/>
      <c r="H1229" s="1536"/>
      <c r="I1229" s="1536"/>
      <c r="J1229" s="1536"/>
      <c r="K1229" s="1536"/>
      <c r="L1229" s="1536"/>
      <c r="M1229" s="1536"/>
      <c r="N1229" s="1536"/>
      <c r="O1229" s="1536"/>
      <c r="P1229" s="1536"/>
      <c r="Q1229" s="1536"/>
      <c r="R1229" s="1536"/>
      <c r="S1229" s="1536"/>
      <c r="T1229" s="1536"/>
      <c r="U1229" s="1536"/>
      <c r="V1229" s="1536"/>
      <c r="W1229" s="1536"/>
      <c r="X1229" s="1536"/>
      <c r="Y1229" s="1536"/>
      <c r="Z1229" s="1536"/>
      <c r="AA1229" s="1536"/>
      <c r="AB1229" s="1536"/>
      <c r="AC1229" s="1536"/>
      <c r="AD1229" s="1536"/>
      <c r="AE1229" s="1536"/>
      <c r="AF1229" s="1536"/>
      <c r="AG1229" s="1536"/>
      <c r="AH1229" s="1536"/>
      <c r="AI1229" s="1536"/>
      <c r="AJ1229" s="1536"/>
      <c r="AK1229" s="1536"/>
      <c r="AL1229" s="1536"/>
      <c r="AM1229" s="1536"/>
      <c r="AN1229" s="1536"/>
      <c r="AO1229" s="1536"/>
      <c r="AP1229" s="1536"/>
      <c r="AQ1229" s="1536"/>
      <c r="AR1229" s="1536"/>
      <c r="AS1229" s="1536"/>
      <c r="AT1229" s="1536"/>
      <c r="AU1229" s="1536"/>
      <c r="AV1229" s="1536"/>
      <c r="AW1229" s="1536"/>
      <c r="AX1229" s="1536"/>
      <c r="AY1229" s="1536"/>
      <c r="AZ1229" s="1536"/>
      <c r="BA1229" s="1536"/>
      <c r="BB1229" s="1536"/>
      <c r="BC1229" s="1536"/>
      <c r="BD1229" s="1536"/>
      <c r="BE1229" s="1536"/>
      <c r="BF1229" s="1536"/>
    </row>
    <row r="1230" spans="2:58" ht="15" x14ac:dyDescent="0.25">
      <c r="B1230" s="1536"/>
      <c r="C1230" s="1536"/>
      <c r="D1230" s="1536"/>
      <c r="E1230" s="1536"/>
      <c r="F1230" s="1536"/>
      <c r="G1230" s="1536"/>
      <c r="H1230" s="1536"/>
      <c r="I1230" s="1536"/>
      <c r="J1230" s="1536"/>
      <c r="K1230" s="1536"/>
      <c r="L1230" s="1536"/>
      <c r="M1230" s="1536"/>
      <c r="N1230" s="1536"/>
      <c r="O1230" s="1536"/>
      <c r="P1230" s="1536"/>
      <c r="Q1230" s="1536"/>
      <c r="R1230" s="1536"/>
      <c r="S1230" s="1536"/>
      <c r="T1230" s="1536"/>
      <c r="U1230" s="1536"/>
      <c r="V1230" s="1536"/>
      <c r="W1230" s="1536"/>
      <c r="X1230" s="1536"/>
      <c r="Y1230" s="1536"/>
      <c r="Z1230" s="1536"/>
      <c r="AA1230" s="1536"/>
      <c r="AB1230" s="1536"/>
      <c r="AC1230" s="1536"/>
      <c r="AD1230" s="1536"/>
      <c r="AE1230" s="1536"/>
      <c r="AF1230" s="1536"/>
      <c r="AG1230" s="1536"/>
      <c r="AH1230" s="1536"/>
      <c r="AI1230" s="1536"/>
      <c r="AJ1230" s="1536"/>
      <c r="AK1230" s="1536"/>
      <c r="AL1230" s="1536"/>
      <c r="AM1230" s="1536"/>
      <c r="AN1230" s="1536"/>
      <c r="AO1230" s="1536"/>
      <c r="AP1230" s="1536"/>
      <c r="AQ1230" s="1536"/>
      <c r="AR1230" s="1536"/>
      <c r="AS1230" s="1536"/>
      <c r="AT1230" s="1536"/>
      <c r="AU1230" s="1536"/>
      <c r="AV1230" s="1536"/>
      <c r="AW1230" s="1536"/>
      <c r="AX1230" s="1536"/>
      <c r="AY1230" s="1536"/>
      <c r="AZ1230" s="1536"/>
      <c r="BA1230" s="1536"/>
      <c r="BB1230" s="1536"/>
      <c r="BC1230" s="1536"/>
      <c r="BD1230" s="1536"/>
      <c r="BE1230" s="1536"/>
      <c r="BF1230" s="1536"/>
    </row>
    <row r="1231" spans="2:58" ht="15" x14ac:dyDescent="0.25">
      <c r="B1231" s="1536"/>
      <c r="C1231" s="1536"/>
      <c r="D1231" s="1536"/>
      <c r="E1231" s="1536"/>
      <c r="F1231" s="1536"/>
      <c r="G1231" s="1536"/>
      <c r="H1231" s="1536"/>
      <c r="I1231" s="1536"/>
      <c r="J1231" s="1536"/>
      <c r="K1231" s="1536"/>
      <c r="L1231" s="1536"/>
      <c r="M1231" s="1536"/>
      <c r="N1231" s="1536"/>
      <c r="O1231" s="1536"/>
      <c r="P1231" s="1536"/>
      <c r="Q1231" s="1536"/>
      <c r="R1231" s="1536"/>
      <c r="S1231" s="1536"/>
      <c r="T1231" s="1536"/>
      <c r="U1231" s="1536"/>
      <c r="V1231" s="1536"/>
      <c r="W1231" s="1536"/>
      <c r="X1231" s="1536"/>
      <c r="Y1231" s="1536"/>
      <c r="Z1231" s="1536"/>
      <c r="AA1231" s="1536"/>
      <c r="AB1231" s="1536"/>
      <c r="AC1231" s="1536"/>
      <c r="AD1231" s="1536"/>
      <c r="AE1231" s="1536"/>
      <c r="AF1231" s="1536"/>
      <c r="AG1231" s="1536"/>
      <c r="AH1231" s="1536"/>
      <c r="AI1231" s="1536"/>
      <c r="AJ1231" s="1536"/>
      <c r="AK1231" s="1536"/>
      <c r="AL1231" s="1536"/>
      <c r="AM1231" s="1536"/>
      <c r="AN1231" s="1536"/>
      <c r="AO1231" s="1536"/>
      <c r="AP1231" s="1536"/>
      <c r="AQ1231" s="1536"/>
      <c r="AR1231" s="1536"/>
      <c r="AS1231" s="1536"/>
      <c r="AT1231" s="1536"/>
      <c r="AU1231" s="1536"/>
      <c r="AV1231" s="1536"/>
      <c r="AW1231" s="1536"/>
      <c r="AX1231" s="1536"/>
      <c r="AY1231" s="1536"/>
      <c r="AZ1231" s="1536"/>
      <c r="BA1231" s="1536"/>
      <c r="BB1231" s="1536"/>
      <c r="BC1231" s="1536"/>
      <c r="BD1231" s="1536"/>
      <c r="BE1231" s="1536"/>
      <c r="BF1231" s="1536"/>
    </row>
    <row r="1232" spans="2:58" ht="15" x14ac:dyDescent="0.25">
      <c r="B1232" s="1536"/>
      <c r="C1232" s="1536"/>
      <c r="D1232" s="1536"/>
      <c r="E1232" s="1536"/>
      <c r="F1232" s="1536"/>
      <c r="G1232" s="1536"/>
      <c r="H1232" s="1536"/>
      <c r="I1232" s="1536"/>
      <c r="J1232" s="1536"/>
      <c r="K1232" s="1536"/>
      <c r="L1232" s="1536"/>
      <c r="M1232" s="1536"/>
      <c r="N1232" s="1536"/>
      <c r="O1232" s="1536"/>
      <c r="P1232" s="1536"/>
      <c r="Q1232" s="1536"/>
      <c r="R1232" s="1536"/>
      <c r="S1232" s="1536"/>
      <c r="T1232" s="1536"/>
      <c r="U1232" s="1536"/>
      <c r="V1232" s="1536"/>
      <c r="W1232" s="1536"/>
      <c r="X1232" s="1536"/>
      <c r="Y1232" s="1536"/>
      <c r="Z1232" s="1536"/>
      <c r="AA1232" s="1536"/>
      <c r="AB1232" s="1536"/>
      <c r="AC1232" s="1536"/>
      <c r="AD1232" s="1536"/>
      <c r="AE1232" s="1536"/>
      <c r="AF1232" s="1536"/>
      <c r="AG1232" s="1536"/>
      <c r="AH1232" s="1536"/>
      <c r="AI1232" s="1536"/>
      <c r="AJ1232" s="1536"/>
      <c r="AK1232" s="1536"/>
      <c r="AL1232" s="1536"/>
      <c r="AM1232" s="1536"/>
      <c r="AN1232" s="1536"/>
      <c r="AO1232" s="1536"/>
      <c r="AP1232" s="1536"/>
      <c r="AQ1232" s="1536"/>
      <c r="AR1232" s="1536"/>
      <c r="AS1232" s="1536"/>
      <c r="AT1232" s="1536"/>
      <c r="AU1232" s="1536"/>
      <c r="AV1232" s="1536"/>
      <c r="AW1232" s="1536"/>
      <c r="AX1232" s="1536"/>
      <c r="AY1232" s="1536"/>
      <c r="AZ1232" s="1536"/>
      <c r="BA1232" s="1536"/>
      <c r="BB1232" s="1536"/>
      <c r="BC1232" s="1536"/>
      <c r="BD1232" s="1536"/>
      <c r="BE1232" s="1536"/>
      <c r="BF1232" s="1536"/>
    </row>
    <row r="1233" spans="2:58" ht="15" x14ac:dyDescent="0.25">
      <c r="B1233" s="1536"/>
      <c r="C1233" s="1536"/>
      <c r="D1233" s="1536"/>
      <c r="E1233" s="1536"/>
      <c r="F1233" s="1536"/>
      <c r="G1233" s="1536"/>
      <c r="H1233" s="1536"/>
      <c r="I1233" s="1536"/>
      <c r="J1233" s="1536"/>
      <c r="K1233" s="1536"/>
      <c r="L1233" s="1536"/>
      <c r="M1233" s="1536"/>
      <c r="N1233" s="1536"/>
      <c r="O1233" s="1536"/>
      <c r="P1233" s="1536"/>
      <c r="Q1233" s="1536"/>
      <c r="R1233" s="1536"/>
      <c r="S1233" s="1536"/>
      <c r="T1233" s="1536"/>
      <c r="U1233" s="1536"/>
      <c r="V1233" s="1536"/>
      <c r="W1233" s="1536"/>
      <c r="X1233" s="1536"/>
      <c r="Y1233" s="1536"/>
      <c r="Z1233" s="1536"/>
      <c r="AA1233" s="1536"/>
      <c r="AB1233" s="1536"/>
      <c r="AC1233" s="1536"/>
      <c r="AD1233" s="1536"/>
      <c r="AE1233" s="1536"/>
      <c r="AF1233" s="1536"/>
      <c r="AG1233" s="1536"/>
      <c r="AH1233" s="1536"/>
      <c r="AI1233" s="1536"/>
      <c r="AJ1233" s="1536"/>
      <c r="AK1233" s="1536"/>
      <c r="AL1233" s="1536"/>
      <c r="AM1233" s="1536"/>
      <c r="AN1233" s="1536"/>
      <c r="AO1233" s="1536"/>
      <c r="AP1233" s="1536"/>
      <c r="AQ1233" s="1536"/>
      <c r="AR1233" s="1536"/>
      <c r="AS1233" s="1536"/>
      <c r="AT1233" s="1536"/>
      <c r="AU1233" s="1536"/>
      <c r="AV1233" s="1536"/>
      <c r="AW1233" s="1536"/>
      <c r="AX1233" s="1536"/>
      <c r="AY1233" s="1536"/>
      <c r="AZ1233" s="1536"/>
      <c r="BA1233" s="1536"/>
      <c r="BB1233" s="1536"/>
      <c r="BC1233" s="1536"/>
      <c r="BD1233" s="1536"/>
      <c r="BE1233" s="1536"/>
      <c r="BF1233" s="1536"/>
    </row>
    <row r="1234" spans="2:58" ht="15" x14ac:dyDescent="0.25">
      <c r="B1234" s="1536"/>
      <c r="C1234" s="1536"/>
      <c r="D1234" s="1536"/>
      <c r="E1234" s="1536"/>
      <c r="F1234" s="1536"/>
      <c r="G1234" s="1536"/>
      <c r="H1234" s="1536"/>
      <c r="I1234" s="1536"/>
      <c r="J1234" s="1536"/>
      <c r="K1234" s="1536"/>
      <c r="L1234" s="1536"/>
      <c r="M1234" s="1536"/>
      <c r="N1234" s="1536"/>
      <c r="O1234" s="1536"/>
      <c r="P1234" s="1536"/>
      <c r="Q1234" s="1536"/>
      <c r="R1234" s="1536"/>
      <c r="S1234" s="1536"/>
      <c r="T1234" s="1536"/>
      <c r="U1234" s="1536"/>
      <c r="V1234" s="1536"/>
      <c r="W1234" s="1536"/>
      <c r="X1234" s="1536"/>
      <c r="Y1234" s="1536"/>
      <c r="Z1234" s="1536"/>
      <c r="AA1234" s="1536"/>
      <c r="AB1234" s="1536"/>
      <c r="AC1234" s="1536"/>
      <c r="AD1234" s="1536"/>
      <c r="AE1234" s="1536"/>
      <c r="AF1234" s="1536"/>
      <c r="AG1234" s="1536"/>
      <c r="AH1234" s="1536"/>
      <c r="AI1234" s="1536"/>
      <c r="AJ1234" s="1536"/>
      <c r="AK1234" s="1536"/>
      <c r="AL1234" s="1536"/>
      <c r="AM1234" s="1536"/>
      <c r="AN1234" s="1536"/>
      <c r="AO1234" s="1536"/>
      <c r="AP1234" s="1536"/>
      <c r="AQ1234" s="1536"/>
      <c r="AR1234" s="1536"/>
      <c r="AS1234" s="1536"/>
      <c r="AT1234" s="1536"/>
      <c r="AU1234" s="1536"/>
      <c r="AV1234" s="1536"/>
      <c r="AW1234" s="1536"/>
      <c r="AX1234" s="1536"/>
      <c r="AY1234" s="1536"/>
      <c r="AZ1234" s="1536"/>
      <c r="BA1234" s="1536"/>
      <c r="BB1234" s="1536"/>
      <c r="BC1234" s="1536"/>
      <c r="BD1234" s="1536"/>
      <c r="BE1234" s="1536"/>
      <c r="BF1234" s="1536"/>
    </row>
    <row r="1235" spans="2:58" ht="15" x14ac:dyDescent="0.25">
      <c r="B1235" s="1536"/>
      <c r="C1235" s="1536"/>
      <c r="D1235" s="1536"/>
      <c r="E1235" s="1536"/>
      <c r="F1235" s="1536"/>
      <c r="G1235" s="1536"/>
      <c r="H1235" s="1536"/>
      <c r="I1235" s="1536"/>
      <c r="J1235" s="1536"/>
      <c r="K1235" s="1536"/>
      <c r="L1235" s="1536"/>
      <c r="M1235" s="1536"/>
      <c r="N1235" s="1536"/>
      <c r="O1235" s="1536"/>
      <c r="P1235" s="1536"/>
      <c r="Q1235" s="1536"/>
      <c r="R1235" s="1536"/>
      <c r="S1235" s="1536"/>
      <c r="T1235" s="1536"/>
      <c r="U1235" s="1536"/>
      <c r="V1235" s="1536"/>
      <c r="W1235" s="1536"/>
      <c r="X1235" s="1536"/>
      <c r="Y1235" s="1536"/>
      <c r="Z1235" s="1536"/>
      <c r="AA1235" s="1536"/>
      <c r="AB1235" s="1536"/>
      <c r="AC1235" s="1536"/>
      <c r="AD1235" s="1536"/>
      <c r="AE1235" s="1536"/>
      <c r="AF1235" s="1536"/>
      <c r="AG1235" s="1536"/>
      <c r="AH1235" s="1536"/>
      <c r="AI1235" s="1536"/>
      <c r="AJ1235" s="1536"/>
      <c r="AK1235" s="1536"/>
      <c r="AL1235" s="1536"/>
      <c r="AM1235" s="1536"/>
      <c r="AN1235" s="1536"/>
      <c r="AO1235" s="1536"/>
      <c r="AP1235" s="1536"/>
      <c r="AQ1235" s="1536"/>
      <c r="AR1235" s="1536"/>
      <c r="AS1235" s="1536"/>
      <c r="AT1235" s="1536"/>
      <c r="AU1235" s="1536"/>
      <c r="AV1235" s="1536"/>
      <c r="AW1235" s="1536"/>
      <c r="AX1235" s="1536"/>
      <c r="AY1235" s="1536"/>
      <c r="AZ1235" s="1536"/>
      <c r="BA1235" s="1536"/>
      <c r="BB1235" s="1536"/>
      <c r="BC1235" s="1536"/>
      <c r="BD1235" s="1536"/>
      <c r="BE1235" s="1536"/>
      <c r="BF1235" s="1536"/>
    </row>
    <row r="1236" spans="2:58" ht="15" x14ac:dyDescent="0.25">
      <c r="B1236" s="1536"/>
      <c r="C1236" s="1536"/>
      <c r="D1236" s="1536"/>
      <c r="E1236" s="1536"/>
      <c r="F1236" s="1536"/>
      <c r="G1236" s="1536"/>
      <c r="H1236" s="1536"/>
      <c r="I1236" s="1536"/>
      <c r="J1236" s="1536"/>
      <c r="K1236" s="1536"/>
      <c r="L1236" s="1536"/>
      <c r="M1236" s="1536"/>
      <c r="N1236" s="1536"/>
      <c r="O1236" s="1536"/>
      <c r="P1236" s="1536"/>
      <c r="Q1236" s="1536"/>
      <c r="R1236" s="1536"/>
      <c r="S1236" s="1536"/>
      <c r="T1236" s="1536"/>
      <c r="U1236" s="1536"/>
      <c r="V1236" s="1536"/>
      <c r="W1236" s="1536"/>
      <c r="X1236" s="1536"/>
      <c r="Y1236" s="1536"/>
      <c r="Z1236" s="1536"/>
      <c r="AA1236" s="1536"/>
      <c r="AB1236" s="1536"/>
      <c r="AC1236" s="1536"/>
      <c r="AD1236" s="1536"/>
      <c r="AE1236" s="1536"/>
      <c r="AF1236" s="1536"/>
      <c r="AG1236" s="1536"/>
      <c r="AH1236" s="1536"/>
      <c r="AI1236" s="1536"/>
      <c r="AJ1236" s="1536"/>
      <c r="AK1236" s="1536"/>
      <c r="AL1236" s="1536"/>
      <c r="AM1236" s="1536"/>
      <c r="AN1236" s="1536"/>
      <c r="AO1236" s="1536"/>
      <c r="AP1236" s="1536"/>
      <c r="AQ1236" s="1536"/>
      <c r="AR1236" s="1536"/>
      <c r="AS1236" s="1536"/>
      <c r="AT1236" s="1536"/>
      <c r="AU1236" s="1536"/>
      <c r="AV1236" s="1536"/>
      <c r="AW1236" s="1536"/>
      <c r="AX1236" s="1536"/>
      <c r="AY1236" s="1536"/>
      <c r="AZ1236" s="1536"/>
      <c r="BA1236" s="1536"/>
      <c r="BB1236" s="1536"/>
      <c r="BC1236" s="1536"/>
      <c r="BD1236" s="1536"/>
      <c r="BE1236" s="1536"/>
      <c r="BF1236" s="1536"/>
    </row>
    <row r="1237" spans="2:58" ht="15" x14ac:dyDescent="0.25">
      <c r="B1237" s="1536"/>
      <c r="C1237" s="1536"/>
      <c r="D1237" s="1536"/>
      <c r="E1237" s="1536"/>
      <c r="F1237" s="1536"/>
      <c r="G1237" s="1536"/>
      <c r="H1237" s="1536"/>
      <c r="I1237" s="1536"/>
      <c r="J1237" s="1536"/>
      <c r="K1237" s="1536"/>
      <c r="L1237" s="1536"/>
      <c r="M1237" s="1536"/>
      <c r="N1237" s="1536"/>
      <c r="O1237" s="1536"/>
      <c r="P1237" s="1536"/>
      <c r="Q1237" s="1536"/>
      <c r="R1237" s="1536"/>
      <c r="S1237" s="1536"/>
      <c r="T1237" s="1536"/>
      <c r="U1237" s="1536"/>
      <c r="V1237" s="1536"/>
      <c r="W1237" s="1536"/>
      <c r="X1237" s="1536"/>
      <c r="Y1237" s="1536"/>
      <c r="Z1237" s="1536"/>
      <c r="AA1237" s="1536"/>
      <c r="AB1237" s="1536"/>
      <c r="AC1237" s="1536"/>
      <c r="AD1237" s="1536"/>
      <c r="AE1237" s="1536"/>
      <c r="AF1237" s="1536"/>
      <c r="AG1237" s="1536"/>
      <c r="AH1237" s="1536"/>
      <c r="AI1237" s="1536"/>
      <c r="AJ1237" s="1536"/>
      <c r="AK1237" s="1536"/>
      <c r="AL1237" s="1536"/>
      <c r="AM1237" s="1536"/>
      <c r="AN1237" s="1536"/>
      <c r="AO1237" s="1536"/>
      <c r="AP1237" s="1536"/>
      <c r="AQ1237" s="1536"/>
      <c r="AR1237" s="1536"/>
      <c r="AS1237" s="1536"/>
      <c r="AT1237" s="1536"/>
      <c r="AU1237" s="1536"/>
      <c r="AV1237" s="1536"/>
      <c r="AW1237" s="1536"/>
      <c r="AX1237" s="1536"/>
      <c r="AY1237" s="1536"/>
      <c r="AZ1237" s="1536"/>
      <c r="BA1237" s="1536"/>
      <c r="BB1237" s="1536"/>
      <c r="BC1237" s="1536"/>
      <c r="BD1237" s="1536"/>
      <c r="BE1237" s="1536"/>
      <c r="BF1237" s="1536"/>
    </row>
    <row r="1238" spans="2:58" ht="15" x14ac:dyDescent="0.25">
      <c r="B1238" s="1536"/>
      <c r="C1238" s="1536"/>
      <c r="D1238" s="1536"/>
      <c r="E1238" s="1536"/>
      <c r="F1238" s="1536"/>
      <c r="G1238" s="1536"/>
      <c r="H1238" s="1536"/>
      <c r="I1238" s="1536"/>
      <c r="J1238" s="1536"/>
      <c r="K1238" s="1536"/>
      <c r="L1238" s="1536"/>
      <c r="M1238" s="1536"/>
      <c r="N1238" s="1536"/>
      <c r="O1238" s="1536"/>
      <c r="P1238" s="1536"/>
      <c r="Q1238" s="1536"/>
      <c r="R1238" s="1536"/>
      <c r="S1238" s="1536"/>
      <c r="T1238" s="1536"/>
      <c r="U1238" s="1536"/>
      <c r="V1238" s="1536"/>
      <c r="W1238" s="1536"/>
      <c r="X1238" s="1536"/>
      <c r="Y1238" s="1536"/>
      <c r="Z1238" s="1536"/>
      <c r="AA1238" s="1536"/>
      <c r="AB1238" s="1536"/>
      <c r="AC1238" s="1536"/>
      <c r="AD1238" s="1536"/>
      <c r="AE1238" s="1536"/>
      <c r="AF1238" s="1536"/>
      <c r="AG1238" s="1536"/>
      <c r="AH1238" s="1536"/>
      <c r="AI1238" s="1536"/>
      <c r="AJ1238" s="1536"/>
      <c r="AK1238" s="1536"/>
      <c r="AL1238" s="1536"/>
      <c r="AM1238" s="1536"/>
      <c r="AN1238" s="1536"/>
      <c r="AO1238" s="1536"/>
      <c r="AP1238" s="1536"/>
      <c r="AQ1238" s="1536"/>
      <c r="AR1238" s="1536"/>
      <c r="AS1238" s="1536"/>
      <c r="AT1238" s="1536"/>
      <c r="AU1238" s="1536"/>
      <c r="AV1238" s="1536"/>
      <c r="AW1238" s="1536"/>
      <c r="AX1238" s="1536"/>
      <c r="AY1238" s="1536"/>
      <c r="AZ1238" s="1536"/>
      <c r="BA1238" s="1536"/>
      <c r="BB1238" s="1536"/>
      <c r="BC1238" s="1536"/>
      <c r="BD1238" s="1536"/>
      <c r="BE1238" s="1536"/>
      <c r="BF1238" s="1536"/>
    </row>
    <row r="1239" spans="2:58" ht="15" x14ac:dyDescent="0.25">
      <c r="B1239" s="1536"/>
      <c r="C1239" s="1536"/>
      <c r="D1239" s="1536"/>
      <c r="E1239" s="1536"/>
      <c r="F1239" s="1536"/>
      <c r="G1239" s="1536"/>
      <c r="H1239" s="1536"/>
      <c r="I1239" s="1536"/>
      <c r="J1239" s="1536"/>
      <c r="K1239" s="1536"/>
      <c r="L1239" s="1536"/>
      <c r="M1239" s="1536"/>
      <c r="N1239" s="1536"/>
      <c r="O1239" s="1536"/>
      <c r="P1239" s="1536"/>
      <c r="Q1239" s="1536"/>
      <c r="R1239" s="1536"/>
      <c r="S1239" s="1536"/>
      <c r="T1239" s="1536"/>
      <c r="U1239" s="1536"/>
      <c r="V1239" s="1536"/>
      <c r="W1239" s="1536"/>
      <c r="X1239" s="1536"/>
      <c r="Y1239" s="1536"/>
      <c r="Z1239" s="1536"/>
      <c r="AA1239" s="1536"/>
      <c r="AB1239" s="1536"/>
      <c r="AC1239" s="1536"/>
      <c r="AD1239" s="1536"/>
      <c r="AE1239" s="1536"/>
      <c r="AF1239" s="1536"/>
      <c r="AG1239" s="1536"/>
      <c r="AH1239" s="1536"/>
      <c r="AI1239" s="1536"/>
      <c r="AJ1239" s="1536"/>
      <c r="AK1239" s="1536"/>
      <c r="AL1239" s="1536"/>
      <c r="AM1239" s="1536"/>
      <c r="AN1239" s="1536"/>
      <c r="AO1239" s="1536"/>
      <c r="AP1239" s="1536"/>
      <c r="AQ1239" s="1536"/>
      <c r="AR1239" s="1536"/>
      <c r="AS1239" s="1536"/>
      <c r="AT1239" s="1536"/>
      <c r="AU1239" s="1536"/>
      <c r="AV1239" s="1536"/>
      <c r="AW1239" s="1536"/>
      <c r="AX1239" s="1536"/>
      <c r="AY1239" s="1536"/>
      <c r="AZ1239" s="1536"/>
      <c r="BA1239" s="1536"/>
      <c r="BB1239" s="1536"/>
      <c r="BC1239" s="1536"/>
      <c r="BD1239" s="1536"/>
      <c r="BE1239" s="1536"/>
      <c r="BF1239" s="1536"/>
    </row>
    <row r="1240" spans="2:58" ht="15" x14ac:dyDescent="0.25">
      <c r="B1240" s="1536"/>
      <c r="C1240" s="1536"/>
      <c r="D1240" s="1536"/>
      <c r="E1240" s="1536"/>
      <c r="F1240" s="1536"/>
      <c r="G1240" s="1536"/>
      <c r="H1240" s="1536"/>
      <c r="I1240" s="1536"/>
      <c r="J1240" s="1536"/>
      <c r="K1240" s="1536"/>
      <c r="L1240" s="1536"/>
      <c r="M1240" s="1536"/>
      <c r="N1240" s="1536"/>
      <c r="O1240" s="1536"/>
      <c r="P1240" s="1536"/>
      <c r="Q1240" s="1536"/>
      <c r="R1240" s="1536"/>
      <c r="S1240" s="1536"/>
      <c r="T1240" s="1536"/>
      <c r="U1240" s="1536"/>
      <c r="V1240" s="1536"/>
      <c r="W1240" s="1536"/>
      <c r="X1240" s="1536"/>
      <c r="Y1240" s="1536"/>
      <c r="Z1240" s="1536"/>
      <c r="AA1240" s="1536"/>
      <c r="AB1240" s="1536"/>
      <c r="AC1240" s="1536"/>
      <c r="AD1240" s="1536"/>
      <c r="AE1240" s="1536"/>
      <c r="AF1240" s="1536"/>
      <c r="AG1240" s="1536"/>
      <c r="AH1240" s="1536"/>
      <c r="AI1240" s="1536"/>
      <c r="AJ1240" s="1536"/>
      <c r="AK1240" s="1536"/>
      <c r="AL1240" s="1536"/>
      <c r="AM1240" s="1536"/>
      <c r="AN1240" s="1536"/>
      <c r="AO1240" s="1536"/>
      <c r="AP1240" s="1536"/>
      <c r="AQ1240" s="1536"/>
      <c r="AR1240" s="1536"/>
      <c r="AS1240" s="1536"/>
      <c r="AT1240" s="1536"/>
      <c r="AU1240" s="1536"/>
      <c r="AV1240" s="1536"/>
      <c r="AW1240" s="1536"/>
      <c r="AX1240" s="1536"/>
      <c r="AY1240" s="1536"/>
      <c r="AZ1240" s="1536"/>
      <c r="BA1240" s="1536"/>
      <c r="BB1240" s="1536"/>
      <c r="BC1240" s="1536"/>
      <c r="BD1240" s="1536"/>
      <c r="BE1240" s="1536"/>
      <c r="BF1240" s="1536"/>
    </row>
    <row r="1241" spans="2:58" ht="15" x14ac:dyDescent="0.25">
      <c r="B1241" s="1536"/>
      <c r="C1241" s="1536"/>
      <c r="D1241" s="1536"/>
      <c r="E1241" s="1536"/>
      <c r="F1241" s="1536"/>
      <c r="G1241" s="1536"/>
      <c r="H1241" s="1536"/>
      <c r="I1241" s="1536"/>
      <c r="J1241" s="1536"/>
      <c r="K1241" s="1536"/>
      <c r="L1241" s="1536"/>
      <c r="M1241" s="1536"/>
      <c r="N1241" s="1536"/>
      <c r="O1241" s="1536"/>
      <c r="P1241" s="1536"/>
      <c r="Q1241" s="1536"/>
      <c r="R1241" s="1536"/>
      <c r="S1241" s="1536"/>
      <c r="T1241" s="1536"/>
      <c r="U1241" s="1536"/>
      <c r="V1241" s="1536"/>
      <c r="W1241" s="1536"/>
      <c r="X1241" s="1536"/>
      <c r="Y1241" s="1536"/>
      <c r="Z1241" s="1536"/>
      <c r="AA1241" s="1536"/>
      <c r="AB1241" s="1536"/>
      <c r="AC1241" s="1536"/>
      <c r="AD1241" s="1536"/>
      <c r="AE1241" s="1536"/>
      <c r="AF1241" s="1536"/>
      <c r="AG1241" s="1536"/>
      <c r="AH1241" s="1536"/>
      <c r="AI1241" s="1536"/>
      <c r="AJ1241" s="1536"/>
      <c r="AK1241" s="1536"/>
      <c r="AL1241" s="1536"/>
      <c r="AM1241" s="1536"/>
      <c r="AN1241" s="1536"/>
      <c r="AO1241" s="1536"/>
      <c r="AP1241" s="1536"/>
      <c r="AQ1241" s="1536"/>
      <c r="AR1241" s="1536"/>
      <c r="AS1241" s="1536"/>
      <c r="AT1241" s="1536"/>
      <c r="AU1241" s="1536"/>
      <c r="AV1241" s="1536"/>
      <c r="AW1241" s="1536"/>
      <c r="AX1241" s="1536"/>
      <c r="AY1241" s="1536"/>
      <c r="AZ1241" s="1536"/>
      <c r="BA1241" s="1536"/>
      <c r="BB1241" s="1536"/>
      <c r="BC1241" s="1536"/>
      <c r="BD1241" s="1536"/>
      <c r="BE1241" s="1536"/>
      <c r="BF1241" s="1536"/>
    </row>
    <row r="1242" spans="2:58" ht="15" x14ac:dyDescent="0.25">
      <c r="B1242" s="1536"/>
      <c r="C1242" s="1536"/>
      <c r="D1242" s="1536"/>
      <c r="E1242" s="1536"/>
      <c r="F1242" s="1536"/>
      <c r="G1242" s="1536"/>
      <c r="H1242" s="1536"/>
      <c r="I1242" s="1536"/>
      <c r="J1242" s="1536"/>
      <c r="K1242" s="1536"/>
      <c r="L1242" s="1536"/>
      <c r="M1242" s="1536"/>
      <c r="N1242" s="1536"/>
      <c r="O1242" s="1536"/>
      <c r="P1242" s="1536"/>
      <c r="Q1242" s="1536"/>
      <c r="R1242" s="1536"/>
      <c r="S1242" s="1536"/>
      <c r="T1242" s="1536"/>
      <c r="U1242" s="1536"/>
      <c r="V1242" s="1536"/>
      <c r="W1242" s="1536"/>
      <c r="X1242" s="1536"/>
      <c r="Y1242" s="1536"/>
      <c r="Z1242" s="1536"/>
      <c r="AA1242" s="1536"/>
      <c r="AB1242" s="1536"/>
      <c r="AC1242" s="1536"/>
      <c r="AD1242" s="1536"/>
      <c r="AE1242" s="1536"/>
      <c r="AF1242" s="1536"/>
      <c r="AG1242" s="1536"/>
      <c r="AH1242" s="1536"/>
      <c r="AI1242" s="1536"/>
      <c r="AJ1242" s="1536"/>
      <c r="AK1242" s="1536"/>
      <c r="AL1242" s="1536"/>
      <c r="AM1242" s="1536"/>
      <c r="AN1242" s="1536"/>
      <c r="AO1242" s="1536"/>
      <c r="AP1242" s="1536"/>
      <c r="AQ1242" s="1536"/>
      <c r="AR1242" s="1536"/>
      <c r="AS1242" s="1536"/>
      <c r="AT1242" s="1536"/>
      <c r="AU1242" s="1536"/>
      <c r="AV1242" s="1536"/>
      <c r="AW1242" s="1536"/>
      <c r="AX1242" s="1536"/>
      <c r="AY1242" s="1536"/>
      <c r="AZ1242" s="1536"/>
      <c r="BA1242" s="1536"/>
      <c r="BB1242" s="1536"/>
      <c r="BC1242" s="1536"/>
      <c r="BD1242" s="1536"/>
      <c r="BE1242" s="1536"/>
      <c r="BF1242" s="1536"/>
    </row>
    <row r="1243" spans="2:58" ht="15" x14ac:dyDescent="0.25">
      <c r="B1243" s="1536"/>
      <c r="C1243" s="1536"/>
      <c r="D1243" s="1536"/>
      <c r="E1243" s="1536"/>
      <c r="F1243" s="1536"/>
      <c r="G1243" s="1536"/>
      <c r="H1243" s="1536"/>
      <c r="I1243" s="1536"/>
      <c r="J1243" s="1536"/>
      <c r="K1243" s="1536"/>
      <c r="L1243" s="1536"/>
      <c r="M1243" s="1536"/>
      <c r="N1243" s="1536"/>
      <c r="O1243" s="1536"/>
      <c r="P1243" s="1536"/>
      <c r="Q1243" s="1536"/>
      <c r="R1243" s="1536"/>
      <c r="S1243" s="1536"/>
      <c r="T1243" s="1536"/>
      <c r="U1243" s="1536"/>
      <c r="V1243" s="1536"/>
      <c r="W1243" s="1536"/>
      <c r="X1243" s="1536"/>
      <c r="Y1243" s="1536"/>
      <c r="Z1243" s="1536"/>
      <c r="AA1243" s="1536"/>
      <c r="AB1243" s="1536"/>
      <c r="AC1243" s="1536"/>
      <c r="AD1243" s="1536"/>
      <c r="AE1243" s="1536"/>
      <c r="AF1243" s="1536"/>
      <c r="AG1243" s="1536"/>
      <c r="AH1243" s="1536"/>
      <c r="AI1243" s="1536"/>
      <c r="AJ1243" s="1536"/>
      <c r="AK1243" s="1536"/>
      <c r="AL1243" s="1536"/>
      <c r="AM1243" s="1536"/>
      <c r="AN1243" s="1536"/>
      <c r="AO1243" s="1536"/>
      <c r="AP1243" s="1536"/>
      <c r="AQ1243" s="1536"/>
      <c r="AR1243" s="1536"/>
      <c r="AS1243" s="1536"/>
      <c r="AT1243" s="1536"/>
      <c r="AU1243" s="1536"/>
      <c r="AV1243" s="1536"/>
      <c r="AW1243" s="1536"/>
      <c r="AX1243" s="1536"/>
      <c r="AY1243" s="1536"/>
      <c r="AZ1243" s="1536"/>
      <c r="BA1243" s="1536"/>
      <c r="BB1243" s="1536"/>
      <c r="BC1243" s="1536"/>
      <c r="BD1243" s="1536"/>
      <c r="BE1243" s="1536"/>
      <c r="BF1243" s="1536"/>
    </row>
    <row r="1244" spans="2:58" ht="15" x14ac:dyDescent="0.25">
      <c r="B1244" s="1536"/>
      <c r="C1244" s="1536"/>
      <c r="D1244" s="1536"/>
      <c r="E1244" s="1536"/>
      <c r="F1244" s="1536"/>
      <c r="G1244" s="1536"/>
      <c r="H1244" s="1536"/>
      <c r="I1244" s="1536"/>
      <c r="J1244" s="1536"/>
      <c r="K1244" s="1536"/>
      <c r="L1244" s="1536"/>
      <c r="M1244" s="1536"/>
      <c r="N1244" s="1536"/>
      <c r="O1244" s="1536"/>
      <c r="P1244" s="1536"/>
      <c r="Q1244" s="1536"/>
      <c r="R1244" s="1536"/>
      <c r="S1244" s="1536"/>
      <c r="T1244" s="1536"/>
      <c r="U1244" s="1536"/>
      <c r="V1244" s="1536"/>
      <c r="W1244" s="1536"/>
      <c r="X1244" s="1536"/>
      <c r="Y1244" s="1536"/>
      <c r="Z1244" s="1536"/>
      <c r="AA1244" s="1536"/>
      <c r="AB1244" s="1536"/>
      <c r="AC1244" s="1536"/>
      <c r="AD1244" s="1536"/>
      <c r="AE1244" s="1536"/>
      <c r="AF1244" s="1536"/>
      <c r="AG1244" s="1536"/>
      <c r="AH1244" s="1536"/>
      <c r="AI1244" s="1536"/>
      <c r="AJ1244" s="1536"/>
      <c r="AK1244" s="1536"/>
      <c r="AL1244" s="1536"/>
      <c r="AM1244" s="1536"/>
      <c r="AN1244" s="1536"/>
      <c r="AO1244" s="1536"/>
      <c r="AP1244" s="1536"/>
      <c r="AQ1244" s="1536"/>
      <c r="AR1244" s="1536"/>
      <c r="AS1244" s="1536"/>
      <c r="AT1244" s="1536"/>
      <c r="AU1244" s="1536"/>
      <c r="AV1244" s="1536"/>
      <c r="AW1244" s="1536"/>
      <c r="AX1244" s="1536"/>
      <c r="AY1244" s="1536"/>
      <c r="AZ1244" s="1536"/>
      <c r="BA1244" s="1536"/>
      <c r="BB1244" s="1536"/>
      <c r="BC1244" s="1536"/>
      <c r="BD1244" s="1536"/>
      <c r="BE1244" s="1536"/>
      <c r="BF1244" s="1536"/>
    </row>
    <row r="1245" spans="2:58" ht="15" x14ac:dyDescent="0.25">
      <c r="B1245" s="1536"/>
      <c r="C1245" s="1536"/>
      <c r="D1245" s="1536"/>
      <c r="E1245" s="1536"/>
      <c r="F1245" s="1536"/>
      <c r="G1245" s="1536"/>
      <c r="H1245" s="1536"/>
      <c r="I1245" s="1536"/>
      <c r="J1245" s="1536"/>
      <c r="K1245" s="1536"/>
      <c r="L1245" s="1536"/>
      <c r="M1245" s="1536"/>
      <c r="N1245" s="1536"/>
      <c r="O1245" s="1536"/>
      <c r="P1245" s="1536"/>
      <c r="Q1245" s="1536"/>
      <c r="R1245" s="1536"/>
      <c r="S1245" s="1536"/>
      <c r="T1245" s="1536"/>
      <c r="U1245" s="1536"/>
      <c r="V1245" s="1536"/>
      <c r="W1245" s="1536"/>
      <c r="X1245" s="1536"/>
      <c r="Y1245" s="1536"/>
      <c r="Z1245" s="1536"/>
      <c r="AA1245" s="1536"/>
      <c r="AB1245" s="1536"/>
      <c r="AC1245" s="1536"/>
      <c r="AD1245" s="1536"/>
      <c r="AE1245" s="1536"/>
      <c r="AF1245" s="1536"/>
      <c r="AG1245" s="1536"/>
      <c r="AH1245" s="1536"/>
      <c r="AI1245" s="1536"/>
      <c r="AJ1245" s="1536"/>
      <c r="AK1245" s="1536"/>
      <c r="AL1245" s="1536"/>
      <c r="AM1245" s="1536"/>
      <c r="AN1245" s="1536"/>
      <c r="AO1245" s="1536"/>
      <c r="AP1245" s="1536"/>
      <c r="AQ1245" s="1536"/>
      <c r="AR1245" s="1536"/>
      <c r="AS1245" s="1536"/>
      <c r="AT1245" s="1536"/>
      <c r="AU1245" s="1536"/>
      <c r="AV1245" s="1536"/>
      <c r="AW1245" s="1536"/>
      <c r="AX1245" s="1536"/>
      <c r="AY1245" s="1536"/>
      <c r="AZ1245" s="1536"/>
      <c r="BA1245" s="1536"/>
      <c r="BB1245" s="1536"/>
      <c r="BC1245" s="1536"/>
      <c r="BD1245" s="1536"/>
      <c r="BE1245" s="1536"/>
      <c r="BF1245" s="1536"/>
    </row>
    <row r="1246" spans="2:58" ht="15" x14ac:dyDescent="0.25">
      <c r="B1246" s="1536"/>
      <c r="C1246" s="1536"/>
      <c r="D1246" s="1536"/>
      <c r="E1246" s="1536"/>
      <c r="F1246" s="1536"/>
      <c r="G1246" s="1536"/>
      <c r="H1246" s="1536"/>
      <c r="I1246" s="1536"/>
      <c r="J1246" s="1536"/>
      <c r="K1246" s="1536"/>
      <c r="L1246" s="1536"/>
      <c r="M1246" s="1536"/>
      <c r="N1246" s="1536"/>
      <c r="O1246" s="1536"/>
      <c r="P1246" s="1536"/>
      <c r="Q1246" s="1536"/>
      <c r="R1246" s="1536"/>
      <c r="S1246" s="1536"/>
      <c r="T1246" s="1536"/>
      <c r="U1246" s="1536"/>
      <c r="V1246" s="1536"/>
      <c r="W1246" s="1536"/>
      <c r="X1246" s="1536"/>
      <c r="Y1246" s="1536"/>
      <c r="Z1246" s="1536"/>
      <c r="AA1246" s="1536"/>
      <c r="AB1246" s="1536"/>
      <c r="AC1246" s="1536"/>
      <c r="AD1246" s="1536"/>
      <c r="AE1246" s="1536"/>
      <c r="AF1246" s="1536"/>
      <c r="AG1246" s="1536"/>
      <c r="AH1246" s="1536"/>
      <c r="AI1246" s="1536"/>
      <c r="AJ1246" s="1536"/>
      <c r="AK1246" s="1536"/>
      <c r="AL1246" s="1536"/>
      <c r="AM1246" s="1536"/>
      <c r="AN1246" s="1536"/>
      <c r="AO1246" s="1536"/>
      <c r="AP1246" s="1536"/>
      <c r="AQ1246" s="1536"/>
      <c r="AR1246" s="1536"/>
      <c r="AS1246" s="1536"/>
      <c r="AT1246" s="1536"/>
      <c r="AU1246" s="1536"/>
      <c r="AV1246" s="1536"/>
      <c r="AW1246" s="1536"/>
      <c r="AX1246" s="1536"/>
      <c r="AY1246" s="1536"/>
      <c r="AZ1246" s="1536"/>
      <c r="BA1246" s="1536"/>
      <c r="BB1246" s="1536"/>
      <c r="BC1246" s="1536"/>
      <c r="BD1246" s="1536"/>
      <c r="BE1246" s="1536"/>
      <c r="BF1246" s="1536"/>
    </row>
    <row r="1247" spans="2:58" ht="15" x14ac:dyDescent="0.25">
      <c r="B1247" s="1536"/>
      <c r="C1247" s="1536"/>
      <c r="D1247" s="1536"/>
      <c r="E1247" s="1536"/>
      <c r="F1247" s="1536"/>
      <c r="G1247" s="1536"/>
      <c r="H1247" s="1536"/>
      <c r="I1247" s="1536"/>
      <c r="J1247" s="1536"/>
      <c r="K1247" s="1536"/>
      <c r="L1247" s="1536"/>
      <c r="M1247" s="1536"/>
      <c r="N1247" s="1536"/>
      <c r="O1247" s="1536"/>
      <c r="P1247" s="1536"/>
      <c r="Q1247" s="1536"/>
      <c r="R1247" s="1536"/>
      <c r="S1247" s="1536"/>
      <c r="T1247" s="1536"/>
      <c r="U1247" s="1536"/>
      <c r="V1247" s="1536"/>
      <c r="W1247" s="1536"/>
      <c r="X1247" s="1536"/>
      <c r="Y1247" s="1536"/>
      <c r="Z1247" s="1536"/>
      <c r="AA1247" s="1536"/>
      <c r="AB1247" s="1536"/>
      <c r="AC1247" s="1536"/>
      <c r="AD1247" s="1536"/>
      <c r="AE1247" s="1536"/>
      <c r="AF1247" s="1536"/>
      <c r="AG1247" s="1536"/>
      <c r="AH1247" s="1536"/>
      <c r="AI1247" s="1536"/>
      <c r="AJ1247" s="1536"/>
      <c r="AK1247" s="1536"/>
      <c r="AL1247" s="1536"/>
      <c r="AM1247" s="1536"/>
      <c r="AN1247" s="1536"/>
      <c r="AO1247" s="1536"/>
      <c r="AP1247" s="1536"/>
      <c r="AQ1247" s="1536"/>
      <c r="AR1247" s="1536"/>
      <c r="AS1247" s="1536"/>
      <c r="AT1247" s="1536"/>
      <c r="AU1247" s="1536"/>
      <c r="AV1247" s="1536"/>
      <c r="AW1247" s="1536"/>
      <c r="AX1247" s="1536"/>
      <c r="AY1247" s="1536"/>
      <c r="AZ1247" s="1536"/>
      <c r="BA1247" s="1536"/>
      <c r="BB1247" s="1536"/>
      <c r="BC1247" s="1536"/>
      <c r="BD1247" s="1536"/>
      <c r="BE1247" s="1536"/>
      <c r="BF1247" s="1536"/>
    </row>
    <row r="1248" spans="2:58" ht="15" x14ac:dyDescent="0.25">
      <c r="B1248" s="1536"/>
      <c r="C1248" s="1536"/>
      <c r="D1248" s="1536"/>
      <c r="E1248" s="1536"/>
      <c r="F1248" s="1536"/>
      <c r="G1248" s="1536"/>
      <c r="H1248" s="1536"/>
      <c r="I1248" s="1536"/>
      <c r="J1248" s="1536"/>
      <c r="K1248" s="1536"/>
      <c r="L1248" s="1536"/>
      <c r="M1248" s="1536"/>
      <c r="N1248" s="1536"/>
      <c r="O1248" s="1536"/>
      <c r="P1248" s="1536"/>
      <c r="Q1248" s="1536"/>
      <c r="R1248" s="1536"/>
      <c r="S1248" s="1536"/>
      <c r="T1248" s="1536"/>
      <c r="U1248" s="1536"/>
      <c r="V1248" s="1536"/>
      <c r="W1248" s="1536"/>
      <c r="X1248" s="1536"/>
      <c r="Y1248" s="1536"/>
      <c r="Z1248" s="1536"/>
      <c r="AA1248" s="1536"/>
      <c r="AB1248" s="1536"/>
      <c r="AC1248" s="1536"/>
      <c r="AD1248" s="1536"/>
      <c r="AE1248" s="1536"/>
      <c r="AF1248" s="1536"/>
      <c r="AG1248" s="1536"/>
      <c r="AH1248" s="1536"/>
      <c r="AI1248" s="1536"/>
      <c r="AJ1248" s="1536"/>
      <c r="AK1248" s="1536"/>
      <c r="AL1248" s="1536"/>
      <c r="AM1248" s="1536"/>
      <c r="AN1248" s="1536"/>
      <c r="AO1248" s="1536"/>
      <c r="AP1248" s="1536"/>
      <c r="AQ1248" s="1536"/>
      <c r="AR1248" s="1536"/>
      <c r="AS1248" s="1536"/>
      <c r="AT1248" s="1536"/>
      <c r="AU1248" s="1536"/>
      <c r="AV1248" s="1536"/>
      <c r="AW1248" s="1536"/>
      <c r="AX1248" s="1536"/>
      <c r="AY1248" s="1536"/>
      <c r="AZ1248" s="1536"/>
      <c r="BA1248" s="1536"/>
      <c r="BB1248" s="1536"/>
      <c r="BC1248" s="1536"/>
      <c r="BD1248" s="1536"/>
      <c r="BE1248" s="1536"/>
      <c r="BF1248" s="1536"/>
    </row>
    <row r="1249" spans="2:58" ht="15" x14ac:dyDescent="0.25">
      <c r="B1249" s="1536"/>
      <c r="C1249" s="1536"/>
      <c r="D1249" s="1536"/>
      <c r="E1249" s="1536"/>
      <c r="F1249" s="1536"/>
      <c r="G1249" s="1536"/>
      <c r="H1249" s="1536"/>
      <c r="I1249" s="1536"/>
      <c r="J1249" s="1536"/>
      <c r="K1249" s="1536"/>
      <c r="L1249" s="1536"/>
      <c r="M1249" s="1536"/>
      <c r="N1249" s="1536"/>
      <c r="O1249" s="1536"/>
      <c r="P1249" s="1536"/>
      <c r="Q1249" s="1536"/>
      <c r="R1249" s="1536"/>
      <c r="S1249" s="1536"/>
      <c r="T1249" s="1536"/>
      <c r="U1249" s="1536"/>
      <c r="V1249" s="1536"/>
      <c r="W1249" s="1536"/>
      <c r="X1249" s="1536"/>
      <c r="Y1249" s="1536"/>
      <c r="Z1249" s="1536"/>
      <c r="AA1249" s="1536"/>
      <c r="AB1249" s="1536"/>
      <c r="AC1249" s="1536"/>
      <c r="AD1249" s="1536"/>
      <c r="AE1249" s="1536"/>
      <c r="AF1249" s="1536"/>
      <c r="AG1249" s="1536"/>
      <c r="AH1249" s="1536"/>
      <c r="AI1249" s="1536"/>
      <c r="AJ1249" s="1536"/>
      <c r="AK1249" s="1536"/>
      <c r="AL1249" s="1536"/>
      <c r="AM1249" s="1536"/>
      <c r="AN1249" s="1536"/>
      <c r="AO1249" s="1536"/>
      <c r="AP1249" s="1536"/>
      <c r="AQ1249" s="1536"/>
      <c r="AR1249" s="1536"/>
      <c r="AS1249" s="1536"/>
      <c r="AT1249" s="1536"/>
      <c r="AU1249" s="1536"/>
      <c r="AV1249" s="1536"/>
      <c r="AW1249" s="1536"/>
      <c r="AX1249" s="1536"/>
      <c r="AY1249" s="1536"/>
      <c r="AZ1249" s="1536"/>
      <c r="BA1249" s="1536"/>
      <c r="BB1249" s="1536"/>
      <c r="BC1249" s="1536"/>
      <c r="BD1249" s="1536"/>
      <c r="BE1249" s="1536"/>
      <c r="BF1249" s="1536"/>
    </row>
    <row r="1250" spans="2:58" ht="15" x14ac:dyDescent="0.25">
      <c r="B1250" s="1536"/>
      <c r="C1250" s="1536"/>
      <c r="D1250" s="1536"/>
      <c r="E1250" s="1536"/>
      <c r="F1250" s="1536"/>
      <c r="G1250" s="1536"/>
      <c r="H1250" s="1536"/>
      <c r="I1250" s="1536"/>
      <c r="J1250" s="1536"/>
      <c r="K1250" s="1536"/>
      <c r="L1250" s="1536"/>
      <c r="M1250" s="1536"/>
      <c r="N1250" s="1536"/>
      <c r="O1250" s="1536"/>
      <c r="P1250" s="1536"/>
      <c r="Q1250" s="1536"/>
      <c r="R1250" s="1536"/>
      <c r="S1250" s="1536"/>
      <c r="T1250" s="1536"/>
      <c r="U1250" s="1536"/>
      <c r="V1250" s="1536"/>
      <c r="W1250" s="1536"/>
      <c r="X1250" s="1536"/>
      <c r="Y1250" s="1536"/>
      <c r="Z1250" s="1536"/>
      <c r="AA1250" s="1536"/>
      <c r="AB1250" s="1536"/>
      <c r="AC1250" s="1536"/>
      <c r="AD1250" s="1536"/>
      <c r="AE1250" s="1536"/>
      <c r="AF1250" s="1536"/>
      <c r="AG1250" s="1536"/>
      <c r="AH1250" s="1536"/>
      <c r="AI1250" s="1536"/>
      <c r="AJ1250" s="1536"/>
      <c r="AK1250" s="1536"/>
      <c r="AL1250" s="1536"/>
      <c r="AM1250" s="1536"/>
      <c r="AN1250" s="1536"/>
      <c r="AO1250" s="1536"/>
      <c r="AP1250" s="1536"/>
      <c r="AQ1250" s="1536"/>
      <c r="AR1250" s="1536"/>
      <c r="AS1250" s="1536"/>
      <c r="AT1250" s="1536"/>
      <c r="AU1250" s="1536"/>
      <c r="AV1250" s="1536"/>
      <c r="AW1250" s="1536"/>
      <c r="AX1250" s="1536"/>
      <c r="AY1250" s="1536"/>
      <c r="AZ1250" s="1536"/>
      <c r="BA1250" s="1536"/>
      <c r="BB1250" s="1536"/>
      <c r="BC1250" s="1536"/>
      <c r="BD1250" s="1536"/>
      <c r="BE1250" s="1536"/>
      <c r="BF1250" s="1536"/>
    </row>
    <row r="1251" spans="2:58" ht="15" x14ac:dyDescent="0.25">
      <c r="B1251" s="1536"/>
      <c r="C1251" s="1536"/>
      <c r="D1251" s="1536"/>
      <c r="E1251" s="1536"/>
      <c r="F1251" s="1536"/>
      <c r="G1251" s="1536"/>
      <c r="H1251" s="1536"/>
      <c r="I1251" s="1536"/>
      <c r="J1251" s="1536"/>
      <c r="K1251" s="1536"/>
      <c r="L1251" s="1536"/>
      <c r="M1251" s="1536"/>
      <c r="N1251" s="1536"/>
      <c r="O1251" s="1536"/>
      <c r="P1251" s="1536"/>
      <c r="Q1251" s="1536"/>
      <c r="R1251" s="1536"/>
      <c r="S1251" s="1536"/>
      <c r="T1251" s="1536"/>
      <c r="U1251" s="1536"/>
      <c r="V1251" s="1536"/>
      <c r="W1251" s="1536"/>
      <c r="X1251" s="1536"/>
      <c r="Y1251" s="1536"/>
      <c r="Z1251" s="1536"/>
      <c r="AA1251" s="1536"/>
      <c r="AB1251" s="1536"/>
      <c r="AC1251" s="1536"/>
      <c r="AD1251" s="1536"/>
      <c r="AE1251" s="1536"/>
      <c r="AF1251" s="1536"/>
      <c r="AG1251" s="1536"/>
      <c r="AH1251" s="1536"/>
      <c r="AI1251" s="1536"/>
      <c r="AJ1251" s="1536"/>
      <c r="AK1251" s="1536"/>
      <c r="AL1251" s="1536"/>
      <c r="AM1251" s="1536"/>
      <c r="AN1251" s="1536"/>
      <c r="AO1251" s="1536"/>
      <c r="AP1251" s="1536"/>
      <c r="AQ1251" s="1536"/>
      <c r="AR1251" s="1536"/>
      <c r="AS1251" s="1536"/>
      <c r="AT1251" s="1536"/>
      <c r="AU1251" s="1536"/>
      <c r="AV1251" s="1536"/>
      <c r="AW1251" s="1536"/>
      <c r="AX1251" s="1536"/>
      <c r="AY1251" s="1536"/>
      <c r="AZ1251" s="1536"/>
      <c r="BA1251" s="1536"/>
      <c r="BB1251" s="1536"/>
      <c r="BC1251" s="1536"/>
      <c r="BD1251" s="1536"/>
      <c r="BE1251" s="1536"/>
      <c r="BF1251" s="1536"/>
    </row>
    <row r="1252" spans="2:58" ht="15" x14ac:dyDescent="0.25">
      <c r="B1252" s="1536"/>
      <c r="C1252" s="1536"/>
      <c r="D1252" s="1536"/>
      <c r="E1252" s="1536"/>
      <c r="F1252" s="1536"/>
      <c r="G1252" s="1536"/>
      <c r="H1252" s="1536"/>
      <c r="I1252" s="1536"/>
      <c r="J1252" s="1536"/>
      <c r="K1252" s="1536"/>
      <c r="L1252" s="1536"/>
      <c r="M1252" s="1536"/>
      <c r="N1252" s="1536"/>
      <c r="O1252" s="1536"/>
      <c r="P1252" s="1536"/>
      <c r="Q1252" s="1536"/>
      <c r="R1252" s="1536"/>
      <c r="S1252" s="1536"/>
      <c r="T1252" s="1536"/>
      <c r="U1252" s="1536"/>
      <c r="V1252" s="1536"/>
      <c r="W1252" s="1536"/>
      <c r="X1252" s="1536"/>
      <c r="Y1252" s="1536"/>
      <c r="Z1252" s="1536"/>
      <c r="AA1252" s="1536"/>
      <c r="AB1252" s="1536"/>
      <c r="AC1252" s="1536"/>
      <c r="AD1252" s="1536"/>
      <c r="AE1252" s="1536"/>
      <c r="AF1252" s="1536"/>
      <c r="AG1252" s="1536"/>
      <c r="AH1252" s="1536"/>
      <c r="AI1252" s="1536"/>
      <c r="AJ1252" s="1536"/>
      <c r="AK1252" s="1536"/>
      <c r="AL1252" s="1536"/>
      <c r="AM1252" s="1536"/>
      <c r="AN1252" s="1536"/>
      <c r="AO1252" s="1536"/>
      <c r="AP1252" s="1536"/>
      <c r="AQ1252" s="1536"/>
      <c r="AR1252" s="1536"/>
      <c r="AS1252" s="1536"/>
      <c r="AT1252" s="1536"/>
      <c r="AU1252" s="1536"/>
      <c r="AV1252" s="1536"/>
      <c r="AW1252" s="1536"/>
      <c r="AX1252" s="1536"/>
      <c r="AY1252" s="1536"/>
      <c r="AZ1252" s="1536"/>
      <c r="BA1252" s="1536"/>
      <c r="BB1252" s="1536"/>
      <c r="BC1252" s="1536"/>
      <c r="BD1252" s="1536"/>
      <c r="BE1252" s="1536"/>
      <c r="BF1252" s="1536"/>
    </row>
    <row r="1253" spans="2:58" ht="15" x14ac:dyDescent="0.25">
      <c r="B1253" s="1536"/>
      <c r="C1253" s="1536"/>
      <c r="D1253" s="1536"/>
      <c r="E1253" s="1536"/>
      <c r="F1253" s="1536"/>
      <c r="G1253" s="1536"/>
      <c r="H1253" s="1536"/>
      <c r="I1253" s="1536"/>
      <c r="J1253" s="1536"/>
      <c r="K1253" s="1536"/>
      <c r="L1253" s="1536"/>
      <c r="M1253" s="1536"/>
      <c r="N1253" s="1536"/>
      <c r="O1253" s="1536"/>
      <c r="P1253" s="1536"/>
      <c r="Q1253" s="1536"/>
      <c r="R1253" s="1536"/>
      <c r="S1253" s="1536"/>
      <c r="T1253" s="1536"/>
      <c r="U1253" s="1536"/>
      <c r="V1253" s="1536"/>
      <c r="W1253" s="1536"/>
      <c r="X1253" s="1536"/>
      <c r="Y1253" s="1536"/>
      <c r="Z1253" s="1536"/>
      <c r="AA1253" s="1536"/>
      <c r="AB1253" s="1536"/>
      <c r="AC1253" s="1536"/>
      <c r="AD1253" s="1536"/>
      <c r="AE1253" s="1536"/>
      <c r="AF1253" s="1536"/>
      <c r="AG1253" s="1536"/>
      <c r="AH1253" s="1536"/>
      <c r="AI1253" s="1536"/>
      <c r="AJ1253" s="1536"/>
      <c r="AK1253" s="1536"/>
      <c r="AL1253" s="1536"/>
      <c r="AM1253" s="1536"/>
      <c r="AN1253" s="1536"/>
      <c r="AO1253" s="1536"/>
      <c r="AP1253" s="1536"/>
      <c r="AQ1253" s="1536"/>
      <c r="AR1253" s="1536"/>
      <c r="AS1253" s="1536"/>
      <c r="AT1253" s="1536"/>
      <c r="AU1253" s="1536"/>
      <c r="AV1253" s="1536"/>
      <c r="AW1253" s="1536"/>
      <c r="AX1253" s="1536"/>
      <c r="AY1253" s="1536"/>
      <c r="AZ1253" s="1536"/>
      <c r="BA1253" s="1536"/>
      <c r="BB1253" s="1536"/>
      <c r="BC1253" s="1536"/>
      <c r="BD1253" s="1536"/>
      <c r="BE1253" s="1536"/>
      <c r="BF1253" s="1536"/>
    </row>
    <row r="1254" spans="2:58" ht="15" x14ac:dyDescent="0.25">
      <c r="B1254" s="1536"/>
      <c r="C1254" s="1536"/>
      <c r="D1254" s="1536"/>
      <c r="E1254" s="1536"/>
      <c r="F1254" s="1536"/>
      <c r="G1254" s="1536"/>
      <c r="H1254" s="1536"/>
      <c r="I1254" s="1536"/>
      <c r="J1254" s="1536"/>
      <c r="K1254" s="1536"/>
      <c r="L1254" s="1536"/>
      <c r="M1254" s="1536"/>
      <c r="N1254" s="1536"/>
      <c r="O1254" s="1536"/>
      <c r="P1254" s="1536"/>
      <c r="Q1254" s="1536"/>
      <c r="R1254" s="1536"/>
      <c r="S1254" s="1536"/>
      <c r="T1254" s="1536"/>
      <c r="U1254" s="1536"/>
      <c r="V1254" s="1536"/>
      <c r="W1254" s="1536"/>
      <c r="X1254" s="1536"/>
      <c r="Y1254" s="1536"/>
      <c r="Z1254" s="1536"/>
      <c r="AA1254" s="1536"/>
      <c r="AB1254" s="1536"/>
      <c r="AC1254" s="1536"/>
      <c r="AD1254" s="1536"/>
      <c r="AE1254" s="1536"/>
      <c r="AF1254" s="1536"/>
      <c r="AG1254" s="1536"/>
      <c r="AH1254" s="1536"/>
      <c r="AI1254" s="1536"/>
      <c r="AJ1254" s="1536"/>
      <c r="AK1254" s="1536"/>
      <c r="AL1254" s="1536"/>
      <c r="AM1254" s="1536"/>
      <c r="AN1254" s="1536"/>
      <c r="AO1254" s="1536"/>
      <c r="AP1254" s="1536"/>
      <c r="AQ1254" s="1536"/>
      <c r="AR1254" s="1536"/>
      <c r="AS1254" s="1536"/>
      <c r="AT1254" s="1536"/>
      <c r="AU1254" s="1536"/>
      <c r="AV1254" s="1536"/>
      <c r="AW1254" s="1536"/>
      <c r="AX1254" s="1536"/>
      <c r="AY1254" s="1536"/>
      <c r="AZ1254" s="1536"/>
      <c r="BA1254" s="1536"/>
      <c r="BB1254" s="1536"/>
      <c r="BC1254" s="1536"/>
      <c r="BD1254" s="1536"/>
      <c r="BE1254" s="1536"/>
      <c r="BF1254" s="1536"/>
    </row>
    <row r="1255" spans="2:58" ht="15" x14ac:dyDescent="0.25">
      <c r="B1255" s="1536"/>
      <c r="C1255" s="1536"/>
      <c r="D1255" s="1536"/>
      <c r="E1255" s="1536"/>
      <c r="F1255" s="1536"/>
      <c r="G1255" s="1536"/>
      <c r="H1255" s="1536"/>
      <c r="I1255" s="1536"/>
      <c r="J1255" s="1536"/>
      <c r="K1255" s="1536"/>
      <c r="L1255" s="1536"/>
      <c r="M1255" s="1536"/>
      <c r="N1255" s="1536"/>
      <c r="O1255" s="1536"/>
      <c r="P1255" s="1536"/>
      <c r="Q1255" s="1536"/>
      <c r="R1255" s="1536"/>
      <c r="S1255" s="1536"/>
      <c r="T1255" s="1536"/>
      <c r="U1255" s="1536"/>
      <c r="V1255" s="1536"/>
      <c r="W1255" s="1536"/>
      <c r="X1255" s="1536"/>
      <c r="Y1255" s="1536"/>
      <c r="Z1255" s="1536"/>
      <c r="AA1255" s="1536"/>
      <c r="AB1255" s="1536"/>
      <c r="AC1255" s="1536"/>
      <c r="AD1255" s="1536"/>
      <c r="AE1255" s="1536"/>
      <c r="AF1255" s="1536"/>
      <c r="AG1255" s="1536"/>
      <c r="AH1255" s="1536"/>
      <c r="AI1255" s="1536"/>
      <c r="AJ1255" s="1536"/>
      <c r="AK1255" s="1536"/>
      <c r="AL1255" s="1536"/>
      <c r="AM1255" s="1536"/>
      <c r="AN1255" s="1536"/>
      <c r="AO1255" s="1536"/>
      <c r="AP1255" s="1536"/>
      <c r="AQ1255" s="1536"/>
      <c r="AR1255" s="1536"/>
      <c r="AS1255" s="1536"/>
      <c r="AT1255" s="1536"/>
      <c r="AU1255" s="1536"/>
      <c r="AV1255" s="1536"/>
      <c r="AW1255" s="1536"/>
      <c r="AX1255" s="1536"/>
      <c r="AY1255" s="1536"/>
      <c r="AZ1255" s="1536"/>
      <c r="BA1255" s="1536"/>
      <c r="BB1255" s="1536"/>
      <c r="BC1255" s="1536"/>
      <c r="BD1255" s="1536"/>
      <c r="BE1255" s="1536"/>
      <c r="BF1255" s="1536"/>
    </row>
    <row r="1256" spans="2:58" ht="15" x14ac:dyDescent="0.25">
      <c r="B1256" s="1536"/>
      <c r="C1256" s="1536"/>
      <c r="D1256" s="1536"/>
      <c r="E1256" s="1536"/>
      <c r="F1256" s="1536"/>
      <c r="G1256" s="1536"/>
      <c r="H1256" s="1536"/>
      <c r="I1256" s="1536"/>
      <c r="J1256" s="1536"/>
      <c r="K1256" s="1536"/>
      <c r="L1256" s="1536"/>
      <c r="M1256" s="1536"/>
      <c r="N1256" s="1536"/>
      <c r="O1256" s="1536"/>
      <c r="P1256" s="1536"/>
      <c r="Q1256" s="1536"/>
      <c r="R1256" s="1536"/>
      <c r="S1256" s="1536"/>
      <c r="T1256" s="1536"/>
      <c r="U1256" s="1536"/>
      <c r="V1256" s="1536"/>
      <c r="W1256" s="1536"/>
      <c r="X1256" s="1536"/>
      <c r="Y1256" s="1536"/>
      <c r="Z1256" s="1536"/>
      <c r="AA1256" s="1536"/>
      <c r="AB1256" s="1536"/>
      <c r="AC1256" s="1536"/>
      <c r="AD1256" s="1536"/>
      <c r="AE1256" s="1536"/>
      <c r="AF1256" s="1536"/>
      <c r="AG1256" s="1536"/>
      <c r="AH1256" s="1536"/>
      <c r="AI1256" s="1536"/>
      <c r="AJ1256" s="1536"/>
      <c r="AK1256" s="1536"/>
      <c r="AL1256" s="1536"/>
      <c r="AM1256" s="1536"/>
      <c r="AN1256" s="1536"/>
      <c r="AO1256" s="1536"/>
      <c r="AP1256" s="1536"/>
      <c r="AQ1256" s="1536"/>
      <c r="AR1256" s="1536"/>
      <c r="AS1256" s="1536"/>
      <c r="AT1256" s="1536"/>
      <c r="AU1256" s="1536"/>
      <c r="AV1256" s="1536"/>
      <c r="AW1256" s="1536"/>
      <c r="AX1256" s="1536"/>
      <c r="AY1256" s="1536"/>
      <c r="AZ1256" s="1536"/>
      <c r="BA1256" s="1536"/>
      <c r="BB1256" s="1536"/>
      <c r="BC1256" s="1536"/>
      <c r="BD1256" s="1536"/>
      <c r="BE1256" s="1536"/>
      <c r="BF1256" s="1536"/>
    </row>
    <row r="1257" spans="2:58" ht="15" x14ac:dyDescent="0.25">
      <c r="B1257" s="1536"/>
      <c r="C1257" s="1536"/>
      <c r="D1257" s="1536"/>
      <c r="E1257" s="1536"/>
      <c r="F1257" s="1536"/>
      <c r="G1257" s="1536"/>
      <c r="H1257" s="1536"/>
      <c r="I1257" s="1536"/>
      <c r="J1257" s="1536"/>
      <c r="K1257" s="1536"/>
      <c r="L1257" s="1536"/>
      <c r="M1257" s="1536"/>
      <c r="N1257" s="1536"/>
      <c r="O1257" s="1536"/>
      <c r="P1257" s="1536"/>
      <c r="Q1257" s="1536"/>
      <c r="R1257" s="1536"/>
      <c r="S1257" s="1536"/>
      <c r="T1257" s="1536"/>
      <c r="U1257" s="1536"/>
      <c r="V1257" s="1536"/>
      <c r="W1257" s="1536"/>
      <c r="X1257" s="1536"/>
      <c r="Y1257" s="1536"/>
      <c r="Z1257" s="1536"/>
      <c r="AA1257" s="1536"/>
      <c r="AB1257" s="1536"/>
      <c r="AC1257" s="1536"/>
      <c r="AD1257" s="1536"/>
      <c r="AE1257" s="1536"/>
      <c r="AF1257" s="1536"/>
      <c r="AG1257" s="1536"/>
      <c r="AH1257" s="1536"/>
      <c r="AI1257" s="1536"/>
      <c r="AJ1257" s="1536"/>
      <c r="AK1257" s="1536"/>
      <c r="AL1257" s="1536"/>
      <c r="AM1257" s="1536"/>
      <c r="AN1257" s="1536"/>
      <c r="AO1257" s="1536"/>
      <c r="AP1257" s="1536"/>
      <c r="AQ1257" s="1536"/>
      <c r="AR1257" s="1536"/>
      <c r="AS1257" s="1536"/>
      <c r="AT1257" s="1536"/>
      <c r="AU1257" s="1536"/>
      <c r="AV1257" s="1536"/>
      <c r="AW1257" s="1536"/>
      <c r="AX1257" s="1536"/>
      <c r="AY1257" s="1536"/>
      <c r="AZ1257" s="1536"/>
      <c r="BA1257" s="1536"/>
      <c r="BB1257" s="1536"/>
      <c r="BC1257" s="1536"/>
      <c r="BD1257" s="1536"/>
      <c r="BE1257" s="1536"/>
      <c r="BF1257" s="1536"/>
    </row>
    <row r="1258" spans="2:58" ht="15" x14ac:dyDescent="0.25">
      <c r="B1258" s="1536"/>
      <c r="C1258" s="1536"/>
      <c r="D1258" s="1536"/>
      <c r="E1258" s="1536"/>
      <c r="F1258" s="1536"/>
      <c r="G1258" s="1536"/>
      <c r="H1258" s="1536"/>
      <c r="I1258" s="1536"/>
      <c r="J1258" s="1536"/>
      <c r="K1258" s="1536"/>
      <c r="L1258" s="1536"/>
      <c r="M1258" s="1536"/>
      <c r="N1258" s="1536"/>
      <c r="O1258" s="1536"/>
      <c r="P1258" s="1536"/>
      <c r="Q1258" s="1536"/>
      <c r="R1258" s="1536"/>
      <c r="S1258" s="1536"/>
      <c r="T1258" s="1536"/>
      <c r="U1258" s="1536"/>
      <c r="V1258" s="1536"/>
      <c r="W1258" s="1536"/>
      <c r="X1258" s="1536"/>
      <c r="Y1258" s="1536"/>
      <c r="Z1258" s="1536"/>
      <c r="AA1258" s="1536"/>
      <c r="AB1258" s="1536"/>
      <c r="AC1258" s="1536"/>
      <c r="AD1258" s="1536"/>
      <c r="AE1258" s="1536"/>
      <c r="AF1258" s="1536"/>
      <c r="AG1258" s="1536"/>
      <c r="AH1258" s="1536"/>
      <c r="AI1258" s="1536"/>
      <c r="AJ1258" s="1536"/>
      <c r="AK1258" s="1536"/>
      <c r="AL1258" s="1536"/>
      <c r="AM1258" s="1536"/>
      <c r="AN1258" s="1536"/>
      <c r="AO1258" s="1536"/>
      <c r="AP1258" s="1536"/>
      <c r="AQ1258" s="1536"/>
      <c r="AR1258" s="1536"/>
      <c r="AS1258" s="1536"/>
      <c r="AT1258" s="1536"/>
      <c r="AU1258" s="1536"/>
      <c r="AV1258" s="1536"/>
      <c r="AW1258" s="1536"/>
      <c r="AX1258" s="1536"/>
      <c r="AY1258" s="1536"/>
      <c r="AZ1258" s="1536"/>
      <c r="BA1258" s="1536"/>
      <c r="BB1258" s="1536"/>
      <c r="BC1258" s="1536"/>
      <c r="BD1258" s="1536"/>
      <c r="BE1258" s="1536"/>
      <c r="BF1258" s="1536"/>
    </row>
    <row r="1259" spans="2:58" ht="15" x14ac:dyDescent="0.25">
      <c r="B1259" s="1536"/>
      <c r="C1259" s="1536"/>
      <c r="D1259" s="1536"/>
      <c r="E1259" s="1536"/>
      <c r="F1259" s="1536"/>
      <c r="G1259" s="1536"/>
      <c r="H1259" s="1536"/>
      <c r="I1259" s="1536"/>
      <c r="J1259" s="1536"/>
      <c r="K1259" s="1536"/>
      <c r="L1259" s="1536"/>
      <c r="M1259" s="1536"/>
      <c r="N1259" s="1536"/>
      <c r="O1259" s="1536"/>
      <c r="P1259" s="1536"/>
      <c r="Q1259" s="1536"/>
      <c r="R1259" s="1536"/>
      <c r="S1259" s="1536"/>
      <c r="T1259" s="1536"/>
      <c r="U1259" s="1536"/>
      <c r="V1259" s="1536"/>
      <c r="W1259" s="1536"/>
      <c r="X1259" s="1536"/>
      <c r="Y1259" s="1536"/>
      <c r="Z1259" s="1536"/>
      <c r="AA1259" s="1536"/>
      <c r="AB1259" s="1536"/>
      <c r="AC1259" s="1536"/>
      <c r="AD1259" s="1536"/>
      <c r="AE1259" s="1536"/>
      <c r="AF1259" s="1536"/>
      <c r="AG1259" s="1536"/>
      <c r="AH1259" s="1536"/>
      <c r="AI1259" s="1536"/>
      <c r="AJ1259" s="1536"/>
      <c r="AK1259" s="1536"/>
      <c r="AL1259" s="1536"/>
      <c r="AM1259" s="1536"/>
      <c r="AN1259" s="1536"/>
      <c r="AO1259" s="1536"/>
      <c r="AP1259" s="1536"/>
      <c r="AQ1259" s="1536"/>
      <c r="AR1259" s="1536"/>
      <c r="AS1259" s="1536"/>
      <c r="AT1259" s="1536"/>
      <c r="AU1259" s="1536"/>
      <c r="AV1259" s="1536"/>
      <c r="AW1259" s="1536"/>
      <c r="AX1259" s="1536"/>
      <c r="AY1259" s="1536"/>
      <c r="AZ1259" s="1536"/>
      <c r="BA1259" s="1536"/>
      <c r="BB1259" s="1536"/>
      <c r="BC1259" s="1536"/>
      <c r="BD1259" s="1536"/>
      <c r="BE1259" s="1536"/>
      <c r="BF1259" s="1536"/>
    </row>
    <row r="1260" spans="2:58" ht="15" x14ac:dyDescent="0.25">
      <c r="B1260" s="1536"/>
      <c r="C1260" s="1536"/>
      <c r="D1260" s="1536"/>
      <c r="E1260" s="1536"/>
      <c r="F1260" s="1536"/>
      <c r="G1260" s="1536"/>
      <c r="H1260" s="1536"/>
      <c r="I1260" s="1536"/>
      <c r="J1260" s="1536"/>
      <c r="K1260" s="1536"/>
      <c r="L1260" s="1536"/>
      <c r="M1260" s="1536"/>
      <c r="N1260" s="1536"/>
      <c r="O1260" s="1536"/>
      <c r="P1260" s="1536"/>
      <c r="Q1260" s="1536"/>
      <c r="R1260" s="1536"/>
      <c r="S1260" s="1536"/>
      <c r="T1260" s="1536"/>
      <c r="U1260" s="1536"/>
      <c r="V1260" s="1536"/>
      <c r="W1260" s="1536"/>
      <c r="X1260" s="1536"/>
      <c r="Y1260" s="1536"/>
      <c r="Z1260" s="1536"/>
      <c r="AA1260" s="1536"/>
      <c r="AB1260" s="1536"/>
      <c r="AC1260" s="1536"/>
      <c r="AD1260" s="1536"/>
      <c r="AE1260" s="1536"/>
      <c r="AF1260" s="1536"/>
      <c r="AG1260" s="1536"/>
      <c r="AH1260" s="1536"/>
      <c r="AI1260" s="1536"/>
      <c r="AJ1260" s="1536"/>
      <c r="AK1260" s="1536"/>
      <c r="AL1260" s="1536"/>
      <c r="AM1260" s="1536"/>
      <c r="AN1260" s="1536"/>
      <c r="AO1260" s="1536"/>
      <c r="AP1260" s="1536"/>
      <c r="AQ1260" s="1536"/>
      <c r="AR1260" s="1536"/>
      <c r="AS1260" s="1536"/>
      <c r="AT1260" s="1536"/>
      <c r="AU1260" s="1536"/>
      <c r="AV1260" s="1536"/>
      <c r="AW1260" s="1536"/>
      <c r="AX1260" s="1536"/>
      <c r="AY1260" s="1536"/>
      <c r="AZ1260" s="1536"/>
      <c r="BA1260" s="1536"/>
      <c r="BB1260" s="1536"/>
      <c r="BC1260" s="1536"/>
      <c r="BD1260" s="1536"/>
      <c r="BE1260" s="1536"/>
      <c r="BF1260" s="1536"/>
    </row>
    <row r="1261" spans="2:58" ht="15" x14ac:dyDescent="0.25">
      <c r="B1261" s="1536"/>
      <c r="C1261" s="1536"/>
      <c r="D1261" s="1536"/>
      <c r="E1261" s="1536"/>
      <c r="F1261" s="1536"/>
      <c r="G1261" s="1536"/>
      <c r="H1261" s="1536"/>
      <c r="I1261" s="1536"/>
      <c r="J1261" s="1536"/>
      <c r="K1261" s="1536"/>
      <c r="L1261" s="1536"/>
      <c r="M1261" s="1536"/>
      <c r="N1261" s="1536"/>
      <c r="O1261" s="1536"/>
      <c r="P1261" s="1536"/>
      <c r="Q1261" s="1536"/>
      <c r="R1261" s="1536"/>
      <c r="S1261" s="1536"/>
      <c r="T1261" s="1536"/>
      <c r="U1261" s="1536"/>
      <c r="V1261" s="1536"/>
      <c r="W1261" s="1536"/>
      <c r="X1261" s="1536"/>
      <c r="Y1261" s="1536"/>
      <c r="Z1261" s="1536"/>
      <c r="AA1261" s="1536"/>
      <c r="AB1261" s="1536"/>
      <c r="AC1261" s="1536"/>
      <c r="AD1261" s="1536"/>
      <c r="AE1261" s="1536"/>
      <c r="AF1261" s="1536"/>
      <c r="AG1261" s="1536"/>
      <c r="AH1261" s="1536"/>
      <c r="AI1261" s="1536"/>
      <c r="AJ1261" s="1536"/>
      <c r="AK1261" s="1536"/>
      <c r="AL1261" s="1536"/>
      <c r="AM1261" s="1536"/>
      <c r="AN1261" s="1536"/>
      <c r="AO1261" s="1536"/>
      <c r="AP1261" s="1536"/>
      <c r="AQ1261" s="1536"/>
      <c r="AR1261" s="1536"/>
      <c r="AS1261" s="1536"/>
      <c r="AT1261" s="1536"/>
      <c r="AU1261" s="1536"/>
      <c r="AV1261" s="1536"/>
      <c r="AW1261" s="1536"/>
      <c r="AX1261" s="1536"/>
      <c r="AY1261" s="1536"/>
      <c r="AZ1261" s="1536"/>
      <c r="BA1261" s="1536"/>
      <c r="BB1261" s="1536"/>
      <c r="BC1261" s="1536"/>
      <c r="BD1261" s="1536"/>
      <c r="BE1261" s="1536"/>
      <c r="BF1261" s="1536"/>
    </row>
    <row r="1262" spans="2:58" ht="15" x14ac:dyDescent="0.25">
      <c r="B1262" s="1536"/>
      <c r="C1262" s="1536"/>
      <c r="D1262" s="1536"/>
      <c r="E1262" s="1536"/>
      <c r="F1262" s="1536"/>
      <c r="G1262" s="1536"/>
      <c r="H1262" s="1536"/>
      <c r="I1262" s="1536"/>
      <c r="J1262" s="1536"/>
      <c r="K1262" s="1536"/>
      <c r="L1262" s="1536"/>
      <c r="M1262" s="1536"/>
      <c r="N1262" s="1536"/>
      <c r="O1262" s="1536"/>
      <c r="P1262" s="1536"/>
      <c r="Q1262" s="1536"/>
      <c r="R1262" s="1536"/>
      <c r="S1262" s="1536"/>
      <c r="T1262" s="1536"/>
      <c r="U1262" s="1536"/>
      <c r="V1262" s="1536"/>
      <c r="W1262" s="1536"/>
      <c r="X1262" s="1536"/>
      <c r="Y1262" s="1536"/>
      <c r="Z1262" s="1536"/>
      <c r="AA1262" s="1536"/>
      <c r="AB1262" s="1536"/>
      <c r="AC1262" s="1536"/>
      <c r="AD1262" s="1536"/>
      <c r="AE1262" s="1536"/>
      <c r="AF1262" s="1536"/>
      <c r="AG1262" s="1536"/>
      <c r="AH1262" s="1536"/>
      <c r="AI1262" s="1536"/>
      <c r="AJ1262" s="1536"/>
      <c r="AK1262" s="1536"/>
      <c r="AL1262" s="1536"/>
      <c r="AM1262" s="1536"/>
      <c r="AN1262" s="1536"/>
      <c r="AO1262" s="1536"/>
      <c r="AP1262" s="1536"/>
      <c r="AQ1262" s="1536"/>
      <c r="AR1262" s="1536"/>
      <c r="AS1262" s="1536"/>
      <c r="AT1262" s="1536"/>
      <c r="AU1262" s="1536"/>
      <c r="AV1262" s="1536"/>
      <c r="AW1262" s="1536"/>
      <c r="AX1262" s="1536"/>
      <c r="AY1262" s="1536"/>
      <c r="AZ1262" s="1536"/>
      <c r="BA1262" s="1536"/>
      <c r="BB1262" s="1536"/>
      <c r="BC1262" s="1536"/>
      <c r="BD1262" s="1536"/>
      <c r="BE1262" s="1536"/>
      <c r="BF1262" s="1536"/>
    </row>
    <row r="1263" spans="2:58" ht="15" x14ac:dyDescent="0.25">
      <c r="B1263" s="1536"/>
      <c r="C1263" s="1536"/>
      <c r="D1263" s="1536"/>
      <c r="E1263" s="1536"/>
      <c r="F1263" s="1536"/>
      <c r="G1263" s="1536"/>
      <c r="H1263" s="1536"/>
      <c r="I1263" s="1536"/>
      <c r="J1263" s="1536"/>
      <c r="K1263" s="1536"/>
      <c r="L1263" s="1536"/>
      <c r="M1263" s="1536"/>
      <c r="N1263" s="1536"/>
      <c r="O1263" s="1536"/>
      <c r="P1263" s="1536"/>
      <c r="Q1263" s="1536"/>
      <c r="R1263" s="1536"/>
      <c r="S1263" s="1536"/>
      <c r="T1263" s="1536"/>
      <c r="U1263" s="1536"/>
      <c r="V1263" s="1536"/>
      <c r="W1263" s="1536"/>
      <c r="X1263" s="1536"/>
      <c r="Y1263" s="1536"/>
      <c r="Z1263" s="1536"/>
      <c r="AA1263" s="1536"/>
      <c r="AB1263" s="1536"/>
      <c r="AC1263" s="1536"/>
      <c r="AD1263" s="1536"/>
      <c r="AE1263" s="1536"/>
      <c r="AF1263" s="1536"/>
      <c r="AG1263" s="1536"/>
      <c r="AH1263" s="1536"/>
      <c r="AI1263" s="1536"/>
      <c r="AJ1263" s="1536"/>
      <c r="AK1263" s="1536"/>
      <c r="AL1263" s="1536"/>
      <c r="AM1263" s="1536"/>
      <c r="AN1263" s="1536"/>
      <c r="AO1263" s="1536"/>
      <c r="AP1263" s="1536"/>
      <c r="AQ1263" s="1536"/>
      <c r="AR1263" s="1536"/>
      <c r="AS1263" s="1536"/>
      <c r="AT1263" s="1536"/>
      <c r="AU1263" s="1536"/>
      <c r="AV1263" s="1536"/>
      <c r="AW1263" s="1536"/>
      <c r="AX1263" s="1536"/>
      <c r="AY1263" s="1536"/>
      <c r="AZ1263" s="1536"/>
      <c r="BA1263" s="1536"/>
      <c r="BB1263" s="1536"/>
      <c r="BC1263" s="1536"/>
      <c r="BD1263" s="1536"/>
      <c r="BE1263" s="1536"/>
      <c r="BF1263" s="1536"/>
    </row>
    <row r="1264" spans="2:58" ht="15" x14ac:dyDescent="0.25">
      <c r="B1264" s="1536"/>
      <c r="C1264" s="1536"/>
      <c r="D1264" s="1536"/>
      <c r="E1264" s="1536"/>
      <c r="F1264" s="1536"/>
      <c r="G1264" s="1536"/>
      <c r="H1264" s="1536"/>
      <c r="I1264" s="1536"/>
      <c r="J1264" s="1536"/>
      <c r="K1264" s="1536"/>
      <c r="L1264" s="1536"/>
      <c r="M1264" s="1536"/>
      <c r="N1264" s="1536"/>
      <c r="O1264" s="1536"/>
      <c r="P1264" s="1536"/>
      <c r="Q1264" s="1536"/>
      <c r="R1264" s="1536"/>
      <c r="S1264" s="1536"/>
      <c r="T1264" s="1536"/>
      <c r="U1264" s="1536"/>
      <c r="V1264" s="1536"/>
      <c r="W1264" s="1536"/>
      <c r="X1264" s="1536"/>
      <c r="Y1264" s="1536"/>
      <c r="Z1264" s="1536"/>
      <c r="AA1264" s="1536"/>
      <c r="AB1264" s="1536"/>
      <c r="AC1264" s="1536"/>
      <c r="AD1264" s="1536"/>
      <c r="AE1264" s="1536"/>
      <c r="AF1264" s="1536"/>
      <c r="AG1264" s="1536"/>
      <c r="AH1264" s="1536"/>
      <c r="AI1264" s="1536"/>
      <c r="AJ1264" s="1536"/>
      <c r="AK1264" s="1536"/>
      <c r="AL1264" s="1536"/>
      <c r="AM1264" s="1536"/>
      <c r="AN1264" s="1536"/>
      <c r="AO1264" s="1536"/>
      <c r="AP1264" s="1536"/>
      <c r="AQ1264" s="1536"/>
      <c r="AR1264" s="1536"/>
      <c r="AS1264" s="1536"/>
      <c r="AT1264" s="1536"/>
      <c r="AU1264" s="1536"/>
      <c r="AV1264" s="1536"/>
      <c r="AW1264" s="1536"/>
      <c r="AX1264" s="1536"/>
      <c r="AY1264" s="1536"/>
      <c r="AZ1264" s="1536"/>
      <c r="BA1264" s="1536"/>
      <c r="BB1264" s="1536"/>
      <c r="BC1264" s="1536"/>
      <c r="BD1264" s="1536"/>
      <c r="BE1264" s="1536"/>
      <c r="BF1264" s="1536"/>
    </row>
    <row r="1265" spans="2:58" ht="15" x14ac:dyDescent="0.25">
      <c r="B1265" s="1536"/>
      <c r="C1265" s="1536"/>
      <c r="D1265" s="1536"/>
      <c r="E1265" s="1536"/>
      <c r="F1265" s="1536"/>
      <c r="G1265" s="1536"/>
      <c r="H1265" s="1536"/>
      <c r="I1265" s="1536"/>
      <c r="J1265" s="1536"/>
      <c r="K1265" s="1536"/>
      <c r="L1265" s="1536"/>
      <c r="M1265" s="1536"/>
      <c r="N1265" s="1536"/>
      <c r="O1265" s="1536"/>
      <c r="P1265" s="1536"/>
      <c r="Q1265" s="1536"/>
      <c r="R1265" s="1536"/>
      <c r="S1265" s="1536"/>
      <c r="T1265" s="1536"/>
      <c r="U1265" s="1536"/>
      <c r="V1265" s="1536"/>
      <c r="W1265" s="1536"/>
      <c r="X1265" s="1536"/>
      <c r="Y1265" s="1536"/>
      <c r="Z1265" s="1536"/>
      <c r="AA1265" s="1536"/>
      <c r="AB1265" s="1536"/>
      <c r="AC1265" s="1536"/>
      <c r="AD1265" s="1536"/>
      <c r="AE1265" s="1536"/>
      <c r="AF1265" s="1536"/>
      <c r="AG1265" s="1536"/>
      <c r="AH1265" s="1536"/>
      <c r="AI1265" s="1536"/>
      <c r="AJ1265" s="1536"/>
      <c r="AK1265" s="1536"/>
      <c r="AL1265" s="1536"/>
      <c r="AM1265" s="1536"/>
      <c r="AN1265" s="1536"/>
      <c r="AO1265" s="1536"/>
      <c r="AP1265" s="1536"/>
      <c r="AQ1265" s="1536"/>
      <c r="AR1265" s="1536"/>
      <c r="AS1265" s="1536"/>
      <c r="AT1265" s="1536"/>
      <c r="AU1265" s="1536"/>
      <c r="AV1265" s="1536"/>
      <c r="AW1265" s="1536"/>
      <c r="AX1265" s="1536"/>
      <c r="AY1265" s="1536"/>
      <c r="AZ1265" s="1536"/>
      <c r="BA1265" s="1536"/>
      <c r="BB1265" s="1536"/>
      <c r="BC1265" s="1536"/>
      <c r="BD1265" s="1536"/>
      <c r="BE1265" s="1536"/>
      <c r="BF1265" s="1536"/>
    </row>
    <row r="1266" spans="2:58" ht="15" x14ac:dyDescent="0.25">
      <c r="B1266" s="1536"/>
      <c r="C1266" s="1536"/>
      <c r="D1266" s="1536"/>
      <c r="E1266" s="1536"/>
      <c r="F1266" s="1536"/>
      <c r="G1266" s="1536"/>
      <c r="H1266" s="1536"/>
      <c r="I1266" s="1536"/>
      <c r="J1266" s="1536"/>
      <c r="K1266" s="1536"/>
      <c r="L1266" s="1536"/>
      <c r="M1266" s="1536"/>
      <c r="N1266" s="1536"/>
      <c r="O1266" s="1536"/>
      <c r="P1266" s="1536"/>
      <c r="Q1266" s="1536"/>
      <c r="R1266" s="1536"/>
      <c r="S1266" s="1536"/>
      <c r="T1266" s="1536"/>
      <c r="U1266" s="1536"/>
      <c r="V1266" s="1536"/>
      <c r="W1266" s="1536"/>
      <c r="X1266" s="1536"/>
      <c r="Y1266" s="1536"/>
      <c r="Z1266" s="1536"/>
      <c r="AA1266" s="1536"/>
      <c r="AB1266" s="1536"/>
      <c r="AC1266" s="1536"/>
      <c r="AD1266" s="1536"/>
      <c r="AE1266" s="1536"/>
      <c r="AF1266" s="1536"/>
      <c r="AG1266" s="1536"/>
      <c r="AH1266" s="1536"/>
      <c r="AI1266" s="1536"/>
      <c r="AJ1266" s="1536"/>
      <c r="AK1266" s="1536"/>
      <c r="AL1266" s="1536"/>
      <c r="AM1266" s="1536"/>
      <c r="AN1266" s="1536"/>
      <c r="AO1266" s="1536"/>
      <c r="AP1266" s="1536"/>
      <c r="AQ1266" s="1536"/>
      <c r="AR1266" s="1536"/>
      <c r="AS1266" s="1536"/>
      <c r="AT1266" s="1536"/>
      <c r="AU1266" s="1536"/>
      <c r="AV1266" s="1536"/>
      <c r="AW1266" s="1536"/>
      <c r="AX1266" s="1536"/>
      <c r="AY1266" s="1536"/>
      <c r="AZ1266" s="1536"/>
      <c r="BA1266" s="1536"/>
      <c r="BB1266" s="1536"/>
      <c r="BC1266" s="1536"/>
      <c r="BD1266" s="1536"/>
      <c r="BE1266" s="1536"/>
      <c r="BF1266" s="1536"/>
    </row>
    <row r="1267" spans="2:58" ht="15" x14ac:dyDescent="0.25">
      <c r="B1267" s="1536"/>
      <c r="C1267" s="1536"/>
      <c r="D1267" s="1536"/>
      <c r="E1267" s="1536"/>
      <c r="F1267" s="1536"/>
      <c r="G1267" s="1536"/>
      <c r="H1267" s="1536"/>
      <c r="I1267" s="1536"/>
      <c r="J1267" s="1536"/>
      <c r="K1267" s="1536"/>
      <c r="L1267" s="1536"/>
      <c r="M1267" s="1536"/>
      <c r="N1267" s="1536"/>
      <c r="O1267" s="1536"/>
      <c r="P1267" s="1536"/>
      <c r="Q1267" s="1536"/>
      <c r="R1267" s="1536"/>
      <c r="S1267" s="1536"/>
      <c r="T1267" s="1536"/>
      <c r="U1267" s="1536"/>
      <c r="V1267" s="1536"/>
      <c r="W1267" s="1536"/>
      <c r="X1267" s="1536"/>
      <c r="Y1267" s="1536"/>
      <c r="Z1267" s="1536"/>
      <c r="AA1267" s="1536"/>
      <c r="AB1267" s="1536"/>
      <c r="AC1267" s="1536"/>
      <c r="AD1267" s="1536"/>
      <c r="AE1267" s="1536"/>
      <c r="AF1267" s="1536"/>
      <c r="AG1267" s="1536"/>
      <c r="AH1267" s="1536"/>
      <c r="AI1267" s="1536"/>
      <c r="AJ1267" s="1536"/>
      <c r="AK1267" s="1536"/>
      <c r="AL1267" s="1536"/>
      <c r="AM1267" s="1536"/>
      <c r="AN1267" s="1536"/>
      <c r="AO1267" s="1536"/>
      <c r="AP1267" s="1536"/>
      <c r="AQ1267" s="1536"/>
      <c r="AR1267" s="1536"/>
      <c r="AS1267" s="1536"/>
      <c r="AT1267" s="1536"/>
      <c r="AU1267" s="1536"/>
      <c r="AV1267" s="1536"/>
      <c r="AW1267" s="1536"/>
      <c r="AX1267" s="1536"/>
      <c r="AY1267" s="1536"/>
      <c r="AZ1267" s="1536"/>
      <c r="BA1267" s="1536"/>
      <c r="BB1267" s="1536"/>
      <c r="BC1267" s="1536"/>
      <c r="BD1267" s="1536"/>
      <c r="BE1267" s="1536"/>
      <c r="BF1267" s="1536"/>
    </row>
    <row r="1268" spans="2:58" ht="15" x14ac:dyDescent="0.25">
      <c r="B1268" s="1536"/>
      <c r="C1268" s="1536"/>
      <c r="D1268" s="1536"/>
      <c r="E1268" s="1536"/>
      <c r="F1268" s="1536"/>
      <c r="G1268" s="1536"/>
      <c r="H1268" s="1536"/>
      <c r="I1268" s="1536"/>
      <c r="J1268" s="1536"/>
      <c r="K1268" s="1536"/>
      <c r="L1268" s="1536"/>
      <c r="M1268" s="1536"/>
      <c r="N1268" s="1536"/>
      <c r="O1268" s="1536"/>
      <c r="P1268" s="1536"/>
      <c r="Q1268" s="1536"/>
      <c r="R1268" s="1536"/>
      <c r="S1268" s="1536"/>
      <c r="T1268" s="1536"/>
      <c r="U1268" s="1536"/>
      <c r="V1268" s="1536"/>
      <c r="W1268" s="1536"/>
      <c r="X1268" s="1536"/>
      <c r="Y1268" s="1536"/>
      <c r="Z1268" s="1536"/>
      <c r="AA1268" s="1536"/>
      <c r="AB1268" s="1536"/>
      <c r="AC1268" s="1536"/>
      <c r="AD1268" s="1536"/>
      <c r="AE1268" s="1536"/>
      <c r="AF1268" s="1536"/>
      <c r="AG1268" s="1536"/>
      <c r="AH1268" s="1536"/>
      <c r="AI1268" s="1536"/>
      <c r="AJ1268" s="1536"/>
      <c r="AK1268" s="1536"/>
      <c r="AL1268" s="1536"/>
      <c r="AM1268" s="1536"/>
      <c r="AN1268" s="1536"/>
      <c r="AO1268" s="1536"/>
      <c r="AP1268" s="1536"/>
      <c r="AQ1268" s="1536"/>
      <c r="AR1268" s="1536"/>
      <c r="AS1268" s="1536"/>
      <c r="AT1268" s="1536"/>
      <c r="AU1268" s="1536"/>
      <c r="AV1268" s="1536"/>
      <c r="AW1268" s="1536"/>
      <c r="AX1268" s="1536"/>
      <c r="AY1268" s="1536"/>
      <c r="AZ1268" s="1536"/>
      <c r="BA1268" s="1536"/>
      <c r="BB1268" s="1536"/>
      <c r="BC1268" s="1536"/>
      <c r="BD1268" s="1536"/>
      <c r="BE1268" s="1536"/>
      <c r="BF1268" s="1536"/>
    </row>
    <row r="1269" spans="2:58" ht="15" x14ac:dyDescent="0.25">
      <c r="B1269" s="1536"/>
      <c r="C1269" s="1536"/>
      <c r="D1269" s="1536"/>
      <c r="E1269" s="1536"/>
      <c r="F1269" s="1536"/>
      <c r="G1269" s="1536"/>
      <c r="H1269" s="1536"/>
      <c r="I1269" s="1536"/>
      <c r="J1269" s="1536"/>
      <c r="K1269" s="1536"/>
      <c r="L1269" s="1536"/>
      <c r="M1269" s="1536"/>
      <c r="N1269" s="1536"/>
      <c r="O1269" s="1536"/>
      <c r="P1269" s="1536"/>
      <c r="Q1269" s="1536"/>
      <c r="R1269" s="1536"/>
      <c r="S1269" s="1536"/>
      <c r="T1269" s="1536"/>
      <c r="U1269" s="1536"/>
      <c r="V1269" s="1536"/>
      <c r="W1269" s="1536"/>
      <c r="X1269" s="1536"/>
      <c r="Y1269" s="1536"/>
      <c r="Z1269" s="1536"/>
      <c r="AA1269" s="1536"/>
      <c r="AB1269" s="1536"/>
      <c r="AC1269" s="1536"/>
      <c r="AD1269" s="1536"/>
      <c r="AE1269" s="1536"/>
      <c r="AF1269" s="1536"/>
      <c r="AG1269" s="1536"/>
      <c r="AH1269" s="1536"/>
      <c r="AI1269" s="1536"/>
      <c r="AJ1269" s="1536"/>
      <c r="AK1269" s="1536"/>
      <c r="AL1269" s="1536"/>
      <c r="AM1269" s="1536"/>
      <c r="AN1269" s="1536"/>
      <c r="AO1269" s="1536"/>
      <c r="AP1269" s="1536"/>
      <c r="AQ1269" s="1536"/>
      <c r="AR1269" s="1536"/>
      <c r="AS1269" s="1536"/>
      <c r="AT1269" s="1536"/>
      <c r="AU1269" s="1536"/>
      <c r="AV1269" s="1536"/>
      <c r="AW1269" s="1536"/>
      <c r="AX1269" s="1536"/>
      <c r="AY1269" s="1536"/>
      <c r="AZ1269" s="1536"/>
      <c r="BA1269" s="1536"/>
      <c r="BB1269" s="1536"/>
      <c r="BC1269" s="1536"/>
      <c r="BD1269" s="1536"/>
      <c r="BE1269" s="1536"/>
      <c r="BF1269" s="1536"/>
    </row>
    <row r="1270" spans="2:58" ht="15" x14ac:dyDescent="0.25">
      <c r="B1270" s="1536"/>
      <c r="C1270" s="1536"/>
      <c r="D1270" s="1536"/>
      <c r="E1270" s="1536"/>
      <c r="F1270" s="1536"/>
      <c r="G1270" s="1536"/>
      <c r="H1270" s="1536"/>
      <c r="I1270" s="1536"/>
      <c r="J1270" s="1536"/>
      <c r="K1270" s="1536"/>
      <c r="L1270" s="1536"/>
      <c r="M1270" s="1536"/>
      <c r="N1270" s="1536"/>
      <c r="O1270" s="1536"/>
      <c r="P1270" s="1536"/>
      <c r="Q1270" s="1536"/>
      <c r="R1270" s="1536"/>
      <c r="S1270" s="1536"/>
      <c r="T1270" s="1536"/>
      <c r="U1270" s="1536"/>
      <c r="V1270" s="1536"/>
      <c r="W1270" s="1536"/>
      <c r="X1270" s="1536"/>
      <c r="Y1270" s="1536"/>
      <c r="Z1270" s="1536"/>
      <c r="AA1270" s="1536"/>
      <c r="AB1270" s="1536"/>
      <c r="AC1270" s="1536"/>
      <c r="AD1270" s="1536"/>
      <c r="AE1270" s="1536"/>
      <c r="AF1270" s="1536"/>
      <c r="AG1270" s="1536"/>
      <c r="AH1270" s="1536"/>
      <c r="AI1270" s="1536"/>
      <c r="AJ1270" s="1536"/>
      <c r="AK1270" s="1536"/>
      <c r="AL1270" s="1536"/>
      <c r="AM1270" s="1536"/>
      <c r="AN1270" s="1536"/>
      <c r="AO1270" s="1536"/>
      <c r="AP1270" s="1536"/>
      <c r="AQ1270" s="1536"/>
      <c r="AR1270" s="1536"/>
      <c r="AS1270" s="1536"/>
      <c r="AT1270" s="1536"/>
      <c r="AU1270" s="1536"/>
      <c r="AV1270" s="1536"/>
      <c r="AW1270" s="1536"/>
      <c r="AX1270" s="1536"/>
      <c r="AY1270" s="1536"/>
      <c r="AZ1270" s="1536"/>
      <c r="BA1270" s="1536"/>
      <c r="BB1270" s="1536"/>
      <c r="BC1270" s="1536"/>
      <c r="BD1270" s="1536"/>
      <c r="BE1270" s="1536"/>
      <c r="BF1270" s="1536"/>
    </row>
    <row r="1271" spans="2:58" ht="15" x14ac:dyDescent="0.25">
      <c r="B1271" s="1536"/>
      <c r="C1271" s="1536"/>
      <c r="D1271" s="1536"/>
      <c r="E1271" s="1536"/>
      <c r="F1271" s="1536"/>
      <c r="G1271" s="1536"/>
      <c r="H1271" s="1536"/>
      <c r="I1271" s="1536"/>
      <c r="J1271" s="1536"/>
      <c r="K1271" s="1536"/>
      <c r="L1271" s="1536"/>
      <c r="M1271" s="1536"/>
      <c r="N1271" s="1536"/>
      <c r="O1271" s="1536"/>
      <c r="P1271" s="1536"/>
      <c r="Q1271" s="1536"/>
      <c r="R1271" s="1536"/>
      <c r="S1271" s="1536"/>
      <c r="T1271" s="1536"/>
      <c r="U1271" s="1536"/>
      <c r="V1271" s="1536"/>
      <c r="W1271" s="1536"/>
      <c r="X1271" s="1536"/>
      <c r="Y1271" s="1536"/>
      <c r="Z1271" s="1536"/>
      <c r="AA1271" s="1536"/>
      <c r="AB1271" s="1536"/>
      <c r="AC1271" s="1536"/>
      <c r="AD1271" s="1536"/>
      <c r="AE1271" s="1536"/>
      <c r="AF1271" s="1536"/>
      <c r="AG1271" s="1536"/>
      <c r="AH1271" s="1536"/>
      <c r="AI1271" s="1536"/>
      <c r="AJ1271" s="1536"/>
      <c r="AK1271" s="1536"/>
      <c r="AL1271" s="1536"/>
      <c r="AM1271" s="1536"/>
      <c r="AN1271" s="1536"/>
      <c r="AO1271" s="1536"/>
      <c r="AP1271" s="1536"/>
      <c r="AQ1271" s="1536"/>
      <c r="AR1271" s="1536"/>
      <c r="AS1271" s="1536"/>
      <c r="AT1271" s="1536"/>
      <c r="AU1271" s="1536"/>
      <c r="AV1271" s="1536"/>
      <c r="AW1271" s="1536"/>
      <c r="AX1271" s="1536"/>
      <c r="AY1271" s="1536"/>
      <c r="AZ1271" s="1536"/>
      <c r="BA1271" s="1536"/>
      <c r="BB1271" s="1536"/>
      <c r="BC1271" s="1536"/>
      <c r="BD1271" s="1536"/>
      <c r="BE1271" s="1536"/>
      <c r="BF1271" s="1536"/>
    </row>
    <row r="1272" spans="2:58" ht="15" x14ac:dyDescent="0.25">
      <c r="B1272" s="1536"/>
      <c r="C1272" s="1536"/>
      <c r="D1272" s="1536"/>
      <c r="E1272" s="1536"/>
      <c r="F1272" s="1536"/>
      <c r="G1272" s="1536"/>
      <c r="H1272" s="1536"/>
      <c r="I1272" s="1536"/>
      <c r="J1272" s="1536"/>
      <c r="K1272" s="1536"/>
      <c r="L1272" s="1536"/>
      <c r="M1272" s="1536"/>
      <c r="N1272" s="1536"/>
      <c r="O1272" s="1536"/>
      <c r="P1272" s="1536"/>
      <c r="Q1272" s="1536"/>
      <c r="R1272" s="1536"/>
      <c r="S1272" s="1536"/>
      <c r="T1272" s="1536"/>
      <c r="U1272" s="1536"/>
      <c r="V1272" s="1536"/>
      <c r="W1272" s="1536"/>
      <c r="X1272" s="1536"/>
      <c r="Y1272" s="1536"/>
      <c r="Z1272" s="1536"/>
      <c r="AA1272" s="1536"/>
      <c r="AB1272" s="1536"/>
      <c r="AC1272" s="1536"/>
      <c r="AD1272" s="1536"/>
      <c r="AE1272" s="1536"/>
      <c r="AF1272" s="1536"/>
      <c r="AG1272" s="1536"/>
      <c r="AH1272" s="1536"/>
      <c r="AI1272" s="1536"/>
      <c r="AJ1272" s="1536"/>
      <c r="AK1272" s="1536"/>
      <c r="AL1272" s="1536"/>
      <c r="AM1272" s="1536"/>
      <c r="AN1272" s="1536"/>
      <c r="AO1272" s="1536"/>
      <c r="AP1272" s="1536"/>
      <c r="AQ1272" s="1536"/>
      <c r="AR1272" s="1536"/>
      <c r="AS1272" s="1536"/>
      <c r="AT1272" s="1536"/>
      <c r="AU1272" s="1536"/>
      <c r="AV1272" s="1536"/>
      <c r="AW1272" s="1536"/>
      <c r="AX1272" s="1536"/>
      <c r="AY1272" s="1536"/>
      <c r="AZ1272" s="1536"/>
      <c r="BA1272" s="1536"/>
      <c r="BB1272" s="1536"/>
      <c r="BC1272" s="1536"/>
      <c r="BD1272" s="1536"/>
      <c r="BE1272" s="1536"/>
      <c r="BF1272" s="1536"/>
    </row>
    <row r="1273" spans="2:58" ht="15" x14ac:dyDescent="0.25">
      <c r="B1273" s="1536"/>
      <c r="C1273" s="1536"/>
      <c r="D1273" s="1536"/>
      <c r="E1273" s="1536"/>
      <c r="F1273" s="1536"/>
      <c r="G1273" s="1536"/>
      <c r="H1273" s="1536"/>
      <c r="I1273" s="1536"/>
      <c r="J1273" s="1536"/>
      <c r="K1273" s="1536"/>
      <c r="L1273" s="1536"/>
      <c r="M1273" s="1536"/>
      <c r="N1273" s="1536"/>
      <c r="O1273" s="1536"/>
      <c r="P1273" s="1536"/>
      <c r="Q1273" s="1536"/>
      <c r="R1273" s="1536"/>
      <c r="S1273" s="1536"/>
      <c r="T1273" s="1536"/>
      <c r="U1273" s="1536"/>
      <c r="V1273" s="1536"/>
      <c r="W1273" s="1536"/>
      <c r="X1273" s="1536"/>
      <c r="Y1273" s="1536"/>
      <c r="Z1273" s="1536"/>
      <c r="AA1273" s="1536"/>
      <c r="AB1273" s="1536"/>
      <c r="AC1273" s="1536"/>
      <c r="AD1273" s="1536"/>
      <c r="AE1273" s="1536"/>
      <c r="AF1273" s="1536"/>
      <c r="AG1273" s="1536"/>
      <c r="AH1273" s="1536"/>
      <c r="AI1273" s="1536"/>
      <c r="AJ1273" s="1536"/>
      <c r="AK1273" s="1536"/>
      <c r="AL1273" s="1536"/>
      <c r="AM1273" s="1536"/>
      <c r="AN1273" s="1536"/>
      <c r="AO1273" s="1536"/>
      <c r="AP1273" s="1536"/>
      <c r="AQ1273" s="1536"/>
      <c r="AR1273" s="1536"/>
      <c r="AS1273" s="1536"/>
      <c r="AT1273" s="1536"/>
      <c r="AU1273" s="1536"/>
      <c r="AV1273" s="1536"/>
      <c r="AW1273" s="1536"/>
      <c r="AX1273" s="1536"/>
      <c r="AY1273" s="1536"/>
      <c r="AZ1273" s="1536"/>
      <c r="BA1273" s="1536"/>
      <c r="BB1273" s="1536"/>
      <c r="BC1273" s="1536"/>
      <c r="BD1273" s="1536"/>
      <c r="BE1273" s="1536"/>
      <c r="BF1273" s="1536"/>
    </row>
    <row r="1274" spans="2:58" ht="15" x14ac:dyDescent="0.25">
      <c r="B1274" s="1536"/>
      <c r="C1274" s="1536"/>
      <c r="D1274" s="1536"/>
      <c r="E1274" s="1536"/>
      <c r="F1274" s="1536"/>
      <c r="G1274" s="1536"/>
      <c r="H1274" s="1536"/>
      <c r="I1274" s="1536"/>
      <c r="J1274" s="1536"/>
      <c r="K1274" s="1536"/>
      <c r="L1274" s="1536"/>
      <c r="M1274" s="1536"/>
      <c r="N1274" s="1536"/>
      <c r="O1274" s="1536"/>
      <c r="P1274" s="1536"/>
      <c r="Q1274" s="1536"/>
      <c r="R1274" s="1536"/>
      <c r="S1274" s="1536"/>
      <c r="T1274" s="1536"/>
      <c r="U1274" s="1536"/>
      <c r="V1274" s="1536"/>
      <c r="W1274" s="1536"/>
      <c r="X1274" s="1536"/>
      <c r="Y1274" s="1536"/>
      <c r="Z1274" s="1536"/>
      <c r="AA1274" s="1536"/>
      <c r="AB1274" s="1536"/>
      <c r="AC1274" s="1536"/>
      <c r="AD1274" s="1536"/>
      <c r="AE1274" s="1536"/>
      <c r="AF1274" s="1536"/>
      <c r="AG1274" s="1536"/>
      <c r="AH1274" s="1536"/>
      <c r="AI1274" s="1536"/>
      <c r="AJ1274" s="1536"/>
      <c r="AK1274" s="1536"/>
      <c r="AL1274" s="1536"/>
      <c r="AM1274" s="1536"/>
      <c r="AN1274" s="1536"/>
      <c r="AO1274" s="1536"/>
      <c r="AP1274" s="1536"/>
      <c r="AQ1274" s="1536"/>
      <c r="AR1274" s="1536"/>
      <c r="AS1274" s="1536"/>
      <c r="AT1274" s="1536"/>
      <c r="AU1274" s="1536"/>
      <c r="AV1274" s="1536"/>
      <c r="AW1274" s="1536"/>
      <c r="AX1274" s="1536"/>
      <c r="AY1274" s="1536"/>
      <c r="AZ1274" s="1536"/>
      <c r="BA1274" s="1536"/>
      <c r="BB1274" s="1536"/>
      <c r="BC1274" s="1536"/>
      <c r="BD1274" s="1536"/>
      <c r="BE1274" s="1536"/>
      <c r="BF1274" s="1536"/>
    </row>
    <row r="1275" spans="2:58" ht="15" x14ac:dyDescent="0.25">
      <c r="B1275" s="1536"/>
      <c r="C1275" s="1536"/>
      <c r="D1275" s="1536"/>
      <c r="E1275" s="1536"/>
      <c r="F1275" s="1536"/>
      <c r="G1275" s="1536"/>
      <c r="H1275" s="1536"/>
      <c r="I1275" s="1536"/>
      <c r="J1275" s="1536"/>
      <c r="K1275" s="1536"/>
      <c r="L1275" s="1536"/>
      <c r="M1275" s="1536"/>
      <c r="N1275" s="1536"/>
      <c r="O1275" s="1536"/>
      <c r="P1275" s="1536"/>
      <c r="Q1275" s="1536"/>
      <c r="R1275" s="1536"/>
      <c r="S1275" s="1536"/>
      <c r="T1275" s="1536"/>
      <c r="U1275" s="1536"/>
      <c r="V1275" s="1536"/>
      <c r="W1275" s="1536"/>
      <c r="X1275" s="1536"/>
      <c r="Y1275" s="1536"/>
      <c r="Z1275" s="1536"/>
      <c r="AA1275" s="1536"/>
      <c r="AB1275" s="1536"/>
      <c r="AC1275" s="1536"/>
      <c r="AD1275" s="1536"/>
      <c r="AE1275" s="1536"/>
      <c r="AF1275" s="1536"/>
      <c r="AG1275" s="1536"/>
      <c r="AH1275" s="1536"/>
      <c r="AI1275" s="1536"/>
      <c r="AJ1275" s="1536"/>
      <c r="AK1275" s="1536"/>
      <c r="AL1275" s="1536"/>
      <c r="AM1275" s="1536"/>
      <c r="AN1275" s="1536"/>
      <c r="AO1275" s="1536"/>
      <c r="AP1275" s="1536"/>
      <c r="AQ1275" s="1536"/>
      <c r="AR1275" s="1536"/>
      <c r="AS1275" s="1536"/>
      <c r="AT1275" s="1536"/>
      <c r="AU1275" s="1536"/>
      <c r="AV1275" s="1536"/>
      <c r="AW1275" s="1536"/>
      <c r="AX1275" s="1536"/>
      <c r="AY1275" s="1536"/>
      <c r="AZ1275" s="1536"/>
      <c r="BA1275" s="1536"/>
      <c r="BB1275" s="1536"/>
      <c r="BC1275" s="1536"/>
      <c r="BD1275" s="1536"/>
      <c r="BE1275" s="1536"/>
      <c r="BF1275" s="1536"/>
    </row>
    <row r="1276" spans="2:58" ht="15" x14ac:dyDescent="0.25">
      <c r="B1276" s="1536"/>
      <c r="C1276" s="1536"/>
      <c r="D1276" s="1536"/>
      <c r="E1276" s="1536"/>
      <c r="F1276" s="1536"/>
      <c r="G1276" s="1536"/>
      <c r="H1276" s="1536"/>
      <c r="I1276" s="1536"/>
      <c r="J1276" s="1536"/>
      <c r="K1276" s="1536"/>
      <c r="L1276" s="1536"/>
      <c r="M1276" s="1536"/>
      <c r="N1276" s="1536"/>
      <c r="O1276" s="1536"/>
      <c r="P1276" s="1536"/>
      <c r="Q1276" s="1536"/>
      <c r="R1276" s="1536"/>
      <c r="S1276" s="1536"/>
      <c r="T1276" s="1536"/>
      <c r="U1276" s="1536"/>
      <c r="V1276" s="1536"/>
      <c r="W1276" s="1536"/>
      <c r="X1276" s="1536"/>
      <c r="Y1276" s="1536"/>
      <c r="Z1276" s="1536"/>
      <c r="AA1276" s="1536"/>
      <c r="AB1276" s="1536"/>
      <c r="AC1276" s="1536"/>
      <c r="AD1276" s="1536"/>
      <c r="AE1276" s="1536"/>
      <c r="AF1276" s="1536"/>
      <c r="AG1276" s="1536"/>
      <c r="AH1276" s="1536"/>
      <c r="AI1276" s="1536"/>
      <c r="AJ1276" s="1536"/>
      <c r="AK1276" s="1536"/>
      <c r="AL1276" s="1536"/>
      <c r="AM1276" s="1536"/>
      <c r="AN1276" s="1536"/>
      <c r="AO1276" s="1536"/>
      <c r="AP1276" s="1536"/>
      <c r="AQ1276" s="1536"/>
      <c r="AR1276" s="1536"/>
      <c r="AS1276" s="1536"/>
      <c r="AT1276" s="1536"/>
      <c r="AU1276" s="1536"/>
      <c r="AV1276" s="1536"/>
      <c r="AW1276" s="1536"/>
      <c r="AX1276" s="1536"/>
      <c r="AY1276" s="1536"/>
      <c r="AZ1276" s="1536"/>
      <c r="BA1276" s="1536"/>
      <c r="BB1276" s="1536"/>
      <c r="BC1276" s="1536"/>
      <c r="BD1276" s="1536"/>
      <c r="BE1276" s="1536"/>
      <c r="BF1276" s="1536"/>
    </row>
    <row r="1277" spans="2:58" ht="15" x14ac:dyDescent="0.25">
      <c r="B1277" s="1536"/>
      <c r="C1277" s="1536"/>
      <c r="D1277" s="1536"/>
      <c r="E1277" s="1536"/>
      <c r="F1277" s="1536"/>
      <c r="G1277" s="1536"/>
      <c r="H1277" s="1536"/>
      <c r="I1277" s="1536"/>
      <c r="J1277" s="1536"/>
      <c r="K1277" s="1536"/>
      <c r="L1277" s="1536"/>
      <c r="M1277" s="1536"/>
      <c r="N1277" s="1536"/>
      <c r="O1277" s="1536"/>
      <c r="P1277" s="1536"/>
      <c r="Q1277" s="1536"/>
      <c r="R1277" s="1536"/>
      <c r="S1277" s="1536"/>
      <c r="T1277" s="1536"/>
      <c r="U1277" s="1536"/>
      <c r="V1277" s="1536"/>
      <c r="W1277" s="1536"/>
      <c r="X1277" s="1536"/>
      <c r="Y1277" s="1536"/>
      <c r="Z1277" s="1536"/>
      <c r="AA1277" s="1536"/>
      <c r="AB1277" s="1536"/>
      <c r="AC1277" s="1536"/>
      <c r="AD1277" s="1536"/>
      <c r="AE1277" s="1536"/>
      <c r="AF1277" s="1536"/>
      <c r="AG1277" s="1536"/>
      <c r="AH1277" s="1536"/>
      <c r="AI1277" s="1536"/>
      <c r="AJ1277" s="1536"/>
      <c r="AK1277" s="1536"/>
      <c r="AL1277" s="1536"/>
      <c r="AM1277" s="1536"/>
      <c r="AN1277" s="1536"/>
      <c r="AO1277" s="1536"/>
      <c r="AP1277" s="1536"/>
      <c r="AQ1277" s="1536"/>
      <c r="AR1277" s="1536"/>
      <c r="AS1277" s="1536"/>
      <c r="AT1277" s="1536"/>
      <c r="AU1277" s="1536"/>
      <c r="AV1277" s="1536"/>
      <c r="AW1277" s="1536"/>
      <c r="AX1277" s="1536"/>
      <c r="AY1277" s="1536"/>
      <c r="AZ1277" s="1536"/>
      <c r="BA1277" s="1536"/>
      <c r="BB1277" s="1536"/>
      <c r="BC1277" s="1536"/>
      <c r="BD1277" s="1536"/>
      <c r="BE1277" s="1536"/>
      <c r="BF1277" s="1536"/>
    </row>
    <row r="1278" spans="2:58" ht="15" x14ac:dyDescent="0.25">
      <c r="B1278" s="1536"/>
      <c r="C1278" s="1536"/>
      <c r="D1278" s="1536"/>
      <c r="E1278" s="1536"/>
      <c r="F1278" s="1536"/>
      <c r="G1278" s="1536"/>
      <c r="H1278" s="1536"/>
      <c r="I1278" s="1536"/>
      <c r="J1278" s="1536"/>
      <c r="K1278" s="1536"/>
      <c r="L1278" s="1536"/>
      <c r="M1278" s="1536"/>
      <c r="N1278" s="1536"/>
      <c r="O1278" s="1536"/>
      <c r="P1278" s="1536"/>
      <c r="Q1278" s="1536"/>
      <c r="R1278" s="1536"/>
      <c r="S1278" s="1536"/>
      <c r="T1278" s="1536"/>
      <c r="U1278" s="1536"/>
      <c r="V1278" s="1536"/>
      <c r="W1278" s="1536"/>
      <c r="X1278" s="1536"/>
      <c r="Y1278" s="1536"/>
      <c r="Z1278" s="1536"/>
      <c r="AA1278" s="1536"/>
      <c r="AB1278" s="1536"/>
      <c r="AC1278" s="1536"/>
      <c r="AD1278" s="1536"/>
      <c r="AE1278" s="1536"/>
      <c r="AF1278" s="1536"/>
      <c r="AG1278" s="1536"/>
      <c r="AH1278" s="1536"/>
      <c r="AI1278" s="1536"/>
      <c r="AJ1278" s="1536"/>
      <c r="AK1278" s="1536"/>
      <c r="AL1278" s="1536"/>
      <c r="AM1278" s="1536"/>
      <c r="AN1278" s="1536"/>
      <c r="AO1278" s="1536"/>
      <c r="AP1278" s="1536"/>
      <c r="AQ1278" s="1536"/>
      <c r="AR1278" s="1536"/>
      <c r="AS1278" s="1536"/>
      <c r="AT1278" s="1536"/>
      <c r="AU1278" s="1536"/>
      <c r="AV1278" s="1536"/>
      <c r="AW1278" s="1536"/>
      <c r="AX1278" s="1536"/>
      <c r="AY1278" s="1536"/>
      <c r="AZ1278" s="1536"/>
      <c r="BA1278" s="1536"/>
      <c r="BB1278" s="1536"/>
      <c r="BC1278" s="1536"/>
      <c r="BD1278" s="1536"/>
      <c r="BE1278" s="1536"/>
      <c r="BF1278" s="1536"/>
    </row>
    <row r="1279" spans="2:58" ht="15" x14ac:dyDescent="0.25">
      <c r="B1279" s="1536"/>
      <c r="C1279" s="1536"/>
      <c r="D1279" s="1536"/>
      <c r="E1279" s="1536"/>
      <c r="F1279" s="1536"/>
      <c r="G1279" s="1536"/>
      <c r="H1279" s="1536"/>
      <c r="I1279" s="1536"/>
      <c r="J1279" s="1536"/>
      <c r="K1279" s="1536"/>
      <c r="L1279" s="1536"/>
      <c r="M1279" s="1536"/>
      <c r="N1279" s="1536"/>
      <c r="O1279" s="1536"/>
      <c r="P1279" s="1536"/>
      <c r="Q1279" s="1536"/>
      <c r="R1279" s="1536"/>
      <c r="S1279" s="1536"/>
      <c r="T1279" s="1536"/>
      <c r="U1279" s="1536"/>
      <c r="V1279" s="1536"/>
      <c r="W1279" s="1536"/>
      <c r="X1279" s="1536"/>
      <c r="Y1279" s="1536"/>
      <c r="Z1279" s="1536"/>
      <c r="AA1279" s="1536"/>
      <c r="AB1279" s="1536"/>
      <c r="AC1279" s="1536"/>
      <c r="AD1279" s="1536"/>
      <c r="AE1279" s="1536"/>
      <c r="AF1279" s="1536"/>
      <c r="AG1279" s="1536"/>
      <c r="AH1279" s="1536"/>
      <c r="AI1279" s="1536"/>
      <c r="AJ1279" s="1536"/>
      <c r="AK1279" s="1536"/>
      <c r="AL1279" s="1536"/>
      <c r="AM1279" s="1536"/>
      <c r="AN1279" s="1536"/>
      <c r="AO1279" s="1536"/>
      <c r="AP1279" s="1536"/>
      <c r="AQ1279" s="1536"/>
      <c r="AR1279" s="1536"/>
      <c r="AS1279" s="1536"/>
      <c r="AT1279" s="1536"/>
      <c r="AU1279" s="1536"/>
      <c r="AV1279" s="1536"/>
      <c r="AW1279" s="1536"/>
      <c r="AX1279" s="1536"/>
      <c r="AY1279" s="1536"/>
      <c r="AZ1279" s="1536"/>
      <c r="BA1279" s="1536"/>
      <c r="BB1279" s="1536"/>
      <c r="BC1279" s="1536"/>
      <c r="BD1279" s="1536"/>
      <c r="BE1279" s="1536"/>
      <c r="BF1279" s="1536"/>
    </row>
    <row r="1280" spans="2:58" ht="15" x14ac:dyDescent="0.25">
      <c r="B1280" s="1536"/>
      <c r="C1280" s="1536"/>
      <c r="D1280" s="1536"/>
      <c r="E1280" s="1536"/>
      <c r="F1280" s="1536"/>
      <c r="G1280" s="1536"/>
      <c r="H1280" s="1536"/>
      <c r="I1280" s="1536"/>
      <c r="J1280" s="1536"/>
      <c r="K1280" s="1536"/>
      <c r="L1280" s="1536"/>
      <c r="M1280" s="1536"/>
      <c r="N1280" s="1536"/>
      <c r="O1280" s="1536"/>
      <c r="P1280" s="1536"/>
      <c r="Q1280" s="1536"/>
      <c r="R1280" s="1536"/>
      <c r="S1280" s="1536"/>
      <c r="T1280" s="1536"/>
      <c r="U1280" s="1536"/>
      <c r="V1280" s="1536"/>
      <c r="W1280" s="1536"/>
      <c r="X1280" s="1536"/>
      <c r="Y1280" s="1536"/>
      <c r="Z1280" s="1536"/>
      <c r="AA1280" s="1536"/>
      <c r="AB1280" s="1536"/>
      <c r="AC1280" s="1536"/>
      <c r="AD1280" s="1536"/>
      <c r="AE1280" s="1536"/>
      <c r="AF1280" s="1536"/>
      <c r="AG1280" s="1536"/>
      <c r="AH1280" s="1536"/>
      <c r="AI1280" s="1536"/>
      <c r="AJ1280" s="1536"/>
      <c r="AK1280" s="1536"/>
      <c r="AL1280" s="1536"/>
      <c r="AM1280" s="1536"/>
      <c r="AN1280" s="1536"/>
      <c r="AO1280" s="1536"/>
      <c r="AP1280" s="1536"/>
      <c r="AQ1280" s="1536"/>
      <c r="AR1280" s="1536"/>
      <c r="AS1280" s="1536"/>
      <c r="AT1280" s="1536"/>
      <c r="AU1280" s="1536"/>
      <c r="AV1280" s="1536"/>
      <c r="AW1280" s="1536"/>
      <c r="AX1280" s="1536"/>
      <c r="AY1280" s="1536"/>
      <c r="AZ1280" s="1536"/>
      <c r="BA1280" s="1536"/>
      <c r="BB1280" s="1536"/>
      <c r="BC1280" s="1536"/>
      <c r="BD1280" s="1536"/>
      <c r="BE1280" s="1536"/>
      <c r="BF1280" s="1536"/>
    </row>
    <row r="1281" spans="2:58" ht="15" x14ac:dyDescent="0.25">
      <c r="B1281" s="1536"/>
      <c r="C1281" s="1536"/>
      <c r="D1281" s="1536"/>
      <c r="E1281" s="1536"/>
      <c r="F1281" s="1536"/>
      <c r="G1281" s="1536"/>
      <c r="H1281" s="1536"/>
      <c r="I1281" s="1536"/>
      <c r="J1281" s="1536"/>
      <c r="K1281" s="1536"/>
      <c r="L1281" s="1536"/>
      <c r="M1281" s="1536"/>
      <c r="N1281" s="1536"/>
      <c r="O1281" s="1536"/>
      <c r="P1281" s="1536"/>
      <c r="Q1281" s="1536"/>
      <c r="R1281" s="1536"/>
      <c r="S1281" s="1536"/>
      <c r="T1281" s="1536"/>
      <c r="U1281" s="1536"/>
      <c r="V1281" s="1536"/>
      <c r="W1281" s="1536"/>
      <c r="X1281" s="1536"/>
      <c r="Y1281" s="1536"/>
      <c r="Z1281" s="1536"/>
      <c r="AA1281" s="1536"/>
      <c r="AB1281" s="1536"/>
      <c r="AC1281" s="1536"/>
      <c r="AD1281" s="1536"/>
      <c r="AE1281" s="1536"/>
      <c r="AF1281" s="1536"/>
      <c r="AG1281" s="1536"/>
      <c r="AH1281" s="1536"/>
      <c r="AI1281" s="1536"/>
      <c r="AJ1281" s="1536"/>
      <c r="AK1281" s="1536"/>
      <c r="AL1281" s="1536"/>
      <c r="AM1281" s="1536"/>
      <c r="AN1281" s="1536"/>
      <c r="AO1281" s="1536"/>
      <c r="AP1281" s="1536"/>
      <c r="AQ1281" s="1536"/>
      <c r="AR1281" s="1536"/>
      <c r="AS1281" s="1536"/>
      <c r="AT1281" s="1536"/>
      <c r="AU1281" s="1536"/>
      <c r="AV1281" s="1536"/>
      <c r="AW1281" s="1536"/>
      <c r="AX1281" s="1536"/>
      <c r="AY1281" s="1536"/>
      <c r="AZ1281" s="1536"/>
      <c r="BA1281" s="1536"/>
      <c r="BB1281" s="1536"/>
      <c r="BC1281" s="1536"/>
      <c r="BD1281" s="1536"/>
      <c r="BE1281" s="1536"/>
      <c r="BF1281" s="1536"/>
    </row>
    <row r="1282" spans="2:58" ht="15" x14ac:dyDescent="0.25">
      <c r="B1282" s="1536"/>
      <c r="C1282" s="1536"/>
      <c r="D1282" s="1536"/>
      <c r="E1282" s="1536"/>
      <c r="F1282" s="1536"/>
      <c r="G1282" s="1536"/>
      <c r="H1282" s="1536"/>
      <c r="I1282" s="1536"/>
      <c r="J1282" s="1536"/>
      <c r="K1282" s="1536"/>
      <c r="L1282" s="1536"/>
      <c r="M1282" s="1536"/>
      <c r="N1282" s="1536"/>
      <c r="O1282" s="1536"/>
      <c r="P1282" s="1536"/>
      <c r="Q1282" s="1536"/>
      <c r="R1282" s="1536"/>
      <c r="S1282" s="1536"/>
      <c r="T1282" s="1536"/>
      <c r="U1282" s="1536"/>
      <c r="V1282" s="1536"/>
      <c r="W1282" s="1536"/>
      <c r="X1282" s="1536"/>
      <c r="Y1282" s="1536"/>
      <c r="Z1282" s="1536"/>
      <c r="AA1282" s="1536"/>
      <c r="AB1282" s="1536"/>
      <c r="AC1282" s="1536"/>
      <c r="AD1282" s="1536"/>
      <c r="AE1282" s="1536"/>
      <c r="AF1282" s="1536"/>
      <c r="AG1282" s="1536"/>
      <c r="AH1282" s="1536"/>
      <c r="AI1282" s="1536"/>
      <c r="AJ1282" s="1536"/>
      <c r="AK1282" s="1536"/>
      <c r="AL1282" s="1536"/>
      <c r="AM1282" s="1536"/>
      <c r="AN1282" s="1536"/>
      <c r="AO1282" s="1536"/>
      <c r="AP1282" s="1536"/>
      <c r="AQ1282" s="1536"/>
      <c r="AR1282" s="1536"/>
      <c r="AS1282" s="1536"/>
      <c r="AT1282" s="1536"/>
      <c r="AU1282" s="1536"/>
      <c r="AV1282" s="1536"/>
      <c r="AW1282" s="1536"/>
      <c r="AX1282" s="1536"/>
      <c r="AY1282" s="1536"/>
      <c r="AZ1282" s="1536"/>
      <c r="BA1282" s="1536"/>
      <c r="BB1282" s="1536"/>
      <c r="BC1282" s="1536"/>
      <c r="BD1282" s="1536"/>
      <c r="BE1282" s="1536"/>
      <c r="BF1282" s="1536"/>
    </row>
    <row r="1283" spans="2:58" ht="15" x14ac:dyDescent="0.25">
      <c r="B1283" s="1536"/>
      <c r="C1283" s="1536"/>
      <c r="D1283" s="1536"/>
      <c r="E1283" s="1536"/>
      <c r="F1283" s="1536"/>
      <c r="G1283" s="1536"/>
      <c r="H1283" s="1536"/>
      <c r="I1283" s="1536"/>
      <c r="J1283" s="1536"/>
      <c r="K1283" s="1536"/>
      <c r="L1283" s="1536"/>
      <c r="M1283" s="1536"/>
      <c r="N1283" s="1536"/>
      <c r="O1283" s="1536"/>
      <c r="P1283" s="1536"/>
      <c r="Q1283" s="1536"/>
      <c r="R1283" s="1536"/>
      <c r="S1283" s="1536"/>
      <c r="T1283" s="1536"/>
      <c r="U1283" s="1536"/>
      <c r="V1283" s="1536"/>
      <c r="W1283" s="1536"/>
      <c r="X1283" s="1536"/>
      <c r="Y1283" s="1536"/>
      <c r="Z1283" s="1536"/>
      <c r="AA1283" s="1536"/>
      <c r="AB1283" s="1536"/>
      <c r="AC1283" s="1536"/>
      <c r="AD1283" s="1536"/>
      <c r="AE1283" s="1536"/>
      <c r="AF1283" s="1536"/>
      <c r="AG1283" s="1536"/>
      <c r="AH1283" s="1536"/>
      <c r="AI1283" s="1536"/>
      <c r="AJ1283" s="1536"/>
      <c r="AK1283" s="1536"/>
      <c r="AL1283" s="1536"/>
      <c r="AM1283" s="1536"/>
      <c r="AN1283" s="1536"/>
      <c r="AO1283" s="1536"/>
      <c r="AP1283" s="1536"/>
      <c r="AQ1283" s="1536"/>
      <c r="AR1283" s="1536"/>
      <c r="AS1283" s="1536"/>
      <c r="AT1283" s="1536"/>
      <c r="AU1283" s="1536"/>
      <c r="AV1283" s="1536"/>
      <c r="AW1283" s="1536"/>
      <c r="AX1283" s="1536"/>
      <c r="AY1283" s="1536"/>
      <c r="AZ1283" s="1536"/>
      <c r="BA1283" s="1536"/>
      <c r="BB1283" s="1536"/>
      <c r="BC1283" s="1536"/>
      <c r="BD1283" s="1536"/>
      <c r="BE1283" s="1536"/>
      <c r="BF1283" s="1536"/>
    </row>
    <row r="1284" spans="2:58" ht="15" x14ac:dyDescent="0.25">
      <c r="B1284" s="1536"/>
      <c r="C1284" s="1536"/>
      <c r="D1284" s="1536"/>
      <c r="E1284" s="1536"/>
      <c r="F1284" s="1536"/>
      <c r="G1284" s="1536"/>
      <c r="H1284" s="1536"/>
      <c r="I1284" s="1536"/>
      <c r="J1284" s="1536"/>
      <c r="K1284" s="1536"/>
      <c r="L1284" s="1536"/>
      <c r="M1284" s="1536"/>
      <c r="N1284" s="1536"/>
      <c r="O1284" s="1536"/>
      <c r="P1284" s="1536"/>
      <c r="Q1284" s="1536"/>
      <c r="R1284" s="1536"/>
      <c r="S1284" s="1536"/>
      <c r="T1284" s="1536"/>
      <c r="U1284" s="1536"/>
      <c r="V1284" s="1536"/>
      <c r="W1284" s="1536"/>
      <c r="X1284" s="1536"/>
      <c r="Y1284" s="1536"/>
      <c r="Z1284" s="1536"/>
      <c r="AA1284" s="1536"/>
      <c r="AB1284" s="1536"/>
      <c r="AC1284" s="1536"/>
      <c r="AD1284" s="1536"/>
      <c r="AE1284" s="1536"/>
      <c r="AF1284" s="1536"/>
      <c r="AG1284" s="1536"/>
      <c r="AH1284" s="1536"/>
      <c r="AI1284" s="1536"/>
      <c r="AJ1284" s="1536"/>
      <c r="AK1284" s="1536"/>
      <c r="AL1284" s="1536"/>
      <c r="AM1284" s="1536"/>
      <c r="AN1284" s="1536"/>
      <c r="AO1284" s="1536"/>
      <c r="AP1284" s="1536"/>
      <c r="AQ1284" s="1536"/>
      <c r="AR1284" s="1536"/>
      <c r="AS1284" s="1536"/>
      <c r="AT1284" s="1536"/>
      <c r="AU1284" s="1536"/>
      <c r="AV1284" s="1536"/>
      <c r="AW1284" s="1536"/>
      <c r="AX1284" s="1536"/>
      <c r="AY1284" s="1536"/>
      <c r="AZ1284" s="1536"/>
      <c r="BA1284" s="1536"/>
      <c r="BB1284" s="1536"/>
      <c r="BC1284" s="1536"/>
      <c r="BD1284" s="1536"/>
      <c r="BE1284" s="1536"/>
      <c r="BF1284" s="1536"/>
    </row>
    <row r="1285" spans="2:58" ht="15" x14ac:dyDescent="0.25">
      <c r="B1285" s="1536"/>
      <c r="C1285" s="1536"/>
      <c r="D1285" s="1536"/>
      <c r="E1285" s="1536"/>
      <c r="F1285" s="1536"/>
      <c r="G1285" s="1536"/>
      <c r="H1285" s="1536"/>
      <c r="I1285" s="1536"/>
      <c r="J1285" s="1536"/>
      <c r="K1285" s="1536"/>
      <c r="L1285" s="1536"/>
      <c r="M1285" s="1536"/>
      <c r="N1285" s="1536"/>
      <c r="O1285" s="1536"/>
      <c r="P1285" s="1536"/>
      <c r="Q1285" s="1536"/>
      <c r="R1285" s="1536"/>
      <c r="S1285" s="1536"/>
      <c r="T1285" s="1536"/>
      <c r="U1285" s="1536"/>
      <c r="V1285" s="1536"/>
      <c r="W1285" s="1536"/>
      <c r="X1285" s="1536"/>
      <c r="Y1285" s="1536"/>
      <c r="Z1285" s="1536"/>
      <c r="AA1285" s="1536"/>
      <c r="AB1285" s="1536"/>
      <c r="AC1285" s="1536"/>
      <c r="AD1285" s="1536"/>
      <c r="AE1285" s="1536"/>
      <c r="AF1285" s="1536"/>
      <c r="AG1285" s="1536"/>
      <c r="AH1285" s="1536"/>
      <c r="AI1285" s="1536"/>
      <c r="AJ1285" s="1536"/>
      <c r="AK1285" s="1536"/>
      <c r="AL1285" s="1536"/>
      <c r="AM1285" s="1536"/>
      <c r="AN1285" s="1536"/>
      <c r="AO1285" s="1536"/>
      <c r="AP1285" s="1536"/>
      <c r="AQ1285" s="1536"/>
      <c r="AR1285" s="1536"/>
      <c r="AS1285" s="1536"/>
      <c r="AT1285" s="1536"/>
      <c r="AU1285" s="1536"/>
      <c r="AV1285" s="1536"/>
      <c r="AW1285" s="1536"/>
      <c r="AX1285" s="1536"/>
      <c r="AY1285" s="1536"/>
      <c r="AZ1285" s="1536"/>
      <c r="BA1285" s="1536"/>
      <c r="BB1285" s="1536"/>
      <c r="BC1285" s="1536"/>
      <c r="BD1285" s="1536"/>
      <c r="BE1285" s="1536"/>
      <c r="BF1285" s="1536"/>
    </row>
    <row r="1286" spans="2:58" ht="15" x14ac:dyDescent="0.25">
      <c r="B1286" s="1536"/>
      <c r="C1286" s="1536"/>
      <c r="D1286" s="1536"/>
      <c r="E1286" s="1536"/>
      <c r="F1286" s="1536"/>
      <c r="G1286" s="1536"/>
      <c r="H1286" s="1536"/>
      <c r="I1286" s="1536"/>
      <c r="J1286" s="1536"/>
      <c r="K1286" s="1536"/>
      <c r="L1286" s="1536"/>
      <c r="M1286" s="1536"/>
      <c r="N1286" s="1536"/>
      <c r="O1286" s="1536"/>
      <c r="P1286" s="1536"/>
      <c r="Q1286" s="1536"/>
      <c r="R1286" s="1536"/>
      <c r="S1286" s="1536"/>
      <c r="T1286" s="1536"/>
      <c r="U1286" s="1536"/>
      <c r="V1286" s="1536"/>
      <c r="W1286" s="1536"/>
      <c r="X1286" s="1536"/>
      <c r="Y1286" s="1536"/>
      <c r="Z1286" s="1536"/>
      <c r="AA1286" s="1536"/>
      <c r="AB1286" s="1536"/>
      <c r="AC1286" s="1536"/>
      <c r="AD1286" s="1536"/>
      <c r="AE1286" s="1536"/>
      <c r="AF1286" s="1536"/>
      <c r="AG1286" s="1536"/>
      <c r="AH1286" s="1536"/>
      <c r="AI1286" s="1536"/>
      <c r="AJ1286" s="1536"/>
      <c r="AK1286" s="1536"/>
      <c r="AL1286" s="1536"/>
      <c r="AM1286" s="1536"/>
      <c r="AN1286" s="1536"/>
      <c r="AO1286" s="1536"/>
      <c r="AP1286" s="1536"/>
      <c r="AQ1286" s="1536"/>
      <c r="AR1286" s="1536"/>
      <c r="AS1286" s="1536"/>
      <c r="AT1286" s="1536"/>
      <c r="AU1286" s="1536"/>
      <c r="AV1286" s="1536"/>
      <c r="AW1286" s="1536"/>
      <c r="AX1286" s="1536"/>
      <c r="AY1286" s="1536"/>
      <c r="AZ1286" s="1536"/>
      <c r="BA1286" s="1536"/>
      <c r="BB1286" s="1536"/>
      <c r="BC1286" s="1536"/>
      <c r="BD1286" s="1536"/>
      <c r="BE1286" s="1536"/>
      <c r="BF1286" s="1536"/>
    </row>
    <row r="1287" spans="2:58" ht="15" x14ac:dyDescent="0.25">
      <c r="B1287" s="1536"/>
      <c r="C1287" s="1536"/>
      <c r="D1287" s="1536"/>
      <c r="E1287" s="1536"/>
      <c r="F1287" s="1536"/>
      <c r="G1287" s="1536"/>
      <c r="H1287" s="1536"/>
      <c r="I1287" s="1536"/>
      <c r="J1287" s="1536"/>
      <c r="K1287" s="1536"/>
      <c r="L1287" s="1536"/>
      <c r="M1287" s="1536"/>
      <c r="N1287" s="1536"/>
      <c r="O1287" s="1536"/>
      <c r="P1287" s="1536"/>
      <c r="Q1287" s="1536"/>
      <c r="R1287" s="1536"/>
      <c r="S1287" s="1536"/>
      <c r="T1287" s="1536"/>
      <c r="U1287" s="1536"/>
      <c r="V1287" s="1536"/>
      <c r="W1287" s="1536"/>
      <c r="X1287" s="1536"/>
      <c r="Y1287" s="1536"/>
      <c r="Z1287" s="1536"/>
      <c r="AA1287" s="1536"/>
      <c r="AB1287" s="1536"/>
      <c r="AC1287" s="1536"/>
      <c r="AD1287" s="1536"/>
      <c r="AE1287" s="1536"/>
      <c r="AF1287" s="1536"/>
      <c r="AG1287" s="1536"/>
      <c r="AH1287" s="1536"/>
      <c r="AI1287" s="1536"/>
      <c r="AJ1287" s="1536"/>
      <c r="AK1287" s="1536"/>
      <c r="AL1287" s="1536"/>
      <c r="AM1287" s="1536"/>
      <c r="AN1287" s="1536"/>
      <c r="AO1287" s="1536"/>
      <c r="AP1287" s="1536"/>
      <c r="AQ1287" s="1536"/>
      <c r="AR1287" s="1536"/>
      <c r="AS1287" s="1536"/>
      <c r="AT1287" s="1536"/>
      <c r="AU1287" s="1536"/>
      <c r="AV1287" s="1536"/>
      <c r="AW1287" s="1536"/>
      <c r="AX1287" s="1536"/>
      <c r="AY1287" s="1536"/>
      <c r="AZ1287" s="1536"/>
      <c r="BA1287" s="1536"/>
      <c r="BB1287" s="1536"/>
      <c r="BC1287" s="1536"/>
      <c r="BD1287" s="1536"/>
      <c r="BE1287" s="1536"/>
      <c r="BF1287" s="1536"/>
    </row>
    <row r="1288" spans="2:58" ht="15" x14ac:dyDescent="0.25">
      <c r="B1288" s="1536"/>
      <c r="C1288" s="1536"/>
      <c r="D1288" s="1536"/>
      <c r="E1288" s="1536"/>
      <c r="F1288" s="1536"/>
      <c r="G1288" s="1536"/>
      <c r="H1288" s="1536"/>
      <c r="I1288" s="1536"/>
      <c r="J1288" s="1536"/>
      <c r="K1288" s="1536"/>
      <c r="L1288" s="1536"/>
      <c r="M1288" s="1536"/>
      <c r="N1288" s="1536"/>
      <c r="O1288" s="1536"/>
      <c r="P1288" s="1536"/>
      <c r="Q1288" s="1536"/>
      <c r="R1288" s="1536"/>
      <c r="S1288" s="1536"/>
      <c r="T1288" s="1536"/>
      <c r="U1288" s="1536"/>
      <c r="V1288" s="1536"/>
      <c r="W1288" s="1536"/>
      <c r="X1288" s="1536"/>
      <c r="Y1288" s="1536"/>
      <c r="Z1288" s="1536"/>
      <c r="AA1288" s="1536"/>
      <c r="AB1288" s="1536"/>
      <c r="AC1288" s="1536"/>
      <c r="AD1288" s="1536"/>
      <c r="AE1288" s="1536"/>
      <c r="AF1288" s="1536"/>
      <c r="AG1288" s="1536"/>
      <c r="AH1288" s="1536"/>
      <c r="AI1288" s="1536"/>
      <c r="AJ1288" s="1536"/>
      <c r="AK1288" s="1536"/>
      <c r="AL1288" s="1536"/>
      <c r="AM1288" s="1536"/>
      <c r="AN1288" s="1536"/>
      <c r="AO1288" s="1536"/>
      <c r="AP1288" s="1536"/>
      <c r="AQ1288" s="1536"/>
      <c r="AR1288" s="1536"/>
      <c r="AS1288" s="1536"/>
      <c r="AT1288" s="1536"/>
      <c r="AU1288" s="1536"/>
      <c r="AV1288" s="1536"/>
      <c r="AW1288" s="1536"/>
      <c r="AX1288" s="1536"/>
      <c r="AY1288" s="1536"/>
      <c r="AZ1288" s="1536"/>
      <c r="BA1288" s="1536"/>
      <c r="BB1288" s="1536"/>
      <c r="BC1288" s="1536"/>
      <c r="BD1288" s="1536"/>
      <c r="BE1288" s="1536"/>
      <c r="BF1288" s="1536"/>
    </row>
    <row r="1289" spans="2:58" ht="15" x14ac:dyDescent="0.25">
      <c r="B1289" s="1536"/>
      <c r="C1289" s="1536"/>
      <c r="D1289" s="1536"/>
      <c r="E1289" s="1536"/>
      <c r="F1289" s="1536"/>
      <c r="G1289" s="1536"/>
      <c r="H1289" s="1536"/>
      <c r="I1289" s="1536"/>
      <c r="J1289" s="1536"/>
      <c r="K1289" s="1536"/>
      <c r="L1289" s="1536"/>
      <c r="M1289" s="1536"/>
      <c r="N1289" s="1536"/>
      <c r="O1289" s="1536"/>
      <c r="P1289" s="1536"/>
      <c r="Q1289" s="1536"/>
      <c r="R1289" s="1536"/>
      <c r="S1289" s="1536"/>
      <c r="T1289" s="1536"/>
      <c r="U1289" s="1536"/>
      <c r="V1289" s="1536"/>
      <c r="W1289" s="1536"/>
      <c r="X1289" s="1536"/>
      <c r="Y1289" s="1536"/>
      <c r="Z1289" s="1536"/>
      <c r="AA1289" s="1536"/>
      <c r="AB1289" s="1536"/>
      <c r="AC1289" s="1536"/>
      <c r="AD1289" s="1536"/>
      <c r="AE1289" s="1536"/>
      <c r="AF1289" s="1536"/>
      <c r="AG1289" s="1536"/>
      <c r="AH1289" s="1536"/>
      <c r="AI1289" s="1536"/>
      <c r="AJ1289" s="1536"/>
      <c r="AK1289" s="1536"/>
      <c r="AL1289" s="1536"/>
      <c r="AM1289" s="1536"/>
      <c r="AN1289" s="1536"/>
      <c r="AO1289" s="1536"/>
      <c r="AP1289" s="1536"/>
      <c r="AQ1289" s="1536"/>
      <c r="AR1289" s="1536"/>
      <c r="AS1289" s="1536"/>
      <c r="AT1289" s="1536"/>
      <c r="AU1289" s="1536"/>
      <c r="AV1289" s="1536"/>
      <c r="AW1289" s="1536"/>
      <c r="AX1289" s="1536"/>
      <c r="AY1289" s="1536"/>
      <c r="AZ1289" s="1536"/>
      <c r="BA1289" s="1536"/>
      <c r="BB1289" s="1536"/>
      <c r="BC1289" s="1536"/>
      <c r="BD1289" s="1536"/>
      <c r="BE1289" s="1536"/>
      <c r="BF1289" s="1536"/>
    </row>
    <row r="1290" spans="2:58" ht="15" x14ac:dyDescent="0.25">
      <c r="B1290" s="1536"/>
      <c r="C1290" s="1536"/>
      <c r="D1290" s="1536"/>
      <c r="E1290" s="1536"/>
      <c r="F1290" s="1536"/>
      <c r="G1290" s="1536"/>
      <c r="H1290" s="1536"/>
      <c r="I1290" s="1536"/>
      <c r="J1290" s="1536"/>
      <c r="K1290" s="1536"/>
      <c r="L1290" s="1536"/>
      <c r="M1290" s="1536"/>
      <c r="N1290" s="1536"/>
      <c r="O1290" s="1536"/>
      <c r="P1290" s="1536"/>
      <c r="Q1290" s="1536"/>
      <c r="R1290" s="1536"/>
      <c r="S1290" s="1536"/>
      <c r="T1290" s="1536"/>
      <c r="U1290" s="1536"/>
      <c r="V1290" s="1536"/>
      <c r="W1290" s="1536"/>
      <c r="X1290" s="1536"/>
      <c r="Y1290" s="1536"/>
      <c r="Z1290" s="1536"/>
      <c r="AA1290" s="1536"/>
      <c r="AB1290" s="1536"/>
      <c r="AC1290" s="1536"/>
      <c r="AD1290" s="1536"/>
      <c r="AE1290" s="1536"/>
      <c r="AF1290" s="1536"/>
      <c r="AG1290" s="1536"/>
      <c r="AH1290" s="1536"/>
      <c r="AI1290" s="1536"/>
      <c r="AJ1290" s="1536"/>
      <c r="AK1290" s="1536"/>
      <c r="AL1290" s="1536"/>
      <c r="AM1290" s="1536"/>
      <c r="AN1290" s="1536"/>
      <c r="AO1290" s="1536"/>
      <c r="AP1290" s="1536"/>
      <c r="AQ1290" s="1536"/>
      <c r="AR1290" s="1536"/>
      <c r="AS1290" s="1536"/>
      <c r="AT1290" s="1536"/>
      <c r="AU1290" s="1536"/>
      <c r="AV1290" s="1536"/>
      <c r="AW1290" s="1536"/>
      <c r="AX1290" s="1536"/>
      <c r="AY1290" s="1536"/>
      <c r="AZ1290" s="1536"/>
      <c r="BA1290" s="1536"/>
      <c r="BB1290" s="1536"/>
      <c r="BC1290" s="1536"/>
      <c r="BD1290" s="1536"/>
      <c r="BE1290" s="1536"/>
      <c r="BF1290" s="1536"/>
    </row>
    <row r="1291" spans="2:58" ht="15" x14ac:dyDescent="0.25">
      <c r="B1291" s="1536"/>
      <c r="C1291" s="1536"/>
      <c r="D1291" s="1536"/>
      <c r="E1291" s="1536"/>
      <c r="F1291" s="1536"/>
      <c r="G1291" s="1536"/>
      <c r="H1291" s="1536"/>
      <c r="I1291" s="1536"/>
      <c r="J1291" s="1536"/>
      <c r="K1291" s="1536"/>
      <c r="L1291" s="1536"/>
      <c r="M1291" s="1536"/>
      <c r="N1291" s="1536"/>
      <c r="O1291" s="1536"/>
      <c r="P1291" s="1536"/>
      <c r="Q1291" s="1536"/>
      <c r="R1291" s="1536"/>
      <c r="S1291" s="1536"/>
      <c r="T1291" s="1536"/>
      <c r="U1291" s="1536"/>
      <c r="V1291" s="1536"/>
      <c r="W1291" s="1536"/>
      <c r="X1291" s="1536"/>
      <c r="Y1291" s="1536"/>
      <c r="Z1291" s="1536"/>
      <c r="AA1291" s="1536"/>
      <c r="AB1291" s="1536"/>
      <c r="AC1291" s="1536"/>
      <c r="AD1291" s="1536"/>
      <c r="AE1291" s="1536"/>
      <c r="AF1291" s="1536"/>
      <c r="AG1291" s="1536"/>
      <c r="AH1291" s="1536"/>
      <c r="AI1291" s="1536"/>
      <c r="AJ1291" s="1536"/>
      <c r="AK1291" s="1536"/>
      <c r="AL1291" s="1536"/>
      <c r="AM1291" s="1536"/>
      <c r="AN1291" s="1536"/>
      <c r="AO1291" s="1536"/>
      <c r="AP1291" s="1536"/>
      <c r="AQ1291" s="1536"/>
      <c r="AR1291" s="1536"/>
      <c r="AS1291" s="1536"/>
      <c r="AT1291" s="1536"/>
      <c r="AU1291" s="1536"/>
      <c r="AV1291" s="1536"/>
      <c r="AW1291" s="1536"/>
      <c r="AX1291" s="1536"/>
      <c r="AY1291" s="1536"/>
      <c r="AZ1291" s="1536"/>
      <c r="BA1291" s="1536"/>
      <c r="BB1291" s="1536"/>
      <c r="BC1291" s="1536"/>
      <c r="BD1291" s="1536"/>
      <c r="BE1291" s="1536"/>
      <c r="BF1291" s="1536"/>
    </row>
    <row r="1292" spans="2:58" ht="15" x14ac:dyDescent="0.25">
      <c r="B1292" s="1536"/>
      <c r="C1292" s="1536"/>
      <c r="D1292" s="1536"/>
      <c r="E1292" s="1536"/>
      <c r="F1292" s="1536"/>
      <c r="G1292" s="1536"/>
      <c r="H1292" s="1536"/>
      <c r="I1292" s="1536"/>
      <c r="J1292" s="1536"/>
      <c r="K1292" s="1536"/>
      <c r="L1292" s="1536"/>
      <c r="M1292" s="1536"/>
      <c r="N1292" s="1536"/>
      <c r="O1292" s="1536"/>
      <c r="P1292" s="1536"/>
      <c r="Q1292" s="1536"/>
      <c r="R1292" s="1536"/>
      <c r="S1292" s="1536"/>
      <c r="T1292" s="1536"/>
      <c r="U1292" s="1536"/>
      <c r="V1292" s="1536"/>
      <c r="W1292" s="1536"/>
      <c r="X1292" s="1536"/>
      <c r="Y1292" s="1536"/>
      <c r="Z1292" s="1536"/>
      <c r="AA1292" s="1536"/>
      <c r="AB1292" s="1536"/>
      <c r="AC1292" s="1536"/>
      <c r="AD1292" s="1536"/>
      <c r="AE1292" s="1536"/>
      <c r="AF1292" s="1536"/>
      <c r="AG1292" s="1536"/>
      <c r="AH1292" s="1536"/>
      <c r="AI1292" s="1536"/>
      <c r="AJ1292" s="1536"/>
      <c r="AK1292" s="1536"/>
      <c r="AL1292" s="1536"/>
      <c r="AM1292" s="1536"/>
      <c r="AN1292" s="1536"/>
      <c r="AO1292" s="1536"/>
      <c r="AP1292" s="1536"/>
      <c r="AQ1292" s="1536"/>
      <c r="AR1292" s="1536"/>
      <c r="AS1292" s="1536"/>
      <c r="AT1292" s="1536"/>
      <c r="AU1292" s="1536"/>
      <c r="AV1292" s="1536"/>
      <c r="AW1292" s="1536"/>
      <c r="AX1292" s="1536"/>
      <c r="AY1292" s="1536"/>
      <c r="AZ1292" s="1536"/>
      <c r="BA1292" s="1536"/>
      <c r="BB1292" s="1536"/>
      <c r="BC1292" s="1536"/>
      <c r="BD1292" s="1536"/>
      <c r="BE1292" s="1536"/>
      <c r="BF1292" s="1536"/>
    </row>
    <row r="1293" spans="2:58" ht="15" x14ac:dyDescent="0.25">
      <c r="B1293" s="1536"/>
      <c r="C1293" s="1536"/>
      <c r="D1293" s="1536"/>
      <c r="E1293" s="1536"/>
      <c r="F1293" s="1536"/>
      <c r="G1293" s="1536"/>
      <c r="H1293" s="1536"/>
      <c r="I1293" s="1536"/>
      <c r="J1293" s="1536"/>
      <c r="K1293" s="1536"/>
      <c r="L1293" s="1536"/>
      <c r="M1293" s="1536"/>
      <c r="N1293" s="1536"/>
      <c r="O1293" s="1536"/>
      <c r="P1293" s="1536"/>
      <c r="Q1293" s="1536"/>
      <c r="R1293" s="1536"/>
      <c r="S1293" s="1536"/>
      <c r="T1293" s="1536"/>
      <c r="U1293" s="1536"/>
      <c r="V1293" s="1536"/>
      <c r="W1293" s="1536"/>
      <c r="X1293" s="1536"/>
      <c r="Y1293" s="1536"/>
      <c r="Z1293" s="1536"/>
      <c r="AA1293" s="1536"/>
      <c r="AB1293" s="1536"/>
      <c r="AC1293" s="1536"/>
      <c r="AD1293" s="1536"/>
      <c r="AE1293" s="1536"/>
      <c r="AF1293" s="1536"/>
      <c r="AG1293" s="1536"/>
      <c r="AH1293" s="1536"/>
      <c r="AI1293" s="1536"/>
      <c r="AJ1293" s="1536"/>
      <c r="AK1293" s="1536"/>
      <c r="AL1293" s="1536"/>
      <c r="AM1293" s="1536"/>
      <c r="AN1293" s="1536"/>
      <c r="AO1293" s="1536"/>
      <c r="AP1293" s="1536"/>
      <c r="AQ1293" s="1536"/>
      <c r="AR1293" s="1536"/>
      <c r="AS1293" s="1536"/>
      <c r="AT1293" s="1536"/>
      <c r="AU1293" s="1536"/>
      <c r="AV1293" s="1536"/>
      <c r="AW1293" s="1536"/>
      <c r="AX1293" s="1536"/>
      <c r="AY1293" s="1536"/>
      <c r="AZ1293" s="1536"/>
      <c r="BA1293" s="1536"/>
      <c r="BB1293" s="1536"/>
      <c r="BC1293" s="1536"/>
      <c r="BD1293" s="1536"/>
      <c r="BE1293" s="1536"/>
      <c r="BF1293" s="1536"/>
    </row>
    <row r="1294" spans="2:58" ht="15" x14ac:dyDescent="0.25">
      <c r="B1294" s="1536"/>
      <c r="C1294" s="1536"/>
      <c r="D1294" s="1536"/>
      <c r="E1294" s="1536"/>
      <c r="F1294" s="1536"/>
      <c r="G1294" s="1536"/>
      <c r="H1294" s="1536"/>
      <c r="I1294" s="1536"/>
      <c r="J1294" s="1536"/>
      <c r="K1294" s="1536"/>
      <c r="L1294" s="1536"/>
      <c r="M1294" s="1536"/>
      <c r="N1294" s="1536"/>
      <c r="O1294" s="1536"/>
      <c r="P1294" s="1536"/>
      <c r="Q1294" s="1536"/>
      <c r="R1294" s="1536"/>
      <c r="S1294" s="1536"/>
      <c r="T1294" s="1536"/>
      <c r="U1294" s="1536"/>
      <c r="V1294" s="1536"/>
      <c r="W1294" s="1536"/>
      <c r="X1294" s="1536"/>
      <c r="Y1294" s="1536"/>
      <c r="Z1294" s="1536"/>
      <c r="AA1294" s="1536"/>
      <c r="AB1294" s="1536"/>
      <c r="AC1294" s="1536"/>
      <c r="AD1294" s="1536"/>
      <c r="AE1294" s="1536"/>
      <c r="AF1294" s="1536"/>
      <c r="AG1294" s="1536"/>
      <c r="AH1294" s="1536"/>
      <c r="AI1294" s="1536"/>
      <c r="AJ1294" s="1536"/>
      <c r="AK1294" s="1536"/>
      <c r="AL1294" s="1536"/>
      <c r="AM1294" s="1536"/>
      <c r="AN1294" s="1536"/>
      <c r="AO1294" s="1536"/>
      <c r="AP1294" s="1536"/>
      <c r="AQ1294" s="1536"/>
      <c r="AR1294" s="1536"/>
      <c r="AS1294" s="1536"/>
      <c r="AT1294" s="1536"/>
      <c r="AU1294" s="1536"/>
      <c r="AV1294" s="1536"/>
      <c r="AW1294" s="1536"/>
      <c r="AX1294" s="1536"/>
      <c r="AY1294" s="1536"/>
      <c r="AZ1294" s="1536"/>
      <c r="BA1294" s="1536"/>
      <c r="BB1294" s="1536"/>
      <c r="BC1294" s="1536"/>
      <c r="BD1294" s="1536"/>
      <c r="BE1294" s="1536"/>
      <c r="BF1294" s="1536"/>
    </row>
    <row r="1295" spans="2:58" ht="15" x14ac:dyDescent="0.25">
      <c r="B1295" s="1536"/>
      <c r="C1295" s="1536"/>
      <c r="D1295" s="1536"/>
      <c r="E1295" s="1536"/>
      <c r="F1295" s="1536"/>
      <c r="G1295" s="1536"/>
      <c r="H1295" s="1536"/>
      <c r="I1295" s="1536"/>
      <c r="J1295" s="1536"/>
      <c r="K1295" s="1536"/>
      <c r="L1295" s="1536"/>
      <c r="M1295" s="1536"/>
      <c r="N1295" s="1536"/>
      <c r="O1295" s="1536"/>
      <c r="P1295" s="1536"/>
      <c r="Q1295" s="1536"/>
      <c r="R1295" s="1536"/>
      <c r="S1295" s="1536"/>
      <c r="T1295" s="1536"/>
      <c r="U1295" s="1536"/>
      <c r="V1295" s="1536"/>
      <c r="W1295" s="1536"/>
      <c r="X1295" s="1536"/>
      <c r="Y1295" s="1536"/>
      <c r="Z1295" s="1536"/>
      <c r="AA1295" s="1536"/>
      <c r="AB1295" s="1536"/>
      <c r="AC1295" s="1536"/>
      <c r="AD1295" s="1536"/>
      <c r="AE1295" s="1536"/>
      <c r="AF1295" s="1536"/>
      <c r="AG1295" s="1536"/>
      <c r="AH1295" s="1536"/>
      <c r="AI1295" s="1536"/>
      <c r="AJ1295" s="1536"/>
      <c r="AK1295" s="1536"/>
      <c r="AL1295" s="1536"/>
      <c r="AM1295" s="1536"/>
      <c r="AN1295" s="1536"/>
      <c r="AO1295" s="1536"/>
      <c r="AP1295" s="1536"/>
      <c r="AQ1295" s="1536"/>
      <c r="AR1295" s="1536"/>
      <c r="AS1295" s="1536"/>
      <c r="AT1295" s="1536"/>
      <c r="AU1295" s="1536"/>
      <c r="AV1295" s="1536"/>
      <c r="AW1295" s="1536"/>
      <c r="AX1295" s="1536"/>
      <c r="AY1295" s="1536"/>
      <c r="AZ1295" s="1536"/>
      <c r="BA1295" s="1536"/>
      <c r="BB1295" s="1536"/>
      <c r="BC1295" s="1536"/>
      <c r="BD1295" s="1536"/>
      <c r="BE1295" s="1536"/>
      <c r="BF1295" s="1536"/>
    </row>
    <row r="1296" spans="2:58" ht="15" x14ac:dyDescent="0.25">
      <c r="B1296" s="1536"/>
      <c r="C1296" s="1536"/>
      <c r="D1296" s="1536"/>
      <c r="E1296" s="1536"/>
      <c r="F1296" s="1536"/>
      <c r="G1296" s="1536"/>
      <c r="H1296" s="1536"/>
      <c r="I1296" s="1536"/>
      <c r="J1296" s="1536"/>
      <c r="K1296" s="1536"/>
      <c r="L1296" s="1536"/>
      <c r="M1296" s="1536"/>
      <c r="N1296" s="1536"/>
      <c r="O1296" s="1536"/>
      <c r="P1296" s="1536"/>
      <c r="Q1296" s="1536"/>
      <c r="R1296" s="1536"/>
      <c r="S1296" s="1536"/>
      <c r="T1296" s="1536"/>
      <c r="U1296" s="1536"/>
      <c r="V1296" s="1536"/>
      <c r="W1296" s="1536"/>
      <c r="X1296" s="1536"/>
      <c r="Y1296" s="1536"/>
      <c r="Z1296" s="1536"/>
      <c r="AA1296" s="1536"/>
      <c r="AB1296" s="1536"/>
      <c r="AC1296" s="1536"/>
      <c r="AD1296" s="1536"/>
      <c r="AE1296" s="1536"/>
      <c r="AF1296" s="1536"/>
      <c r="AG1296" s="1536"/>
      <c r="AH1296" s="1536"/>
      <c r="AI1296" s="1536"/>
      <c r="AJ1296" s="1536"/>
      <c r="AK1296" s="1536"/>
      <c r="AL1296" s="1536"/>
      <c r="AM1296" s="1536"/>
      <c r="AN1296" s="1536"/>
      <c r="AO1296" s="1536"/>
      <c r="AP1296" s="1536"/>
      <c r="AQ1296" s="1536"/>
      <c r="AR1296" s="1536"/>
      <c r="AS1296" s="1536"/>
      <c r="AT1296" s="1536"/>
      <c r="AU1296" s="1536"/>
      <c r="AV1296" s="1536"/>
      <c r="AW1296" s="1536"/>
      <c r="AX1296" s="1536"/>
      <c r="AY1296" s="1536"/>
      <c r="AZ1296" s="1536"/>
      <c r="BA1296" s="1536"/>
      <c r="BB1296" s="1536"/>
      <c r="BC1296" s="1536"/>
      <c r="BD1296" s="1536"/>
      <c r="BE1296" s="1536"/>
      <c r="BF1296" s="1536"/>
    </row>
    <row r="1297" spans="2:58" ht="15" x14ac:dyDescent="0.25">
      <c r="B1297" s="1536"/>
      <c r="C1297" s="1536"/>
      <c r="D1297" s="1536"/>
      <c r="E1297" s="1536"/>
      <c r="F1297" s="1536"/>
      <c r="G1297" s="1536"/>
      <c r="H1297" s="1536"/>
      <c r="I1297" s="1536"/>
      <c r="J1297" s="1536"/>
      <c r="K1297" s="1536"/>
      <c r="L1297" s="1536"/>
      <c r="M1297" s="1536"/>
      <c r="N1297" s="1536"/>
      <c r="O1297" s="1536"/>
      <c r="P1297" s="1536"/>
      <c r="Q1297" s="1536"/>
      <c r="R1297" s="1536"/>
      <c r="S1297" s="1536"/>
      <c r="T1297" s="1536"/>
      <c r="U1297" s="1536"/>
      <c r="V1297" s="1536"/>
      <c r="W1297" s="1536"/>
      <c r="X1297" s="1536"/>
      <c r="Y1297" s="1536"/>
      <c r="Z1297" s="1536"/>
      <c r="AA1297" s="1536"/>
      <c r="AB1297" s="1536"/>
      <c r="AC1297" s="1536"/>
      <c r="AD1297" s="1536"/>
      <c r="AE1297" s="1536"/>
      <c r="AF1297" s="1536"/>
      <c r="AG1297" s="1536"/>
      <c r="AH1297" s="1536"/>
      <c r="AI1297" s="1536"/>
      <c r="AJ1297" s="1536"/>
      <c r="AK1297" s="1536"/>
      <c r="AL1297" s="1536"/>
      <c r="AM1297" s="1536"/>
      <c r="AN1297" s="1536"/>
      <c r="AO1297" s="1536"/>
      <c r="AP1297" s="1536"/>
      <c r="AQ1297" s="1536"/>
      <c r="AR1297" s="1536"/>
      <c r="AS1297" s="1536"/>
      <c r="AT1297" s="1536"/>
      <c r="AU1297" s="1536"/>
      <c r="AV1297" s="1536"/>
      <c r="AW1297" s="1536"/>
      <c r="AX1297" s="1536"/>
      <c r="AY1297" s="1536"/>
      <c r="AZ1297" s="1536"/>
      <c r="BA1297" s="1536"/>
      <c r="BB1297" s="1536"/>
      <c r="BC1297" s="1536"/>
      <c r="BD1297" s="1536"/>
      <c r="BE1297" s="1536"/>
      <c r="BF1297" s="1536"/>
    </row>
    <row r="1298" spans="2:58" ht="15" x14ac:dyDescent="0.25">
      <c r="B1298" s="1536"/>
      <c r="C1298" s="1536"/>
      <c r="D1298" s="1536"/>
      <c r="E1298" s="1536"/>
      <c r="F1298" s="1536"/>
      <c r="G1298" s="1536"/>
      <c r="H1298" s="1536"/>
      <c r="I1298" s="1536"/>
      <c r="J1298" s="1536"/>
      <c r="K1298" s="1536"/>
      <c r="L1298" s="1536"/>
      <c r="M1298" s="1536"/>
      <c r="N1298" s="1536"/>
      <c r="O1298" s="1536"/>
      <c r="P1298" s="1536"/>
      <c r="Q1298" s="1536"/>
      <c r="R1298" s="1536"/>
      <c r="S1298" s="1536"/>
      <c r="T1298" s="1536"/>
      <c r="U1298" s="1536"/>
      <c r="V1298" s="1536"/>
      <c r="W1298" s="1536"/>
      <c r="X1298" s="1536"/>
      <c r="Y1298" s="1536"/>
      <c r="Z1298" s="1536"/>
      <c r="AA1298" s="1536"/>
      <c r="AB1298" s="1536"/>
      <c r="AC1298" s="1536"/>
      <c r="AD1298" s="1536"/>
      <c r="AE1298" s="1536"/>
      <c r="AF1298" s="1536"/>
      <c r="AG1298" s="1536"/>
      <c r="AH1298" s="1536"/>
      <c r="AI1298" s="1536"/>
      <c r="AJ1298" s="1536"/>
      <c r="AK1298" s="1536"/>
      <c r="AL1298" s="1536"/>
      <c r="AM1298" s="1536"/>
      <c r="AN1298" s="1536"/>
      <c r="AO1298" s="1536"/>
      <c r="AP1298" s="1536"/>
      <c r="AQ1298" s="1536"/>
      <c r="AR1298" s="1536"/>
      <c r="AS1298" s="1536"/>
      <c r="AT1298" s="1536"/>
      <c r="AU1298" s="1536"/>
      <c r="AV1298" s="1536"/>
      <c r="AW1298" s="1536"/>
      <c r="AX1298" s="1536"/>
      <c r="AY1298" s="1536"/>
      <c r="AZ1298" s="1536"/>
      <c r="BA1298" s="1536"/>
      <c r="BB1298" s="1536"/>
      <c r="BC1298" s="1536"/>
      <c r="BD1298" s="1536"/>
      <c r="BE1298" s="1536"/>
      <c r="BF1298" s="1536"/>
    </row>
    <row r="1299" spans="2:58" ht="15" x14ac:dyDescent="0.25">
      <c r="B1299" s="1536"/>
      <c r="C1299" s="1536"/>
      <c r="D1299" s="1536"/>
      <c r="E1299" s="1536"/>
      <c r="F1299" s="1536"/>
      <c r="G1299" s="1536"/>
      <c r="H1299" s="1536"/>
      <c r="I1299" s="1536"/>
      <c r="J1299" s="1536"/>
      <c r="K1299" s="1536"/>
      <c r="L1299" s="1536"/>
      <c r="M1299" s="1536"/>
      <c r="N1299" s="1536"/>
      <c r="O1299" s="1536"/>
      <c r="P1299" s="1536"/>
      <c r="Q1299" s="1536"/>
      <c r="R1299" s="1536"/>
      <c r="S1299" s="1536"/>
      <c r="T1299" s="1536"/>
      <c r="U1299" s="1536"/>
      <c r="V1299" s="1536"/>
      <c r="W1299" s="1536"/>
      <c r="X1299" s="1536"/>
      <c r="Y1299" s="1536"/>
      <c r="Z1299" s="1536"/>
      <c r="AA1299" s="1536"/>
      <c r="AB1299" s="1536"/>
      <c r="AC1299" s="1536"/>
      <c r="AD1299" s="1536"/>
      <c r="AE1299" s="1536"/>
      <c r="AF1299" s="1536"/>
      <c r="AG1299" s="1536"/>
      <c r="AH1299" s="1536"/>
      <c r="AI1299" s="1536"/>
      <c r="AJ1299" s="1536"/>
      <c r="AK1299" s="1536"/>
      <c r="AL1299" s="1536"/>
      <c r="AM1299" s="1536"/>
      <c r="AN1299" s="1536"/>
      <c r="AO1299" s="1536"/>
      <c r="AP1299" s="1536"/>
      <c r="AQ1299" s="1536"/>
      <c r="AR1299" s="1536"/>
      <c r="AS1299" s="1536"/>
      <c r="AT1299" s="1536"/>
      <c r="AU1299" s="1536"/>
      <c r="AV1299" s="1536"/>
      <c r="AW1299" s="1536"/>
      <c r="AX1299" s="1536"/>
      <c r="AY1299" s="1536"/>
      <c r="AZ1299" s="1536"/>
      <c r="BA1299" s="1536"/>
      <c r="BB1299" s="1536"/>
      <c r="BC1299" s="1536"/>
      <c r="BD1299" s="1536"/>
      <c r="BE1299" s="1536"/>
      <c r="BF1299" s="1536"/>
    </row>
    <row r="1300" spans="2:58" ht="15" x14ac:dyDescent="0.25">
      <c r="B1300" s="1536"/>
      <c r="C1300" s="1536"/>
      <c r="D1300" s="1536"/>
      <c r="E1300" s="1536"/>
      <c r="F1300" s="1536"/>
      <c r="G1300" s="1536"/>
      <c r="H1300" s="1536"/>
      <c r="I1300" s="1536"/>
      <c r="J1300" s="1536"/>
      <c r="K1300" s="1536"/>
      <c r="L1300" s="1536"/>
      <c r="M1300" s="1536"/>
      <c r="N1300" s="1536"/>
      <c r="O1300" s="1536"/>
      <c r="P1300" s="1536"/>
      <c r="Q1300" s="1536"/>
      <c r="R1300" s="1536"/>
      <c r="S1300" s="1536"/>
      <c r="T1300" s="1536"/>
      <c r="U1300" s="1536"/>
      <c r="V1300" s="1536"/>
      <c r="W1300" s="1536"/>
      <c r="X1300" s="1536"/>
      <c r="Y1300" s="1536"/>
      <c r="Z1300" s="1536"/>
      <c r="AA1300" s="1536"/>
      <c r="AB1300" s="1536"/>
      <c r="AC1300" s="1536"/>
      <c r="AD1300" s="1536"/>
      <c r="AE1300" s="1536"/>
      <c r="AF1300" s="1536"/>
      <c r="AG1300" s="1536"/>
      <c r="AH1300" s="1536"/>
      <c r="AI1300" s="1536"/>
      <c r="AJ1300" s="1536"/>
      <c r="AK1300" s="1536"/>
      <c r="AL1300" s="1536"/>
      <c r="AM1300" s="1536"/>
      <c r="AN1300" s="1536"/>
      <c r="AO1300" s="1536"/>
      <c r="AP1300" s="1536"/>
      <c r="AQ1300" s="1536"/>
      <c r="AR1300" s="1536"/>
      <c r="AS1300" s="1536"/>
      <c r="AT1300" s="1536"/>
      <c r="AU1300" s="1536"/>
      <c r="AV1300" s="1536"/>
      <c r="AW1300" s="1536"/>
      <c r="AX1300" s="1536"/>
      <c r="AY1300" s="1536"/>
      <c r="AZ1300" s="1536"/>
      <c r="BA1300" s="1536"/>
      <c r="BB1300" s="1536"/>
      <c r="BC1300" s="1536"/>
      <c r="BD1300" s="1536"/>
      <c r="BE1300" s="1536"/>
      <c r="BF1300" s="1536"/>
    </row>
    <row r="1301" spans="2:58" ht="15" x14ac:dyDescent="0.25">
      <c r="B1301" s="1536"/>
      <c r="C1301" s="1536"/>
      <c r="D1301" s="1536"/>
      <c r="E1301" s="1536"/>
      <c r="F1301" s="1536"/>
      <c r="G1301" s="1536"/>
      <c r="H1301" s="1536"/>
      <c r="I1301" s="1536"/>
      <c r="J1301" s="1536"/>
      <c r="K1301" s="1536"/>
      <c r="L1301" s="1536"/>
      <c r="M1301" s="1536"/>
      <c r="N1301" s="1536"/>
      <c r="O1301" s="1536"/>
      <c r="P1301" s="1536"/>
      <c r="Q1301" s="1536"/>
      <c r="R1301" s="1536"/>
      <c r="S1301" s="1536"/>
      <c r="T1301" s="1536"/>
      <c r="U1301" s="1536"/>
      <c r="V1301" s="1536"/>
      <c r="W1301" s="1536"/>
      <c r="X1301" s="1536"/>
      <c r="Y1301" s="1536"/>
      <c r="Z1301" s="1536"/>
      <c r="AA1301" s="1536"/>
      <c r="AB1301" s="1536"/>
      <c r="AC1301" s="1536"/>
      <c r="AD1301" s="1536"/>
      <c r="AE1301" s="1536"/>
      <c r="AF1301" s="1536"/>
      <c r="AG1301" s="1536"/>
      <c r="AH1301" s="1536"/>
      <c r="AI1301" s="1536"/>
      <c r="AJ1301" s="1536"/>
      <c r="AK1301" s="1536"/>
      <c r="AL1301" s="1536"/>
      <c r="AM1301" s="1536"/>
      <c r="AN1301" s="1536"/>
      <c r="AO1301" s="1536"/>
      <c r="AP1301" s="1536"/>
      <c r="AQ1301" s="1536"/>
      <c r="AR1301" s="1536"/>
      <c r="AS1301" s="1536"/>
      <c r="AT1301" s="1536"/>
      <c r="AU1301" s="1536"/>
      <c r="AV1301" s="1536"/>
      <c r="AW1301" s="1536"/>
      <c r="AX1301" s="1536"/>
      <c r="AY1301" s="1536"/>
      <c r="AZ1301" s="1536"/>
      <c r="BA1301" s="1536"/>
      <c r="BB1301" s="1536"/>
      <c r="BC1301" s="1536"/>
      <c r="BD1301" s="1536"/>
      <c r="BE1301" s="1536"/>
      <c r="BF1301" s="1536"/>
    </row>
    <row r="1302" spans="2:58" ht="15" x14ac:dyDescent="0.25">
      <c r="B1302" s="1536"/>
      <c r="C1302" s="1536"/>
      <c r="D1302" s="1536"/>
      <c r="E1302" s="1536"/>
      <c r="F1302" s="1536"/>
      <c r="G1302" s="1536"/>
      <c r="H1302" s="1536"/>
      <c r="I1302" s="1536"/>
      <c r="J1302" s="1536"/>
      <c r="K1302" s="1536"/>
      <c r="L1302" s="1536"/>
      <c r="M1302" s="1536"/>
      <c r="N1302" s="1536"/>
      <c r="O1302" s="1536"/>
      <c r="P1302" s="1536"/>
      <c r="Q1302" s="1536"/>
      <c r="R1302" s="1536"/>
      <c r="S1302" s="1536"/>
      <c r="T1302" s="1536"/>
      <c r="U1302" s="1536"/>
      <c r="V1302" s="1536"/>
      <c r="W1302" s="1536"/>
      <c r="X1302" s="1536"/>
      <c r="Y1302" s="1536"/>
      <c r="Z1302" s="1536"/>
      <c r="AA1302" s="1536"/>
      <c r="AB1302" s="1536"/>
      <c r="AC1302" s="1536"/>
      <c r="AD1302" s="1536"/>
      <c r="AE1302" s="1536"/>
      <c r="AF1302" s="1536"/>
      <c r="AG1302" s="1536"/>
      <c r="AH1302" s="1536"/>
      <c r="AI1302" s="1536"/>
      <c r="AJ1302" s="1536"/>
      <c r="AK1302" s="1536"/>
      <c r="AL1302" s="1536"/>
      <c r="AM1302" s="1536"/>
      <c r="AN1302" s="1536"/>
      <c r="AO1302" s="1536"/>
      <c r="AP1302" s="1536"/>
      <c r="AQ1302" s="1536"/>
      <c r="AR1302" s="1536"/>
      <c r="AS1302" s="1536"/>
      <c r="AT1302" s="1536"/>
      <c r="AU1302" s="1536"/>
      <c r="AV1302" s="1536"/>
      <c r="AW1302" s="1536"/>
      <c r="AX1302" s="1536"/>
      <c r="AY1302" s="1536"/>
      <c r="AZ1302" s="1536"/>
      <c r="BA1302" s="1536"/>
      <c r="BB1302" s="1536"/>
      <c r="BC1302" s="1536"/>
      <c r="BD1302" s="1536"/>
      <c r="BE1302" s="1536"/>
      <c r="BF1302" s="1536"/>
    </row>
    <row r="1303" spans="2:58" ht="15" x14ac:dyDescent="0.25">
      <c r="B1303" s="1536"/>
      <c r="C1303" s="1536"/>
      <c r="D1303" s="1536"/>
      <c r="E1303" s="1536"/>
      <c r="F1303" s="1536"/>
      <c r="G1303" s="1536"/>
      <c r="H1303" s="1536"/>
      <c r="I1303" s="1536"/>
      <c r="J1303" s="1536"/>
      <c r="K1303" s="1536"/>
      <c r="L1303" s="1536"/>
      <c r="M1303" s="1536"/>
      <c r="N1303" s="1536"/>
      <c r="O1303" s="1536"/>
      <c r="P1303" s="1536"/>
      <c r="Q1303" s="1536"/>
      <c r="R1303" s="1536"/>
      <c r="S1303" s="1536"/>
      <c r="T1303" s="1536"/>
      <c r="U1303" s="1536"/>
      <c r="V1303" s="1536"/>
      <c r="W1303" s="1536"/>
      <c r="X1303" s="1536"/>
      <c r="Y1303" s="1536"/>
      <c r="Z1303" s="1536"/>
      <c r="AA1303" s="1536"/>
      <c r="AB1303" s="1536"/>
      <c r="AC1303" s="1536"/>
      <c r="AD1303" s="1536"/>
      <c r="AE1303" s="1536"/>
      <c r="AF1303" s="1536"/>
      <c r="AG1303" s="1536"/>
      <c r="AH1303" s="1536"/>
      <c r="AI1303" s="1536"/>
      <c r="AJ1303" s="1536"/>
      <c r="AK1303" s="1536"/>
      <c r="AL1303" s="1536"/>
      <c r="AM1303" s="1536"/>
      <c r="AN1303" s="1536"/>
      <c r="AO1303" s="1536"/>
      <c r="AP1303" s="1536"/>
      <c r="AQ1303" s="1536"/>
      <c r="AR1303" s="1536"/>
      <c r="AS1303" s="1536"/>
      <c r="AT1303" s="1536"/>
      <c r="AU1303" s="1536"/>
      <c r="AV1303" s="1536"/>
      <c r="AW1303" s="1536"/>
      <c r="AX1303" s="1536"/>
      <c r="AY1303" s="1536"/>
      <c r="AZ1303" s="1536"/>
      <c r="BA1303" s="1536"/>
      <c r="BB1303" s="1536"/>
      <c r="BC1303" s="1536"/>
      <c r="BD1303" s="1536"/>
      <c r="BE1303" s="1536"/>
      <c r="BF1303" s="1536"/>
    </row>
    <row r="1304" spans="2:58" ht="15" x14ac:dyDescent="0.25">
      <c r="B1304" s="1536"/>
      <c r="C1304" s="1536"/>
      <c r="D1304" s="1536"/>
      <c r="E1304" s="1536"/>
      <c r="F1304" s="1536"/>
      <c r="G1304" s="1536"/>
      <c r="H1304" s="1536"/>
      <c r="I1304" s="1536"/>
      <c r="J1304" s="1536"/>
      <c r="K1304" s="1536"/>
      <c r="L1304" s="1536"/>
      <c r="M1304" s="1536"/>
      <c r="N1304" s="1536"/>
      <c r="O1304" s="1536"/>
      <c r="P1304" s="1536"/>
      <c r="Q1304" s="1536"/>
      <c r="R1304" s="1536"/>
      <c r="S1304" s="1536"/>
      <c r="T1304" s="1536"/>
      <c r="U1304" s="1536"/>
      <c r="V1304" s="1536"/>
      <c r="W1304" s="1536"/>
      <c r="X1304" s="1536"/>
      <c r="Y1304" s="1536"/>
      <c r="Z1304" s="1536"/>
      <c r="AA1304" s="1536"/>
      <c r="AB1304" s="1536"/>
      <c r="AC1304" s="1536"/>
      <c r="AD1304" s="1536"/>
      <c r="AE1304" s="1536"/>
      <c r="AF1304" s="1536"/>
      <c r="AG1304" s="1536"/>
      <c r="AH1304" s="1536"/>
      <c r="AI1304" s="1536"/>
      <c r="AJ1304" s="1536"/>
      <c r="AK1304" s="1536"/>
      <c r="AL1304" s="1536"/>
      <c r="AM1304" s="1536"/>
      <c r="AN1304" s="1536"/>
      <c r="AO1304" s="1536"/>
      <c r="AP1304" s="1536"/>
      <c r="AQ1304" s="1536"/>
      <c r="AR1304" s="1536"/>
      <c r="AS1304" s="1536"/>
      <c r="AT1304" s="1536"/>
      <c r="AU1304" s="1536"/>
      <c r="AV1304" s="1536"/>
      <c r="AW1304" s="1536"/>
      <c r="AX1304" s="1536"/>
      <c r="AY1304" s="1536"/>
      <c r="AZ1304" s="1536"/>
      <c r="BA1304" s="1536"/>
      <c r="BB1304" s="1536"/>
      <c r="BC1304" s="1536"/>
      <c r="BD1304" s="1536"/>
      <c r="BE1304" s="1536"/>
      <c r="BF1304" s="1536"/>
    </row>
    <row r="1305" spans="2:58" ht="15" x14ac:dyDescent="0.25">
      <c r="B1305" s="1536"/>
      <c r="C1305" s="1536"/>
      <c r="D1305" s="1536"/>
      <c r="E1305" s="1536"/>
      <c r="F1305" s="1536"/>
      <c r="G1305" s="1536"/>
      <c r="H1305" s="1536"/>
      <c r="I1305" s="1536"/>
      <c r="J1305" s="1536"/>
      <c r="K1305" s="1536"/>
      <c r="L1305" s="1536"/>
      <c r="M1305" s="1536"/>
      <c r="N1305" s="1536"/>
      <c r="O1305" s="1536"/>
      <c r="P1305" s="1536"/>
      <c r="Q1305" s="1536"/>
      <c r="R1305" s="1536"/>
      <c r="S1305" s="1536"/>
      <c r="T1305" s="1536"/>
      <c r="U1305" s="1536"/>
      <c r="V1305" s="1536"/>
      <c r="W1305" s="1536"/>
      <c r="X1305" s="1536"/>
      <c r="Y1305" s="1536"/>
      <c r="Z1305" s="1536"/>
      <c r="AA1305" s="1536"/>
      <c r="AB1305" s="1536"/>
      <c r="AC1305" s="1536"/>
      <c r="AD1305" s="1536"/>
      <c r="AE1305" s="1536"/>
      <c r="AF1305" s="1536"/>
      <c r="AG1305" s="1536"/>
      <c r="AH1305" s="1536"/>
      <c r="AI1305" s="1536"/>
      <c r="AJ1305" s="1536"/>
      <c r="AK1305" s="1536"/>
      <c r="AL1305" s="1536"/>
      <c r="AM1305" s="1536"/>
      <c r="AN1305" s="1536"/>
      <c r="AO1305" s="1536"/>
      <c r="AP1305" s="1536"/>
      <c r="AQ1305" s="1536"/>
      <c r="AR1305" s="1536"/>
      <c r="AS1305" s="1536"/>
      <c r="AT1305" s="1536"/>
      <c r="AU1305" s="1536"/>
      <c r="AV1305" s="1536"/>
      <c r="AW1305" s="1536"/>
      <c r="AX1305" s="1536"/>
      <c r="AY1305" s="1536"/>
      <c r="AZ1305" s="1536"/>
      <c r="BA1305" s="1536"/>
      <c r="BB1305" s="1536"/>
      <c r="BC1305" s="1536"/>
      <c r="BD1305" s="1536"/>
      <c r="BE1305" s="1536"/>
      <c r="BF1305" s="1536"/>
    </row>
    <row r="1306" spans="2:58" ht="15" x14ac:dyDescent="0.25">
      <c r="B1306" s="1536"/>
      <c r="C1306" s="1536"/>
      <c r="D1306" s="1536"/>
      <c r="E1306" s="1536"/>
      <c r="F1306" s="1536"/>
      <c r="G1306" s="1536"/>
      <c r="H1306" s="1536"/>
      <c r="I1306" s="1536"/>
      <c r="J1306" s="1536"/>
      <c r="K1306" s="1536"/>
      <c r="L1306" s="1536"/>
      <c r="M1306" s="1536"/>
      <c r="N1306" s="1536"/>
      <c r="O1306" s="1536"/>
      <c r="P1306" s="1536"/>
      <c r="Q1306" s="1536"/>
      <c r="R1306" s="1536"/>
      <c r="S1306" s="1536"/>
      <c r="T1306" s="1536"/>
      <c r="U1306" s="1536"/>
      <c r="V1306" s="1536"/>
      <c r="W1306" s="1536"/>
      <c r="X1306" s="1536"/>
      <c r="Y1306" s="1536"/>
      <c r="Z1306" s="1536"/>
      <c r="AA1306" s="1536"/>
      <c r="AB1306" s="1536"/>
      <c r="AC1306" s="1536"/>
      <c r="AD1306" s="1536"/>
      <c r="AE1306" s="1536"/>
      <c r="AF1306" s="1536"/>
      <c r="AG1306" s="1536"/>
      <c r="AH1306" s="1536"/>
      <c r="AI1306" s="1536"/>
      <c r="AJ1306" s="1536"/>
      <c r="AK1306" s="1536"/>
      <c r="AL1306" s="1536"/>
      <c r="AM1306" s="1536"/>
      <c r="AN1306" s="1536"/>
      <c r="AO1306" s="1536"/>
      <c r="AP1306" s="1536"/>
      <c r="AQ1306" s="1536"/>
      <c r="AR1306" s="1536"/>
      <c r="AS1306" s="1536"/>
      <c r="AT1306" s="1536"/>
      <c r="AU1306" s="1536"/>
      <c r="AV1306" s="1536"/>
      <c r="AW1306" s="1536"/>
      <c r="AX1306" s="1536"/>
      <c r="AY1306" s="1536"/>
      <c r="AZ1306" s="1536"/>
      <c r="BA1306" s="1536"/>
      <c r="BB1306" s="1536"/>
      <c r="BC1306" s="1536"/>
      <c r="BD1306" s="1536"/>
      <c r="BE1306" s="1536"/>
      <c r="BF1306" s="1536"/>
    </row>
    <row r="1307" spans="2:58" ht="15" x14ac:dyDescent="0.25">
      <c r="B1307" s="1536"/>
      <c r="C1307" s="1536"/>
      <c r="D1307" s="1536"/>
      <c r="E1307" s="1536"/>
      <c r="F1307" s="1536"/>
      <c r="G1307" s="1536"/>
      <c r="H1307" s="1536"/>
      <c r="I1307" s="1536"/>
      <c r="J1307" s="1536"/>
      <c r="K1307" s="1536"/>
      <c r="L1307" s="1536"/>
      <c r="M1307" s="1536"/>
      <c r="N1307" s="1536"/>
      <c r="O1307" s="1536"/>
      <c r="P1307" s="1536"/>
      <c r="Q1307" s="1536"/>
      <c r="R1307" s="1536"/>
      <c r="S1307" s="1536"/>
      <c r="T1307" s="1536"/>
      <c r="U1307" s="1536"/>
      <c r="V1307" s="1536"/>
      <c r="W1307" s="1536"/>
      <c r="X1307" s="1536"/>
      <c r="Y1307" s="1536"/>
      <c r="Z1307" s="1536"/>
      <c r="AA1307" s="1536"/>
      <c r="AB1307" s="1536"/>
      <c r="AC1307" s="1536"/>
      <c r="AD1307" s="1536"/>
      <c r="AE1307" s="1536"/>
      <c r="AF1307" s="1536"/>
      <c r="AG1307" s="1536"/>
      <c r="AH1307" s="1536"/>
      <c r="AI1307" s="1536"/>
      <c r="AJ1307" s="1536"/>
      <c r="AK1307" s="1536"/>
      <c r="AL1307" s="1536"/>
      <c r="AM1307" s="1536"/>
      <c r="AN1307" s="1536"/>
      <c r="AO1307" s="1536"/>
      <c r="AP1307" s="1536"/>
      <c r="AQ1307" s="1536"/>
      <c r="AR1307" s="1536"/>
      <c r="AS1307" s="1536"/>
      <c r="AT1307" s="1536"/>
      <c r="AU1307" s="1536"/>
      <c r="AV1307" s="1536"/>
      <c r="AW1307" s="1536"/>
      <c r="AX1307" s="1536"/>
      <c r="AY1307" s="1536"/>
      <c r="AZ1307" s="1536"/>
      <c r="BA1307" s="1536"/>
      <c r="BB1307" s="1536"/>
      <c r="BC1307" s="1536"/>
      <c r="BD1307" s="1536"/>
      <c r="BE1307" s="1536"/>
      <c r="BF1307" s="1536"/>
    </row>
    <row r="1308" spans="2:58" ht="15" x14ac:dyDescent="0.25">
      <c r="B1308" s="1536"/>
      <c r="C1308" s="1536"/>
      <c r="D1308" s="1536"/>
      <c r="E1308" s="1536"/>
      <c r="F1308" s="1536"/>
      <c r="G1308" s="1536"/>
      <c r="H1308" s="1536"/>
      <c r="I1308" s="1536"/>
      <c r="J1308" s="1536"/>
      <c r="K1308" s="1536"/>
      <c r="L1308" s="1536"/>
      <c r="M1308" s="1536"/>
      <c r="N1308" s="1536"/>
      <c r="O1308" s="1536"/>
      <c r="P1308" s="1536"/>
      <c r="Q1308" s="1536"/>
      <c r="R1308" s="1536"/>
      <c r="S1308" s="1536"/>
      <c r="T1308" s="1536"/>
      <c r="U1308" s="1536"/>
      <c r="V1308" s="1536"/>
      <c r="W1308" s="1536"/>
      <c r="X1308" s="1536"/>
      <c r="Y1308" s="1536"/>
      <c r="Z1308" s="1536"/>
      <c r="AA1308" s="1536"/>
      <c r="AB1308" s="1536"/>
      <c r="AC1308" s="1536"/>
      <c r="AD1308" s="1536"/>
      <c r="AE1308" s="1536"/>
      <c r="AF1308" s="1536"/>
      <c r="AG1308" s="1536"/>
      <c r="AH1308" s="1536"/>
      <c r="AI1308" s="1536"/>
      <c r="AJ1308" s="1536"/>
      <c r="AK1308" s="1536"/>
      <c r="AL1308" s="1536"/>
      <c r="AM1308" s="1536"/>
      <c r="AN1308" s="1536"/>
      <c r="AO1308" s="1536"/>
      <c r="AP1308" s="1536"/>
      <c r="AQ1308" s="1536"/>
      <c r="AR1308" s="1536"/>
      <c r="AS1308" s="1536"/>
      <c r="AT1308" s="1536"/>
      <c r="AU1308" s="1536"/>
      <c r="AV1308" s="1536"/>
      <c r="AW1308" s="1536"/>
      <c r="AX1308" s="1536"/>
      <c r="AY1308" s="1536"/>
      <c r="AZ1308" s="1536"/>
      <c r="BA1308" s="1536"/>
      <c r="BB1308" s="1536"/>
      <c r="BC1308" s="1536"/>
      <c r="BD1308" s="1536"/>
      <c r="BE1308" s="1536"/>
      <c r="BF1308" s="1536"/>
    </row>
    <row r="1309" spans="2:58" ht="15" x14ac:dyDescent="0.25">
      <c r="B1309" s="1536"/>
      <c r="C1309" s="1536"/>
      <c r="D1309" s="1536"/>
      <c r="E1309" s="1536"/>
      <c r="F1309" s="1536"/>
      <c r="G1309" s="1536"/>
      <c r="H1309" s="1536"/>
      <c r="I1309" s="1536"/>
      <c r="J1309" s="1536"/>
      <c r="K1309" s="1536"/>
      <c r="L1309" s="1536"/>
      <c r="M1309" s="1536"/>
      <c r="N1309" s="1536"/>
      <c r="O1309" s="1536"/>
      <c r="P1309" s="1536"/>
      <c r="Q1309" s="1536"/>
      <c r="R1309" s="1536"/>
      <c r="S1309" s="1536"/>
      <c r="T1309" s="1536"/>
      <c r="U1309" s="1536"/>
      <c r="V1309" s="1536"/>
      <c r="W1309" s="1536"/>
      <c r="X1309" s="1536"/>
      <c r="Y1309" s="1536"/>
      <c r="Z1309" s="1536"/>
      <c r="AA1309" s="1536"/>
      <c r="AB1309" s="1536"/>
      <c r="AC1309" s="1536"/>
      <c r="AD1309" s="1536"/>
      <c r="AE1309" s="1536"/>
      <c r="AF1309" s="1536"/>
      <c r="AG1309" s="1536"/>
      <c r="AH1309" s="1536"/>
      <c r="AI1309" s="1536"/>
      <c r="AJ1309" s="1536"/>
      <c r="AK1309" s="1536"/>
      <c r="AL1309" s="1536"/>
      <c r="AM1309" s="1536"/>
      <c r="AN1309" s="1536"/>
      <c r="AO1309" s="1536"/>
      <c r="AP1309" s="1536"/>
      <c r="AQ1309" s="1536"/>
      <c r="AR1309" s="1536"/>
      <c r="AS1309" s="1536"/>
      <c r="AT1309" s="1536"/>
      <c r="AU1309" s="1536"/>
      <c r="AV1309" s="1536"/>
      <c r="AW1309" s="1536"/>
      <c r="AX1309" s="1536"/>
      <c r="AY1309" s="1536"/>
      <c r="AZ1309" s="1536"/>
      <c r="BA1309" s="1536"/>
      <c r="BB1309" s="1536"/>
      <c r="BC1309" s="1536"/>
      <c r="BD1309" s="1536"/>
      <c r="BE1309" s="1536"/>
      <c r="BF1309" s="1536"/>
    </row>
    <row r="1310" spans="2:58" ht="15" x14ac:dyDescent="0.25">
      <c r="B1310" s="1536"/>
      <c r="C1310" s="1536"/>
      <c r="D1310" s="1536"/>
      <c r="E1310" s="1536"/>
      <c r="F1310" s="1536"/>
      <c r="G1310" s="1536"/>
      <c r="H1310" s="1536"/>
      <c r="I1310" s="1536"/>
      <c r="J1310" s="1536"/>
      <c r="K1310" s="1536"/>
      <c r="L1310" s="1536"/>
      <c r="M1310" s="1536"/>
      <c r="N1310" s="1536"/>
      <c r="O1310" s="1536"/>
      <c r="P1310" s="1536"/>
      <c r="Q1310" s="1536"/>
      <c r="R1310" s="1536"/>
      <c r="S1310" s="1536"/>
      <c r="T1310" s="1536"/>
      <c r="U1310" s="1536"/>
      <c r="V1310" s="1536"/>
      <c r="W1310" s="1536"/>
      <c r="X1310" s="1536"/>
      <c r="Y1310" s="1536"/>
      <c r="Z1310" s="1536"/>
      <c r="AA1310" s="1536"/>
      <c r="AB1310" s="1536"/>
      <c r="AC1310" s="1536"/>
      <c r="AD1310" s="1536"/>
      <c r="AE1310" s="1536"/>
      <c r="AF1310" s="1536"/>
      <c r="AG1310" s="1536"/>
      <c r="AH1310" s="1536"/>
      <c r="AI1310" s="1536"/>
      <c r="AJ1310" s="1536"/>
      <c r="AK1310" s="1536"/>
      <c r="AL1310" s="1536"/>
      <c r="AM1310" s="1536"/>
      <c r="AN1310" s="1536"/>
      <c r="AO1310" s="1536"/>
      <c r="AP1310" s="1536"/>
      <c r="AQ1310" s="1536"/>
      <c r="AR1310" s="1536"/>
      <c r="AS1310" s="1536"/>
      <c r="AT1310" s="1536"/>
      <c r="AU1310" s="1536"/>
      <c r="AV1310" s="1536"/>
      <c r="AW1310" s="1536"/>
      <c r="AX1310" s="1536"/>
      <c r="AY1310" s="1536"/>
      <c r="AZ1310" s="1536"/>
      <c r="BA1310" s="1536"/>
      <c r="BB1310" s="1536"/>
      <c r="BC1310" s="1536"/>
      <c r="BD1310" s="1536"/>
      <c r="BE1310" s="1536"/>
      <c r="BF1310" s="1536"/>
    </row>
    <row r="1311" spans="2:58" ht="15" x14ac:dyDescent="0.25">
      <c r="B1311" s="1536"/>
      <c r="C1311" s="1536"/>
      <c r="D1311" s="1536"/>
      <c r="E1311" s="1536"/>
      <c r="F1311" s="1536"/>
      <c r="G1311" s="1536"/>
      <c r="H1311" s="1536"/>
      <c r="I1311" s="1536"/>
      <c r="J1311" s="1536"/>
      <c r="K1311" s="1536"/>
      <c r="L1311" s="1536"/>
      <c r="M1311" s="1536"/>
      <c r="N1311" s="1536"/>
      <c r="O1311" s="1536"/>
      <c r="P1311" s="1536"/>
      <c r="Q1311" s="1536"/>
      <c r="R1311" s="1536"/>
      <c r="S1311" s="1536"/>
      <c r="T1311" s="1536"/>
      <c r="U1311" s="1536"/>
      <c r="V1311" s="1536"/>
      <c r="W1311" s="1536"/>
      <c r="X1311" s="1536"/>
      <c r="Y1311" s="1536"/>
      <c r="Z1311" s="1536"/>
      <c r="AA1311" s="1536"/>
      <c r="AB1311" s="1536"/>
      <c r="AC1311" s="1536"/>
      <c r="AD1311" s="1536"/>
      <c r="AE1311" s="1536"/>
      <c r="AF1311" s="1536"/>
      <c r="AG1311" s="1536"/>
      <c r="AH1311" s="1536"/>
      <c r="AI1311" s="1536"/>
      <c r="AJ1311" s="1536"/>
      <c r="AK1311" s="1536"/>
      <c r="AL1311" s="1536"/>
      <c r="AM1311" s="1536"/>
      <c r="AN1311" s="1536"/>
      <c r="AO1311" s="1536"/>
      <c r="AP1311" s="1536"/>
      <c r="AQ1311" s="1536"/>
      <c r="AR1311" s="1536"/>
      <c r="AS1311" s="1536"/>
      <c r="AT1311" s="1536"/>
      <c r="AU1311" s="1536"/>
      <c r="AV1311" s="1536"/>
      <c r="AW1311" s="1536"/>
      <c r="AX1311" s="1536"/>
      <c r="AY1311" s="1536"/>
      <c r="AZ1311" s="1536"/>
      <c r="BA1311" s="1536"/>
      <c r="BB1311" s="1536"/>
      <c r="BC1311" s="1536"/>
      <c r="BD1311" s="1536"/>
      <c r="BE1311" s="1536"/>
      <c r="BF1311" s="1536"/>
    </row>
    <row r="1312" spans="2:58" ht="15" x14ac:dyDescent="0.25">
      <c r="B1312" s="1536"/>
      <c r="C1312" s="1536"/>
      <c r="D1312" s="1536"/>
      <c r="E1312" s="1536"/>
      <c r="F1312" s="1536"/>
      <c r="G1312" s="1536"/>
      <c r="H1312" s="1536"/>
      <c r="I1312" s="1536"/>
      <c r="J1312" s="1536"/>
      <c r="K1312" s="1536"/>
      <c r="L1312" s="1536"/>
      <c r="M1312" s="1536"/>
      <c r="N1312" s="1536"/>
      <c r="O1312" s="1536"/>
      <c r="P1312" s="1536"/>
      <c r="Q1312" s="1536"/>
      <c r="R1312" s="1536"/>
      <c r="S1312" s="1536"/>
      <c r="T1312" s="1536"/>
      <c r="U1312" s="1536"/>
      <c r="V1312" s="1536"/>
      <c r="W1312" s="1536"/>
      <c r="X1312" s="1536"/>
      <c r="Y1312" s="1536"/>
      <c r="Z1312" s="1536"/>
      <c r="AA1312" s="1536"/>
      <c r="AB1312" s="1536"/>
      <c r="AC1312" s="1536"/>
      <c r="AD1312" s="1536"/>
      <c r="AE1312" s="1536"/>
      <c r="AF1312" s="1536"/>
      <c r="AG1312" s="1536"/>
      <c r="AH1312" s="1536"/>
      <c r="AI1312" s="1536"/>
      <c r="AJ1312" s="1536"/>
      <c r="AK1312" s="1536"/>
      <c r="AL1312" s="1536"/>
      <c r="AM1312" s="1536"/>
      <c r="AN1312" s="1536"/>
      <c r="AO1312" s="1536"/>
      <c r="AP1312" s="1536"/>
      <c r="AQ1312" s="1536"/>
      <c r="AR1312" s="1536"/>
      <c r="AS1312" s="1536"/>
      <c r="AT1312" s="1536"/>
      <c r="AU1312" s="1536"/>
      <c r="AV1312" s="1536"/>
      <c r="AW1312" s="1536"/>
      <c r="AX1312" s="1536"/>
      <c r="AY1312" s="1536"/>
      <c r="AZ1312" s="1536"/>
      <c r="BA1312" s="1536"/>
      <c r="BB1312" s="1536"/>
      <c r="BC1312" s="1536"/>
      <c r="BD1312" s="1536"/>
      <c r="BE1312" s="1536"/>
      <c r="BF1312" s="1536"/>
    </row>
    <row r="1313" spans="2:58" ht="15" x14ac:dyDescent="0.25">
      <c r="B1313" s="1536"/>
      <c r="C1313" s="1536"/>
      <c r="D1313" s="1536"/>
      <c r="E1313" s="1536"/>
      <c r="F1313" s="1536"/>
      <c r="G1313" s="1536"/>
      <c r="H1313" s="1536"/>
      <c r="I1313" s="1536"/>
      <c r="J1313" s="1536"/>
      <c r="K1313" s="1536"/>
      <c r="L1313" s="1536"/>
      <c r="M1313" s="1536"/>
      <c r="N1313" s="1536"/>
      <c r="O1313" s="1536"/>
      <c r="P1313" s="1536"/>
      <c r="Q1313" s="1536"/>
      <c r="R1313" s="1536"/>
      <c r="S1313" s="1536"/>
      <c r="T1313" s="1536"/>
      <c r="U1313" s="1536"/>
      <c r="V1313" s="1536"/>
      <c r="W1313" s="1536"/>
      <c r="X1313" s="1536"/>
      <c r="Y1313" s="1536"/>
      <c r="Z1313" s="1536"/>
      <c r="AA1313" s="1536"/>
      <c r="AB1313" s="1536"/>
      <c r="AC1313" s="1536"/>
      <c r="AD1313" s="1536"/>
      <c r="AE1313" s="1536"/>
      <c r="AF1313" s="1536"/>
      <c r="AG1313" s="1536"/>
      <c r="AH1313" s="1536"/>
      <c r="AI1313" s="1536"/>
      <c r="AJ1313" s="1536"/>
      <c r="AK1313" s="1536"/>
      <c r="AL1313" s="1536"/>
      <c r="AM1313" s="1536"/>
      <c r="AN1313" s="1536"/>
      <c r="AO1313" s="1536"/>
      <c r="AP1313" s="1536"/>
      <c r="AQ1313" s="1536"/>
      <c r="AR1313" s="1536"/>
      <c r="AS1313" s="1536"/>
      <c r="AT1313" s="1536"/>
      <c r="AU1313" s="1536"/>
      <c r="AV1313" s="1536"/>
      <c r="AW1313" s="1536"/>
      <c r="AX1313" s="1536"/>
      <c r="AY1313" s="1536"/>
      <c r="AZ1313" s="1536"/>
      <c r="BA1313" s="1536"/>
      <c r="BB1313" s="1536"/>
      <c r="BC1313" s="1536"/>
      <c r="BD1313" s="1536"/>
      <c r="BE1313" s="1536"/>
      <c r="BF1313" s="1536"/>
    </row>
    <row r="1314" spans="2:58" ht="15" x14ac:dyDescent="0.25">
      <c r="B1314" s="1536"/>
      <c r="C1314" s="1536"/>
      <c r="D1314" s="1536"/>
      <c r="E1314" s="1536"/>
      <c r="F1314" s="1536"/>
      <c r="G1314" s="1536"/>
      <c r="H1314" s="1536"/>
      <c r="I1314" s="1536"/>
      <c r="J1314" s="1536"/>
      <c r="K1314" s="1536"/>
      <c r="L1314" s="1536"/>
      <c r="M1314" s="1536"/>
      <c r="N1314" s="1536"/>
      <c r="O1314" s="1536"/>
      <c r="P1314" s="1536"/>
      <c r="Q1314" s="1536"/>
      <c r="R1314" s="1536"/>
      <c r="S1314" s="1536"/>
      <c r="T1314" s="1536"/>
      <c r="U1314" s="1536"/>
      <c r="V1314" s="1536"/>
      <c r="W1314" s="1536"/>
      <c r="X1314" s="1536"/>
      <c r="Y1314" s="1536"/>
      <c r="Z1314" s="1536"/>
      <c r="AA1314" s="1536"/>
      <c r="AB1314" s="1536"/>
      <c r="AC1314" s="1536"/>
      <c r="AD1314" s="1536"/>
      <c r="AE1314" s="1536"/>
      <c r="AF1314" s="1536"/>
      <c r="AG1314" s="1536"/>
      <c r="AH1314" s="1536"/>
      <c r="AI1314" s="1536"/>
      <c r="AJ1314" s="1536"/>
      <c r="AK1314" s="1536"/>
      <c r="AL1314" s="1536"/>
      <c r="AM1314" s="1536"/>
      <c r="AN1314" s="1536"/>
      <c r="AO1314" s="1536"/>
      <c r="AP1314" s="1536"/>
      <c r="AQ1314" s="1536"/>
      <c r="AR1314" s="1536"/>
      <c r="AS1314" s="1536"/>
      <c r="AT1314" s="1536"/>
      <c r="AU1314" s="1536"/>
      <c r="AV1314" s="1536"/>
      <c r="AW1314" s="1536"/>
      <c r="AX1314" s="1536"/>
      <c r="AY1314" s="1536"/>
      <c r="AZ1314" s="1536"/>
      <c r="BA1314" s="1536"/>
      <c r="BB1314" s="1536"/>
      <c r="BC1314" s="1536"/>
      <c r="BD1314" s="1536"/>
      <c r="BE1314" s="1536"/>
      <c r="BF1314" s="1536"/>
    </row>
    <row r="1315" spans="2:58" ht="15" x14ac:dyDescent="0.25">
      <c r="B1315" s="1536"/>
      <c r="C1315" s="1536"/>
      <c r="D1315" s="1536"/>
      <c r="E1315" s="1536"/>
      <c r="F1315" s="1536"/>
      <c r="G1315" s="1536"/>
      <c r="H1315" s="1536"/>
      <c r="I1315" s="1536"/>
      <c r="J1315" s="1536"/>
      <c r="K1315" s="1536"/>
      <c r="L1315" s="1536"/>
      <c r="M1315" s="1536"/>
      <c r="N1315" s="1536"/>
      <c r="O1315" s="1536"/>
      <c r="P1315" s="1536"/>
      <c r="Q1315" s="1536"/>
      <c r="R1315" s="1536"/>
      <c r="S1315" s="1536"/>
      <c r="T1315" s="1536"/>
      <c r="U1315" s="1536"/>
      <c r="V1315" s="1536"/>
      <c r="W1315" s="1536"/>
      <c r="X1315" s="1536"/>
      <c r="Y1315" s="1536"/>
      <c r="Z1315" s="1536"/>
      <c r="AA1315" s="1536"/>
      <c r="AB1315" s="1536"/>
      <c r="AC1315" s="1536"/>
      <c r="AD1315" s="1536"/>
      <c r="AE1315" s="1536"/>
      <c r="AF1315" s="1536"/>
      <c r="AG1315" s="1536"/>
      <c r="AH1315" s="1536"/>
      <c r="AI1315" s="1536"/>
      <c r="AJ1315" s="1536"/>
      <c r="AK1315" s="1536"/>
      <c r="AL1315" s="1536"/>
      <c r="AM1315" s="1536"/>
      <c r="AN1315" s="1536"/>
      <c r="AO1315" s="1536"/>
      <c r="AP1315" s="1536"/>
      <c r="AQ1315" s="1536"/>
      <c r="AR1315" s="1536"/>
      <c r="AS1315" s="1536"/>
      <c r="AT1315" s="1536"/>
      <c r="AU1315" s="1536"/>
      <c r="AV1315" s="1536"/>
      <c r="AW1315" s="1536"/>
      <c r="AX1315" s="1536"/>
      <c r="AY1315" s="1536"/>
      <c r="AZ1315" s="1536"/>
      <c r="BA1315" s="1536"/>
      <c r="BB1315" s="1536"/>
      <c r="BC1315" s="1536"/>
      <c r="BD1315" s="1536"/>
      <c r="BE1315" s="1536"/>
      <c r="BF1315" s="1536"/>
    </row>
    <row r="1316" spans="2:58" ht="15" x14ac:dyDescent="0.25">
      <c r="B1316" s="1536"/>
      <c r="C1316" s="1536"/>
      <c r="D1316" s="1536"/>
      <c r="E1316" s="1536"/>
      <c r="F1316" s="1536"/>
      <c r="G1316" s="1536"/>
      <c r="H1316" s="1536"/>
      <c r="I1316" s="1536"/>
      <c r="J1316" s="1536"/>
      <c r="K1316" s="1536"/>
      <c r="L1316" s="1536"/>
      <c r="M1316" s="1536"/>
      <c r="N1316" s="1536"/>
      <c r="O1316" s="1536"/>
      <c r="P1316" s="1536"/>
      <c r="Q1316" s="1536"/>
      <c r="R1316" s="1536"/>
      <c r="S1316" s="1536"/>
      <c r="T1316" s="1536"/>
      <c r="U1316" s="1536"/>
      <c r="V1316" s="1536"/>
      <c r="W1316" s="1536"/>
      <c r="X1316" s="1536"/>
      <c r="Y1316" s="1536"/>
      <c r="Z1316" s="1536"/>
      <c r="AA1316" s="1536"/>
      <c r="AB1316" s="1536"/>
      <c r="AC1316" s="1536"/>
      <c r="AD1316" s="1536"/>
      <c r="AE1316" s="1536"/>
      <c r="AF1316" s="1536"/>
      <c r="AG1316" s="1536"/>
      <c r="AH1316" s="1536"/>
      <c r="AI1316" s="1536"/>
      <c r="AJ1316" s="1536"/>
      <c r="AK1316" s="1536"/>
      <c r="AL1316" s="1536"/>
      <c r="AM1316" s="1536"/>
      <c r="AN1316" s="1536"/>
      <c r="AO1316" s="1536"/>
      <c r="AP1316" s="1536"/>
      <c r="AQ1316" s="1536"/>
      <c r="AR1316" s="1536"/>
      <c r="AS1316" s="1536"/>
      <c r="AT1316" s="1536"/>
      <c r="AU1316" s="1536"/>
      <c r="AV1316" s="1536"/>
      <c r="AW1316" s="1536"/>
      <c r="AX1316" s="1536"/>
      <c r="AY1316" s="1536"/>
      <c r="AZ1316" s="1536"/>
      <c r="BA1316" s="1536"/>
      <c r="BB1316" s="1536"/>
      <c r="BC1316" s="1536"/>
      <c r="BD1316" s="1536"/>
      <c r="BE1316" s="1536"/>
      <c r="BF1316" s="1536"/>
    </row>
    <row r="1317" spans="2:58" ht="15" x14ac:dyDescent="0.25">
      <c r="B1317" s="1536"/>
      <c r="C1317" s="1536"/>
      <c r="D1317" s="1536"/>
      <c r="E1317" s="1536"/>
      <c r="F1317" s="1536"/>
      <c r="G1317" s="1536"/>
      <c r="H1317" s="1536"/>
      <c r="I1317" s="1536"/>
      <c r="J1317" s="1536"/>
      <c r="K1317" s="1536"/>
      <c r="L1317" s="1536"/>
      <c r="M1317" s="1536"/>
      <c r="N1317" s="1536"/>
      <c r="O1317" s="1536"/>
      <c r="P1317" s="1536"/>
      <c r="Q1317" s="1536"/>
      <c r="R1317" s="1536"/>
      <c r="S1317" s="1536"/>
      <c r="T1317" s="1536"/>
      <c r="U1317" s="1536"/>
      <c r="V1317" s="1536"/>
      <c r="W1317" s="1536"/>
      <c r="X1317" s="1536"/>
      <c r="Y1317" s="1536"/>
      <c r="Z1317" s="1536"/>
      <c r="AA1317" s="1536"/>
      <c r="AB1317" s="1536"/>
      <c r="AC1317" s="1536"/>
      <c r="AD1317" s="1536"/>
      <c r="AE1317" s="1536"/>
      <c r="AF1317" s="1536"/>
      <c r="AG1317" s="1536"/>
      <c r="AH1317" s="1536"/>
      <c r="AI1317" s="1536"/>
      <c r="AJ1317" s="1536"/>
      <c r="AK1317" s="1536"/>
      <c r="AL1317" s="1536"/>
      <c r="AM1317" s="1536"/>
      <c r="AN1317" s="1536"/>
      <c r="AO1317" s="1536"/>
      <c r="AP1317" s="1536"/>
      <c r="AQ1317" s="1536"/>
      <c r="AR1317" s="1536"/>
      <c r="AS1317" s="1536"/>
      <c r="AT1317" s="1536"/>
      <c r="AU1317" s="1536"/>
      <c r="AV1317" s="1536"/>
      <c r="AW1317" s="1536"/>
      <c r="AX1317" s="1536"/>
      <c r="AY1317" s="1536"/>
      <c r="AZ1317" s="1536"/>
      <c r="BA1317" s="1536"/>
      <c r="BB1317" s="1536"/>
      <c r="BC1317" s="1536"/>
      <c r="BD1317" s="1536"/>
      <c r="BE1317" s="1536"/>
      <c r="BF1317" s="1536"/>
    </row>
    <row r="1318" spans="2:58" ht="15" x14ac:dyDescent="0.25">
      <c r="B1318" s="1536"/>
      <c r="C1318" s="1536"/>
      <c r="D1318" s="1536"/>
      <c r="E1318" s="1536"/>
      <c r="F1318" s="1536"/>
      <c r="G1318" s="1536"/>
      <c r="H1318" s="1536"/>
      <c r="I1318" s="1536"/>
      <c r="J1318" s="1536"/>
      <c r="K1318" s="1536"/>
      <c r="L1318" s="1536"/>
      <c r="M1318" s="1536"/>
      <c r="N1318" s="1536"/>
      <c r="O1318" s="1536"/>
      <c r="P1318" s="1536"/>
      <c r="Q1318" s="1536"/>
      <c r="R1318" s="1536"/>
      <c r="S1318" s="1536"/>
      <c r="T1318" s="1536"/>
      <c r="U1318" s="1536"/>
      <c r="V1318" s="1536"/>
      <c r="W1318" s="1536"/>
      <c r="X1318" s="1536"/>
      <c r="Y1318" s="1536"/>
      <c r="Z1318" s="1536"/>
      <c r="AA1318" s="1536"/>
      <c r="AB1318" s="1536"/>
      <c r="AC1318" s="1536"/>
      <c r="AD1318" s="1536"/>
      <c r="AE1318" s="1536"/>
      <c r="AF1318" s="1536"/>
      <c r="AG1318" s="1536"/>
      <c r="AH1318" s="1536"/>
      <c r="AI1318" s="1536"/>
      <c r="AJ1318" s="1536"/>
      <c r="AK1318" s="1536"/>
      <c r="AL1318" s="1536"/>
      <c r="AM1318" s="1536"/>
      <c r="AN1318" s="1536"/>
      <c r="AO1318" s="1536"/>
      <c r="AP1318" s="1536"/>
      <c r="AQ1318" s="1536"/>
      <c r="AR1318" s="1536"/>
      <c r="AS1318" s="1536"/>
      <c r="AT1318" s="1536"/>
      <c r="AU1318" s="1536"/>
      <c r="AV1318" s="1536"/>
      <c r="AW1318" s="1536"/>
      <c r="AX1318" s="1536"/>
      <c r="AY1318" s="1536"/>
      <c r="AZ1318" s="1536"/>
      <c r="BA1318" s="1536"/>
      <c r="BB1318" s="1536"/>
      <c r="BC1318" s="1536"/>
      <c r="BD1318" s="1536"/>
      <c r="BE1318" s="1536"/>
      <c r="BF1318" s="1536"/>
    </row>
    <row r="1319" spans="2:58" ht="15" x14ac:dyDescent="0.25">
      <c r="B1319" s="1536"/>
      <c r="C1319" s="1536"/>
      <c r="D1319" s="1536"/>
      <c r="E1319" s="1536"/>
      <c r="F1319" s="1536"/>
      <c r="G1319" s="1536"/>
      <c r="H1319" s="1536"/>
      <c r="I1319" s="1536"/>
      <c r="J1319" s="1536"/>
      <c r="K1319" s="1536"/>
      <c r="L1319" s="1536"/>
      <c r="M1319" s="1536"/>
      <c r="N1319" s="1536"/>
      <c r="O1319" s="1536"/>
      <c r="P1319" s="1536"/>
      <c r="Q1319" s="1536"/>
      <c r="R1319" s="1536"/>
      <c r="S1319" s="1536"/>
      <c r="T1319" s="1536"/>
      <c r="U1319" s="1536"/>
      <c r="V1319" s="1536"/>
      <c r="W1319" s="1536"/>
      <c r="X1319" s="1536"/>
      <c r="Y1319" s="1536"/>
      <c r="Z1319" s="1536"/>
      <c r="AA1319" s="1536"/>
      <c r="AB1319" s="1536"/>
      <c r="AC1319" s="1536"/>
      <c r="AD1319" s="1536"/>
      <c r="AE1319" s="1536"/>
      <c r="AF1319" s="1536"/>
      <c r="AG1319" s="1536"/>
      <c r="AH1319" s="1536"/>
      <c r="AI1319" s="1536"/>
      <c r="AJ1319" s="1536"/>
      <c r="AK1319" s="1536"/>
      <c r="AL1319" s="1536"/>
      <c r="AM1319" s="1536"/>
      <c r="AN1319" s="1536"/>
      <c r="AO1319" s="1536"/>
      <c r="AP1319" s="1536"/>
      <c r="AQ1319" s="1536"/>
      <c r="AR1319" s="1536"/>
      <c r="AS1319" s="1536"/>
      <c r="AT1319" s="1536"/>
      <c r="AU1319" s="1536"/>
      <c r="AV1319" s="1536"/>
      <c r="AW1319" s="1536"/>
      <c r="AX1319" s="1536"/>
      <c r="AY1319" s="1536"/>
      <c r="AZ1319" s="1536"/>
      <c r="BA1319" s="1536"/>
      <c r="BB1319" s="1536"/>
      <c r="BC1319" s="1536"/>
      <c r="BD1319" s="1536"/>
      <c r="BE1319" s="1536"/>
      <c r="BF1319" s="1536"/>
    </row>
    <row r="1320" spans="2:58" ht="15" x14ac:dyDescent="0.25">
      <c r="B1320" s="1536"/>
      <c r="C1320" s="1536"/>
      <c r="D1320" s="1536"/>
      <c r="E1320" s="1536"/>
      <c r="F1320" s="1536"/>
      <c r="G1320" s="1536"/>
      <c r="H1320" s="1536"/>
      <c r="I1320" s="1536"/>
      <c r="J1320" s="1536"/>
      <c r="K1320" s="1536"/>
      <c r="L1320" s="1536"/>
      <c r="M1320" s="1536"/>
      <c r="N1320" s="1536"/>
      <c r="O1320" s="1536"/>
      <c r="P1320" s="1536"/>
      <c r="Q1320" s="1536"/>
      <c r="R1320" s="1536"/>
      <c r="S1320" s="1536"/>
      <c r="T1320" s="1536"/>
      <c r="U1320" s="1536"/>
      <c r="V1320" s="1536"/>
      <c r="W1320" s="1536"/>
      <c r="X1320" s="1536"/>
      <c r="Y1320" s="1536"/>
      <c r="Z1320" s="1536"/>
      <c r="AA1320" s="1536"/>
      <c r="AB1320" s="1536"/>
      <c r="AC1320" s="1536"/>
      <c r="AD1320" s="1536"/>
      <c r="AE1320" s="1536"/>
      <c r="AF1320" s="1536"/>
      <c r="AG1320" s="1536"/>
      <c r="AH1320" s="1536"/>
      <c r="AI1320" s="1536"/>
      <c r="AJ1320" s="1536"/>
      <c r="AK1320" s="1536"/>
      <c r="AL1320" s="1536"/>
      <c r="AM1320" s="1536"/>
      <c r="AN1320" s="1536"/>
      <c r="AO1320" s="1536"/>
      <c r="AP1320" s="1536"/>
      <c r="AQ1320" s="1536"/>
      <c r="AR1320" s="1536"/>
      <c r="AS1320" s="1536"/>
      <c r="AT1320" s="1536"/>
      <c r="AU1320" s="1536"/>
      <c r="AV1320" s="1536"/>
      <c r="AW1320" s="1536"/>
      <c r="AX1320" s="1536"/>
      <c r="AY1320" s="1536"/>
      <c r="AZ1320" s="1536"/>
      <c r="BA1320" s="1536"/>
      <c r="BB1320" s="1536"/>
      <c r="BC1320" s="1536"/>
      <c r="BD1320" s="1536"/>
      <c r="BE1320" s="1536"/>
      <c r="BF1320" s="1536"/>
    </row>
    <row r="1321" spans="2:58" ht="15" x14ac:dyDescent="0.25">
      <c r="B1321" s="1536"/>
      <c r="C1321" s="1536"/>
      <c r="D1321" s="1536"/>
      <c r="E1321" s="1536"/>
      <c r="F1321" s="1536"/>
      <c r="G1321" s="1536"/>
      <c r="H1321" s="1536"/>
      <c r="I1321" s="1536"/>
      <c r="J1321" s="1536"/>
      <c r="K1321" s="1536"/>
      <c r="L1321" s="1536"/>
      <c r="M1321" s="1536"/>
      <c r="N1321" s="1536"/>
      <c r="O1321" s="1536"/>
      <c r="P1321" s="1536"/>
      <c r="Q1321" s="1536"/>
      <c r="R1321" s="1536"/>
      <c r="S1321" s="1536"/>
      <c r="T1321" s="1536"/>
      <c r="U1321" s="1536"/>
      <c r="V1321" s="1536"/>
      <c r="W1321" s="1536"/>
      <c r="X1321" s="1536"/>
      <c r="Y1321" s="1536"/>
      <c r="Z1321" s="1536"/>
      <c r="AA1321" s="1536"/>
      <c r="AB1321" s="1536"/>
      <c r="AC1321" s="1536"/>
      <c r="AD1321" s="1536"/>
      <c r="AE1321" s="1536"/>
      <c r="AF1321" s="1536"/>
      <c r="AG1321" s="1536"/>
      <c r="AH1321" s="1536"/>
      <c r="AI1321" s="1536"/>
      <c r="AJ1321" s="1536"/>
      <c r="AK1321" s="1536"/>
      <c r="AL1321" s="1536"/>
      <c r="AM1321" s="1536"/>
      <c r="AN1321" s="1536"/>
      <c r="AO1321" s="1536"/>
      <c r="AP1321" s="1536"/>
      <c r="AQ1321" s="1536"/>
      <c r="AR1321" s="1536"/>
      <c r="AS1321" s="1536"/>
      <c r="AT1321" s="1536"/>
      <c r="AU1321" s="1536"/>
      <c r="AV1321" s="1536"/>
      <c r="AW1321" s="1536"/>
      <c r="AX1321" s="1536"/>
      <c r="AY1321" s="1536"/>
      <c r="AZ1321" s="1536"/>
      <c r="BA1321" s="1536"/>
      <c r="BB1321" s="1536"/>
      <c r="BC1321" s="1536"/>
      <c r="BD1321" s="1536"/>
      <c r="BE1321" s="1536"/>
      <c r="BF1321" s="1536"/>
    </row>
    <row r="1322" spans="2:58" ht="15" x14ac:dyDescent="0.25">
      <c r="B1322" s="1536"/>
      <c r="C1322" s="1536"/>
      <c r="D1322" s="1536"/>
      <c r="E1322" s="1536"/>
      <c r="F1322" s="1536"/>
      <c r="G1322" s="1536"/>
      <c r="H1322" s="1536"/>
      <c r="I1322" s="1536"/>
      <c r="J1322" s="1536"/>
      <c r="K1322" s="1536"/>
      <c r="L1322" s="1536"/>
      <c r="M1322" s="1536"/>
      <c r="N1322" s="1536"/>
      <c r="O1322" s="1536"/>
      <c r="P1322" s="1536"/>
      <c r="Q1322" s="1536"/>
      <c r="R1322" s="1536"/>
      <c r="S1322" s="1536"/>
      <c r="T1322" s="1536"/>
      <c r="U1322" s="1536"/>
      <c r="V1322" s="1536"/>
      <c r="W1322" s="1536"/>
      <c r="X1322" s="1536"/>
      <c r="Y1322" s="1536"/>
      <c r="Z1322" s="1536"/>
      <c r="AA1322" s="1536"/>
      <c r="AB1322" s="1536"/>
      <c r="AC1322" s="1536"/>
      <c r="AD1322" s="1536"/>
      <c r="AE1322" s="1536"/>
      <c r="AF1322" s="1536"/>
      <c r="AG1322" s="1536"/>
      <c r="AH1322" s="1536"/>
      <c r="AI1322" s="1536"/>
      <c r="AJ1322" s="1536"/>
      <c r="AK1322" s="1536"/>
      <c r="AL1322" s="1536"/>
      <c r="AM1322" s="1536"/>
      <c r="AN1322" s="1536"/>
      <c r="AO1322" s="1536"/>
      <c r="AP1322" s="1536"/>
      <c r="AQ1322" s="1536"/>
      <c r="AR1322" s="1536"/>
      <c r="AS1322" s="1536"/>
      <c r="AT1322" s="1536"/>
      <c r="AU1322" s="1536"/>
      <c r="AV1322" s="1536"/>
      <c r="AW1322" s="1536"/>
      <c r="AX1322" s="1536"/>
      <c r="AY1322" s="1536"/>
      <c r="AZ1322" s="1536"/>
      <c r="BA1322" s="1536"/>
      <c r="BB1322" s="1536"/>
      <c r="BC1322" s="1536"/>
      <c r="BD1322" s="1536"/>
      <c r="BE1322" s="1536"/>
      <c r="BF1322" s="1536"/>
    </row>
    <row r="1323" spans="2:58" ht="15" x14ac:dyDescent="0.25">
      <c r="B1323" s="1536"/>
      <c r="C1323" s="1536"/>
      <c r="D1323" s="1536"/>
      <c r="E1323" s="1536"/>
      <c r="F1323" s="1536"/>
      <c r="G1323" s="1536"/>
      <c r="H1323" s="1536"/>
      <c r="I1323" s="1536"/>
      <c r="J1323" s="1536"/>
      <c r="K1323" s="1536"/>
      <c r="L1323" s="1536"/>
      <c r="M1323" s="1536"/>
      <c r="N1323" s="1536"/>
      <c r="O1323" s="1536"/>
      <c r="P1323" s="1536"/>
      <c r="Q1323" s="1536"/>
      <c r="R1323" s="1536"/>
      <c r="S1323" s="1536"/>
      <c r="T1323" s="1536"/>
      <c r="U1323" s="1536"/>
      <c r="V1323" s="1536"/>
      <c r="W1323" s="1536"/>
      <c r="X1323" s="1536"/>
      <c r="Y1323" s="1536"/>
      <c r="Z1323" s="1536"/>
      <c r="AA1323" s="1536"/>
      <c r="AB1323" s="1536"/>
      <c r="AC1323" s="1536"/>
      <c r="AD1323" s="1536"/>
      <c r="AE1323" s="1536"/>
      <c r="AF1323" s="1536"/>
      <c r="AG1323" s="1536"/>
      <c r="AH1323" s="1536"/>
      <c r="AI1323" s="1536"/>
      <c r="AJ1323" s="1536"/>
      <c r="AK1323" s="1536"/>
      <c r="AL1323" s="1536"/>
      <c r="AM1323" s="1536"/>
      <c r="AN1323" s="1536"/>
      <c r="AO1323" s="1536"/>
      <c r="AP1323" s="1536"/>
      <c r="AQ1323" s="1536"/>
      <c r="AR1323" s="1536"/>
      <c r="AS1323" s="1536"/>
      <c r="AT1323" s="1536"/>
      <c r="AU1323" s="1536"/>
      <c r="AV1323" s="1536"/>
      <c r="AW1323" s="1536"/>
      <c r="AX1323" s="1536"/>
      <c r="AY1323" s="1536"/>
      <c r="AZ1323" s="1536"/>
      <c r="BA1323" s="1536"/>
      <c r="BB1323" s="1536"/>
      <c r="BC1323" s="1536"/>
      <c r="BD1323" s="1536"/>
      <c r="BE1323" s="1536"/>
      <c r="BF1323" s="1536"/>
    </row>
    <row r="1324" spans="2:58" ht="15" x14ac:dyDescent="0.25">
      <c r="B1324" s="1536"/>
      <c r="C1324" s="1536"/>
      <c r="D1324" s="1536"/>
      <c r="E1324" s="1536"/>
      <c r="F1324" s="1536"/>
      <c r="G1324" s="1536"/>
      <c r="H1324" s="1536"/>
      <c r="I1324" s="1536"/>
      <c r="J1324" s="1536"/>
      <c r="K1324" s="1536"/>
      <c r="L1324" s="1536"/>
      <c r="M1324" s="1536"/>
      <c r="N1324" s="1536"/>
      <c r="O1324" s="1536"/>
      <c r="P1324" s="1536"/>
      <c r="Q1324" s="1536"/>
      <c r="R1324" s="1536"/>
      <c r="S1324" s="1536"/>
      <c r="T1324" s="1536"/>
      <c r="U1324" s="1536"/>
      <c r="V1324" s="1536"/>
      <c r="W1324" s="1536"/>
      <c r="X1324" s="1536"/>
      <c r="Y1324" s="1536"/>
      <c r="Z1324" s="1536"/>
      <c r="AA1324" s="1536"/>
      <c r="AB1324" s="1536"/>
      <c r="AC1324" s="1536"/>
      <c r="AD1324" s="1536"/>
      <c r="AE1324" s="1536"/>
      <c r="AF1324" s="1536"/>
      <c r="AG1324" s="1536"/>
      <c r="AH1324" s="1536"/>
      <c r="AI1324" s="1536"/>
      <c r="AJ1324" s="1536"/>
      <c r="AK1324" s="1536"/>
      <c r="AL1324" s="1536"/>
      <c r="AM1324" s="1536"/>
      <c r="AN1324" s="1536"/>
      <c r="AO1324" s="1536"/>
      <c r="AP1324" s="1536"/>
      <c r="AQ1324" s="1536"/>
      <c r="AR1324" s="1536"/>
      <c r="AS1324" s="1536"/>
      <c r="AT1324" s="1536"/>
      <c r="AU1324" s="1536"/>
      <c r="AV1324" s="1536"/>
      <c r="AW1324" s="1536"/>
      <c r="AX1324" s="1536"/>
      <c r="AY1324" s="1536"/>
      <c r="AZ1324" s="1536"/>
      <c r="BA1324" s="1536"/>
      <c r="BB1324" s="1536"/>
      <c r="BC1324" s="1536"/>
      <c r="BD1324" s="1536"/>
      <c r="BE1324" s="1536"/>
      <c r="BF1324" s="1536"/>
    </row>
    <row r="1325" spans="2:58" ht="15" x14ac:dyDescent="0.25">
      <c r="B1325" s="1536"/>
      <c r="C1325" s="1536"/>
      <c r="D1325" s="1536"/>
      <c r="E1325" s="1536"/>
      <c r="F1325" s="1536"/>
      <c r="G1325" s="1536"/>
      <c r="H1325" s="1536"/>
      <c r="I1325" s="1536"/>
      <c r="J1325" s="1536"/>
      <c r="K1325" s="1536"/>
      <c r="L1325" s="1536"/>
      <c r="M1325" s="1536"/>
      <c r="N1325" s="1536"/>
      <c r="O1325" s="1536"/>
      <c r="P1325" s="1536"/>
      <c r="Q1325" s="1536"/>
      <c r="R1325" s="1536"/>
      <c r="S1325" s="1536"/>
      <c r="T1325" s="1536"/>
      <c r="U1325" s="1536"/>
      <c r="V1325" s="1536"/>
      <c r="W1325" s="1536"/>
      <c r="X1325" s="1536"/>
      <c r="Y1325" s="1536"/>
      <c r="Z1325" s="1536"/>
      <c r="AA1325" s="1536"/>
      <c r="AB1325" s="1536"/>
      <c r="AC1325" s="1536"/>
      <c r="AD1325" s="1536"/>
      <c r="AE1325" s="1536"/>
      <c r="AF1325" s="1536"/>
      <c r="AG1325" s="1536"/>
      <c r="AH1325" s="1536"/>
      <c r="AI1325" s="1536"/>
      <c r="AJ1325" s="1536"/>
      <c r="AK1325" s="1536"/>
      <c r="AL1325" s="1536"/>
      <c r="AM1325" s="1536"/>
      <c r="AN1325" s="1536"/>
      <c r="AO1325" s="1536"/>
      <c r="AP1325" s="1536"/>
      <c r="AQ1325" s="1536"/>
      <c r="AR1325" s="1536"/>
      <c r="AS1325" s="1536"/>
      <c r="AT1325" s="1536"/>
      <c r="AU1325" s="1536"/>
      <c r="AV1325" s="1536"/>
      <c r="AW1325" s="1536"/>
      <c r="AX1325" s="1536"/>
      <c r="AY1325" s="1536"/>
      <c r="AZ1325" s="1536"/>
      <c r="BA1325" s="1536"/>
      <c r="BB1325" s="1536"/>
      <c r="BC1325" s="1536"/>
      <c r="BD1325" s="1536"/>
      <c r="BE1325" s="1536"/>
      <c r="BF1325" s="1536"/>
    </row>
    <row r="1326" spans="2:58" ht="15" x14ac:dyDescent="0.25">
      <c r="B1326" s="1536"/>
      <c r="C1326" s="1536"/>
      <c r="D1326" s="1536"/>
      <c r="E1326" s="1536"/>
      <c r="F1326" s="1536"/>
      <c r="G1326" s="1536"/>
      <c r="H1326" s="1536"/>
      <c r="I1326" s="1536"/>
      <c r="J1326" s="1536"/>
      <c r="K1326" s="1536"/>
      <c r="L1326" s="1536"/>
      <c r="M1326" s="1536"/>
      <c r="N1326" s="1536"/>
      <c r="O1326" s="1536"/>
      <c r="P1326" s="1536"/>
      <c r="Q1326" s="1536"/>
      <c r="R1326" s="1536"/>
      <c r="S1326" s="1536"/>
      <c r="T1326" s="1536"/>
      <c r="U1326" s="1536"/>
      <c r="V1326" s="1536"/>
      <c r="W1326" s="1536"/>
      <c r="X1326" s="1536"/>
      <c r="Y1326" s="1536"/>
      <c r="Z1326" s="1536"/>
      <c r="AA1326" s="1536"/>
      <c r="AB1326" s="1536"/>
      <c r="AC1326" s="1536"/>
      <c r="AD1326" s="1536"/>
      <c r="AE1326" s="1536"/>
      <c r="AF1326" s="1536"/>
      <c r="AG1326" s="1536"/>
      <c r="AH1326" s="1536"/>
      <c r="AI1326" s="1536"/>
      <c r="AJ1326" s="1536"/>
      <c r="AK1326" s="1536"/>
      <c r="AL1326" s="1536"/>
      <c r="AM1326" s="1536"/>
      <c r="AN1326" s="1536"/>
      <c r="AO1326" s="1536"/>
      <c r="AP1326" s="1536"/>
      <c r="AQ1326" s="1536"/>
      <c r="AR1326" s="1536"/>
      <c r="AS1326" s="1536"/>
      <c r="AT1326" s="1536"/>
      <c r="AU1326" s="1536"/>
      <c r="AV1326" s="1536"/>
      <c r="AW1326" s="1536"/>
      <c r="AX1326" s="1536"/>
      <c r="AY1326" s="1536"/>
      <c r="AZ1326" s="1536"/>
      <c r="BA1326" s="1536"/>
      <c r="BB1326" s="1536"/>
      <c r="BC1326" s="1536"/>
      <c r="BD1326" s="1536"/>
      <c r="BE1326" s="1536"/>
      <c r="BF1326" s="1536"/>
    </row>
    <row r="1327" spans="2:58" ht="15" x14ac:dyDescent="0.25">
      <c r="B1327" s="1536"/>
      <c r="C1327" s="1536"/>
      <c r="D1327" s="1536"/>
      <c r="E1327" s="1536"/>
      <c r="F1327" s="1536"/>
      <c r="G1327" s="1536"/>
      <c r="H1327" s="1536"/>
      <c r="I1327" s="1536"/>
      <c r="J1327" s="1536"/>
      <c r="K1327" s="1536"/>
      <c r="L1327" s="1536"/>
      <c r="M1327" s="1536"/>
      <c r="N1327" s="1536"/>
      <c r="O1327" s="1536"/>
      <c r="P1327" s="1536"/>
      <c r="Q1327" s="1536"/>
      <c r="R1327" s="1536"/>
      <c r="S1327" s="1536"/>
      <c r="T1327" s="1536"/>
      <c r="U1327" s="1536"/>
      <c r="V1327" s="1536"/>
      <c r="W1327" s="1536"/>
      <c r="X1327" s="1536"/>
      <c r="Y1327" s="1536"/>
      <c r="Z1327" s="1536"/>
      <c r="AA1327" s="1536"/>
      <c r="AB1327" s="1536"/>
      <c r="AC1327" s="1536"/>
      <c r="AD1327" s="1536"/>
      <c r="AE1327" s="1536"/>
      <c r="AF1327" s="1536"/>
      <c r="AG1327" s="1536"/>
      <c r="AH1327" s="1536"/>
      <c r="AI1327" s="1536"/>
      <c r="AJ1327" s="1536"/>
      <c r="AK1327" s="1536"/>
      <c r="AL1327" s="1536"/>
      <c r="AM1327" s="1536"/>
      <c r="AN1327" s="1536"/>
      <c r="AO1327" s="1536"/>
      <c r="AP1327" s="1536"/>
      <c r="AQ1327" s="1536"/>
      <c r="AR1327" s="1536"/>
      <c r="AS1327" s="1536"/>
      <c r="AT1327" s="1536"/>
      <c r="AU1327" s="1536"/>
      <c r="AV1327" s="1536"/>
      <c r="AW1327" s="1536"/>
      <c r="AX1327" s="1536"/>
      <c r="AY1327" s="1536"/>
      <c r="AZ1327" s="1536"/>
      <c r="BA1327" s="1536"/>
      <c r="BB1327" s="1536"/>
      <c r="BC1327" s="1536"/>
      <c r="BD1327" s="1536"/>
      <c r="BE1327" s="1536"/>
      <c r="BF1327" s="1536"/>
    </row>
    <row r="1328" spans="2:58" ht="15" x14ac:dyDescent="0.25">
      <c r="B1328" s="1536"/>
      <c r="C1328" s="1536"/>
      <c r="D1328" s="1536"/>
      <c r="E1328" s="1536"/>
      <c r="F1328" s="1536"/>
      <c r="G1328" s="1536"/>
      <c r="H1328" s="1536"/>
      <c r="I1328" s="1536"/>
      <c r="J1328" s="1536"/>
      <c r="K1328" s="1536"/>
      <c r="L1328" s="1536"/>
      <c r="M1328" s="1536"/>
      <c r="N1328" s="1536"/>
      <c r="O1328" s="1536"/>
      <c r="P1328" s="1536"/>
      <c r="Q1328" s="1536"/>
      <c r="R1328" s="1536"/>
      <c r="S1328" s="1536"/>
      <c r="T1328" s="1536"/>
      <c r="U1328" s="1536"/>
      <c r="V1328" s="1536"/>
      <c r="W1328" s="1536"/>
      <c r="X1328" s="1536"/>
      <c r="Y1328" s="1536"/>
      <c r="Z1328" s="1536"/>
      <c r="AA1328" s="1536"/>
      <c r="AB1328" s="1536"/>
      <c r="AC1328" s="1536"/>
      <c r="AD1328" s="1536"/>
      <c r="AE1328" s="1536"/>
      <c r="AF1328" s="1536"/>
      <c r="AG1328" s="1536"/>
      <c r="AH1328" s="1536"/>
      <c r="AI1328" s="1536"/>
      <c r="AJ1328" s="1536"/>
      <c r="AK1328" s="1536"/>
      <c r="AL1328" s="1536"/>
      <c r="AM1328" s="1536"/>
      <c r="AN1328" s="1536"/>
      <c r="AO1328" s="1536"/>
      <c r="AP1328" s="1536"/>
      <c r="AQ1328" s="1536"/>
      <c r="AR1328" s="1536"/>
      <c r="AS1328" s="1536"/>
      <c r="AT1328" s="1536"/>
      <c r="AU1328" s="1536"/>
      <c r="AV1328" s="1536"/>
      <c r="AW1328" s="1536"/>
      <c r="AX1328" s="1536"/>
      <c r="AY1328" s="1536"/>
      <c r="AZ1328" s="1536"/>
      <c r="BA1328" s="1536"/>
      <c r="BB1328" s="1536"/>
      <c r="BC1328" s="1536"/>
      <c r="BD1328" s="1536"/>
      <c r="BE1328" s="1536"/>
      <c r="BF1328" s="1536"/>
    </row>
    <row r="1329" spans="2:58" ht="15" x14ac:dyDescent="0.25">
      <c r="B1329" s="1536"/>
      <c r="C1329" s="1536"/>
      <c r="D1329" s="1536"/>
      <c r="E1329" s="1536"/>
      <c r="F1329" s="1536"/>
      <c r="G1329" s="1536"/>
      <c r="H1329" s="1536"/>
      <c r="I1329" s="1536"/>
      <c r="J1329" s="1536"/>
      <c r="K1329" s="1536"/>
      <c r="L1329" s="1536"/>
      <c r="M1329" s="1536"/>
      <c r="N1329" s="1536"/>
      <c r="O1329" s="1536"/>
      <c r="P1329" s="1536"/>
      <c r="Q1329" s="1536"/>
      <c r="R1329" s="1536"/>
      <c r="S1329" s="1536"/>
      <c r="T1329" s="1536"/>
      <c r="U1329" s="1536"/>
      <c r="V1329" s="1536"/>
      <c r="W1329" s="1536"/>
      <c r="X1329" s="1536"/>
      <c r="Y1329" s="1536"/>
      <c r="Z1329" s="1536"/>
      <c r="AA1329" s="1536"/>
      <c r="AB1329" s="1536"/>
      <c r="AC1329" s="1536"/>
      <c r="AD1329" s="1536"/>
      <c r="AE1329" s="1536"/>
      <c r="AF1329" s="1536"/>
      <c r="AG1329" s="1536"/>
      <c r="AH1329" s="1536"/>
      <c r="AI1329" s="1536"/>
      <c r="AJ1329" s="1536"/>
      <c r="AK1329" s="1536"/>
      <c r="AL1329" s="1536"/>
      <c r="AM1329" s="1536"/>
      <c r="AN1329" s="1536"/>
      <c r="AO1329" s="1536"/>
      <c r="AP1329" s="1536"/>
      <c r="AQ1329" s="1536"/>
      <c r="AR1329" s="1536"/>
      <c r="AS1329" s="1536"/>
      <c r="AT1329" s="1536"/>
      <c r="AU1329" s="1536"/>
      <c r="AV1329" s="1536"/>
      <c r="AW1329" s="1536"/>
      <c r="AX1329" s="1536"/>
      <c r="AY1329" s="1536"/>
      <c r="AZ1329" s="1536"/>
      <c r="BA1329" s="1536"/>
      <c r="BB1329" s="1536"/>
      <c r="BC1329" s="1536"/>
      <c r="BD1329" s="1536"/>
      <c r="BE1329" s="1536"/>
      <c r="BF1329" s="1536"/>
    </row>
    <row r="1330" spans="2:58" ht="15" x14ac:dyDescent="0.25">
      <c r="B1330" s="1536"/>
      <c r="C1330" s="1536"/>
      <c r="D1330" s="1536"/>
      <c r="E1330" s="1536"/>
      <c r="F1330" s="1536"/>
      <c r="G1330" s="1536"/>
      <c r="H1330" s="1536"/>
      <c r="I1330" s="1536"/>
      <c r="J1330" s="1536"/>
      <c r="K1330" s="1536"/>
      <c r="L1330" s="1536"/>
      <c r="M1330" s="1536"/>
      <c r="N1330" s="1536"/>
      <c r="O1330" s="1536"/>
      <c r="P1330" s="1536"/>
      <c r="Q1330" s="1536"/>
      <c r="R1330" s="1536"/>
      <c r="S1330" s="1536"/>
      <c r="T1330" s="1536"/>
      <c r="U1330" s="1536"/>
      <c r="V1330" s="1536"/>
      <c r="W1330" s="1536"/>
      <c r="X1330" s="1536"/>
      <c r="Y1330" s="1536"/>
      <c r="Z1330" s="1536"/>
      <c r="AA1330" s="1536"/>
      <c r="AB1330" s="1536"/>
      <c r="AC1330" s="1536"/>
      <c r="AD1330" s="1536"/>
      <c r="AE1330" s="1536"/>
      <c r="AF1330" s="1536"/>
      <c r="AG1330" s="1536"/>
      <c r="AH1330" s="1536"/>
      <c r="AI1330" s="1536"/>
      <c r="AJ1330" s="1536"/>
      <c r="AK1330" s="1536"/>
      <c r="AL1330" s="1536"/>
      <c r="AM1330" s="1536"/>
      <c r="AN1330" s="1536"/>
      <c r="AO1330" s="1536"/>
      <c r="AP1330" s="1536"/>
      <c r="AQ1330" s="1536"/>
      <c r="AR1330" s="1536"/>
      <c r="AS1330" s="1536"/>
      <c r="AT1330" s="1536"/>
      <c r="AU1330" s="1536"/>
      <c r="AV1330" s="1536"/>
      <c r="AW1330" s="1536"/>
      <c r="AX1330" s="1536"/>
      <c r="AY1330" s="1536"/>
      <c r="AZ1330" s="1536"/>
      <c r="BA1330" s="1536"/>
      <c r="BB1330" s="1536"/>
      <c r="BC1330" s="1536"/>
      <c r="BD1330" s="1536"/>
      <c r="BE1330" s="1536"/>
      <c r="BF1330" s="1536"/>
    </row>
    <row r="1331" spans="2:58" ht="15" x14ac:dyDescent="0.25">
      <c r="B1331" s="1536"/>
      <c r="C1331" s="1536"/>
      <c r="D1331" s="1536"/>
      <c r="E1331" s="1536"/>
      <c r="F1331" s="1536"/>
      <c r="G1331" s="1536"/>
      <c r="H1331" s="1536"/>
      <c r="I1331" s="1536"/>
      <c r="J1331" s="1536"/>
      <c r="K1331" s="1536"/>
      <c r="L1331" s="1536"/>
      <c r="M1331" s="1536"/>
      <c r="N1331" s="1536"/>
      <c r="O1331" s="1536"/>
      <c r="P1331" s="1536"/>
      <c r="Q1331" s="1536"/>
      <c r="R1331" s="1536"/>
      <c r="S1331" s="1536"/>
      <c r="T1331" s="1536"/>
      <c r="U1331" s="1536"/>
      <c r="V1331" s="1536"/>
      <c r="W1331" s="1536"/>
      <c r="X1331" s="1536"/>
      <c r="Y1331" s="1536"/>
      <c r="Z1331" s="1536"/>
      <c r="AA1331" s="1536"/>
      <c r="AB1331" s="1536"/>
      <c r="AC1331" s="1536"/>
      <c r="AD1331" s="1536"/>
      <c r="AE1331" s="1536"/>
      <c r="AF1331" s="1536"/>
      <c r="AG1331" s="1536"/>
      <c r="AH1331" s="1536"/>
      <c r="AI1331" s="1536"/>
      <c r="AJ1331" s="1536"/>
      <c r="AK1331" s="1536"/>
      <c r="AL1331" s="1536"/>
      <c r="AM1331" s="1536"/>
      <c r="AN1331" s="1536"/>
      <c r="AO1331" s="1536"/>
      <c r="AP1331" s="1536"/>
      <c r="AQ1331" s="1536"/>
      <c r="AR1331" s="1536"/>
      <c r="AS1331" s="1536"/>
      <c r="AT1331" s="1536"/>
      <c r="AU1331" s="1536"/>
      <c r="AV1331" s="1536"/>
      <c r="AW1331" s="1536"/>
      <c r="AX1331" s="1536"/>
      <c r="AY1331" s="1536"/>
      <c r="AZ1331" s="1536"/>
      <c r="BA1331" s="1536"/>
      <c r="BB1331" s="1536"/>
      <c r="BC1331" s="1536"/>
      <c r="BD1331" s="1536"/>
      <c r="BE1331" s="1536"/>
      <c r="BF1331" s="1536"/>
    </row>
    <row r="1332" spans="2:58" ht="15" x14ac:dyDescent="0.25">
      <c r="B1332" s="1536"/>
      <c r="C1332" s="1536"/>
      <c r="D1332" s="1536"/>
      <c r="E1332" s="1536"/>
      <c r="F1332" s="1536"/>
      <c r="G1332" s="1536"/>
      <c r="H1332" s="1536"/>
      <c r="I1332" s="1536"/>
      <c r="J1332" s="1536"/>
      <c r="K1332" s="1536"/>
      <c r="L1332" s="1536"/>
      <c r="M1332" s="1536"/>
      <c r="N1332" s="1536"/>
      <c r="O1332" s="1536"/>
      <c r="P1332" s="1536"/>
      <c r="Q1332" s="1536"/>
      <c r="R1332" s="1536"/>
      <c r="S1332" s="1536"/>
      <c r="T1332" s="1536"/>
      <c r="U1332" s="1536"/>
      <c r="V1332" s="1536"/>
      <c r="W1332" s="1536"/>
      <c r="X1332" s="1536"/>
      <c r="Y1332" s="1536"/>
      <c r="Z1332" s="1536"/>
      <c r="AA1332" s="1536"/>
      <c r="AB1332" s="1536"/>
      <c r="AC1332" s="1536"/>
      <c r="AD1332" s="1536"/>
      <c r="AE1332" s="1536"/>
      <c r="AF1332" s="1536"/>
      <c r="AG1332" s="1536"/>
      <c r="AH1332" s="1536"/>
      <c r="AI1332" s="1536"/>
      <c r="AJ1332" s="1536"/>
      <c r="AK1332" s="1536"/>
      <c r="AL1332" s="1536"/>
      <c r="AM1332" s="1536"/>
      <c r="AN1332" s="1536"/>
      <c r="AO1332" s="1536"/>
      <c r="AP1332" s="1536"/>
      <c r="AQ1332" s="1536"/>
      <c r="AR1332" s="1536"/>
      <c r="AS1332" s="1536"/>
      <c r="AT1332" s="1536"/>
      <c r="AU1332" s="1536"/>
      <c r="AV1332" s="1536"/>
      <c r="AW1332" s="1536"/>
      <c r="AX1332" s="1536"/>
      <c r="AY1332" s="1536"/>
      <c r="AZ1332" s="1536"/>
      <c r="BA1332" s="1536"/>
      <c r="BB1332" s="1536"/>
      <c r="BC1332" s="1536"/>
      <c r="BD1332" s="1536"/>
      <c r="BE1332" s="1536"/>
      <c r="BF1332" s="1536"/>
    </row>
    <row r="1333" spans="2:58" ht="15" x14ac:dyDescent="0.25">
      <c r="B1333" s="1536"/>
      <c r="C1333" s="1536"/>
      <c r="D1333" s="1536"/>
      <c r="E1333" s="1536"/>
      <c r="F1333" s="1536"/>
      <c r="G1333" s="1536"/>
      <c r="H1333" s="1536"/>
      <c r="I1333" s="1536"/>
      <c r="J1333" s="1536"/>
      <c r="K1333" s="1536"/>
      <c r="L1333" s="1536"/>
      <c r="M1333" s="1536"/>
      <c r="N1333" s="1536"/>
      <c r="O1333" s="1536"/>
      <c r="P1333" s="1536"/>
      <c r="Q1333" s="1536"/>
      <c r="R1333" s="1536"/>
      <c r="S1333" s="1536"/>
      <c r="T1333" s="1536"/>
      <c r="U1333" s="1536"/>
      <c r="V1333" s="1536"/>
      <c r="W1333" s="1536"/>
      <c r="X1333" s="1536"/>
      <c r="Y1333" s="1536"/>
      <c r="Z1333" s="1536"/>
      <c r="AA1333" s="1536"/>
      <c r="AB1333" s="1536"/>
      <c r="AC1333" s="1536"/>
      <c r="AD1333" s="1536"/>
      <c r="AE1333" s="1536"/>
      <c r="AF1333" s="1536"/>
      <c r="AG1333" s="1536"/>
      <c r="AH1333" s="1536"/>
      <c r="AI1333" s="1536"/>
      <c r="AJ1333" s="1536"/>
      <c r="AK1333" s="1536"/>
      <c r="AL1333" s="1536"/>
      <c r="AM1333" s="1536"/>
      <c r="AN1333" s="1536"/>
      <c r="AO1333" s="1536"/>
      <c r="AP1333" s="1536"/>
      <c r="AQ1333" s="1536"/>
      <c r="AR1333" s="1536"/>
      <c r="AS1333" s="1536"/>
      <c r="AT1333" s="1536"/>
      <c r="AU1333" s="1536"/>
      <c r="AV1333" s="1536"/>
      <c r="AW1333" s="1536"/>
      <c r="AX1333" s="1536"/>
      <c r="AY1333" s="1536"/>
      <c r="AZ1333" s="1536"/>
      <c r="BA1333" s="1536"/>
      <c r="BB1333" s="1536"/>
      <c r="BC1333" s="1536"/>
      <c r="BD1333" s="1536"/>
      <c r="BE1333" s="1536"/>
      <c r="BF1333" s="1536"/>
    </row>
    <row r="1334" spans="2:58" ht="15" x14ac:dyDescent="0.25">
      <c r="B1334" s="1536"/>
      <c r="C1334" s="1536"/>
      <c r="D1334" s="1536"/>
      <c r="E1334" s="1536"/>
      <c r="F1334" s="1536"/>
      <c r="G1334" s="1536"/>
      <c r="H1334" s="1536"/>
      <c r="I1334" s="1536"/>
      <c r="J1334" s="1536"/>
      <c r="K1334" s="1536"/>
      <c r="L1334" s="1536"/>
      <c r="M1334" s="1536"/>
      <c r="N1334" s="1536"/>
      <c r="O1334" s="1536"/>
      <c r="P1334" s="1536"/>
      <c r="Q1334" s="1536"/>
      <c r="R1334" s="1536"/>
      <c r="S1334" s="1536"/>
      <c r="T1334" s="1536"/>
      <c r="U1334" s="1536"/>
      <c r="V1334" s="1536"/>
      <c r="W1334" s="1536"/>
      <c r="X1334" s="1536"/>
      <c r="Y1334" s="1536"/>
      <c r="Z1334" s="1536"/>
      <c r="AA1334" s="1536"/>
      <c r="AB1334" s="1536"/>
      <c r="AC1334" s="1536"/>
      <c r="AD1334" s="1536"/>
      <c r="AE1334" s="1536"/>
      <c r="AF1334" s="1536"/>
      <c r="AG1334" s="1536"/>
      <c r="AH1334" s="1536"/>
      <c r="AI1334" s="1536"/>
      <c r="AJ1334" s="1536"/>
      <c r="AK1334" s="1536"/>
      <c r="AL1334" s="1536"/>
      <c r="AM1334" s="1536"/>
      <c r="AN1334" s="1536"/>
      <c r="AO1334" s="1536"/>
      <c r="AP1334" s="1536"/>
      <c r="AQ1334" s="1536"/>
      <c r="AR1334" s="1536"/>
      <c r="AS1334" s="1536"/>
      <c r="AT1334" s="1536"/>
      <c r="AU1334" s="1536"/>
      <c r="AV1334" s="1536"/>
      <c r="AW1334" s="1536"/>
      <c r="AX1334" s="1536"/>
      <c r="AY1334" s="1536"/>
      <c r="AZ1334" s="1536"/>
      <c r="BA1334" s="1536"/>
      <c r="BB1334" s="1536"/>
      <c r="BC1334" s="1536"/>
      <c r="BD1334" s="1536"/>
      <c r="BE1334" s="1536"/>
      <c r="BF1334" s="1536"/>
    </row>
    <row r="1335" spans="2:58" ht="15" x14ac:dyDescent="0.25">
      <c r="B1335" s="1536"/>
      <c r="C1335" s="1536"/>
      <c r="D1335" s="1536"/>
      <c r="E1335" s="1536"/>
      <c r="F1335" s="1536"/>
      <c r="G1335" s="1536"/>
      <c r="H1335" s="1536"/>
      <c r="I1335" s="1536"/>
      <c r="J1335" s="1536"/>
      <c r="K1335" s="1536"/>
      <c r="L1335" s="1536"/>
      <c r="M1335" s="1536"/>
      <c r="N1335" s="1536"/>
      <c r="O1335" s="1536"/>
      <c r="P1335" s="1536"/>
      <c r="Q1335" s="1536"/>
      <c r="R1335" s="1536"/>
      <c r="S1335" s="1536"/>
      <c r="T1335" s="1536"/>
      <c r="U1335" s="1536"/>
      <c r="V1335" s="1536"/>
      <c r="W1335" s="1536"/>
      <c r="X1335" s="1536"/>
      <c r="Y1335" s="1536"/>
      <c r="Z1335" s="1536"/>
      <c r="AA1335" s="1536"/>
      <c r="AB1335" s="1536"/>
      <c r="AC1335" s="1536"/>
      <c r="AD1335" s="1536"/>
      <c r="AE1335" s="1536"/>
      <c r="AF1335" s="1536"/>
      <c r="AG1335" s="1536"/>
      <c r="AH1335" s="1536"/>
      <c r="AI1335" s="1536"/>
      <c r="AJ1335" s="1536"/>
      <c r="AK1335" s="1536"/>
      <c r="AL1335" s="1536"/>
      <c r="AM1335" s="1536"/>
      <c r="AN1335" s="1536"/>
      <c r="AO1335" s="1536"/>
      <c r="AP1335" s="1536"/>
      <c r="AQ1335" s="1536"/>
      <c r="AR1335" s="1536"/>
      <c r="AS1335" s="1536"/>
      <c r="AT1335" s="1536"/>
      <c r="AU1335" s="1536"/>
      <c r="AV1335" s="1536"/>
      <c r="AW1335" s="1536"/>
      <c r="AX1335" s="1536"/>
      <c r="AY1335" s="1536"/>
      <c r="AZ1335" s="1536"/>
      <c r="BA1335" s="1536"/>
      <c r="BB1335" s="1536"/>
      <c r="BC1335" s="1536"/>
      <c r="BD1335" s="1536"/>
      <c r="BE1335" s="1536"/>
      <c r="BF1335" s="1536"/>
    </row>
    <row r="1336" spans="2:58" ht="15" x14ac:dyDescent="0.25">
      <c r="B1336" s="1536"/>
      <c r="C1336" s="1536"/>
      <c r="D1336" s="1536"/>
      <c r="E1336" s="1536"/>
      <c r="F1336" s="1536"/>
      <c r="G1336" s="1536"/>
      <c r="H1336" s="1536"/>
      <c r="I1336" s="1536"/>
      <c r="J1336" s="1536"/>
      <c r="K1336" s="1536"/>
      <c r="L1336" s="1536"/>
      <c r="M1336" s="1536"/>
      <c r="N1336" s="1536"/>
      <c r="O1336" s="1536"/>
      <c r="P1336" s="1536"/>
      <c r="Q1336" s="1536"/>
      <c r="R1336" s="1536"/>
      <c r="S1336" s="1536"/>
      <c r="T1336" s="1536"/>
      <c r="U1336" s="1536"/>
      <c r="V1336" s="1536"/>
      <c r="W1336" s="1536"/>
      <c r="X1336" s="1536"/>
      <c r="Y1336" s="1536"/>
      <c r="Z1336" s="1536"/>
      <c r="AA1336" s="1536"/>
      <c r="AB1336" s="1536"/>
      <c r="AC1336" s="1536"/>
      <c r="AD1336" s="1536"/>
      <c r="AE1336" s="1536"/>
      <c r="AF1336" s="1536"/>
      <c r="AG1336" s="1536"/>
      <c r="AH1336" s="1536"/>
      <c r="AI1336" s="1536"/>
      <c r="AJ1336" s="1536"/>
      <c r="AK1336" s="1536"/>
      <c r="AL1336" s="1536"/>
      <c r="AM1336" s="1536"/>
      <c r="AN1336" s="1536"/>
      <c r="AO1336" s="1536"/>
      <c r="AP1336" s="1536"/>
      <c r="AQ1336" s="1536"/>
      <c r="AR1336" s="1536"/>
      <c r="AS1336" s="1536"/>
      <c r="AT1336" s="1536"/>
      <c r="AU1336" s="1536"/>
      <c r="AV1336" s="1536"/>
      <c r="AW1336" s="1536"/>
      <c r="AX1336" s="1536"/>
      <c r="AY1336" s="1536"/>
      <c r="AZ1336" s="1536"/>
      <c r="BA1336" s="1536"/>
      <c r="BB1336" s="1536"/>
      <c r="BC1336" s="1536"/>
      <c r="BD1336" s="1536"/>
      <c r="BE1336" s="1536"/>
      <c r="BF1336" s="1536"/>
    </row>
    <row r="1337" spans="2:58" ht="15" x14ac:dyDescent="0.25">
      <c r="B1337" s="1536"/>
      <c r="C1337" s="1536"/>
      <c r="D1337" s="1536"/>
      <c r="E1337" s="1536"/>
      <c r="F1337" s="1536"/>
      <c r="G1337" s="1536"/>
      <c r="H1337" s="1536"/>
      <c r="I1337" s="1536"/>
      <c r="J1337" s="1536"/>
      <c r="K1337" s="1536"/>
      <c r="L1337" s="1536"/>
      <c r="M1337" s="1536"/>
      <c r="N1337" s="1536"/>
      <c r="O1337" s="1536"/>
      <c r="P1337" s="1536"/>
      <c r="Q1337" s="1536"/>
      <c r="R1337" s="1536"/>
      <c r="S1337" s="1536"/>
      <c r="T1337" s="1536"/>
      <c r="U1337" s="1536"/>
      <c r="V1337" s="1536"/>
      <c r="W1337" s="1536"/>
      <c r="X1337" s="1536"/>
      <c r="Y1337" s="1536"/>
      <c r="Z1337" s="1536"/>
      <c r="AA1337" s="1536"/>
      <c r="AB1337" s="1536"/>
      <c r="AC1337" s="1536"/>
      <c r="AD1337" s="1536"/>
      <c r="AE1337" s="1536"/>
      <c r="AF1337" s="1536"/>
      <c r="AG1337" s="1536"/>
      <c r="AH1337" s="1536"/>
      <c r="AI1337" s="1536"/>
      <c r="AJ1337" s="1536"/>
      <c r="AK1337" s="1536"/>
      <c r="AL1337" s="1536"/>
      <c r="AM1337" s="1536"/>
      <c r="AN1337" s="1536"/>
      <c r="AO1337" s="1536"/>
      <c r="AP1337" s="1536"/>
      <c r="AQ1337" s="1536"/>
      <c r="AR1337" s="1536"/>
      <c r="AS1337" s="1536"/>
      <c r="AT1337" s="1536"/>
      <c r="AU1337" s="1536"/>
      <c r="AV1337" s="1536"/>
      <c r="AW1337" s="1536"/>
      <c r="AX1337" s="1536"/>
      <c r="AY1337" s="1536"/>
      <c r="AZ1337" s="1536"/>
      <c r="BA1337" s="1536"/>
      <c r="BB1337" s="1536"/>
      <c r="BC1337" s="1536"/>
      <c r="BD1337" s="1536"/>
      <c r="BE1337" s="1536"/>
      <c r="BF1337" s="1536"/>
    </row>
    <row r="1338" spans="2:58" ht="15" x14ac:dyDescent="0.25">
      <c r="B1338" s="1536"/>
      <c r="C1338" s="1536"/>
      <c r="D1338" s="1536"/>
      <c r="E1338" s="1536"/>
      <c r="F1338" s="1536"/>
      <c r="G1338" s="1536"/>
      <c r="H1338" s="1536"/>
      <c r="I1338" s="1536"/>
      <c r="J1338" s="1536"/>
      <c r="K1338" s="1536"/>
      <c r="L1338" s="1536"/>
      <c r="M1338" s="1536"/>
      <c r="N1338" s="1536"/>
      <c r="O1338" s="1536"/>
      <c r="P1338" s="1536"/>
      <c r="Q1338" s="1536"/>
      <c r="R1338" s="1536"/>
      <c r="S1338" s="1536"/>
      <c r="T1338" s="1536"/>
      <c r="U1338" s="1536"/>
      <c r="V1338" s="1536"/>
      <c r="W1338" s="1536"/>
      <c r="X1338" s="1536"/>
      <c r="Y1338" s="1536"/>
      <c r="Z1338" s="1536"/>
      <c r="AA1338" s="1536"/>
      <c r="AB1338" s="1536"/>
      <c r="AC1338" s="1536"/>
      <c r="AD1338" s="1536"/>
      <c r="AE1338" s="1536"/>
      <c r="AF1338" s="1536"/>
      <c r="AG1338" s="1536"/>
      <c r="AH1338" s="1536"/>
      <c r="AI1338" s="1536"/>
      <c r="AJ1338" s="1536"/>
      <c r="AK1338" s="1536"/>
      <c r="AL1338" s="1536"/>
      <c r="AM1338" s="1536"/>
      <c r="AN1338" s="1536"/>
      <c r="AO1338" s="1536"/>
      <c r="AP1338" s="1536"/>
      <c r="AQ1338" s="1536"/>
      <c r="AR1338" s="1536"/>
      <c r="AS1338" s="1536"/>
      <c r="AT1338" s="1536"/>
      <c r="AU1338" s="1536"/>
      <c r="AV1338" s="1536"/>
      <c r="AW1338" s="1536"/>
      <c r="AX1338" s="1536"/>
      <c r="AY1338" s="1536"/>
      <c r="AZ1338" s="1536"/>
      <c r="BA1338" s="1536"/>
      <c r="BB1338" s="1536"/>
      <c r="BC1338" s="1536"/>
      <c r="BD1338" s="1536"/>
      <c r="BE1338" s="1536"/>
      <c r="BF1338" s="1536"/>
    </row>
    <row r="1339" spans="2:58" ht="15" x14ac:dyDescent="0.25">
      <c r="B1339" s="1536"/>
      <c r="C1339" s="1536"/>
      <c r="D1339" s="1536"/>
      <c r="E1339" s="1536"/>
      <c r="F1339" s="1536"/>
      <c r="G1339" s="1536"/>
      <c r="H1339" s="1536"/>
      <c r="I1339" s="1536"/>
      <c r="J1339" s="1536"/>
      <c r="K1339" s="1536"/>
      <c r="L1339" s="1536"/>
      <c r="M1339" s="1536"/>
      <c r="N1339" s="1536"/>
      <c r="O1339" s="1536"/>
      <c r="P1339" s="1536"/>
      <c r="Q1339" s="1536"/>
      <c r="R1339" s="1536"/>
      <c r="S1339" s="1536"/>
      <c r="T1339" s="1536"/>
      <c r="U1339" s="1536"/>
      <c r="V1339" s="1536"/>
      <c r="W1339" s="1536"/>
      <c r="X1339" s="1536"/>
      <c r="Y1339" s="1536"/>
      <c r="Z1339" s="1536"/>
      <c r="AA1339" s="1536"/>
      <c r="AB1339" s="1536"/>
      <c r="AC1339" s="1536"/>
      <c r="AD1339" s="1536"/>
      <c r="AE1339" s="1536"/>
      <c r="AF1339" s="1536"/>
      <c r="AG1339" s="1536"/>
      <c r="AH1339" s="1536"/>
      <c r="AI1339" s="1536"/>
      <c r="AJ1339" s="1536"/>
      <c r="AK1339" s="1536"/>
      <c r="AL1339" s="1536"/>
      <c r="AM1339" s="1536"/>
      <c r="AN1339" s="1536"/>
      <c r="AO1339" s="1536"/>
      <c r="AP1339" s="1536"/>
      <c r="AQ1339" s="1536"/>
      <c r="AR1339" s="1536"/>
      <c r="AS1339" s="1536"/>
      <c r="AT1339" s="1536"/>
      <c r="AU1339" s="1536"/>
      <c r="AV1339" s="1536"/>
      <c r="AW1339" s="1536"/>
      <c r="AX1339" s="1536"/>
      <c r="AY1339" s="1536"/>
      <c r="AZ1339" s="1536"/>
      <c r="BA1339" s="1536"/>
      <c r="BB1339" s="1536"/>
      <c r="BC1339" s="1536"/>
      <c r="BD1339" s="1536"/>
      <c r="BE1339" s="1536"/>
      <c r="BF1339" s="1536"/>
    </row>
    <row r="1340" spans="2:58" ht="15" x14ac:dyDescent="0.25">
      <c r="B1340" s="1536"/>
      <c r="C1340" s="1536"/>
      <c r="D1340" s="1536"/>
      <c r="E1340" s="1536"/>
      <c r="F1340" s="1536"/>
      <c r="G1340" s="1536"/>
      <c r="H1340" s="1536"/>
      <c r="I1340" s="1536"/>
      <c r="J1340" s="1536"/>
      <c r="K1340" s="1536"/>
      <c r="L1340" s="1536"/>
      <c r="M1340" s="1536"/>
      <c r="N1340" s="1536"/>
      <c r="O1340" s="1536"/>
      <c r="P1340" s="1536"/>
      <c r="Q1340" s="1536"/>
      <c r="R1340" s="1536"/>
      <c r="S1340" s="1536"/>
      <c r="T1340" s="1536"/>
      <c r="U1340" s="1536"/>
      <c r="V1340" s="1536"/>
      <c r="W1340" s="1536"/>
      <c r="X1340" s="1536"/>
      <c r="Y1340" s="1536"/>
      <c r="Z1340" s="1536"/>
      <c r="AA1340" s="1536"/>
      <c r="AB1340" s="1536"/>
      <c r="AC1340" s="1536"/>
      <c r="AD1340" s="1536"/>
      <c r="AE1340" s="1536"/>
      <c r="AF1340" s="1536"/>
      <c r="AG1340" s="1536"/>
      <c r="AH1340" s="1536"/>
      <c r="AI1340" s="1536"/>
      <c r="AJ1340" s="1536"/>
      <c r="AK1340" s="1536"/>
      <c r="AL1340" s="1536"/>
      <c r="AM1340" s="1536"/>
      <c r="AN1340" s="1536"/>
      <c r="AO1340" s="1536"/>
      <c r="AP1340" s="1536"/>
      <c r="AQ1340" s="1536"/>
      <c r="AR1340" s="1536"/>
      <c r="AS1340" s="1536"/>
      <c r="AT1340" s="1536"/>
      <c r="AU1340" s="1536"/>
      <c r="AV1340" s="1536"/>
      <c r="AW1340" s="1536"/>
      <c r="AX1340" s="1536"/>
      <c r="AY1340" s="1536"/>
      <c r="AZ1340" s="1536"/>
      <c r="BA1340" s="1536"/>
      <c r="BB1340" s="1536"/>
      <c r="BC1340" s="1536"/>
      <c r="BD1340" s="1536"/>
      <c r="BE1340" s="1536"/>
      <c r="BF1340" s="1536"/>
    </row>
    <row r="1341" spans="2:58" ht="15" x14ac:dyDescent="0.25">
      <c r="B1341" s="1536"/>
      <c r="C1341" s="1536"/>
      <c r="D1341" s="1536"/>
      <c r="E1341" s="1536"/>
      <c r="F1341" s="1536"/>
      <c r="G1341" s="1536"/>
      <c r="H1341" s="1536"/>
      <c r="I1341" s="1536"/>
      <c r="J1341" s="1536"/>
      <c r="K1341" s="1536"/>
      <c r="L1341" s="1536"/>
      <c r="M1341" s="1536"/>
      <c r="N1341" s="1536"/>
      <c r="O1341" s="1536"/>
      <c r="P1341" s="1536"/>
      <c r="Q1341" s="1536"/>
      <c r="R1341" s="1536"/>
      <c r="S1341" s="1536"/>
      <c r="T1341" s="1536"/>
      <c r="U1341" s="1536"/>
      <c r="V1341" s="1536"/>
      <c r="W1341" s="1536"/>
      <c r="X1341" s="1536"/>
      <c r="Y1341" s="1536"/>
      <c r="Z1341" s="1536"/>
      <c r="AA1341" s="1536"/>
      <c r="AB1341" s="1536"/>
      <c r="AC1341" s="1536"/>
      <c r="AD1341" s="1536"/>
      <c r="AE1341" s="1536"/>
      <c r="AF1341" s="1536"/>
      <c r="AG1341" s="1536"/>
      <c r="AH1341" s="1536"/>
      <c r="AI1341" s="1536"/>
      <c r="AJ1341" s="1536"/>
      <c r="AK1341" s="1536"/>
      <c r="AL1341" s="1536"/>
      <c r="AM1341" s="1536"/>
      <c r="AN1341" s="1536"/>
      <c r="AO1341" s="1536"/>
      <c r="AP1341" s="1536"/>
      <c r="AQ1341" s="1536"/>
      <c r="AR1341" s="1536"/>
      <c r="AS1341" s="1536"/>
      <c r="AT1341" s="1536"/>
      <c r="AU1341" s="1536"/>
      <c r="AV1341" s="1536"/>
      <c r="AW1341" s="1536"/>
      <c r="AX1341" s="1536"/>
      <c r="AY1341" s="1536"/>
      <c r="AZ1341" s="1536"/>
      <c r="BA1341" s="1536"/>
      <c r="BB1341" s="1536"/>
      <c r="BC1341" s="1536"/>
      <c r="BD1341" s="1536"/>
      <c r="BE1341" s="1536"/>
      <c r="BF1341" s="1536"/>
    </row>
    <row r="1342" spans="2:58" ht="15" x14ac:dyDescent="0.25">
      <c r="B1342" s="1536"/>
      <c r="C1342" s="1536"/>
      <c r="D1342" s="1536"/>
      <c r="E1342" s="1536"/>
      <c r="F1342" s="1536"/>
      <c r="G1342" s="1536"/>
      <c r="H1342" s="1536"/>
      <c r="I1342" s="1536"/>
      <c r="J1342" s="1536"/>
      <c r="K1342" s="1536"/>
      <c r="L1342" s="1536"/>
      <c r="M1342" s="1536"/>
      <c r="N1342" s="1536"/>
      <c r="O1342" s="1536"/>
      <c r="P1342" s="1536"/>
      <c r="Q1342" s="1536"/>
      <c r="R1342" s="1536"/>
      <c r="S1342" s="1536"/>
      <c r="T1342" s="1536"/>
      <c r="U1342" s="1536"/>
      <c r="V1342" s="1536"/>
      <c r="W1342" s="1536"/>
      <c r="X1342" s="1536"/>
      <c r="Y1342" s="1536"/>
      <c r="Z1342" s="1536"/>
      <c r="AA1342" s="1536"/>
      <c r="AB1342" s="1536"/>
      <c r="AC1342" s="1536"/>
      <c r="AD1342" s="1536"/>
      <c r="AE1342" s="1536"/>
      <c r="AF1342" s="1536"/>
      <c r="AG1342" s="1536"/>
      <c r="AH1342" s="1536"/>
      <c r="AI1342" s="1536"/>
      <c r="AJ1342" s="1536"/>
      <c r="AK1342" s="1536"/>
      <c r="AL1342" s="1536"/>
      <c r="AM1342" s="1536"/>
      <c r="AN1342" s="1536"/>
      <c r="AO1342" s="1536"/>
      <c r="AP1342" s="1536"/>
      <c r="AQ1342" s="1536"/>
      <c r="AR1342" s="1536"/>
      <c r="AS1342" s="1536"/>
      <c r="AT1342" s="1536"/>
      <c r="AU1342" s="1536"/>
      <c r="AV1342" s="1536"/>
      <c r="AW1342" s="1536"/>
      <c r="AX1342" s="1536"/>
      <c r="AY1342" s="1536"/>
      <c r="AZ1342" s="1536"/>
      <c r="BA1342" s="1536"/>
      <c r="BB1342" s="1536"/>
      <c r="BC1342" s="1536"/>
      <c r="BD1342" s="1536"/>
      <c r="BE1342" s="1536"/>
      <c r="BF1342" s="1536"/>
    </row>
    <row r="1343" spans="2:58" ht="15" x14ac:dyDescent="0.25">
      <c r="B1343" s="1536"/>
      <c r="C1343" s="1536"/>
      <c r="D1343" s="1536"/>
      <c r="E1343" s="1536"/>
      <c r="F1343" s="1536"/>
      <c r="G1343" s="1536"/>
      <c r="H1343" s="1536"/>
      <c r="I1343" s="1536"/>
      <c r="J1343" s="1536"/>
      <c r="K1343" s="1536"/>
      <c r="L1343" s="1536"/>
      <c r="M1343" s="1536"/>
      <c r="N1343" s="1536"/>
      <c r="O1343" s="1536"/>
      <c r="P1343" s="1536"/>
      <c r="Q1343" s="1536"/>
      <c r="R1343" s="1536"/>
      <c r="S1343" s="1536"/>
      <c r="T1343" s="1536"/>
      <c r="U1343" s="1536"/>
      <c r="V1343" s="1536"/>
      <c r="W1343" s="1536"/>
      <c r="X1343" s="1536"/>
      <c r="Y1343" s="1536"/>
      <c r="Z1343" s="1536"/>
      <c r="AA1343" s="1536"/>
      <c r="AB1343" s="1536"/>
      <c r="AC1343" s="1536"/>
      <c r="AD1343" s="1536"/>
      <c r="AE1343" s="1536"/>
      <c r="AF1343" s="1536"/>
      <c r="AG1343" s="1536"/>
      <c r="AH1343" s="1536"/>
      <c r="AI1343" s="1536"/>
      <c r="AJ1343" s="1536"/>
      <c r="AK1343" s="1536"/>
      <c r="AL1343" s="1536"/>
      <c r="AM1343" s="1536"/>
      <c r="AN1343" s="1536"/>
      <c r="AO1343" s="1536"/>
      <c r="AP1343" s="1536"/>
      <c r="AQ1343" s="1536"/>
      <c r="AR1343" s="1536"/>
      <c r="AS1343" s="1536"/>
      <c r="AT1343" s="1536"/>
      <c r="AU1343" s="1536"/>
      <c r="AV1343" s="1536"/>
      <c r="AW1343" s="1536"/>
      <c r="AX1343" s="1536"/>
      <c r="AY1343" s="1536"/>
      <c r="AZ1343" s="1536"/>
      <c r="BA1343" s="1536"/>
      <c r="BB1343" s="1536"/>
      <c r="BC1343" s="1536"/>
      <c r="BD1343" s="1536"/>
      <c r="BE1343" s="1536"/>
      <c r="BF1343" s="1536"/>
    </row>
    <row r="1344" spans="2:58" ht="15" x14ac:dyDescent="0.25">
      <c r="B1344" s="1536"/>
      <c r="C1344" s="1536"/>
      <c r="D1344" s="1536"/>
      <c r="E1344" s="1536"/>
      <c r="F1344" s="1536"/>
      <c r="G1344" s="1536"/>
      <c r="H1344" s="1536"/>
      <c r="I1344" s="1536"/>
      <c r="J1344" s="1536"/>
      <c r="K1344" s="1536"/>
      <c r="L1344" s="1536"/>
      <c r="M1344" s="1536"/>
      <c r="N1344" s="1536"/>
      <c r="O1344" s="1536"/>
      <c r="P1344" s="1536"/>
      <c r="Q1344" s="1536"/>
      <c r="R1344" s="1536"/>
      <c r="S1344" s="1536"/>
      <c r="T1344" s="1536"/>
      <c r="U1344" s="1536"/>
      <c r="V1344" s="1536"/>
      <c r="W1344" s="1536"/>
      <c r="X1344" s="1536"/>
      <c r="Y1344" s="1536"/>
      <c r="Z1344" s="1536"/>
      <c r="AA1344" s="1536"/>
      <c r="AB1344" s="1536"/>
      <c r="AC1344" s="1536"/>
      <c r="AD1344" s="1536"/>
      <c r="AE1344" s="1536"/>
      <c r="AF1344" s="1536"/>
      <c r="AG1344" s="1536"/>
      <c r="AH1344" s="1536"/>
      <c r="AI1344" s="1536"/>
      <c r="AJ1344" s="1536"/>
      <c r="AK1344" s="1536"/>
      <c r="AL1344" s="1536"/>
      <c r="AM1344" s="1536"/>
      <c r="AN1344" s="1536"/>
      <c r="AO1344" s="1536"/>
      <c r="AP1344" s="1536"/>
      <c r="AQ1344" s="1536"/>
      <c r="AR1344" s="1536"/>
      <c r="AS1344" s="1536"/>
      <c r="AT1344" s="1536"/>
      <c r="AU1344" s="1536"/>
      <c r="AV1344" s="1536"/>
      <c r="AW1344" s="1536"/>
      <c r="AX1344" s="1536"/>
      <c r="AY1344" s="1536"/>
      <c r="AZ1344" s="1536"/>
      <c r="BA1344" s="1536"/>
      <c r="BB1344" s="1536"/>
      <c r="BC1344" s="1536"/>
      <c r="BD1344" s="1536"/>
      <c r="BE1344" s="1536"/>
      <c r="BF1344" s="1536"/>
    </row>
    <row r="1345" spans="2:58" ht="15" x14ac:dyDescent="0.25">
      <c r="B1345" s="1536"/>
      <c r="C1345" s="1536"/>
      <c r="D1345" s="1536"/>
      <c r="E1345" s="1536"/>
      <c r="F1345" s="1536"/>
      <c r="G1345" s="1536"/>
      <c r="H1345" s="1536"/>
      <c r="I1345" s="1536"/>
      <c r="J1345" s="1536"/>
      <c r="K1345" s="1536"/>
      <c r="L1345" s="1536"/>
      <c r="M1345" s="1536"/>
      <c r="N1345" s="1536"/>
      <c r="O1345" s="1536"/>
      <c r="P1345" s="1536"/>
      <c r="Q1345" s="1536"/>
      <c r="R1345" s="1536"/>
      <c r="S1345" s="1536"/>
      <c r="T1345" s="1536"/>
      <c r="U1345" s="1536"/>
      <c r="V1345" s="1536"/>
      <c r="W1345" s="1536"/>
      <c r="X1345" s="1536"/>
      <c r="Y1345" s="1536"/>
      <c r="Z1345" s="1536"/>
      <c r="AA1345" s="1536"/>
      <c r="AB1345" s="1536"/>
      <c r="AC1345" s="1536"/>
      <c r="AD1345" s="1536"/>
      <c r="AE1345" s="1536"/>
      <c r="AF1345" s="1536"/>
      <c r="AG1345" s="1536"/>
      <c r="AH1345" s="1536"/>
      <c r="AI1345" s="1536"/>
      <c r="AJ1345" s="1536"/>
      <c r="AK1345" s="1536"/>
      <c r="AL1345" s="1536"/>
      <c r="AM1345" s="1536"/>
      <c r="AN1345" s="1536"/>
      <c r="AO1345" s="1536"/>
      <c r="AP1345" s="1536"/>
      <c r="AQ1345" s="1536"/>
      <c r="AR1345" s="1536"/>
      <c r="AS1345" s="1536"/>
      <c r="AT1345" s="1536"/>
      <c r="AU1345" s="1536"/>
      <c r="AV1345" s="1536"/>
      <c r="AW1345" s="1536"/>
      <c r="AX1345" s="1536"/>
      <c r="AY1345" s="1536"/>
      <c r="AZ1345" s="1536"/>
      <c r="BA1345" s="1536"/>
      <c r="BB1345" s="1536"/>
      <c r="BC1345" s="1536"/>
      <c r="BD1345" s="1536"/>
      <c r="BE1345" s="1536"/>
      <c r="BF1345" s="1536"/>
    </row>
    <row r="1346" spans="2:58" ht="15" x14ac:dyDescent="0.25">
      <c r="B1346" s="1536"/>
      <c r="C1346" s="1536"/>
      <c r="D1346" s="1536"/>
      <c r="E1346" s="1536"/>
      <c r="F1346" s="1536"/>
      <c r="G1346" s="1536"/>
      <c r="H1346" s="1536"/>
      <c r="I1346" s="1536"/>
      <c r="J1346" s="1536"/>
      <c r="K1346" s="1536"/>
      <c r="L1346" s="1536"/>
      <c r="M1346" s="1536"/>
      <c r="N1346" s="1536"/>
      <c r="O1346" s="1536"/>
      <c r="P1346" s="1536"/>
      <c r="Q1346" s="1536"/>
      <c r="R1346" s="1536"/>
      <c r="S1346" s="1536"/>
      <c r="T1346" s="1536"/>
      <c r="U1346" s="1536"/>
      <c r="V1346" s="1536"/>
      <c r="W1346" s="1536"/>
      <c r="X1346" s="1536"/>
      <c r="Y1346" s="1536"/>
      <c r="Z1346" s="1536"/>
      <c r="AA1346" s="1536"/>
      <c r="AB1346" s="1536"/>
      <c r="AC1346" s="1536"/>
      <c r="AD1346" s="1536"/>
      <c r="AE1346" s="1536"/>
      <c r="AF1346" s="1536"/>
      <c r="AG1346" s="1536"/>
      <c r="AH1346" s="1536"/>
      <c r="AI1346" s="1536"/>
      <c r="AJ1346" s="1536"/>
      <c r="AK1346" s="1536"/>
      <c r="AL1346" s="1536"/>
      <c r="AM1346" s="1536"/>
      <c r="AN1346" s="1536"/>
      <c r="AO1346" s="1536"/>
      <c r="AP1346" s="1536"/>
      <c r="AQ1346" s="1536"/>
      <c r="AR1346" s="1536"/>
      <c r="AS1346" s="1536"/>
      <c r="AT1346" s="1536"/>
      <c r="AU1346" s="1536"/>
      <c r="AV1346" s="1536"/>
      <c r="AW1346" s="1536"/>
      <c r="AX1346" s="1536"/>
      <c r="AY1346" s="1536"/>
      <c r="AZ1346" s="1536"/>
      <c r="BA1346" s="1536"/>
      <c r="BB1346" s="1536"/>
      <c r="BC1346" s="1536"/>
      <c r="BD1346" s="1536"/>
      <c r="BE1346" s="1536"/>
      <c r="BF1346" s="1536"/>
    </row>
    <row r="1347" spans="2:58" ht="15" x14ac:dyDescent="0.25">
      <c r="B1347" s="1536"/>
      <c r="C1347" s="1536"/>
      <c r="D1347" s="1536"/>
      <c r="E1347" s="1536"/>
      <c r="F1347" s="1536"/>
      <c r="G1347" s="1536"/>
      <c r="H1347" s="1536"/>
      <c r="I1347" s="1536"/>
      <c r="J1347" s="1536"/>
      <c r="K1347" s="1536"/>
      <c r="L1347" s="1536"/>
      <c r="M1347" s="1536"/>
      <c r="N1347" s="1536"/>
      <c r="O1347" s="1536"/>
      <c r="P1347" s="1536"/>
      <c r="Q1347" s="1536"/>
      <c r="R1347" s="1536"/>
      <c r="S1347" s="1536"/>
      <c r="T1347" s="1536"/>
      <c r="U1347" s="1536"/>
      <c r="V1347" s="1536"/>
      <c r="W1347" s="1536"/>
      <c r="X1347" s="1536"/>
      <c r="Y1347" s="1536"/>
      <c r="Z1347" s="1536"/>
      <c r="AA1347" s="1536"/>
      <c r="AB1347" s="1536"/>
      <c r="AC1347" s="1536"/>
      <c r="AD1347" s="1536"/>
      <c r="AE1347" s="1536"/>
      <c r="AF1347" s="1536"/>
      <c r="AG1347" s="1536"/>
      <c r="AH1347" s="1536"/>
      <c r="AI1347" s="1536"/>
      <c r="AJ1347" s="1536"/>
      <c r="AK1347" s="1536"/>
      <c r="AL1347" s="1536"/>
      <c r="AM1347" s="1536"/>
      <c r="AN1347" s="1536"/>
      <c r="AO1347" s="1536"/>
      <c r="AP1347" s="1536"/>
      <c r="AQ1347" s="1536"/>
      <c r="AR1347" s="1536"/>
      <c r="AS1347" s="1536"/>
      <c r="AT1347" s="1536"/>
      <c r="AU1347" s="1536"/>
      <c r="AV1347" s="1536"/>
      <c r="AW1347" s="1536"/>
      <c r="AX1347" s="1536"/>
      <c r="AY1347" s="1536"/>
      <c r="AZ1347" s="1536"/>
      <c r="BA1347" s="1536"/>
      <c r="BB1347" s="1536"/>
      <c r="BC1347" s="1536"/>
      <c r="BD1347" s="1536"/>
      <c r="BE1347" s="1536"/>
      <c r="BF1347" s="1536"/>
    </row>
    <row r="1348" spans="2:58" ht="15" x14ac:dyDescent="0.25">
      <c r="B1348" s="1536"/>
      <c r="C1348" s="1536"/>
      <c r="D1348" s="1536"/>
      <c r="E1348" s="1536"/>
      <c r="F1348" s="1536"/>
      <c r="G1348" s="1536"/>
      <c r="H1348" s="1536"/>
      <c r="I1348" s="1536"/>
      <c r="J1348" s="1536"/>
      <c r="K1348" s="1536"/>
      <c r="L1348" s="1536"/>
      <c r="M1348" s="1536"/>
      <c r="N1348" s="1536"/>
      <c r="O1348" s="1536"/>
      <c r="P1348" s="1536"/>
      <c r="Q1348" s="1536"/>
      <c r="R1348" s="1536"/>
      <c r="S1348" s="1536"/>
      <c r="T1348" s="1536"/>
      <c r="U1348" s="1536"/>
      <c r="V1348" s="1536"/>
      <c r="W1348" s="1536"/>
      <c r="X1348" s="1536"/>
      <c r="Y1348" s="1536"/>
      <c r="Z1348" s="1536"/>
      <c r="AA1348" s="1536"/>
      <c r="AB1348" s="1536"/>
      <c r="AC1348" s="1536"/>
      <c r="AD1348" s="1536"/>
      <c r="AE1348" s="1536"/>
      <c r="AF1348" s="1536"/>
      <c r="AG1348" s="1536"/>
      <c r="AH1348" s="1536"/>
      <c r="AI1348" s="1536"/>
      <c r="AJ1348" s="1536"/>
      <c r="AK1348" s="1536"/>
      <c r="AL1348" s="1536"/>
      <c r="AM1348" s="1536"/>
      <c r="AN1348" s="1536"/>
      <c r="AO1348" s="1536"/>
      <c r="AP1348" s="1536"/>
      <c r="AQ1348" s="1536"/>
      <c r="AR1348" s="1536"/>
      <c r="AS1348" s="1536"/>
      <c r="AT1348" s="1536"/>
      <c r="AU1348" s="1536"/>
      <c r="AV1348" s="1536"/>
      <c r="AW1348" s="1536"/>
      <c r="AX1348" s="1536"/>
      <c r="AY1348" s="1536"/>
      <c r="AZ1348" s="1536"/>
      <c r="BA1348" s="1536"/>
      <c r="BB1348" s="1536"/>
      <c r="BC1348" s="1536"/>
      <c r="BD1348" s="1536"/>
      <c r="BE1348" s="1536"/>
      <c r="BF1348" s="1536"/>
    </row>
    <row r="1349" spans="2:58" ht="15" x14ac:dyDescent="0.25">
      <c r="B1349" s="1536"/>
      <c r="C1349" s="1536"/>
      <c r="D1349" s="1536"/>
      <c r="E1349" s="1536"/>
      <c r="F1349" s="1536"/>
      <c r="G1349" s="1536"/>
      <c r="H1349" s="1536"/>
      <c r="I1349" s="1536"/>
      <c r="J1349" s="1536"/>
      <c r="K1349" s="1536"/>
      <c r="L1349" s="1536"/>
      <c r="M1349" s="1536"/>
      <c r="N1349" s="1536"/>
      <c r="O1349" s="1536"/>
      <c r="P1349" s="1536"/>
      <c r="Q1349" s="1536"/>
      <c r="R1349" s="1536"/>
      <c r="S1349" s="1536"/>
      <c r="T1349" s="1536"/>
      <c r="U1349" s="1536"/>
      <c r="V1349" s="1536"/>
      <c r="W1349" s="1536"/>
      <c r="X1349" s="1536"/>
      <c r="Y1349" s="1536"/>
      <c r="Z1349" s="1536"/>
      <c r="AA1349" s="1536"/>
      <c r="AB1349" s="1536"/>
      <c r="AC1349" s="1536"/>
      <c r="AD1349" s="1536"/>
      <c r="AE1349" s="1536"/>
      <c r="AF1349" s="1536"/>
      <c r="AG1349" s="1536"/>
      <c r="AH1349" s="1536"/>
      <c r="AI1349" s="1536"/>
      <c r="AJ1349" s="1536"/>
      <c r="AK1349" s="1536"/>
      <c r="AL1349" s="1536"/>
      <c r="AM1349" s="1536"/>
      <c r="AN1349" s="1536"/>
      <c r="AO1349" s="1536"/>
      <c r="AP1349" s="1536"/>
      <c r="AQ1349" s="1536"/>
      <c r="AR1349" s="1536"/>
      <c r="AS1349" s="1536"/>
      <c r="AT1349" s="1536"/>
      <c r="AU1349" s="1536"/>
      <c r="AV1349" s="1536"/>
      <c r="AW1349" s="1536"/>
      <c r="AX1349" s="1536"/>
      <c r="AY1349" s="1536"/>
      <c r="AZ1349" s="1536"/>
      <c r="BA1349" s="1536"/>
      <c r="BB1349" s="1536"/>
      <c r="BC1349" s="1536"/>
      <c r="BD1349" s="1536"/>
      <c r="BE1349" s="1536"/>
      <c r="BF1349" s="1536"/>
    </row>
    <row r="1350" spans="2:58" ht="15" x14ac:dyDescent="0.25">
      <c r="B1350" s="1536"/>
      <c r="C1350" s="1536"/>
      <c r="D1350" s="1536"/>
      <c r="E1350" s="1536"/>
      <c r="F1350" s="1536"/>
      <c r="G1350" s="1536"/>
      <c r="H1350" s="1536"/>
      <c r="I1350" s="1536"/>
      <c r="J1350" s="1536"/>
      <c r="K1350" s="1536"/>
      <c r="L1350" s="1536"/>
      <c r="M1350" s="1536"/>
      <c r="N1350" s="1536"/>
      <c r="O1350" s="1536"/>
      <c r="P1350" s="1536"/>
      <c r="Q1350" s="1536"/>
      <c r="R1350" s="1536"/>
      <c r="S1350" s="1536"/>
      <c r="T1350" s="1536"/>
      <c r="U1350" s="1536"/>
      <c r="V1350" s="1536"/>
      <c r="W1350" s="1536"/>
      <c r="X1350" s="1536"/>
      <c r="Y1350" s="1536"/>
      <c r="Z1350" s="1536"/>
      <c r="AA1350" s="1536"/>
      <c r="AB1350" s="1536"/>
      <c r="AC1350" s="1536"/>
      <c r="AD1350" s="1536"/>
      <c r="AE1350" s="1536"/>
      <c r="AF1350" s="1536"/>
      <c r="AG1350" s="1536"/>
      <c r="AH1350" s="1536"/>
      <c r="AI1350" s="1536"/>
      <c r="AJ1350" s="1536"/>
      <c r="AK1350" s="1536"/>
      <c r="AL1350" s="1536"/>
      <c r="AM1350" s="1536"/>
      <c r="AN1350" s="1536"/>
      <c r="AO1350" s="1536"/>
      <c r="AP1350" s="1536"/>
      <c r="AQ1350" s="1536"/>
      <c r="AR1350" s="1536"/>
      <c r="AS1350" s="1536"/>
      <c r="AT1350" s="1536"/>
      <c r="AU1350" s="1536"/>
      <c r="AV1350" s="1536"/>
      <c r="AW1350" s="1536"/>
      <c r="AX1350" s="1536"/>
      <c r="AY1350" s="1536"/>
      <c r="AZ1350" s="1536"/>
      <c r="BA1350" s="1536"/>
      <c r="BB1350" s="1536"/>
      <c r="BC1350" s="1536"/>
      <c r="BD1350" s="1536"/>
      <c r="BE1350" s="1536"/>
      <c r="BF1350" s="1536"/>
    </row>
    <row r="1351" spans="2:58" ht="15" x14ac:dyDescent="0.25">
      <c r="B1351" s="1536"/>
      <c r="C1351" s="1536"/>
      <c r="D1351" s="1536"/>
      <c r="E1351" s="1536"/>
      <c r="F1351" s="1536"/>
      <c r="G1351" s="1536"/>
      <c r="H1351" s="1536"/>
      <c r="I1351" s="1536"/>
      <c r="J1351" s="1536"/>
      <c r="K1351" s="1536"/>
      <c r="L1351" s="1536"/>
      <c r="M1351" s="1536"/>
      <c r="N1351" s="1536"/>
      <c r="O1351" s="1536"/>
      <c r="P1351" s="1536"/>
      <c r="Q1351" s="1536"/>
      <c r="R1351" s="1536"/>
      <c r="S1351" s="1536"/>
      <c r="T1351" s="1536"/>
      <c r="U1351" s="1536"/>
      <c r="V1351" s="1536"/>
      <c r="W1351" s="1536"/>
      <c r="X1351" s="1536"/>
      <c r="Y1351" s="1536"/>
      <c r="Z1351" s="1536"/>
      <c r="AA1351" s="1536"/>
      <c r="AB1351" s="1536"/>
      <c r="AC1351" s="1536"/>
      <c r="AD1351" s="1536"/>
      <c r="AE1351" s="1536"/>
      <c r="AF1351" s="1536"/>
      <c r="AG1351" s="1536"/>
      <c r="AH1351" s="1536"/>
      <c r="AI1351" s="1536"/>
      <c r="AJ1351" s="1536"/>
      <c r="AK1351" s="1536"/>
      <c r="AL1351" s="1536"/>
      <c r="AM1351" s="1536"/>
      <c r="AN1351" s="1536"/>
      <c r="AO1351" s="1536"/>
      <c r="AP1351" s="1536"/>
      <c r="AQ1351" s="1536"/>
      <c r="AR1351" s="1536"/>
      <c r="AS1351" s="1536"/>
      <c r="AT1351" s="1536"/>
      <c r="AU1351" s="1536"/>
      <c r="AV1351" s="1536"/>
      <c r="AW1351" s="1536"/>
      <c r="AX1351" s="1536"/>
      <c r="AY1351" s="1536"/>
      <c r="AZ1351" s="1536"/>
      <c r="BA1351" s="1536"/>
      <c r="BB1351" s="1536"/>
      <c r="BC1351" s="1536"/>
      <c r="BD1351" s="1536"/>
      <c r="BE1351" s="1536"/>
      <c r="BF1351" s="1536"/>
    </row>
    <row r="1352" spans="2:58" ht="15" x14ac:dyDescent="0.25">
      <c r="B1352" s="1536"/>
      <c r="C1352" s="1536"/>
      <c r="D1352" s="1536"/>
      <c r="E1352" s="1536"/>
      <c r="F1352" s="1536"/>
      <c r="G1352" s="1536"/>
      <c r="H1352" s="1536"/>
      <c r="I1352" s="1536"/>
      <c r="J1352" s="1536"/>
      <c r="K1352" s="1536"/>
      <c r="L1352" s="1536"/>
      <c r="M1352" s="1536"/>
      <c r="N1352" s="1536"/>
      <c r="O1352" s="1536"/>
      <c r="P1352" s="1536"/>
      <c r="Q1352" s="1536"/>
      <c r="R1352" s="1536"/>
      <c r="S1352" s="1536"/>
      <c r="T1352" s="1536"/>
      <c r="U1352" s="1536"/>
      <c r="V1352" s="1536"/>
      <c r="W1352" s="1536"/>
      <c r="X1352" s="1536"/>
      <c r="Y1352" s="1536"/>
      <c r="Z1352" s="1536"/>
      <c r="AA1352" s="1536"/>
      <c r="AB1352" s="1536"/>
      <c r="AC1352" s="1536"/>
      <c r="AD1352" s="1536"/>
      <c r="AE1352" s="1536"/>
      <c r="AF1352" s="1536"/>
      <c r="AG1352" s="1536"/>
      <c r="AH1352" s="1536"/>
      <c r="AI1352" s="1536"/>
      <c r="AJ1352" s="1536"/>
      <c r="AK1352" s="1536"/>
      <c r="AL1352" s="1536"/>
      <c r="AM1352" s="1536"/>
      <c r="AN1352" s="1536"/>
      <c r="AO1352" s="1536"/>
      <c r="AP1352" s="1536"/>
      <c r="AQ1352" s="1536"/>
      <c r="AR1352" s="1536"/>
      <c r="AS1352" s="1536"/>
      <c r="AT1352" s="1536"/>
      <c r="AU1352" s="1536"/>
      <c r="AV1352" s="1536"/>
      <c r="AW1352" s="1536"/>
      <c r="AX1352" s="1536"/>
      <c r="AY1352" s="1536"/>
      <c r="AZ1352" s="1536"/>
      <c r="BA1352" s="1536"/>
      <c r="BB1352" s="1536"/>
      <c r="BC1352" s="1536"/>
      <c r="BD1352" s="1536"/>
      <c r="BE1352" s="1536"/>
      <c r="BF1352" s="1536"/>
    </row>
    <row r="1353" spans="2:58" ht="15" x14ac:dyDescent="0.25">
      <c r="B1353" s="1536"/>
      <c r="C1353" s="1536"/>
      <c r="D1353" s="1536"/>
      <c r="E1353" s="1536"/>
      <c r="F1353" s="1536"/>
      <c r="G1353" s="1536"/>
      <c r="H1353" s="1536"/>
      <c r="I1353" s="1536"/>
      <c r="J1353" s="1536"/>
      <c r="K1353" s="1536"/>
      <c r="L1353" s="1536"/>
      <c r="M1353" s="1536"/>
      <c r="N1353" s="1536"/>
      <c r="O1353" s="1536"/>
      <c r="P1353" s="1536"/>
      <c r="Q1353" s="1536"/>
      <c r="R1353" s="1536"/>
      <c r="S1353" s="1536"/>
      <c r="T1353" s="1536"/>
      <c r="U1353" s="1536"/>
      <c r="V1353" s="1536"/>
      <c r="W1353" s="1536"/>
      <c r="X1353" s="1536"/>
      <c r="Y1353" s="1536"/>
      <c r="Z1353" s="1536"/>
      <c r="AA1353" s="1536"/>
      <c r="AB1353" s="1536"/>
      <c r="AC1353" s="1536"/>
      <c r="AD1353" s="1536"/>
      <c r="AE1353" s="1536"/>
      <c r="AF1353" s="1536"/>
      <c r="AG1353" s="1536"/>
      <c r="AH1353" s="1536"/>
      <c r="AI1353" s="1536"/>
      <c r="AJ1353" s="1536"/>
      <c r="AK1353" s="1536"/>
      <c r="AL1353" s="1536"/>
      <c r="AM1353" s="1536"/>
      <c r="AN1353" s="1536"/>
      <c r="AO1353" s="1536"/>
      <c r="AP1353" s="1536"/>
      <c r="AQ1353" s="1536"/>
      <c r="AR1353" s="1536"/>
      <c r="AS1353" s="1536"/>
      <c r="AT1353" s="1536"/>
      <c r="AU1353" s="1536"/>
      <c r="AV1353" s="1536"/>
      <c r="AW1353" s="1536"/>
      <c r="AX1353" s="1536"/>
      <c r="AY1353" s="1536"/>
      <c r="AZ1353" s="1536"/>
      <c r="BA1353" s="1536"/>
      <c r="BB1353" s="1536"/>
      <c r="BC1353" s="1536"/>
      <c r="BD1353" s="1536"/>
      <c r="BE1353" s="1536"/>
      <c r="BF1353" s="1536"/>
    </row>
    <row r="1354" spans="2:58" ht="15" x14ac:dyDescent="0.25">
      <c r="B1354" s="1536"/>
      <c r="C1354" s="1536"/>
      <c r="D1354" s="1536"/>
      <c r="E1354" s="1536"/>
      <c r="F1354" s="1536"/>
      <c r="G1354" s="1536"/>
      <c r="H1354" s="1536"/>
      <c r="I1354" s="1536"/>
      <c r="J1354" s="1536"/>
      <c r="K1354" s="1536"/>
      <c r="L1354" s="1536"/>
      <c r="M1354" s="1536"/>
      <c r="N1354" s="1536"/>
      <c r="O1354" s="1536"/>
      <c r="P1354" s="1536"/>
      <c r="Q1354" s="1536"/>
      <c r="R1354" s="1536"/>
      <c r="S1354" s="1536"/>
      <c r="T1354" s="1536"/>
      <c r="U1354" s="1536"/>
      <c r="V1354" s="1536"/>
      <c r="W1354" s="1536"/>
      <c r="X1354" s="1536"/>
      <c r="Y1354" s="1536"/>
      <c r="Z1354" s="1536"/>
      <c r="AA1354" s="1536"/>
      <c r="AB1354" s="1536"/>
      <c r="AC1354" s="1536"/>
      <c r="AD1354" s="1536"/>
      <c r="AE1354" s="1536"/>
      <c r="AF1354" s="1536"/>
      <c r="AG1354" s="1536"/>
      <c r="AH1354" s="1536"/>
      <c r="AI1354" s="1536"/>
      <c r="AJ1354" s="1536"/>
      <c r="AK1354" s="1536"/>
      <c r="AL1354" s="1536"/>
      <c r="AM1354" s="1536"/>
      <c r="AN1354" s="1536"/>
      <c r="AO1354" s="1536"/>
      <c r="AP1354" s="1536"/>
      <c r="AQ1354" s="1536"/>
      <c r="AR1354" s="1536"/>
      <c r="AS1354" s="1536"/>
      <c r="AT1354" s="1536"/>
      <c r="AU1354" s="1536"/>
      <c r="AV1354" s="1536"/>
      <c r="AW1354" s="1536"/>
      <c r="AX1354" s="1536"/>
      <c r="AY1354" s="1536"/>
      <c r="AZ1354" s="1536"/>
      <c r="BA1354" s="1536"/>
      <c r="BB1354" s="1536"/>
      <c r="BC1354" s="1536"/>
      <c r="BD1354" s="1536"/>
      <c r="BE1354" s="1536"/>
      <c r="BF1354" s="1536"/>
    </row>
    <row r="1355" spans="2:58" ht="15" x14ac:dyDescent="0.25">
      <c r="B1355" s="1536"/>
      <c r="C1355" s="1536"/>
      <c r="D1355" s="1536"/>
      <c r="E1355" s="1536"/>
      <c r="F1355" s="1536"/>
      <c r="G1355" s="1536"/>
      <c r="H1355" s="1536"/>
      <c r="I1355" s="1536"/>
      <c r="J1355" s="1536"/>
      <c r="K1355" s="1536"/>
      <c r="L1355" s="1536"/>
      <c r="M1355" s="1536"/>
      <c r="N1355" s="1536"/>
      <c r="O1355" s="1536"/>
      <c r="P1355" s="1536"/>
      <c r="Q1355" s="1536"/>
      <c r="R1355" s="1536"/>
      <c r="S1355" s="1536"/>
      <c r="T1355" s="1536"/>
      <c r="U1355" s="1536"/>
      <c r="V1355" s="1536"/>
      <c r="W1355" s="1536"/>
      <c r="X1355" s="1536"/>
      <c r="Y1355" s="1536"/>
      <c r="Z1355" s="1536"/>
      <c r="AA1355" s="1536"/>
      <c r="AB1355" s="1536"/>
      <c r="AC1355" s="1536"/>
      <c r="AD1355" s="1536"/>
      <c r="AE1355" s="1536"/>
      <c r="AF1355" s="1536"/>
      <c r="AG1355" s="1536"/>
      <c r="AH1355" s="1536"/>
      <c r="AI1355" s="1536"/>
      <c r="AJ1355" s="1536"/>
      <c r="AK1355" s="1536"/>
      <c r="AL1355" s="1536"/>
      <c r="AM1355" s="1536"/>
      <c r="AN1355" s="1536"/>
      <c r="AO1355" s="1536"/>
      <c r="AP1355" s="1536"/>
      <c r="AQ1355" s="1536"/>
      <c r="AR1355" s="1536"/>
      <c r="AS1355" s="1536"/>
      <c r="AT1355" s="1536"/>
      <c r="AU1355" s="1536"/>
      <c r="AV1355" s="1536"/>
      <c r="AW1355" s="1536"/>
      <c r="AX1355" s="1536"/>
      <c r="AY1355" s="1536"/>
      <c r="AZ1355" s="1536"/>
      <c r="BA1355" s="1536"/>
      <c r="BB1355" s="1536"/>
      <c r="BC1355" s="1536"/>
      <c r="BD1355" s="1536"/>
      <c r="BE1355" s="1536"/>
      <c r="BF1355" s="1536"/>
    </row>
    <row r="1356" spans="2:58" ht="15" x14ac:dyDescent="0.25">
      <c r="B1356" s="1536"/>
      <c r="C1356" s="1536"/>
      <c r="D1356" s="1536"/>
      <c r="E1356" s="1536"/>
      <c r="F1356" s="1536"/>
      <c r="G1356" s="1536"/>
      <c r="H1356" s="1536"/>
      <c r="I1356" s="1536"/>
      <c r="J1356" s="1536"/>
      <c r="K1356" s="1536"/>
      <c r="L1356" s="1536"/>
      <c r="M1356" s="1536"/>
      <c r="N1356" s="1536"/>
      <c r="O1356" s="1536"/>
      <c r="P1356" s="1536"/>
      <c r="Q1356" s="1536"/>
      <c r="R1356" s="1536"/>
      <c r="S1356" s="1536"/>
      <c r="T1356" s="1536"/>
      <c r="U1356" s="1536"/>
      <c r="V1356" s="1536"/>
      <c r="W1356" s="1536"/>
      <c r="X1356" s="1536"/>
      <c r="Y1356" s="1536"/>
      <c r="Z1356" s="1536"/>
      <c r="AA1356" s="1536"/>
      <c r="AB1356" s="1536"/>
      <c r="AC1356" s="1536"/>
      <c r="AD1356" s="1536"/>
      <c r="AE1356" s="1536"/>
      <c r="AF1356" s="1536"/>
      <c r="AG1356" s="1536"/>
      <c r="AH1356" s="1536"/>
      <c r="AI1356" s="1536"/>
      <c r="AJ1356" s="1536"/>
      <c r="AK1356" s="1536"/>
      <c r="AL1356" s="1536"/>
      <c r="AM1356" s="1536"/>
      <c r="AN1356" s="1536"/>
      <c r="AO1356" s="1536"/>
      <c r="AP1356" s="1536"/>
      <c r="AQ1356" s="1536"/>
      <c r="AR1356" s="1536"/>
      <c r="AS1356" s="1536"/>
      <c r="AT1356" s="1536"/>
      <c r="AU1356" s="1536"/>
      <c r="AV1356" s="1536"/>
      <c r="AW1356" s="1536"/>
      <c r="AX1356" s="1536"/>
      <c r="AY1356" s="1536"/>
      <c r="AZ1356" s="1536"/>
      <c r="BA1356" s="1536"/>
      <c r="BB1356" s="1536"/>
      <c r="BC1356" s="1536"/>
      <c r="BD1356" s="1536"/>
      <c r="BE1356" s="1536"/>
      <c r="BF1356" s="1536"/>
    </row>
    <row r="1357" spans="2:58" ht="15" x14ac:dyDescent="0.25">
      <c r="B1357" s="1536"/>
      <c r="C1357" s="1536"/>
      <c r="D1357" s="1536"/>
      <c r="E1357" s="1536"/>
      <c r="F1357" s="1536"/>
      <c r="G1357" s="1536"/>
      <c r="H1357" s="1536"/>
      <c r="I1357" s="1536"/>
      <c r="J1357" s="1536"/>
      <c r="K1357" s="1536"/>
      <c r="L1357" s="1536"/>
      <c r="M1357" s="1536"/>
      <c r="N1357" s="1536"/>
      <c r="O1357" s="1536"/>
      <c r="P1357" s="1536"/>
      <c r="Q1357" s="1536"/>
      <c r="R1357" s="1536"/>
      <c r="S1357" s="1536"/>
      <c r="T1357" s="1536"/>
      <c r="U1357" s="1536"/>
      <c r="V1357" s="1536"/>
      <c r="W1357" s="1536"/>
      <c r="X1357" s="1536"/>
      <c r="Y1357" s="1536"/>
      <c r="Z1357" s="1536"/>
      <c r="AA1357" s="1536"/>
      <c r="AB1357" s="1536"/>
      <c r="AC1357" s="1536"/>
      <c r="AD1357" s="1536"/>
      <c r="AE1357" s="1536"/>
      <c r="AF1357" s="1536"/>
      <c r="AG1357" s="1536"/>
      <c r="AH1357" s="1536"/>
      <c r="AI1357" s="1536"/>
      <c r="AJ1357" s="1536"/>
      <c r="AK1357" s="1536"/>
      <c r="AL1357" s="1536"/>
      <c r="AM1357" s="1536"/>
      <c r="AN1357" s="1536"/>
      <c r="AO1357" s="1536"/>
      <c r="AP1357" s="1536"/>
      <c r="AQ1357" s="1536"/>
      <c r="AR1357" s="1536"/>
      <c r="AS1357" s="1536"/>
      <c r="AT1357" s="1536"/>
      <c r="AU1357" s="1536"/>
      <c r="AV1357" s="1536"/>
      <c r="AW1357" s="1536"/>
      <c r="AX1357" s="1536"/>
      <c r="AY1357" s="1536"/>
      <c r="AZ1357" s="1536"/>
      <c r="BA1357" s="1536"/>
      <c r="BB1357" s="1536"/>
      <c r="BC1357" s="1536"/>
      <c r="BD1357" s="1536"/>
      <c r="BE1357" s="1536"/>
      <c r="BF1357" s="1536"/>
    </row>
    <row r="1358" spans="2:58" ht="15" x14ac:dyDescent="0.25">
      <c r="B1358" s="1536"/>
      <c r="C1358" s="1536"/>
      <c r="D1358" s="1536"/>
      <c r="E1358" s="1536"/>
      <c r="F1358" s="1536"/>
      <c r="G1358" s="1536"/>
      <c r="H1358" s="1536"/>
      <c r="I1358" s="1536"/>
      <c r="J1358" s="1536"/>
      <c r="K1358" s="1536"/>
      <c r="L1358" s="1536"/>
      <c r="M1358" s="1536"/>
      <c r="N1358" s="1536"/>
      <c r="O1358" s="1536"/>
      <c r="P1358" s="1536"/>
      <c r="Q1358" s="1536"/>
      <c r="R1358" s="1536"/>
      <c r="S1358" s="1536"/>
      <c r="T1358" s="1536"/>
      <c r="U1358" s="1536"/>
      <c r="V1358" s="1536"/>
      <c r="W1358" s="1536"/>
      <c r="X1358" s="1536"/>
      <c r="Y1358" s="1536"/>
      <c r="Z1358" s="1536"/>
      <c r="AA1358" s="1536"/>
      <c r="AB1358" s="1536"/>
      <c r="AC1358" s="1536"/>
      <c r="AD1358" s="1536"/>
      <c r="AE1358" s="1536"/>
      <c r="AF1358" s="1536"/>
      <c r="AG1358" s="1536"/>
      <c r="AH1358" s="1536"/>
      <c r="AI1358" s="1536"/>
      <c r="AJ1358" s="1536"/>
      <c r="AK1358" s="1536"/>
      <c r="AL1358" s="1536"/>
      <c r="AM1358" s="1536"/>
      <c r="AN1358" s="1536"/>
      <c r="AO1358" s="1536"/>
      <c r="AP1358" s="1536"/>
      <c r="AQ1358" s="1536"/>
      <c r="AR1358" s="1536"/>
      <c r="AS1358" s="1536"/>
      <c r="AT1358" s="1536"/>
      <c r="AU1358" s="1536"/>
      <c r="AV1358" s="1536"/>
      <c r="AW1358" s="1536"/>
      <c r="AX1358" s="1536"/>
      <c r="AY1358" s="1536"/>
      <c r="AZ1358" s="1536"/>
      <c r="BA1358" s="1536"/>
      <c r="BB1358" s="1536"/>
      <c r="BC1358" s="1536"/>
      <c r="BD1358" s="1536"/>
      <c r="BE1358" s="1536"/>
      <c r="BF1358" s="1536"/>
    </row>
    <row r="1359" spans="2:58" ht="15" x14ac:dyDescent="0.25">
      <c r="B1359" s="1536"/>
      <c r="C1359" s="1536"/>
      <c r="D1359" s="1536"/>
      <c r="E1359" s="1536"/>
      <c r="F1359" s="1536"/>
      <c r="G1359" s="1536"/>
      <c r="H1359" s="1536"/>
      <c r="I1359" s="1536"/>
      <c r="J1359" s="1536"/>
      <c r="K1359" s="1536"/>
      <c r="L1359" s="1536"/>
      <c r="M1359" s="1536"/>
      <c r="N1359" s="1536"/>
      <c r="O1359" s="1536"/>
      <c r="P1359" s="1536"/>
      <c r="Q1359" s="1536"/>
      <c r="R1359" s="1536"/>
      <c r="S1359" s="1536"/>
      <c r="T1359" s="1536"/>
      <c r="U1359" s="1536"/>
      <c r="V1359" s="1536"/>
      <c r="W1359" s="1536"/>
      <c r="X1359" s="1536"/>
      <c r="Y1359" s="1536"/>
      <c r="Z1359" s="1536"/>
      <c r="AA1359" s="1536"/>
      <c r="AB1359" s="1536"/>
      <c r="AC1359" s="1536"/>
      <c r="AD1359" s="1536"/>
      <c r="AE1359" s="1536"/>
      <c r="AF1359" s="1536"/>
      <c r="AG1359" s="1536"/>
      <c r="AH1359" s="1536"/>
      <c r="AI1359" s="1536"/>
      <c r="AJ1359" s="1536"/>
      <c r="AK1359" s="1536"/>
      <c r="AL1359" s="1536"/>
      <c r="AM1359" s="1536"/>
      <c r="AN1359" s="1536"/>
      <c r="AO1359" s="1536"/>
      <c r="AP1359" s="1536"/>
      <c r="AQ1359" s="1536"/>
      <c r="AR1359" s="1536"/>
      <c r="AS1359" s="1536"/>
      <c r="AT1359" s="1536"/>
      <c r="AU1359" s="1536"/>
      <c r="AV1359" s="1536"/>
      <c r="AW1359" s="1536"/>
      <c r="AX1359" s="1536"/>
      <c r="AY1359" s="1536"/>
      <c r="AZ1359" s="1536"/>
      <c r="BA1359" s="1536"/>
      <c r="BB1359" s="1536"/>
      <c r="BC1359" s="1536"/>
      <c r="BD1359" s="1536"/>
      <c r="BE1359" s="1536"/>
      <c r="BF1359" s="1536"/>
    </row>
    <row r="1360" spans="2:58" ht="15" x14ac:dyDescent="0.25">
      <c r="B1360" s="1536"/>
      <c r="C1360" s="1536"/>
      <c r="D1360" s="1536"/>
      <c r="E1360" s="1536"/>
      <c r="F1360" s="1536"/>
      <c r="G1360" s="1536"/>
      <c r="H1360" s="1536"/>
      <c r="I1360" s="1536"/>
      <c r="J1360" s="1536"/>
      <c r="K1360" s="1536"/>
      <c r="L1360" s="1536"/>
      <c r="M1360" s="1536"/>
      <c r="N1360" s="1536"/>
      <c r="O1360" s="1536"/>
      <c r="P1360" s="1536"/>
      <c r="Q1360" s="1536"/>
      <c r="R1360" s="1536"/>
      <c r="S1360" s="1536"/>
      <c r="T1360" s="1536"/>
      <c r="U1360" s="1536"/>
      <c r="V1360" s="1536"/>
      <c r="W1360" s="1536"/>
      <c r="X1360" s="1536"/>
      <c r="Y1360" s="1536"/>
      <c r="Z1360" s="1536"/>
      <c r="AA1360" s="1536"/>
      <c r="AB1360" s="1536"/>
      <c r="AC1360" s="1536"/>
      <c r="AD1360" s="1536"/>
      <c r="AE1360" s="1536"/>
      <c r="AF1360" s="1536"/>
      <c r="AG1360" s="1536"/>
      <c r="AH1360" s="1536"/>
      <c r="AI1360" s="1536"/>
      <c r="AJ1360" s="1536"/>
      <c r="AK1360" s="1536"/>
      <c r="AL1360" s="1536"/>
      <c r="AM1360" s="1536"/>
      <c r="AN1360" s="1536"/>
      <c r="AO1360" s="1536"/>
      <c r="AP1360" s="1536"/>
      <c r="AQ1360" s="1536"/>
      <c r="AR1360" s="1536"/>
      <c r="AS1360" s="1536"/>
      <c r="AT1360" s="1536"/>
      <c r="AU1360" s="1536"/>
      <c r="AV1360" s="1536"/>
      <c r="AW1360" s="1536"/>
      <c r="AX1360" s="1536"/>
      <c r="AY1360" s="1536"/>
      <c r="AZ1360" s="1536"/>
      <c r="BA1360" s="1536"/>
      <c r="BB1360" s="1536"/>
      <c r="BC1360" s="1536"/>
      <c r="BD1360" s="1536"/>
      <c r="BE1360" s="1536"/>
      <c r="BF1360" s="1536"/>
    </row>
    <row r="1361" spans="2:58" ht="15" x14ac:dyDescent="0.25">
      <c r="B1361" s="1536"/>
      <c r="C1361" s="1536"/>
      <c r="D1361" s="1536"/>
      <c r="E1361" s="1536"/>
      <c r="F1361" s="1536"/>
      <c r="G1361" s="1536"/>
      <c r="H1361" s="1536"/>
      <c r="I1361" s="1536"/>
      <c r="J1361" s="1536"/>
      <c r="K1361" s="1536"/>
      <c r="L1361" s="1536"/>
      <c r="M1361" s="1536"/>
      <c r="N1361" s="1536"/>
      <c r="O1361" s="1536"/>
      <c r="P1361" s="1536"/>
      <c r="Q1361" s="1536"/>
      <c r="R1361" s="1536"/>
      <c r="S1361" s="1536"/>
      <c r="T1361" s="1536"/>
      <c r="U1361" s="1536"/>
      <c r="V1361" s="1536"/>
      <c r="W1361" s="1536"/>
      <c r="X1361" s="1536"/>
      <c r="Y1361" s="1536"/>
      <c r="Z1361" s="1536"/>
      <c r="AA1361" s="1536"/>
      <c r="AB1361" s="1536"/>
      <c r="AC1361" s="1536"/>
      <c r="AD1361" s="1536"/>
      <c r="AE1361" s="1536"/>
      <c r="AF1361" s="1536"/>
      <c r="AG1361" s="1536"/>
      <c r="AH1361" s="1536"/>
      <c r="AI1361" s="1536"/>
      <c r="AJ1361" s="1536"/>
      <c r="AK1361" s="1536"/>
      <c r="AL1361" s="1536"/>
      <c r="AM1361" s="1536"/>
      <c r="AN1361" s="1536"/>
      <c r="AO1361" s="1536"/>
      <c r="AP1361" s="1536"/>
      <c r="AQ1361" s="1536"/>
      <c r="AR1361" s="1536"/>
      <c r="AS1361" s="1536"/>
      <c r="AT1361" s="1536"/>
      <c r="AU1361" s="1536"/>
      <c r="AV1361" s="1536"/>
      <c r="AW1361" s="1536"/>
      <c r="AX1361" s="1536"/>
      <c r="AY1361" s="1536"/>
      <c r="AZ1361" s="1536"/>
      <c r="BA1361" s="1536"/>
      <c r="BB1361" s="1536"/>
      <c r="BC1361" s="1536"/>
      <c r="BD1361" s="1536"/>
      <c r="BE1361" s="1536"/>
      <c r="BF1361" s="1536"/>
    </row>
    <row r="1362" spans="2:58" ht="15" x14ac:dyDescent="0.25">
      <c r="B1362" s="1536"/>
      <c r="C1362" s="1536"/>
      <c r="D1362" s="1536"/>
      <c r="E1362" s="1536"/>
      <c r="F1362" s="1536"/>
      <c r="G1362" s="1536"/>
      <c r="H1362" s="1536"/>
      <c r="I1362" s="1536"/>
      <c r="J1362" s="1536"/>
      <c r="K1362" s="1536"/>
      <c r="L1362" s="1536"/>
      <c r="M1362" s="1536"/>
      <c r="N1362" s="1536"/>
      <c r="O1362" s="1536"/>
      <c r="P1362" s="1536"/>
      <c r="Q1362" s="1536"/>
      <c r="R1362" s="1536"/>
      <c r="S1362" s="1536"/>
      <c r="T1362" s="1536"/>
      <c r="U1362" s="1536"/>
      <c r="V1362" s="1536"/>
      <c r="W1362" s="1536"/>
      <c r="X1362" s="1536"/>
      <c r="Y1362" s="1536"/>
      <c r="Z1362" s="1536"/>
      <c r="AA1362" s="1536"/>
      <c r="AB1362" s="1536"/>
      <c r="AC1362" s="1536"/>
      <c r="AD1362" s="1536"/>
      <c r="AE1362" s="1536"/>
      <c r="AF1362" s="1536"/>
      <c r="AG1362" s="1536"/>
      <c r="AH1362" s="1536"/>
      <c r="AI1362" s="1536"/>
      <c r="AJ1362" s="1536"/>
      <c r="AK1362" s="1536"/>
      <c r="AL1362" s="1536"/>
      <c r="AM1362" s="1536"/>
      <c r="AN1362" s="1536"/>
      <c r="AO1362" s="1536"/>
      <c r="AP1362" s="1536"/>
      <c r="AQ1362" s="1536"/>
      <c r="AR1362" s="1536"/>
      <c r="AS1362" s="1536"/>
      <c r="AT1362" s="1536"/>
      <c r="AU1362" s="1536"/>
      <c r="AV1362" s="1536"/>
      <c r="AW1362" s="1536"/>
      <c r="AX1362" s="1536"/>
      <c r="AY1362" s="1536"/>
      <c r="AZ1362" s="1536"/>
      <c r="BA1362" s="1536"/>
      <c r="BB1362" s="1536"/>
      <c r="BC1362" s="1536"/>
      <c r="BD1362" s="1536"/>
      <c r="BE1362" s="1536"/>
      <c r="BF1362" s="1536"/>
    </row>
    <row r="1363" spans="2:58" ht="15" x14ac:dyDescent="0.25">
      <c r="B1363" s="1536"/>
      <c r="C1363" s="1536"/>
      <c r="D1363" s="1536"/>
      <c r="E1363" s="1536"/>
      <c r="F1363" s="1536"/>
      <c r="G1363" s="1536"/>
      <c r="H1363" s="1536"/>
      <c r="I1363" s="1536"/>
      <c r="J1363" s="1536"/>
      <c r="K1363" s="1536"/>
      <c r="L1363" s="1536"/>
      <c r="M1363" s="1536"/>
      <c r="N1363" s="1536"/>
      <c r="O1363" s="1536"/>
      <c r="P1363" s="1536"/>
      <c r="Q1363" s="1536"/>
      <c r="R1363" s="1536"/>
      <c r="S1363" s="1536"/>
      <c r="T1363" s="1536"/>
      <c r="U1363" s="1536"/>
      <c r="V1363" s="1536"/>
      <c r="W1363" s="1536"/>
      <c r="X1363" s="1536"/>
      <c r="Y1363" s="1536"/>
      <c r="Z1363" s="1536"/>
      <c r="AA1363" s="1536"/>
      <c r="AB1363" s="1536"/>
      <c r="AC1363" s="1536"/>
      <c r="AD1363" s="1536"/>
      <c r="AE1363" s="1536"/>
      <c r="AF1363" s="1536"/>
      <c r="AG1363" s="1536"/>
      <c r="AH1363" s="1536"/>
      <c r="AI1363" s="1536"/>
      <c r="AJ1363" s="1536"/>
      <c r="AK1363" s="1536"/>
      <c r="AL1363" s="1536"/>
      <c r="AM1363" s="1536"/>
      <c r="AN1363" s="1536"/>
      <c r="AO1363" s="1536"/>
      <c r="AP1363" s="1536"/>
      <c r="AQ1363" s="1536"/>
      <c r="AR1363" s="1536"/>
      <c r="AS1363" s="1536"/>
      <c r="AT1363" s="1536"/>
      <c r="AU1363" s="1536"/>
      <c r="AV1363" s="1536"/>
      <c r="AW1363" s="1536"/>
      <c r="AX1363" s="1536"/>
      <c r="AY1363" s="1536"/>
      <c r="AZ1363" s="1536"/>
      <c r="BA1363" s="1536"/>
      <c r="BB1363" s="1536"/>
      <c r="BC1363" s="1536"/>
      <c r="BD1363" s="1536"/>
      <c r="BE1363" s="1536"/>
      <c r="BF1363" s="1536"/>
    </row>
    <row r="1364" spans="2:58" ht="15" x14ac:dyDescent="0.25">
      <c r="B1364" s="1536"/>
      <c r="C1364" s="1536"/>
      <c r="D1364" s="1536"/>
      <c r="E1364" s="1536"/>
      <c r="F1364" s="1536"/>
      <c r="G1364" s="1536"/>
      <c r="H1364" s="1536"/>
      <c r="I1364" s="1536"/>
      <c r="J1364" s="1536"/>
      <c r="K1364" s="1536"/>
      <c r="L1364" s="1536"/>
      <c r="M1364" s="1536"/>
      <c r="N1364" s="1536"/>
      <c r="O1364" s="1536"/>
      <c r="P1364" s="1536"/>
      <c r="Q1364" s="1536"/>
      <c r="R1364" s="1536"/>
      <c r="S1364" s="1536"/>
      <c r="T1364" s="1536"/>
      <c r="U1364" s="1536"/>
      <c r="V1364" s="1536"/>
      <c r="W1364" s="1536"/>
      <c r="X1364" s="1536"/>
      <c r="Y1364" s="1536"/>
      <c r="Z1364" s="1536"/>
      <c r="AA1364" s="1536"/>
      <c r="AB1364" s="1536"/>
      <c r="AC1364" s="1536"/>
      <c r="AD1364" s="1536"/>
      <c r="AE1364" s="1536"/>
      <c r="AF1364" s="1536"/>
      <c r="AG1364" s="1536"/>
      <c r="AH1364" s="1536"/>
      <c r="AI1364" s="1536"/>
      <c r="AJ1364" s="1536"/>
      <c r="AK1364" s="1536"/>
      <c r="AL1364" s="1536"/>
      <c r="AM1364" s="1536"/>
      <c r="AN1364" s="1536"/>
      <c r="AO1364" s="1536"/>
      <c r="AP1364" s="1536"/>
      <c r="AQ1364" s="1536"/>
      <c r="AR1364" s="1536"/>
      <c r="AS1364" s="1536"/>
      <c r="AT1364" s="1536"/>
      <c r="AU1364" s="1536"/>
      <c r="AV1364" s="1536"/>
      <c r="AW1364" s="1536"/>
      <c r="AX1364" s="1536"/>
      <c r="AY1364" s="1536"/>
      <c r="AZ1364" s="1536"/>
      <c r="BA1364" s="1536"/>
      <c r="BB1364" s="1536"/>
      <c r="BC1364" s="1536"/>
      <c r="BD1364" s="1536"/>
      <c r="BE1364" s="1536"/>
      <c r="BF1364" s="1536"/>
    </row>
    <row r="1365" spans="2:58" ht="15" x14ac:dyDescent="0.25">
      <c r="B1365" s="1536"/>
      <c r="C1365" s="1536"/>
      <c r="D1365" s="1536"/>
      <c r="E1365" s="1536"/>
      <c r="F1365" s="1536"/>
      <c r="G1365" s="1536"/>
      <c r="H1365" s="1536"/>
      <c r="I1365" s="1536"/>
      <c r="J1365" s="1536"/>
      <c r="K1365" s="1536"/>
      <c r="L1365" s="1536"/>
      <c r="M1365" s="1536"/>
      <c r="N1365" s="1536"/>
      <c r="O1365" s="1536"/>
      <c r="P1365" s="1536"/>
      <c r="Q1365" s="1536"/>
      <c r="R1365" s="1536"/>
      <c r="S1365" s="1536"/>
      <c r="T1365" s="1536"/>
      <c r="U1365" s="1536"/>
      <c r="V1365" s="1536"/>
      <c r="W1365" s="1536"/>
      <c r="X1365" s="1536"/>
      <c r="Y1365" s="1536"/>
      <c r="Z1365" s="1536"/>
      <c r="AA1365" s="1536"/>
      <c r="AB1365" s="1536"/>
      <c r="AC1365" s="1536"/>
      <c r="AD1365" s="1536"/>
      <c r="AE1365" s="1536"/>
      <c r="AF1365" s="1536"/>
      <c r="AG1365" s="1536"/>
      <c r="AH1365" s="1536"/>
      <c r="AI1365" s="1536"/>
      <c r="AJ1365" s="1536"/>
      <c r="AK1365" s="1536"/>
      <c r="AL1365" s="1536"/>
      <c r="AM1365" s="1536"/>
      <c r="AN1365" s="1536"/>
      <c r="AO1365" s="1536"/>
      <c r="AP1365" s="1536"/>
      <c r="AQ1365" s="1536"/>
      <c r="AR1365" s="1536"/>
      <c r="AS1365" s="1536"/>
      <c r="AT1365" s="1536"/>
      <c r="AU1365" s="1536"/>
      <c r="AV1365" s="1536"/>
      <c r="AW1365" s="1536"/>
      <c r="AX1365" s="1536"/>
      <c r="AY1365" s="1536"/>
      <c r="AZ1365" s="1536"/>
      <c r="BA1365" s="1536"/>
      <c r="BB1365" s="1536"/>
      <c r="BC1365" s="1536"/>
      <c r="BD1365" s="1536"/>
      <c r="BE1365" s="1536"/>
      <c r="BF1365" s="1536"/>
    </row>
    <row r="1366" spans="2:58" ht="15" x14ac:dyDescent="0.25">
      <c r="B1366" s="1536"/>
      <c r="C1366" s="1536"/>
      <c r="D1366" s="1536"/>
      <c r="E1366" s="1536"/>
      <c r="F1366" s="1536"/>
      <c r="G1366" s="1536"/>
      <c r="H1366" s="1536"/>
      <c r="I1366" s="1536"/>
      <c r="J1366" s="1536"/>
      <c r="K1366" s="1536"/>
      <c r="L1366" s="1536"/>
      <c r="M1366" s="1536"/>
      <c r="N1366" s="1536"/>
      <c r="O1366" s="1536"/>
      <c r="P1366" s="1536"/>
      <c r="Q1366" s="1536"/>
      <c r="R1366" s="1536"/>
      <c r="S1366" s="1536"/>
      <c r="T1366" s="1536"/>
      <c r="U1366" s="1536"/>
      <c r="V1366" s="1536"/>
      <c r="W1366" s="1536"/>
      <c r="X1366" s="1536"/>
      <c r="Y1366" s="1536"/>
      <c r="Z1366" s="1536"/>
      <c r="AA1366" s="1536"/>
      <c r="AB1366" s="1536"/>
      <c r="AC1366" s="1536"/>
      <c r="AD1366" s="1536"/>
      <c r="AE1366" s="1536"/>
      <c r="AF1366" s="1536"/>
      <c r="AG1366" s="1536"/>
      <c r="AH1366" s="1536"/>
      <c r="AI1366" s="1536"/>
      <c r="AJ1366" s="1536"/>
      <c r="AK1366" s="1536"/>
      <c r="AL1366" s="1536"/>
      <c r="AM1366" s="1536"/>
      <c r="AN1366" s="1536"/>
      <c r="AO1366" s="1536"/>
      <c r="AP1366" s="1536"/>
      <c r="AQ1366" s="1536"/>
      <c r="AR1366" s="1536"/>
      <c r="AS1366" s="1536"/>
      <c r="AT1366" s="1536"/>
      <c r="AU1366" s="1536"/>
      <c r="AV1366" s="1536"/>
      <c r="AW1366" s="1536"/>
      <c r="AX1366" s="1536"/>
      <c r="AY1366" s="1536"/>
      <c r="AZ1366" s="1536"/>
      <c r="BA1366" s="1536"/>
      <c r="BB1366" s="1536"/>
      <c r="BC1366" s="1536"/>
      <c r="BD1366" s="1536"/>
      <c r="BE1366" s="1536"/>
      <c r="BF1366" s="1536"/>
    </row>
    <row r="1367" spans="2:58" ht="15" x14ac:dyDescent="0.25">
      <c r="B1367" s="1536"/>
      <c r="C1367" s="1536"/>
      <c r="D1367" s="1536"/>
      <c r="E1367" s="1536"/>
      <c r="F1367" s="1536"/>
      <c r="G1367" s="1536"/>
      <c r="H1367" s="1536"/>
      <c r="I1367" s="1536"/>
      <c r="J1367" s="1536"/>
      <c r="K1367" s="1536"/>
      <c r="L1367" s="1536"/>
      <c r="M1367" s="1536"/>
      <c r="N1367" s="1536"/>
      <c r="O1367" s="1536"/>
      <c r="P1367" s="1536"/>
      <c r="Q1367" s="1536"/>
      <c r="R1367" s="1536"/>
      <c r="S1367" s="1536"/>
      <c r="T1367" s="1536"/>
      <c r="U1367" s="1536"/>
      <c r="V1367" s="1536"/>
      <c r="W1367" s="1536"/>
      <c r="X1367" s="1536"/>
      <c r="Y1367" s="1536"/>
      <c r="Z1367" s="1536"/>
      <c r="AA1367" s="1536"/>
      <c r="AB1367" s="1536"/>
      <c r="AC1367" s="1536"/>
      <c r="AD1367" s="1536"/>
      <c r="AE1367" s="1536"/>
      <c r="AF1367" s="1536"/>
      <c r="AG1367" s="1536"/>
      <c r="AH1367" s="1536"/>
      <c r="AI1367" s="1536"/>
      <c r="AJ1367" s="1536"/>
      <c r="AK1367" s="1536"/>
      <c r="AL1367" s="1536"/>
      <c r="AM1367" s="1536"/>
      <c r="AN1367" s="1536"/>
      <c r="AO1367" s="1536"/>
      <c r="AP1367" s="1536"/>
      <c r="AQ1367" s="1536"/>
      <c r="AR1367" s="1536"/>
      <c r="AS1367" s="1536"/>
      <c r="AT1367" s="1536"/>
      <c r="AU1367" s="1536"/>
      <c r="AV1367" s="1536"/>
      <c r="AW1367" s="1536"/>
      <c r="AX1367" s="1536"/>
      <c r="AY1367" s="1536"/>
      <c r="AZ1367" s="1536"/>
      <c r="BA1367" s="1536"/>
      <c r="BB1367" s="1536"/>
      <c r="BC1367" s="1536"/>
      <c r="BD1367" s="1536"/>
      <c r="BE1367" s="1536"/>
      <c r="BF1367" s="1536"/>
    </row>
    <row r="1368" spans="2:58" ht="15" x14ac:dyDescent="0.25">
      <c r="B1368" s="1536"/>
      <c r="C1368" s="1536"/>
      <c r="D1368" s="1536"/>
      <c r="E1368" s="1536"/>
      <c r="F1368" s="1536"/>
      <c r="G1368" s="1536"/>
      <c r="H1368" s="1536"/>
      <c r="I1368" s="1536"/>
      <c r="J1368" s="1536"/>
      <c r="K1368" s="1536"/>
      <c r="L1368" s="1536"/>
      <c r="M1368" s="1536"/>
      <c r="N1368" s="1536"/>
      <c r="O1368" s="1536"/>
      <c r="P1368" s="1536"/>
      <c r="Q1368" s="1536"/>
      <c r="R1368" s="1536"/>
      <c r="S1368" s="1536"/>
      <c r="T1368" s="1536"/>
      <c r="U1368" s="1536"/>
      <c r="V1368" s="1536"/>
      <c r="W1368" s="1536"/>
      <c r="X1368" s="1536"/>
      <c r="Y1368" s="1536"/>
      <c r="Z1368" s="1536"/>
      <c r="AA1368" s="1536"/>
      <c r="AB1368" s="1536"/>
      <c r="AC1368" s="1536"/>
      <c r="AD1368" s="1536"/>
      <c r="AE1368" s="1536"/>
      <c r="AF1368" s="1536"/>
      <c r="AG1368" s="1536"/>
      <c r="AH1368" s="1536"/>
      <c r="AI1368" s="1536"/>
      <c r="AJ1368" s="1536"/>
      <c r="AK1368" s="1536"/>
      <c r="AL1368" s="1536"/>
      <c r="AM1368" s="1536"/>
      <c r="AN1368" s="1536"/>
      <c r="AO1368" s="1536"/>
      <c r="AP1368" s="1536"/>
      <c r="AQ1368" s="1536"/>
      <c r="AR1368" s="1536"/>
      <c r="AS1368" s="1536"/>
      <c r="AT1368" s="1536"/>
      <c r="AU1368" s="1536"/>
      <c r="AV1368" s="1536"/>
      <c r="AW1368" s="1536"/>
      <c r="AX1368" s="1536"/>
      <c r="AY1368" s="1536"/>
      <c r="AZ1368" s="1536"/>
      <c r="BA1368" s="1536"/>
      <c r="BB1368" s="1536"/>
      <c r="BC1368" s="1536"/>
      <c r="BD1368" s="1536"/>
      <c r="BE1368" s="1536"/>
      <c r="BF1368" s="1536"/>
    </row>
    <row r="1369" spans="2:58" ht="15" x14ac:dyDescent="0.25">
      <c r="B1369" s="1536"/>
      <c r="C1369" s="1536"/>
      <c r="D1369" s="1536"/>
      <c r="E1369" s="1536"/>
      <c r="F1369" s="1536"/>
      <c r="G1369" s="1536"/>
      <c r="H1369" s="1536"/>
      <c r="I1369" s="1536"/>
      <c r="J1369" s="1536"/>
      <c r="K1369" s="1536"/>
      <c r="L1369" s="1536"/>
      <c r="M1369" s="1536"/>
      <c r="N1369" s="1536"/>
      <c r="O1369" s="1536"/>
      <c r="P1369" s="1536"/>
      <c r="Q1369" s="1536"/>
      <c r="R1369" s="1536"/>
      <c r="S1369" s="1536"/>
      <c r="T1369" s="1536"/>
      <c r="U1369" s="1536"/>
      <c r="V1369" s="1536"/>
      <c r="W1369" s="1536"/>
      <c r="X1369" s="1536"/>
      <c r="Y1369" s="1536"/>
      <c r="Z1369" s="1536"/>
      <c r="AA1369" s="1536"/>
      <c r="AB1369" s="1536"/>
      <c r="AC1369" s="1536"/>
      <c r="AD1369" s="1536"/>
      <c r="AE1369" s="1536"/>
      <c r="AF1369" s="1536"/>
      <c r="AG1369" s="1536"/>
      <c r="AH1369" s="1536"/>
      <c r="AI1369" s="1536"/>
      <c r="AJ1369" s="1536"/>
      <c r="AK1369" s="1536"/>
      <c r="AL1369" s="1536"/>
      <c r="AM1369" s="1536"/>
      <c r="AN1369" s="1536"/>
      <c r="AO1369" s="1536"/>
      <c r="AP1369" s="1536"/>
      <c r="AQ1369" s="1536"/>
      <c r="AR1369" s="1536"/>
      <c r="AS1369" s="1536"/>
      <c r="AT1369" s="1536"/>
      <c r="AU1369" s="1536"/>
      <c r="AV1369" s="1536"/>
      <c r="AW1369" s="1536"/>
      <c r="AX1369" s="1536"/>
      <c r="AY1369" s="1536"/>
      <c r="AZ1369" s="1536"/>
      <c r="BA1369" s="1536"/>
      <c r="BB1369" s="1536"/>
      <c r="BC1369" s="1536"/>
      <c r="BD1369" s="1536"/>
      <c r="BE1369" s="1536"/>
      <c r="BF1369" s="1536"/>
    </row>
    <row r="1370" spans="2:58" ht="15" x14ac:dyDescent="0.25">
      <c r="B1370" s="1536"/>
      <c r="C1370" s="1536"/>
      <c r="D1370" s="1536"/>
      <c r="E1370" s="1536"/>
      <c r="F1370" s="1536"/>
      <c r="G1370" s="1536"/>
      <c r="H1370" s="1536"/>
      <c r="I1370" s="1536"/>
      <c r="J1370" s="1536"/>
      <c r="K1370" s="1536"/>
      <c r="L1370" s="1536"/>
      <c r="M1370" s="1536"/>
      <c r="N1370" s="1536"/>
      <c r="O1370" s="1536"/>
      <c r="P1370" s="1536"/>
      <c r="Q1370" s="1536"/>
      <c r="R1370" s="1536"/>
      <c r="S1370" s="1536"/>
      <c r="T1370" s="1536"/>
      <c r="U1370" s="1536"/>
      <c r="V1370" s="1536"/>
      <c r="W1370" s="1536"/>
      <c r="X1370" s="1536"/>
      <c r="Y1370" s="1536"/>
      <c r="Z1370" s="1536"/>
      <c r="AA1370" s="1536"/>
      <c r="AB1370" s="1536"/>
      <c r="AC1370" s="1536"/>
      <c r="AD1370" s="1536"/>
      <c r="AE1370" s="1536"/>
      <c r="AF1370" s="1536"/>
      <c r="AG1370" s="1536"/>
      <c r="AH1370" s="1536"/>
      <c r="AI1370" s="1536"/>
      <c r="AJ1370" s="1536"/>
      <c r="AK1370" s="1536"/>
      <c r="AL1370" s="1536"/>
      <c r="AM1370" s="1536"/>
      <c r="AN1370" s="1536"/>
      <c r="AO1370" s="1536"/>
      <c r="AP1370" s="1536"/>
      <c r="AQ1370" s="1536"/>
      <c r="AR1370" s="1536"/>
      <c r="AS1370" s="1536"/>
      <c r="AT1370" s="1536"/>
      <c r="AU1370" s="1536"/>
      <c r="AV1370" s="1536"/>
      <c r="AW1370" s="1536"/>
      <c r="AX1370" s="1536"/>
      <c r="AY1370" s="1536"/>
      <c r="AZ1370" s="1536"/>
      <c r="BA1370" s="1536"/>
      <c r="BB1370" s="1536"/>
      <c r="BC1370" s="1536"/>
      <c r="BD1370" s="1536"/>
      <c r="BE1370" s="1536"/>
      <c r="BF1370" s="1536"/>
    </row>
    <row r="1371" spans="2:58" ht="15" x14ac:dyDescent="0.25">
      <c r="B1371" s="1536"/>
      <c r="C1371" s="1536"/>
      <c r="D1371" s="1536"/>
      <c r="E1371" s="1536"/>
      <c r="F1371" s="1536"/>
      <c r="G1371" s="1536"/>
      <c r="H1371" s="1536"/>
      <c r="I1371" s="1536"/>
      <c r="J1371" s="1536"/>
      <c r="K1371" s="1536"/>
      <c r="L1371" s="1536"/>
      <c r="M1371" s="1536"/>
      <c r="N1371" s="1536"/>
      <c r="O1371" s="1536"/>
      <c r="P1371" s="1536"/>
      <c r="Q1371" s="1536"/>
      <c r="R1371" s="1536"/>
      <c r="S1371" s="1536"/>
      <c r="T1371" s="1536"/>
      <c r="U1371" s="1536"/>
      <c r="V1371" s="1536"/>
      <c r="W1371" s="1536"/>
      <c r="X1371" s="1536"/>
      <c r="Y1371" s="1536"/>
      <c r="Z1371" s="1536"/>
      <c r="AA1371" s="1536"/>
      <c r="AB1371" s="1536"/>
      <c r="AC1371" s="1536"/>
      <c r="AD1371" s="1536"/>
      <c r="AE1371" s="1536"/>
      <c r="AF1371" s="1536"/>
      <c r="AG1371" s="1536"/>
      <c r="AH1371" s="1536"/>
      <c r="AI1371" s="1536"/>
      <c r="AJ1371" s="1536"/>
      <c r="AK1371" s="1536"/>
      <c r="AL1371" s="1536"/>
      <c r="AM1371" s="1536"/>
      <c r="AN1371" s="1536"/>
      <c r="AO1371" s="1536"/>
      <c r="AP1371" s="1536"/>
      <c r="AQ1371" s="1536"/>
      <c r="AR1371" s="1536"/>
      <c r="AS1371" s="1536"/>
      <c r="AT1371" s="1536"/>
      <c r="AU1371" s="1536"/>
      <c r="AV1371" s="1536"/>
      <c r="AW1371" s="1536"/>
      <c r="AX1371" s="1536"/>
      <c r="AY1371" s="1536"/>
      <c r="AZ1371" s="1536"/>
      <c r="BA1371" s="1536"/>
      <c r="BB1371" s="1536"/>
      <c r="BC1371" s="1536"/>
      <c r="BD1371" s="1536"/>
      <c r="BE1371" s="1536"/>
      <c r="BF1371" s="1536"/>
    </row>
    <row r="1372" spans="2:58" ht="15" x14ac:dyDescent="0.25">
      <c r="B1372" s="1536"/>
      <c r="C1372" s="1536"/>
      <c r="D1372" s="1536"/>
      <c r="E1372" s="1536"/>
      <c r="F1372" s="1536"/>
      <c r="G1372" s="1536"/>
      <c r="H1372" s="1536"/>
      <c r="I1372" s="1536"/>
      <c r="J1372" s="1536"/>
      <c r="K1372" s="1536"/>
      <c r="L1372" s="1536"/>
      <c r="M1372" s="1536"/>
      <c r="N1372" s="1536"/>
      <c r="O1372" s="1536"/>
      <c r="P1372" s="1536"/>
      <c r="Q1372" s="1536"/>
      <c r="R1372" s="1536"/>
      <c r="S1372" s="1536"/>
      <c r="T1372" s="1536"/>
      <c r="U1372" s="1536"/>
      <c r="V1372" s="1536"/>
      <c r="W1372" s="1536"/>
      <c r="X1372" s="1536"/>
      <c r="Y1372" s="1536"/>
      <c r="Z1372" s="1536"/>
      <c r="AA1372" s="1536"/>
      <c r="AB1372" s="1536"/>
      <c r="AC1372" s="1536"/>
      <c r="AD1372" s="1536"/>
      <c r="AE1372" s="1536"/>
      <c r="AF1372" s="1536"/>
      <c r="AG1372" s="1536"/>
      <c r="AH1372" s="1536"/>
      <c r="AI1372" s="1536"/>
      <c r="AJ1372" s="1536"/>
      <c r="AK1372" s="1536"/>
      <c r="AL1372" s="1536"/>
      <c r="AM1372" s="1536"/>
      <c r="AN1372" s="1536"/>
      <c r="AO1372" s="1536"/>
      <c r="AP1372" s="1536"/>
      <c r="AQ1372" s="1536"/>
      <c r="AR1372" s="1536"/>
      <c r="AS1372" s="1536"/>
      <c r="AT1372" s="1536"/>
      <c r="AU1372" s="1536"/>
      <c r="AV1372" s="1536"/>
      <c r="AW1372" s="1536"/>
      <c r="AX1372" s="1536"/>
      <c r="AY1372" s="1536"/>
      <c r="AZ1372" s="1536"/>
      <c r="BA1372" s="1536"/>
      <c r="BB1372" s="1536"/>
      <c r="BC1372" s="1536"/>
      <c r="BD1372" s="1536"/>
      <c r="BE1372" s="1536"/>
      <c r="BF1372" s="1536"/>
    </row>
    <row r="1373" spans="2:58" ht="15" x14ac:dyDescent="0.25">
      <c r="B1373" s="1536"/>
      <c r="C1373" s="1536"/>
      <c r="D1373" s="1536"/>
      <c r="E1373" s="1536"/>
      <c r="F1373" s="1536"/>
      <c r="G1373" s="1536"/>
      <c r="H1373" s="1536"/>
      <c r="I1373" s="1536"/>
      <c r="J1373" s="1536"/>
      <c r="K1373" s="1536"/>
      <c r="L1373" s="1536"/>
      <c r="M1373" s="1536"/>
      <c r="N1373" s="1536"/>
      <c r="O1373" s="1536"/>
      <c r="P1373" s="1536"/>
      <c r="Q1373" s="1536"/>
      <c r="R1373" s="1536"/>
      <c r="S1373" s="1536"/>
      <c r="T1373" s="1536"/>
      <c r="U1373" s="1536"/>
      <c r="V1373" s="1536"/>
      <c r="W1373" s="1536"/>
      <c r="X1373" s="1536"/>
      <c r="Y1373" s="1536"/>
      <c r="Z1373" s="1536"/>
      <c r="AA1373" s="1536"/>
      <c r="AB1373" s="1536"/>
      <c r="AC1373" s="1536"/>
      <c r="AD1373" s="1536"/>
      <c r="AE1373" s="1536"/>
      <c r="AF1373" s="1536"/>
      <c r="AG1373" s="1536"/>
      <c r="AH1373" s="1536"/>
      <c r="AI1373" s="1536"/>
      <c r="AJ1373" s="1536"/>
      <c r="AK1373" s="1536"/>
      <c r="AL1373" s="1536"/>
      <c r="AM1373" s="1536"/>
      <c r="AN1373" s="1536"/>
      <c r="AO1373" s="1536"/>
      <c r="AP1373" s="1536"/>
      <c r="AQ1373" s="1536"/>
      <c r="AR1373" s="1536"/>
      <c r="AS1373" s="1536"/>
      <c r="AT1373" s="1536"/>
      <c r="AU1373" s="1536"/>
      <c r="AV1373" s="1536"/>
      <c r="AW1373" s="1536"/>
      <c r="AX1373" s="1536"/>
      <c r="AY1373" s="1536"/>
      <c r="AZ1373" s="1536"/>
      <c r="BA1373" s="1536"/>
      <c r="BB1373" s="1536"/>
      <c r="BC1373" s="1536"/>
      <c r="BD1373" s="1536"/>
      <c r="BE1373" s="1536"/>
      <c r="BF1373" s="1536"/>
    </row>
    <row r="1374" spans="2:58" ht="15" x14ac:dyDescent="0.25">
      <c r="B1374" s="1536"/>
      <c r="C1374" s="1536"/>
      <c r="D1374" s="1536"/>
      <c r="E1374" s="1536"/>
      <c r="F1374" s="1536"/>
      <c r="G1374" s="1536"/>
      <c r="H1374" s="1536"/>
      <c r="I1374" s="1536"/>
      <c r="J1374" s="1536"/>
      <c r="K1374" s="1536"/>
      <c r="L1374" s="1536"/>
      <c r="M1374" s="1536"/>
      <c r="N1374" s="1536"/>
      <c r="O1374" s="1536"/>
      <c r="P1374" s="1536"/>
      <c r="Q1374" s="1536"/>
      <c r="R1374" s="1536"/>
      <c r="S1374" s="1536"/>
      <c r="T1374" s="1536"/>
      <c r="U1374" s="1536"/>
      <c r="V1374" s="1536"/>
      <c r="W1374" s="1536"/>
      <c r="X1374" s="1536"/>
      <c r="Y1374" s="1536"/>
      <c r="Z1374" s="1536"/>
      <c r="AA1374" s="1536"/>
      <c r="AB1374" s="1536"/>
      <c r="AC1374" s="1536"/>
      <c r="AD1374" s="1536"/>
      <c r="AE1374" s="1536"/>
      <c r="AF1374" s="1536"/>
      <c r="AG1374" s="1536"/>
      <c r="AH1374" s="1536"/>
      <c r="AI1374" s="1536"/>
      <c r="AJ1374" s="1536"/>
      <c r="AK1374" s="1536"/>
      <c r="AL1374" s="1536"/>
      <c r="AM1374" s="1536"/>
      <c r="AN1374" s="1536"/>
      <c r="AO1374" s="1536"/>
      <c r="AP1374" s="1536"/>
      <c r="AQ1374" s="1536"/>
      <c r="AR1374" s="1536"/>
      <c r="AS1374" s="1536"/>
      <c r="AT1374" s="1536"/>
      <c r="AU1374" s="1536"/>
      <c r="AV1374" s="1536"/>
      <c r="AW1374" s="1536"/>
      <c r="AX1374" s="1536"/>
      <c r="AY1374" s="1536"/>
      <c r="AZ1374" s="1536"/>
      <c r="BA1374" s="1536"/>
      <c r="BB1374" s="1536"/>
      <c r="BC1374" s="1536"/>
      <c r="BD1374" s="1536"/>
      <c r="BE1374" s="1536"/>
      <c r="BF1374" s="1536"/>
    </row>
    <row r="1375" spans="2:58" ht="15" x14ac:dyDescent="0.25">
      <c r="B1375" s="1536"/>
      <c r="C1375" s="1536"/>
      <c r="D1375" s="1536"/>
      <c r="E1375" s="1536"/>
      <c r="F1375" s="1536"/>
      <c r="G1375" s="1536"/>
      <c r="H1375" s="1536"/>
      <c r="I1375" s="1536"/>
      <c r="J1375" s="1536"/>
      <c r="K1375" s="1536"/>
      <c r="L1375" s="1536"/>
      <c r="M1375" s="1536"/>
      <c r="N1375" s="1536"/>
      <c r="O1375" s="1536"/>
      <c r="P1375" s="1536"/>
      <c r="Q1375" s="1536"/>
      <c r="R1375" s="1536"/>
      <c r="S1375" s="1536"/>
      <c r="T1375" s="1536"/>
      <c r="U1375" s="1536"/>
      <c r="V1375" s="1536"/>
      <c r="W1375" s="1536"/>
      <c r="X1375" s="1536"/>
      <c r="Y1375" s="1536"/>
      <c r="Z1375" s="1536"/>
      <c r="AA1375" s="1536"/>
      <c r="AB1375" s="1536"/>
      <c r="AC1375" s="1536"/>
      <c r="AD1375" s="1536"/>
      <c r="AE1375" s="1536"/>
      <c r="AF1375" s="1536"/>
      <c r="AG1375" s="1536"/>
      <c r="AH1375" s="1536"/>
      <c r="AI1375" s="1536"/>
      <c r="AJ1375" s="1536"/>
      <c r="AK1375" s="1536"/>
      <c r="AL1375" s="1536"/>
      <c r="AM1375" s="1536"/>
      <c r="AN1375" s="1536"/>
      <c r="AO1375" s="1536"/>
      <c r="AP1375" s="1536"/>
      <c r="AQ1375" s="1536"/>
      <c r="AR1375" s="1536"/>
      <c r="AS1375" s="1536"/>
      <c r="AT1375" s="1536"/>
      <c r="AU1375" s="1536"/>
      <c r="AV1375" s="1536"/>
      <c r="AW1375" s="1536"/>
      <c r="AX1375" s="1536"/>
      <c r="AY1375" s="1536"/>
      <c r="AZ1375" s="1536"/>
      <c r="BA1375" s="1536"/>
      <c r="BB1375" s="1536"/>
      <c r="BC1375" s="1536"/>
      <c r="BD1375" s="1536"/>
      <c r="BE1375" s="1536"/>
      <c r="BF1375" s="1536"/>
    </row>
    <row r="1376" spans="2:58" ht="15" x14ac:dyDescent="0.25">
      <c r="B1376" s="1536"/>
      <c r="C1376" s="1536"/>
      <c r="D1376" s="1536"/>
      <c r="E1376" s="1536"/>
      <c r="F1376" s="1536"/>
      <c r="G1376" s="1536"/>
      <c r="H1376" s="1536"/>
      <c r="I1376" s="1536"/>
      <c r="J1376" s="1536"/>
      <c r="K1376" s="1536"/>
      <c r="L1376" s="1536"/>
      <c r="M1376" s="1536"/>
      <c r="N1376" s="1536"/>
      <c r="O1376" s="1536"/>
      <c r="P1376" s="1536"/>
      <c r="Q1376" s="1536"/>
      <c r="R1376" s="1536"/>
      <c r="S1376" s="1536"/>
      <c r="T1376" s="1536"/>
      <c r="U1376" s="1536"/>
      <c r="V1376" s="1536"/>
      <c r="W1376" s="1536"/>
      <c r="X1376" s="1536"/>
      <c r="Y1376" s="1536"/>
      <c r="Z1376" s="1536"/>
      <c r="AA1376" s="1536"/>
      <c r="AB1376" s="1536"/>
      <c r="AC1376" s="1536"/>
      <c r="AD1376" s="1536"/>
      <c r="AE1376" s="1536"/>
      <c r="AF1376" s="1536"/>
      <c r="AG1376" s="1536"/>
      <c r="AH1376" s="1536"/>
      <c r="AI1376" s="1536"/>
      <c r="AJ1376" s="1536"/>
      <c r="AK1376" s="1536"/>
      <c r="AL1376" s="1536"/>
      <c r="AM1376" s="1536"/>
      <c r="AN1376" s="1536"/>
      <c r="AO1376" s="1536"/>
      <c r="AP1376" s="1536"/>
      <c r="AQ1376" s="1536"/>
      <c r="AR1376" s="1536"/>
      <c r="AS1376" s="1536"/>
      <c r="AT1376" s="1536"/>
      <c r="AU1376" s="1536"/>
      <c r="AV1376" s="1536"/>
      <c r="AW1376" s="1536"/>
      <c r="AX1376" s="1536"/>
      <c r="AY1376" s="1536"/>
      <c r="AZ1376" s="1536"/>
      <c r="BA1376" s="1536"/>
      <c r="BB1376" s="1536"/>
      <c r="BC1376" s="1536"/>
      <c r="BD1376" s="1536"/>
      <c r="BE1376" s="1536"/>
      <c r="BF1376" s="1536"/>
    </row>
    <row r="1377" spans="2:58" ht="15" x14ac:dyDescent="0.25">
      <c r="B1377" s="1536"/>
      <c r="C1377" s="1536"/>
      <c r="D1377" s="1536"/>
      <c r="E1377" s="1536"/>
      <c r="F1377" s="1536"/>
      <c r="G1377" s="1536"/>
      <c r="H1377" s="1536"/>
      <c r="I1377" s="1536"/>
      <c r="J1377" s="1536"/>
      <c r="K1377" s="1536"/>
      <c r="L1377" s="1536"/>
      <c r="M1377" s="1536"/>
      <c r="N1377" s="1536"/>
      <c r="O1377" s="1536"/>
      <c r="P1377" s="1536"/>
      <c r="Q1377" s="1536"/>
      <c r="R1377" s="1536"/>
      <c r="S1377" s="1536"/>
      <c r="T1377" s="1536"/>
      <c r="U1377" s="1536"/>
      <c r="V1377" s="1536"/>
      <c r="W1377" s="1536"/>
      <c r="X1377" s="1536"/>
      <c r="Y1377" s="1536"/>
      <c r="Z1377" s="1536"/>
      <c r="AA1377" s="1536"/>
      <c r="AB1377" s="1536"/>
      <c r="AC1377" s="1536"/>
      <c r="AD1377" s="1536"/>
      <c r="AE1377" s="1536"/>
      <c r="AF1377" s="1536"/>
      <c r="AG1377" s="1536"/>
      <c r="AH1377" s="1536"/>
      <c r="AI1377" s="1536"/>
      <c r="AJ1377" s="1536"/>
      <c r="AK1377" s="1536"/>
      <c r="AL1377" s="1536"/>
      <c r="AM1377" s="1536"/>
      <c r="AN1377" s="1536"/>
      <c r="AO1377" s="1536"/>
      <c r="AP1377" s="1536"/>
      <c r="AQ1377" s="1536"/>
      <c r="AR1377" s="1536"/>
      <c r="AS1377" s="1536"/>
      <c r="AT1377" s="1536"/>
      <c r="AU1377" s="1536"/>
      <c r="AV1377" s="1536"/>
      <c r="AW1377" s="1536"/>
      <c r="AX1377" s="1536"/>
      <c r="AY1377" s="1536"/>
      <c r="AZ1377" s="1536"/>
      <c r="BA1377" s="1536"/>
      <c r="BB1377" s="1536"/>
      <c r="BC1377" s="1536"/>
      <c r="BD1377" s="1536"/>
      <c r="BE1377" s="1536"/>
      <c r="BF1377" s="1536"/>
    </row>
    <row r="1378" spans="2:58" ht="15" x14ac:dyDescent="0.25">
      <c r="B1378" s="1536"/>
      <c r="C1378" s="1536"/>
      <c r="D1378" s="1536"/>
      <c r="E1378" s="1536"/>
      <c r="F1378" s="1536"/>
      <c r="G1378" s="1536"/>
      <c r="H1378" s="1536"/>
      <c r="I1378" s="1536"/>
      <c r="J1378" s="1536"/>
      <c r="K1378" s="1536"/>
      <c r="L1378" s="1536"/>
      <c r="M1378" s="1536"/>
      <c r="N1378" s="1536"/>
      <c r="O1378" s="1536"/>
      <c r="P1378" s="1536"/>
      <c r="Q1378" s="1536"/>
      <c r="R1378" s="1536"/>
      <c r="S1378" s="1536"/>
      <c r="T1378" s="1536"/>
      <c r="U1378" s="1536"/>
      <c r="V1378" s="1536"/>
      <c r="W1378" s="1536"/>
      <c r="X1378" s="1536"/>
      <c r="Y1378" s="1536"/>
      <c r="Z1378" s="1536"/>
      <c r="AA1378" s="1536"/>
      <c r="AB1378" s="1536"/>
      <c r="AC1378" s="1536"/>
      <c r="AD1378" s="1536"/>
      <c r="AE1378" s="1536"/>
      <c r="AF1378" s="1536"/>
      <c r="AG1378" s="1536"/>
      <c r="AH1378" s="1536"/>
      <c r="AI1378" s="1536"/>
      <c r="AJ1378" s="1536"/>
      <c r="AK1378" s="1536"/>
      <c r="AL1378" s="1536"/>
      <c r="AM1378" s="1536"/>
      <c r="AN1378" s="1536"/>
      <c r="AO1378" s="1536"/>
      <c r="AP1378" s="1536"/>
      <c r="AQ1378" s="1536"/>
      <c r="AR1378" s="1536"/>
      <c r="AS1378" s="1536"/>
      <c r="AT1378" s="1536"/>
      <c r="AU1378" s="1536"/>
      <c r="AV1378" s="1536"/>
      <c r="AW1378" s="1536"/>
      <c r="AX1378" s="1536"/>
      <c r="AY1378" s="1536"/>
      <c r="AZ1378" s="1536"/>
      <c r="BA1378" s="1536"/>
      <c r="BB1378" s="1536"/>
      <c r="BC1378" s="1536"/>
      <c r="BD1378" s="1536"/>
      <c r="BE1378" s="1536"/>
      <c r="BF1378" s="1536"/>
    </row>
    <row r="1379" spans="2:58" ht="15" x14ac:dyDescent="0.25">
      <c r="B1379" s="1536"/>
      <c r="C1379" s="1536"/>
      <c r="D1379" s="1536"/>
      <c r="E1379" s="1536"/>
      <c r="F1379" s="1536"/>
      <c r="G1379" s="1536"/>
      <c r="H1379" s="1536"/>
      <c r="I1379" s="1536"/>
      <c r="J1379" s="1536"/>
      <c r="K1379" s="1536"/>
      <c r="L1379" s="1536"/>
      <c r="M1379" s="1536"/>
      <c r="N1379" s="1536"/>
      <c r="O1379" s="1536"/>
      <c r="P1379" s="1536"/>
      <c r="Q1379" s="1536"/>
      <c r="R1379" s="1536"/>
      <c r="S1379" s="1536"/>
      <c r="T1379" s="1536"/>
      <c r="U1379" s="1536"/>
      <c r="V1379" s="1536"/>
      <c r="W1379" s="1536"/>
      <c r="X1379" s="1536"/>
      <c r="Y1379" s="1536"/>
      <c r="Z1379" s="1536"/>
      <c r="AA1379" s="1536"/>
      <c r="AB1379" s="1536"/>
      <c r="AC1379" s="1536"/>
      <c r="AD1379" s="1536"/>
      <c r="AE1379" s="1536"/>
      <c r="AF1379" s="1536"/>
      <c r="AG1379" s="1536"/>
      <c r="AH1379" s="1536"/>
      <c r="AI1379" s="1536"/>
      <c r="AJ1379" s="1536"/>
      <c r="AK1379" s="1536"/>
      <c r="AL1379" s="1536"/>
      <c r="AM1379" s="1536"/>
      <c r="AN1379" s="1536"/>
      <c r="AO1379" s="1536"/>
      <c r="AP1379" s="1536"/>
      <c r="AQ1379" s="1536"/>
      <c r="AR1379" s="1536"/>
      <c r="AS1379" s="1536"/>
      <c r="AT1379" s="1536"/>
      <c r="AU1379" s="1536"/>
      <c r="AV1379" s="1536"/>
      <c r="AW1379" s="1536"/>
      <c r="AX1379" s="1536"/>
      <c r="AY1379" s="1536"/>
      <c r="AZ1379" s="1536"/>
      <c r="BA1379" s="1536"/>
      <c r="BB1379" s="1536"/>
      <c r="BC1379" s="1536"/>
      <c r="BD1379" s="1536"/>
      <c r="BE1379" s="1536"/>
      <c r="BF1379" s="1536"/>
    </row>
    <row r="1380" spans="2:58" ht="15" x14ac:dyDescent="0.25">
      <c r="B1380" s="1536"/>
      <c r="C1380" s="1536"/>
      <c r="D1380" s="1536"/>
      <c r="E1380" s="1536"/>
      <c r="F1380" s="1536"/>
      <c r="G1380" s="1536"/>
      <c r="H1380" s="1536"/>
      <c r="I1380" s="1536"/>
      <c r="J1380" s="1536"/>
      <c r="K1380" s="1536"/>
      <c r="L1380" s="1536"/>
      <c r="M1380" s="1536"/>
      <c r="N1380" s="1536"/>
      <c r="O1380" s="1536"/>
      <c r="P1380" s="1536"/>
      <c r="Q1380" s="1536"/>
      <c r="R1380" s="1536"/>
      <c r="S1380" s="1536"/>
      <c r="T1380" s="1536"/>
      <c r="U1380" s="1536"/>
      <c r="V1380" s="1536"/>
      <c r="W1380" s="1536"/>
      <c r="X1380" s="1536"/>
      <c r="Y1380" s="1536"/>
      <c r="Z1380" s="1536"/>
      <c r="AA1380" s="1536"/>
      <c r="AB1380" s="1536"/>
      <c r="AC1380" s="1536"/>
      <c r="AD1380" s="1536"/>
      <c r="AE1380" s="1536"/>
      <c r="AF1380" s="1536"/>
      <c r="AG1380" s="1536"/>
      <c r="AH1380" s="1536"/>
      <c r="AI1380" s="1536"/>
      <c r="AJ1380" s="1536"/>
      <c r="AK1380" s="1536"/>
      <c r="AL1380" s="1536"/>
      <c r="AM1380" s="1536"/>
      <c r="AN1380" s="1536"/>
      <c r="AO1380" s="1536"/>
      <c r="AP1380" s="1536"/>
      <c r="AQ1380" s="1536"/>
      <c r="AR1380" s="1536"/>
      <c r="AS1380" s="1536"/>
      <c r="AT1380" s="1536"/>
      <c r="AU1380" s="1536"/>
      <c r="AV1380" s="1536"/>
      <c r="AW1380" s="1536"/>
      <c r="AX1380" s="1536"/>
      <c r="AY1380" s="1536"/>
      <c r="AZ1380" s="1536"/>
      <c r="BA1380" s="1536"/>
      <c r="BB1380" s="1536"/>
      <c r="BC1380" s="1536"/>
      <c r="BD1380" s="1536"/>
      <c r="BE1380" s="1536"/>
      <c r="BF1380" s="1536"/>
    </row>
    <row r="1381" spans="2:58" ht="15" x14ac:dyDescent="0.25">
      <c r="B1381" s="1536"/>
      <c r="C1381" s="1536"/>
      <c r="D1381" s="1536"/>
      <c r="E1381" s="1536"/>
      <c r="F1381" s="1536"/>
      <c r="G1381" s="1536"/>
      <c r="H1381" s="1536"/>
      <c r="I1381" s="1536"/>
      <c r="J1381" s="1536"/>
      <c r="K1381" s="1536"/>
      <c r="L1381" s="1536"/>
      <c r="M1381" s="1536"/>
      <c r="N1381" s="1536"/>
      <c r="O1381" s="1536"/>
      <c r="P1381" s="1536"/>
      <c r="Q1381" s="1536"/>
      <c r="R1381" s="1536"/>
      <c r="S1381" s="1536"/>
      <c r="T1381" s="1536"/>
      <c r="U1381" s="1536"/>
      <c r="V1381" s="1536"/>
      <c r="W1381" s="1536"/>
      <c r="X1381" s="1536"/>
      <c r="Y1381" s="1536"/>
      <c r="Z1381" s="1536"/>
      <c r="AA1381" s="1536"/>
      <c r="AB1381" s="1536"/>
      <c r="AC1381" s="1536"/>
      <c r="AD1381" s="1536"/>
      <c r="AE1381" s="1536"/>
      <c r="AF1381" s="1536"/>
      <c r="AG1381" s="1536"/>
      <c r="AH1381" s="1536"/>
      <c r="AI1381" s="1536"/>
      <c r="AJ1381" s="1536"/>
      <c r="AK1381" s="1536"/>
      <c r="AL1381" s="1536"/>
      <c r="AM1381" s="1536"/>
      <c r="AN1381" s="1536"/>
      <c r="AO1381" s="1536"/>
      <c r="AP1381" s="1536"/>
      <c r="AQ1381" s="1536"/>
      <c r="AR1381" s="1536"/>
      <c r="AS1381" s="1536"/>
      <c r="AT1381" s="1536"/>
      <c r="AU1381" s="1536"/>
      <c r="AV1381" s="1536"/>
      <c r="AW1381" s="1536"/>
      <c r="AX1381" s="1536"/>
      <c r="AY1381" s="1536"/>
      <c r="AZ1381" s="1536"/>
      <c r="BA1381" s="1536"/>
      <c r="BB1381" s="1536"/>
      <c r="BC1381" s="1536"/>
      <c r="BD1381" s="1536"/>
      <c r="BE1381" s="1536"/>
      <c r="BF1381" s="1536"/>
    </row>
    <row r="1382" spans="2:58" ht="15" x14ac:dyDescent="0.25">
      <c r="B1382" s="1536"/>
      <c r="C1382" s="1536"/>
      <c r="D1382" s="1536"/>
      <c r="E1382" s="1536"/>
      <c r="F1382" s="1536"/>
      <c r="G1382" s="1536"/>
      <c r="H1382" s="1536"/>
      <c r="I1382" s="1536"/>
      <c r="J1382" s="1536"/>
      <c r="K1382" s="1536"/>
      <c r="L1382" s="1536"/>
      <c r="M1382" s="1536"/>
      <c r="N1382" s="1536"/>
      <c r="O1382" s="1536"/>
      <c r="P1382" s="1536"/>
      <c r="Q1382" s="1536"/>
      <c r="R1382" s="1536"/>
      <c r="S1382" s="1536"/>
      <c r="T1382" s="1536"/>
      <c r="U1382" s="1536"/>
      <c r="V1382" s="1536"/>
      <c r="W1382" s="1536"/>
      <c r="X1382" s="1536"/>
      <c r="Y1382" s="1536"/>
      <c r="Z1382" s="1536"/>
      <c r="AA1382" s="1536"/>
      <c r="AB1382" s="1536"/>
      <c r="AC1382" s="1536"/>
      <c r="AD1382" s="1536"/>
      <c r="AE1382" s="1536"/>
      <c r="AF1382" s="1536"/>
      <c r="AG1382" s="1536"/>
      <c r="AH1382" s="1536"/>
      <c r="AI1382" s="1536"/>
      <c r="AJ1382" s="1536"/>
      <c r="AK1382" s="1536"/>
      <c r="AL1382" s="1536"/>
      <c r="AM1382" s="1536"/>
      <c r="AN1382" s="1536"/>
      <c r="AO1382" s="1536"/>
      <c r="AP1382" s="1536"/>
      <c r="AQ1382" s="1536"/>
      <c r="AR1382" s="1536"/>
      <c r="AS1382" s="1536"/>
      <c r="AT1382" s="1536"/>
      <c r="AU1382" s="1536"/>
      <c r="AV1382" s="1536"/>
      <c r="AW1382" s="1536"/>
      <c r="AX1382" s="1536"/>
      <c r="AY1382" s="1536"/>
      <c r="AZ1382" s="1536"/>
      <c r="BA1382" s="1536"/>
      <c r="BB1382" s="1536"/>
      <c r="BC1382" s="1536"/>
      <c r="BD1382" s="1536"/>
      <c r="BE1382" s="1536"/>
      <c r="BF1382" s="1536"/>
    </row>
    <row r="1383" spans="2:58" ht="15" x14ac:dyDescent="0.25">
      <c r="B1383" s="1536"/>
      <c r="C1383" s="1536"/>
      <c r="D1383" s="1536"/>
      <c r="E1383" s="1536"/>
      <c r="F1383" s="1536"/>
      <c r="G1383" s="1536"/>
      <c r="H1383" s="1536"/>
      <c r="I1383" s="1536"/>
      <c r="J1383" s="1536"/>
      <c r="K1383" s="1536"/>
      <c r="L1383" s="1536"/>
      <c r="M1383" s="1536"/>
      <c r="N1383" s="1536"/>
      <c r="O1383" s="1536"/>
      <c r="P1383" s="1536"/>
      <c r="Q1383" s="1536"/>
      <c r="R1383" s="1536"/>
      <c r="S1383" s="1536"/>
      <c r="T1383" s="1536"/>
      <c r="U1383" s="1536"/>
      <c r="V1383" s="1536"/>
      <c r="W1383" s="1536"/>
      <c r="X1383" s="1536"/>
      <c r="Y1383" s="1536"/>
      <c r="Z1383" s="1536"/>
      <c r="AA1383" s="1536"/>
      <c r="AB1383" s="1536"/>
      <c r="AC1383" s="1536"/>
      <c r="AD1383" s="1536"/>
      <c r="AE1383" s="1536"/>
      <c r="AF1383" s="1536"/>
      <c r="AG1383" s="1536"/>
      <c r="AH1383" s="1536"/>
      <c r="AI1383" s="1536"/>
      <c r="AJ1383" s="1536"/>
      <c r="AK1383" s="1536"/>
      <c r="AL1383" s="1536"/>
      <c r="AM1383" s="1536"/>
      <c r="AN1383" s="1536"/>
      <c r="AO1383" s="1536"/>
      <c r="AP1383" s="1536"/>
      <c r="AQ1383" s="1536"/>
      <c r="AR1383" s="1536"/>
      <c r="AS1383" s="1536"/>
      <c r="AT1383" s="1536"/>
      <c r="AU1383" s="1536"/>
      <c r="AV1383" s="1536"/>
      <c r="AW1383" s="1536"/>
      <c r="AX1383" s="1536"/>
      <c r="AY1383" s="1536"/>
      <c r="AZ1383" s="1536"/>
      <c r="BA1383" s="1536"/>
      <c r="BB1383" s="1536"/>
      <c r="BC1383" s="1536"/>
      <c r="BD1383" s="1536"/>
      <c r="BE1383" s="1536"/>
      <c r="BF1383" s="1536"/>
    </row>
    <row r="1384" spans="2:58" ht="15" x14ac:dyDescent="0.25">
      <c r="B1384" s="1536"/>
      <c r="C1384" s="1536"/>
      <c r="D1384" s="1536"/>
      <c r="E1384" s="1536"/>
      <c r="F1384" s="1536"/>
      <c r="G1384" s="1536"/>
      <c r="H1384" s="1536"/>
      <c r="I1384" s="1536"/>
      <c r="J1384" s="1536"/>
      <c r="K1384" s="1536"/>
      <c r="L1384" s="1536"/>
      <c r="M1384" s="1536"/>
      <c r="N1384" s="1536"/>
      <c r="O1384" s="1536"/>
      <c r="P1384" s="1536"/>
      <c r="Q1384" s="1536"/>
      <c r="R1384" s="1536"/>
      <c r="S1384" s="1536"/>
      <c r="T1384" s="1536"/>
      <c r="U1384" s="1536"/>
      <c r="V1384" s="1536"/>
      <c r="W1384" s="1536"/>
      <c r="X1384" s="1536"/>
      <c r="Y1384" s="1536"/>
      <c r="Z1384" s="1536"/>
      <c r="AA1384" s="1536"/>
      <c r="AB1384" s="1536"/>
      <c r="AC1384" s="1536"/>
      <c r="AD1384" s="1536"/>
      <c r="AE1384" s="1536"/>
      <c r="AF1384" s="1536"/>
      <c r="AG1384" s="1536"/>
      <c r="AH1384" s="1536"/>
      <c r="AI1384" s="1536"/>
      <c r="AJ1384" s="1536"/>
      <c r="AK1384" s="1536"/>
      <c r="AL1384" s="1536"/>
      <c r="AM1384" s="1536"/>
      <c r="AN1384" s="1536"/>
      <c r="AO1384" s="1536"/>
      <c r="AP1384" s="1536"/>
      <c r="AQ1384" s="1536"/>
      <c r="AR1384" s="1536"/>
      <c r="AS1384" s="1536"/>
      <c r="AT1384" s="1536"/>
      <c r="AU1384" s="1536"/>
      <c r="AV1384" s="1536"/>
      <c r="AW1384" s="1536"/>
      <c r="AX1384" s="1536"/>
      <c r="AY1384" s="1536"/>
      <c r="AZ1384" s="1536"/>
      <c r="BA1384" s="1536"/>
      <c r="BB1384" s="1536"/>
      <c r="BC1384" s="1536"/>
      <c r="BD1384" s="1536"/>
      <c r="BE1384" s="1536"/>
      <c r="BF1384" s="1536"/>
    </row>
    <row r="1385" spans="2:58" ht="15" x14ac:dyDescent="0.25">
      <c r="B1385" s="1536"/>
      <c r="C1385" s="1536"/>
      <c r="D1385" s="1536"/>
      <c r="E1385" s="1536"/>
      <c r="F1385" s="1536"/>
      <c r="G1385" s="1536"/>
      <c r="H1385" s="1536"/>
      <c r="I1385" s="1536"/>
      <c r="J1385" s="1536"/>
      <c r="K1385" s="1536"/>
      <c r="L1385" s="1536"/>
      <c r="M1385" s="1536"/>
      <c r="N1385" s="1536"/>
      <c r="O1385" s="1536"/>
      <c r="P1385" s="1536"/>
      <c r="Q1385" s="1536"/>
      <c r="R1385" s="1536"/>
      <c r="S1385" s="1536"/>
      <c r="T1385" s="1536"/>
      <c r="U1385" s="1536"/>
      <c r="V1385" s="1536"/>
      <c r="W1385" s="1536"/>
      <c r="X1385" s="1536"/>
      <c r="Y1385" s="1536"/>
      <c r="Z1385" s="1536"/>
      <c r="AA1385" s="1536"/>
      <c r="AB1385" s="1536"/>
      <c r="AC1385" s="1536"/>
      <c r="AD1385" s="1536"/>
      <c r="AE1385" s="1536"/>
      <c r="AF1385" s="1536"/>
      <c r="AG1385" s="1536"/>
      <c r="AH1385" s="1536"/>
      <c r="AI1385" s="1536"/>
      <c r="AJ1385" s="1536"/>
      <c r="AK1385" s="1536"/>
      <c r="AL1385" s="1536"/>
      <c r="AM1385" s="1536"/>
      <c r="AN1385" s="1536"/>
      <c r="AO1385" s="1536"/>
      <c r="AP1385" s="1536"/>
      <c r="AQ1385" s="1536"/>
      <c r="AR1385" s="1536"/>
      <c r="AS1385" s="1536"/>
      <c r="AT1385" s="1536"/>
      <c r="AU1385" s="1536"/>
      <c r="AV1385" s="1536"/>
      <c r="AW1385" s="1536"/>
      <c r="AX1385" s="1536"/>
      <c r="AY1385" s="1536"/>
      <c r="AZ1385" s="1536"/>
      <c r="BA1385" s="1536"/>
      <c r="BB1385" s="1536"/>
      <c r="BC1385" s="1536"/>
      <c r="BD1385" s="1536"/>
      <c r="BE1385" s="1536"/>
      <c r="BF1385" s="1536"/>
    </row>
    <row r="1386" spans="2:58" ht="15" x14ac:dyDescent="0.25">
      <c r="B1386" s="1536"/>
      <c r="C1386" s="1536"/>
      <c r="D1386" s="1536"/>
      <c r="E1386" s="1536"/>
      <c r="F1386" s="1536"/>
      <c r="G1386" s="1536"/>
      <c r="H1386" s="1536"/>
      <c r="I1386" s="1536"/>
      <c r="J1386" s="1536"/>
      <c r="K1386" s="1536"/>
      <c r="L1386" s="1536"/>
      <c r="M1386" s="1536"/>
      <c r="N1386" s="1536"/>
      <c r="O1386" s="1536"/>
      <c r="P1386" s="1536"/>
      <c r="Q1386" s="1536"/>
      <c r="R1386" s="1536"/>
      <c r="S1386" s="1536"/>
      <c r="T1386" s="1536"/>
      <c r="U1386" s="1536"/>
      <c r="V1386" s="1536"/>
      <c r="W1386" s="1536"/>
      <c r="X1386" s="1536"/>
      <c r="Y1386" s="1536"/>
      <c r="Z1386" s="1536"/>
      <c r="AA1386" s="1536"/>
      <c r="AB1386" s="1536"/>
      <c r="AC1386" s="1536"/>
      <c r="AD1386" s="1536"/>
      <c r="AE1386" s="1536"/>
      <c r="AF1386" s="1536"/>
      <c r="AG1386" s="1536"/>
      <c r="AH1386" s="1536"/>
      <c r="AI1386" s="1536"/>
      <c r="AJ1386" s="1536"/>
      <c r="AK1386" s="1536"/>
      <c r="AL1386" s="1536"/>
      <c r="AM1386" s="1536"/>
      <c r="AN1386" s="1536"/>
      <c r="AO1386" s="1536"/>
      <c r="AP1386" s="1536"/>
      <c r="AQ1386" s="1536"/>
      <c r="AR1386" s="1536"/>
      <c r="AS1386" s="1536"/>
      <c r="AT1386" s="1536"/>
      <c r="AU1386" s="1536"/>
      <c r="AV1386" s="1536"/>
      <c r="AW1386" s="1536"/>
      <c r="AX1386" s="1536"/>
      <c r="AY1386" s="1536"/>
      <c r="AZ1386" s="1536"/>
      <c r="BA1386" s="1536"/>
      <c r="BB1386" s="1536"/>
      <c r="BC1386" s="1536"/>
      <c r="BD1386" s="1536"/>
      <c r="BE1386" s="1536"/>
      <c r="BF1386" s="1536"/>
    </row>
    <row r="1387" spans="2:58" ht="15" x14ac:dyDescent="0.25">
      <c r="B1387" s="1536"/>
      <c r="C1387" s="1536"/>
      <c r="D1387" s="1536"/>
      <c r="E1387" s="1536"/>
      <c r="F1387" s="1536"/>
      <c r="G1387" s="1536"/>
      <c r="H1387" s="1536"/>
      <c r="I1387" s="1536"/>
      <c r="J1387" s="1536"/>
      <c r="K1387" s="1536"/>
      <c r="L1387" s="1536"/>
      <c r="M1387" s="1536"/>
      <c r="N1387" s="1536"/>
      <c r="O1387" s="1536"/>
      <c r="P1387" s="1536"/>
      <c r="Q1387" s="1536"/>
      <c r="R1387" s="1536"/>
      <c r="S1387" s="1536"/>
      <c r="T1387" s="1536"/>
      <c r="U1387" s="1536"/>
      <c r="V1387" s="1536"/>
      <c r="W1387" s="1536"/>
      <c r="X1387" s="1536"/>
      <c r="Y1387" s="1536"/>
      <c r="Z1387" s="1536"/>
      <c r="AA1387" s="1536"/>
      <c r="AB1387" s="1536"/>
      <c r="AC1387" s="1536"/>
      <c r="AD1387" s="1536"/>
      <c r="AE1387" s="1536"/>
      <c r="AF1387" s="1536"/>
      <c r="AG1387" s="1536"/>
      <c r="AH1387" s="1536"/>
      <c r="AI1387" s="1536"/>
      <c r="AJ1387" s="1536"/>
      <c r="AK1387" s="1536"/>
      <c r="AL1387" s="1536"/>
      <c r="AM1387" s="1536"/>
      <c r="AN1387" s="1536"/>
      <c r="AO1387" s="1536"/>
      <c r="AP1387" s="1536"/>
      <c r="AQ1387" s="1536"/>
      <c r="AR1387" s="1536"/>
      <c r="AS1387" s="1536"/>
      <c r="AT1387" s="1536"/>
      <c r="AU1387" s="1536"/>
      <c r="AV1387" s="1536"/>
      <c r="AW1387" s="1536"/>
      <c r="AX1387" s="1536"/>
      <c r="AY1387" s="1536"/>
      <c r="AZ1387" s="1536"/>
      <c r="BA1387" s="1536"/>
      <c r="BB1387" s="1536"/>
      <c r="BC1387" s="1536"/>
      <c r="BD1387" s="1536"/>
      <c r="BE1387" s="1536"/>
      <c r="BF1387" s="1536"/>
    </row>
    <row r="1388" spans="2:58" ht="15" x14ac:dyDescent="0.25">
      <c r="B1388" s="1536"/>
      <c r="C1388" s="1536"/>
      <c r="D1388" s="1536"/>
      <c r="E1388" s="1536"/>
      <c r="F1388" s="1536"/>
      <c r="G1388" s="1536"/>
      <c r="H1388" s="1536"/>
      <c r="I1388" s="1536"/>
      <c r="J1388" s="1536"/>
      <c r="K1388" s="1536"/>
      <c r="L1388" s="1536"/>
      <c r="M1388" s="1536"/>
      <c r="N1388" s="1536"/>
      <c r="O1388" s="1536"/>
      <c r="P1388" s="1536"/>
      <c r="Q1388" s="1536"/>
      <c r="R1388" s="1536"/>
      <c r="S1388" s="1536"/>
      <c r="T1388" s="1536"/>
      <c r="U1388" s="1536"/>
      <c r="V1388" s="1536"/>
      <c r="W1388" s="1536"/>
      <c r="X1388" s="1536"/>
      <c r="Y1388" s="1536"/>
      <c r="Z1388" s="1536"/>
      <c r="AA1388" s="1536"/>
      <c r="AB1388" s="1536"/>
      <c r="AC1388" s="1536"/>
      <c r="AD1388" s="1536"/>
      <c r="AE1388" s="1536"/>
      <c r="AF1388" s="1536"/>
      <c r="AG1388" s="1536"/>
      <c r="AH1388" s="1536"/>
      <c r="AI1388" s="1536"/>
      <c r="AJ1388" s="1536"/>
      <c r="AK1388" s="1536"/>
      <c r="AL1388" s="1536"/>
      <c r="AM1388" s="1536"/>
      <c r="AN1388" s="1536"/>
      <c r="AO1388" s="1536"/>
      <c r="AP1388" s="1536"/>
      <c r="AQ1388" s="1536"/>
      <c r="AR1388" s="1536"/>
      <c r="AS1388" s="1536"/>
      <c r="AT1388" s="1536"/>
      <c r="AU1388" s="1536"/>
      <c r="AV1388" s="1536"/>
      <c r="AW1388" s="1536"/>
      <c r="AX1388" s="1536"/>
      <c r="AY1388" s="1536"/>
      <c r="AZ1388" s="1536"/>
      <c r="BA1388" s="1536"/>
      <c r="BB1388" s="1536"/>
      <c r="BC1388" s="1536"/>
      <c r="BD1388" s="1536"/>
      <c r="BE1388" s="1536"/>
      <c r="BF1388" s="1536"/>
    </row>
    <row r="1389" spans="2:58" ht="15" x14ac:dyDescent="0.25">
      <c r="B1389" s="1536"/>
      <c r="C1389" s="1536"/>
      <c r="D1389" s="1536"/>
      <c r="E1389" s="1536"/>
      <c r="F1389" s="1536"/>
      <c r="G1389" s="1536"/>
      <c r="H1389" s="1536"/>
      <c r="I1389" s="1536"/>
      <c r="J1389" s="1536"/>
      <c r="K1389" s="1536"/>
      <c r="L1389" s="1536"/>
      <c r="M1389" s="1536"/>
      <c r="N1389" s="1536"/>
      <c r="O1389" s="1536"/>
      <c r="P1389" s="1536"/>
      <c r="Q1389" s="1536"/>
      <c r="R1389" s="1536"/>
      <c r="S1389" s="1536"/>
      <c r="T1389" s="1536"/>
      <c r="U1389" s="1536"/>
      <c r="V1389" s="1536"/>
      <c r="W1389" s="1536"/>
      <c r="X1389" s="1536"/>
      <c r="Y1389" s="1536"/>
      <c r="Z1389" s="1536"/>
      <c r="AA1389" s="1536"/>
      <c r="AB1389" s="1536"/>
      <c r="AC1389" s="1536"/>
      <c r="AD1389" s="1536"/>
      <c r="AE1389" s="1536"/>
      <c r="AF1389" s="1536"/>
      <c r="AG1389" s="1536"/>
      <c r="AH1389" s="1536"/>
      <c r="AI1389" s="1536"/>
      <c r="AJ1389" s="1536"/>
      <c r="AK1389" s="1536"/>
      <c r="AL1389" s="1536"/>
      <c r="AM1389" s="1536"/>
      <c r="AN1389" s="1536"/>
      <c r="AO1389" s="1536"/>
      <c r="AP1389" s="1536"/>
      <c r="AQ1389" s="1536"/>
      <c r="AR1389" s="1536"/>
      <c r="AS1389" s="1536"/>
      <c r="AT1389" s="1536"/>
      <c r="AU1389" s="1536"/>
      <c r="AV1389" s="1536"/>
      <c r="AW1389" s="1536"/>
      <c r="AX1389" s="1536"/>
      <c r="AY1389" s="1536"/>
      <c r="AZ1389" s="1536"/>
      <c r="BA1389" s="1536"/>
      <c r="BB1389" s="1536"/>
      <c r="BC1389" s="1536"/>
      <c r="BD1389" s="1536"/>
      <c r="BE1389" s="1536"/>
      <c r="BF1389" s="1536"/>
    </row>
    <row r="1390" spans="2:58" ht="15" x14ac:dyDescent="0.25">
      <c r="B1390" s="1536"/>
      <c r="C1390" s="1536"/>
      <c r="D1390" s="1536"/>
      <c r="E1390" s="1536"/>
      <c r="F1390" s="1536"/>
      <c r="G1390" s="1536"/>
      <c r="H1390" s="1536"/>
      <c r="I1390" s="1536"/>
      <c r="J1390" s="1536"/>
      <c r="K1390" s="1536"/>
      <c r="L1390" s="1536"/>
      <c r="M1390" s="1536"/>
      <c r="N1390" s="1536"/>
      <c r="O1390" s="1536"/>
      <c r="P1390" s="1536"/>
      <c r="Q1390" s="1536"/>
      <c r="R1390" s="1536"/>
      <c r="S1390" s="1536"/>
      <c r="T1390" s="1536"/>
      <c r="U1390" s="1536"/>
      <c r="V1390" s="1536"/>
      <c r="W1390" s="1536"/>
      <c r="X1390" s="1536"/>
      <c r="Y1390" s="1536"/>
      <c r="Z1390" s="1536"/>
      <c r="AA1390" s="1536"/>
      <c r="AB1390" s="1536"/>
      <c r="AC1390" s="1536"/>
      <c r="AD1390" s="1536"/>
      <c r="AE1390" s="1536"/>
      <c r="AF1390" s="1536"/>
      <c r="AG1390" s="1536"/>
      <c r="AH1390" s="1536"/>
      <c r="AI1390" s="1536"/>
      <c r="AJ1390" s="1536"/>
      <c r="AK1390" s="1536"/>
      <c r="AL1390" s="1536"/>
      <c r="AM1390" s="1536"/>
      <c r="AN1390" s="1536"/>
      <c r="AO1390" s="1536"/>
      <c r="AP1390" s="1536"/>
      <c r="AQ1390" s="1536"/>
      <c r="AR1390" s="1536"/>
      <c r="AS1390" s="1536"/>
      <c r="AT1390" s="1536"/>
      <c r="AU1390" s="1536"/>
      <c r="AV1390" s="1536"/>
      <c r="AW1390" s="1536"/>
      <c r="AX1390" s="1536"/>
      <c r="AY1390" s="1536"/>
      <c r="AZ1390" s="1536"/>
      <c r="BA1390" s="1536"/>
      <c r="BB1390" s="1536"/>
      <c r="BC1390" s="1536"/>
      <c r="BD1390" s="1536"/>
      <c r="BE1390" s="1536"/>
      <c r="BF1390" s="1536"/>
    </row>
    <row r="1391" spans="2:58" ht="15" x14ac:dyDescent="0.25">
      <c r="B1391" s="1536"/>
      <c r="C1391" s="1536"/>
      <c r="D1391" s="1536"/>
      <c r="E1391" s="1536"/>
      <c r="F1391" s="1536"/>
      <c r="G1391" s="1536"/>
      <c r="H1391" s="1536"/>
      <c r="I1391" s="1536"/>
      <c r="J1391" s="1536"/>
      <c r="K1391" s="1536"/>
      <c r="L1391" s="1536"/>
      <c r="M1391" s="1536"/>
      <c r="N1391" s="1536"/>
      <c r="O1391" s="1536"/>
      <c r="P1391" s="1536"/>
      <c r="Q1391" s="1536"/>
      <c r="R1391" s="1536"/>
      <c r="S1391" s="1536"/>
      <c r="T1391" s="1536"/>
      <c r="U1391" s="1536"/>
      <c r="V1391" s="1536"/>
      <c r="W1391" s="1536"/>
      <c r="X1391" s="1536"/>
      <c r="Y1391" s="1536"/>
      <c r="Z1391" s="1536"/>
      <c r="AA1391" s="1536"/>
      <c r="AB1391" s="1536"/>
      <c r="AC1391" s="1536"/>
      <c r="AD1391" s="1536"/>
      <c r="AE1391" s="1536"/>
      <c r="AF1391" s="1536"/>
      <c r="AG1391" s="1536"/>
      <c r="AH1391" s="1536"/>
      <c r="AI1391" s="1536"/>
      <c r="AJ1391" s="1536"/>
      <c r="AK1391" s="1536"/>
      <c r="AL1391" s="1536"/>
      <c r="AM1391" s="1536"/>
      <c r="AN1391" s="1536"/>
      <c r="AO1391" s="1536"/>
      <c r="AP1391" s="1536"/>
      <c r="AQ1391" s="1536"/>
      <c r="AR1391" s="1536"/>
      <c r="AS1391" s="1536"/>
      <c r="AT1391" s="1536"/>
      <c r="AU1391" s="1536"/>
      <c r="AV1391" s="1536"/>
      <c r="AW1391" s="1536"/>
      <c r="AX1391" s="1536"/>
      <c r="AY1391" s="1536"/>
      <c r="AZ1391" s="1536"/>
      <c r="BA1391" s="1536"/>
      <c r="BB1391" s="1536"/>
      <c r="BC1391" s="1536"/>
      <c r="BD1391" s="1536"/>
      <c r="BE1391" s="1536"/>
      <c r="BF1391" s="1536"/>
    </row>
    <row r="1392" spans="2:58" ht="15" x14ac:dyDescent="0.25">
      <c r="B1392" s="1536"/>
      <c r="C1392" s="1536"/>
      <c r="D1392" s="1536"/>
      <c r="E1392" s="1536"/>
      <c r="F1392" s="1536"/>
      <c r="G1392" s="1536"/>
      <c r="H1392" s="1536"/>
      <c r="I1392" s="1536"/>
      <c r="J1392" s="1536"/>
      <c r="K1392" s="1536"/>
      <c r="L1392" s="1536"/>
      <c r="M1392" s="1536"/>
      <c r="N1392" s="1536"/>
      <c r="O1392" s="1536"/>
      <c r="P1392" s="1536"/>
      <c r="Q1392" s="1536"/>
      <c r="R1392" s="1536"/>
      <c r="S1392" s="1536"/>
      <c r="T1392" s="1536"/>
      <c r="U1392" s="1536"/>
      <c r="V1392" s="1536"/>
      <c r="W1392" s="1536"/>
      <c r="X1392" s="1536"/>
      <c r="Y1392" s="1536"/>
      <c r="Z1392" s="1536"/>
      <c r="AA1392" s="1536"/>
      <c r="AB1392" s="1536"/>
      <c r="AC1392" s="1536"/>
      <c r="AD1392" s="1536"/>
      <c r="AE1392" s="1536"/>
      <c r="AF1392" s="1536"/>
      <c r="AG1392" s="1536"/>
      <c r="AH1392" s="1536"/>
      <c r="AI1392" s="1536"/>
      <c r="AJ1392" s="1536"/>
      <c r="AK1392" s="1536"/>
      <c r="AL1392" s="1536"/>
      <c r="AM1392" s="1536"/>
      <c r="AN1392" s="1536"/>
      <c r="AO1392" s="1536"/>
      <c r="AP1392" s="1536"/>
      <c r="AQ1392" s="1536"/>
      <c r="AR1392" s="1536"/>
      <c r="AS1392" s="1536"/>
      <c r="AT1392" s="1536"/>
      <c r="AU1392" s="1536"/>
      <c r="AV1392" s="1536"/>
      <c r="AW1392" s="1536"/>
      <c r="AX1392" s="1536"/>
      <c r="AY1392" s="1536"/>
      <c r="AZ1392" s="1536"/>
      <c r="BA1392" s="1536"/>
      <c r="BB1392" s="1536"/>
      <c r="BC1392" s="1536"/>
      <c r="BD1392" s="1536"/>
      <c r="BE1392" s="1536"/>
      <c r="BF1392" s="1536"/>
    </row>
    <row r="1393" spans="2:58" ht="15" x14ac:dyDescent="0.25">
      <c r="B1393" s="1536"/>
      <c r="C1393" s="1536"/>
      <c r="D1393" s="1536"/>
      <c r="E1393" s="1536"/>
      <c r="F1393" s="1536"/>
      <c r="G1393" s="1536"/>
      <c r="H1393" s="1536"/>
      <c r="I1393" s="1536"/>
      <c r="J1393" s="1536"/>
      <c r="K1393" s="1536"/>
      <c r="L1393" s="1536"/>
      <c r="M1393" s="1536"/>
      <c r="N1393" s="1536"/>
      <c r="O1393" s="1536"/>
      <c r="P1393" s="1536"/>
      <c r="Q1393" s="1536"/>
      <c r="R1393" s="1536"/>
      <c r="S1393" s="1536"/>
      <c r="T1393" s="1536"/>
      <c r="U1393" s="1536"/>
      <c r="V1393" s="1536"/>
      <c r="W1393" s="1536"/>
      <c r="X1393" s="1536"/>
      <c r="Y1393" s="1536"/>
      <c r="Z1393" s="1536"/>
      <c r="AA1393" s="1536"/>
      <c r="AB1393" s="1536"/>
      <c r="AC1393" s="1536"/>
      <c r="AD1393" s="1536"/>
      <c r="AE1393" s="1536"/>
      <c r="AF1393" s="1536"/>
      <c r="AG1393" s="1536"/>
      <c r="AH1393" s="1536"/>
      <c r="AI1393" s="1536"/>
      <c r="AJ1393" s="1536"/>
      <c r="AK1393" s="1536"/>
      <c r="AL1393" s="1536"/>
      <c r="AM1393" s="1536"/>
      <c r="AN1393" s="1536"/>
      <c r="AO1393" s="1536"/>
      <c r="AP1393" s="1536"/>
      <c r="AQ1393" s="1536"/>
      <c r="AR1393" s="1536"/>
      <c r="AS1393" s="1536"/>
      <c r="AT1393" s="1536"/>
      <c r="AU1393" s="1536"/>
      <c r="AV1393" s="1536"/>
      <c r="AW1393" s="1536"/>
      <c r="AX1393" s="1536"/>
      <c r="AY1393" s="1536"/>
      <c r="AZ1393" s="1536"/>
      <c r="BA1393" s="1536"/>
      <c r="BB1393" s="1536"/>
      <c r="BC1393" s="1536"/>
      <c r="BD1393" s="1536"/>
      <c r="BE1393" s="1536"/>
      <c r="BF1393" s="1536"/>
    </row>
    <row r="1394" spans="2:58" ht="15" x14ac:dyDescent="0.25">
      <c r="B1394" s="1536"/>
      <c r="C1394" s="1536"/>
      <c r="D1394" s="1536"/>
      <c r="E1394" s="1536"/>
      <c r="F1394" s="1536"/>
      <c r="G1394" s="1536"/>
      <c r="H1394" s="1536"/>
      <c r="I1394" s="1536"/>
      <c r="J1394" s="1536"/>
      <c r="K1394" s="1536"/>
      <c r="L1394" s="1536"/>
      <c r="M1394" s="1536"/>
      <c r="N1394" s="1536"/>
      <c r="O1394" s="1536"/>
      <c r="P1394" s="1536"/>
      <c r="Q1394" s="1536"/>
      <c r="R1394" s="1536"/>
      <c r="S1394" s="1536"/>
      <c r="T1394" s="1536"/>
      <c r="U1394" s="1536"/>
      <c r="V1394" s="1536"/>
      <c r="W1394" s="1536"/>
      <c r="X1394" s="1536"/>
      <c r="Y1394" s="1536"/>
      <c r="Z1394" s="1536"/>
      <c r="AA1394" s="1536"/>
      <c r="AB1394" s="1536"/>
      <c r="AC1394" s="1536"/>
      <c r="AD1394" s="1536"/>
      <c r="AE1394" s="1536"/>
      <c r="AF1394" s="1536"/>
      <c r="AG1394" s="1536"/>
      <c r="AH1394" s="1536"/>
      <c r="AI1394" s="1536"/>
      <c r="AJ1394" s="1536"/>
      <c r="AK1394" s="1536"/>
      <c r="AL1394" s="1536"/>
      <c r="AM1394" s="1536"/>
      <c r="AN1394" s="1536"/>
      <c r="AO1394" s="1536"/>
      <c r="AP1394" s="1536"/>
      <c r="AQ1394" s="1536"/>
      <c r="AR1394" s="1536"/>
      <c r="AS1394" s="1536"/>
      <c r="AT1394" s="1536"/>
      <c r="AU1394" s="1536"/>
      <c r="AV1394" s="1536"/>
      <c r="AW1394" s="1536"/>
      <c r="AX1394" s="1536"/>
      <c r="AY1394" s="1536"/>
      <c r="AZ1394" s="1536"/>
      <c r="BA1394" s="1536"/>
      <c r="BB1394" s="1536"/>
      <c r="BC1394" s="1536"/>
      <c r="BD1394" s="1536"/>
      <c r="BE1394" s="1536"/>
      <c r="BF1394" s="1536"/>
    </row>
    <row r="1395" spans="2:58" ht="15" x14ac:dyDescent="0.25">
      <c r="B1395" s="1536"/>
      <c r="C1395" s="1536"/>
      <c r="D1395" s="1536"/>
      <c r="E1395" s="1536"/>
      <c r="F1395" s="1536"/>
      <c r="G1395" s="1536"/>
      <c r="H1395" s="1536"/>
      <c r="I1395" s="1536"/>
      <c r="J1395" s="1536"/>
      <c r="K1395" s="1536"/>
      <c r="L1395" s="1536"/>
      <c r="M1395" s="1536"/>
      <c r="N1395" s="1536"/>
      <c r="O1395" s="1536"/>
      <c r="P1395" s="1536"/>
      <c r="Q1395" s="1536"/>
      <c r="R1395" s="1536"/>
      <c r="S1395" s="1536"/>
      <c r="T1395" s="1536"/>
      <c r="U1395" s="1536"/>
      <c r="V1395" s="1536"/>
      <c r="W1395" s="1536"/>
      <c r="X1395" s="1536"/>
      <c r="Y1395" s="1536"/>
      <c r="Z1395" s="1536"/>
      <c r="AA1395" s="1536"/>
      <c r="AB1395" s="1536"/>
      <c r="AC1395" s="1536"/>
      <c r="AD1395" s="1536"/>
      <c r="AE1395" s="1536"/>
      <c r="AF1395" s="1536"/>
      <c r="AG1395" s="1536"/>
      <c r="AH1395" s="1536"/>
      <c r="AI1395" s="1536"/>
      <c r="AJ1395" s="1536"/>
      <c r="AK1395" s="1536"/>
      <c r="AL1395" s="1536"/>
      <c r="AM1395" s="1536"/>
      <c r="AN1395" s="1536"/>
      <c r="AO1395" s="1536"/>
      <c r="AP1395" s="1536"/>
      <c r="AQ1395" s="1536"/>
      <c r="AR1395" s="1536"/>
      <c r="AS1395" s="1536"/>
      <c r="AT1395" s="1536"/>
      <c r="AU1395" s="1536"/>
      <c r="AV1395" s="1536"/>
      <c r="AW1395" s="1536"/>
      <c r="AX1395" s="1536"/>
      <c r="AY1395" s="1536"/>
      <c r="AZ1395" s="1536"/>
      <c r="BA1395" s="1536"/>
      <c r="BB1395" s="1536"/>
      <c r="BC1395" s="1536"/>
      <c r="BD1395" s="1536"/>
      <c r="BE1395" s="1536"/>
      <c r="BF1395" s="1536"/>
    </row>
    <row r="1396" spans="2:58" ht="15" x14ac:dyDescent="0.25">
      <c r="B1396" s="1536"/>
      <c r="C1396" s="1536"/>
      <c r="D1396" s="1536"/>
      <c r="E1396" s="1536"/>
      <c r="F1396" s="1536"/>
      <c r="G1396" s="1536"/>
      <c r="H1396" s="1536"/>
      <c r="I1396" s="1536"/>
      <c r="J1396" s="1536"/>
      <c r="K1396" s="1536"/>
      <c r="L1396" s="1536"/>
      <c r="M1396" s="1536"/>
      <c r="N1396" s="1536"/>
      <c r="O1396" s="1536"/>
      <c r="P1396" s="1536"/>
      <c r="Q1396" s="1536"/>
      <c r="R1396" s="1536"/>
      <c r="S1396" s="1536"/>
      <c r="T1396" s="1536"/>
      <c r="U1396" s="1536"/>
      <c r="V1396" s="1536"/>
      <c r="W1396" s="1536"/>
      <c r="X1396" s="1536"/>
      <c r="Y1396" s="1536"/>
      <c r="Z1396" s="1536"/>
      <c r="AA1396" s="1536"/>
      <c r="AB1396" s="1536"/>
      <c r="AC1396" s="1536"/>
      <c r="AD1396" s="1536"/>
      <c r="AE1396" s="1536"/>
      <c r="AF1396" s="1536"/>
      <c r="AG1396" s="1536"/>
      <c r="AH1396" s="1536"/>
      <c r="AI1396" s="1536"/>
      <c r="AJ1396" s="1536"/>
      <c r="AK1396" s="1536"/>
      <c r="AL1396" s="1536"/>
      <c r="AM1396" s="1536"/>
      <c r="AN1396" s="1536"/>
      <c r="AO1396" s="1536"/>
      <c r="AP1396" s="1536"/>
      <c r="AQ1396" s="1536"/>
      <c r="AR1396" s="1536"/>
      <c r="AS1396" s="1536"/>
      <c r="AT1396" s="1536"/>
      <c r="AU1396" s="1536"/>
      <c r="AV1396" s="1536"/>
      <c r="AW1396" s="1536"/>
      <c r="AX1396" s="1536"/>
      <c r="AY1396" s="1536"/>
      <c r="AZ1396" s="1536"/>
      <c r="BA1396" s="1536"/>
      <c r="BB1396" s="1536"/>
      <c r="BC1396" s="1536"/>
      <c r="BD1396" s="1536"/>
      <c r="BE1396" s="1536"/>
      <c r="BF1396" s="1536"/>
    </row>
    <row r="1397" spans="2:58" ht="15" x14ac:dyDescent="0.25">
      <c r="B1397" s="1536"/>
      <c r="C1397" s="1536"/>
      <c r="D1397" s="1536"/>
      <c r="E1397" s="1536"/>
      <c r="F1397" s="1536"/>
      <c r="G1397" s="1536"/>
      <c r="H1397" s="1536"/>
      <c r="I1397" s="1536"/>
      <c r="J1397" s="1536"/>
      <c r="K1397" s="1536"/>
      <c r="L1397" s="1536"/>
      <c r="M1397" s="1536"/>
      <c r="N1397" s="1536"/>
      <c r="O1397" s="1536"/>
      <c r="P1397" s="1536"/>
      <c r="Q1397" s="1536"/>
      <c r="R1397" s="1536"/>
      <c r="S1397" s="1536"/>
      <c r="T1397" s="1536"/>
      <c r="U1397" s="1536"/>
      <c r="V1397" s="1536"/>
      <c r="W1397" s="1536"/>
      <c r="X1397" s="1536"/>
      <c r="Y1397" s="1536"/>
      <c r="Z1397" s="1536"/>
      <c r="AA1397" s="1536"/>
      <c r="AB1397" s="1536"/>
      <c r="AC1397" s="1536"/>
      <c r="AD1397" s="1536"/>
      <c r="AE1397" s="1536"/>
      <c r="AF1397" s="1536"/>
      <c r="AG1397" s="1536"/>
      <c r="AH1397" s="1536"/>
      <c r="AI1397" s="1536"/>
      <c r="AJ1397" s="1536"/>
      <c r="AK1397" s="1536"/>
      <c r="AL1397" s="1536"/>
      <c r="AM1397" s="1536"/>
      <c r="AN1397" s="1536"/>
      <c r="AO1397" s="1536"/>
      <c r="AP1397" s="1536"/>
      <c r="AQ1397" s="1536"/>
      <c r="AR1397" s="1536"/>
      <c r="AS1397" s="1536"/>
      <c r="AT1397" s="1536"/>
      <c r="AU1397" s="1536"/>
      <c r="AV1397" s="1536"/>
      <c r="AW1397" s="1536"/>
      <c r="AX1397" s="1536"/>
      <c r="AY1397" s="1536"/>
      <c r="AZ1397" s="1536"/>
      <c r="BA1397" s="1536"/>
      <c r="BB1397" s="1536"/>
      <c r="BC1397" s="1536"/>
      <c r="BD1397" s="1536"/>
      <c r="BE1397" s="1536"/>
      <c r="BF1397" s="1536"/>
    </row>
    <row r="1398" spans="2:58" ht="15" x14ac:dyDescent="0.25">
      <c r="B1398" s="1536"/>
      <c r="C1398" s="1536"/>
      <c r="D1398" s="1536"/>
      <c r="E1398" s="1536"/>
      <c r="F1398" s="1536"/>
      <c r="G1398" s="1536"/>
      <c r="H1398" s="1536"/>
      <c r="I1398" s="1536"/>
      <c r="J1398" s="1536"/>
      <c r="K1398" s="1536"/>
      <c r="L1398" s="1536"/>
      <c r="M1398" s="1536"/>
      <c r="N1398" s="1536"/>
      <c r="O1398" s="1536"/>
      <c r="P1398" s="1536"/>
      <c r="Q1398" s="1536"/>
      <c r="R1398" s="1536"/>
      <c r="S1398" s="1536"/>
      <c r="T1398" s="1536"/>
      <c r="U1398" s="1536"/>
      <c r="V1398" s="1536"/>
      <c r="W1398" s="1536"/>
      <c r="X1398" s="1536"/>
      <c r="Y1398" s="1536"/>
      <c r="Z1398" s="1536"/>
      <c r="AA1398" s="1536"/>
      <c r="AB1398" s="1536"/>
      <c r="AC1398" s="1536"/>
      <c r="AD1398" s="1536"/>
      <c r="AE1398" s="1536"/>
      <c r="AF1398" s="1536"/>
      <c r="AG1398" s="1536"/>
      <c r="AH1398" s="1536"/>
      <c r="AI1398" s="1536"/>
      <c r="AJ1398" s="1536"/>
      <c r="AK1398" s="1536"/>
      <c r="AL1398" s="1536"/>
      <c r="AM1398" s="1536"/>
      <c r="AN1398" s="1536"/>
      <c r="AO1398" s="1536"/>
      <c r="AP1398" s="1536"/>
      <c r="AQ1398" s="1536"/>
      <c r="AR1398" s="1536"/>
      <c r="AS1398" s="1536"/>
      <c r="AT1398" s="1536"/>
      <c r="AU1398" s="1536"/>
      <c r="AV1398" s="1536"/>
      <c r="AW1398" s="1536"/>
      <c r="AX1398" s="1536"/>
      <c r="AY1398" s="1536"/>
      <c r="AZ1398" s="1536"/>
      <c r="BA1398" s="1536"/>
      <c r="BB1398" s="1536"/>
      <c r="BC1398" s="1536"/>
      <c r="BD1398" s="1536"/>
      <c r="BE1398" s="1536"/>
      <c r="BF1398" s="1536"/>
    </row>
    <row r="1399" spans="2:58" ht="15" x14ac:dyDescent="0.25">
      <c r="B1399" s="1536"/>
      <c r="C1399" s="1536"/>
      <c r="D1399" s="1536"/>
      <c r="E1399" s="1536"/>
      <c r="F1399" s="1536"/>
      <c r="G1399" s="1536"/>
      <c r="H1399" s="1536"/>
      <c r="I1399" s="1536"/>
      <c r="J1399" s="1536"/>
      <c r="K1399" s="1536"/>
      <c r="L1399" s="1536"/>
      <c r="M1399" s="1536"/>
      <c r="N1399" s="1536"/>
      <c r="O1399" s="1536"/>
      <c r="P1399" s="1536"/>
      <c r="Q1399" s="1536"/>
      <c r="R1399" s="1536"/>
      <c r="S1399" s="1536"/>
      <c r="T1399" s="1536"/>
      <c r="U1399" s="1536"/>
      <c r="V1399" s="1536"/>
      <c r="W1399" s="1536"/>
      <c r="X1399" s="1536"/>
      <c r="Y1399" s="1536"/>
      <c r="Z1399" s="1536"/>
      <c r="AA1399" s="1536"/>
      <c r="AB1399" s="1536"/>
      <c r="AC1399" s="1536"/>
      <c r="AD1399" s="1536"/>
      <c r="AE1399" s="1536"/>
      <c r="AF1399" s="1536"/>
      <c r="AG1399" s="1536"/>
      <c r="AH1399" s="1536"/>
      <c r="AI1399" s="1536"/>
      <c r="AJ1399" s="1536"/>
      <c r="AK1399" s="1536"/>
      <c r="AL1399" s="1536"/>
      <c r="AM1399" s="1536"/>
      <c r="AN1399" s="1536"/>
      <c r="AO1399" s="1536"/>
      <c r="AP1399" s="1536"/>
      <c r="AQ1399" s="1536"/>
      <c r="AR1399" s="1536"/>
      <c r="AS1399" s="1536"/>
      <c r="AT1399" s="1536"/>
      <c r="AU1399" s="1536"/>
      <c r="AV1399" s="1536"/>
      <c r="AW1399" s="1536"/>
      <c r="AX1399" s="1536"/>
      <c r="AY1399" s="1536"/>
      <c r="AZ1399" s="1536"/>
      <c r="BA1399" s="1536"/>
      <c r="BB1399" s="1536"/>
      <c r="BC1399" s="1536"/>
      <c r="BD1399" s="1536"/>
      <c r="BE1399" s="1536"/>
      <c r="BF1399" s="1536"/>
    </row>
    <row r="1400" spans="2:58" ht="15" x14ac:dyDescent="0.25">
      <c r="B1400" s="1536"/>
      <c r="C1400" s="1536"/>
      <c r="D1400" s="1536"/>
      <c r="E1400" s="1536"/>
      <c r="F1400" s="1536"/>
      <c r="G1400" s="1536"/>
      <c r="H1400" s="1536"/>
      <c r="I1400" s="1536"/>
      <c r="J1400" s="1536"/>
      <c r="K1400" s="1536"/>
      <c r="L1400" s="1536"/>
      <c r="M1400" s="1536"/>
      <c r="N1400" s="1536"/>
      <c r="O1400" s="1536"/>
      <c r="P1400" s="1536"/>
      <c r="Q1400" s="1536"/>
      <c r="R1400" s="1536"/>
      <c r="S1400" s="1536"/>
      <c r="T1400" s="1536"/>
      <c r="U1400" s="1536"/>
      <c r="V1400" s="1536"/>
      <c r="W1400" s="1536"/>
      <c r="X1400" s="1536"/>
      <c r="Y1400" s="1536"/>
      <c r="Z1400" s="1536"/>
      <c r="AA1400" s="1536"/>
      <c r="AB1400" s="1536"/>
      <c r="AC1400" s="1536"/>
      <c r="AD1400" s="1536"/>
      <c r="AE1400" s="1536"/>
      <c r="AF1400" s="1536"/>
      <c r="AG1400" s="1536"/>
      <c r="AH1400" s="1536"/>
      <c r="AI1400" s="1536"/>
      <c r="AJ1400" s="1536"/>
      <c r="AK1400" s="1536"/>
      <c r="AL1400" s="1536"/>
      <c r="AM1400" s="1536"/>
      <c r="AN1400" s="1536"/>
      <c r="AO1400" s="1536"/>
      <c r="AP1400" s="1536"/>
      <c r="AQ1400" s="1536"/>
      <c r="AR1400" s="1536"/>
      <c r="AS1400" s="1536"/>
      <c r="AT1400" s="1536"/>
      <c r="AU1400" s="1536"/>
      <c r="AV1400" s="1536"/>
      <c r="AW1400" s="1536"/>
      <c r="AX1400" s="1536"/>
      <c r="AY1400" s="1536"/>
      <c r="AZ1400" s="1536"/>
      <c r="BA1400" s="1536"/>
      <c r="BB1400" s="1536"/>
      <c r="BC1400" s="1536"/>
      <c r="BD1400" s="1536"/>
      <c r="BE1400" s="1536"/>
      <c r="BF1400" s="1536"/>
    </row>
    <row r="1401" spans="2:58" ht="15" x14ac:dyDescent="0.25">
      <c r="B1401" s="1536"/>
      <c r="C1401" s="1536"/>
      <c r="D1401" s="1536"/>
      <c r="E1401" s="1536"/>
      <c r="F1401" s="1536"/>
      <c r="G1401" s="1536"/>
      <c r="H1401" s="1536"/>
      <c r="I1401" s="1536"/>
      <c r="J1401" s="1536"/>
      <c r="K1401" s="1536"/>
      <c r="L1401" s="1536"/>
      <c r="M1401" s="1536"/>
      <c r="N1401" s="1536"/>
      <c r="O1401" s="1536"/>
      <c r="P1401" s="1536"/>
      <c r="Q1401" s="1536"/>
      <c r="R1401" s="1536"/>
      <c r="S1401" s="1536"/>
      <c r="T1401" s="1536"/>
      <c r="U1401" s="1536"/>
      <c r="V1401" s="1536"/>
      <c r="W1401" s="1536"/>
      <c r="X1401" s="1536"/>
      <c r="Y1401" s="1536"/>
      <c r="Z1401" s="1536"/>
      <c r="AA1401" s="1536"/>
      <c r="AB1401" s="1536"/>
      <c r="AC1401" s="1536"/>
      <c r="AD1401" s="1536"/>
      <c r="AE1401" s="1536"/>
      <c r="AF1401" s="1536"/>
      <c r="AG1401" s="1536"/>
      <c r="AH1401" s="1536"/>
      <c r="AI1401" s="1536"/>
      <c r="AJ1401" s="1536"/>
      <c r="AK1401" s="1536"/>
      <c r="AL1401" s="1536"/>
      <c r="AM1401" s="1536"/>
      <c r="AN1401" s="1536"/>
      <c r="AO1401" s="1536"/>
      <c r="AP1401" s="1536"/>
      <c r="AQ1401" s="1536"/>
      <c r="AR1401" s="1536"/>
      <c r="AS1401" s="1536"/>
      <c r="AT1401" s="1536"/>
      <c r="AU1401" s="1536"/>
      <c r="AV1401" s="1536"/>
      <c r="AW1401" s="1536"/>
      <c r="AX1401" s="1536"/>
      <c r="AY1401" s="1536"/>
      <c r="AZ1401" s="1536"/>
      <c r="BA1401" s="1536"/>
      <c r="BB1401" s="1536"/>
      <c r="BC1401" s="1536"/>
      <c r="BD1401" s="1536"/>
      <c r="BE1401" s="1536"/>
      <c r="BF1401" s="1536"/>
    </row>
    <row r="1402" spans="2:58" ht="15" x14ac:dyDescent="0.25">
      <c r="B1402" s="1536"/>
      <c r="C1402" s="1536"/>
      <c r="D1402" s="1536"/>
      <c r="E1402" s="1536"/>
      <c r="F1402" s="1536"/>
      <c r="G1402" s="1536"/>
      <c r="H1402" s="1536"/>
      <c r="I1402" s="1536"/>
      <c r="J1402" s="1536"/>
      <c r="K1402" s="1536"/>
      <c r="L1402" s="1536"/>
      <c r="M1402" s="1536"/>
      <c r="N1402" s="1536"/>
      <c r="O1402" s="1536"/>
      <c r="P1402" s="1536"/>
      <c r="Q1402" s="1536"/>
      <c r="R1402" s="1536"/>
      <c r="S1402" s="1536"/>
      <c r="T1402" s="1536"/>
      <c r="U1402" s="1536"/>
      <c r="V1402" s="1536"/>
      <c r="W1402" s="1536"/>
      <c r="X1402" s="1536"/>
      <c r="Y1402" s="1536"/>
      <c r="Z1402" s="1536"/>
      <c r="AA1402" s="1536"/>
      <c r="AB1402" s="1536"/>
      <c r="AC1402" s="1536"/>
      <c r="AD1402" s="1536"/>
      <c r="AE1402" s="1536"/>
      <c r="AF1402" s="1536"/>
      <c r="AG1402" s="1536"/>
      <c r="AH1402" s="1536"/>
      <c r="AI1402" s="1536"/>
      <c r="AJ1402" s="1536"/>
      <c r="AK1402" s="1536"/>
      <c r="AL1402" s="1536"/>
      <c r="AM1402" s="1536"/>
      <c r="AN1402" s="1536"/>
      <c r="AO1402" s="1536"/>
      <c r="AP1402" s="1536"/>
      <c r="AQ1402" s="1536"/>
      <c r="AR1402" s="1536"/>
      <c r="AS1402" s="1536"/>
      <c r="AT1402" s="1536"/>
      <c r="AU1402" s="1536"/>
      <c r="AV1402" s="1536"/>
      <c r="AW1402" s="1536"/>
      <c r="AX1402" s="1536"/>
      <c r="AY1402" s="1536"/>
      <c r="AZ1402" s="1536"/>
      <c r="BA1402" s="1536"/>
      <c r="BB1402" s="1536"/>
      <c r="BC1402" s="1536"/>
      <c r="BD1402" s="1536"/>
      <c r="BE1402" s="1536"/>
      <c r="BF1402" s="1536"/>
    </row>
    <row r="1403" spans="2:58" ht="15" x14ac:dyDescent="0.25">
      <c r="B1403" s="1536"/>
      <c r="C1403" s="1536"/>
      <c r="D1403" s="1536"/>
      <c r="E1403" s="1536"/>
      <c r="F1403" s="1536"/>
      <c r="G1403" s="1536"/>
      <c r="H1403" s="1536"/>
      <c r="I1403" s="1536"/>
      <c r="J1403" s="1536"/>
      <c r="K1403" s="1536"/>
      <c r="L1403" s="1536"/>
      <c r="M1403" s="1536"/>
      <c r="N1403" s="1536"/>
      <c r="O1403" s="1536"/>
      <c r="P1403" s="1536"/>
      <c r="Q1403" s="1536"/>
      <c r="R1403" s="1536"/>
      <c r="S1403" s="1536"/>
      <c r="T1403" s="1536"/>
      <c r="U1403" s="1536"/>
      <c r="V1403" s="1536"/>
      <c r="W1403" s="1536"/>
      <c r="X1403" s="1536"/>
      <c r="Y1403" s="1536"/>
      <c r="Z1403" s="1536"/>
      <c r="AA1403" s="1536"/>
      <c r="AB1403" s="1536"/>
      <c r="AC1403" s="1536"/>
      <c r="AD1403" s="1536"/>
      <c r="AE1403" s="1536"/>
      <c r="AF1403" s="1536"/>
      <c r="AG1403" s="1536"/>
      <c r="AH1403" s="1536"/>
      <c r="AI1403" s="1536"/>
      <c r="AJ1403" s="1536"/>
      <c r="AK1403" s="1536"/>
      <c r="AL1403" s="1536"/>
      <c r="AM1403" s="1536"/>
      <c r="AN1403" s="1536"/>
      <c r="AO1403" s="1536"/>
      <c r="AP1403" s="1536"/>
      <c r="AQ1403" s="1536"/>
      <c r="AR1403" s="1536"/>
      <c r="AS1403" s="1536"/>
      <c r="AT1403" s="1536"/>
      <c r="AU1403" s="1536"/>
      <c r="AV1403" s="1536"/>
      <c r="AW1403" s="1536"/>
      <c r="AX1403" s="1536"/>
      <c r="AY1403" s="1536"/>
      <c r="AZ1403" s="1536"/>
      <c r="BA1403" s="1536"/>
      <c r="BB1403" s="1536"/>
      <c r="BC1403" s="1536"/>
      <c r="BD1403" s="1536"/>
      <c r="BE1403" s="1536"/>
      <c r="BF1403" s="1536"/>
    </row>
    <row r="1404" spans="2:58" ht="15" x14ac:dyDescent="0.25">
      <c r="B1404" s="1536"/>
      <c r="C1404" s="1536"/>
      <c r="D1404" s="1536"/>
      <c r="E1404" s="1536"/>
      <c r="F1404" s="1536"/>
      <c r="G1404" s="1536"/>
      <c r="H1404" s="1536"/>
      <c r="I1404" s="1536"/>
      <c r="J1404" s="1536"/>
      <c r="K1404" s="1536"/>
      <c r="L1404" s="1536"/>
      <c r="M1404" s="1536"/>
      <c r="N1404" s="1536"/>
      <c r="O1404" s="1536"/>
      <c r="P1404" s="1536"/>
      <c r="Q1404" s="1536"/>
      <c r="R1404" s="1536"/>
      <c r="S1404" s="1536"/>
      <c r="T1404" s="1536"/>
      <c r="U1404" s="1536"/>
      <c r="V1404" s="1536"/>
      <c r="W1404" s="1536"/>
      <c r="X1404" s="1536"/>
      <c r="Y1404" s="1536"/>
      <c r="Z1404" s="1536"/>
      <c r="AA1404" s="1536"/>
      <c r="AB1404" s="1536"/>
      <c r="AC1404" s="1536"/>
      <c r="AD1404" s="1536"/>
      <c r="AE1404" s="1536"/>
      <c r="AF1404" s="1536"/>
      <c r="AG1404" s="1536"/>
      <c r="AH1404" s="1536"/>
      <c r="AI1404" s="1536"/>
      <c r="AJ1404" s="1536"/>
      <c r="AK1404" s="1536"/>
      <c r="AL1404" s="1536"/>
      <c r="AM1404" s="1536"/>
      <c r="AN1404" s="1536"/>
      <c r="AO1404" s="1536"/>
      <c r="AP1404" s="1536"/>
      <c r="AQ1404" s="1536"/>
      <c r="AR1404" s="1536"/>
      <c r="AS1404" s="1536"/>
      <c r="AT1404" s="1536"/>
      <c r="AU1404" s="1536"/>
      <c r="AV1404" s="1536"/>
      <c r="AW1404" s="1536"/>
      <c r="AX1404" s="1536"/>
      <c r="AY1404" s="1536"/>
      <c r="AZ1404" s="1536"/>
      <c r="BA1404" s="1536"/>
      <c r="BB1404" s="1536"/>
      <c r="BC1404" s="1536"/>
      <c r="BD1404" s="1536"/>
      <c r="BE1404" s="1536"/>
      <c r="BF1404" s="1536"/>
    </row>
    <row r="1405" spans="2:58" ht="15" x14ac:dyDescent="0.25">
      <c r="B1405" s="1536"/>
      <c r="C1405" s="1536"/>
      <c r="D1405" s="1536"/>
      <c r="E1405" s="1536"/>
      <c r="F1405" s="1536"/>
      <c r="G1405" s="1536"/>
      <c r="H1405" s="1536"/>
      <c r="I1405" s="1536"/>
      <c r="J1405" s="1536"/>
      <c r="K1405" s="1536"/>
      <c r="L1405" s="1536"/>
      <c r="M1405" s="1536"/>
      <c r="N1405" s="1536"/>
      <c r="O1405" s="1536"/>
      <c r="P1405" s="1536"/>
      <c r="Q1405" s="1536"/>
      <c r="R1405" s="1536"/>
      <c r="S1405" s="1536"/>
      <c r="T1405" s="1536"/>
      <c r="U1405" s="1536"/>
      <c r="V1405" s="1536"/>
      <c r="W1405" s="1536"/>
      <c r="X1405" s="1536"/>
      <c r="Y1405" s="1536"/>
      <c r="Z1405" s="1536"/>
      <c r="AA1405" s="1536"/>
      <c r="AB1405" s="1536"/>
      <c r="AC1405" s="1536"/>
      <c r="AD1405" s="1536"/>
      <c r="AE1405" s="1536"/>
      <c r="AF1405" s="1536"/>
      <c r="AG1405" s="1536"/>
      <c r="AH1405" s="1536"/>
      <c r="AI1405" s="1536"/>
      <c r="AJ1405" s="1536"/>
      <c r="AK1405" s="1536"/>
      <c r="AL1405" s="1536"/>
      <c r="AM1405" s="1536"/>
      <c r="AN1405" s="1536"/>
      <c r="AO1405" s="1536"/>
      <c r="AP1405" s="1536"/>
      <c r="AQ1405" s="1536"/>
      <c r="AR1405" s="1536"/>
      <c r="AS1405" s="1536"/>
      <c r="AT1405" s="1536"/>
      <c r="AU1405" s="1536"/>
      <c r="AV1405" s="1536"/>
      <c r="AW1405" s="1536"/>
      <c r="AX1405" s="1536"/>
      <c r="AY1405" s="1536"/>
      <c r="AZ1405" s="1536"/>
      <c r="BA1405" s="1536"/>
      <c r="BB1405" s="1536"/>
      <c r="BC1405" s="1536"/>
      <c r="BD1405" s="1536"/>
      <c r="BE1405" s="1536"/>
      <c r="BF1405" s="1536"/>
    </row>
    <row r="1406" spans="2:58" ht="15" x14ac:dyDescent="0.25">
      <c r="B1406" s="1536"/>
      <c r="C1406" s="1536"/>
      <c r="D1406" s="1536"/>
      <c r="E1406" s="1536"/>
      <c r="F1406" s="1536"/>
      <c r="G1406" s="1536"/>
      <c r="H1406" s="1536"/>
      <c r="I1406" s="1536"/>
      <c r="J1406" s="1536"/>
      <c r="K1406" s="1536"/>
      <c r="L1406" s="1536"/>
      <c r="M1406" s="1536"/>
      <c r="N1406" s="1536"/>
      <c r="O1406" s="1536"/>
      <c r="P1406" s="1536"/>
      <c r="Q1406" s="1536"/>
      <c r="R1406" s="1536"/>
      <c r="S1406" s="1536"/>
      <c r="T1406" s="1536"/>
      <c r="U1406" s="1536"/>
      <c r="V1406" s="1536"/>
      <c r="W1406" s="1536"/>
      <c r="X1406" s="1536"/>
      <c r="Y1406" s="1536"/>
      <c r="Z1406" s="1536"/>
      <c r="AA1406" s="1536"/>
      <c r="AB1406" s="1536"/>
      <c r="AC1406" s="1536"/>
      <c r="AD1406" s="1536"/>
      <c r="AE1406" s="1536"/>
      <c r="AF1406" s="1536"/>
      <c r="AG1406" s="1536"/>
      <c r="AH1406" s="1536"/>
      <c r="AI1406" s="1536"/>
      <c r="AJ1406" s="1536"/>
      <c r="AK1406" s="1536"/>
      <c r="AL1406" s="1536"/>
      <c r="AM1406" s="1536"/>
      <c r="AN1406" s="1536"/>
      <c r="AO1406" s="1536"/>
      <c r="AP1406" s="1536"/>
      <c r="AQ1406" s="1536"/>
      <c r="AR1406" s="1536"/>
      <c r="AS1406" s="1536"/>
      <c r="AT1406" s="1536"/>
      <c r="AU1406" s="1536"/>
      <c r="AV1406" s="1536"/>
      <c r="AW1406" s="1536"/>
      <c r="AX1406" s="1536"/>
      <c r="AY1406" s="1536"/>
      <c r="AZ1406" s="1536"/>
      <c r="BA1406" s="1536"/>
      <c r="BB1406" s="1536"/>
      <c r="BC1406" s="1536"/>
      <c r="BD1406" s="1536"/>
      <c r="BE1406" s="1536"/>
      <c r="BF1406" s="1536"/>
    </row>
    <row r="1407" spans="2:58" ht="15" x14ac:dyDescent="0.25">
      <c r="B1407" s="1536"/>
      <c r="C1407" s="1536"/>
      <c r="D1407" s="1536"/>
      <c r="E1407" s="1536"/>
      <c r="F1407" s="1536"/>
      <c r="G1407" s="1536"/>
      <c r="H1407" s="1536"/>
      <c r="I1407" s="1536"/>
      <c r="J1407" s="1536"/>
      <c r="K1407" s="1536"/>
      <c r="L1407" s="1536"/>
      <c r="M1407" s="1536"/>
      <c r="N1407" s="1536"/>
      <c r="O1407" s="1536"/>
      <c r="P1407" s="1536"/>
      <c r="Q1407" s="1536"/>
      <c r="R1407" s="1536"/>
      <c r="S1407" s="1536"/>
      <c r="T1407" s="1536"/>
      <c r="U1407" s="1536"/>
      <c r="V1407" s="1536"/>
      <c r="W1407" s="1536"/>
      <c r="X1407" s="1536"/>
      <c r="Y1407" s="1536"/>
      <c r="Z1407" s="1536"/>
      <c r="AA1407" s="1536"/>
      <c r="AB1407" s="1536"/>
      <c r="AC1407" s="1536"/>
      <c r="AD1407" s="1536"/>
      <c r="AE1407" s="1536"/>
      <c r="AF1407" s="1536"/>
      <c r="AG1407" s="1536"/>
      <c r="AH1407" s="1536"/>
      <c r="AI1407" s="1536"/>
      <c r="AJ1407" s="1536"/>
      <c r="AK1407" s="1536"/>
      <c r="AL1407" s="1536"/>
      <c r="AM1407" s="1536"/>
      <c r="AN1407" s="1536"/>
      <c r="AO1407" s="1536"/>
      <c r="AP1407" s="1536"/>
      <c r="AQ1407" s="1536"/>
      <c r="AR1407" s="1536"/>
      <c r="AS1407" s="1536"/>
      <c r="AT1407" s="1536"/>
      <c r="AU1407" s="1536"/>
      <c r="AV1407" s="1536"/>
      <c r="AW1407" s="1536"/>
      <c r="AX1407" s="1536"/>
      <c r="AY1407" s="1536"/>
      <c r="AZ1407" s="1536"/>
      <c r="BA1407" s="1536"/>
      <c r="BB1407" s="1536"/>
      <c r="BC1407" s="1536"/>
      <c r="BD1407" s="1536"/>
      <c r="BE1407" s="1536"/>
      <c r="BF1407" s="1536"/>
    </row>
    <row r="1408" spans="2:58" ht="15" x14ac:dyDescent="0.25">
      <c r="B1408" s="1536"/>
      <c r="C1408" s="1536"/>
      <c r="D1408" s="1536"/>
      <c r="E1408" s="1536"/>
      <c r="F1408" s="1536"/>
      <c r="G1408" s="1536"/>
      <c r="H1408" s="1536"/>
      <c r="I1408" s="1536"/>
      <c r="J1408" s="1536"/>
      <c r="K1408" s="1536"/>
      <c r="L1408" s="1536"/>
      <c r="M1408" s="1536"/>
      <c r="N1408" s="1536"/>
      <c r="O1408" s="1536"/>
      <c r="P1408" s="1536"/>
      <c r="Q1408" s="1536"/>
      <c r="R1408" s="1536"/>
      <c r="S1408" s="1536"/>
      <c r="T1408" s="1536"/>
      <c r="U1408" s="1536"/>
      <c r="V1408" s="1536"/>
      <c r="W1408" s="1536"/>
      <c r="X1408" s="1536"/>
      <c r="Y1408" s="1536"/>
      <c r="Z1408" s="1536"/>
      <c r="AA1408" s="1536"/>
      <c r="AB1408" s="1536"/>
      <c r="AC1408" s="1536"/>
      <c r="AD1408" s="1536"/>
      <c r="AE1408" s="1536"/>
      <c r="AF1408" s="1536"/>
      <c r="AG1408" s="1536"/>
      <c r="AH1408" s="1536"/>
      <c r="AI1408" s="1536"/>
      <c r="AJ1408" s="1536"/>
      <c r="AK1408" s="1536"/>
      <c r="AL1408" s="1536"/>
      <c r="AM1408" s="1536"/>
      <c r="AN1408" s="1536"/>
      <c r="AO1408" s="1536"/>
      <c r="AP1408" s="1536"/>
      <c r="AQ1408" s="1536"/>
      <c r="AR1408" s="1536"/>
      <c r="AS1408" s="1536"/>
      <c r="AT1408" s="1536"/>
      <c r="AU1408" s="1536"/>
      <c r="AV1408" s="1536"/>
      <c r="AW1408" s="1536"/>
      <c r="AX1408" s="1536"/>
      <c r="AY1408" s="1536"/>
      <c r="AZ1408" s="1536"/>
      <c r="BA1408" s="1536"/>
      <c r="BB1408" s="1536"/>
      <c r="BC1408" s="1536"/>
      <c r="BD1408" s="1536"/>
      <c r="BE1408" s="1536"/>
      <c r="BF1408" s="1536"/>
    </row>
    <row r="1409" spans="2:58" ht="15" x14ac:dyDescent="0.25">
      <c r="B1409" s="1536"/>
      <c r="C1409" s="1536"/>
      <c r="D1409" s="1536"/>
      <c r="E1409" s="1536"/>
      <c r="F1409" s="1536"/>
      <c r="G1409" s="1536"/>
      <c r="H1409" s="1536"/>
      <c r="I1409" s="1536"/>
      <c r="J1409" s="1536"/>
      <c r="K1409" s="1536"/>
      <c r="L1409" s="1536"/>
      <c r="M1409" s="1536"/>
      <c r="N1409" s="1536"/>
      <c r="O1409" s="1536"/>
      <c r="P1409" s="1536"/>
      <c r="Q1409" s="1536"/>
      <c r="R1409" s="1536"/>
      <c r="S1409" s="1536"/>
      <c r="T1409" s="1536"/>
      <c r="U1409" s="1536"/>
      <c r="V1409" s="1536"/>
      <c r="W1409" s="1536"/>
      <c r="X1409" s="1536"/>
      <c r="Y1409" s="1536"/>
      <c r="Z1409" s="1536"/>
      <c r="AA1409" s="1536"/>
      <c r="AB1409" s="1536"/>
      <c r="AC1409" s="1536"/>
      <c r="AD1409" s="1536"/>
      <c r="AE1409" s="1536"/>
      <c r="AF1409" s="1536"/>
      <c r="AG1409" s="1536"/>
      <c r="AH1409" s="1536"/>
      <c r="AI1409" s="1536"/>
      <c r="AJ1409" s="1536"/>
      <c r="AK1409" s="1536"/>
      <c r="AL1409" s="1536"/>
      <c r="AM1409" s="1536"/>
      <c r="AN1409" s="1536"/>
      <c r="AO1409" s="1536"/>
      <c r="AP1409" s="1536"/>
      <c r="AQ1409" s="1536"/>
      <c r="AR1409" s="1536"/>
      <c r="AS1409" s="1536"/>
      <c r="AT1409" s="1536"/>
      <c r="AU1409" s="1536"/>
      <c r="AV1409" s="1536"/>
      <c r="AW1409" s="1536"/>
      <c r="AX1409" s="1536"/>
      <c r="AY1409" s="1536"/>
      <c r="AZ1409" s="1536"/>
      <c r="BA1409" s="1536"/>
      <c r="BB1409" s="1536"/>
      <c r="BC1409" s="1536"/>
      <c r="BD1409" s="1536"/>
      <c r="BE1409" s="1536"/>
      <c r="BF1409" s="1536"/>
    </row>
    <row r="1410" spans="2:58" ht="15" x14ac:dyDescent="0.25">
      <c r="B1410" s="1536"/>
      <c r="C1410" s="1536"/>
      <c r="D1410" s="1536"/>
      <c r="E1410" s="1536"/>
      <c r="F1410" s="1536"/>
      <c r="G1410" s="1536"/>
      <c r="H1410" s="1536"/>
      <c r="I1410" s="1536"/>
      <c r="J1410" s="1536"/>
      <c r="K1410" s="1536"/>
      <c r="L1410" s="1536"/>
      <c r="M1410" s="1536"/>
      <c r="N1410" s="1536"/>
      <c r="O1410" s="1536"/>
      <c r="P1410" s="1536"/>
      <c r="Q1410" s="1536"/>
      <c r="R1410" s="1536"/>
      <c r="S1410" s="1536"/>
      <c r="T1410" s="1536"/>
      <c r="U1410" s="1536"/>
      <c r="V1410" s="1536"/>
      <c r="W1410" s="1536"/>
      <c r="X1410" s="1536"/>
      <c r="Y1410" s="1536"/>
      <c r="Z1410" s="1536"/>
      <c r="AA1410" s="1536"/>
      <c r="AB1410" s="1536"/>
      <c r="AC1410" s="1536"/>
      <c r="AD1410" s="1536"/>
      <c r="AE1410" s="1536"/>
      <c r="AF1410" s="1536"/>
      <c r="AG1410" s="1536"/>
      <c r="AH1410" s="1536"/>
      <c r="AI1410" s="1536"/>
      <c r="AJ1410" s="1536"/>
      <c r="AK1410" s="1536"/>
      <c r="AL1410" s="1536"/>
      <c r="AM1410" s="1536"/>
      <c r="AN1410" s="1536"/>
      <c r="AO1410" s="1536"/>
      <c r="AP1410" s="1536"/>
      <c r="AQ1410" s="1536"/>
      <c r="AR1410" s="1536"/>
      <c r="AS1410" s="1536"/>
      <c r="AT1410" s="1536"/>
      <c r="AU1410" s="1536"/>
      <c r="AV1410" s="1536"/>
      <c r="AW1410" s="1536"/>
      <c r="AX1410" s="1536"/>
      <c r="AY1410" s="1536"/>
      <c r="AZ1410" s="1536"/>
      <c r="BA1410" s="1536"/>
      <c r="BB1410" s="1536"/>
      <c r="BC1410" s="1536"/>
      <c r="BD1410" s="1536"/>
      <c r="BE1410" s="1536"/>
      <c r="BF1410" s="1536"/>
    </row>
    <row r="1411" spans="2:58" ht="15" x14ac:dyDescent="0.25">
      <c r="B1411" s="1536"/>
      <c r="C1411" s="1536"/>
      <c r="D1411" s="1536"/>
      <c r="E1411" s="1536"/>
      <c r="F1411" s="1536"/>
      <c r="G1411" s="1536"/>
      <c r="H1411" s="1536"/>
      <c r="I1411" s="1536"/>
      <c r="J1411" s="1536"/>
      <c r="K1411" s="1536"/>
      <c r="L1411" s="1536"/>
      <c r="M1411" s="1536"/>
      <c r="N1411" s="1536"/>
      <c r="O1411" s="1536"/>
      <c r="P1411" s="1536"/>
      <c r="Q1411" s="1536"/>
      <c r="R1411" s="1536"/>
      <c r="S1411" s="1536"/>
      <c r="T1411" s="1536"/>
      <c r="U1411" s="1536"/>
      <c r="V1411" s="1536"/>
      <c r="W1411" s="1536"/>
      <c r="X1411" s="1536"/>
      <c r="Y1411" s="1536"/>
      <c r="Z1411" s="1536"/>
      <c r="AA1411" s="1536"/>
      <c r="AB1411" s="1536"/>
      <c r="AC1411" s="1536"/>
      <c r="AD1411" s="1536"/>
      <c r="AE1411" s="1536"/>
      <c r="AF1411" s="1536"/>
      <c r="AG1411" s="1536"/>
      <c r="AH1411" s="1536"/>
      <c r="AI1411" s="1536"/>
      <c r="AJ1411" s="1536"/>
      <c r="AK1411" s="1536"/>
      <c r="AL1411" s="1536"/>
      <c r="AM1411" s="1536"/>
      <c r="AN1411" s="1536"/>
      <c r="AO1411" s="1536"/>
      <c r="AP1411" s="1536"/>
      <c r="AQ1411" s="1536"/>
      <c r="AR1411" s="1536"/>
      <c r="AS1411" s="1536"/>
      <c r="AT1411" s="1536"/>
      <c r="AU1411" s="1536"/>
      <c r="AV1411" s="1536"/>
      <c r="AW1411" s="1536"/>
      <c r="AX1411" s="1536"/>
      <c r="AY1411" s="1536"/>
      <c r="AZ1411" s="1536"/>
      <c r="BA1411" s="1536"/>
      <c r="BB1411" s="1536"/>
      <c r="BC1411" s="1536"/>
      <c r="BD1411" s="1536"/>
      <c r="BE1411" s="1536"/>
      <c r="BF1411" s="1536"/>
    </row>
    <row r="1412" spans="2:58" ht="15" x14ac:dyDescent="0.25">
      <c r="B1412" s="1536"/>
      <c r="C1412" s="1536"/>
      <c r="D1412" s="1536"/>
      <c r="E1412" s="1536"/>
      <c r="F1412" s="1536"/>
      <c r="G1412" s="1536"/>
      <c r="H1412" s="1536"/>
      <c r="I1412" s="1536"/>
      <c r="J1412" s="1536"/>
      <c r="K1412" s="1536"/>
      <c r="L1412" s="1536"/>
      <c r="M1412" s="1536"/>
      <c r="N1412" s="1536"/>
      <c r="O1412" s="1536"/>
      <c r="P1412" s="1536"/>
      <c r="Q1412" s="1536"/>
      <c r="R1412" s="1536"/>
      <c r="S1412" s="1536"/>
      <c r="T1412" s="1536"/>
      <c r="U1412" s="1536"/>
      <c r="V1412" s="1536"/>
      <c r="W1412" s="1536"/>
      <c r="X1412" s="1536"/>
      <c r="Y1412" s="1536"/>
      <c r="Z1412" s="1536"/>
      <c r="AA1412" s="1536"/>
      <c r="AB1412" s="1536"/>
      <c r="AC1412" s="1536"/>
      <c r="AD1412" s="1536"/>
      <c r="AE1412" s="1536"/>
      <c r="AF1412" s="1536"/>
      <c r="AG1412" s="1536"/>
      <c r="AH1412" s="1536"/>
      <c r="AI1412" s="1536"/>
      <c r="AJ1412" s="1536"/>
      <c r="AK1412" s="1536"/>
      <c r="AL1412" s="1536"/>
      <c r="AM1412" s="1536"/>
      <c r="AN1412" s="1536"/>
      <c r="AO1412" s="1536"/>
      <c r="AP1412" s="1536"/>
      <c r="AQ1412" s="1536"/>
      <c r="AR1412" s="1536"/>
      <c r="AS1412" s="1536"/>
      <c r="AT1412" s="1536"/>
      <c r="AU1412" s="1536"/>
      <c r="AV1412" s="1536"/>
      <c r="AW1412" s="1536"/>
      <c r="AX1412" s="1536"/>
      <c r="AY1412" s="1536"/>
      <c r="AZ1412" s="1536"/>
      <c r="BA1412" s="1536"/>
      <c r="BB1412" s="1536"/>
      <c r="BC1412" s="1536"/>
      <c r="BD1412" s="1536"/>
      <c r="BE1412" s="1536"/>
      <c r="BF1412" s="1536"/>
    </row>
    <row r="1413" spans="2:58" ht="15" x14ac:dyDescent="0.25">
      <c r="B1413" s="1536"/>
      <c r="C1413" s="1536"/>
      <c r="D1413" s="1536"/>
      <c r="E1413" s="1536"/>
      <c r="F1413" s="1536"/>
      <c r="G1413" s="1536"/>
      <c r="H1413" s="1536"/>
      <c r="I1413" s="1536"/>
      <c r="J1413" s="1536"/>
      <c r="K1413" s="1536"/>
      <c r="L1413" s="1536"/>
      <c r="M1413" s="1536"/>
      <c r="N1413" s="1536"/>
      <c r="O1413" s="1536"/>
      <c r="P1413" s="1536"/>
      <c r="Q1413" s="1536"/>
      <c r="R1413" s="1536"/>
      <c r="S1413" s="1536"/>
      <c r="T1413" s="1536"/>
      <c r="U1413" s="1536"/>
      <c r="V1413" s="1536"/>
      <c r="W1413" s="1536"/>
      <c r="X1413" s="1536"/>
      <c r="Y1413" s="1536"/>
      <c r="Z1413" s="1536"/>
      <c r="AA1413" s="1536"/>
      <c r="AB1413" s="1536"/>
      <c r="AC1413" s="1536"/>
      <c r="AD1413" s="1536"/>
      <c r="AE1413" s="1536"/>
      <c r="AF1413" s="1536"/>
      <c r="AG1413" s="1536"/>
      <c r="AH1413" s="1536"/>
      <c r="AI1413" s="1536"/>
      <c r="AJ1413" s="1536"/>
      <c r="AK1413" s="1536"/>
      <c r="AL1413" s="1536"/>
      <c r="AM1413" s="1536"/>
      <c r="AN1413" s="1536"/>
      <c r="AO1413" s="1536"/>
      <c r="AP1413" s="1536"/>
      <c r="AQ1413" s="1536"/>
      <c r="AR1413" s="1536"/>
      <c r="AS1413" s="1536"/>
      <c r="AT1413" s="1536"/>
      <c r="AU1413" s="1536"/>
      <c r="AV1413" s="1536"/>
      <c r="AW1413" s="1536"/>
      <c r="AX1413" s="1536"/>
      <c r="AY1413" s="1536"/>
      <c r="AZ1413" s="1536"/>
      <c r="BA1413" s="1536"/>
      <c r="BB1413" s="1536"/>
      <c r="BC1413" s="1536"/>
      <c r="BD1413" s="1536"/>
      <c r="BE1413" s="1536"/>
      <c r="BF1413" s="1536"/>
    </row>
    <row r="1414" spans="2:58" ht="15" x14ac:dyDescent="0.25">
      <c r="B1414" s="1536"/>
      <c r="C1414" s="1536"/>
      <c r="D1414" s="1536"/>
      <c r="E1414" s="1536"/>
      <c r="F1414" s="1536"/>
      <c r="G1414" s="1536"/>
      <c r="H1414" s="1536"/>
      <c r="I1414" s="1536"/>
      <c r="J1414" s="1536"/>
      <c r="K1414" s="1536"/>
      <c r="L1414" s="1536"/>
      <c r="M1414" s="1536"/>
      <c r="N1414" s="1536"/>
      <c r="O1414" s="1536"/>
      <c r="P1414" s="1536"/>
      <c r="Q1414" s="1536"/>
      <c r="R1414" s="1536"/>
      <c r="S1414" s="1536"/>
      <c r="T1414" s="1536"/>
      <c r="U1414" s="1536"/>
      <c r="V1414" s="1536"/>
      <c r="W1414" s="1536"/>
      <c r="X1414" s="1536"/>
      <c r="Y1414" s="1536"/>
      <c r="Z1414" s="1536"/>
      <c r="AA1414" s="1536"/>
      <c r="AB1414" s="1536"/>
      <c r="AC1414" s="1536"/>
      <c r="AD1414" s="1536"/>
      <c r="AE1414" s="1536"/>
      <c r="AF1414" s="1536"/>
      <c r="AG1414" s="1536"/>
      <c r="AH1414" s="1536"/>
      <c r="AI1414" s="1536"/>
      <c r="AJ1414" s="1536"/>
      <c r="AK1414" s="1536"/>
      <c r="AL1414" s="1536"/>
      <c r="AM1414" s="1536"/>
      <c r="AN1414" s="1536"/>
      <c r="AO1414" s="1536"/>
      <c r="AP1414" s="1536"/>
      <c r="AQ1414" s="1536"/>
      <c r="AR1414" s="1536"/>
      <c r="AS1414" s="1536"/>
      <c r="AT1414" s="1536"/>
      <c r="AU1414" s="1536"/>
      <c r="AV1414" s="1536"/>
      <c r="AW1414" s="1536"/>
      <c r="AX1414" s="1536"/>
      <c r="AY1414" s="1536"/>
      <c r="AZ1414" s="1536"/>
      <c r="BA1414" s="1536"/>
      <c r="BB1414" s="1536"/>
      <c r="BC1414" s="1536"/>
      <c r="BD1414" s="1536"/>
      <c r="BE1414" s="1536"/>
      <c r="BF1414" s="1536"/>
    </row>
    <row r="1415" spans="2:58" ht="15" x14ac:dyDescent="0.25">
      <c r="B1415" s="1536"/>
      <c r="C1415" s="1536"/>
      <c r="D1415" s="1536"/>
      <c r="E1415" s="1536"/>
      <c r="F1415" s="1536"/>
      <c r="G1415" s="1536"/>
      <c r="H1415" s="1536"/>
      <c r="I1415" s="1536"/>
      <c r="J1415" s="1536"/>
      <c r="K1415" s="1536"/>
      <c r="L1415" s="1536"/>
      <c r="M1415" s="1536"/>
      <c r="N1415" s="1536"/>
      <c r="O1415" s="1536"/>
      <c r="P1415" s="1536"/>
      <c r="Q1415" s="1536"/>
      <c r="R1415" s="1536"/>
      <c r="S1415" s="1536"/>
      <c r="T1415" s="1536"/>
      <c r="U1415" s="1536"/>
      <c r="V1415" s="1536"/>
      <c r="W1415" s="1536"/>
      <c r="X1415" s="1536"/>
      <c r="Y1415" s="1536"/>
      <c r="Z1415" s="1536"/>
      <c r="AA1415" s="1536"/>
      <c r="AB1415" s="1536"/>
      <c r="AC1415" s="1536"/>
      <c r="AD1415" s="1536"/>
      <c r="AE1415" s="1536"/>
      <c r="AF1415" s="1536"/>
      <c r="AG1415" s="1536"/>
      <c r="AH1415" s="1536"/>
      <c r="AI1415" s="1536"/>
      <c r="AJ1415" s="1536"/>
      <c r="AK1415" s="1536"/>
      <c r="AL1415" s="1536"/>
      <c r="AM1415" s="1536"/>
      <c r="AN1415" s="1536"/>
      <c r="AO1415" s="1536"/>
      <c r="AP1415" s="1536"/>
      <c r="AQ1415" s="1536"/>
      <c r="AR1415" s="1536"/>
      <c r="AS1415" s="1536"/>
      <c r="AT1415" s="1536"/>
      <c r="AU1415" s="1536"/>
      <c r="AV1415" s="1536"/>
      <c r="AW1415" s="1536"/>
      <c r="AX1415" s="1536"/>
      <c r="AY1415" s="1536"/>
      <c r="AZ1415" s="1536"/>
      <c r="BA1415" s="1536"/>
      <c r="BB1415" s="1536"/>
      <c r="BC1415" s="1536"/>
      <c r="BD1415" s="1536"/>
      <c r="BE1415" s="1536"/>
      <c r="BF1415" s="1536"/>
    </row>
    <row r="1416" spans="2:58" ht="15" x14ac:dyDescent="0.25">
      <c r="B1416" s="1536"/>
      <c r="C1416" s="1536"/>
      <c r="D1416" s="1536"/>
      <c r="E1416" s="1536"/>
      <c r="F1416" s="1536"/>
      <c r="G1416" s="1536"/>
      <c r="H1416" s="1536"/>
      <c r="I1416" s="1536"/>
      <c r="J1416" s="1536"/>
      <c r="K1416" s="1536"/>
      <c r="L1416" s="1536"/>
      <c r="M1416" s="1536"/>
      <c r="N1416" s="1536"/>
      <c r="O1416" s="1536"/>
      <c r="P1416" s="1536"/>
      <c r="Q1416" s="1536"/>
      <c r="R1416" s="1536"/>
      <c r="S1416" s="1536"/>
      <c r="T1416" s="1536"/>
      <c r="U1416" s="1536"/>
      <c r="V1416" s="1536"/>
      <c r="W1416" s="1536"/>
      <c r="X1416" s="1536"/>
      <c r="Y1416" s="1536"/>
      <c r="Z1416" s="1536"/>
      <c r="AA1416" s="1536"/>
      <c r="AB1416" s="1536"/>
      <c r="AC1416" s="1536"/>
      <c r="AD1416" s="1536"/>
      <c r="AE1416" s="1536"/>
      <c r="AF1416" s="1536"/>
      <c r="AG1416" s="1536"/>
      <c r="AH1416" s="1536"/>
      <c r="AI1416" s="1536"/>
      <c r="AJ1416" s="1536"/>
      <c r="AK1416" s="1536"/>
      <c r="AL1416" s="1536"/>
      <c r="AM1416" s="1536"/>
      <c r="AN1416" s="1536"/>
      <c r="AO1416" s="1536"/>
      <c r="AP1416" s="1536"/>
      <c r="AQ1416" s="1536"/>
      <c r="AR1416" s="1536"/>
      <c r="AS1416" s="1536"/>
      <c r="AT1416" s="1536"/>
      <c r="AU1416" s="1536"/>
      <c r="AV1416" s="1536"/>
      <c r="AW1416" s="1536"/>
      <c r="AX1416" s="1536"/>
      <c r="AY1416" s="1536"/>
      <c r="AZ1416" s="1536"/>
      <c r="BA1416" s="1536"/>
      <c r="BB1416" s="1536"/>
      <c r="BC1416" s="1536"/>
      <c r="BD1416" s="1536"/>
      <c r="BE1416" s="1536"/>
      <c r="BF1416" s="1536"/>
    </row>
    <row r="1417" spans="2:58" ht="15" x14ac:dyDescent="0.25">
      <c r="B1417" s="1536"/>
      <c r="C1417" s="1536"/>
      <c r="D1417" s="1536"/>
      <c r="E1417" s="1536"/>
      <c r="F1417" s="1536"/>
      <c r="G1417" s="1536"/>
      <c r="H1417" s="1536"/>
      <c r="I1417" s="1536"/>
      <c r="J1417" s="1536"/>
      <c r="K1417" s="1536"/>
      <c r="L1417" s="1536"/>
      <c r="M1417" s="1536"/>
      <c r="N1417" s="1536"/>
      <c r="O1417" s="1536"/>
      <c r="P1417" s="1536"/>
      <c r="Q1417" s="1536"/>
      <c r="R1417" s="1536"/>
      <c r="S1417" s="1536"/>
      <c r="T1417" s="1536"/>
      <c r="U1417" s="1536"/>
      <c r="V1417" s="1536"/>
      <c r="W1417" s="1536"/>
      <c r="X1417" s="1536"/>
      <c r="Y1417" s="1536"/>
      <c r="Z1417" s="1536"/>
      <c r="AA1417" s="1536"/>
      <c r="AB1417" s="1536"/>
      <c r="AC1417" s="1536"/>
      <c r="AD1417" s="1536"/>
      <c r="AE1417" s="1536"/>
      <c r="AF1417" s="1536"/>
      <c r="AG1417" s="1536"/>
      <c r="AH1417" s="1536"/>
      <c r="AI1417" s="1536"/>
      <c r="AJ1417" s="1536"/>
      <c r="AK1417" s="1536"/>
      <c r="AL1417" s="1536"/>
      <c r="AM1417" s="1536"/>
      <c r="AN1417" s="1536"/>
      <c r="AO1417" s="1536"/>
      <c r="AP1417" s="1536"/>
      <c r="AQ1417" s="1536"/>
      <c r="AR1417" s="1536"/>
      <c r="AS1417" s="1536"/>
      <c r="AT1417" s="1536"/>
      <c r="AU1417" s="1536"/>
      <c r="AV1417" s="1536"/>
      <c r="AW1417" s="1536"/>
      <c r="AX1417" s="1536"/>
      <c r="AY1417" s="1536"/>
      <c r="AZ1417" s="1536"/>
      <c r="BA1417" s="1536"/>
      <c r="BB1417" s="1536"/>
      <c r="BC1417" s="1536"/>
      <c r="BD1417" s="1536"/>
      <c r="BE1417" s="1536"/>
      <c r="BF1417" s="1536"/>
    </row>
    <row r="1418" spans="2:58" ht="15" x14ac:dyDescent="0.25">
      <c r="B1418" s="1536"/>
      <c r="C1418" s="1536"/>
      <c r="D1418" s="1536"/>
      <c r="E1418" s="1536"/>
      <c r="F1418" s="1536"/>
      <c r="G1418" s="1536"/>
      <c r="H1418" s="1536"/>
      <c r="I1418" s="1536"/>
      <c r="J1418" s="1536"/>
      <c r="K1418" s="1536"/>
      <c r="L1418" s="1536"/>
      <c r="M1418" s="1536"/>
      <c r="N1418" s="1536"/>
      <c r="O1418" s="1536"/>
      <c r="P1418" s="1536"/>
      <c r="Q1418" s="1536"/>
      <c r="R1418" s="1536"/>
      <c r="S1418" s="1536"/>
      <c r="T1418" s="1536"/>
      <c r="U1418" s="1536"/>
      <c r="V1418" s="1536"/>
      <c r="W1418" s="1536"/>
      <c r="X1418" s="1536"/>
      <c r="Y1418" s="1536"/>
      <c r="Z1418" s="1536"/>
      <c r="AA1418" s="1536"/>
      <c r="AB1418" s="1536"/>
      <c r="AC1418" s="1536"/>
      <c r="AD1418" s="1536"/>
      <c r="AE1418" s="1536"/>
      <c r="AF1418" s="1536"/>
      <c r="AG1418" s="1536"/>
      <c r="AH1418" s="1536"/>
      <c r="AI1418" s="1536"/>
      <c r="AJ1418" s="1536"/>
      <c r="AK1418" s="1536"/>
      <c r="AL1418" s="1536"/>
      <c r="AM1418" s="1536"/>
      <c r="AN1418" s="1536"/>
      <c r="AO1418" s="1536"/>
      <c r="AP1418" s="1536"/>
      <c r="AQ1418" s="1536"/>
      <c r="AR1418" s="1536"/>
      <c r="AS1418" s="1536"/>
      <c r="AT1418" s="1536"/>
      <c r="AU1418" s="1536"/>
      <c r="AV1418" s="1536"/>
      <c r="AW1418" s="1536"/>
      <c r="AX1418" s="1536"/>
      <c r="AY1418" s="1536"/>
      <c r="AZ1418" s="1536"/>
      <c r="BA1418" s="1536"/>
      <c r="BB1418" s="1536"/>
      <c r="BC1418" s="1536"/>
      <c r="BD1418" s="1536"/>
      <c r="BE1418" s="1536"/>
      <c r="BF1418" s="1536"/>
    </row>
    <row r="1419" spans="2:58" ht="15" x14ac:dyDescent="0.25">
      <c r="B1419" s="1536"/>
      <c r="C1419" s="1536"/>
      <c r="D1419" s="1536"/>
      <c r="E1419" s="1536"/>
      <c r="F1419" s="1536"/>
      <c r="G1419" s="1536"/>
      <c r="H1419" s="1536"/>
      <c r="I1419" s="1536"/>
      <c r="J1419" s="1536"/>
      <c r="K1419" s="1536"/>
      <c r="L1419" s="1536"/>
      <c r="M1419" s="1536"/>
      <c r="N1419" s="1536"/>
      <c r="O1419" s="1536"/>
      <c r="P1419" s="1536"/>
      <c r="Q1419" s="1536"/>
      <c r="R1419" s="1536"/>
      <c r="S1419" s="1536"/>
      <c r="T1419" s="1536"/>
      <c r="U1419" s="1536"/>
      <c r="V1419" s="1536"/>
      <c r="W1419" s="1536"/>
      <c r="X1419" s="1536"/>
      <c r="Y1419" s="1536"/>
      <c r="Z1419" s="1536"/>
      <c r="AA1419" s="1536"/>
      <c r="AB1419" s="1536"/>
      <c r="AC1419" s="1536"/>
      <c r="AD1419" s="1536"/>
      <c r="AE1419" s="1536"/>
      <c r="AF1419" s="1536"/>
      <c r="AG1419" s="1536"/>
      <c r="AH1419" s="1536"/>
      <c r="AI1419" s="1536"/>
      <c r="AJ1419" s="1536"/>
      <c r="AK1419" s="1536"/>
      <c r="AL1419" s="1536"/>
      <c r="AM1419" s="1536"/>
      <c r="AN1419" s="1536"/>
      <c r="AO1419" s="1536"/>
      <c r="AP1419" s="1536"/>
      <c r="AQ1419" s="1536"/>
      <c r="AR1419" s="1536"/>
      <c r="AS1419" s="1536"/>
      <c r="AT1419" s="1536"/>
      <c r="AU1419" s="1536"/>
      <c r="AV1419" s="1536"/>
      <c r="AW1419" s="1536"/>
      <c r="AX1419" s="1536"/>
      <c r="AY1419" s="1536"/>
      <c r="AZ1419" s="1536"/>
      <c r="BA1419" s="1536"/>
      <c r="BB1419" s="1536"/>
      <c r="BC1419" s="1536"/>
      <c r="BD1419" s="1536"/>
      <c r="BE1419" s="1536"/>
      <c r="BF1419" s="1536"/>
    </row>
    <row r="1420" spans="2:58" ht="15" x14ac:dyDescent="0.25">
      <c r="B1420" s="1536"/>
      <c r="C1420" s="1536"/>
      <c r="D1420" s="1536"/>
      <c r="E1420" s="1536"/>
      <c r="F1420" s="1536"/>
      <c r="G1420" s="1536"/>
      <c r="H1420" s="1536"/>
      <c r="I1420" s="1536"/>
      <c r="J1420" s="1536"/>
      <c r="K1420" s="1536"/>
      <c r="L1420" s="1536"/>
      <c r="M1420" s="1536"/>
      <c r="N1420" s="1536"/>
      <c r="O1420" s="1536"/>
      <c r="P1420" s="1536"/>
      <c r="Q1420" s="1536"/>
      <c r="R1420" s="1536"/>
      <c r="S1420" s="1536"/>
      <c r="T1420" s="1536"/>
      <c r="U1420" s="1536"/>
      <c r="V1420" s="1536"/>
      <c r="W1420" s="1536"/>
      <c r="X1420" s="1536"/>
      <c r="Y1420" s="1536"/>
      <c r="Z1420" s="1536"/>
      <c r="AA1420" s="1536"/>
      <c r="AB1420" s="1536"/>
      <c r="AC1420" s="1536"/>
      <c r="AD1420" s="1536"/>
      <c r="AE1420" s="1536"/>
      <c r="AF1420" s="1536"/>
      <c r="AG1420" s="1536"/>
      <c r="AH1420" s="1536"/>
      <c r="AI1420" s="1536"/>
      <c r="AJ1420" s="1536"/>
      <c r="AK1420" s="1536"/>
      <c r="AL1420" s="1536"/>
      <c r="AM1420" s="1536"/>
      <c r="AN1420" s="1536"/>
      <c r="AO1420" s="1536"/>
      <c r="AP1420" s="1536"/>
      <c r="AQ1420" s="1536"/>
      <c r="AR1420" s="1536"/>
      <c r="AS1420" s="1536"/>
      <c r="AT1420" s="1536"/>
      <c r="AU1420" s="1536"/>
      <c r="AV1420" s="1536"/>
      <c r="AW1420" s="1536"/>
      <c r="AX1420" s="1536"/>
      <c r="AY1420" s="1536"/>
      <c r="AZ1420" s="1536"/>
      <c r="BA1420" s="1536"/>
      <c r="BB1420" s="1536"/>
      <c r="BC1420" s="1536"/>
      <c r="BD1420" s="1536"/>
      <c r="BE1420" s="1536"/>
      <c r="BF1420" s="1536"/>
    </row>
    <row r="1421" spans="2:58" ht="15" x14ac:dyDescent="0.25">
      <c r="B1421" s="1536"/>
      <c r="C1421" s="1536"/>
      <c r="D1421" s="1536"/>
      <c r="E1421" s="1536"/>
      <c r="F1421" s="1536"/>
      <c r="G1421" s="1536"/>
      <c r="H1421" s="1536"/>
      <c r="I1421" s="1536"/>
      <c r="J1421" s="1536"/>
      <c r="K1421" s="1536"/>
      <c r="L1421" s="1536"/>
      <c r="M1421" s="1536"/>
      <c r="N1421" s="1536"/>
      <c r="O1421" s="1536"/>
      <c r="P1421" s="1536"/>
      <c r="Q1421" s="1536"/>
      <c r="R1421" s="1536"/>
      <c r="S1421" s="1536"/>
      <c r="T1421" s="1536"/>
      <c r="U1421" s="1536"/>
      <c r="V1421" s="1536"/>
      <c r="W1421" s="1536"/>
      <c r="X1421" s="1536"/>
      <c r="Y1421" s="1536"/>
      <c r="Z1421" s="1536"/>
      <c r="AA1421" s="1536"/>
      <c r="AB1421" s="1536"/>
      <c r="AC1421" s="1536"/>
      <c r="AD1421" s="1536"/>
      <c r="AE1421" s="1536"/>
      <c r="AF1421" s="1536"/>
      <c r="AG1421" s="1536"/>
      <c r="AH1421" s="1536"/>
      <c r="AI1421" s="1536"/>
      <c r="AJ1421" s="1536"/>
      <c r="AK1421" s="1536"/>
      <c r="AL1421" s="1536"/>
      <c r="AM1421" s="1536"/>
      <c r="AN1421" s="1536"/>
      <c r="AO1421" s="1536"/>
      <c r="AP1421" s="1536"/>
      <c r="AQ1421" s="1536"/>
      <c r="AR1421" s="1536"/>
      <c r="AS1421" s="1536"/>
      <c r="AT1421" s="1536"/>
      <c r="AU1421" s="1536"/>
      <c r="AV1421" s="1536"/>
      <c r="AW1421" s="1536"/>
      <c r="AX1421" s="1536"/>
      <c r="AY1421" s="1536"/>
      <c r="AZ1421" s="1536"/>
      <c r="BA1421" s="1536"/>
      <c r="BB1421" s="1536"/>
      <c r="BC1421" s="1536"/>
      <c r="BD1421" s="1536"/>
      <c r="BE1421" s="1536"/>
      <c r="BF1421" s="1536"/>
    </row>
    <row r="1422" spans="2:58" ht="15" x14ac:dyDescent="0.25">
      <c r="B1422" s="1536"/>
      <c r="C1422" s="1536"/>
      <c r="D1422" s="1536"/>
      <c r="E1422" s="1536"/>
      <c r="F1422" s="1536"/>
      <c r="G1422" s="1536"/>
      <c r="H1422" s="1536"/>
      <c r="I1422" s="1536"/>
      <c r="J1422" s="1536"/>
      <c r="K1422" s="1536"/>
      <c r="L1422" s="1536"/>
      <c r="M1422" s="1536"/>
      <c r="N1422" s="1536"/>
      <c r="O1422" s="1536"/>
      <c r="P1422" s="1536"/>
      <c r="Q1422" s="1536"/>
      <c r="R1422" s="1536"/>
      <c r="S1422" s="1536"/>
      <c r="T1422" s="1536"/>
      <c r="U1422" s="1536"/>
      <c r="V1422" s="1536"/>
      <c r="W1422" s="1536"/>
      <c r="X1422" s="1536"/>
      <c r="Y1422" s="1536"/>
      <c r="Z1422" s="1536"/>
      <c r="AA1422" s="1536"/>
      <c r="AB1422" s="1536"/>
      <c r="AC1422" s="1536"/>
      <c r="AD1422" s="1536"/>
      <c r="AE1422" s="1536"/>
      <c r="AF1422" s="1536"/>
      <c r="AG1422" s="1536"/>
      <c r="AH1422" s="1536"/>
      <c r="AI1422" s="1536"/>
      <c r="AJ1422" s="1536"/>
      <c r="AK1422" s="1536"/>
      <c r="AL1422" s="1536"/>
      <c r="AM1422" s="1536"/>
      <c r="AN1422" s="1536"/>
      <c r="AO1422" s="1536"/>
      <c r="AP1422" s="1536"/>
      <c r="AQ1422" s="1536"/>
      <c r="AR1422" s="1536"/>
      <c r="AS1422" s="1536"/>
      <c r="AT1422" s="1536"/>
      <c r="AU1422" s="1536"/>
      <c r="AV1422" s="1536"/>
      <c r="AW1422" s="1536"/>
      <c r="AX1422" s="1536"/>
      <c r="AY1422" s="1536"/>
      <c r="AZ1422" s="1536"/>
      <c r="BA1422" s="1536"/>
      <c r="BB1422" s="1536"/>
      <c r="BC1422" s="1536"/>
      <c r="BD1422" s="1536"/>
      <c r="BE1422" s="1536"/>
      <c r="BF1422" s="1536"/>
    </row>
    <row r="1423" spans="2:58" ht="15" x14ac:dyDescent="0.25">
      <c r="B1423" s="1536"/>
      <c r="C1423" s="1536"/>
      <c r="D1423" s="1536"/>
      <c r="E1423" s="1536"/>
      <c r="F1423" s="1536"/>
      <c r="G1423" s="1536"/>
      <c r="H1423" s="1536"/>
      <c r="I1423" s="1536"/>
      <c r="J1423" s="1536"/>
      <c r="K1423" s="1536"/>
      <c r="L1423" s="1536"/>
      <c r="M1423" s="1536"/>
      <c r="N1423" s="1536"/>
      <c r="O1423" s="1536"/>
      <c r="P1423" s="1536"/>
      <c r="Q1423" s="1536"/>
      <c r="R1423" s="1536"/>
      <c r="S1423" s="1536"/>
      <c r="T1423" s="1536"/>
      <c r="U1423" s="1536"/>
      <c r="V1423" s="1536"/>
      <c r="W1423" s="1536"/>
      <c r="X1423" s="1536"/>
      <c r="Y1423" s="1536"/>
      <c r="Z1423" s="1536"/>
      <c r="AA1423" s="1536"/>
      <c r="AB1423" s="1536"/>
      <c r="AC1423" s="1536"/>
      <c r="AD1423" s="1536"/>
      <c r="AE1423" s="1536"/>
      <c r="AF1423" s="1536"/>
      <c r="AG1423" s="1536"/>
      <c r="AH1423" s="1536"/>
      <c r="AI1423" s="1536"/>
      <c r="AJ1423" s="1536"/>
      <c r="AK1423" s="1536"/>
      <c r="AL1423" s="1536"/>
      <c r="AM1423" s="1536"/>
      <c r="AN1423" s="1536"/>
      <c r="AO1423" s="1536"/>
      <c r="AP1423" s="1536"/>
      <c r="AQ1423" s="1536"/>
      <c r="AR1423" s="1536"/>
      <c r="AS1423" s="1536"/>
      <c r="AT1423" s="1536"/>
      <c r="AU1423" s="1536"/>
      <c r="AV1423" s="1536"/>
      <c r="AW1423" s="1536"/>
      <c r="AX1423" s="1536"/>
      <c r="AY1423" s="1536"/>
      <c r="AZ1423" s="1536"/>
      <c r="BA1423" s="1536"/>
      <c r="BB1423" s="1536"/>
      <c r="BC1423" s="1536"/>
      <c r="BD1423" s="1536"/>
      <c r="BE1423" s="1536"/>
      <c r="BF1423" s="1536"/>
    </row>
    <row r="1424" spans="2:58" ht="15" x14ac:dyDescent="0.25">
      <c r="B1424" s="1536"/>
      <c r="C1424" s="1536"/>
      <c r="D1424" s="1536"/>
      <c r="E1424" s="1536"/>
      <c r="F1424" s="1536"/>
      <c r="G1424" s="1536"/>
      <c r="H1424" s="1536"/>
      <c r="I1424" s="1536"/>
      <c r="J1424" s="1536"/>
      <c r="K1424" s="1536"/>
      <c r="L1424" s="1536"/>
      <c r="M1424" s="1536"/>
      <c r="N1424" s="1536"/>
      <c r="O1424" s="1536"/>
      <c r="P1424" s="1536"/>
      <c r="Q1424" s="1536"/>
      <c r="R1424" s="1536"/>
      <c r="S1424" s="1536"/>
      <c r="T1424" s="1536"/>
      <c r="U1424" s="1536"/>
      <c r="V1424" s="1536"/>
      <c r="W1424" s="1536"/>
      <c r="X1424" s="1536"/>
      <c r="Y1424" s="1536"/>
      <c r="Z1424" s="1536"/>
      <c r="AA1424" s="1536"/>
      <c r="AB1424" s="1536"/>
      <c r="AC1424" s="1536"/>
      <c r="AD1424" s="1536"/>
      <c r="AE1424" s="1536"/>
      <c r="AF1424" s="1536"/>
      <c r="AG1424" s="1536"/>
      <c r="AH1424" s="1536"/>
      <c r="AI1424" s="1536"/>
      <c r="AJ1424" s="1536"/>
      <c r="AK1424" s="1536"/>
      <c r="AL1424" s="1536"/>
      <c r="AM1424" s="1536"/>
      <c r="AN1424" s="1536"/>
      <c r="AO1424" s="1536"/>
      <c r="AP1424" s="1536"/>
      <c r="AQ1424" s="1536"/>
      <c r="AR1424" s="1536"/>
      <c r="AS1424" s="1536"/>
      <c r="AT1424" s="1536"/>
      <c r="AU1424" s="1536"/>
      <c r="AV1424" s="1536"/>
      <c r="AW1424" s="1536"/>
      <c r="AX1424" s="1536"/>
      <c r="AY1424" s="1536"/>
      <c r="AZ1424" s="1536"/>
      <c r="BA1424" s="1536"/>
      <c r="BB1424" s="1536"/>
      <c r="BC1424" s="1536"/>
      <c r="BD1424" s="1536"/>
      <c r="BE1424" s="1536"/>
      <c r="BF1424" s="1536"/>
    </row>
    <row r="1425" spans="2:58" ht="15" x14ac:dyDescent="0.25">
      <c r="B1425" s="1536"/>
      <c r="C1425" s="1536"/>
      <c r="D1425" s="1536"/>
      <c r="E1425" s="1536"/>
      <c r="F1425" s="1536"/>
      <c r="G1425" s="1536"/>
      <c r="H1425" s="1536"/>
      <c r="I1425" s="1536"/>
      <c r="J1425" s="1536"/>
      <c r="K1425" s="1536"/>
      <c r="L1425" s="1536"/>
      <c r="M1425" s="1536"/>
      <c r="N1425" s="1536"/>
      <c r="O1425" s="1536"/>
      <c r="P1425" s="1536"/>
      <c r="Q1425" s="1536"/>
      <c r="R1425" s="1536"/>
      <c r="S1425" s="1536"/>
      <c r="T1425" s="1536"/>
      <c r="U1425" s="1536"/>
      <c r="V1425" s="1536"/>
      <c r="W1425" s="1536"/>
      <c r="X1425" s="1536"/>
      <c r="Y1425" s="1536"/>
      <c r="Z1425" s="1536"/>
      <c r="AA1425" s="1536"/>
      <c r="AB1425" s="1536"/>
      <c r="AC1425" s="1536"/>
      <c r="AD1425" s="1536"/>
      <c r="AE1425" s="1536"/>
      <c r="AF1425" s="1536"/>
      <c r="AG1425" s="1536"/>
      <c r="AH1425" s="1536"/>
      <c r="AI1425" s="1536"/>
      <c r="AJ1425" s="1536"/>
      <c r="AK1425" s="1536"/>
      <c r="AL1425" s="1536"/>
      <c r="AM1425" s="1536"/>
      <c r="AN1425" s="1536"/>
      <c r="AO1425" s="1536"/>
      <c r="AP1425" s="1536"/>
      <c r="AQ1425" s="1536"/>
      <c r="AR1425" s="1536"/>
      <c r="AS1425" s="1536"/>
      <c r="AT1425" s="1536"/>
      <c r="AU1425" s="1536"/>
      <c r="AV1425" s="1536"/>
      <c r="AW1425" s="1536"/>
      <c r="AX1425" s="1536"/>
      <c r="AY1425" s="1536"/>
      <c r="AZ1425" s="1536"/>
      <c r="BA1425" s="1536"/>
      <c r="BB1425" s="1536"/>
      <c r="BC1425" s="1536"/>
      <c r="BD1425" s="1536"/>
      <c r="BE1425" s="1536"/>
      <c r="BF1425" s="1536"/>
    </row>
    <row r="1426" spans="2:58" ht="15" x14ac:dyDescent="0.25">
      <c r="B1426" s="1536"/>
      <c r="C1426" s="1536"/>
      <c r="D1426" s="1536"/>
      <c r="E1426" s="1536"/>
      <c r="F1426" s="1536"/>
      <c r="G1426" s="1536"/>
      <c r="H1426" s="1536"/>
      <c r="I1426" s="1536"/>
      <c r="J1426" s="1536"/>
      <c r="K1426" s="1536"/>
      <c r="L1426" s="1536"/>
      <c r="M1426" s="1536"/>
      <c r="N1426" s="1536"/>
      <c r="O1426" s="1536"/>
      <c r="P1426" s="1536"/>
      <c r="Q1426" s="1536"/>
      <c r="R1426" s="1536"/>
      <c r="S1426" s="1536"/>
      <c r="T1426" s="1536"/>
      <c r="U1426" s="1536"/>
      <c r="V1426" s="1536"/>
      <c r="W1426" s="1536"/>
      <c r="X1426" s="1536"/>
      <c r="Y1426" s="1536"/>
      <c r="Z1426" s="1536"/>
      <c r="AA1426" s="1536"/>
      <c r="AB1426" s="1536"/>
      <c r="AC1426" s="1536"/>
      <c r="AD1426" s="1536"/>
      <c r="AE1426" s="1536"/>
      <c r="AF1426" s="1536"/>
      <c r="AG1426" s="1536"/>
      <c r="AH1426" s="1536"/>
      <c r="AI1426" s="1536"/>
      <c r="AJ1426" s="1536"/>
      <c r="AK1426" s="1536"/>
      <c r="AL1426" s="1536"/>
      <c r="AM1426" s="1536"/>
      <c r="AN1426" s="1536"/>
      <c r="AO1426" s="1536"/>
      <c r="AP1426" s="1536"/>
      <c r="AQ1426" s="1536"/>
      <c r="AR1426" s="1536"/>
      <c r="AS1426" s="1536"/>
      <c r="AT1426" s="1536"/>
      <c r="AU1426" s="1536"/>
      <c r="AV1426" s="1536"/>
      <c r="AW1426" s="1536"/>
      <c r="AX1426" s="1536"/>
      <c r="AY1426" s="1536"/>
      <c r="AZ1426" s="1536"/>
      <c r="BA1426" s="1536"/>
      <c r="BB1426" s="1536"/>
      <c r="BC1426" s="1536"/>
      <c r="BD1426" s="1536"/>
      <c r="BE1426" s="1536"/>
      <c r="BF1426" s="1536"/>
    </row>
    <row r="1427" spans="2:58" ht="15" x14ac:dyDescent="0.25">
      <c r="B1427" s="1536"/>
      <c r="C1427" s="1536"/>
      <c r="D1427" s="1536"/>
      <c r="E1427" s="1536"/>
      <c r="F1427" s="1536"/>
      <c r="G1427" s="1536"/>
      <c r="H1427" s="1536"/>
      <c r="I1427" s="1536"/>
      <c r="J1427" s="1536"/>
      <c r="K1427" s="1536"/>
      <c r="L1427" s="1536"/>
      <c r="M1427" s="1536"/>
      <c r="N1427" s="1536"/>
      <c r="O1427" s="1536"/>
      <c r="P1427" s="1536"/>
      <c r="Q1427" s="1536"/>
      <c r="R1427" s="1536"/>
      <c r="S1427" s="1536"/>
      <c r="T1427" s="1536"/>
      <c r="U1427" s="1536"/>
      <c r="V1427" s="1536"/>
      <c r="W1427" s="1536"/>
      <c r="X1427" s="1536"/>
      <c r="Y1427" s="1536"/>
      <c r="Z1427" s="1536"/>
      <c r="AA1427" s="1536"/>
      <c r="AB1427" s="1536"/>
      <c r="AC1427" s="1536"/>
      <c r="AD1427" s="1536"/>
      <c r="AE1427" s="1536"/>
      <c r="AF1427" s="1536"/>
      <c r="AG1427" s="1536"/>
      <c r="AH1427" s="1536"/>
      <c r="AI1427" s="1536"/>
      <c r="AJ1427" s="1536"/>
      <c r="AK1427" s="1536"/>
      <c r="AL1427" s="1536"/>
      <c r="AM1427" s="1536"/>
      <c r="AN1427" s="1536"/>
      <c r="AO1427" s="1536"/>
      <c r="AP1427" s="1536"/>
      <c r="AQ1427" s="1536"/>
      <c r="AR1427" s="1536"/>
      <c r="AS1427" s="1536"/>
      <c r="AT1427" s="1536"/>
      <c r="AU1427" s="1536"/>
      <c r="AV1427" s="1536"/>
      <c r="AW1427" s="1536"/>
      <c r="AX1427" s="1536"/>
      <c r="AY1427" s="1536"/>
      <c r="AZ1427" s="1536"/>
      <c r="BA1427" s="1536"/>
      <c r="BB1427" s="1536"/>
      <c r="BC1427" s="1536"/>
      <c r="BD1427" s="1536"/>
      <c r="BE1427" s="1536"/>
      <c r="BF1427" s="1536"/>
    </row>
    <row r="1428" spans="2:58" ht="15" x14ac:dyDescent="0.25">
      <c r="B1428" s="1536"/>
      <c r="C1428" s="1536"/>
      <c r="D1428" s="1536"/>
      <c r="E1428" s="1536"/>
      <c r="F1428" s="1536"/>
      <c r="G1428" s="1536"/>
      <c r="H1428" s="1536"/>
      <c r="I1428" s="1536"/>
      <c r="J1428" s="1536"/>
      <c r="K1428" s="1536"/>
      <c r="L1428" s="1536"/>
      <c r="M1428" s="1536"/>
      <c r="N1428" s="1536"/>
      <c r="O1428" s="1536"/>
      <c r="P1428" s="1536"/>
      <c r="Q1428" s="1536"/>
      <c r="R1428" s="1536"/>
      <c r="S1428" s="1536"/>
      <c r="T1428" s="1536"/>
      <c r="U1428" s="1536"/>
      <c r="V1428" s="1536"/>
      <c r="W1428" s="1536"/>
      <c r="X1428" s="1536"/>
      <c r="Y1428" s="1536"/>
      <c r="Z1428" s="1536"/>
      <c r="AA1428" s="1536"/>
      <c r="AB1428" s="1536"/>
      <c r="AC1428" s="1536"/>
      <c r="AD1428" s="1536"/>
      <c r="AE1428" s="1536"/>
      <c r="AF1428" s="1536"/>
      <c r="AG1428" s="1536"/>
      <c r="AH1428" s="1536"/>
      <c r="AI1428" s="1536"/>
      <c r="AJ1428" s="1536"/>
      <c r="AK1428" s="1536"/>
      <c r="AL1428" s="1536"/>
      <c r="AM1428" s="1536"/>
      <c r="AN1428" s="1536"/>
      <c r="AO1428" s="1536"/>
      <c r="AP1428" s="1536"/>
      <c r="AQ1428" s="1536"/>
      <c r="AR1428" s="1536"/>
      <c r="AS1428" s="1536"/>
      <c r="AT1428" s="1536"/>
      <c r="AU1428" s="1536"/>
      <c r="AV1428" s="1536"/>
      <c r="AW1428" s="1536"/>
      <c r="AX1428" s="1536"/>
      <c r="AY1428" s="1536"/>
      <c r="AZ1428" s="1536"/>
      <c r="BA1428" s="1536"/>
      <c r="BB1428" s="1536"/>
      <c r="BC1428" s="1536"/>
      <c r="BD1428" s="1536"/>
      <c r="BE1428" s="1536"/>
      <c r="BF1428" s="1536"/>
    </row>
    <row r="1429" spans="2:58" ht="15" x14ac:dyDescent="0.25">
      <c r="B1429" s="1536"/>
      <c r="C1429" s="1536"/>
      <c r="D1429" s="1536"/>
      <c r="E1429" s="1536"/>
      <c r="F1429" s="1536"/>
      <c r="G1429" s="1536"/>
      <c r="H1429" s="1536"/>
      <c r="I1429" s="1536"/>
      <c r="J1429" s="1536"/>
      <c r="K1429" s="1536"/>
      <c r="L1429" s="1536"/>
      <c r="M1429" s="1536"/>
      <c r="N1429" s="1536"/>
      <c r="O1429" s="1536"/>
      <c r="P1429" s="1536"/>
      <c r="Q1429" s="1536"/>
      <c r="R1429" s="1536"/>
      <c r="S1429" s="1536"/>
      <c r="T1429" s="1536"/>
      <c r="U1429" s="1536"/>
      <c r="V1429" s="1536"/>
      <c r="W1429" s="1536"/>
      <c r="X1429" s="1536"/>
      <c r="Y1429" s="1536"/>
      <c r="Z1429" s="1536"/>
      <c r="AA1429" s="1536"/>
      <c r="AB1429" s="1536"/>
      <c r="AC1429" s="1536"/>
      <c r="AD1429" s="1536"/>
      <c r="AE1429" s="1536"/>
      <c r="AF1429" s="1536"/>
      <c r="AG1429" s="1536"/>
      <c r="AH1429" s="1536"/>
      <c r="AI1429" s="1536"/>
      <c r="AJ1429" s="1536"/>
      <c r="AK1429" s="1536"/>
      <c r="AL1429" s="1536"/>
      <c r="AM1429" s="1536"/>
      <c r="AN1429" s="1536"/>
      <c r="AO1429" s="1536"/>
      <c r="AP1429" s="1536"/>
      <c r="AQ1429" s="1536"/>
      <c r="AR1429" s="1536"/>
      <c r="AS1429" s="1536"/>
      <c r="AT1429" s="1536"/>
      <c r="AU1429" s="1536"/>
      <c r="AV1429" s="1536"/>
      <c r="AW1429" s="1536"/>
      <c r="AX1429" s="1536"/>
      <c r="AY1429" s="1536"/>
      <c r="AZ1429" s="1536"/>
      <c r="BA1429" s="1536"/>
      <c r="BB1429" s="1536"/>
      <c r="BC1429" s="1536"/>
      <c r="BD1429" s="1536"/>
      <c r="BE1429" s="1536"/>
      <c r="BF1429" s="1536"/>
    </row>
    <row r="1430" spans="2:58" ht="15" x14ac:dyDescent="0.25">
      <c r="B1430" s="1536"/>
      <c r="C1430" s="1536"/>
      <c r="D1430" s="1536"/>
      <c r="E1430" s="1536"/>
      <c r="F1430" s="1536"/>
      <c r="G1430" s="1536"/>
      <c r="H1430" s="1536"/>
      <c r="I1430" s="1536"/>
      <c r="J1430" s="1536"/>
      <c r="K1430" s="1536"/>
      <c r="L1430" s="1536"/>
      <c r="M1430" s="1536"/>
      <c r="N1430" s="1536"/>
      <c r="O1430" s="1536"/>
      <c r="P1430" s="1536"/>
      <c r="Q1430" s="1536"/>
      <c r="R1430" s="1536"/>
      <c r="S1430" s="1536"/>
      <c r="T1430" s="1536"/>
      <c r="U1430" s="1536"/>
      <c r="V1430" s="1536"/>
      <c r="W1430" s="1536"/>
      <c r="X1430" s="1536"/>
      <c r="Y1430" s="1536"/>
      <c r="Z1430" s="1536"/>
      <c r="AA1430" s="1536"/>
      <c r="AB1430" s="1536"/>
      <c r="AC1430" s="1536"/>
      <c r="AD1430" s="1536"/>
      <c r="AE1430" s="1536"/>
      <c r="AF1430" s="1536"/>
      <c r="AG1430" s="1536"/>
      <c r="AH1430" s="1536"/>
      <c r="AI1430" s="1536"/>
      <c r="AJ1430" s="1536"/>
      <c r="AK1430" s="1536"/>
      <c r="AL1430" s="1536"/>
      <c r="AM1430" s="1536"/>
      <c r="AN1430" s="1536"/>
      <c r="AO1430" s="1536"/>
      <c r="AP1430" s="1536"/>
      <c r="AQ1430" s="1536"/>
      <c r="AR1430" s="1536"/>
      <c r="AS1430" s="1536"/>
      <c r="AT1430" s="1536"/>
      <c r="AU1430" s="1536"/>
      <c r="AV1430" s="1536"/>
      <c r="AW1430" s="1536"/>
      <c r="AX1430" s="1536"/>
      <c r="AY1430" s="1536"/>
      <c r="AZ1430" s="1536"/>
      <c r="BA1430" s="1536"/>
      <c r="BB1430" s="1536"/>
      <c r="BC1430" s="1536"/>
      <c r="BD1430" s="1536"/>
      <c r="BE1430" s="1536"/>
      <c r="BF1430" s="1536"/>
    </row>
    <row r="1431" spans="2:58" ht="15" x14ac:dyDescent="0.25">
      <c r="B1431" s="1536"/>
      <c r="C1431" s="1536"/>
      <c r="D1431" s="1536"/>
      <c r="E1431" s="1536"/>
      <c r="F1431" s="1536"/>
      <c r="G1431" s="1536"/>
      <c r="H1431" s="1536"/>
      <c r="I1431" s="1536"/>
      <c r="J1431" s="1536"/>
      <c r="K1431" s="1536"/>
      <c r="L1431" s="1536"/>
      <c r="M1431" s="1536"/>
      <c r="N1431" s="1536"/>
      <c r="O1431" s="1536"/>
      <c r="P1431" s="1536"/>
      <c r="Q1431" s="1536"/>
      <c r="R1431" s="1536"/>
      <c r="S1431" s="1536"/>
      <c r="T1431" s="1536"/>
      <c r="U1431" s="1536"/>
      <c r="V1431" s="1536"/>
      <c r="W1431" s="1536"/>
      <c r="X1431" s="1536"/>
      <c r="Y1431" s="1536"/>
      <c r="Z1431" s="1536"/>
      <c r="AA1431" s="1536"/>
      <c r="AB1431" s="1536"/>
      <c r="AC1431" s="1536"/>
      <c r="AD1431" s="1536"/>
      <c r="AE1431" s="1536"/>
      <c r="AF1431" s="1536"/>
      <c r="AG1431" s="1536"/>
      <c r="AH1431" s="1536"/>
      <c r="AI1431" s="1536"/>
      <c r="AJ1431" s="1536"/>
      <c r="AK1431" s="1536"/>
      <c r="AL1431" s="1536"/>
      <c r="AM1431" s="1536"/>
      <c r="AN1431" s="1536"/>
      <c r="AO1431" s="1536"/>
      <c r="AP1431" s="1536"/>
      <c r="AQ1431" s="1536"/>
      <c r="AR1431" s="1536"/>
      <c r="AS1431" s="1536"/>
      <c r="AT1431" s="1536"/>
      <c r="AU1431" s="1536"/>
      <c r="AV1431" s="1536"/>
      <c r="AW1431" s="1536"/>
      <c r="AX1431" s="1536"/>
      <c r="AY1431" s="1536"/>
      <c r="AZ1431" s="1536"/>
      <c r="BA1431" s="1536"/>
      <c r="BB1431" s="1536"/>
      <c r="BC1431" s="1536"/>
      <c r="BD1431" s="1536"/>
      <c r="BE1431" s="1536"/>
      <c r="BF1431" s="1536"/>
    </row>
    <row r="1432" spans="2:58" ht="15" x14ac:dyDescent="0.25">
      <c r="B1432" s="1536"/>
      <c r="C1432" s="1536"/>
      <c r="D1432" s="1536"/>
      <c r="E1432" s="1536"/>
      <c r="F1432" s="1536"/>
      <c r="G1432" s="1536"/>
      <c r="H1432" s="1536"/>
      <c r="I1432" s="1536"/>
      <c r="J1432" s="1536"/>
      <c r="K1432" s="1536"/>
      <c r="L1432" s="1536"/>
      <c r="M1432" s="1536"/>
      <c r="N1432" s="1536"/>
      <c r="O1432" s="1536"/>
      <c r="P1432" s="1536"/>
      <c r="Q1432" s="1536"/>
      <c r="R1432" s="1536"/>
      <c r="S1432" s="1536"/>
      <c r="T1432" s="1536"/>
      <c r="U1432" s="1536"/>
      <c r="V1432" s="1536"/>
      <c r="W1432" s="1536"/>
      <c r="X1432" s="1536"/>
      <c r="Y1432" s="1536"/>
      <c r="Z1432" s="1536"/>
      <c r="AA1432" s="1536"/>
      <c r="AB1432" s="1536"/>
      <c r="AC1432" s="1536"/>
      <c r="AD1432" s="1536"/>
      <c r="AE1432" s="1536"/>
      <c r="AF1432" s="1536"/>
      <c r="AG1432" s="1536"/>
      <c r="AH1432" s="1536"/>
      <c r="AI1432" s="1536"/>
      <c r="AJ1432" s="1536"/>
      <c r="AK1432" s="1536"/>
      <c r="AL1432" s="1536"/>
      <c r="AM1432" s="1536"/>
      <c r="AN1432" s="1536"/>
      <c r="AO1432" s="1536"/>
      <c r="AP1432" s="1536"/>
      <c r="AQ1432" s="1536"/>
      <c r="AR1432" s="1536"/>
      <c r="AS1432" s="1536"/>
      <c r="AT1432" s="1536"/>
      <c r="AU1432" s="1536"/>
      <c r="AV1432" s="1536"/>
      <c r="AW1432" s="1536"/>
      <c r="AX1432" s="1536"/>
      <c r="AY1432" s="1536"/>
      <c r="AZ1432" s="1536"/>
      <c r="BA1432" s="1536"/>
      <c r="BB1432" s="1536"/>
      <c r="BC1432" s="1536"/>
      <c r="BD1432" s="1536"/>
      <c r="BE1432" s="1536"/>
      <c r="BF1432" s="1536"/>
    </row>
    <row r="1433" spans="2:58" ht="15" x14ac:dyDescent="0.25">
      <c r="B1433" s="1536"/>
      <c r="C1433" s="1536"/>
      <c r="D1433" s="1536"/>
      <c r="E1433" s="1536"/>
      <c r="F1433" s="1536"/>
      <c r="G1433" s="1536"/>
      <c r="H1433" s="1536"/>
      <c r="I1433" s="1536"/>
      <c r="J1433" s="1536"/>
      <c r="K1433" s="1536"/>
      <c r="L1433" s="1536"/>
      <c r="M1433" s="1536"/>
      <c r="N1433" s="1536"/>
      <c r="O1433" s="1536"/>
      <c r="P1433" s="1536"/>
      <c r="Q1433" s="1536"/>
      <c r="R1433" s="1536"/>
      <c r="S1433" s="1536"/>
      <c r="T1433" s="1536"/>
      <c r="U1433" s="1536"/>
      <c r="V1433" s="1536"/>
      <c r="W1433" s="1536"/>
      <c r="X1433" s="1536"/>
      <c r="Y1433" s="1536"/>
      <c r="Z1433" s="1536"/>
      <c r="AA1433" s="1536"/>
      <c r="AB1433" s="1536"/>
      <c r="AC1433" s="1536"/>
      <c r="AD1433" s="1536"/>
      <c r="AE1433" s="1536"/>
      <c r="AF1433" s="1536"/>
      <c r="AG1433" s="1536"/>
      <c r="AH1433" s="1536"/>
      <c r="AI1433" s="1536"/>
      <c r="AJ1433" s="1536"/>
      <c r="AK1433" s="1536"/>
      <c r="AL1433" s="1536"/>
      <c r="AM1433" s="1536"/>
      <c r="AN1433" s="1536"/>
      <c r="AO1433" s="1536"/>
      <c r="AP1433" s="1536"/>
      <c r="AQ1433" s="1536"/>
      <c r="AR1433" s="1536"/>
      <c r="AS1433" s="1536"/>
      <c r="AT1433" s="1536"/>
      <c r="AU1433" s="1536"/>
      <c r="AV1433" s="1536"/>
      <c r="AW1433" s="1536"/>
      <c r="AX1433" s="1536"/>
      <c r="AY1433" s="1536"/>
      <c r="AZ1433" s="1536"/>
      <c r="BA1433" s="1536"/>
      <c r="BB1433" s="1536"/>
      <c r="BC1433" s="1536"/>
      <c r="BD1433" s="1536"/>
      <c r="BE1433" s="1536"/>
      <c r="BF1433" s="1536"/>
    </row>
    <row r="1434" spans="2:58" ht="15" x14ac:dyDescent="0.25">
      <c r="B1434" s="1536"/>
      <c r="C1434" s="1536"/>
      <c r="D1434" s="1536"/>
      <c r="E1434" s="1536"/>
      <c r="F1434" s="1536"/>
      <c r="G1434" s="1536"/>
      <c r="H1434" s="1536"/>
      <c r="I1434" s="1536"/>
      <c r="J1434" s="1536"/>
      <c r="K1434" s="1536"/>
      <c r="L1434" s="1536"/>
      <c r="M1434" s="1536"/>
      <c r="N1434" s="1536"/>
      <c r="O1434" s="1536"/>
      <c r="P1434" s="1536"/>
      <c r="Q1434" s="1536"/>
      <c r="R1434" s="1536"/>
      <c r="S1434" s="1536"/>
      <c r="T1434" s="1536"/>
      <c r="U1434" s="1536"/>
      <c r="V1434" s="1536"/>
      <c r="W1434" s="1536"/>
      <c r="X1434" s="1536"/>
      <c r="Y1434" s="1536"/>
      <c r="Z1434" s="1536"/>
      <c r="AA1434" s="1536"/>
      <c r="AB1434" s="1536"/>
      <c r="AC1434" s="1536"/>
      <c r="AD1434" s="1536"/>
      <c r="AE1434" s="1536"/>
      <c r="AF1434" s="1536"/>
      <c r="AG1434" s="1536"/>
      <c r="AH1434" s="1536"/>
      <c r="AI1434" s="1536"/>
      <c r="AJ1434" s="1536"/>
      <c r="AK1434" s="1536"/>
      <c r="AL1434" s="1536"/>
      <c r="AM1434" s="1536"/>
      <c r="AN1434" s="1536"/>
      <c r="AO1434" s="1536"/>
      <c r="AP1434" s="1536"/>
      <c r="AQ1434" s="1536"/>
      <c r="AR1434" s="1536"/>
      <c r="AS1434" s="1536"/>
      <c r="AT1434" s="1536"/>
      <c r="AU1434" s="1536"/>
      <c r="AV1434" s="1536"/>
      <c r="AW1434" s="1536"/>
      <c r="AX1434" s="1536"/>
      <c r="AY1434" s="1536"/>
      <c r="AZ1434" s="1536"/>
      <c r="BA1434" s="1536"/>
      <c r="BB1434" s="1536"/>
      <c r="BC1434" s="1536"/>
      <c r="BD1434" s="1536"/>
      <c r="BE1434" s="1536"/>
      <c r="BF1434" s="1536"/>
    </row>
    <row r="1435" spans="2:58" ht="15" x14ac:dyDescent="0.25">
      <c r="B1435" s="1536"/>
      <c r="C1435" s="1536"/>
      <c r="D1435" s="1536"/>
      <c r="E1435" s="1536"/>
      <c r="F1435" s="1536"/>
      <c r="G1435" s="1536"/>
      <c r="H1435" s="1536"/>
      <c r="I1435" s="1536"/>
      <c r="J1435" s="1536"/>
      <c r="K1435" s="1536"/>
      <c r="L1435" s="1536"/>
      <c r="M1435" s="1536"/>
      <c r="N1435" s="1536"/>
      <c r="O1435" s="1536"/>
      <c r="P1435" s="1536"/>
      <c r="Q1435" s="1536"/>
      <c r="R1435" s="1536"/>
      <c r="S1435" s="1536"/>
      <c r="T1435" s="1536"/>
      <c r="U1435" s="1536"/>
      <c r="V1435" s="1536"/>
      <c r="W1435" s="1536"/>
      <c r="X1435" s="1536"/>
      <c r="Y1435" s="1536"/>
      <c r="Z1435" s="1536"/>
      <c r="AA1435" s="1536"/>
      <c r="AB1435" s="1536"/>
      <c r="AC1435" s="1536"/>
      <c r="AD1435" s="1536"/>
      <c r="AE1435" s="1536"/>
      <c r="AF1435" s="1536"/>
      <c r="AG1435" s="1536"/>
      <c r="AH1435" s="1536"/>
      <c r="AI1435" s="1536"/>
      <c r="AJ1435" s="1536"/>
      <c r="AK1435" s="1536"/>
      <c r="AL1435" s="1536"/>
      <c r="AM1435" s="1536"/>
      <c r="AN1435" s="1536"/>
      <c r="AO1435" s="1536"/>
      <c r="AP1435" s="1536"/>
      <c r="AQ1435" s="1536"/>
      <c r="AR1435" s="1536"/>
      <c r="AS1435" s="1536"/>
      <c r="AT1435" s="1536"/>
      <c r="AU1435" s="1536"/>
      <c r="AV1435" s="1536"/>
      <c r="AW1435" s="1536"/>
      <c r="AX1435" s="1536"/>
      <c r="AY1435" s="1536"/>
      <c r="AZ1435" s="1536"/>
      <c r="BA1435" s="1536"/>
      <c r="BB1435" s="1536"/>
      <c r="BC1435" s="1536"/>
      <c r="BD1435" s="1536"/>
      <c r="BE1435" s="1536"/>
      <c r="BF1435" s="1536"/>
    </row>
    <row r="1436" spans="2:58" ht="15" x14ac:dyDescent="0.25">
      <c r="B1436" s="1536"/>
      <c r="C1436" s="1536"/>
      <c r="D1436" s="1536"/>
      <c r="E1436" s="1536"/>
      <c r="F1436" s="1536"/>
      <c r="G1436" s="1536"/>
      <c r="H1436" s="1536"/>
      <c r="I1436" s="1536"/>
      <c r="J1436" s="1536"/>
      <c r="K1436" s="1536"/>
      <c r="L1436" s="1536"/>
      <c r="M1436" s="1536"/>
      <c r="N1436" s="1536"/>
      <c r="O1436" s="1536"/>
      <c r="P1436" s="1536"/>
      <c r="Q1436" s="1536"/>
      <c r="R1436" s="1536"/>
      <c r="S1436" s="1536"/>
      <c r="T1436" s="1536"/>
      <c r="U1436" s="1536"/>
      <c r="V1436" s="1536"/>
      <c r="W1436" s="1536"/>
      <c r="X1436" s="1536"/>
      <c r="Y1436" s="1536"/>
      <c r="Z1436" s="1536"/>
      <c r="AA1436" s="1536"/>
      <c r="AB1436" s="1536"/>
      <c r="AC1436" s="1536"/>
      <c r="AD1436" s="1536"/>
      <c r="AE1436" s="1536"/>
      <c r="AF1436" s="1536"/>
      <c r="AG1436" s="1536"/>
      <c r="AH1436" s="1536"/>
      <c r="AI1436" s="1536"/>
      <c r="AJ1436" s="1536"/>
      <c r="AK1436" s="1536"/>
      <c r="AL1436" s="1536"/>
      <c r="AM1436" s="1536"/>
      <c r="AN1436" s="1536"/>
      <c r="AO1436" s="1536"/>
      <c r="AP1436" s="1536"/>
      <c r="AQ1436" s="1536"/>
      <c r="AR1436" s="1536"/>
      <c r="AS1436" s="1536"/>
      <c r="AT1436" s="1536"/>
      <c r="AU1436" s="1536"/>
      <c r="AV1436" s="1536"/>
      <c r="AW1436" s="1536"/>
      <c r="AX1436" s="1536"/>
      <c r="AY1436" s="1536"/>
      <c r="AZ1436" s="1536"/>
      <c r="BA1436" s="1536"/>
      <c r="BB1436" s="1536"/>
      <c r="BC1436" s="1536"/>
      <c r="BD1436" s="1536"/>
      <c r="BE1436" s="1536"/>
      <c r="BF1436" s="1536"/>
    </row>
    <row r="1437" spans="2:58" ht="15" x14ac:dyDescent="0.25">
      <c r="B1437" s="1536"/>
      <c r="C1437" s="1536"/>
      <c r="D1437" s="1536"/>
      <c r="E1437" s="1536"/>
      <c r="F1437" s="1536"/>
      <c r="G1437" s="1536"/>
      <c r="H1437" s="1536"/>
      <c r="I1437" s="1536"/>
      <c r="J1437" s="1536"/>
      <c r="K1437" s="1536"/>
      <c r="L1437" s="1536"/>
      <c r="M1437" s="1536"/>
      <c r="N1437" s="1536"/>
      <c r="O1437" s="1536"/>
      <c r="P1437" s="1536"/>
      <c r="Q1437" s="1536"/>
      <c r="R1437" s="1536"/>
      <c r="S1437" s="1536"/>
      <c r="T1437" s="1536"/>
      <c r="U1437" s="1536"/>
      <c r="V1437" s="1536"/>
      <c r="W1437" s="1536"/>
      <c r="X1437" s="1536"/>
      <c r="Y1437" s="1536"/>
      <c r="Z1437" s="1536"/>
      <c r="AA1437" s="1536"/>
      <c r="AB1437" s="1536"/>
      <c r="AC1437" s="1536"/>
      <c r="AD1437" s="1536"/>
      <c r="AE1437" s="1536"/>
      <c r="AF1437" s="1536"/>
      <c r="AG1437" s="1536"/>
      <c r="AH1437" s="1536"/>
      <c r="AI1437" s="1536"/>
      <c r="AJ1437" s="1536"/>
      <c r="AK1437" s="1536"/>
      <c r="AL1437" s="1536"/>
      <c r="AM1437" s="1536"/>
      <c r="AN1437" s="1536"/>
      <c r="AO1437" s="1536"/>
      <c r="AP1437" s="1536"/>
      <c r="AQ1437" s="1536"/>
      <c r="AR1437" s="1536"/>
      <c r="AS1437" s="1536"/>
      <c r="AT1437" s="1536"/>
      <c r="AU1437" s="1536"/>
      <c r="AV1437" s="1536"/>
      <c r="AW1437" s="1536"/>
      <c r="AX1437" s="1536"/>
      <c r="AY1437" s="1536"/>
      <c r="AZ1437" s="1536"/>
      <c r="BA1437" s="1536"/>
      <c r="BB1437" s="1536"/>
      <c r="BC1437" s="1536"/>
      <c r="BD1437" s="1536"/>
      <c r="BE1437" s="1536"/>
      <c r="BF1437" s="1536"/>
    </row>
    <row r="1438" spans="2:58" ht="15" x14ac:dyDescent="0.25">
      <c r="B1438" s="1536"/>
      <c r="C1438" s="1536"/>
      <c r="D1438" s="1536"/>
      <c r="E1438" s="1536"/>
      <c r="F1438" s="1536"/>
      <c r="G1438" s="1536"/>
      <c r="H1438" s="1536"/>
      <c r="I1438" s="1536"/>
      <c r="J1438" s="1536"/>
      <c r="K1438" s="1536"/>
      <c r="L1438" s="1536"/>
      <c r="M1438" s="1536"/>
      <c r="N1438" s="1536"/>
      <c r="O1438" s="1536"/>
      <c r="P1438" s="1536"/>
      <c r="Q1438" s="1536"/>
      <c r="R1438" s="1536"/>
      <c r="S1438" s="1536"/>
      <c r="T1438" s="1536"/>
      <c r="U1438" s="1536"/>
      <c r="V1438" s="1536"/>
      <c r="W1438" s="1536"/>
      <c r="X1438" s="1536"/>
      <c r="Y1438" s="1536"/>
      <c r="Z1438" s="1536"/>
      <c r="AA1438" s="1536"/>
      <c r="AB1438" s="1536"/>
      <c r="AC1438" s="1536"/>
      <c r="AD1438" s="1536"/>
      <c r="AE1438" s="1536"/>
      <c r="AF1438" s="1536"/>
      <c r="AG1438" s="1536"/>
      <c r="AH1438" s="1536"/>
      <c r="AI1438" s="1536"/>
      <c r="AJ1438" s="1536"/>
      <c r="AK1438" s="1536"/>
      <c r="AL1438" s="1536"/>
      <c r="AM1438" s="1536"/>
      <c r="AN1438" s="1536"/>
      <c r="AO1438" s="1536"/>
      <c r="AP1438" s="1536"/>
      <c r="AQ1438" s="1536"/>
      <c r="AR1438" s="1536"/>
      <c r="AS1438" s="1536"/>
      <c r="AT1438" s="1536"/>
      <c r="AU1438" s="1536"/>
      <c r="AV1438" s="1536"/>
      <c r="AW1438" s="1536"/>
      <c r="AX1438" s="1536"/>
      <c r="AY1438" s="1536"/>
      <c r="AZ1438" s="1536"/>
      <c r="BA1438" s="1536"/>
      <c r="BB1438" s="1536"/>
      <c r="BC1438" s="1536"/>
      <c r="BD1438" s="1536"/>
      <c r="BE1438" s="1536"/>
      <c r="BF1438" s="1536"/>
    </row>
    <row r="1439" spans="2:58" ht="15" x14ac:dyDescent="0.25">
      <c r="B1439" s="1536"/>
      <c r="C1439" s="1536"/>
      <c r="D1439" s="1536"/>
      <c r="E1439" s="1536"/>
      <c r="F1439" s="1536"/>
      <c r="G1439" s="1536"/>
      <c r="H1439" s="1536"/>
      <c r="I1439" s="1536"/>
      <c r="J1439" s="1536"/>
      <c r="K1439" s="1536"/>
      <c r="L1439" s="1536"/>
      <c r="M1439" s="1536"/>
      <c r="N1439" s="1536"/>
      <c r="O1439" s="1536"/>
      <c r="P1439" s="1536"/>
      <c r="Q1439" s="1536"/>
      <c r="R1439" s="1536"/>
      <c r="S1439" s="1536"/>
      <c r="T1439" s="1536"/>
      <c r="U1439" s="1536"/>
      <c r="V1439" s="1536"/>
      <c r="W1439" s="1536"/>
      <c r="X1439" s="1536"/>
      <c r="Y1439" s="1536"/>
      <c r="Z1439" s="1536"/>
      <c r="AA1439" s="1536"/>
      <c r="AB1439" s="1536"/>
      <c r="AC1439" s="1536"/>
      <c r="AD1439" s="1536"/>
      <c r="AE1439" s="1536"/>
      <c r="AF1439" s="1536"/>
      <c r="AG1439" s="1536"/>
      <c r="AH1439" s="1536"/>
      <c r="AI1439" s="1536"/>
      <c r="AJ1439" s="1536"/>
      <c r="AK1439" s="1536"/>
      <c r="AL1439" s="1536"/>
      <c r="AM1439" s="1536"/>
      <c r="AN1439" s="1536"/>
      <c r="AO1439" s="1536"/>
      <c r="AP1439" s="1536"/>
      <c r="AQ1439" s="1536"/>
      <c r="AR1439" s="1536"/>
      <c r="AS1439" s="1536"/>
      <c r="AT1439" s="1536"/>
      <c r="AU1439" s="1536"/>
      <c r="AV1439" s="1536"/>
      <c r="AW1439" s="1536"/>
      <c r="AX1439" s="1536"/>
      <c r="AY1439" s="1536"/>
      <c r="AZ1439" s="1536"/>
      <c r="BA1439" s="1536"/>
      <c r="BB1439" s="1536"/>
      <c r="BC1439" s="1536"/>
      <c r="BD1439" s="1536"/>
      <c r="BE1439" s="1536"/>
      <c r="BF1439" s="1536"/>
    </row>
    <row r="1440" spans="2:58" ht="15" x14ac:dyDescent="0.25">
      <c r="B1440" s="1536"/>
      <c r="C1440" s="1536"/>
      <c r="D1440" s="1536"/>
      <c r="E1440" s="1536"/>
      <c r="F1440" s="1536"/>
      <c r="G1440" s="1536"/>
      <c r="H1440" s="1536"/>
      <c r="I1440" s="1536"/>
      <c r="J1440" s="1536"/>
      <c r="K1440" s="1536"/>
      <c r="L1440" s="1536"/>
      <c r="M1440" s="1536"/>
      <c r="N1440" s="1536"/>
      <c r="O1440" s="1536"/>
      <c r="P1440" s="1536"/>
      <c r="Q1440" s="1536"/>
      <c r="R1440" s="1536"/>
      <c r="S1440" s="1536"/>
      <c r="T1440" s="1536"/>
      <c r="U1440" s="1536"/>
      <c r="V1440" s="1536"/>
      <c r="W1440" s="1536"/>
      <c r="X1440" s="1536"/>
      <c r="Y1440" s="1536"/>
      <c r="Z1440" s="1536"/>
      <c r="AA1440" s="1536"/>
      <c r="AB1440" s="1536"/>
      <c r="AC1440" s="1536"/>
      <c r="AD1440" s="1536"/>
      <c r="AE1440" s="1536"/>
      <c r="AF1440" s="1536"/>
      <c r="AG1440" s="1536"/>
      <c r="AH1440" s="1536"/>
      <c r="AI1440" s="1536"/>
      <c r="AJ1440" s="1536"/>
      <c r="AK1440" s="1536"/>
      <c r="AL1440" s="1536"/>
      <c r="AM1440" s="1536"/>
      <c r="AN1440" s="1536"/>
      <c r="AO1440" s="1536"/>
      <c r="AP1440" s="1536"/>
      <c r="AQ1440" s="1536"/>
      <c r="AR1440" s="1536"/>
      <c r="AS1440" s="1536"/>
      <c r="AT1440" s="1536"/>
      <c r="AU1440" s="1536"/>
      <c r="AV1440" s="1536"/>
      <c r="AW1440" s="1536"/>
      <c r="AX1440" s="1536"/>
      <c r="AY1440" s="1536"/>
      <c r="AZ1440" s="1536"/>
      <c r="BA1440" s="1536"/>
      <c r="BB1440" s="1536"/>
      <c r="BC1440" s="1536"/>
      <c r="BD1440" s="1536"/>
      <c r="BE1440" s="1536"/>
      <c r="BF1440" s="1536"/>
    </row>
    <row r="1441" spans="2:58" ht="15" x14ac:dyDescent="0.25">
      <c r="B1441" s="1536"/>
      <c r="C1441" s="1536"/>
      <c r="D1441" s="1536"/>
      <c r="E1441" s="1536"/>
      <c r="F1441" s="1536"/>
      <c r="G1441" s="1536"/>
      <c r="H1441" s="1536"/>
      <c r="I1441" s="1536"/>
      <c r="J1441" s="1536"/>
      <c r="K1441" s="1536"/>
      <c r="L1441" s="1536"/>
      <c r="M1441" s="1536"/>
      <c r="N1441" s="1536"/>
      <c r="O1441" s="1536"/>
      <c r="P1441" s="1536"/>
      <c r="Q1441" s="1536"/>
      <c r="R1441" s="1536"/>
      <c r="S1441" s="1536"/>
      <c r="T1441" s="1536"/>
      <c r="U1441" s="1536"/>
      <c r="V1441" s="1536"/>
      <c r="W1441" s="1536"/>
      <c r="X1441" s="1536"/>
      <c r="Y1441" s="1536"/>
      <c r="Z1441" s="1536"/>
      <c r="AA1441" s="1536"/>
      <c r="AB1441" s="1536"/>
      <c r="AC1441" s="1536"/>
      <c r="AD1441" s="1536"/>
      <c r="AE1441" s="1536"/>
      <c r="AF1441" s="1536"/>
      <c r="AG1441" s="1536"/>
      <c r="AH1441" s="1536"/>
      <c r="AI1441" s="1536"/>
      <c r="AJ1441" s="1536"/>
      <c r="AK1441" s="1536"/>
      <c r="AL1441" s="1536"/>
      <c r="AM1441" s="1536"/>
      <c r="AN1441" s="1536"/>
      <c r="AO1441" s="1536"/>
      <c r="AP1441" s="1536"/>
      <c r="AQ1441" s="1536"/>
      <c r="AR1441" s="1536"/>
      <c r="AS1441" s="1536"/>
      <c r="AT1441" s="1536"/>
      <c r="AU1441" s="1536"/>
      <c r="AV1441" s="1536"/>
      <c r="AW1441" s="1536"/>
      <c r="AX1441" s="1536"/>
      <c r="AY1441" s="1536"/>
      <c r="AZ1441" s="1536"/>
      <c r="BA1441" s="1536"/>
      <c r="BB1441" s="1536"/>
      <c r="BC1441" s="1536"/>
      <c r="BD1441" s="1536"/>
      <c r="BE1441" s="1536"/>
      <c r="BF1441" s="1536"/>
    </row>
    <row r="1442" spans="2:58" ht="15" x14ac:dyDescent="0.25">
      <c r="B1442" s="1536"/>
      <c r="C1442" s="1536"/>
      <c r="D1442" s="1536"/>
      <c r="E1442" s="1536"/>
      <c r="F1442" s="1536"/>
      <c r="G1442" s="1536"/>
      <c r="H1442" s="1536"/>
      <c r="I1442" s="1536"/>
      <c r="J1442" s="1536"/>
      <c r="K1442" s="1536"/>
      <c r="L1442" s="1536"/>
      <c r="M1442" s="1536"/>
      <c r="N1442" s="1536"/>
      <c r="O1442" s="1536"/>
      <c r="P1442" s="1536"/>
      <c r="Q1442" s="1536"/>
      <c r="R1442" s="1536"/>
      <c r="S1442" s="1536"/>
      <c r="T1442" s="1536"/>
      <c r="U1442" s="1536"/>
      <c r="V1442" s="1536"/>
      <c r="W1442" s="1536"/>
      <c r="X1442" s="1536"/>
      <c r="Y1442" s="1536"/>
      <c r="Z1442" s="1536"/>
      <c r="AA1442" s="1536"/>
      <c r="AB1442" s="1536"/>
      <c r="AC1442" s="1536"/>
      <c r="AD1442" s="1536"/>
      <c r="AE1442" s="1536"/>
      <c r="AF1442" s="1536"/>
      <c r="AG1442" s="1536"/>
      <c r="AH1442" s="1536"/>
      <c r="AI1442" s="1536"/>
      <c r="AJ1442" s="1536"/>
      <c r="AK1442" s="1536"/>
      <c r="AL1442" s="1536"/>
      <c r="AM1442" s="1536"/>
      <c r="AN1442" s="1536"/>
      <c r="AO1442" s="1536"/>
      <c r="AP1442" s="1536"/>
      <c r="AQ1442" s="1536"/>
      <c r="AR1442" s="1536"/>
      <c r="AS1442" s="1536"/>
      <c r="AT1442" s="1536"/>
      <c r="AU1442" s="1536"/>
      <c r="AV1442" s="1536"/>
      <c r="AW1442" s="1536"/>
      <c r="AX1442" s="1536"/>
      <c r="AY1442" s="1536"/>
      <c r="AZ1442" s="1536"/>
      <c r="BA1442" s="1536"/>
      <c r="BB1442" s="1536"/>
      <c r="BC1442" s="1536"/>
      <c r="BD1442" s="1536"/>
      <c r="BE1442" s="1536"/>
      <c r="BF1442" s="1536"/>
    </row>
    <row r="1443" spans="2:58" ht="15" x14ac:dyDescent="0.25">
      <c r="B1443" s="1536"/>
      <c r="C1443" s="1536"/>
      <c r="D1443" s="1536"/>
      <c r="E1443" s="1536"/>
      <c r="F1443" s="1536"/>
      <c r="G1443" s="1536"/>
      <c r="H1443" s="1536"/>
      <c r="I1443" s="1536"/>
      <c r="J1443" s="1536"/>
      <c r="K1443" s="1536"/>
      <c r="L1443" s="1536"/>
      <c r="M1443" s="1536"/>
      <c r="N1443" s="1536"/>
      <c r="O1443" s="1536"/>
      <c r="P1443" s="1536"/>
      <c r="Q1443" s="1536"/>
      <c r="R1443" s="1536"/>
      <c r="S1443" s="1536"/>
      <c r="T1443" s="1536"/>
      <c r="U1443" s="1536"/>
      <c r="V1443" s="1536"/>
      <c r="W1443" s="1536"/>
      <c r="X1443" s="1536"/>
      <c r="Y1443" s="1536"/>
      <c r="Z1443" s="1536"/>
      <c r="AA1443" s="1536"/>
      <c r="AB1443" s="1536"/>
      <c r="AC1443" s="1536"/>
      <c r="AD1443" s="1536"/>
      <c r="AE1443" s="1536"/>
      <c r="AF1443" s="1536"/>
      <c r="AG1443" s="1536"/>
      <c r="AH1443" s="1536"/>
      <c r="AI1443" s="1536"/>
      <c r="AJ1443" s="1536"/>
      <c r="AK1443" s="1536"/>
      <c r="AL1443" s="1536"/>
      <c r="AM1443" s="1536"/>
      <c r="AN1443" s="1536"/>
      <c r="AO1443" s="1536"/>
      <c r="AP1443" s="1536"/>
      <c r="AQ1443" s="1536"/>
      <c r="AR1443" s="1536"/>
      <c r="AS1443" s="1536"/>
      <c r="AT1443" s="1536"/>
      <c r="AU1443" s="1536"/>
      <c r="AV1443" s="1536"/>
      <c r="AW1443" s="1536"/>
      <c r="AX1443" s="1536"/>
      <c r="AY1443" s="1536"/>
      <c r="AZ1443" s="1536"/>
      <c r="BA1443" s="1536"/>
      <c r="BB1443" s="1536"/>
      <c r="BC1443" s="1536"/>
      <c r="BD1443" s="1536"/>
      <c r="BE1443" s="1536"/>
      <c r="BF1443" s="1536"/>
    </row>
    <row r="1444" spans="2:58" ht="15" x14ac:dyDescent="0.25">
      <c r="B1444" s="1536"/>
      <c r="C1444" s="1536"/>
      <c r="D1444" s="1536"/>
      <c r="E1444" s="1536"/>
      <c r="F1444" s="1536"/>
      <c r="G1444" s="1536"/>
      <c r="H1444" s="1536"/>
      <c r="I1444" s="1536"/>
      <c r="J1444" s="1536"/>
      <c r="K1444" s="1536"/>
      <c r="L1444" s="1536"/>
      <c r="M1444" s="1536"/>
      <c r="N1444" s="1536"/>
      <c r="O1444" s="1536"/>
      <c r="P1444" s="1536"/>
      <c r="Q1444" s="1536"/>
      <c r="R1444" s="1536"/>
      <c r="S1444" s="1536"/>
      <c r="T1444" s="1536"/>
      <c r="U1444" s="1536"/>
      <c r="V1444" s="1536"/>
      <c r="W1444" s="1536"/>
      <c r="X1444" s="1536"/>
      <c r="Y1444" s="1536"/>
      <c r="Z1444" s="1536"/>
      <c r="AA1444" s="1536"/>
      <c r="AB1444" s="1536"/>
      <c r="AC1444" s="1536"/>
      <c r="AD1444" s="1536"/>
      <c r="AE1444" s="1536"/>
      <c r="AF1444" s="1536"/>
      <c r="AG1444" s="1536"/>
      <c r="AH1444" s="1536"/>
      <c r="AI1444" s="1536"/>
      <c r="AJ1444" s="1536"/>
      <c r="AK1444" s="1536"/>
      <c r="AL1444" s="1536"/>
      <c r="AM1444" s="1536"/>
      <c r="AN1444" s="1536"/>
      <c r="AO1444" s="1536"/>
      <c r="AP1444" s="1536"/>
      <c r="AQ1444" s="1536"/>
      <c r="AR1444" s="1536"/>
      <c r="AS1444" s="1536"/>
      <c r="AT1444" s="1536"/>
      <c r="AU1444" s="1536"/>
      <c r="AV1444" s="1536"/>
      <c r="AW1444" s="1536"/>
      <c r="AX1444" s="1536"/>
      <c r="AY1444" s="1536"/>
      <c r="AZ1444" s="1536"/>
      <c r="BA1444" s="1536"/>
      <c r="BB1444" s="1536"/>
      <c r="BC1444" s="1536"/>
      <c r="BD1444" s="1536"/>
      <c r="BE1444" s="1536"/>
      <c r="BF1444" s="1536"/>
    </row>
    <row r="1445" spans="2:58" ht="15" x14ac:dyDescent="0.25">
      <c r="B1445" s="1536"/>
      <c r="C1445" s="1536"/>
      <c r="D1445" s="1536"/>
      <c r="E1445" s="1536"/>
      <c r="F1445" s="1536"/>
      <c r="G1445" s="1536"/>
      <c r="H1445" s="1536"/>
      <c r="I1445" s="1536"/>
      <c r="J1445" s="1536"/>
      <c r="K1445" s="1536"/>
      <c r="L1445" s="1536"/>
      <c r="M1445" s="1536"/>
      <c r="N1445" s="1536"/>
      <c r="O1445" s="1536"/>
      <c r="P1445" s="1536"/>
      <c r="Q1445" s="1536"/>
      <c r="R1445" s="1536"/>
      <c r="S1445" s="1536"/>
      <c r="T1445" s="1536"/>
      <c r="U1445" s="1536"/>
      <c r="V1445" s="1536"/>
      <c r="W1445" s="1536"/>
      <c r="X1445" s="1536"/>
      <c r="Y1445" s="1536"/>
      <c r="Z1445" s="1536"/>
      <c r="AA1445" s="1536"/>
      <c r="AB1445" s="1536"/>
      <c r="AC1445" s="1536"/>
      <c r="AD1445" s="1536"/>
      <c r="AE1445" s="1536"/>
      <c r="AF1445" s="1536"/>
      <c r="AG1445" s="1536"/>
      <c r="AH1445" s="1536"/>
      <c r="AI1445" s="1536"/>
      <c r="AJ1445" s="1536"/>
      <c r="AK1445" s="1536"/>
      <c r="AL1445" s="1536"/>
      <c r="AM1445" s="1536"/>
      <c r="AN1445" s="1536"/>
      <c r="AO1445" s="1536"/>
      <c r="AP1445" s="1536"/>
      <c r="AQ1445" s="1536"/>
      <c r="AR1445" s="1536"/>
      <c r="AS1445" s="1536"/>
      <c r="AT1445" s="1536"/>
      <c r="AU1445" s="1536"/>
      <c r="AV1445" s="1536"/>
      <c r="AW1445" s="1536"/>
      <c r="AX1445" s="1536"/>
      <c r="AY1445" s="1536"/>
      <c r="AZ1445" s="1536"/>
      <c r="BA1445" s="1536"/>
      <c r="BB1445" s="1536"/>
      <c r="BC1445" s="1536"/>
      <c r="BD1445" s="1536"/>
      <c r="BE1445" s="1536"/>
      <c r="BF1445" s="1536"/>
    </row>
    <row r="1446" spans="2:58" ht="15" x14ac:dyDescent="0.25">
      <c r="B1446" s="1536"/>
      <c r="C1446" s="1536"/>
      <c r="D1446" s="1536"/>
      <c r="E1446" s="1536"/>
      <c r="F1446" s="1536"/>
      <c r="G1446" s="1536"/>
      <c r="H1446" s="1536"/>
      <c r="I1446" s="1536"/>
      <c r="J1446" s="1536"/>
      <c r="K1446" s="1536"/>
      <c r="L1446" s="1536"/>
      <c r="M1446" s="1536"/>
      <c r="N1446" s="1536"/>
      <c r="O1446" s="1536"/>
      <c r="P1446" s="1536"/>
      <c r="Q1446" s="1536"/>
      <c r="R1446" s="1536"/>
      <c r="S1446" s="1536"/>
      <c r="T1446" s="1536"/>
      <c r="U1446" s="1536"/>
      <c r="V1446" s="1536"/>
      <c r="W1446" s="1536"/>
      <c r="X1446" s="1536"/>
      <c r="Y1446" s="1536"/>
      <c r="Z1446" s="1536"/>
      <c r="AA1446" s="1536"/>
      <c r="AB1446" s="1536"/>
      <c r="AC1446" s="1536"/>
      <c r="AD1446" s="1536"/>
      <c r="AE1446" s="1536"/>
      <c r="AF1446" s="1536"/>
      <c r="AG1446" s="1536"/>
      <c r="AH1446" s="1536"/>
      <c r="AI1446" s="1536"/>
      <c r="AJ1446" s="1536"/>
      <c r="AK1446" s="1536"/>
      <c r="AL1446" s="1536"/>
      <c r="AM1446" s="1536"/>
      <c r="AN1446" s="1536"/>
      <c r="AO1446" s="1536"/>
      <c r="AP1446" s="1536"/>
      <c r="AQ1446" s="1536"/>
      <c r="AR1446" s="1536"/>
      <c r="AS1446" s="1536"/>
      <c r="AT1446" s="1536"/>
      <c r="AU1446" s="1536"/>
      <c r="AV1446" s="1536"/>
      <c r="AW1446" s="1536"/>
      <c r="AX1446" s="1536"/>
      <c r="AY1446" s="1536"/>
      <c r="AZ1446" s="1536"/>
      <c r="BA1446" s="1536"/>
      <c r="BB1446" s="1536"/>
      <c r="BC1446" s="1536"/>
      <c r="BD1446" s="1536"/>
      <c r="BE1446" s="1536"/>
      <c r="BF1446" s="1536"/>
    </row>
    <row r="1447" spans="2:58" ht="15" x14ac:dyDescent="0.25">
      <c r="B1447" s="1536"/>
      <c r="C1447" s="1536"/>
      <c r="D1447" s="1536"/>
      <c r="E1447" s="1536"/>
      <c r="F1447" s="1536"/>
      <c r="G1447" s="1536"/>
      <c r="H1447" s="1536"/>
      <c r="I1447" s="1536"/>
      <c r="J1447" s="1536"/>
      <c r="K1447" s="1536"/>
      <c r="L1447" s="1536"/>
      <c r="M1447" s="1536"/>
      <c r="N1447" s="1536"/>
      <c r="O1447" s="1536"/>
      <c r="P1447" s="1536"/>
      <c r="Q1447" s="1536"/>
      <c r="R1447" s="1536"/>
      <c r="S1447" s="1536"/>
      <c r="T1447" s="1536"/>
      <c r="U1447" s="1536"/>
      <c r="V1447" s="1536"/>
      <c r="W1447" s="1536"/>
      <c r="X1447" s="1536"/>
      <c r="Y1447" s="1536"/>
      <c r="Z1447" s="1536"/>
      <c r="AA1447" s="1536"/>
      <c r="AB1447" s="1536"/>
      <c r="AC1447" s="1536"/>
      <c r="AD1447" s="1536"/>
      <c r="AE1447" s="1536"/>
      <c r="AF1447" s="1536"/>
      <c r="AG1447" s="1536"/>
      <c r="AH1447" s="1536"/>
      <c r="AI1447" s="1536"/>
      <c r="AJ1447" s="1536"/>
      <c r="AK1447" s="1536"/>
      <c r="AL1447" s="1536"/>
      <c r="AM1447" s="1536"/>
      <c r="AN1447" s="1536"/>
      <c r="AO1447" s="1536"/>
      <c r="AP1447" s="1536"/>
      <c r="AQ1447" s="1536"/>
      <c r="AR1447" s="1536"/>
      <c r="AS1447" s="1536"/>
      <c r="AT1447" s="1536"/>
      <c r="AU1447" s="1536"/>
      <c r="AV1447" s="1536"/>
      <c r="AW1447" s="1536"/>
      <c r="AX1447" s="1536"/>
      <c r="AY1447" s="1536"/>
      <c r="AZ1447" s="1536"/>
      <c r="BA1447" s="1536"/>
      <c r="BB1447" s="1536"/>
      <c r="BC1447" s="1536"/>
      <c r="BD1447" s="1536"/>
      <c r="BE1447" s="1536"/>
      <c r="BF1447" s="1536"/>
    </row>
    <row r="1448" spans="2:58" ht="15" x14ac:dyDescent="0.25">
      <c r="B1448" s="1536"/>
      <c r="C1448" s="1536"/>
      <c r="D1448" s="1536"/>
      <c r="E1448" s="1536"/>
      <c r="F1448" s="1536"/>
      <c r="G1448" s="1536"/>
      <c r="H1448" s="1536"/>
      <c r="I1448" s="1536"/>
      <c r="J1448" s="1536"/>
      <c r="K1448" s="1536"/>
      <c r="L1448" s="1536"/>
      <c r="M1448" s="1536"/>
      <c r="N1448" s="1536"/>
      <c r="O1448" s="1536"/>
      <c r="P1448" s="1536"/>
      <c r="Q1448" s="1536"/>
      <c r="R1448" s="1536"/>
      <c r="S1448" s="1536"/>
      <c r="T1448" s="1536"/>
      <c r="U1448" s="1536"/>
      <c r="V1448" s="1536"/>
      <c r="W1448" s="1536"/>
      <c r="X1448" s="1536"/>
      <c r="Y1448" s="1536"/>
      <c r="Z1448" s="1536"/>
      <c r="AA1448" s="1536"/>
      <c r="AB1448" s="1536"/>
      <c r="AC1448" s="1536"/>
      <c r="AD1448" s="1536"/>
      <c r="AE1448" s="1536"/>
      <c r="AF1448" s="1536"/>
      <c r="AG1448" s="1536"/>
      <c r="AH1448" s="1536"/>
      <c r="AI1448" s="1536"/>
      <c r="AJ1448" s="1536"/>
      <c r="AK1448" s="1536"/>
      <c r="AL1448" s="1536"/>
      <c r="AM1448" s="1536"/>
      <c r="AN1448" s="1536"/>
      <c r="AO1448" s="1536"/>
      <c r="AP1448" s="1536"/>
      <c r="AQ1448" s="1536"/>
      <c r="AR1448" s="1536"/>
      <c r="AS1448" s="1536"/>
      <c r="AT1448" s="1536"/>
      <c r="AU1448" s="1536"/>
      <c r="AV1448" s="1536"/>
      <c r="AW1448" s="1536"/>
      <c r="AX1448" s="1536"/>
      <c r="AY1448" s="1536"/>
      <c r="AZ1448" s="1536"/>
      <c r="BA1448" s="1536"/>
      <c r="BB1448" s="1536"/>
      <c r="BC1448" s="1536"/>
      <c r="BD1448" s="1536"/>
      <c r="BE1448" s="1536"/>
      <c r="BF1448" s="1536"/>
    </row>
    <row r="1449" spans="2:58" ht="15" x14ac:dyDescent="0.25">
      <c r="B1449" s="1536"/>
      <c r="C1449" s="1536"/>
      <c r="D1449" s="1536"/>
      <c r="E1449" s="1536"/>
      <c r="F1449" s="1536"/>
      <c r="G1449" s="1536"/>
      <c r="H1449" s="1536"/>
      <c r="I1449" s="1536"/>
      <c r="J1449" s="1536"/>
      <c r="K1449" s="1536"/>
      <c r="L1449" s="1536"/>
      <c r="M1449" s="1536"/>
      <c r="N1449" s="1536"/>
      <c r="O1449" s="1536"/>
      <c r="P1449" s="1536"/>
      <c r="Q1449" s="1536"/>
      <c r="R1449" s="1536"/>
      <c r="S1449" s="1536"/>
      <c r="T1449" s="1536"/>
      <c r="U1449" s="1536"/>
      <c r="V1449" s="1536"/>
      <c r="W1449" s="1536"/>
      <c r="X1449" s="1536"/>
      <c r="Y1449" s="1536"/>
      <c r="Z1449" s="1536"/>
      <c r="AA1449" s="1536"/>
      <c r="AB1449" s="1536"/>
      <c r="AC1449" s="1536"/>
      <c r="AD1449" s="1536"/>
      <c r="AE1449" s="1536"/>
      <c r="AF1449" s="1536"/>
      <c r="AG1449" s="1536"/>
      <c r="AH1449" s="1536"/>
      <c r="AI1449" s="1536"/>
      <c r="AJ1449" s="1536"/>
      <c r="AK1449" s="1536"/>
      <c r="AL1449" s="1536"/>
      <c r="AM1449" s="1536"/>
      <c r="AN1449" s="1536"/>
      <c r="AO1449" s="1536"/>
      <c r="AP1449" s="1536"/>
      <c r="AQ1449" s="1536"/>
      <c r="AR1449" s="1536"/>
      <c r="AS1449" s="1536"/>
      <c r="AT1449" s="1536"/>
      <c r="AU1449" s="1536"/>
      <c r="AV1449" s="1536"/>
      <c r="AW1449" s="1536"/>
      <c r="AX1449" s="1536"/>
      <c r="AY1449" s="1536"/>
      <c r="AZ1449" s="1536"/>
      <c r="BA1449" s="1536"/>
      <c r="BB1449" s="1536"/>
      <c r="BC1449" s="1536"/>
      <c r="BD1449" s="1536"/>
      <c r="BE1449" s="1536"/>
      <c r="BF1449" s="1536"/>
    </row>
    <row r="1450" spans="2:58" ht="15" x14ac:dyDescent="0.25">
      <c r="B1450" s="1536"/>
      <c r="C1450" s="1536"/>
      <c r="D1450" s="1536"/>
      <c r="E1450" s="1536"/>
      <c r="F1450" s="1536"/>
      <c r="G1450" s="1536"/>
      <c r="H1450" s="1536"/>
      <c r="I1450" s="1536"/>
      <c r="J1450" s="1536"/>
      <c r="K1450" s="1536"/>
      <c r="L1450" s="1536"/>
      <c r="M1450" s="1536"/>
      <c r="N1450" s="1536"/>
      <c r="O1450" s="1536"/>
      <c r="P1450" s="1536"/>
      <c r="Q1450" s="1536"/>
      <c r="R1450" s="1536"/>
      <c r="S1450" s="1536"/>
      <c r="T1450" s="1536"/>
      <c r="U1450" s="1536"/>
      <c r="V1450" s="1536"/>
      <c r="W1450" s="1536"/>
      <c r="X1450" s="1536"/>
      <c r="Y1450" s="1536"/>
      <c r="Z1450" s="1536"/>
      <c r="AA1450" s="1536"/>
      <c r="AB1450" s="1536"/>
      <c r="AC1450" s="1536"/>
      <c r="AD1450" s="1536"/>
      <c r="AE1450" s="1536"/>
      <c r="AF1450" s="1536"/>
      <c r="AG1450" s="1536"/>
      <c r="AH1450" s="1536"/>
      <c r="AI1450" s="1536"/>
      <c r="AJ1450" s="1536"/>
      <c r="AK1450" s="1536"/>
      <c r="AL1450" s="1536"/>
      <c r="AM1450" s="1536"/>
      <c r="AN1450" s="1536"/>
      <c r="AO1450" s="1536"/>
      <c r="AP1450" s="1536"/>
      <c r="AQ1450" s="1536"/>
      <c r="AR1450" s="1536"/>
      <c r="AS1450" s="1536"/>
      <c r="AT1450" s="1536"/>
      <c r="AU1450" s="1536"/>
      <c r="AV1450" s="1536"/>
      <c r="AW1450" s="1536"/>
      <c r="AX1450" s="1536"/>
      <c r="AY1450" s="1536"/>
      <c r="AZ1450" s="1536"/>
      <c r="BA1450" s="1536"/>
      <c r="BB1450" s="1536"/>
      <c r="BC1450" s="1536"/>
      <c r="BD1450" s="1536"/>
      <c r="BE1450" s="1536"/>
      <c r="BF1450" s="1536"/>
    </row>
    <row r="1451" spans="2:58" ht="15" x14ac:dyDescent="0.25">
      <c r="B1451" s="1536"/>
      <c r="C1451" s="1536"/>
      <c r="D1451" s="1536"/>
      <c r="E1451" s="1536"/>
      <c r="F1451" s="1536"/>
      <c r="G1451" s="1536"/>
      <c r="H1451" s="1536"/>
      <c r="I1451" s="1536"/>
      <c r="J1451" s="1536"/>
      <c r="K1451" s="1536"/>
      <c r="L1451" s="1536"/>
      <c r="M1451" s="1536"/>
      <c r="N1451" s="1536"/>
      <c r="O1451" s="1536"/>
      <c r="P1451" s="1536"/>
      <c r="Q1451" s="1536"/>
      <c r="R1451" s="1536"/>
      <c r="S1451" s="1536"/>
      <c r="T1451" s="1536"/>
      <c r="U1451" s="1536"/>
      <c r="V1451" s="1536"/>
      <c r="W1451" s="1536"/>
      <c r="X1451" s="1536"/>
      <c r="Y1451" s="1536"/>
      <c r="Z1451" s="1536"/>
      <c r="AA1451" s="1536"/>
      <c r="AB1451" s="1536"/>
      <c r="AC1451" s="1536"/>
      <c r="AD1451" s="1536"/>
      <c r="AE1451" s="1536"/>
      <c r="AF1451" s="1536"/>
      <c r="AG1451" s="1536"/>
      <c r="AH1451" s="1536"/>
      <c r="AI1451" s="1536"/>
      <c r="AJ1451" s="1536"/>
      <c r="AK1451" s="1536"/>
      <c r="AL1451" s="1536"/>
      <c r="AM1451" s="1536"/>
      <c r="AN1451" s="1536"/>
      <c r="AO1451" s="1536"/>
      <c r="AP1451" s="1536"/>
      <c r="AQ1451" s="1536"/>
      <c r="AR1451" s="1536"/>
      <c r="AS1451" s="1536"/>
      <c r="AT1451" s="1536"/>
      <c r="AU1451" s="1536"/>
      <c r="AV1451" s="1536"/>
      <c r="AW1451" s="1536"/>
      <c r="AX1451" s="1536"/>
      <c r="AY1451" s="1536"/>
      <c r="AZ1451" s="1536"/>
      <c r="BA1451" s="1536"/>
      <c r="BB1451" s="1536"/>
      <c r="BC1451" s="1536"/>
      <c r="BD1451" s="1536"/>
      <c r="BE1451" s="1536"/>
      <c r="BF1451" s="1536"/>
    </row>
    <row r="1452" spans="2:58" ht="15" x14ac:dyDescent="0.25">
      <c r="B1452" s="1536"/>
      <c r="C1452" s="1536"/>
      <c r="D1452" s="1536"/>
      <c r="E1452" s="1536"/>
      <c r="F1452" s="1536"/>
      <c r="G1452" s="1536"/>
      <c r="H1452" s="1536"/>
      <c r="I1452" s="1536"/>
      <c r="J1452" s="1536"/>
      <c r="K1452" s="1536"/>
      <c r="L1452" s="1536"/>
      <c r="M1452" s="1536"/>
      <c r="N1452" s="1536"/>
      <c r="O1452" s="1536"/>
      <c r="P1452" s="1536"/>
      <c r="Q1452" s="1536"/>
      <c r="R1452" s="1536"/>
      <c r="S1452" s="1536"/>
      <c r="T1452" s="1536"/>
      <c r="U1452" s="1536"/>
      <c r="V1452" s="1536"/>
      <c r="W1452" s="1536"/>
      <c r="X1452" s="1536"/>
      <c r="Y1452" s="1536"/>
      <c r="Z1452" s="1536"/>
      <c r="AA1452" s="1536"/>
      <c r="AB1452" s="1536"/>
      <c r="AC1452" s="1536"/>
      <c r="AD1452" s="1536"/>
      <c r="AE1452" s="1536"/>
      <c r="AF1452" s="1536"/>
      <c r="AG1452" s="1536"/>
      <c r="AH1452" s="1536"/>
      <c r="AI1452" s="1536"/>
      <c r="AJ1452" s="1536"/>
      <c r="AK1452" s="1536"/>
      <c r="AL1452" s="1536"/>
      <c r="AM1452" s="1536"/>
      <c r="AN1452" s="1536"/>
      <c r="AO1452" s="1536"/>
      <c r="AP1452" s="1536"/>
      <c r="AQ1452" s="1536"/>
      <c r="AR1452" s="1536"/>
      <c r="AS1452" s="1536"/>
      <c r="AT1452" s="1536"/>
      <c r="AU1452" s="1536"/>
      <c r="AV1452" s="1536"/>
      <c r="AW1452" s="1536"/>
      <c r="AX1452" s="1536"/>
      <c r="AY1452" s="1536"/>
      <c r="AZ1452" s="1536"/>
      <c r="BA1452" s="1536"/>
      <c r="BB1452" s="1536"/>
      <c r="BC1452" s="1536"/>
      <c r="BD1452" s="1536"/>
      <c r="BE1452" s="1536"/>
      <c r="BF1452" s="1536"/>
    </row>
    <row r="1453" spans="2:58" ht="15" x14ac:dyDescent="0.25">
      <c r="B1453" s="1536"/>
      <c r="C1453" s="1536"/>
      <c r="D1453" s="1536"/>
      <c r="E1453" s="1536"/>
      <c r="F1453" s="1536"/>
      <c r="G1453" s="1536"/>
      <c r="H1453" s="1536"/>
      <c r="I1453" s="1536"/>
      <c r="J1453" s="1536"/>
      <c r="K1453" s="1536"/>
      <c r="L1453" s="1536"/>
      <c r="M1453" s="1536"/>
      <c r="N1453" s="1536"/>
      <c r="O1453" s="1536"/>
      <c r="P1453" s="1536"/>
      <c r="Q1453" s="1536"/>
      <c r="R1453" s="1536"/>
      <c r="S1453" s="1536"/>
      <c r="T1453" s="1536"/>
      <c r="U1453" s="1536"/>
      <c r="V1453" s="1536"/>
      <c r="W1453" s="1536"/>
      <c r="X1453" s="1536"/>
      <c r="Y1453" s="1536"/>
      <c r="Z1453" s="1536"/>
      <c r="AA1453" s="1536"/>
      <c r="AB1453" s="1536"/>
      <c r="AC1453" s="1536"/>
      <c r="AD1453" s="1536"/>
      <c r="AE1453" s="1536"/>
      <c r="AF1453" s="1536"/>
      <c r="AG1453" s="1536"/>
      <c r="AH1453" s="1536"/>
      <c r="AI1453" s="1536"/>
      <c r="AJ1453" s="1536"/>
      <c r="AK1453" s="1536"/>
      <c r="AL1453" s="1536"/>
      <c r="AM1453" s="1536"/>
      <c r="AN1453" s="1536"/>
      <c r="AO1453" s="1536"/>
      <c r="AP1453" s="1536"/>
      <c r="AQ1453" s="1536"/>
      <c r="AR1453" s="1536"/>
      <c r="AS1453" s="1536"/>
      <c r="AT1453" s="1536"/>
      <c r="AU1453" s="1536"/>
      <c r="AV1453" s="1536"/>
      <c r="AW1453" s="1536"/>
      <c r="AX1453" s="1536"/>
      <c r="AY1453" s="1536"/>
      <c r="AZ1453" s="1536"/>
      <c r="BA1453" s="1536"/>
      <c r="BB1453" s="1536"/>
      <c r="BC1453" s="1536"/>
      <c r="BD1453" s="1536"/>
      <c r="BE1453" s="1536"/>
      <c r="BF1453" s="1536"/>
    </row>
    <row r="1454" spans="2:58" ht="15" x14ac:dyDescent="0.25">
      <c r="B1454" s="1536"/>
      <c r="C1454" s="1536"/>
      <c r="D1454" s="1536"/>
      <c r="E1454" s="1536"/>
      <c r="F1454" s="1536"/>
      <c r="G1454" s="1536"/>
      <c r="H1454" s="1536"/>
      <c r="I1454" s="1536"/>
      <c r="J1454" s="1536"/>
      <c r="K1454" s="1536"/>
      <c r="L1454" s="1536"/>
      <c r="M1454" s="1536"/>
      <c r="N1454" s="1536"/>
      <c r="O1454" s="1536"/>
      <c r="P1454" s="1536"/>
      <c r="Q1454" s="1536"/>
      <c r="R1454" s="1536"/>
      <c r="S1454" s="1536"/>
      <c r="T1454" s="1536"/>
      <c r="U1454" s="1536"/>
      <c r="V1454" s="1536"/>
      <c r="W1454" s="1536"/>
      <c r="X1454" s="1536"/>
      <c r="Y1454" s="1536"/>
      <c r="Z1454" s="1536"/>
      <c r="AA1454" s="1536"/>
      <c r="AB1454" s="1536"/>
      <c r="AC1454" s="1536"/>
      <c r="AD1454" s="1536"/>
      <c r="AE1454" s="1536"/>
      <c r="AF1454" s="1536"/>
      <c r="AG1454" s="1536"/>
      <c r="AH1454" s="1536"/>
      <c r="AI1454" s="1536"/>
      <c r="AJ1454" s="1536"/>
      <c r="AK1454" s="1536"/>
      <c r="AL1454" s="1536"/>
      <c r="AM1454" s="1536"/>
      <c r="AN1454" s="1536"/>
      <c r="AO1454" s="1536"/>
      <c r="AP1454" s="1536"/>
      <c r="AQ1454" s="1536"/>
      <c r="AR1454" s="1536"/>
      <c r="AS1454" s="1536"/>
      <c r="AT1454" s="1536"/>
      <c r="AU1454" s="1536"/>
      <c r="AV1454" s="1536"/>
      <c r="AW1454" s="1536"/>
      <c r="AX1454" s="1536"/>
      <c r="AY1454" s="1536"/>
      <c r="AZ1454" s="1536"/>
      <c r="BA1454" s="1536"/>
      <c r="BB1454" s="1536"/>
      <c r="BC1454" s="1536"/>
      <c r="BD1454" s="1536"/>
      <c r="BE1454" s="1536"/>
      <c r="BF1454" s="1536"/>
    </row>
    <row r="1455" spans="2:58" ht="15" x14ac:dyDescent="0.25">
      <c r="B1455" s="1536"/>
      <c r="C1455" s="1536"/>
      <c r="D1455" s="1536"/>
      <c r="E1455" s="1536"/>
      <c r="F1455" s="1536"/>
      <c r="G1455" s="1536"/>
      <c r="H1455" s="1536"/>
      <c r="I1455" s="1536"/>
      <c r="J1455" s="1536"/>
      <c r="K1455" s="1536"/>
      <c r="L1455" s="1536"/>
      <c r="M1455" s="1536"/>
      <c r="N1455" s="1536"/>
      <c r="O1455" s="1536"/>
      <c r="P1455" s="1536"/>
      <c r="Q1455" s="1536"/>
      <c r="R1455" s="1536"/>
      <c r="S1455" s="1536"/>
      <c r="T1455" s="1536"/>
      <c r="U1455" s="1536"/>
      <c r="V1455" s="1536"/>
      <c r="W1455" s="1536"/>
      <c r="X1455" s="1536"/>
      <c r="Y1455" s="1536"/>
      <c r="Z1455" s="1536"/>
      <c r="AA1455" s="1536"/>
      <c r="AB1455" s="1536"/>
      <c r="AC1455" s="1536"/>
      <c r="AD1455" s="1536"/>
      <c r="AE1455" s="1536"/>
      <c r="AF1455" s="1536"/>
      <c r="AG1455" s="1536"/>
      <c r="AH1455" s="1536"/>
      <c r="AI1455" s="1536"/>
      <c r="AJ1455" s="1536"/>
      <c r="AK1455" s="1536"/>
      <c r="AL1455" s="1536"/>
      <c r="AM1455" s="1536"/>
      <c r="AN1455" s="1536"/>
      <c r="AO1455" s="1536"/>
      <c r="AP1455" s="1536"/>
      <c r="AQ1455" s="1536"/>
      <c r="AR1455" s="1536"/>
      <c r="AS1455" s="1536"/>
      <c r="AT1455" s="1536"/>
      <c r="AU1455" s="1536"/>
      <c r="AV1455" s="1536"/>
      <c r="AW1455" s="1536"/>
      <c r="AX1455" s="1536"/>
      <c r="AY1455" s="1536"/>
      <c r="AZ1455" s="1536"/>
      <c r="BA1455" s="1536"/>
      <c r="BB1455" s="1536"/>
      <c r="BC1455" s="1536"/>
      <c r="BD1455" s="1536"/>
      <c r="BE1455" s="1536"/>
      <c r="BF1455" s="1536"/>
    </row>
    <row r="1456" spans="2:58" ht="15" x14ac:dyDescent="0.25">
      <c r="B1456" s="1536"/>
      <c r="C1456" s="1536"/>
      <c r="D1456" s="1536"/>
      <c r="E1456" s="1536"/>
      <c r="F1456" s="1536"/>
      <c r="G1456" s="1536"/>
      <c r="H1456" s="1536"/>
      <c r="I1456" s="1536"/>
      <c r="J1456" s="1536"/>
      <c r="K1456" s="1536"/>
      <c r="L1456" s="1536"/>
      <c r="M1456" s="1536"/>
      <c r="N1456" s="1536"/>
      <c r="O1456" s="1536"/>
      <c r="P1456" s="1536"/>
      <c r="Q1456" s="1536"/>
      <c r="R1456" s="1536"/>
      <c r="S1456" s="1536"/>
      <c r="T1456" s="1536"/>
      <c r="U1456" s="1536"/>
      <c r="V1456" s="1536"/>
      <c r="W1456" s="1536"/>
      <c r="X1456" s="1536"/>
      <c r="Y1456" s="1536"/>
      <c r="Z1456" s="1536"/>
      <c r="AA1456" s="1536"/>
      <c r="AB1456" s="1536"/>
      <c r="AC1456" s="1536"/>
      <c r="AD1456" s="1536"/>
      <c r="AE1456" s="1536"/>
      <c r="AF1456" s="1536"/>
      <c r="AG1456" s="1536"/>
      <c r="AH1456" s="1536"/>
      <c r="AI1456" s="1536"/>
      <c r="AJ1456" s="1536"/>
      <c r="AK1456" s="1536"/>
      <c r="AL1456" s="1536"/>
      <c r="AM1456" s="1536"/>
      <c r="AN1456" s="1536"/>
      <c r="AO1456" s="1536"/>
      <c r="AP1456" s="1536"/>
      <c r="AQ1456" s="1536"/>
      <c r="AR1456" s="1536"/>
      <c r="AS1456" s="1536"/>
      <c r="AT1456" s="1536"/>
      <c r="AU1456" s="1536"/>
      <c r="AV1456" s="1536"/>
      <c r="AW1456" s="1536"/>
      <c r="AX1456" s="1536"/>
      <c r="AY1456" s="1536"/>
      <c r="AZ1456" s="1536"/>
      <c r="BA1456" s="1536"/>
      <c r="BB1456" s="1536"/>
      <c r="BC1456" s="1536"/>
      <c r="BD1456" s="1536"/>
      <c r="BE1456" s="1536"/>
      <c r="BF1456" s="1536"/>
    </row>
    <row r="1457" spans="2:58" ht="15" x14ac:dyDescent="0.25">
      <c r="B1457" s="1536"/>
      <c r="C1457" s="1536"/>
      <c r="D1457" s="1536"/>
      <c r="E1457" s="1536"/>
      <c r="F1457" s="1536"/>
      <c r="G1457" s="1536"/>
      <c r="H1457" s="1536"/>
      <c r="I1457" s="1536"/>
      <c r="J1457" s="1536"/>
      <c r="K1457" s="1536"/>
      <c r="L1457" s="1536"/>
      <c r="M1457" s="1536"/>
      <c r="N1457" s="1536"/>
      <c r="O1457" s="1536"/>
      <c r="P1457" s="1536"/>
      <c r="Q1457" s="1536"/>
      <c r="R1457" s="1536"/>
      <c r="S1457" s="1536"/>
      <c r="T1457" s="1536"/>
      <c r="U1457" s="1536"/>
      <c r="V1457" s="1536"/>
      <c r="W1457" s="1536"/>
      <c r="X1457" s="1536"/>
      <c r="Y1457" s="1536"/>
      <c r="Z1457" s="1536"/>
      <c r="AA1457" s="1536"/>
      <c r="AB1457" s="1536"/>
      <c r="AC1457" s="1536"/>
      <c r="AD1457" s="1536"/>
      <c r="AE1457" s="1536"/>
      <c r="AF1457" s="1536"/>
      <c r="AG1457" s="1536"/>
      <c r="AH1457" s="1536"/>
      <c r="AI1457" s="1536"/>
      <c r="AJ1457" s="1536"/>
      <c r="AK1457" s="1536"/>
      <c r="AL1457" s="1536"/>
      <c r="AM1457" s="1536"/>
      <c r="AN1457" s="1536"/>
      <c r="AO1457" s="1536"/>
      <c r="AP1457" s="1536"/>
      <c r="AQ1457" s="1536"/>
      <c r="AR1457" s="1536"/>
      <c r="AS1457" s="1536"/>
      <c r="AT1457" s="1536"/>
      <c r="AU1457" s="1536"/>
      <c r="AV1457" s="1536"/>
      <c r="AW1457" s="1536"/>
      <c r="AX1457" s="1536"/>
      <c r="AY1457" s="1536"/>
      <c r="AZ1457" s="1536"/>
      <c r="BA1457" s="1536"/>
      <c r="BB1457" s="1536"/>
      <c r="BC1457" s="1536"/>
      <c r="BD1457" s="1536"/>
      <c r="BE1457" s="1536"/>
      <c r="BF1457" s="1536"/>
    </row>
    <row r="1458" spans="2:58" ht="15" x14ac:dyDescent="0.25">
      <c r="B1458" s="1536"/>
      <c r="C1458" s="1536"/>
      <c r="D1458" s="1536"/>
      <c r="E1458" s="1536"/>
      <c r="F1458" s="1536"/>
      <c r="G1458" s="1536"/>
      <c r="H1458" s="1536"/>
      <c r="I1458" s="1536"/>
      <c r="J1458" s="1536"/>
      <c r="K1458" s="1536"/>
      <c r="L1458" s="1536"/>
      <c r="M1458" s="1536"/>
      <c r="N1458" s="1536"/>
      <c r="O1458" s="1536"/>
      <c r="P1458" s="1536"/>
      <c r="Q1458" s="1536"/>
      <c r="R1458" s="1536"/>
      <c r="S1458" s="1536"/>
      <c r="T1458" s="1536"/>
      <c r="U1458" s="1536"/>
      <c r="V1458" s="1536"/>
      <c r="W1458" s="1536"/>
      <c r="X1458" s="1536"/>
      <c r="Y1458" s="1536"/>
      <c r="Z1458" s="1536"/>
      <c r="AA1458" s="1536"/>
      <c r="AB1458" s="1536"/>
      <c r="AC1458" s="1536"/>
      <c r="AD1458" s="1536"/>
      <c r="AE1458" s="1536"/>
      <c r="AF1458" s="1536"/>
      <c r="AG1458" s="1536"/>
      <c r="AH1458" s="1536"/>
      <c r="AI1458" s="1536"/>
      <c r="AJ1458" s="1536"/>
      <c r="AK1458" s="1536"/>
      <c r="AL1458" s="1536"/>
      <c r="AM1458" s="1536"/>
      <c r="AN1458" s="1536"/>
      <c r="AO1458" s="1536"/>
      <c r="AP1458" s="1536"/>
      <c r="AQ1458" s="1536"/>
      <c r="AR1458" s="1536"/>
      <c r="AS1458" s="1536"/>
      <c r="AT1458" s="1536"/>
      <c r="AU1458" s="1536"/>
      <c r="AV1458" s="1536"/>
      <c r="AW1458" s="1536"/>
      <c r="AX1458" s="1536"/>
      <c r="AY1458" s="1536"/>
      <c r="AZ1458" s="1536"/>
      <c r="BA1458" s="1536"/>
      <c r="BB1458" s="1536"/>
      <c r="BC1458" s="1536"/>
      <c r="BD1458" s="1536"/>
      <c r="BE1458" s="1536"/>
      <c r="BF1458" s="1536"/>
    </row>
    <row r="1459" spans="2:58" ht="15" x14ac:dyDescent="0.25">
      <c r="B1459" s="1536"/>
      <c r="C1459" s="1536"/>
      <c r="D1459" s="1536"/>
      <c r="E1459" s="1536"/>
      <c r="F1459" s="1536"/>
      <c r="G1459" s="1536"/>
      <c r="H1459" s="1536"/>
      <c r="I1459" s="1536"/>
      <c r="J1459" s="1536"/>
      <c r="K1459" s="1536"/>
      <c r="L1459" s="1536"/>
      <c r="M1459" s="1536"/>
      <c r="N1459" s="1536"/>
      <c r="O1459" s="1536"/>
      <c r="P1459" s="1536"/>
      <c r="Q1459" s="1536"/>
      <c r="R1459" s="1536"/>
      <c r="S1459" s="1536"/>
      <c r="T1459" s="1536"/>
      <c r="U1459" s="1536"/>
      <c r="V1459" s="1536"/>
      <c r="W1459" s="1536"/>
      <c r="X1459" s="1536"/>
      <c r="Y1459" s="1536"/>
      <c r="Z1459" s="1536"/>
      <c r="AA1459" s="1536"/>
      <c r="AB1459" s="1536"/>
      <c r="AC1459" s="1536"/>
      <c r="AD1459" s="1536"/>
      <c r="AE1459" s="1536"/>
      <c r="AF1459" s="1536"/>
      <c r="AG1459" s="1536"/>
      <c r="AH1459" s="1536"/>
      <c r="AI1459" s="1536"/>
      <c r="AJ1459" s="1536"/>
      <c r="AK1459" s="1536"/>
      <c r="AL1459" s="1536"/>
      <c r="AM1459" s="1536"/>
      <c r="AN1459" s="1536"/>
      <c r="AO1459" s="1536"/>
      <c r="AP1459" s="1536"/>
      <c r="AQ1459" s="1536"/>
      <c r="AR1459" s="1536"/>
      <c r="AS1459" s="1536"/>
      <c r="AT1459" s="1536"/>
      <c r="AU1459" s="1536"/>
      <c r="AV1459" s="1536"/>
      <c r="AW1459" s="1536"/>
      <c r="AX1459" s="1536"/>
      <c r="AY1459" s="1536"/>
      <c r="AZ1459" s="1536"/>
      <c r="BA1459" s="1536"/>
      <c r="BB1459" s="1536"/>
      <c r="BC1459" s="1536"/>
      <c r="BD1459" s="1536"/>
      <c r="BE1459" s="1536"/>
      <c r="BF1459" s="1536"/>
    </row>
    <row r="1460" spans="2:58" ht="15" x14ac:dyDescent="0.25">
      <c r="B1460" s="1536"/>
      <c r="C1460" s="1536"/>
      <c r="D1460" s="1536"/>
      <c r="E1460" s="1536"/>
      <c r="F1460" s="1536"/>
      <c r="G1460" s="1536"/>
      <c r="H1460" s="1536"/>
      <c r="I1460" s="1536"/>
      <c r="J1460" s="1536"/>
      <c r="K1460" s="1536"/>
      <c r="L1460" s="1536"/>
      <c r="M1460" s="1536"/>
      <c r="N1460" s="1536"/>
      <c r="O1460" s="1536"/>
      <c r="P1460" s="1536"/>
      <c r="Q1460" s="1536"/>
      <c r="R1460" s="1536"/>
      <c r="S1460" s="1536"/>
      <c r="T1460" s="1536"/>
      <c r="U1460" s="1536"/>
      <c r="V1460" s="1536"/>
      <c r="W1460" s="1536"/>
      <c r="X1460" s="1536"/>
      <c r="Y1460" s="1536"/>
      <c r="Z1460" s="1536"/>
      <c r="AA1460" s="1536"/>
      <c r="AB1460" s="1536"/>
      <c r="AC1460" s="1536"/>
      <c r="AD1460" s="1536"/>
      <c r="AE1460" s="1536"/>
      <c r="AF1460" s="1536"/>
      <c r="AG1460" s="1536"/>
      <c r="AH1460" s="1536"/>
      <c r="AI1460" s="1536"/>
      <c r="AJ1460" s="1536"/>
      <c r="AK1460" s="1536"/>
      <c r="AL1460" s="1536"/>
      <c r="AM1460" s="1536"/>
      <c r="AN1460" s="1536"/>
      <c r="AO1460" s="1536"/>
      <c r="AP1460" s="1536"/>
      <c r="AQ1460" s="1536"/>
      <c r="AR1460" s="1536"/>
      <c r="AS1460" s="1536"/>
      <c r="AT1460" s="1536"/>
      <c r="AU1460" s="1536"/>
      <c r="AV1460" s="1536"/>
      <c r="AW1460" s="1536"/>
      <c r="AX1460" s="1536"/>
      <c r="AY1460" s="1536"/>
      <c r="AZ1460" s="1536"/>
      <c r="BA1460" s="1536"/>
      <c r="BB1460" s="1536"/>
      <c r="BC1460" s="1536"/>
      <c r="BD1460" s="1536"/>
      <c r="BE1460" s="1536"/>
      <c r="BF1460" s="1536"/>
    </row>
    <row r="1461" spans="2:58" ht="15" x14ac:dyDescent="0.25">
      <c r="B1461" s="1536"/>
      <c r="C1461" s="1536"/>
      <c r="D1461" s="1536"/>
      <c r="E1461" s="1536"/>
      <c r="F1461" s="1536"/>
      <c r="G1461" s="1536"/>
      <c r="H1461" s="1536"/>
      <c r="I1461" s="1536"/>
      <c r="J1461" s="1536"/>
      <c r="K1461" s="1536"/>
      <c r="L1461" s="1536"/>
      <c r="M1461" s="1536"/>
      <c r="N1461" s="1536"/>
      <c r="O1461" s="1536"/>
      <c r="P1461" s="1536"/>
      <c r="Q1461" s="1536"/>
      <c r="R1461" s="1536"/>
      <c r="S1461" s="1536"/>
      <c r="T1461" s="1536"/>
      <c r="U1461" s="1536"/>
      <c r="V1461" s="1536"/>
      <c r="W1461" s="1536"/>
      <c r="X1461" s="1536"/>
      <c r="Y1461" s="1536"/>
      <c r="Z1461" s="1536"/>
      <c r="AA1461" s="1536"/>
      <c r="AB1461" s="1536"/>
      <c r="AC1461" s="1536"/>
      <c r="AD1461" s="1536"/>
      <c r="AE1461" s="1536"/>
      <c r="AF1461" s="1536"/>
      <c r="AG1461" s="1536"/>
      <c r="AH1461" s="1536"/>
      <c r="AI1461" s="1536"/>
      <c r="AJ1461" s="1536"/>
      <c r="AK1461" s="1536"/>
      <c r="AL1461" s="1536"/>
      <c r="AM1461" s="1536"/>
      <c r="AN1461" s="1536"/>
      <c r="AO1461" s="1536"/>
      <c r="AP1461" s="1536"/>
      <c r="AQ1461" s="1536"/>
      <c r="AR1461" s="1536"/>
      <c r="AS1461" s="1536"/>
      <c r="AT1461" s="1536"/>
      <c r="AU1461" s="1536"/>
      <c r="AV1461" s="1536"/>
      <c r="AW1461" s="1536"/>
      <c r="AX1461" s="1536"/>
      <c r="AY1461" s="1536"/>
      <c r="AZ1461" s="1536"/>
      <c r="BA1461" s="1536"/>
      <c r="BB1461" s="1536"/>
      <c r="BC1461" s="1536"/>
      <c r="BD1461" s="1536"/>
      <c r="BE1461" s="1536"/>
      <c r="BF1461" s="1536"/>
    </row>
    <row r="1462" spans="2:58" ht="15" x14ac:dyDescent="0.25">
      <c r="B1462" s="1536"/>
      <c r="C1462" s="1536"/>
      <c r="D1462" s="1536"/>
      <c r="E1462" s="1536"/>
      <c r="F1462" s="1536"/>
      <c r="G1462" s="1536"/>
      <c r="H1462" s="1536"/>
      <c r="I1462" s="1536"/>
      <c r="J1462" s="1536"/>
      <c r="K1462" s="1536"/>
      <c r="L1462" s="1536"/>
      <c r="M1462" s="1536"/>
      <c r="N1462" s="1536"/>
      <c r="O1462" s="1536"/>
      <c r="P1462" s="1536"/>
      <c r="Q1462" s="1536"/>
      <c r="R1462" s="1536"/>
      <c r="S1462" s="1536"/>
      <c r="T1462" s="1536"/>
      <c r="U1462" s="1536"/>
      <c r="V1462" s="1536"/>
      <c r="W1462" s="1536"/>
      <c r="X1462" s="1536"/>
      <c r="Y1462" s="1536"/>
      <c r="Z1462" s="1536"/>
      <c r="AA1462" s="1536"/>
      <c r="AB1462" s="1536"/>
      <c r="AC1462" s="1536"/>
      <c r="AD1462" s="1536"/>
      <c r="AE1462" s="1536"/>
      <c r="AF1462" s="1536"/>
      <c r="AG1462" s="1536"/>
      <c r="AH1462" s="1536"/>
      <c r="AI1462" s="1536"/>
      <c r="AJ1462" s="1536"/>
      <c r="AK1462" s="1536"/>
      <c r="AL1462" s="1536"/>
      <c r="AM1462" s="1536"/>
      <c r="AN1462" s="1536"/>
      <c r="AO1462" s="1536"/>
      <c r="AP1462" s="1536"/>
      <c r="AQ1462" s="1536"/>
      <c r="AR1462" s="1536"/>
      <c r="AS1462" s="1536"/>
      <c r="AT1462" s="1536"/>
      <c r="AU1462" s="1536"/>
      <c r="AV1462" s="1536"/>
      <c r="AW1462" s="1536"/>
      <c r="AX1462" s="1536"/>
      <c r="AY1462" s="1536"/>
      <c r="AZ1462" s="1536"/>
      <c r="BA1462" s="1536"/>
      <c r="BB1462" s="1536"/>
      <c r="BC1462" s="1536"/>
      <c r="BD1462" s="1536"/>
      <c r="BE1462" s="1536"/>
      <c r="BF1462" s="1536"/>
    </row>
    <row r="1463" spans="2:58" ht="15" x14ac:dyDescent="0.25">
      <c r="B1463" s="1536"/>
      <c r="C1463" s="1536"/>
      <c r="D1463" s="1536"/>
      <c r="E1463" s="1536"/>
      <c r="F1463" s="1536"/>
      <c r="G1463" s="1536"/>
      <c r="H1463" s="1536"/>
      <c r="I1463" s="1536"/>
      <c r="J1463" s="1536"/>
      <c r="K1463" s="1536"/>
      <c r="L1463" s="1536"/>
      <c r="M1463" s="1536"/>
      <c r="N1463" s="1536"/>
      <c r="O1463" s="1536"/>
      <c r="P1463" s="1536"/>
      <c r="Q1463" s="1536"/>
      <c r="R1463" s="1536"/>
      <c r="S1463" s="1536"/>
      <c r="T1463" s="1536"/>
      <c r="U1463" s="1536"/>
      <c r="V1463" s="1536"/>
      <c r="W1463" s="1536"/>
      <c r="X1463" s="1536"/>
      <c r="Y1463" s="1536"/>
      <c r="Z1463" s="1536"/>
      <c r="AA1463" s="1536"/>
      <c r="AB1463" s="1536"/>
      <c r="AC1463" s="1536"/>
      <c r="AD1463" s="1536"/>
      <c r="AE1463" s="1536"/>
      <c r="AF1463" s="1536"/>
      <c r="AG1463" s="1536"/>
      <c r="AH1463" s="1536"/>
      <c r="AI1463" s="1536"/>
      <c r="AJ1463" s="1536"/>
      <c r="AK1463" s="1536"/>
      <c r="AL1463" s="1536"/>
      <c r="AM1463" s="1536"/>
      <c r="AN1463" s="1536"/>
      <c r="AO1463" s="1536"/>
      <c r="AP1463" s="1536"/>
      <c r="AQ1463" s="1536"/>
      <c r="AR1463" s="1536"/>
      <c r="AS1463" s="1536"/>
      <c r="AT1463" s="1536"/>
      <c r="AU1463" s="1536"/>
      <c r="AV1463" s="1536"/>
      <c r="AW1463" s="1536"/>
      <c r="AX1463" s="1536"/>
      <c r="AY1463" s="1536"/>
      <c r="AZ1463" s="1536"/>
      <c r="BA1463" s="1536"/>
      <c r="BB1463" s="1536"/>
      <c r="BC1463" s="1536"/>
      <c r="BD1463" s="1536"/>
      <c r="BE1463" s="1536"/>
      <c r="BF1463" s="1536"/>
    </row>
    <row r="1464" spans="2:58" ht="15" x14ac:dyDescent="0.25">
      <c r="B1464" s="1536"/>
      <c r="C1464" s="1536"/>
      <c r="D1464" s="1536"/>
      <c r="E1464" s="1536"/>
      <c r="F1464" s="1536"/>
      <c r="G1464" s="1536"/>
      <c r="H1464" s="1536"/>
      <c r="I1464" s="1536"/>
      <c r="J1464" s="1536"/>
      <c r="K1464" s="1536"/>
      <c r="L1464" s="1536"/>
      <c r="M1464" s="1536"/>
      <c r="N1464" s="1536"/>
      <c r="O1464" s="1536"/>
      <c r="P1464" s="1536"/>
      <c r="Q1464" s="1536"/>
      <c r="R1464" s="1536"/>
      <c r="S1464" s="1536"/>
      <c r="T1464" s="1536"/>
      <c r="U1464" s="1536"/>
      <c r="V1464" s="1536"/>
      <c r="W1464" s="1536"/>
      <c r="X1464" s="1536"/>
      <c r="Y1464" s="1536"/>
      <c r="Z1464" s="1536"/>
      <c r="AA1464" s="1536"/>
      <c r="AB1464" s="1536"/>
      <c r="AC1464" s="1536"/>
      <c r="AD1464" s="1536"/>
      <c r="AE1464" s="1536"/>
      <c r="AF1464" s="1536"/>
      <c r="AG1464" s="1536"/>
      <c r="AH1464" s="1536"/>
      <c r="AI1464" s="1536"/>
      <c r="AJ1464" s="1536"/>
      <c r="AK1464" s="1536"/>
      <c r="AL1464" s="1536"/>
      <c r="AM1464" s="1536"/>
      <c r="AN1464" s="1536"/>
      <c r="AO1464" s="1536"/>
      <c r="AP1464" s="1536"/>
      <c r="AQ1464" s="1536"/>
      <c r="AR1464" s="1536"/>
      <c r="AS1464" s="1536"/>
      <c r="AT1464" s="1536"/>
      <c r="AU1464" s="1536"/>
      <c r="AV1464" s="1536"/>
      <c r="AW1464" s="1536"/>
      <c r="AX1464" s="1536"/>
      <c r="AY1464" s="1536"/>
      <c r="AZ1464" s="1536"/>
      <c r="BA1464" s="1536"/>
      <c r="BB1464" s="1536"/>
      <c r="BC1464" s="1536"/>
      <c r="BD1464" s="1536"/>
      <c r="BE1464" s="1536"/>
      <c r="BF1464" s="1536"/>
    </row>
    <row r="1465" spans="2:58" ht="15" x14ac:dyDescent="0.25">
      <c r="B1465" s="1536"/>
      <c r="C1465" s="1536"/>
      <c r="D1465" s="1536"/>
      <c r="E1465" s="1536"/>
      <c r="F1465" s="1536"/>
      <c r="G1465" s="1536"/>
      <c r="H1465" s="1536"/>
      <c r="I1465" s="1536"/>
      <c r="J1465" s="1536"/>
      <c r="K1465" s="1536"/>
      <c r="L1465" s="1536"/>
      <c r="M1465" s="1536"/>
      <c r="N1465" s="1536"/>
      <c r="O1465" s="1536"/>
      <c r="P1465" s="1536"/>
      <c r="Q1465" s="1536"/>
      <c r="R1465" s="1536"/>
      <c r="S1465" s="1536"/>
      <c r="T1465" s="1536"/>
      <c r="U1465" s="1536"/>
      <c r="V1465" s="1536"/>
      <c r="W1465" s="1536"/>
      <c r="X1465" s="1536"/>
      <c r="Y1465" s="1536"/>
      <c r="Z1465" s="1536"/>
      <c r="AA1465" s="1536"/>
      <c r="AB1465" s="1536"/>
      <c r="AC1465" s="1536"/>
      <c r="AD1465" s="1536"/>
      <c r="AE1465" s="1536"/>
      <c r="AF1465" s="1536"/>
      <c r="AG1465" s="1536"/>
      <c r="AH1465" s="1536"/>
      <c r="AI1465" s="1536"/>
      <c r="AJ1465" s="1536"/>
      <c r="AK1465" s="1536"/>
      <c r="AL1465" s="1536"/>
      <c r="AM1465" s="1536"/>
      <c r="AN1465" s="1536"/>
      <c r="AO1465" s="1536"/>
      <c r="AP1465" s="1536"/>
      <c r="AQ1465" s="1536"/>
      <c r="AR1465" s="1536"/>
      <c r="AS1465" s="1536"/>
      <c r="AT1465" s="1536"/>
      <c r="AU1465" s="1536"/>
      <c r="AV1465" s="1536"/>
      <c r="AW1465" s="1536"/>
      <c r="AX1465" s="1536"/>
      <c r="AY1465" s="1536"/>
      <c r="AZ1465" s="1536"/>
      <c r="BA1465" s="1536"/>
      <c r="BB1465" s="1536"/>
      <c r="BC1465" s="1536"/>
      <c r="BD1465" s="1536"/>
      <c r="BE1465" s="1536"/>
      <c r="BF1465" s="1536"/>
    </row>
    <row r="1466" spans="2:58" ht="15" x14ac:dyDescent="0.25">
      <c r="B1466" s="1536"/>
      <c r="C1466" s="1536"/>
      <c r="D1466" s="1536"/>
      <c r="E1466" s="1536"/>
      <c r="F1466" s="1536"/>
      <c r="G1466" s="1536"/>
      <c r="H1466" s="1536"/>
      <c r="I1466" s="1536"/>
      <c r="J1466" s="1536"/>
      <c r="K1466" s="1536"/>
      <c r="L1466" s="1536"/>
      <c r="M1466" s="1536"/>
      <c r="N1466" s="1536"/>
      <c r="O1466" s="1536"/>
      <c r="P1466" s="1536"/>
      <c r="Q1466" s="1536"/>
      <c r="R1466" s="1536"/>
      <c r="S1466" s="1536"/>
      <c r="T1466" s="1536"/>
      <c r="U1466" s="1536"/>
      <c r="V1466" s="1536"/>
      <c r="W1466" s="1536"/>
      <c r="X1466" s="1536"/>
      <c r="Y1466" s="1536"/>
      <c r="Z1466" s="1536"/>
      <c r="AA1466" s="1536"/>
      <c r="AB1466" s="1536"/>
      <c r="AC1466" s="1536"/>
      <c r="AD1466" s="1536"/>
      <c r="AE1466" s="1536"/>
      <c r="AF1466" s="1536"/>
      <c r="AG1466" s="1536"/>
      <c r="AH1466" s="1536"/>
      <c r="AI1466" s="1536"/>
      <c r="AJ1466" s="1536"/>
      <c r="AK1466" s="1536"/>
      <c r="AL1466" s="1536"/>
      <c r="AM1466" s="1536"/>
      <c r="AN1466" s="1536"/>
      <c r="AO1466" s="1536"/>
      <c r="AP1466" s="1536"/>
      <c r="AQ1466" s="1536"/>
      <c r="AR1466" s="1536"/>
      <c r="AS1466" s="1536"/>
      <c r="AT1466" s="1536"/>
      <c r="AU1466" s="1536"/>
      <c r="AV1466" s="1536"/>
      <c r="AW1466" s="1536"/>
      <c r="AX1466" s="1536"/>
      <c r="AY1466" s="1536"/>
      <c r="AZ1466" s="1536"/>
      <c r="BA1466" s="1536"/>
      <c r="BB1466" s="1536"/>
      <c r="BC1466" s="1536"/>
      <c r="BD1466" s="1536"/>
      <c r="BE1466" s="1536"/>
      <c r="BF1466" s="1536"/>
    </row>
    <row r="1467" spans="2:58" ht="15" x14ac:dyDescent="0.25">
      <c r="B1467" s="1536"/>
      <c r="C1467" s="1536"/>
      <c r="D1467" s="1536"/>
      <c r="E1467" s="1536"/>
      <c r="F1467" s="1536"/>
      <c r="G1467" s="1536"/>
      <c r="H1467" s="1536"/>
      <c r="I1467" s="1536"/>
      <c r="J1467" s="1536"/>
      <c r="K1467" s="1536"/>
      <c r="L1467" s="1536"/>
      <c r="M1467" s="1536"/>
      <c r="N1467" s="1536"/>
      <c r="O1467" s="1536"/>
      <c r="P1467" s="1536"/>
      <c r="Q1467" s="1536"/>
      <c r="R1467" s="1536"/>
      <c r="S1467" s="1536"/>
      <c r="T1467" s="1536"/>
      <c r="U1467" s="1536"/>
      <c r="V1467" s="1536"/>
      <c r="W1467" s="1536"/>
      <c r="X1467" s="1536"/>
      <c r="Y1467" s="1536"/>
      <c r="Z1467" s="1536"/>
      <c r="AA1467" s="1536"/>
      <c r="AB1467" s="1536"/>
      <c r="AC1467" s="1536"/>
      <c r="AD1467" s="1536"/>
      <c r="AE1467" s="1536"/>
      <c r="AF1467" s="1536"/>
      <c r="AG1467" s="1536"/>
      <c r="AH1467" s="1536"/>
      <c r="AI1467" s="1536"/>
      <c r="AJ1467" s="1536"/>
      <c r="AK1467" s="1536"/>
      <c r="AL1467" s="1536"/>
      <c r="AM1467" s="1536"/>
      <c r="AN1467" s="1536"/>
      <c r="AO1467" s="1536"/>
      <c r="AP1467" s="1536"/>
      <c r="AQ1467" s="1536"/>
      <c r="AR1467" s="1536"/>
      <c r="AS1467" s="1536"/>
      <c r="AT1467" s="1536"/>
      <c r="AU1467" s="1536"/>
      <c r="AV1467" s="1536"/>
      <c r="AW1467" s="1536"/>
      <c r="AX1467" s="1536"/>
      <c r="AY1467" s="1536"/>
      <c r="AZ1467" s="1536"/>
      <c r="BA1467" s="1536"/>
      <c r="BB1467" s="1536"/>
      <c r="BC1467" s="1536"/>
      <c r="BD1467" s="1536"/>
      <c r="BE1467" s="1536"/>
      <c r="BF1467" s="1536"/>
    </row>
    <row r="1468" spans="2:58" ht="15" x14ac:dyDescent="0.25">
      <c r="B1468" s="1536"/>
      <c r="C1468" s="1536"/>
      <c r="D1468" s="1536"/>
      <c r="E1468" s="1536"/>
      <c r="F1468" s="1536"/>
      <c r="G1468" s="1536"/>
      <c r="H1468" s="1536"/>
      <c r="I1468" s="1536"/>
      <c r="J1468" s="1536"/>
      <c r="K1468" s="1536"/>
      <c r="L1468" s="1536"/>
      <c r="M1468" s="1536"/>
      <c r="N1468" s="1536"/>
      <c r="O1468" s="1536"/>
      <c r="P1468" s="1536"/>
      <c r="Q1468" s="1536"/>
      <c r="R1468" s="1536"/>
      <c r="S1468" s="1536"/>
      <c r="T1468" s="1536"/>
      <c r="U1468" s="1536"/>
      <c r="V1468" s="1536"/>
      <c r="W1468" s="1536"/>
      <c r="X1468" s="1536"/>
      <c r="Y1468" s="1536"/>
      <c r="Z1468" s="1536"/>
      <c r="AA1468" s="1536"/>
      <c r="AB1468" s="1536"/>
      <c r="AC1468" s="1536"/>
      <c r="AD1468" s="1536"/>
      <c r="AE1468" s="1536"/>
      <c r="AF1468" s="1536"/>
      <c r="AG1468" s="1536"/>
      <c r="AH1468" s="1536"/>
      <c r="AI1468" s="1536"/>
      <c r="AJ1468" s="1536"/>
      <c r="AK1468" s="1536"/>
      <c r="AL1468" s="1536"/>
      <c r="AM1468" s="1536"/>
      <c r="AN1468" s="1536"/>
      <c r="AO1468" s="1536"/>
      <c r="AP1468" s="1536"/>
      <c r="AQ1468" s="1536"/>
      <c r="AR1468" s="1536"/>
      <c r="AS1468" s="1536"/>
      <c r="AT1468" s="1536"/>
      <c r="AU1468" s="1536"/>
      <c r="AV1468" s="1536"/>
      <c r="AW1468" s="1536"/>
      <c r="AX1468" s="1536"/>
      <c r="AY1468" s="1536"/>
      <c r="AZ1468" s="1536"/>
      <c r="BA1468" s="1536"/>
      <c r="BB1468" s="1536"/>
      <c r="BC1468" s="1536"/>
      <c r="BD1468" s="1536"/>
      <c r="BE1468" s="1536"/>
      <c r="BF1468" s="1536"/>
    </row>
    <row r="1469" spans="2:58" ht="15" x14ac:dyDescent="0.25">
      <c r="B1469" s="1536"/>
      <c r="C1469" s="1536"/>
      <c r="D1469" s="1536"/>
      <c r="E1469" s="1536"/>
      <c r="F1469" s="1536"/>
      <c r="G1469" s="1536"/>
      <c r="H1469" s="1536"/>
      <c r="I1469" s="1536"/>
      <c r="J1469" s="1536"/>
      <c r="K1469" s="1536"/>
      <c r="L1469" s="1536"/>
      <c r="M1469" s="1536"/>
      <c r="N1469" s="1536"/>
      <c r="O1469" s="1536"/>
      <c r="P1469" s="1536"/>
      <c r="Q1469" s="1536"/>
      <c r="R1469" s="1536"/>
      <c r="S1469" s="1536"/>
      <c r="T1469" s="1536"/>
      <c r="U1469" s="1536"/>
      <c r="V1469" s="1536"/>
      <c r="W1469" s="1536"/>
      <c r="X1469" s="1536"/>
      <c r="Y1469" s="1536"/>
      <c r="Z1469" s="1536"/>
      <c r="AA1469" s="1536"/>
      <c r="AB1469" s="1536"/>
      <c r="AC1469" s="1536"/>
      <c r="AD1469" s="1536"/>
      <c r="AE1469" s="1536"/>
      <c r="AF1469" s="1536"/>
      <c r="AG1469" s="1536"/>
      <c r="AH1469" s="1536"/>
      <c r="AI1469" s="1536"/>
      <c r="AJ1469" s="1536"/>
      <c r="AK1469" s="1536"/>
      <c r="AL1469" s="1536"/>
      <c r="AM1469" s="1536"/>
      <c r="AN1469" s="1536"/>
      <c r="AO1469" s="1536"/>
      <c r="AP1469" s="1536"/>
      <c r="AQ1469" s="1536"/>
      <c r="AR1469" s="1536"/>
      <c r="AS1469" s="1536"/>
      <c r="AT1469" s="1536"/>
      <c r="AU1469" s="1536"/>
      <c r="AV1469" s="1536"/>
      <c r="AW1469" s="1536"/>
      <c r="AX1469" s="1536"/>
      <c r="AY1469" s="1536"/>
      <c r="AZ1469" s="1536"/>
      <c r="BA1469" s="1536"/>
      <c r="BB1469" s="1536"/>
      <c r="BC1469" s="1536"/>
      <c r="BD1469" s="1536"/>
      <c r="BE1469" s="1536"/>
      <c r="BF1469" s="1536"/>
    </row>
    <row r="1470" spans="2:58" ht="15" x14ac:dyDescent="0.25">
      <c r="B1470" s="1536"/>
      <c r="C1470" s="1536"/>
      <c r="D1470" s="1536"/>
      <c r="E1470" s="1536"/>
      <c r="F1470" s="1536"/>
      <c r="G1470" s="1536"/>
      <c r="H1470" s="1536"/>
      <c r="I1470" s="1536"/>
      <c r="J1470" s="1536"/>
      <c r="K1470" s="1536"/>
      <c r="L1470" s="1536"/>
      <c r="M1470" s="1536"/>
      <c r="N1470" s="1536"/>
      <c r="O1470" s="1536"/>
      <c r="P1470" s="1536"/>
      <c r="Q1470" s="1536"/>
      <c r="R1470" s="1536"/>
      <c r="S1470" s="1536"/>
      <c r="T1470" s="1536"/>
      <c r="U1470" s="1536"/>
      <c r="V1470" s="1536"/>
      <c r="W1470" s="1536"/>
      <c r="X1470" s="1536"/>
      <c r="Y1470" s="1536"/>
      <c r="Z1470" s="1536"/>
      <c r="AA1470" s="1536"/>
      <c r="AB1470" s="1536"/>
      <c r="AC1470" s="1536"/>
      <c r="AD1470" s="1536"/>
      <c r="AE1470" s="1536"/>
      <c r="AF1470" s="1536"/>
      <c r="AG1470" s="1536"/>
      <c r="AH1470" s="1536"/>
      <c r="AI1470" s="1536"/>
      <c r="AJ1470" s="1536"/>
      <c r="AK1470" s="1536"/>
      <c r="AL1470" s="1536"/>
      <c r="AM1470" s="1536"/>
      <c r="AN1470" s="1536"/>
      <c r="AO1470" s="1536"/>
      <c r="AP1470" s="1536"/>
      <c r="AQ1470" s="1536"/>
      <c r="AR1470" s="1536"/>
      <c r="AS1470" s="1536"/>
      <c r="AT1470" s="1536"/>
      <c r="AU1470" s="1536"/>
      <c r="AV1470" s="1536"/>
      <c r="AW1470" s="1536"/>
      <c r="AX1470" s="1536"/>
      <c r="AY1470" s="1536"/>
      <c r="AZ1470" s="1536"/>
      <c r="BA1470" s="1536"/>
      <c r="BB1470" s="1536"/>
      <c r="BC1470" s="1536"/>
      <c r="BD1470" s="1536"/>
      <c r="BE1470" s="1536"/>
      <c r="BF1470" s="1536"/>
    </row>
    <row r="1471" spans="2:58" ht="15" x14ac:dyDescent="0.25">
      <c r="B1471" s="1536"/>
      <c r="C1471" s="1536"/>
      <c r="D1471" s="1536"/>
      <c r="E1471" s="1536"/>
      <c r="F1471" s="1536"/>
      <c r="G1471" s="1536"/>
      <c r="H1471" s="1536"/>
      <c r="I1471" s="1536"/>
      <c r="J1471" s="1536"/>
      <c r="K1471" s="1536"/>
      <c r="L1471" s="1536"/>
      <c r="M1471" s="1536"/>
      <c r="N1471" s="1536"/>
      <c r="O1471" s="1536"/>
      <c r="P1471" s="1536"/>
      <c r="Q1471" s="1536"/>
      <c r="R1471" s="1536"/>
      <c r="S1471" s="1536"/>
      <c r="T1471" s="1536"/>
      <c r="U1471" s="1536"/>
      <c r="V1471" s="1536"/>
      <c r="W1471" s="1536"/>
      <c r="X1471" s="1536"/>
      <c r="Y1471" s="1536"/>
      <c r="Z1471" s="1536"/>
      <c r="AA1471" s="1536"/>
      <c r="AB1471" s="1536"/>
      <c r="AC1471" s="1536"/>
      <c r="AD1471" s="1536"/>
      <c r="AE1471" s="1536"/>
      <c r="AF1471" s="1536"/>
      <c r="AG1471" s="1536"/>
      <c r="AH1471" s="1536"/>
      <c r="AI1471" s="1536"/>
      <c r="AJ1471" s="1536"/>
      <c r="AK1471" s="1536"/>
      <c r="AL1471" s="1536"/>
      <c r="AM1471" s="1536"/>
      <c r="AN1471" s="1536"/>
      <c r="AO1471" s="1536"/>
      <c r="AP1471" s="1536"/>
      <c r="AQ1471" s="1536"/>
      <c r="AR1471" s="1536"/>
      <c r="AS1471" s="1536"/>
      <c r="AT1471" s="1536"/>
      <c r="AU1471" s="1536"/>
      <c r="AV1471" s="1536"/>
      <c r="AW1471" s="1536"/>
      <c r="AX1471" s="1536"/>
      <c r="AY1471" s="1536"/>
      <c r="AZ1471" s="1536"/>
      <c r="BA1471" s="1536"/>
      <c r="BB1471" s="1536"/>
      <c r="BC1471" s="1536"/>
      <c r="BD1471" s="1536"/>
      <c r="BE1471" s="1536"/>
      <c r="BF1471" s="1536"/>
    </row>
    <row r="1472" spans="2:58" ht="15" x14ac:dyDescent="0.25">
      <c r="B1472" s="1536"/>
      <c r="C1472" s="1536"/>
      <c r="D1472" s="1536"/>
      <c r="E1472" s="1536"/>
      <c r="F1472" s="1536"/>
      <c r="G1472" s="1536"/>
      <c r="H1472" s="1536"/>
      <c r="I1472" s="1536"/>
      <c r="J1472" s="1536"/>
      <c r="K1472" s="1536"/>
      <c r="L1472" s="1536"/>
      <c r="M1472" s="1536"/>
      <c r="N1472" s="1536"/>
      <c r="O1472" s="1536"/>
      <c r="P1472" s="1536"/>
      <c r="Q1472" s="1536"/>
      <c r="R1472" s="1536"/>
      <c r="S1472" s="1536"/>
      <c r="T1472" s="1536"/>
      <c r="U1472" s="1536"/>
      <c r="V1472" s="1536"/>
      <c r="W1472" s="1536"/>
      <c r="X1472" s="1536"/>
      <c r="Y1472" s="1536"/>
      <c r="Z1472" s="1536"/>
      <c r="AA1472" s="1536"/>
      <c r="AB1472" s="1536"/>
      <c r="AC1472" s="1536"/>
      <c r="AD1472" s="1536"/>
      <c r="AE1472" s="1536"/>
      <c r="AF1472" s="1536"/>
      <c r="AG1472" s="1536"/>
      <c r="AH1472" s="1536"/>
      <c r="AI1472" s="1536"/>
      <c r="AJ1472" s="1536"/>
      <c r="AK1472" s="1536"/>
      <c r="AL1472" s="1536"/>
      <c r="AM1472" s="1536"/>
      <c r="AN1472" s="1536"/>
      <c r="AO1472" s="1536"/>
      <c r="AP1472" s="1536"/>
      <c r="AQ1472" s="1536"/>
      <c r="AR1472" s="1536"/>
      <c r="AS1472" s="1536"/>
      <c r="AT1472" s="1536"/>
      <c r="AU1472" s="1536"/>
      <c r="AV1472" s="1536"/>
      <c r="AW1472" s="1536"/>
      <c r="AX1472" s="1536"/>
      <c r="AY1472" s="1536"/>
      <c r="AZ1472" s="1536"/>
      <c r="BA1472" s="1536"/>
      <c r="BB1472" s="1536"/>
      <c r="BC1472" s="1536"/>
      <c r="BD1472" s="1536"/>
      <c r="BE1472" s="1536"/>
      <c r="BF1472" s="1536"/>
    </row>
    <row r="1473" spans="2:58" ht="15" x14ac:dyDescent="0.25">
      <c r="B1473" s="1536"/>
      <c r="C1473" s="1536"/>
      <c r="D1473" s="1536"/>
      <c r="E1473" s="1536"/>
      <c r="F1473" s="1536"/>
      <c r="G1473" s="1536"/>
      <c r="H1473" s="1536"/>
      <c r="I1473" s="1536"/>
      <c r="J1473" s="1536"/>
      <c r="K1473" s="1536"/>
      <c r="L1473" s="1536"/>
      <c r="M1473" s="1536"/>
      <c r="N1473" s="1536"/>
      <c r="O1473" s="1536"/>
      <c r="P1473" s="1536"/>
      <c r="Q1473" s="1536"/>
      <c r="R1473" s="1536"/>
      <c r="S1473" s="1536"/>
      <c r="T1473" s="1536"/>
      <c r="U1473" s="1536"/>
      <c r="V1473" s="1536"/>
      <c r="W1473" s="1536"/>
      <c r="X1473" s="1536"/>
      <c r="Y1473" s="1536"/>
      <c r="Z1473" s="1536"/>
      <c r="AA1473" s="1536"/>
      <c r="AB1473" s="1536"/>
      <c r="AC1473" s="1536"/>
      <c r="AD1473" s="1536"/>
      <c r="AE1473" s="1536"/>
      <c r="AF1473" s="1536"/>
      <c r="AG1473" s="1536"/>
      <c r="AH1473" s="1536"/>
      <c r="AI1473" s="1536"/>
      <c r="AJ1473" s="1536"/>
      <c r="AK1473" s="1536"/>
      <c r="AL1473" s="1536"/>
      <c r="AM1473" s="1536"/>
      <c r="AN1473" s="1536"/>
      <c r="AO1473" s="1536"/>
      <c r="AP1473" s="1536"/>
      <c r="AQ1473" s="1536"/>
      <c r="AR1473" s="1536"/>
      <c r="AS1473" s="1536"/>
      <c r="AT1473" s="1536"/>
      <c r="AU1473" s="1536"/>
      <c r="AV1473" s="1536"/>
      <c r="AW1473" s="1536"/>
      <c r="AX1473" s="1536"/>
      <c r="AY1473" s="1536"/>
      <c r="AZ1473" s="1536"/>
      <c r="BA1473" s="1536"/>
      <c r="BB1473" s="1536"/>
      <c r="BC1473" s="1536"/>
      <c r="BD1473" s="1536"/>
      <c r="BE1473" s="1536"/>
      <c r="BF1473" s="1536"/>
    </row>
    <row r="1474" spans="2:58" ht="15" x14ac:dyDescent="0.25">
      <c r="B1474" s="1536"/>
      <c r="C1474" s="1536"/>
      <c r="D1474" s="1536"/>
      <c r="E1474" s="1536"/>
      <c r="F1474" s="1536"/>
      <c r="G1474" s="1536"/>
      <c r="H1474" s="1536"/>
      <c r="I1474" s="1536"/>
      <c r="J1474" s="1536"/>
      <c r="K1474" s="1536"/>
      <c r="L1474" s="1536"/>
      <c r="M1474" s="1536"/>
      <c r="N1474" s="1536"/>
      <c r="O1474" s="1536"/>
      <c r="P1474" s="1536"/>
      <c r="Q1474" s="1536"/>
      <c r="R1474" s="1536"/>
      <c r="S1474" s="1536"/>
      <c r="T1474" s="1536"/>
      <c r="U1474" s="1536"/>
      <c r="V1474" s="1536"/>
      <c r="W1474" s="1536"/>
      <c r="X1474" s="1536"/>
      <c r="Y1474" s="1536"/>
      <c r="Z1474" s="1536"/>
      <c r="AA1474" s="1536"/>
      <c r="AB1474" s="1536"/>
      <c r="AC1474" s="1536"/>
      <c r="AD1474" s="1536"/>
      <c r="AE1474" s="1536"/>
      <c r="AF1474" s="1536"/>
      <c r="AG1474" s="1536"/>
      <c r="AH1474" s="1536"/>
      <c r="AI1474" s="1536"/>
      <c r="AJ1474" s="1536"/>
      <c r="AK1474" s="1536"/>
      <c r="AL1474" s="1536"/>
      <c r="AM1474" s="1536"/>
      <c r="AN1474" s="1536"/>
      <c r="AO1474" s="1536"/>
      <c r="AP1474" s="1536"/>
      <c r="AQ1474" s="1536"/>
      <c r="AR1474" s="1536"/>
      <c r="AS1474" s="1536"/>
      <c r="AT1474" s="1536"/>
      <c r="AU1474" s="1536"/>
      <c r="AV1474" s="1536"/>
      <c r="AW1474" s="1536"/>
      <c r="AX1474" s="1536"/>
      <c r="AY1474" s="1536"/>
      <c r="AZ1474" s="1536"/>
      <c r="BA1474" s="1536"/>
      <c r="BB1474" s="1536"/>
      <c r="BC1474" s="1536"/>
      <c r="BD1474" s="1536"/>
      <c r="BE1474" s="1536"/>
      <c r="BF1474" s="1536"/>
    </row>
    <row r="1475" spans="2:58" ht="15" x14ac:dyDescent="0.25">
      <c r="B1475" s="1536"/>
      <c r="C1475" s="1536"/>
      <c r="D1475" s="1536"/>
      <c r="E1475" s="1536"/>
      <c r="F1475" s="1536"/>
      <c r="G1475" s="1536"/>
      <c r="H1475" s="1536"/>
      <c r="I1475" s="1536"/>
      <c r="J1475" s="1536"/>
      <c r="K1475" s="1536"/>
      <c r="L1475" s="1536"/>
      <c r="M1475" s="1536"/>
      <c r="N1475" s="1536"/>
      <c r="O1475" s="1536"/>
      <c r="P1475" s="1536"/>
      <c r="Q1475" s="1536"/>
      <c r="R1475" s="1536"/>
      <c r="S1475" s="1536"/>
      <c r="T1475" s="1536"/>
      <c r="U1475" s="1536"/>
      <c r="V1475" s="1536"/>
      <c r="W1475" s="1536"/>
      <c r="X1475" s="1536"/>
      <c r="Y1475" s="1536"/>
      <c r="Z1475" s="1536"/>
      <c r="AA1475" s="1536"/>
      <c r="AB1475" s="1536"/>
      <c r="AC1475" s="1536"/>
      <c r="AD1475" s="1536"/>
      <c r="AE1475" s="1536"/>
      <c r="AF1475" s="1536"/>
      <c r="AG1475" s="1536"/>
      <c r="AH1475" s="1536"/>
      <c r="AI1475" s="1536"/>
      <c r="AJ1475" s="1536"/>
      <c r="AK1475" s="1536"/>
      <c r="AL1475" s="1536"/>
      <c r="AM1475" s="1536"/>
      <c r="AN1475" s="1536"/>
      <c r="AO1475" s="1536"/>
      <c r="AP1475" s="1536"/>
      <c r="AQ1475" s="1536"/>
      <c r="AR1475" s="1536"/>
      <c r="AS1475" s="1536"/>
      <c r="AT1475" s="1536"/>
      <c r="AU1475" s="1536"/>
      <c r="AV1475" s="1536"/>
      <c r="AW1475" s="1536"/>
      <c r="AX1475" s="1536"/>
      <c r="AY1475" s="1536"/>
      <c r="AZ1475" s="1536"/>
      <c r="BA1475" s="1536"/>
      <c r="BB1475" s="1536"/>
      <c r="BC1475" s="1536"/>
      <c r="BD1475" s="1536"/>
      <c r="BE1475" s="1536"/>
      <c r="BF1475" s="1536"/>
    </row>
    <row r="1476" spans="2:58" ht="15" x14ac:dyDescent="0.25">
      <c r="B1476" s="1536"/>
      <c r="C1476" s="1536"/>
      <c r="D1476" s="1536"/>
      <c r="E1476" s="1536"/>
      <c r="F1476" s="1536"/>
      <c r="G1476" s="1536"/>
      <c r="H1476" s="1536"/>
      <c r="I1476" s="1536"/>
      <c r="J1476" s="1536"/>
      <c r="K1476" s="1536"/>
      <c r="L1476" s="1536"/>
      <c r="M1476" s="1536"/>
      <c r="N1476" s="1536"/>
      <c r="O1476" s="1536"/>
      <c r="P1476" s="1536"/>
      <c r="Q1476" s="1536"/>
      <c r="R1476" s="1536"/>
      <c r="S1476" s="1536"/>
      <c r="T1476" s="1536"/>
      <c r="U1476" s="1536"/>
      <c r="V1476" s="1536"/>
      <c r="W1476" s="1536"/>
      <c r="X1476" s="1536"/>
      <c r="Y1476" s="1536"/>
      <c r="Z1476" s="1536"/>
      <c r="AA1476" s="1536"/>
      <c r="AB1476" s="1536"/>
      <c r="AC1476" s="1536"/>
      <c r="AD1476" s="1536"/>
      <c r="AE1476" s="1536"/>
      <c r="AF1476" s="1536"/>
      <c r="AG1476" s="1536"/>
      <c r="AH1476" s="1536"/>
      <c r="AI1476" s="1536"/>
      <c r="AJ1476" s="1536"/>
      <c r="AK1476" s="1536"/>
      <c r="AL1476" s="1536"/>
      <c r="AM1476" s="1536"/>
      <c r="AN1476" s="1536"/>
      <c r="AO1476" s="1536"/>
      <c r="AP1476" s="1536"/>
      <c r="AQ1476" s="1536"/>
      <c r="AR1476" s="1536"/>
      <c r="AS1476" s="1536"/>
      <c r="AT1476" s="1536"/>
      <c r="AU1476" s="1536"/>
      <c r="AV1476" s="1536"/>
      <c r="AW1476" s="1536"/>
      <c r="AX1476" s="1536"/>
      <c r="AY1476" s="1536"/>
      <c r="AZ1476" s="1536"/>
      <c r="BA1476" s="1536"/>
      <c r="BB1476" s="1536"/>
      <c r="BC1476" s="1536"/>
      <c r="BD1476" s="1536"/>
      <c r="BE1476" s="1536"/>
      <c r="BF1476" s="1536"/>
    </row>
    <row r="1477" spans="2:58" ht="15" x14ac:dyDescent="0.25">
      <c r="B1477" s="1536"/>
      <c r="C1477" s="1536"/>
      <c r="D1477" s="1536"/>
      <c r="E1477" s="1536"/>
      <c r="F1477" s="1536"/>
      <c r="G1477" s="1536"/>
      <c r="H1477" s="1536"/>
      <c r="I1477" s="1536"/>
      <c r="J1477" s="1536"/>
      <c r="K1477" s="1536"/>
      <c r="L1477" s="1536"/>
      <c r="M1477" s="1536"/>
      <c r="N1477" s="1536"/>
      <c r="O1477" s="1536"/>
      <c r="P1477" s="1536"/>
      <c r="Q1477" s="1536"/>
      <c r="R1477" s="1536"/>
      <c r="S1477" s="1536"/>
      <c r="T1477" s="1536"/>
      <c r="U1477" s="1536"/>
      <c r="V1477" s="1536"/>
      <c r="W1477" s="1536"/>
      <c r="X1477" s="1536"/>
      <c r="Y1477" s="1536"/>
      <c r="Z1477" s="1536"/>
      <c r="AA1477" s="1536"/>
      <c r="AB1477" s="1536"/>
      <c r="AC1477" s="1536"/>
      <c r="AD1477" s="1536"/>
      <c r="AE1477" s="1536"/>
      <c r="AF1477" s="1536"/>
      <c r="AG1477" s="1536"/>
      <c r="AH1477" s="1536"/>
      <c r="AI1477" s="1536"/>
      <c r="AJ1477" s="1536"/>
      <c r="AK1477" s="1536"/>
      <c r="AL1477" s="1536"/>
      <c r="AM1477" s="1536"/>
      <c r="AN1477" s="1536"/>
      <c r="AO1477" s="1536"/>
      <c r="AP1477" s="1536"/>
      <c r="AQ1477" s="1536"/>
      <c r="AR1477" s="1536"/>
      <c r="AS1477" s="1536"/>
      <c r="AT1477" s="1536"/>
      <c r="AU1477" s="1536"/>
      <c r="AV1477" s="1536"/>
      <c r="AW1477" s="1536"/>
      <c r="AX1477" s="1536"/>
      <c r="AY1477" s="1536"/>
      <c r="AZ1477" s="1536"/>
      <c r="BA1477" s="1536"/>
      <c r="BB1477" s="1536"/>
      <c r="BC1477" s="1536"/>
      <c r="BD1477" s="1536"/>
      <c r="BE1477" s="1536"/>
      <c r="BF1477" s="1536"/>
    </row>
    <row r="1478" spans="2:58" ht="15" x14ac:dyDescent="0.25">
      <c r="B1478" s="1536"/>
      <c r="C1478" s="1536"/>
      <c r="D1478" s="1536"/>
      <c r="E1478" s="1536"/>
      <c r="F1478" s="1536"/>
      <c r="G1478" s="1536"/>
      <c r="H1478" s="1536"/>
      <c r="I1478" s="1536"/>
      <c r="J1478" s="1536"/>
      <c r="K1478" s="1536"/>
      <c r="L1478" s="1536"/>
      <c r="M1478" s="1536"/>
      <c r="N1478" s="1536"/>
      <c r="O1478" s="1536"/>
      <c r="P1478" s="1536"/>
      <c r="Q1478" s="1536"/>
      <c r="R1478" s="1536"/>
      <c r="S1478" s="1536"/>
      <c r="T1478" s="1536"/>
      <c r="U1478" s="1536"/>
      <c r="V1478" s="1536"/>
      <c r="W1478" s="1536"/>
      <c r="X1478" s="1536"/>
      <c r="Y1478" s="1536"/>
      <c r="Z1478" s="1536"/>
      <c r="AA1478" s="1536"/>
      <c r="AB1478" s="1536"/>
      <c r="AC1478" s="1536"/>
      <c r="AD1478" s="1536"/>
      <c r="AE1478" s="1536"/>
      <c r="AF1478" s="1536"/>
      <c r="AG1478" s="1536"/>
      <c r="AH1478" s="1536"/>
      <c r="AI1478" s="1536"/>
      <c r="AJ1478" s="1536"/>
      <c r="AK1478" s="1536"/>
      <c r="AL1478" s="1536"/>
      <c r="AM1478" s="1536"/>
      <c r="AN1478" s="1536"/>
      <c r="AO1478" s="1536"/>
      <c r="AP1478" s="1536"/>
      <c r="AQ1478" s="1536"/>
      <c r="AR1478" s="1536"/>
      <c r="AS1478" s="1536"/>
      <c r="AT1478" s="1536"/>
      <c r="AU1478" s="1536"/>
      <c r="AV1478" s="1536"/>
      <c r="AW1478" s="1536"/>
      <c r="AX1478" s="1536"/>
      <c r="AY1478" s="1536"/>
      <c r="AZ1478" s="1536"/>
      <c r="BA1478" s="1536"/>
      <c r="BB1478" s="1536"/>
      <c r="BC1478" s="1536"/>
      <c r="BD1478" s="1536"/>
      <c r="BE1478" s="1536"/>
      <c r="BF1478" s="1536"/>
    </row>
    <row r="1479" spans="2:58" ht="15" x14ac:dyDescent="0.25">
      <c r="B1479" s="1536"/>
      <c r="C1479" s="1536"/>
      <c r="D1479" s="1536"/>
      <c r="E1479" s="1536"/>
      <c r="F1479" s="1536"/>
      <c r="G1479" s="1536"/>
      <c r="H1479" s="1536"/>
      <c r="I1479" s="1536"/>
      <c r="J1479" s="1536"/>
      <c r="K1479" s="1536"/>
      <c r="L1479" s="1536"/>
      <c r="M1479" s="1536"/>
      <c r="N1479" s="1536"/>
      <c r="O1479" s="1536"/>
      <c r="P1479" s="1536"/>
      <c r="Q1479" s="1536"/>
      <c r="R1479" s="1536"/>
      <c r="S1479" s="1536"/>
      <c r="T1479" s="1536"/>
      <c r="U1479" s="1536"/>
      <c r="V1479" s="1536"/>
      <c r="W1479" s="1536"/>
      <c r="X1479" s="1536"/>
      <c r="Y1479" s="1536"/>
      <c r="Z1479" s="1536"/>
      <c r="AA1479" s="1536"/>
      <c r="AB1479" s="1536"/>
      <c r="AC1479" s="1536"/>
      <c r="AD1479" s="1536"/>
      <c r="AE1479" s="1536"/>
      <c r="AF1479" s="1536"/>
      <c r="AG1479" s="1536"/>
      <c r="AH1479" s="1536"/>
      <c r="AI1479" s="1536"/>
      <c r="AJ1479" s="1536"/>
      <c r="AK1479" s="1536"/>
      <c r="AL1479" s="1536"/>
      <c r="AM1479" s="1536"/>
      <c r="AN1479" s="1536"/>
      <c r="AO1479" s="1536"/>
      <c r="AP1479" s="1536"/>
      <c r="AQ1479" s="1536"/>
      <c r="AR1479" s="1536"/>
      <c r="AS1479" s="1536"/>
      <c r="AT1479" s="1536"/>
      <c r="AU1479" s="1536"/>
      <c r="AV1479" s="1536"/>
      <c r="AW1479" s="1536"/>
      <c r="AX1479" s="1536"/>
      <c r="AY1479" s="1536"/>
      <c r="AZ1479" s="1536"/>
      <c r="BA1479" s="1536"/>
      <c r="BB1479" s="1536"/>
      <c r="BC1479" s="1536"/>
      <c r="BD1479" s="1536"/>
      <c r="BE1479" s="1536"/>
      <c r="BF1479" s="1536"/>
    </row>
    <row r="1480" spans="2:58" ht="15" x14ac:dyDescent="0.25">
      <c r="B1480" s="1536"/>
      <c r="C1480" s="1536"/>
      <c r="D1480" s="1536"/>
      <c r="E1480" s="1536"/>
      <c r="F1480" s="1536"/>
      <c r="G1480" s="1536"/>
      <c r="H1480" s="1536"/>
      <c r="I1480" s="1536"/>
      <c r="J1480" s="1536"/>
      <c r="K1480" s="1536"/>
      <c r="L1480" s="1536"/>
      <c r="M1480" s="1536"/>
      <c r="N1480" s="1536"/>
      <c r="O1480" s="1536"/>
      <c r="P1480" s="1536"/>
      <c r="Q1480" s="1536"/>
      <c r="R1480" s="1536"/>
      <c r="S1480" s="1536"/>
      <c r="T1480" s="1536"/>
      <c r="U1480" s="1536"/>
      <c r="V1480" s="1536"/>
      <c r="W1480" s="1536"/>
      <c r="X1480" s="1536"/>
      <c r="Y1480" s="1536"/>
      <c r="Z1480" s="1536"/>
      <c r="AA1480" s="1536"/>
      <c r="AB1480" s="1536"/>
      <c r="AC1480" s="1536"/>
      <c r="AD1480" s="1536"/>
      <c r="AE1480" s="1536"/>
      <c r="AF1480" s="1536"/>
      <c r="AG1480" s="1536"/>
      <c r="AH1480" s="1536"/>
      <c r="AI1480" s="1536"/>
      <c r="AJ1480" s="1536"/>
      <c r="AK1480" s="1536"/>
      <c r="AL1480" s="1536"/>
      <c r="AM1480" s="1536"/>
      <c r="AN1480" s="1536"/>
      <c r="AO1480" s="1536"/>
      <c r="AP1480" s="1536"/>
      <c r="AQ1480" s="1536"/>
      <c r="AR1480" s="1536"/>
      <c r="AS1480" s="1536"/>
      <c r="AT1480" s="1536"/>
      <c r="AU1480" s="1536"/>
      <c r="AV1480" s="1536"/>
      <c r="AW1480" s="1536"/>
      <c r="AX1480" s="1536"/>
      <c r="AY1480" s="1536"/>
      <c r="AZ1480" s="1536"/>
      <c r="BA1480" s="1536"/>
      <c r="BB1480" s="1536"/>
      <c r="BC1480" s="1536"/>
      <c r="BD1480" s="1536"/>
      <c r="BE1480" s="1536"/>
      <c r="BF1480" s="1536"/>
    </row>
    <row r="1481" spans="2:58" ht="15" x14ac:dyDescent="0.25">
      <c r="B1481" s="1536"/>
      <c r="C1481" s="1536"/>
      <c r="D1481" s="1536"/>
      <c r="E1481" s="1536"/>
      <c r="F1481" s="1536"/>
      <c r="G1481" s="1536"/>
      <c r="H1481" s="1536"/>
      <c r="I1481" s="1536"/>
      <c r="J1481" s="1536"/>
      <c r="K1481" s="1536"/>
      <c r="L1481" s="1536"/>
      <c r="M1481" s="1536"/>
      <c r="N1481" s="1536"/>
      <c r="O1481" s="1536"/>
      <c r="P1481" s="1536"/>
      <c r="Q1481" s="1536"/>
      <c r="R1481" s="1536"/>
      <c r="S1481" s="1536"/>
      <c r="T1481" s="1536"/>
      <c r="U1481" s="1536"/>
      <c r="V1481" s="1536"/>
      <c r="W1481" s="1536"/>
      <c r="X1481" s="1536"/>
      <c r="Y1481" s="1536"/>
      <c r="Z1481" s="1536"/>
      <c r="AA1481" s="1536"/>
      <c r="AB1481" s="1536"/>
      <c r="AC1481" s="1536"/>
      <c r="AD1481" s="1536"/>
      <c r="AE1481" s="1536"/>
      <c r="AF1481" s="1536"/>
      <c r="AG1481" s="1536"/>
      <c r="AH1481" s="1536"/>
      <c r="AI1481" s="1536"/>
      <c r="AJ1481" s="1536"/>
      <c r="AK1481" s="1536"/>
      <c r="AL1481" s="1536"/>
      <c r="AM1481" s="1536"/>
      <c r="AN1481" s="1536"/>
      <c r="AO1481" s="1536"/>
      <c r="AP1481" s="1536"/>
      <c r="AQ1481" s="1536"/>
      <c r="AR1481" s="1536"/>
      <c r="AS1481" s="1536"/>
      <c r="AT1481" s="1536"/>
      <c r="AU1481" s="1536"/>
      <c r="AV1481" s="1536"/>
      <c r="AW1481" s="1536"/>
      <c r="AX1481" s="1536"/>
      <c r="AY1481" s="1536"/>
      <c r="AZ1481" s="1536"/>
      <c r="BA1481" s="1536"/>
      <c r="BB1481" s="1536"/>
      <c r="BC1481" s="1536"/>
      <c r="BD1481" s="1536"/>
      <c r="BE1481" s="1536"/>
      <c r="BF1481" s="1536"/>
    </row>
    <row r="1482" spans="2:58" ht="15" x14ac:dyDescent="0.25">
      <c r="B1482" s="1536"/>
      <c r="C1482" s="1536"/>
      <c r="D1482" s="1536"/>
      <c r="E1482" s="1536"/>
      <c r="F1482" s="1536"/>
      <c r="G1482" s="1536"/>
      <c r="H1482" s="1536"/>
      <c r="I1482" s="1536"/>
      <c r="J1482" s="1536"/>
      <c r="K1482" s="1536"/>
      <c r="L1482" s="1536"/>
      <c r="M1482" s="1536"/>
      <c r="N1482" s="1536"/>
      <c r="O1482" s="1536"/>
      <c r="P1482" s="1536"/>
      <c r="Q1482" s="1536"/>
      <c r="R1482" s="1536"/>
      <c r="S1482" s="1536"/>
      <c r="T1482" s="1536"/>
      <c r="U1482" s="1536"/>
      <c r="V1482" s="1536"/>
      <c r="W1482" s="1536"/>
      <c r="X1482" s="1536"/>
      <c r="Y1482" s="1536"/>
      <c r="Z1482" s="1536"/>
      <c r="AA1482" s="1536"/>
      <c r="AB1482" s="1536"/>
      <c r="AC1482" s="1536"/>
      <c r="AD1482" s="1536"/>
      <c r="AE1482" s="1536"/>
      <c r="AF1482" s="1536"/>
      <c r="AG1482" s="1536"/>
      <c r="AH1482" s="1536"/>
      <c r="AI1482" s="1536"/>
      <c r="AJ1482" s="1536"/>
      <c r="AK1482" s="1536"/>
      <c r="AL1482" s="1536"/>
      <c r="AM1482" s="1536"/>
      <c r="AN1482" s="1536"/>
      <c r="AO1482" s="1536"/>
      <c r="AP1482" s="1536"/>
      <c r="AQ1482" s="1536"/>
      <c r="AR1482" s="1536"/>
      <c r="AS1482" s="1536"/>
      <c r="AT1482" s="1536"/>
      <c r="AU1482" s="1536"/>
      <c r="AV1482" s="1536"/>
      <c r="AW1482" s="1536"/>
      <c r="AX1482" s="1536"/>
      <c r="AY1482" s="1536"/>
      <c r="AZ1482" s="1536"/>
      <c r="BA1482" s="1536"/>
      <c r="BB1482" s="1536"/>
      <c r="BC1482" s="1536"/>
      <c r="BD1482" s="1536"/>
      <c r="BE1482" s="1536"/>
      <c r="BF1482" s="1536"/>
    </row>
    <row r="1483" spans="2:58" ht="15" x14ac:dyDescent="0.25">
      <c r="B1483" s="1536"/>
      <c r="C1483" s="1536"/>
      <c r="D1483" s="1536"/>
      <c r="E1483" s="1536"/>
      <c r="F1483" s="1536"/>
      <c r="G1483" s="1536"/>
      <c r="H1483" s="1536"/>
      <c r="I1483" s="1536"/>
      <c r="J1483" s="1536"/>
      <c r="K1483" s="1536"/>
      <c r="L1483" s="1536"/>
      <c r="M1483" s="1536"/>
      <c r="N1483" s="1536"/>
      <c r="O1483" s="1536"/>
      <c r="P1483" s="1536"/>
      <c r="Q1483" s="1536"/>
      <c r="R1483" s="1536"/>
      <c r="S1483" s="1536"/>
      <c r="T1483" s="1536"/>
      <c r="U1483" s="1536"/>
      <c r="V1483" s="1536"/>
      <c r="W1483" s="1536"/>
      <c r="X1483" s="1536"/>
      <c r="Y1483" s="1536"/>
      <c r="Z1483" s="1536"/>
      <c r="AA1483" s="1536"/>
      <c r="AB1483" s="1536"/>
      <c r="AC1483" s="1536"/>
      <c r="AD1483" s="1536"/>
      <c r="AE1483" s="1536"/>
      <c r="AF1483" s="1536"/>
      <c r="AG1483" s="1536"/>
      <c r="AH1483" s="1536"/>
      <c r="AI1483" s="1536"/>
      <c r="AJ1483" s="1536"/>
      <c r="AK1483" s="1536"/>
      <c r="AL1483" s="1536"/>
      <c r="AM1483" s="1536"/>
      <c r="AN1483" s="1536"/>
      <c r="AO1483" s="1536"/>
      <c r="AP1483" s="1536"/>
      <c r="AQ1483" s="1536"/>
      <c r="AR1483" s="1536"/>
      <c r="AS1483" s="1536"/>
      <c r="AT1483" s="1536"/>
      <c r="AU1483" s="1536"/>
      <c r="AV1483" s="1536"/>
      <c r="AW1483" s="1536"/>
      <c r="AX1483" s="1536"/>
      <c r="AY1483" s="1536"/>
      <c r="AZ1483" s="1536"/>
      <c r="BA1483" s="1536"/>
      <c r="BB1483" s="1536"/>
      <c r="BC1483" s="1536"/>
      <c r="BD1483" s="1536"/>
      <c r="BE1483" s="1536"/>
      <c r="BF1483" s="1536"/>
    </row>
    <row r="1484" spans="2:58" ht="15" x14ac:dyDescent="0.25">
      <c r="B1484" s="1536"/>
      <c r="C1484" s="1536"/>
      <c r="D1484" s="1536"/>
      <c r="E1484" s="1536"/>
      <c r="F1484" s="1536"/>
      <c r="G1484" s="1536"/>
      <c r="H1484" s="1536"/>
      <c r="I1484" s="1536"/>
      <c r="J1484" s="1536"/>
      <c r="K1484" s="1536"/>
      <c r="L1484" s="1536"/>
      <c r="M1484" s="1536"/>
      <c r="N1484" s="1536"/>
      <c r="O1484" s="1536"/>
      <c r="P1484" s="1536"/>
      <c r="Q1484" s="1536"/>
      <c r="R1484" s="1536"/>
      <c r="S1484" s="1536"/>
      <c r="T1484" s="1536"/>
      <c r="U1484" s="1536"/>
      <c r="V1484" s="1536"/>
      <c r="W1484" s="1536"/>
      <c r="X1484" s="1536"/>
      <c r="Y1484" s="1536"/>
      <c r="Z1484" s="1536"/>
      <c r="AA1484" s="1536"/>
      <c r="AB1484" s="1536"/>
      <c r="AC1484" s="1536"/>
      <c r="AD1484" s="1536"/>
      <c r="AE1484" s="1536"/>
      <c r="AF1484" s="1536"/>
      <c r="AG1484" s="1536"/>
      <c r="AH1484" s="1536"/>
      <c r="AI1484" s="1536"/>
      <c r="AJ1484" s="1536"/>
      <c r="AK1484" s="1536"/>
      <c r="AL1484" s="1536"/>
      <c r="AM1484" s="1536"/>
      <c r="AN1484" s="1536"/>
      <c r="AO1484" s="1536"/>
      <c r="AP1484" s="1536"/>
      <c r="AQ1484" s="1536"/>
      <c r="AR1484" s="1536"/>
      <c r="AS1484" s="1536"/>
      <c r="AT1484" s="1536"/>
      <c r="AU1484" s="1536"/>
      <c r="AV1484" s="1536"/>
      <c r="AW1484" s="1536"/>
      <c r="AX1484" s="1536"/>
      <c r="AY1484" s="1536"/>
      <c r="AZ1484" s="1536"/>
      <c r="BA1484" s="1536"/>
      <c r="BB1484" s="1536"/>
      <c r="BC1484" s="1536"/>
      <c r="BD1484" s="1536"/>
      <c r="BE1484" s="1536"/>
      <c r="BF1484" s="1536"/>
    </row>
    <row r="1485" spans="2:58" ht="15" x14ac:dyDescent="0.25">
      <c r="B1485" s="1536"/>
      <c r="C1485" s="1536"/>
      <c r="D1485" s="1536"/>
      <c r="E1485" s="1536"/>
      <c r="F1485" s="1536"/>
      <c r="G1485" s="1536"/>
      <c r="H1485" s="1536"/>
      <c r="I1485" s="1536"/>
      <c r="J1485" s="1536"/>
      <c r="K1485" s="1536"/>
      <c r="L1485" s="1536"/>
      <c r="M1485" s="1536"/>
      <c r="N1485" s="1536"/>
      <c r="O1485" s="1536"/>
      <c r="P1485" s="1536"/>
      <c r="Q1485" s="1536"/>
      <c r="R1485" s="1536"/>
      <c r="S1485" s="1536"/>
      <c r="T1485" s="1536"/>
      <c r="U1485" s="1536"/>
      <c r="V1485" s="1536"/>
      <c r="W1485" s="1536"/>
      <c r="X1485" s="1536"/>
      <c r="Y1485" s="1536"/>
      <c r="Z1485" s="1536"/>
      <c r="AA1485" s="1536"/>
      <c r="AB1485" s="1536"/>
      <c r="AC1485" s="1536"/>
      <c r="AD1485" s="1536"/>
      <c r="AE1485" s="1536"/>
      <c r="AF1485" s="1536"/>
      <c r="AG1485" s="1536"/>
      <c r="AH1485" s="1536"/>
      <c r="AI1485" s="1536"/>
      <c r="AJ1485" s="1536"/>
      <c r="AK1485" s="1536"/>
      <c r="AL1485" s="1536"/>
      <c r="AM1485" s="1536"/>
      <c r="AN1485" s="1536"/>
      <c r="AO1485" s="1536"/>
      <c r="AP1485" s="1536"/>
      <c r="AQ1485" s="1536"/>
      <c r="AR1485" s="1536"/>
      <c r="AS1485" s="1536"/>
      <c r="AT1485" s="1536"/>
      <c r="AU1485" s="1536"/>
      <c r="AV1485" s="1536"/>
      <c r="AW1485" s="1536"/>
      <c r="AX1485" s="1536"/>
      <c r="AY1485" s="1536"/>
      <c r="AZ1485" s="1536"/>
      <c r="BA1485" s="1536"/>
      <c r="BB1485" s="1536"/>
      <c r="BC1485" s="1536"/>
      <c r="BD1485" s="1536"/>
      <c r="BE1485" s="1536"/>
      <c r="BF1485" s="1536"/>
    </row>
    <row r="1486" spans="2:58" ht="15" x14ac:dyDescent="0.25">
      <c r="B1486" s="1536"/>
      <c r="C1486" s="1536"/>
      <c r="D1486" s="1536"/>
      <c r="E1486" s="1536"/>
      <c r="F1486" s="1536"/>
      <c r="G1486" s="1536"/>
      <c r="H1486" s="1536"/>
      <c r="I1486" s="1536"/>
      <c r="J1486" s="1536"/>
      <c r="K1486" s="1536"/>
      <c r="L1486" s="1536"/>
      <c r="M1486" s="1536"/>
      <c r="N1486" s="1536"/>
      <c r="O1486" s="1536"/>
      <c r="P1486" s="1536"/>
      <c r="Q1486" s="1536"/>
      <c r="R1486" s="1536"/>
      <c r="S1486" s="1536"/>
      <c r="T1486" s="1536"/>
      <c r="U1486" s="1536"/>
      <c r="V1486" s="1536"/>
      <c r="W1486" s="1536"/>
      <c r="X1486" s="1536"/>
      <c r="Y1486" s="1536"/>
      <c r="Z1486" s="1536"/>
      <c r="AA1486" s="1536"/>
      <c r="AB1486" s="1536"/>
      <c r="AC1486" s="1536"/>
      <c r="AD1486" s="1536"/>
      <c r="AE1486" s="1536"/>
      <c r="AF1486" s="1536"/>
      <c r="AG1486" s="1536"/>
      <c r="AH1486" s="1536"/>
      <c r="AI1486" s="1536"/>
      <c r="AJ1486" s="1536"/>
      <c r="AK1486" s="1536"/>
      <c r="AL1486" s="1536"/>
      <c r="AM1486" s="1536"/>
      <c r="AN1486" s="1536"/>
      <c r="AO1486" s="1536"/>
      <c r="AP1486" s="1536"/>
      <c r="AQ1486" s="1536"/>
      <c r="AR1486" s="1536"/>
      <c r="AS1486" s="1536"/>
      <c r="AT1486" s="1536"/>
      <c r="AU1486" s="1536"/>
      <c r="AV1486" s="1536"/>
      <c r="AW1486" s="1536"/>
      <c r="AX1486" s="1536"/>
      <c r="AY1486" s="1536"/>
      <c r="AZ1486" s="1536"/>
      <c r="BA1486" s="1536"/>
      <c r="BB1486" s="1536"/>
      <c r="BC1486" s="1536"/>
      <c r="BD1486" s="1536"/>
      <c r="BE1486" s="1536"/>
      <c r="BF1486" s="1536"/>
    </row>
    <row r="1487" spans="2:58" ht="15" x14ac:dyDescent="0.25">
      <c r="B1487" s="1536"/>
      <c r="C1487" s="1536"/>
      <c r="D1487" s="1536"/>
      <c r="E1487" s="1536"/>
      <c r="F1487" s="1536"/>
      <c r="G1487" s="1536"/>
      <c r="H1487" s="1536"/>
      <c r="I1487" s="1536"/>
      <c r="J1487" s="1536"/>
      <c r="K1487" s="1536"/>
      <c r="L1487" s="1536"/>
      <c r="M1487" s="1536"/>
      <c r="N1487" s="1536"/>
      <c r="O1487" s="1536"/>
      <c r="P1487" s="1536"/>
      <c r="Q1487" s="1536"/>
      <c r="R1487" s="1536"/>
      <c r="S1487" s="1536"/>
      <c r="T1487" s="1536"/>
      <c r="U1487" s="1536"/>
      <c r="V1487" s="1536"/>
      <c r="W1487" s="1536"/>
      <c r="X1487" s="1536"/>
      <c r="Y1487" s="1536"/>
      <c r="Z1487" s="1536"/>
      <c r="AA1487" s="1536"/>
      <c r="AB1487" s="1536"/>
      <c r="AC1487" s="1536"/>
      <c r="AD1487" s="1536"/>
      <c r="AE1487" s="1536"/>
      <c r="AF1487" s="1536"/>
      <c r="AG1487" s="1536"/>
      <c r="AH1487" s="1536"/>
      <c r="AI1487" s="1536"/>
      <c r="AJ1487" s="1536"/>
      <c r="AK1487" s="1536"/>
      <c r="AL1487" s="1536"/>
      <c r="AM1487" s="1536"/>
      <c r="AN1487" s="1536"/>
      <c r="AO1487" s="1536"/>
      <c r="AP1487" s="1536"/>
      <c r="AQ1487" s="1536"/>
      <c r="AR1487" s="1536"/>
      <c r="AS1487" s="1536"/>
      <c r="AT1487" s="1536"/>
      <c r="AU1487" s="1536"/>
      <c r="AV1487" s="1536"/>
      <c r="AW1487" s="1536"/>
      <c r="AX1487" s="1536"/>
      <c r="AY1487" s="1536"/>
      <c r="AZ1487" s="1536"/>
      <c r="BA1487" s="1536"/>
      <c r="BB1487" s="1536"/>
      <c r="BC1487" s="1536"/>
      <c r="BD1487" s="1536"/>
      <c r="BE1487" s="1536"/>
      <c r="BF1487" s="1536"/>
    </row>
    <row r="1488" spans="2:58" ht="15" x14ac:dyDescent="0.25">
      <c r="B1488" s="1536"/>
      <c r="C1488" s="1536"/>
      <c r="D1488" s="1536"/>
      <c r="E1488" s="1536"/>
      <c r="F1488" s="1536"/>
      <c r="G1488" s="1536"/>
      <c r="H1488" s="1536"/>
      <c r="I1488" s="1536"/>
      <c r="J1488" s="1536"/>
      <c r="K1488" s="1536"/>
      <c r="L1488" s="1536"/>
      <c r="M1488" s="1536"/>
      <c r="N1488" s="1536"/>
      <c r="O1488" s="1536"/>
      <c r="P1488" s="1536"/>
      <c r="Q1488" s="1536"/>
      <c r="R1488" s="1536"/>
      <c r="S1488" s="1536"/>
      <c r="T1488" s="1536"/>
      <c r="U1488" s="1536"/>
      <c r="V1488" s="1536"/>
      <c r="W1488" s="1536"/>
      <c r="X1488" s="1536"/>
      <c r="Y1488" s="1536"/>
      <c r="Z1488" s="1536"/>
      <c r="AA1488" s="1536"/>
      <c r="AB1488" s="1536"/>
      <c r="AC1488" s="1536"/>
      <c r="AD1488" s="1536"/>
      <c r="AE1488" s="1536"/>
      <c r="AF1488" s="1536"/>
      <c r="AG1488" s="1536"/>
      <c r="AH1488" s="1536"/>
      <c r="AI1488" s="1536"/>
      <c r="AJ1488" s="1536"/>
      <c r="AK1488" s="1536"/>
      <c r="AL1488" s="1536"/>
      <c r="AM1488" s="1536"/>
      <c r="AN1488" s="1536"/>
      <c r="AO1488" s="1536"/>
      <c r="AP1488" s="1536"/>
      <c r="AQ1488" s="1536"/>
      <c r="AR1488" s="1536"/>
      <c r="AS1488" s="1536"/>
      <c r="AT1488" s="1536"/>
      <c r="AU1488" s="1536"/>
      <c r="AV1488" s="1536"/>
      <c r="AW1488" s="1536"/>
      <c r="AX1488" s="1536"/>
      <c r="AY1488" s="1536"/>
      <c r="AZ1488" s="1536"/>
      <c r="BA1488" s="1536"/>
      <c r="BB1488" s="1536"/>
      <c r="BC1488" s="1536"/>
      <c r="BD1488" s="1536"/>
      <c r="BE1488" s="1536"/>
      <c r="BF1488" s="1536"/>
    </row>
    <row r="1489" spans="2:58" ht="15" x14ac:dyDescent="0.25">
      <c r="B1489" s="1536"/>
      <c r="C1489" s="1536"/>
      <c r="D1489" s="1536"/>
      <c r="E1489" s="1536"/>
      <c r="F1489" s="1536"/>
      <c r="G1489" s="1536"/>
      <c r="H1489" s="1536"/>
      <c r="I1489" s="1536"/>
      <c r="J1489" s="1536"/>
      <c r="K1489" s="1536"/>
      <c r="L1489" s="1536"/>
      <c r="M1489" s="1536"/>
      <c r="N1489" s="1536"/>
      <c r="O1489" s="1536"/>
      <c r="P1489" s="1536"/>
      <c r="Q1489" s="1536"/>
      <c r="R1489" s="1536"/>
      <c r="S1489" s="1536"/>
      <c r="T1489" s="1536"/>
      <c r="U1489" s="1536"/>
      <c r="V1489" s="1536"/>
      <c r="W1489" s="1536"/>
      <c r="X1489" s="1536"/>
      <c r="Y1489" s="1536"/>
      <c r="Z1489" s="1536"/>
      <c r="AA1489" s="1536"/>
      <c r="AB1489" s="1536"/>
      <c r="AC1489" s="1536"/>
      <c r="AD1489" s="1536"/>
      <c r="AE1489" s="1536"/>
      <c r="AF1489" s="1536"/>
      <c r="AG1489" s="1536"/>
      <c r="AH1489" s="1536"/>
      <c r="AI1489" s="1536"/>
      <c r="AJ1489" s="1536"/>
      <c r="AK1489" s="1536"/>
      <c r="AL1489" s="1536"/>
      <c r="AM1489" s="1536"/>
      <c r="AN1489" s="1536"/>
      <c r="AO1489" s="1536"/>
      <c r="AP1489" s="1536"/>
      <c r="AQ1489" s="1536"/>
      <c r="AR1489" s="1536"/>
      <c r="AS1489" s="1536"/>
      <c r="AT1489" s="1536"/>
      <c r="AU1489" s="1536"/>
      <c r="AV1489" s="1536"/>
      <c r="AW1489" s="1536"/>
      <c r="AX1489" s="1536"/>
      <c r="AY1489" s="1536"/>
      <c r="AZ1489" s="1536"/>
      <c r="BA1489" s="1536"/>
      <c r="BB1489" s="1536"/>
      <c r="BC1489" s="1536"/>
      <c r="BD1489" s="1536"/>
      <c r="BE1489" s="1536"/>
      <c r="BF1489" s="1536"/>
    </row>
    <row r="1490" spans="2:58" ht="15" x14ac:dyDescent="0.25">
      <c r="B1490" s="1536"/>
      <c r="C1490" s="1536"/>
      <c r="D1490" s="1536"/>
      <c r="E1490" s="1536"/>
      <c r="F1490" s="1536"/>
      <c r="G1490" s="1536"/>
      <c r="H1490" s="1536"/>
      <c r="I1490" s="1536"/>
      <c r="J1490" s="1536"/>
      <c r="K1490" s="1536"/>
      <c r="L1490" s="1536"/>
      <c r="M1490" s="1536"/>
      <c r="N1490" s="1536"/>
      <c r="O1490" s="1536"/>
      <c r="P1490" s="1536"/>
      <c r="Q1490" s="1536"/>
      <c r="R1490" s="1536"/>
      <c r="S1490" s="1536"/>
      <c r="T1490" s="1536"/>
      <c r="U1490" s="1536"/>
      <c r="V1490" s="1536"/>
      <c r="W1490" s="1536"/>
      <c r="X1490" s="1536"/>
      <c r="Y1490" s="1536"/>
      <c r="Z1490" s="1536"/>
      <c r="AA1490" s="1536"/>
      <c r="AB1490" s="1536"/>
      <c r="AC1490" s="1536"/>
      <c r="AD1490" s="1536"/>
      <c r="AE1490" s="1536"/>
      <c r="AF1490" s="1536"/>
      <c r="AG1490" s="1536"/>
      <c r="AH1490" s="1536"/>
      <c r="AI1490" s="1536"/>
      <c r="AJ1490" s="1536"/>
      <c r="AK1490" s="1536"/>
      <c r="AL1490" s="1536"/>
      <c r="AM1490" s="1536"/>
      <c r="AN1490" s="1536"/>
      <c r="AO1490" s="1536"/>
      <c r="AP1490" s="1536"/>
      <c r="AQ1490" s="1536"/>
      <c r="AR1490" s="1536"/>
      <c r="AS1490" s="1536"/>
      <c r="AT1490" s="1536"/>
      <c r="AU1490" s="1536"/>
      <c r="AV1490" s="1536"/>
      <c r="AW1490" s="1536"/>
      <c r="AX1490" s="1536"/>
      <c r="AY1490" s="1536"/>
      <c r="AZ1490" s="1536"/>
      <c r="BA1490" s="1536"/>
      <c r="BB1490" s="1536"/>
      <c r="BC1490" s="1536"/>
      <c r="BD1490" s="1536"/>
      <c r="BE1490" s="1536"/>
      <c r="BF1490" s="1536"/>
    </row>
    <row r="1491" spans="2:58" ht="15" x14ac:dyDescent="0.25">
      <c r="B1491" s="1536"/>
      <c r="C1491" s="1536"/>
      <c r="D1491" s="1536"/>
      <c r="E1491" s="1536"/>
      <c r="F1491" s="1536"/>
      <c r="G1491" s="1536"/>
      <c r="H1491" s="1536"/>
      <c r="I1491" s="1536"/>
      <c r="J1491" s="1536"/>
      <c r="K1491" s="1536"/>
      <c r="L1491" s="1536"/>
      <c r="M1491" s="1536"/>
      <c r="N1491" s="1536"/>
      <c r="O1491" s="1536"/>
      <c r="P1491" s="1536"/>
      <c r="Q1491" s="1536"/>
      <c r="R1491" s="1536"/>
      <c r="S1491" s="1536"/>
      <c r="T1491" s="1536"/>
      <c r="U1491" s="1536"/>
      <c r="V1491" s="1536"/>
      <c r="W1491" s="1536"/>
      <c r="X1491" s="1536"/>
      <c r="Y1491" s="1536"/>
      <c r="Z1491" s="1536"/>
      <c r="AA1491" s="1536"/>
      <c r="AB1491" s="1536"/>
      <c r="AC1491" s="1536"/>
      <c r="AD1491" s="1536"/>
      <c r="AE1491" s="1536"/>
      <c r="AF1491" s="1536"/>
      <c r="AG1491" s="1536"/>
      <c r="AH1491" s="1536"/>
      <c r="AI1491" s="1536"/>
      <c r="AJ1491" s="1536"/>
      <c r="AK1491" s="1536"/>
      <c r="AL1491" s="1536"/>
      <c r="AM1491" s="1536"/>
      <c r="AN1491" s="1536"/>
      <c r="AO1491" s="1536"/>
      <c r="AP1491" s="1536"/>
      <c r="AQ1491" s="1536"/>
      <c r="AR1491" s="1536"/>
      <c r="AS1491" s="1536"/>
      <c r="AT1491" s="1536"/>
      <c r="AU1491" s="1536"/>
      <c r="AV1491" s="1536"/>
      <c r="AW1491" s="1536"/>
      <c r="AX1491" s="1536"/>
      <c r="AY1491" s="1536"/>
      <c r="AZ1491" s="1536"/>
      <c r="BA1491" s="1536"/>
      <c r="BB1491" s="1536"/>
      <c r="BC1491" s="1536"/>
      <c r="BD1491" s="1536"/>
      <c r="BE1491" s="1536"/>
      <c r="BF1491" s="1536"/>
    </row>
    <row r="1492" spans="2:58" ht="15" x14ac:dyDescent="0.25">
      <c r="B1492" s="1536"/>
      <c r="C1492" s="1536"/>
      <c r="D1492" s="1536"/>
      <c r="E1492" s="1536"/>
      <c r="F1492" s="1536"/>
      <c r="G1492" s="1536"/>
      <c r="H1492" s="1536"/>
      <c r="I1492" s="1536"/>
      <c r="J1492" s="1536"/>
      <c r="K1492" s="1536"/>
      <c r="L1492" s="1536"/>
      <c r="M1492" s="1536"/>
      <c r="N1492" s="1536"/>
      <c r="O1492" s="1536"/>
      <c r="P1492" s="1536"/>
      <c r="Q1492" s="1536"/>
      <c r="R1492" s="1536"/>
      <c r="S1492" s="1536"/>
      <c r="T1492" s="1536"/>
      <c r="U1492" s="1536"/>
      <c r="V1492" s="1536"/>
      <c r="W1492" s="1536"/>
      <c r="X1492" s="1536"/>
      <c r="Y1492" s="1536"/>
      <c r="Z1492" s="1536"/>
      <c r="AA1492" s="1536"/>
      <c r="AB1492" s="1536"/>
      <c r="AC1492" s="1536"/>
      <c r="AD1492" s="1536"/>
      <c r="AE1492" s="1536"/>
      <c r="AF1492" s="1536"/>
      <c r="AG1492" s="1536"/>
      <c r="AH1492" s="1536"/>
      <c r="AI1492" s="1536"/>
      <c r="AJ1492" s="1536"/>
      <c r="AK1492" s="1536"/>
      <c r="AL1492" s="1536"/>
      <c r="AM1492" s="1536"/>
      <c r="AN1492" s="1536"/>
      <c r="AO1492" s="1536"/>
      <c r="AP1492" s="1536"/>
      <c r="AQ1492" s="1536"/>
      <c r="AR1492" s="1536"/>
      <c r="AS1492" s="1536"/>
      <c r="AT1492" s="1536"/>
      <c r="AU1492" s="1536"/>
      <c r="AV1492" s="1536"/>
      <c r="AW1492" s="1536"/>
      <c r="AX1492" s="1536"/>
      <c r="AY1492" s="1536"/>
      <c r="AZ1492" s="1536"/>
      <c r="BA1492" s="1536"/>
      <c r="BB1492" s="1536"/>
      <c r="BC1492" s="1536"/>
      <c r="BD1492" s="1536"/>
      <c r="BE1492" s="1536"/>
      <c r="BF1492" s="1536"/>
    </row>
    <row r="1493" spans="2:58" ht="15" x14ac:dyDescent="0.25">
      <c r="B1493" s="1536"/>
      <c r="C1493" s="1536"/>
      <c r="D1493" s="1536"/>
      <c r="E1493" s="1536"/>
      <c r="F1493" s="1536"/>
      <c r="G1493" s="1536"/>
      <c r="H1493" s="1536"/>
      <c r="I1493" s="1536"/>
      <c r="J1493" s="1536"/>
      <c r="K1493" s="1536"/>
      <c r="L1493" s="1536"/>
      <c r="M1493" s="1536"/>
      <c r="N1493" s="1536"/>
      <c r="O1493" s="1536"/>
      <c r="P1493" s="1536"/>
      <c r="Q1493" s="1536"/>
      <c r="R1493" s="1536"/>
      <c r="S1493" s="1536"/>
      <c r="T1493" s="1536"/>
      <c r="U1493" s="1536"/>
      <c r="V1493" s="1536"/>
      <c r="W1493" s="1536"/>
      <c r="X1493" s="1536"/>
      <c r="Y1493" s="1536"/>
      <c r="Z1493" s="1536"/>
      <c r="AA1493" s="1536"/>
      <c r="AB1493" s="1536"/>
      <c r="AC1493" s="1536"/>
      <c r="AD1493" s="1536"/>
      <c r="AE1493" s="1536"/>
      <c r="AF1493" s="1536"/>
      <c r="AG1493" s="1536"/>
      <c r="AH1493" s="1536"/>
      <c r="AI1493" s="1536"/>
      <c r="AJ1493" s="1536"/>
      <c r="AK1493" s="1536"/>
      <c r="AL1493" s="1536"/>
      <c r="AM1493" s="1536"/>
      <c r="AN1493" s="1536"/>
      <c r="AO1493" s="1536"/>
      <c r="AP1493" s="1536"/>
      <c r="AQ1493" s="1536"/>
      <c r="AR1493" s="1536"/>
      <c r="AS1493" s="1536"/>
      <c r="AT1493" s="1536"/>
      <c r="AU1493" s="1536"/>
      <c r="AV1493" s="1536"/>
      <c r="AW1493" s="1536"/>
      <c r="AX1493" s="1536"/>
      <c r="AY1493" s="1536"/>
      <c r="AZ1493" s="1536"/>
      <c r="BA1493" s="1536"/>
      <c r="BB1493" s="1536"/>
      <c r="BC1493" s="1536"/>
      <c r="BD1493" s="1536"/>
      <c r="BE1493" s="1536"/>
      <c r="BF1493" s="1536"/>
    </row>
    <row r="1494" spans="2:58" ht="15" x14ac:dyDescent="0.25">
      <c r="B1494" s="1536"/>
      <c r="C1494" s="1536"/>
      <c r="D1494" s="1536"/>
      <c r="E1494" s="1536"/>
      <c r="F1494" s="1536"/>
      <c r="G1494" s="1536"/>
      <c r="H1494" s="1536"/>
      <c r="I1494" s="1536"/>
      <c r="J1494" s="1536"/>
      <c r="K1494" s="1536"/>
      <c r="L1494" s="1536"/>
      <c r="M1494" s="1536"/>
      <c r="N1494" s="1536"/>
      <c r="O1494" s="1536"/>
      <c r="P1494" s="1536"/>
      <c r="Q1494" s="1536"/>
      <c r="R1494" s="1536"/>
      <c r="S1494" s="1536"/>
      <c r="T1494" s="1536"/>
      <c r="U1494" s="1536"/>
      <c r="V1494" s="1536"/>
      <c r="W1494" s="1536"/>
      <c r="X1494" s="1536"/>
      <c r="Y1494" s="1536"/>
      <c r="Z1494" s="1536"/>
      <c r="AA1494" s="1536"/>
      <c r="AB1494" s="1536"/>
      <c r="AC1494" s="1536"/>
      <c r="AD1494" s="1536"/>
      <c r="AE1494" s="1536"/>
      <c r="AF1494" s="1536"/>
      <c r="AG1494" s="1536"/>
      <c r="AH1494" s="1536"/>
      <c r="AI1494" s="1536"/>
      <c r="AJ1494" s="1536"/>
      <c r="AK1494" s="1536"/>
      <c r="AL1494" s="1536"/>
      <c r="AM1494" s="1536"/>
      <c r="AN1494" s="1536"/>
      <c r="AO1494" s="1536"/>
      <c r="AP1494" s="1536"/>
      <c r="AQ1494" s="1536"/>
      <c r="AR1494" s="1536"/>
      <c r="AS1494" s="1536"/>
      <c r="AT1494" s="1536"/>
      <c r="AU1494" s="1536"/>
      <c r="AV1494" s="1536"/>
      <c r="AW1494" s="1536"/>
      <c r="AX1494" s="1536"/>
      <c r="AY1494" s="1536"/>
      <c r="AZ1494" s="1536"/>
      <c r="BA1494" s="1536"/>
      <c r="BB1494" s="1536"/>
      <c r="BC1494" s="1536"/>
      <c r="BD1494" s="1536"/>
      <c r="BE1494" s="1536"/>
      <c r="BF1494" s="1536"/>
    </row>
    <row r="1495" spans="2:58" ht="15" x14ac:dyDescent="0.25">
      <c r="B1495" s="1536"/>
      <c r="C1495" s="1536"/>
      <c r="D1495" s="1536"/>
      <c r="E1495" s="1536"/>
      <c r="F1495" s="1536"/>
      <c r="G1495" s="1536"/>
      <c r="H1495" s="1536"/>
      <c r="I1495" s="1536"/>
      <c r="J1495" s="1536"/>
      <c r="K1495" s="1536"/>
      <c r="L1495" s="1536"/>
      <c r="M1495" s="1536"/>
      <c r="N1495" s="1536"/>
      <c r="O1495" s="1536"/>
      <c r="P1495" s="1536"/>
      <c r="Q1495" s="1536"/>
      <c r="R1495" s="1536"/>
      <c r="S1495" s="1536"/>
      <c r="T1495" s="1536"/>
      <c r="U1495" s="1536"/>
      <c r="V1495" s="1536"/>
      <c r="W1495" s="1536"/>
      <c r="X1495" s="1536"/>
      <c r="Y1495" s="1536"/>
      <c r="Z1495" s="1536"/>
      <c r="AA1495" s="1536"/>
      <c r="AB1495" s="1536"/>
      <c r="AC1495" s="1536"/>
      <c r="AD1495" s="1536"/>
      <c r="AE1495" s="1536"/>
      <c r="AF1495" s="1536"/>
      <c r="AG1495" s="1536"/>
      <c r="AH1495" s="1536"/>
      <c r="AI1495" s="1536"/>
      <c r="AJ1495" s="1536"/>
      <c r="AK1495" s="1536"/>
      <c r="AL1495" s="1536"/>
      <c r="AM1495" s="1536"/>
      <c r="AN1495" s="1536"/>
      <c r="AO1495" s="1536"/>
      <c r="AP1495" s="1536"/>
      <c r="AQ1495" s="1536"/>
      <c r="AR1495" s="1536"/>
      <c r="AS1495" s="1536"/>
      <c r="AT1495" s="1536"/>
      <c r="AU1495" s="1536"/>
      <c r="AV1495" s="1536"/>
      <c r="AW1495" s="1536"/>
      <c r="AX1495" s="1536"/>
      <c r="AY1495" s="1536"/>
      <c r="AZ1495" s="1536"/>
      <c r="BA1495" s="1536"/>
      <c r="BB1495" s="1536"/>
      <c r="BC1495" s="1536"/>
      <c r="BD1495" s="1536"/>
      <c r="BE1495" s="1536"/>
      <c r="BF1495" s="1536"/>
    </row>
    <row r="1496" spans="2:58" ht="15" x14ac:dyDescent="0.25">
      <c r="B1496" s="1536"/>
      <c r="C1496" s="1536"/>
      <c r="D1496" s="1536"/>
      <c r="E1496" s="1536"/>
      <c r="F1496" s="1536"/>
      <c r="G1496" s="1536"/>
      <c r="H1496" s="1536"/>
      <c r="I1496" s="1536"/>
      <c r="J1496" s="1536"/>
      <c r="K1496" s="1536"/>
      <c r="L1496" s="1536"/>
      <c r="M1496" s="1536"/>
      <c r="N1496" s="1536"/>
      <c r="O1496" s="1536"/>
      <c r="P1496" s="1536"/>
      <c r="Q1496" s="1536"/>
      <c r="R1496" s="1536"/>
      <c r="S1496" s="1536"/>
      <c r="T1496" s="1536"/>
      <c r="U1496" s="1536"/>
      <c r="V1496" s="1536"/>
      <c r="W1496" s="1536"/>
      <c r="X1496" s="1536"/>
      <c r="Y1496" s="1536"/>
      <c r="Z1496" s="1536"/>
      <c r="AA1496" s="1536"/>
      <c r="AB1496" s="1536"/>
      <c r="AC1496" s="1536"/>
      <c r="AD1496" s="1536"/>
      <c r="AE1496" s="1536"/>
      <c r="AF1496" s="1536"/>
      <c r="AG1496" s="1536"/>
      <c r="AH1496" s="1536"/>
      <c r="AI1496" s="1536"/>
      <c r="AJ1496" s="1536"/>
      <c r="AK1496" s="1536"/>
      <c r="AL1496" s="1536"/>
      <c r="AM1496" s="1536"/>
      <c r="AN1496" s="1536"/>
      <c r="AO1496" s="1536"/>
      <c r="AP1496" s="1536"/>
      <c r="AQ1496" s="1536"/>
      <c r="AR1496" s="1536"/>
      <c r="AS1496" s="1536"/>
      <c r="AT1496" s="1536"/>
      <c r="AU1496" s="1536"/>
      <c r="AV1496" s="1536"/>
      <c r="AW1496" s="1536"/>
      <c r="AX1496" s="1536"/>
      <c r="AY1496" s="1536"/>
      <c r="AZ1496" s="1536"/>
      <c r="BA1496" s="1536"/>
      <c r="BB1496" s="1536"/>
      <c r="BC1496" s="1536"/>
      <c r="BD1496" s="1536"/>
      <c r="BE1496" s="1536"/>
      <c r="BF1496" s="1536"/>
    </row>
    <row r="1497" spans="2:58" ht="15" x14ac:dyDescent="0.25">
      <c r="B1497" s="1536"/>
      <c r="C1497" s="1536"/>
      <c r="D1497" s="1536"/>
      <c r="E1497" s="1536"/>
      <c r="F1497" s="1536"/>
      <c r="G1497" s="1536"/>
      <c r="H1497" s="1536"/>
      <c r="I1497" s="1536"/>
      <c r="J1497" s="1536"/>
      <c r="K1497" s="1536"/>
      <c r="L1497" s="1536"/>
      <c r="M1497" s="1536"/>
      <c r="N1497" s="1536"/>
      <c r="O1497" s="1536"/>
      <c r="P1497" s="1536"/>
      <c r="Q1497" s="1536"/>
      <c r="R1497" s="1536"/>
      <c r="S1497" s="1536"/>
      <c r="T1497" s="1536"/>
      <c r="U1497" s="1536"/>
      <c r="V1497" s="1536"/>
      <c r="W1497" s="1536"/>
      <c r="X1497" s="1536"/>
      <c r="Y1497" s="1536"/>
      <c r="Z1497" s="1536"/>
      <c r="AA1497" s="1536"/>
      <c r="AB1497" s="1536"/>
      <c r="AC1497" s="1536"/>
      <c r="AD1497" s="1536"/>
      <c r="AE1497" s="1536"/>
      <c r="AF1497" s="1536"/>
      <c r="AG1497" s="1536"/>
      <c r="AH1497" s="1536"/>
      <c r="AI1497" s="1536"/>
      <c r="AJ1497" s="1536"/>
      <c r="AK1497" s="1536"/>
      <c r="AL1497" s="1536"/>
      <c r="AM1497" s="1536"/>
      <c r="AN1497" s="1536"/>
      <c r="AO1497" s="1536"/>
      <c r="AP1497" s="1536"/>
      <c r="AQ1497" s="1536"/>
      <c r="AR1497" s="1536"/>
      <c r="AS1497" s="1536"/>
      <c r="AT1497" s="1536"/>
      <c r="AU1497" s="1536"/>
      <c r="AV1497" s="1536"/>
      <c r="AW1497" s="1536"/>
      <c r="AX1497" s="1536"/>
      <c r="AY1497" s="1536"/>
      <c r="AZ1497" s="1536"/>
      <c r="BA1497" s="1536"/>
      <c r="BB1497" s="1536"/>
      <c r="BC1497" s="1536"/>
      <c r="BD1497" s="1536"/>
      <c r="BE1497" s="1536"/>
      <c r="BF1497" s="1536"/>
    </row>
  </sheetData>
  <sheetProtection password="8443" sheet="1" objects="1" scenarios="1"/>
  <autoFilter ref="A2:Y33" xr:uid="{00000000-0009-0000-0000-00001C000000}"/>
  <conditionalFormatting sqref="D3:M34">
    <cfRule type="expression" dxfId="105" priority="5">
      <formula>$O3</formula>
    </cfRule>
  </conditionalFormatting>
  <dataValidations count="4">
    <dataValidation type="custom" allowBlank="1" showInputMessage="1" showErrorMessage="1" errorTitle="X-Author for Excel" error="Id and Lookup fields are not editable." promptTitle="X-Author for Excel" sqref="A3:A33 Q3:U33" xr:uid="{00000000-0002-0000-1C00-000000000000}">
      <formula1>""</formula1>
    </dataValidation>
    <dataValidation type="list" allowBlank="1" showInputMessage="1" showErrorMessage="1" errorTitle="X-Author for Excel" error="Please select a value from the drop-down." promptTitle="X-Author for Excel" sqref="J3:J33" xr:uid="{00000000-0002-0000-1C00-000001000000}">
      <formula1>IF(IFERROR(ROWS(INDIRECT(SUBSTITUTE("AIM_Findings_and_Recommendations__c.AIM_Actor_Type__c"," ","_"))),-1) &lt; 0, XAuthorInvalidPicklistData,INDIRECT(SUBSTITUTE("AIM_Findings_and_Recommendations__c.AIM_Actor_Type__c"," ","_")))</formula1>
    </dataValidation>
    <dataValidation type="list" allowBlank="1" showInputMessage="1" showErrorMessage="1" errorTitle="X-Author for Excel" error="Please select a value from the drop-down." promptTitle="X-Author for Excel" sqref="W3:W33" xr:uid="{00000000-0002-0000-1C00-000002000000}">
      <formula1>IF(IFERROR(ROWS(INDIRECT(SUBSTITUTE("AIM_Findings_and_Recommendations__c.AIM_Status__c"," ","_"))),-1) &lt; 0, XAuthorInvalidPicklistData,INDIRECT(SUBSTITUTE("AIM_Findings_and_Recommendations__c.AIM_Status__c"," ","_")))</formula1>
    </dataValidation>
    <dataValidation type="date" allowBlank="1" showInputMessage="1" showErrorMessage="1" errorTitle="X-Author for Excel" error="Please enter a valid date." promptTitle="X-Author for Excel" sqref="Y3:Y33" xr:uid="{00000000-0002-0000-1C00-000003000000}">
      <formula1>1</formula1>
      <formula2>767376</formula2>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theme="0"/>
  </sheetPr>
  <dimension ref="A1:K32"/>
  <sheetViews>
    <sheetView workbookViewId="0">
      <selection activeCell="A9" sqref="A9"/>
    </sheetView>
  </sheetViews>
  <sheetFormatPr baseColWidth="10" defaultColWidth="9.140625" defaultRowHeight="15" x14ac:dyDescent="0.25"/>
  <cols>
    <col min="1" max="1" width="37.42578125" bestFit="1" customWidth="1"/>
    <col min="2" max="2" width="34" bestFit="1" customWidth="1"/>
  </cols>
  <sheetData>
    <row r="1" spans="1:11" x14ac:dyDescent="0.25">
      <c r="G1" t="s">
        <v>861</v>
      </c>
      <c r="H1" t="s">
        <v>966</v>
      </c>
      <c r="I1" t="s">
        <v>40</v>
      </c>
      <c r="J1" t="s">
        <v>1001</v>
      </c>
      <c r="K1" t="s">
        <v>1010</v>
      </c>
    </row>
    <row r="2" spans="1:11" x14ac:dyDescent="0.25">
      <c r="G2" t="s">
        <v>639</v>
      </c>
      <c r="H2">
        <v>2002</v>
      </c>
      <c r="I2" t="s">
        <v>967</v>
      </c>
      <c r="J2" t="s">
        <v>998</v>
      </c>
      <c r="K2" t="s">
        <v>638</v>
      </c>
    </row>
    <row r="3" spans="1:11" x14ac:dyDescent="0.25">
      <c r="A3" s="640" t="s">
        <v>528</v>
      </c>
      <c r="G3" t="s">
        <v>859</v>
      </c>
      <c r="H3">
        <v>2003</v>
      </c>
      <c r="I3" t="s">
        <v>968</v>
      </c>
      <c r="J3" t="s">
        <v>999</v>
      </c>
      <c r="K3" t="s">
        <v>1007</v>
      </c>
    </row>
    <row r="4" spans="1:11" x14ac:dyDescent="0.25">
      <c r="G4" t="s">
        <v>638</v>
      </c>
      <c r="H4">
        <v>2004</v>
      </c>
      <c r="I4" t="s">
        <v>969</v>
      </c>
      <c r="J4" t="s">
        <v>1000</v>
      </c>
      <c r="K4" t="s">
        <v>1008</v>
      </c>
    </row>
    <row r="5" spans="1:11" x14ac:dyDescent="0.25">
      <c r="A5" t="str">
        <f>VLOOKUP(Translations!B6,Translations!B3:H508,4,0)</f>
        <v>País:</v>
      </c>
      <c r="B5" s="1360" t="s">
        <v>2486</v>
      </c>
      <c r="G5" t="s">
        <v>860</v>
      </c>
      <c r="H5">
        <v>2005</v>
      </c>
      <c r="I5" t="s">
        <v>970</v>
      </c>
      <c r="K5" t="s">
        <v>1009</v>
      </c>
    </row>
    <row r="6" spans="1:11" x14ac:dyDescent="0.25">
      <c r="A6" t="str">
        <f>VLOOKUP(Translations!B7,Translations!B3:H508,4,0)</f>
        <v>Componente (enfermedad):</v>
      </c>
      <c r="B6" s="1360" t="s">
        <v>2484</v>
      </c>
      <c r="H6">
        <v>2006</v>
      </c>
      <c r="I6" t="s">
        <v>971</v>
      </c>
    </row>
    <row r="7" spans="1:11" x14ac:dyDescent="0.25">
      <c r="A7" t="str">
        <f>VLOOKUP(Translations!B8,Translations!B3:H508,4,0)</f>
        <v>Nombre o número de la subvención:</v>
      </c>
      <c r="B7" s="1360" t="s">
        <v>2485</v>
      </c>
      <c r="H7">
        <v>2007</v>
      </c>
      <c r="I7" t="s">
        <v>972</v>
      </c>
    </row>
    <row r="8" spans="1:11" x14ac:dyDescent="0.25">
      <c r="A8" t="str">
        <f>VLOOKUP(Translations!B9,Translations!B3:H508,4,0)</f>
        <v>Receptor principal:</v>
      </c>
      <c r="B8" s="1360" t="s">
        <v>2483</v>
      </c>
      <c r="H8">
        <v>2008</v>
      </c>
      <c r="I8" t="s">
        <v>973</v>
      </c>
    </row>
    <row r="9" spans="1:11" x14ac:dyDescent="0.25">
      <c r="A9" t="str">
        <f>VLOOKUP(Translations!B10,Translations!B3:H508,4,0)</f>
        <v>Nombre del ALF:</v>
      </c>
      <c r="B9" s="1360"/>
      <c r="H9">
        <v>2009</v>
      </c>
      <c r="I9" t="s">
        <v>974</v>
      </c>
    </row>
    <row r="10" spans="1:11" x14ac:dyDescent="0.25">
      <c r="A10" t="str">
        <f>VLOOKUP(Translations!B11,Translations!B3:H508,4,0)</f>
        <v>Fecha de inicio del programa:</v>
      </c>
      <c r="B10" s="994">
        <v>43647</v>
      </c>
      <c r="H10">
        <v>2010</v>
      </c>
      <c r="I10" t="s">
        <v>975</v>
      </c>
    </row>
    <row r="11" spans="1:11" x14ac:dyDescent="0.25">
      <c r="A11" t="str">
        <f>VLOOKUP(Translations!B12,Translations!B3:H508,4,0)</f>
        <v>Moneda de la subvención:</v>
      </c>
      <c r="B11" s="1360" t="s">
        <v>1995</v>
      </c>
      <c r="H11">
        <v>2011</v>
      </c>
      <c r="I11" t="s">
        <v>976</v>
      </c>
    </row>
    <row r="12" spans="1:11" x14ac:dyDescent="0.25">
      <c r="A12" t="str">
        <f>VLOOKUP(Translations!B13,Translations!B3:H508,4,0)</f>
        <v>Moneda local:</v>
      </c>
      <c r="B12" s="1360" t="s">
        <v>2113</v>
      </c>
      <c r="H12">
        <v>2012</v>
      </c>
      <c r="I12" t="s">
        <v>977</v>
      </c>
    </row>
    <row r="13" spans="1:11" x14ac:dyDescent="0.25">
      <c r="H13">
        <v>2013</v>
      </c>
      <c r="I13" t="s">
        <v>978</v>
      </c>
    </row>
    <row r="14" spans="1:11" x14ac:dyDescent="0.25">
      <c r="A14" t="s">
        <v>530</v>
      </c>
      <c r="B14" s="994">
        <v>43831</v>
      </c>
      <c r="H14">
        <v>2014</v>
      </c>
      <c r="I14" t="s">
        <v>979</v>
      </c>
    </row>
    <row r="15" spans="1:11" x14ac:dyDescent="0.25">
      <c r="A15" t="s">
        <v>531</v>
      </c>
      <c r="B15" s="994">
        <v>44196</v>
      </c>
      <c r="H15">
        <v>2015</v>
      </c>
      <c r="I15" t="s">
        <v>980</v>
      </c>
    </row>
    <row r="16" spans="1:11" x14ac:dyDescent="0.25">
      <c r="A16" t="s">
        <v>532</v>
      </c>
      <c r="B16" s="994">
        <v>43831</v>
      </c>
      <c r="H16">
        <v>2016</v>
      </c>
      <c r="I16" t="s">
        <v>981</v>
      </c>
    </row>
    <row r="17" spans="1:9" x14ac:dyDescent="0.25">
      <c r="A17" t="s">
        <v>533</v>
      </c>
      <c r="B17" s="994">
        <v>44197</v>
      </c>
      <c r="H17">
        <v>2017</v>
      </c>
      <c r="I17" t="s">
        <v>982</v>
      </c>
    </row>
    <row r="18" spans="1:9" x14ac:dyDescent="0.25">
      <c r="A18" t="s">
        <v>534</v>
      </c>
      <c r="B18" s="994">
        <v>44561</v>
      </c>
      <c r="H18">
        <v>2018</v>
      </c>
      <c r="I18" t="s">
        <v>983</v>
      </c>
    </row>
    <row r="19" spans="1:9" x14ac:dyDescent="0.25">
      <c r="A19" t="s">
        <v>535</v>
      </c>
      <c r="B19" s="994">
        <v>44562</v>
      </c>
      <c r="H19">
        <v>2019</v>
      </c>
      <c r="I19" t="s">
        <v>984</v>
      </c>
    </row>
    <row r="20" spans="1:9" x14ac:dyDescent="0.25">
      <c r="A20" t="s">
        <v>529</v>
      </c>
      <c r="B20" s="994">
        <v>44742</v>
      </c>
      <c r="H20">
        <v>2020</v>
      </c>
      <c r="I20" t="s">
        <v>985</v>
      </c>
    </row>
    <row r="21" spans="1:9" x14ac:dyDescent="0.25">
      <c r="H21">
        <v>2021</v>
      </c>
      <c r="I21" t="s">
        <v>986</v>
      </c>
    </row>
    <row r="22" spans="1:9" x14ac:dyDescent="0.25">
      <c r="H22">
        <v>2022</v>
      </c>
      <c r="I22" t="s">
        <v>987</v>
      </c>
    </row>
    <row r="23" spans="1:9" x14ac:dyDescent="0.25">
      <c r="A23" t="s">
        <v>776</v>
      </c>
      <c r="B23" s="994">
        <f>IF('PR Authorization_9A'!F17="","",'PR Authorization_9A'!F17)</f>
        <v>44254</v>
      </c>
      <c r="H23">
        <v>2023</v>
      </c>
      <c r="I23" t="s">
        <v>988</v>
      </c>
    </row>
    <row r="24" spans="1:9" x14ac:dyDescent="0.25">
      <c r="A24" t="s">
        <v>775</v>
      </c>
      <c r="B24" s="994" t="str">
        <f>IF('LFA Authorization_9B'!D21="","",'LFA Authorization_9B'!D21)</f>
        <v/>
      </c>
      <c r="H24">
        <v>2024</v>
      </c>
      <c r="I24" t="s">
        <v>989</v>
      </c>
    </row>
    <row r="25" spans="1:9" x14ac:dyDescent="0.25">
      <c r="H25">
        <v>2025</v>
      </c>
      <c r="I25" t="s">
        <v>990</v>
      </c>
    </row>
    <row r="26" spans="1:9" x14ac:dyDescent="0.25">
      <c r="A26" t="s">
        <v>1780</v>
      </c>
      <c r="B26" t="str">
        <f>IFERROR("TRUE","FALSE")</f>
        <v>TRUE</v>
      </c>
      <c r="I26" t="s">
        <v>991</v>
      </c>
    </row>
    <row r="27" spans="1:9" x14ac:dyDescent="0.25">
      <c r="A27" t="s">
        <v>1957</v>
      </c>
      <c r="B27" t="b">
        <v>0</v>
      </c>
      <c r="I27" t="s">
        <v>992</v>
      </c>
    </row>
    <row r="28" spans="1:9" x14ac:dyDescent="0.25">
      <c r="I28" t="s">
        <v>993</v>
      </c>
    </row>
    <row r="29" spans="1:9" x14ac:dyDescent="0.25">
      <c r="I29" t="s">
        <v>994</v>
      </c>
    </row>
    <row r="30" spans="1:9" x14ac:dyDescent="0.25">
      <c r="I30" t="s">
        <v>995</v>
      </c>
    </row>
    <row r="31" spans="1:9" x14ac:dyDescent="0.25">
      <c r="I31" t="s">
        <v>996</v>
      </c>
    </row>
    <row r="32" spans="1:9" x14ac:dyDescent="0.25">
      <c r="I32" t="s">
        <v>997</v>
      </c>
    </row>
  </sheetData>
  <dataValidations count="3">
    <dataValidation type="list" allowBlank="1" showInputMessage="1" showErrorMessage="1" errorTitle="X-Author for Excel" error="Please select either TRUE or FALSE from the dropdown." promptTitle="X-Author for Excel" sqref="B26:B27" xr:uid="{00000000-0002-0000-0200-000000000000}">
      <formula1>"TRUE,FALSE"</formula1>
    </dataValidation>
    <dataValidation type="date" allowBlank="1" showInputMessage="1" showErrorMessage="1" errorTitle="X-Author for Excel" error="Please enter a valid date." promptTitle="X-Author for Excel" sqref="B23:B24 B14:B20 B10" xr:uid="{00000000-0002-0000-0200-000001000000}">
      <formula1>1</formula1>
      <formula2>767376</formula2>
    </dataValidation>
    <dataValidation type="list" allowBlank="1" showInputMessage="1" showErrorMessage="1" errorTitle="X-Author for Excel" error="Please select a value from the drop-down." promptTitle="X-Author for Excel" sqref="B11" xr:uid="{00000000-0002-0000-0200-000002000000}">
      <formula1>IF(IFERROR(ROWS(INDIRECT(SUBSTITUTE("AIM_Implementation_Period__c.AIM_Grant_Currency__c"," ","_"))),-1) &lt; 0, XAuthorInvalidPicklistData,INDIRECT(SUBSTITUTE("AIM_Implementation_Period__c.AIM_Grant_Currency__c"," ","_")))</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6" filterMode="1">
    <tabColor theme="3" tint="0.79998168889431442"/>
  </sheetPr>
  <dimension ref="A1:AD417"/>
  <sheetViews>
    <sheetView showGridLines="0" tabSelected="1" topLeftCell="E9" zoomScale="70" zoomScaleNormal="70" zoomScaleSheetLayoutView="70" workbookViewId="0">
      <selection activeCell="N80" sqref="N80"/>
    </sheetView>
  </sheetViews>
  <sheetFormatPr baseColWidth="10" defaultColWidth="9.140625" defaultRowHeight="15" x14ac:dyDescent="0.2"/>
  <cols>
    <col min="1" max="1" width="5.140625" style="1265" hidden="1" customWidth="1"/>
    <col min="2" max="2" width="4.85546875" style="1010" hidden="1" customWidth="1"/>
    <col min="3" max="3" width="60.140625" style="98" customWidth="1"/>
    <col min="4" max="4" width="48.85546875" style="98" customWidth="1"/>
    <col min="5" max="5" width="37.140625" style="98" bestFit="1" customWidth="1"/>
    <col min="6" max="7" width="21.140625" style="98" customWidth="1"/>
    <col min="8" max="8" width="34.140625" style="98" customWidth="1"/>
    <col min="9" max="9" width="64.85546875" style="98" customWidth="1"/>
    <col min="10" max="10" width="11.42578125" style="434" customWidth="1"/>
    <col min="11" max="11" width="29.140625" style="98" customWidth="1"/>
    <col min="12" max="12" width="19.85546875" style="98" customWidth="1"/>
    <col min="13" max="13" width="27.140625" style="98" customWidth="1"/>
    <col min="14" max="14" width="19.85546875" style="97" customWidth="1"/>
    <col min="15" max="15" width="9.140625" style="1352" hidden="1" customWidth="1"/>
    <col min="16" max="16" width="9.140625" style="1341" customWidth="1"/>
    <col min="17" max="17" width="17.5703125" style="1341" bestFit="1" customWidth="1"/>
    <col min="18" max="18" width="31.140625" style="1342" customWidth="1"/>
    <col min="19" max="19" width="26.5703125" style="1341" customWidth="1"/>
    <col min="20" max="20" width="9.140625" style="1341" customWidth="1"/>
    <col min="21" max="21" width="13.42578125" style="97" bestFit="1" customWidth="1"/>
    <col min="22" max="22" width="9.140625" style="97" customWidth="1"/>
    <col min="23" max="26" width="9.140625" style="97"/>
    <col min="27" max="27" width="5.85546875" style="97" customWidth="1"/>
    <col min="28" max="28" width="9.140625" style="97" customWidth="1"/>
    <col min="29" max="29" width="14.85546875" style="97" customWidth="1"/>
    <col min="30" max="30" width="64.85546875" style="97" customWidth="1"/>
    <col min="31" max="16384" width="9.140625" style="97"/>
  </cols>
  <sheetData>
    <row r="1" spans="1:23" s="98" customFormat="1" ht="45.75" customHeight="1" thickBot="1" x14ac:dyDescent="0.25">
      <c r="A1" s="1261"/>
      <c r="B1" s="1010"/>
      <c r="C1" s="1997" t="str">
        <f>CoverSheet!A1</f>
        <v>Informe de progreso y solicitud de desembolso</v>
      </c>
      <c r="D1" s="1997"/>
      <c r="E1" s="1997"/>
      <c r="F1" s="1997"/>
      <c r="G1" s="1997"/>
      <c r="H1" s="1997"/>
      <c r="I1" s="1997"/>
      <c r="J1" s="1997"/>
      <c r="K1" s="1997"/>
      <c r="L1" s="1997"/>
      <c r="M1" s="1997"/>
      <c r="N1" s="1997"/>
      <c r="O1" s="1352"/>
      <c r="P1" s="1331"/>
      <c r="Q1" s="1331"/>
      <c r="R1" s="1332"/>
      <c r="S1" s="1331"/>
      <c r="T1" s="1331"/>
    </row>
    <row r="2" spans="1:23" s="651" customFormat="1" ht="38.25" customHeight="1" thickBot="1" x14ac:dyDescent="0.25">
      <c r="A2" s="1262"/>
      <c r="B2" s="1128"/>
      <c r="C2" s="830">
        <f>VLOOKUP(Translations!B632,Translations!B3:H893,4,0)</f>
        <v>0</v>
      </c>
      <c r="D2" s="831"/>
      <c r="E2" s="831"/>
      <c r="F2" s="835"/>
      <c r="G2" s="835"/>
      <c r="H2" s="835"/>
      <c r="I2" s="835"/>
      <c r="J2" s="836"/>
      <c r="K2" s="837"/>
      <c r="L2" s="832"/>
      <c r="M2" s="832"/>
      <c r="N2" s="833"/>
      <c r="O2" s="1353"/>
      <c r="P2" s="1333"/>
      <c r="Q2" s="1333"/>
      <c r="R2" s="1334"/>
      <c r="S2" s="1333"/>
      <c r="T2" s="1333"/>
    </row>
    <row r="3" spans="1:23" s="98" customFormat="1" ht="39" customHeight="1" x14ac:dyDescent="0.2">
      <c r="A3" s="1261"/>
      <c r="B3" s="1010"/>
      <c r="F3" s="1991" t="str">
        <f>CoverSheet!F12</f>
        <v>Periodo de avances financieros</v>
      </c>
      <c r="G3" s="1992"/>
      <c r="H3" s="815">
        <f>CoverSheet!J12</f>
        <v>43831</v>
      </c>
      <c r="I3" s="838"/>
      <c r="J3" s="839" t="str">
        <f>CoverSheet!K12</f>
        <v>Fecha final:</v>
      </c>
      <c r="K3" s="840">
        <f>CoverSheet!L12</f>
        <v>44196</v>
      </c>
      <c r="O3" s="1352"/>
      <c r="P3" s="1331"/>
      <c r="Q3" s="1331"/>
      <c r="R3" s="1332"/>
      <c r="S3" s="1331"/>
      <c r="T3" s="1331"/>
    </row>
    <row r="4" spans="1:23" s="98" customFormat="1" ht="33" customHeight="1" thickBot="1" x14ac:dyDescent="0.25">
      <c r="A4" s="1261"/>
      <c r="B4" s="1010"/>
      <c r="F4" s="1993" t="s">
        <v>197</v>
      </c>
      <c r="G4" s="1994"/>
      <c r="H4" s="818">
        <f>CoverSheet!D13</f>
        <v>43647</v>
      </c>
      <c r="I4" s="841"/>
      <c r="J4" s="842" t="str">
        <f>CoverSheet!K12</f>
        <v>Fecha final:</v>
      </c>
      <c r="K4" s="843">
        <f>CoverSheet!L12</f>
        <v>44196</v>
      </c>
      <c r="O4" s="1352"/>
      <c r="P4" s="1331"/>
      <c r="Q4" s="1331"/>
      <c r="R4" s="1332"/>
      <c r="S4" s="1331"/>
      <c r="T4" s="1331"/>
      <c r="U4" s="460"/>
      <c r="V4" s="460"/>
    </row>
    <row r="5" spans="1:23" s="98" customFormat="1" ht="33" customHeight="1" x14ac:dyDescent="0.2">
      <c r="A5" s="1261"/>
      <c r="B5" s="1010"/>
      <c r="C5" s="459" t="str">
        <f>VLOOKUP(Translations!B633,Translations!B3:H893,4,0)</f>
        <v>DESGLOSE POR AGRUPACIÓN DE COSTOS</v>
      </c>
      <c r="D5" s="458"/>
      <c r="E5" s="458"/>
      <c r="F5" s="459"/>
      <c r="G5" s="458"/>
      <c r="H5" s="458"/>
      <c r="I5" s="458"/>
      <c r="J5" s="458"/>
      <c r="K5" s="458"/>
      <c r="L5" s="458"/>
      <c r="M5" s="458"/>
      <c r="N5" s="458"/>
      <c r="O5" s="1354"/>
      <c r="P5" s="1331"/>
      <c r="Q5" s="1331"/>
      <c r="R5" s="1332"/>
      <c r="S5" s="1331"/>
      <c r="T5" s="1331"/>
      <c r="U5" s="460"/>
      <c r="V5" s="460"/>
    </row>
    <row r="6" spans="1:23" s="98" customFormat="1" ht="17.25" hidden="1" customHeight="1" x14ac:dyDescent="0.2">
      <c r="A6" s="1261"/>
      <c r="B6" s="1010"/>
      <c r="C6" s="459"/>
      <c r="D6" s="458"/>
      <c r="E6" s="458"/>
      <c r="F6" s="459"/>
      <c r="G6" s="458"/>
      <c r="H6" s="458"/>
      <c r="I6" s="458"/>
      <c r="J6" s="458"/>
      <c r="K6" s="458"/>
      <c r="L6" s="458"/>
      <c r="M6" s="458"/>
      <c r="N6" s="458"/>
      <c r="O6" s="1354"/>
      <c r="P6" s="1331"/>
      <c r="Q6" s="1331"/>
      <c r="R6" s="1332"/>
      <c r="S6" s="1331"/>
      <c r="T6" s="1331"/>
      <c r="U6" s="460"/>
      <c r="V6" s="460"/>
    </row>
    <row r="7" spans="1:23" s="434" customFormat="1" ht="24" customHeight="1" thickBot="1" x14ac:dyDescent="0.25">
      <c r="A7" s="1263" t="s">
        <v>1245</v>
      </c>
      <c r="B7" s="1129"/>
      <c r="C7" s="100"/>
      <c r="D7" s="1126" t="str">
        <f>VLOOKUP(Translations!B643,Translations!B3:H893,4,0)</f>
        <v>Periodo de notificación en curso</v>
      </c>
      <c r="E7" s="1126"/>
      <c r="F7" s="1126"/>
      <c r="G7" s="1126"/>
      <c r="H7" s="1126"/>
      <c r="I7" s="483"/>
      <c r="K7" s="1126" t="str">
        <f>VLOOKUP(Translations!B642,Translations!B3:H893,4,0)</f>
        <v>Acumulativo para el periodo de ejecución</v>
      </c>
      <c r="L7" s="1126"/>
      <c r="M7" s="1126"/>
      <c r="N7" s="1126"/>
      <c r="O7" s="1354"/>
      <c r="P7" s="467"/>
      <c r="Q7" s="468"/>
      <c r="R7" s="1335"/>
      <c r="S7" s="468"/>
      <c r="T7" s="468"/>
      <c r="U7" s="436"/>
      <c r="V7" s="436"/>
      <c r="W7" s="100"/>
    </row>
    <row r="8" spans="1:23" s="434" customFormat="1" ht="59.45" customHeight="1" x14ac:dyDescent="0.25">
      <c r="A8" s="1263" t="s">
        <v>1245</v>
      </c>
      <c r="B8" s="1129"/>
      <c r="C8" s="1308" t="str">
        <f>VLOOKUP(Translations!B634,Translations!B3:H893,4,0)</f>
        <v>Dimensión de cálculo de costos (grupos de costos)</v>
      </c>
      <c r="D8" s="1117"/>
      <c r="E8" s="1116" t="str">
        <f>VLOOKUP(Translations!B635,Translations!B3:H893,4,0)</f>
        <v>Presupuesto para el periodo del informe</v>
      </c>
      <c r="F8" s="1116" t="str">
        <f>VLOOKUP(Translations!B636,Translations!B3:H893,4,0)</f>
        <v>Gastos reales</v>
      </c>
      <c r="G8" s="1116" t="str">
        <f>VLOOKUP(Translations!B637,Translations!B3:H893,4,0)</f>
        <v>Presupuesto frente a variaciones reales</v>
      </c>
      <c r="H8" s="1116" t="str">
        <f>VLOOKUP(Translations!B644,Translations!B3:H893,4,0)</f>
        <v>Tasa de absorción</v>
      </c>
      <c r="I8" s="1116" t="str">
        <f>VLOOKUP(Translations!B638,Translations!B3:H893,4,0)</f>
        <v>Explicación de las variaciones (obligatorio para los porcentajes por debajo del 95% y por encima del 105%)</v>
      </c>
      <c r="J8" s="1117"/>
      <c r="K8" s="1116" t="str">
        <f>VLOOKUP(Translations!B639,Translations!B3:H893,4,0)</f>
        <v>Presupuesto acumulativo</v>
      </c>
      <c r="L8" s="1116" t="str">
        <f>VLOOKUP(Translations!B640,Translations!B3:H893,4,0)</f>
        <v>Gasto real acumulativo</v>
      </c>
      <c r="M8" s="1116" t="str">
        <f>VLOOKUP(Translations!B641,Translations!B3:H893,4,0)</f>
        <v>Presupuesto acumulativo frente a variaciones reales</v>
      </c>
      <c r="N8" s="1118" t="str">
        <f>VLOOKUP(Translations!B644,Translations!B3:H893,4,0)</f>
        <v>Tasa de absorción</v>
      </c>
      <c r="O8" s="1351"/>
      <c r="P8" s="685"/>
      <c r="Q8" s="468"/>
      <c r="R8" s="1335"/>
      <c r="S8" s="468"/>
      <c r="T8" s="468"/>
      <c r="U8" s="436"/>
      <c r="V8" s="436"/>
      <c r="W8" s="100"/>
    </row>
    <row r="9" spans="1:23" s="434" customFormat="1" ht="39.950000000000003" customHeight="1" x14ac:dyDescent="0.25">
      <c r="A9" s="1263" t="str">
        <f>IF(C9&lt;&gt;"","Show","Don't Show")</f>
        <v>Show</v>
      </c>
      <c r="B9" s="1129" t="s">
        <v>1079</v>
      </c>
      <c r="C9" s="1309" t="str">
        <f>IFERROR(INDEX('PR Expenditure_7A import-export'!A$2:A$18,MATCH('PR Expenditure_7A'!B9,'PR Expenditure_7A import-export'!N$2:N$18,0)),"")</f>
        <v>1. Human Resources (HR)</v>
      </c>
      <c r="D9" s="1108"/>
      <c r="E9" s="1110">
        <f>IFERROR(INDEX('PR Expenditure_7A import-export'!C$2:C$18,MATCH('PR Expenditure_7A'!B9,'PR Expenditure_7A import-export'!N$2:N$18,0)),"")</f>
        <v>785245.02674094005</v>
      </c>
      <c r="F9" s="1546">
        <v>612412.59000000008</v>
      </c>
      <c r="G9" s="1110">
        <f>IFERROR(E9-F9,0)</f>
        <v>172832.43674093997</v>
      </c>
      <c r="H9" s="1112">
        <f>IF(AND(E9=0,F9=0),"N/A",IF(AND(E9=0,F9&lt;&gt;0),"Not Budgeted",F9/E9))</f>
        <v>0.77989999190665482</v>
      </c>
      <c r="I9" s="1127" t="s">
        <v>4256</v>
      </c>
      <c r="J9" s="1108"/>
      <c r="K9" s="1110">
        <f>IFERROR(INDEX('PR Expenditure_7A import-export'!I$2:I$18,MATCH('PR Expenditure_7A'!B9,'PR Expenditure_7A import-export'!N$2:N$18,0)),"")</f>
        <v>1136845.2883639301</v>
      </c>
      <c r="L9" s="1546">
        <v>943171.89999999991</v>
      </c>
      <c r="M9" s="1110">
        <f>IFERROR(K9-L9,0)</f>
        <v>193673.38836393016</v>
      </c>
      <c r="N9" s="1120">
        <f>IF(AND(K9=0,L9=0),"N/A",IF(AND(K9=0,L9&lt;&gt;0),"Not Budgeted",L9/K9))</f>
        <v>0.82963962612480746</v>
      </c>
      <c r="O9" s="1351"/>
      <c r="P9" s="685"/>
      <c r="Q9" s="1336"/>
      <c r="R9" s="1337"/>
      <c r="S9" s="468"/>
      <c r="T9" s="468"/>
      <c r="U9" s="436"/>
      <c r="V9" s="436"/>
      <c r="W9" s="100"/>
    </row>
    <row r="10" spans="1:23" s="434" customFormat="1" ht="39.950000000000003" customHeight="1" x14ac:dyDescent="0.25">
      <c r="A10" s="1263" t="str">
        <f t="shared" ref="A10:A12" si="0">IF(C10&lt;&gt;"","Show","Don't Show")</f>
        <v>Show</v>
      </c>
      <c r="B10" s="1129" t="s">
        <v>1080</v>
      </c>
      <c r="C10" s="1309" t="str">
        <f>IFERROR(INDEX('PR Expenditure_7A import-export'!A$2:A$18,MATCH('PR Expenditure_7A'!B10,'PR Expenditure_7A import-export'!N$2:N$18,0)),"")</f>
        <v>10. Communication Material and Publications (CMP)</v>
      </c>
      <c r="D10" s="1108"/>
      <c r="E10" s="1110">
        <f>IFERROR(INDEX('PR Expenditure_7A import-export'!C$2:C$18,MATCH('PR Expenditure_7A'!B10,'PR Expenditure_7A import-export'!N$2:N$18,0)),"")</f>
        <v>17537.0333333333</v>
      </c>
      <c r="F10" s="1546">
        <v>3878.79</v>
      </c>
      <c r="G10" s="1110">
        <f t="shared" ref="G10:G12" si="1">IFERROR(E10-F10,0)</f>
        <v>13658.243333333299</v>
      </c>
      <c r="H10" s="1112">
        <f t="shared" ref="H10:H12" si="2">IF(AND(E10=0,F10=0),"N/A",IF(AND(E10=0,F10&lt;&gt;0),"Not Budgeted",F10/E10))</f>
        <v>0.22117709000572164</v>
      </c>
      <c r="I10" s="1127" t="s">
        <v>4257</v>
      </c>
      <c r="J10" s="1108"/>
      <c r="K10" s="1110">
        <f>IFERROR(INDEX('PR Expenditure_7A import-export'!I$2:I$18,MATCH('PR Expenditure_7A'!B10,'PR Expenditure_7A import-export'!N$2:N$18,0)),"")</f>
        <v>17537.0333333333</v>
      </c>
      <c r="L10" s="1546">
        <v>3878.79</v>
      </c>
      <c r="M10" s="1110">
        <f t="shared" ref="M10:M12" si="3">IFERROR(K10-L10,0)</f>
        <v>13658.243333333299</v>
      </c>
      <c r="N10" s="1120">
        <f t="shared" ref="N10:N12" si="4">IF(AND(K10=0,L10=0),"N/A",IF(AND(K10=0,L10&lt;&gt;0),"Not Budgeted",L10/K10))</f>
        <v>0.22117709000572164</v>
      </c>
      <c r="O10" s="1351"/>
      <c r="P10" s="685"/>
      <c r="Q10" s="1336"/>
      <c r="R10" s="1337"/>
      <c r="S10" s="468"/>
      <c r="T10" s="468"/>
      <c r="U10" s="436"/>
      <c r="V10" s="436"/>
      <c r="W10" s="100"/>
    </row>
    <row r="11" spans="1:23" s="434" customFormat="1" ht="39.950000000000003" customHeight="1" x14ac:dyDescent="0.25">
      <c r="A11" s="1263" t="str">
        <f t="shared" si="0"/>
        <v>Show</v>
      </c>
      <c r="B11" s="1129" t="s">
        <v>1081</v>
      </c>
      <c r="C11" s="1309" t="str">
        <f>IFERROR(INDEX('PR Expenditure_7A import-export'!A$2:A$18,MATCH('PR Expenditure_7A'!B11,'PR Expenditure_7A import-export'!N$2:N$18,0)),"")</f>
        <v>11. Indirect and Overhead Costs</v>
      </c>
      <c r="D11" s="1108"/>
      <c r="E11" s="1110">
        <f>IFERROR(INDEX('PR Expenditure_7A import-export'!C$2:C$18,MATCH('PR Expenditure_7A'!B11,'PR Expenditure_7A import-export'!N$2:N$18,0)),"")</f>
        <v>90308.3075668573</v>
      </c>
      <c r="F11" s="1546">
        <v>95117.51999999999</v>
      </c>
      <c r="G11" s="1110">
        <f t="shared" si="1"/>
        <v>-4809.2124331426894</v>
      </c>
      <c r="H11" s="1112">
        <f t="shared" si="2"/>
        <v>1.0532532671989487</v>
      </c>
      <c r="I11" s="1127" t="s">
        <v>4258</v>
      </c>
      <c r="J11" s="1108"/>
      <c r="K11" s="1110">
        <f>IFERROR(INDEX('PR Expenditure_7A import-export'!I$2:I$18,MATCH('PR Expenditure_7A'!B11,'PR Expenditure_7A import-export'!N$2:N$18,0)),"")</f>
        <v>126936.459278095</v>
      </c>
      <c r="L11" s="1546">
        <v>132348.59999999998</v>
      </c>
      <c r="M11" s="1110">
        <f t="shared" si="3"/>
        <v>-5412.1407219049725</v>
      </c>
      <c r="N11" s="1120">
        <f t="shared" si="4"/>
        <v>1.0426366132526821</v>
      </c>
      <c r="O11" s="1351"/>
      <c r="P11" s="685"/>
      <c r="Q11" s="1336"/>
      <c r="R11" s="1337"/>
      <c r="S11" s="468"/>
      <c r="T11" s="468"/>
      <c r="U11" s="436"/>
      <c r="V11" s="436"/>
      <c r="W11" s="100"/>
    </row>
    <row r="12" spans="1:23" s="434" customFormat="1" ht="39.950000000000003" customHeight="1" x14ac:dyDescent="0.25">
      <c r="A12" s="1263" t="str">
        <f t="shared" si="0"/>
        <v>Show</v>
      </c>
      <c r="B12" s="1129" t="s">
        <v>1082</v>
      </c>
      <c r="C12" s="1309" t="str">
        <f>IFERROR(INDEX('PR Expenditure_7A import-export'!A$2:A$18,MATCH('PR Expenditure_7A'!B12,'PR Expenditure_7A import-export'!N$2:N$18,0)),"")</f>
        <v>12. Living support to client/ target population (LSCTP)</v>
      </c>
      <c r="D12" s="1108"/>
      <c r="E12" s="1110">
        <f>IFERROR(INDEX('PR Expenditure_7A import-export'!C$2:C$18,MATCH('PR Expenditure_7A'!B12,'PR Expenditure_7A import-export'!N$2:N$18,0)),"")</f>
        <v>78613.480976375198</v>
      </c>
      <c r="F12" s="1546">
        <v>31040.879999999997</v>
      </c>
      <c r="G12" s="1110">
        <f t="shared" si="1"/>
        <v>47572.600976375201</v>
      </c>
      <c r="H12" s="1112">
        <f t="shared" si="2"/>
        <v>0.39485441446522834</v>
      </c>
      <c r="I12" s="1127" t="s">
        <v>4259</v>
      </c>
      <c r="J12" s="1108"/>
      <c r="K12" s="1110">
        <f>IFERROR(INDEX('PR Expenditure_7A import-export'!I$2:I$18,MATCH('PR Expenditure_7A'!B12,'PR Expenditure_7A import-export'!N$2:N$18,0)),"")</f>
        <v>80265.695976375195</v>
      </c>
      <c r="L12" s="1546">
        <v>32071.84</v>
      </c>
      <c r="M12" s="1110">
        <f t="shared" si="3"/>
        <v>48193.855976375198</v>
      </c>
      <c r="N12" s="1120">
        <f t="shared" si="4"/>
        <v>0.39957094509514735</v>
      </c>
      <c r="O12" s="1351"/>
      <c r="P12" s="685"/>
      <c r="Q12" s="1336"/>
      <c r="R12" s="1337"/>
      <c r="S12" s="468"/>
      <c r="T12" s="468"/>
      <c r="U12" s="436"/>
      <c r="V12" s="436"/>
      <c r="W12" s="100"/>
    </row>
    <row r="13" spans="1:23" s="434" customFormat="1" ht="39.950000000000003" customHeight="1" x14ac:dyDescent="0.25">
      <c r="A13" s="1263" t="str">
        <f t="shared" ref="A13:A68" si="5">IF(C13&lt;&gt;"","Show","Don't Show")</f>
        <v>Show</v>
      </c>
      <c r="B13" s="1129" t="s">
        <v>1083</v>
      </c>
      <c r="C13" s="1309" t="str">
        <f>IFERROR(INDEX('PR Expenditure_7A import-export'!A$2:A$18,MATCH('PR Expenditure_7A'!B13,'PR Expenditure_7A import-export'!N$2:N$18,0)),"")</f>
        <v>13. Payment for Results</v>
      </c>
      <c r="D13" s="1108"/>
      <c r="E13" s="1110">
        <f>IFERROR(INDEX('PR Expenditure_7A import-export'!C$2:C$18,MATCH('PR Expenditure_7A'!B13,'PR Expenditure_7A import-export'!N$2:N$18,0)),"")</f>
        <v>0</v>
      </c>
      <c r="F13" s="1111">
        <v>0</v>
      </c>
      <c r="G13" s="1110">
        <f t="shared" ref="G13:G68" si="6">IFERROR(E13-F13,0)</f>
        <v>0</v>
      </c>
      <c r="H13" s="1112" t="str">
        <f t="shared" ref="H13:H68" si="7">IF(AND(E13=0,F13=0),"N/A",IF(AND(E13=0,F13&lt;&gt;0),"Not Budgeted",F13/E13))</f>
        <v>N/A</v>
      </c>
      <c r="I13" s="1127" t="s">
        <v>4260</v>
      </c>
      <c r="J13" s="1108"/>
      <c r="K13" s="1110">
        <f>IFERROR(INDEX('PR Expenditure_7A import-export'!I$2:I$18,MATCH('PR Expenditure_7A'!B13,'PR Expenditure_7A import-export'!N$2:N$18,0)),"")</f>
        <v>0</v>
      </c>
      <c r="L13" s="1111">
        <v>0</v>
      </c>
      <c r="M13" s="1110">
        <f t="shared" ref="M13:M68" si="8">IFERROR(K13-L13,0)</f>
        <v>0</v>
      </c>
      <c r="N13" s="1120" t="str">
        <f t="shared" ref="N13:N68" si="9">IF(AND(K13=0,L13=0),"N/A",IF(AND(K13=0,L13&lt;&gt;0),"Not Budgeted",L13/K13))</f>
        <v>N/A</v>
      </c>
      <c r="O13" s="1351"/>
      <c r="P13" s="685"/>
      <c r="Q13" s="1336"/>
      <c r="R13" s="1337"/>
      <c r="S13" s="468"/>
      <c r="T13" s="468"/>
      <c r="U13" s="436"/>
      <c r="V13" s="436"/>
      <c r="W13" s="100"/>
    </row>
    <row r="14" spans="1:23" s="434" customFormat="1" ht="39.950000000000003" customHeight="1" x14ac:dyDescent="0.25">
      <c r="A14" s="1263" t="str">
        <f t="shared" si="5"/>
        <v>Show</v>
      </c>
      <c r="B14" s="1129" t="s">
        <v>1084</v>
      </c>
      <c r="C14" s="1309" t="str">
        <f>IFERROR(INDEX('PR Expenditure_7A import-export'!A$2:A$18,MATCH('PR Expenditure_7A'!B14,'PR Expenditure_7A import-export'!N$2:N$18,0)),"")</f>
        <v>2. Travel related costs (TRC)</v>
      </c>
      <c r="D14" s="1108"/>
      <c r="E14" s="1110">
        <f>IFERROR(INDEX('PR Expenditure_7A import-export'!C$2:C$18,MATCH('PR Expenditure_7A'!B14,'PR Expenditure_7A import-export'!N$2:N$18,0)),"")</f>
        <v>299417.09442701301</v>
      </c>
      <c r="F14" s="1546">
        <v>239291.00999999998</v>
      </c>
      <c r="G14" s="1110">
        <f t="shared" si="6"/>
        <v>60126.084427013033</v>
      </c>
      <c r="H14" s="1112">
        <f t="shared" si="7"/>
        <v>0.79918954012270138</v>
      </c>
      <c r="I14" s="1127" t="s">
        <v>4261</v>
      </c>
      <c r="J14" s="1108"/>
      <c r="K14" s="1110">
        <f>IFERROR(INDEX('PR Expenditure_7A import-export'!I$2:I$18,MATCH('PR Expenditure_7A'!B14,'PR Expenditure_7A import-export'!N$2:N$18,0)),"")</f>
        <v>385484.65385558398</v>
      </c>
      <c r="L14" s="1546">
        <v>297908.58</v>
      </c>
      <c r="M14" s="1110">
        <f t="shared" si="8"/>
        <v>87576.073855583963</v>
      </c>
      <c r="N14" s="1120">
        <f t="shared" si="9"/>
        <v>0.7728156672914066</v>
      </c>
      <c r="O14" s="1351"/>
      <c r="P14" s="685"/>
      <c r="Q14" s="1336"/>
      <c r="R14" s="1337"/>
      <c r="S14" s="468"/>
      <c r="T14" s="468"/>
      <c r="U14" s="436"/>
      <c r="V14" s="436"/>
      <c r="W14" s="100"/>
    </row>
    <row r="15" spans="1:23" s="434" customFormat="1" ht="39.950000000000003" customHeight="1" x14ac:dyDescent="0.25">
      <c r="A15" s="1263" t="str">
        <f t="shared" si="5"/>
        <v>Show</v>
      </c>
      <c r="B15" s="1129" t="s">
        <v>1085</v>
      </c>
      <c r="C15" s="1309" t="str">
        <f>IFERROR(INDEX('PR Expenditure_7A import-export'!A$2:A$18,MATCH('PR Expenditure_7A'!B15,'PR Expenditure_7A import-export'!N$2:N$18,0)),"")</f>
        <v>3. External Professional services (EPS)</v>
      </c>
      <c r="D15" s="1108"/>
      <c r="E15" s="1110">
        <f>IFERROR(INDEX('PR Expenditure_7A import-export'!C$2:C$18,MATCH('PR Expenditure_7A'!B15,'PR Expenditure_7A import-export'!N$2:N$18,0)),"")</f>
        <v>811645.48646632896</v>
      </c>
      <c r="F15" s="1546">
        <f>273484.39+50000</f>
        <v>323484.39</v>
      </c>
      <c r="G15" s="1110">
        <f t="shared" si="6"/>
        <v>488161.09646632895</v>
      </c>
      <c r="H15" s="1112">
        <f t="shared" si="7"/>
        <v>0.39855379644671962</v>
      </c>
      <c r="I15" s="1127" t="s">
        <v>4262</v>
      </c>
      <c r="J15" s="1108"/>
      <c r="K15" s="1110">
        <f>IFERROR(INDEX('PR Expenditure_7A import-export'!I$2:I$18,MATCH('PR Expenditure_7A'!B15,'PR Expenditure_7A import-export'!N$2:N$18,0)),"")</f>
        <v>886211.31186656398</v>
      </c>
      <c r="L15" s="1546">
        <v>388810.27999999991</v>
      </c>
      <c r="M15" s="1110">
        <f t="shared" si="8"/>
        <v>497401.03186656407</v>
      </c>
      <c r="N15" s="1120">
        <f t="shared" si="9"/>
        <v>0.43873314952511316</v>
      </c>
      <c r="O15" s="1351"/>
      <c r="P15" s="685"/>
      <c r="Q15" s="1336"/>
      <c r="R15" s="1337"/>
      <c r="S15" s="468"/>
      <c r="T15" s="468"/>
      <c r="U15" s="436"/>
      <c r="V15" s="436"/>
      <c r="W15" s="100"/>
    </row>
    <row r="16" spans="1:23" s="434" customFormat="1" ht="39.950000000000003" customHeight="1" x14ac:dyDescent="0.25">
      <c r="A16" s="1263" t="str">
        <f t="shared" si="5"/>
        <v>Show</v>
      </c>
      <c r="B16" s="1129" t="s">
        <v>1086</v>
      </c>
      <c r="C16" s="1309" t="str">
        <f>IFERROR(INDEX('PR Expenditure_7A import-export'!A$2:A$18,MATCH('PR Expenditure_7A'!B16,'PR Expenditure_7A import-export'!N$2:N$18,0)),"")</f>
        <v>4. Health Products - Pharmaceutical Products (HPPP)</v>
      </c>
      <c r="D16" s="1108"/>
      <c r="E16" s="1110">
        <f>IFERROR(INDEX('PR Expenditure_7A import-export'!C$2:C$18,MATCH('PR Expenditure_7A'!B16,'PR Expenditure_7A import-export'!N$2:N$18,0)),"")</f>
        <v>0</v>
      </c>
      <c r="F16" s="1111">
        <v>0</v>
      </c>
      <c r="G16" s="1110">
        <f t="shared" si="6"/>
        <v>0</v>
      </c>
      <c r="H16" s="1112" t="str">
        <f t="shared" si="7"/>
        <v>N/A</v>
      </c>
      <c r="I16" s="1127" t="s">
        <v>4260</v>
      </c>
      <c r="J16" s="1108"/>
      <c r="K16" s="1110">
        <f>IFERROR(INDEX('PR Expenditure_7A import-export'!I$2:I$18,MATCH('PR Expenditure_7A'!B16,'PR Expenditure_7A import-export'!N$2:N$18,0)),"")</f>
        <v>0</v>
      </c>
      <c r="L16" s="1111">
        <v>0</v>
      </c>
      <c r="M16" s="1110">
        <f t="shared" si="8"/>
        <v>0</v>
      </c>
      <c r="N16" s="1120" t="str">
        <f t="shared" si="9"/>
        <v>N/A</v>
      </c>
      <c r="O16" s="1351"/>
      <c r="P16" s="685"/>
      <c r="Q16" s="1336"/>
      <c r="R16" s="1337"/>
      <c r="S16" s="468"/>
      <c r="T16" s="468"/>
      <c r="U16" s="436"/>
      <c r="V16" s="436"/>
      <c r="W16" s="100"/>
    </row>
    <row r="17" spans="1:23" s="434" customFormat="1" ht="39.950000000000003" customHeight="1" x14ac:dyDescent="0.25">
      <c r="A17" s="1263" t="str">
        <f t="shared" si="5"/>
        <v>Show</v>
      </c>
      <c r="B17" s="1129" t="s">
        <v>1087</v>
      </c>
      <c r="C17" s="1309" t="str">
        <f>IFERROR(INDEX('PR Expenditure_7A import-export'!A$2:A$18,MATCH('PR Expenditure_7A'!B17,'PR Expenditure_7A import-export'!N$2:N$18,0)),"")</f>
        <v>5. Health Products - Non-Pharmaceuticals (HPNP)</v>
      </c>
      <c r="D17" s="1108"/>
      <c r="E17" s="1110">
        <f>IFERROR(INDEX('PR Expenditure_7A import-export'!C$2:C$18,MATCH('PR Expenditure_7A'!B17,'PR Expenditure_7A import-export'!N$2:N$18,0)),"")</f>
        <v>979298.03749999998</v>
      </c>
      <c r="F17" s="1546">
        <v>449032.16000000003</v>
      </c>
      <c r="G17" s="1110">
        <f t="shared" si="6"/>
        <v>530265.87749999994</v>
      </c>
      <c r="H17" s="1112">
        <f t="shared" si="7"/>
        <v>0.45852451736379596</v>
      </c>
      <c r="I17" s="1127" t="s">
        <v>4263</v>
      </c>
      <c r="J17" s="1108"/>
      <c r="K17" s="1110">
        <f>IFERROR(INDEX('PR Expenditure_7A import-export'!I$2:I$18,MATCH('PR Expenditure_7A'!B17,'PR Expenditure_7A import-export'!N$2:N$18,0)),"")</f>
        <v>986284.46750000003</v>
      </c>
      <c r="L17" s="1546">
        <v>456018.59</v>
      </c>
      <c r="M17" s="1110">
        <f t="shared" si="8"/>
        <v>530265.87749999994</v>
      </c>
      <c r="N17" s="1120">
        <f t="shared" si="9"/>
        <v>0.46236010504748215</v>
      </c>
      <c r="O17" s="1351"/>
      <c r="P17" s="685"/>
      <c r="Q17" s="1336"/>
      <c r="R17" s="1337"/>
      <c r="S17" s="468"/>
      <c r="T17" s="468"/>
      <c r="U17" s="436"/>
      <c r="V17" s="436"/>
      <c r="W17" s="100"/>
    </row>
    <row r="18" spans="1:23" s="434" customFormat="1" ht="39.950000000000003" customHeight="1" x14ac:dyDescent="0.25">
      <c r="A18" s="1263" t="str">
        <f t="shared" si="5"/>
        <v>Show</v>
      </c>
      <c r="B18" s="1129" t="s">
        <v>1088</v>
      </c>
      <c r="C18" s="1309" t="str">
        <f>IFERROR(INDEX('PR Expenditure_7A import-export'!A$2:A$18,MATCH('PR Expenditure_7A'!B18,'PR Expenditure_7A import-export'!N$2:N$18,0)),"")</f>
        <v>6. Health Products - Equipment (HPE)</v>
      </c>
      <c r="D18" s="1108"/>
      <c r="E18" s="1110">
        <f>IFERROR(INDEX('PR Expenditure_7A import-export'!C$2:C$18,MATCH('PR Expenditure_7A'!B18,'PR Expenditure_7A import-export'!N$2:N$18,0)),"")</f>
        <v>268331.85645938298</v>
      </c>
      <c r="F18" s="1546">
        <v>69233.55</v>
      </c>
      <c r="G18" s="1110">
        <f t="shared" si="6"/>
        <v>199098.30645938299</v>
      </c>
      <c r="H18" s="1112">
        <f t="shared" si="7"/>
        <v>0.25801464989483941</v>
      </c>
      <c r="I18" s="1127" t="s">
        <v>4264</v>
      </c>
      <c r="J18" s="1108"/>
      <c r="K18" s="1110">
        <f>IFERROR(INDEX('PR Expenditure_7A import-export'!I$2:I$18,MATCH('PR Expenditure_7A'!B18,'PR Expenditure_7A import-export'!N$2:N$18,0)),"")</f>
        <v>268331.85645938298</v>
      </c>
      <c r="L18" s="1546">
        <v>69233.55</v>
      </c>
      <c r="M18" s="1110">
        <f t="shared" si="8"/>
        <v>199098.30645938299</v>
      </c>
      <c r="N18" s="1120">
        <f t="shared" si="9"/>
        <v>0.25801464989483941</v>
      </c>
      <c r="O18" s="1351"/>
      <c r="P18" s="685"/>
      <c r="Q18" s="1336"/>
      <c r="R18" s="1337"/>
      <c r="S18" s="468"/>
      <c r="T18" s="468"/>
      <c r="U18" s="436"/>
      <c r="V18" s="436"/>
      <c r="W18" s="100"/>
    </row>
    <row r="19" spans="1:23" s="434" customFormat="1" ht="39.950000000000003" customHeight="1" x14ac:dyDescent="0.25">
      <c r="A19" s="1263" t="str">
        <f t="shared" si="5"/>
        <v>Show</v>
      </c>
      <c r="B19" s="1129" t="s">
        <v>1089</v>
      </c>
      <c r="C19" s="1309" t="str">
        <f>IFERROR(INDEX('PR Expenditure_7A import-export'!A$2:A$18,MATCH('PR Expenditure_7A'!B19,'PR Expenditure_7A import-export'!N$2:N$18,0)),"")</f>
        <v>7. Procurement and Supply-Chain Management costs (PSM)</v>
      </c>
      <c r="D19" s="1108"/>
      <c r="E19" s="1110">
        <f>IFERROR(INDEX('PR Expenditure_7A import-export'!C$2:C$18,MATCH('PR Expenditure_7A'!B19,'PR Expenditure_7A import-export'!N$2:N$18,0)),"")</f>
        <v>117502.30333333299</v>
      </c>
      <c r="F19" s="1546">
        <v>116327.75</v>
      </c>
      <c r="G19" s="1110">
        <f t="shared" si="6"/>
        <v>1174.553333332995</v>
      </c>
      <c r="H19" s="1112">
        <f t="shared" si="7"/>
        <v>0.99000399736845157</v>
      </c>
      <c r="I19" s="1127" t="s">
        <v>4260</v>
      </c>
      <c r="J19" s="1108"/>
      <c r="K19" s="1110">
        <f>IFERROR(INDEX('PR Expenditure_7A import-export'!I$2:I$18,MATCH('PR Expenditure_7A'!B19,'PR Expenditure_7A import-export'!N$2:N$18,0)),"")</f>
        <v>117502.30333333299</v>
      </c>
      <c r="L19" s="1546">
        <v>116442.78</v>
      </c>
      <c r="M19" s="1110">
        <f t="shared" si="8"/>
        <v>1059.5233333329961</v>
      </c>
      <c r="N19" s="1120">
        <f t="shared" si="9"/>
        <v>0.99098295690147176</v>
      </c>
      <c r="O19" s="1351"/>
      <c r="P19" s="685"/>
      <c r="Q19" s="1336"/>
      <c r="R19" s="1337"/>
      <c r="S19" s="468"/>
      <c r="T19" s="468"/>
      <c r="U19" s="436"/>
      <c r="V19" s="436"/>
      <c r="W19" s="100"/>
    </row>
    <row r="20" spans="1:23" s="434" customFormat="1" ht="39.950000000000003" customHeight="1" x14ac:dyDescent="0.25">
      <c r="A20" s="1263" t="str">
        <f t="shared" si="5"/>
        <v>Show</v>
      </c>
      <c r="B20" s="1129" t="s">
        <v>1090</v>
      </c>
      <c r="C20" s="1309" t="str">
        <f>IFERROR(INDEX('PR Expenditure_7A import-export'!A$2:A$18,MATCH('PR Expenditure_7A'!B20,'PR Expenditure_7A import-export'!N$2:N$18,0)),"")</f>
        <v>8. Infrastructure (INF)</v>
      </c>
      <c r="D20" s="1108"/>
      <c r="E20" s="1110">
        <f>IFERROR(INDEX('PR Expenditure_7A import-export'!C$2:C$18,MATCH('PR Expenditure_7A'!B20,'PR Expenditure_7A import-export'!N$2:N$18,0)),"")</f>
        <v>189052.52291464299</v>
      </c>
      <c r="F20" s="1546">
        <v>72772.579999999987</v>
      </c>
      <c r="G20" s="1110">
        <f t="shared" si="6"/>
        <v>116279.942914643</v>
      </c>
      <c r="H20" s="1112">
        <f t="shared" si="7"/>
        <v>0.38493313327988077</v>
      </c>
      <c r="I20" s="1127" t="s">
        <v>4265</v>
      </c>
      <c r="J20" s="1108"/>
      <c r="K20" s="1110">
        <f>IFERROR(INDEX('PR Expenditure_7A import-export'!I$2:I$18,MATCH('PR Expenditure_7A'!B20,'PR Expenditure_7A import-export'!N$2:N$18,0)),"")</f>
        <v>189052.52291464299</v>
      </c>
      <c r="L20" s="1546">
        <v>74934.48000000001</v>
      </c>
      <c r="M20" s="1110">
        <f t="shared" si="8"/>
        <v>114118.04291464298</v>
      </c>
      <c r="N20" s="1120">
        <f t="shared" si="9"/>
        <v>0.39636857971915479</v>
      </c>
      <c r="O20" s="1351"/>
      <c r="P20" s="685"/>
      <c r="Q20" s="1336"/>
      <c r="R20" s="1337"/>
      <c r="S20" s="468"/>
      <c r="T20" s="468"/>
      <c r="U20" s="436"/>
      <c r="V20" s="436"/>
      <c r="W20" s="100"/>
    </row>
    <row r="21" spans="1:23" s="434" customFormat="1" ht="39.950000000000003" customHeight="1" x14ac:dyDescent="0.25">
      <c r="A21" s="1263" t="str">
        <f t="shared" si="5"/>
        <v>Show</v>
      </c>
      <c r="B21" s="1129" t="s">
        <v>1091</v>
      </c>
      <c r="C21" s="1309" t="str">
        <f>IFERROR(INDEX('PR Expenditure_7A import-export'!A$2:A$18,MATCH('PR Expenditure_7A'!B21,'PR Expenditure_7A import-export'!N$2:N$18,0)),"")</f>
        <v>9. Non-health equipment (NHP)</v>
      </c>
      <c r="D21" s="1108"/>
      <c r="E21" s="1110">
        <f>IFERROR(INDEX('PR Expenditure_7A import-export'!C$2:C$18,MATCH('PR Expenditure_7A'!B21,'PR Expenditure_7A import-export'!N$2:N$18,0)),"")</f>
        <v>34133.72</v>
      </c>
      <c r="F21" s="1546">
        <v>5411.91</v>
      </c>
      <c r="G21" s="1110">
        <f t="shared" si="6"/>
        <v>28721.81</v>
      </c>
      <c r="H21" s="1112">
        <f t="shared" si="7"/>
        <v>0.15855025470414591</v>
      </c>
      <c r="I21" s="1127" t="s">
        <v>4266</v>
      </c>
      <c r="J21" s="1108"/>
      <c r="K21" s="1110">
        <f>IFERROR(INDEX('PR Expenditure_7A import-export'!I$2:I$18,MATCH('PR Expenditure_7A'!B21,'PR Expenditure_7A import-export'!N$2:N$18,0)),"")</f>
        <v>39666.74</v>
      </c>
      <c r="L21" s="1546">
        <v>5411.91</v>
      </c>
      <c r="M21" s="1110">
        <f t="shared" si="8"/>
        <v>34254.83</v>
      </c>
      <c r="N21" s="1120">
        <f t="shared" si="9"/>
        <v>0.1364344536505899</v>
      </c>
      <c r="O21" s="1351"/>
      <c r="P21" s="685"/>
      <c r="Q21" s="1336"/>
      <c r="R21" s="1337"/>
      <c r="S21" s="468"/>
      <c r="T21" s="468"/>
      <c r="U21" s="436"/>
      <c r="V21" s="436"/>
      <c r="W21" s="100"/>
    </row>
    <row r="22" spans="1:23" s="434" customFormat="1" ht="37.5" hidden="1" customHeight="1" x14ac:dyDescent="0.25">
      <c r="A22" s="1263" t="str">
        <f t="shared" si="5"/>
        <v>Don't Show</v>
      </c>
      <c r="B22" s="1129" t="s">
        <v>1169</v>
      </c>
      <c r="C22" s="1309" t="str">
        <f>IFERROR(INDEX('PR Expenditure_7A import-export'!A$2:A$18,MATCH('PR Expenditure_7A'!B22,'PR Expenditure_7A import-export'!N$2:N$18,0)),"")</f>
        <v/>
      </c>
      <c r="D22" s="1108"/>
      <c r="E22" s="1110" t="str">
        <f>IFERROR(INDEX('PR Expenditure_7A import-export'!C$2:C$18,MATCH('PR Expenditure_7A'!B22,'PR Expenditure_7A import-export'!N$2:N$18,0)),"")</f>
        <v/>
      </c>
      <c r="F22" s="1111"/>
      <c r="G22" s="1110">
        <f t="shared" si="6"/>
        <v>0</v>
      </c>
      <c r="H22" s="1112" t="e">
        <f t="shared" si="7"/>
        <v>#VALUE!</v>
      </c>
      <c r="I22" s="1127"/>
      <c r="J22" s="1108"/>
      <c r="K22" s="1110" t="str">
        <f>IFERROR(INDEX('PR Expenditure_7A import-export'!I$2:I$18,MATCH('PR Expenditure_7A'!B22,'PR Expenditure_7A import-export'!N$2:N$18,0)),"")</f>
        <v/>
      </c>
      <c r="L22" s="1111"/>
      <c r="M22" s="1110">
        <f t="shared" si="8"/>
        <v>0</v>
      </c>
      <c r="N22" s="1120" t="e">
        <f t="shared" si="9"/>
        <v>#VALUE!</v>
      </c>
      <c r="O22" s="1351"/>
      <c r="P22" s="685"/>
      <c r="Q22" s="1336"/>
      <c r="R22" s="1337"/>
      <c r="S22" s="468"/>
      <c r="T22" s="468"/>
      <c r="U22" s="436"/>
      <c r="V22" s="436"/>
      <c r="W22" s="100"/>
    </row>
    <row r="23" spans="1:23" s="434" customFormat="1" ht="39.950000000000003" hidden="1" customHeight="1" x14ac:dyDescent="0.25">
      <c r="A23" s="1263" t="str">
        <f t="shared" si="5"/>
        <v>Don't Show</v>
      </c>
      <c r="B23" s="1129" t="s">
        <v>1170</v>
      </c>
      <c r="C23" s="1309" t="str">
        <f>IFERROR(INDEX('PR Expenditure_7A import-export'!A$2:A$18,MATCH('PR Expenditure_7A'!B23,'PR Expenditure_7A import-export'!N$2:N$18,0)),"")</f>
        <v/>
      </c>
      <c r="D23" s="1108"/>
      <c r="E23" s="1110" t="str">
        <f>IFERROR(INDEX('PR Expenditure_7A import-export'!C$2:C$18,MATCH('PR Expenditure_7A'!B23,'PR Expenditure_7A import-export'!N$2:N$18,0)),"")</f>
        <v/>
      </c>
      <c r="F23" s="1111"/>
      <c r="G23" s="1110">
        <f t="shared" si="6"/>
        <v>0</v>
      </c>
      <c r="H23" s="1112" t="e">
        <f t="shared" si="7"/>
        <v>#VALUE!</v>
      </c>
      <c r="I23" s="1127"/>
      <c r="J23" s="1108"/>
      <c r="K23" s="1110" t="str">
        <f>IFERROR(INDEX('PR Expenditure_7A import-export'!I$2:I$18,MATCH('PR Expenditure_7A'!B23,'PR Expenditure_7A import-export'!N$2:N$18,0)),"")</f>
        <v/>
      </c>
      <c r="L23" s="1111"/>
      <c r="M23" s="1110">
        <f t="shared" si="8"/>
        <v>0</v>
      </c>
      <c r="N23" s="1120" t="e">
        <f t="shared" si="9"/>
        <v>#VALUE!</v>
      </c>
      <c r="O23" s="1351"/>
      <c r="P23" s="685"/>
      <c r="Q23" s="1336"/>
      <c r="R23" s="1337"/>
      <c r="S23" s="468"/>
      <c r="T23" s="468"/>
      <c r="U23" s="436"/>
      <c r="V23" s="436"/>
      <c r="W23" s="100"/>
    </row>
    <row r="24" spans="1:23" s="434" customFormat="1" ht="39.950000000000003" hidden="1" customHeight="1" x14ac:dyDescent="0.25">
      <c r="A24" s="1263" t="str">
        <f t="shared" si="5"/>
        <v>Don't Show</v>
      </c>
      <c r="B24" s="1129" t="s">
        <v>1221</v>
      </c>
      <c r="C24" s="1309" t="str">
        <f>IFERROR(INDEX('PR Expenditure_7A import-export'!A$2:A$18,MATCH('PR Expenditure_7A'!B24,'PR Expenditure_7A import-export'!N$2:N$18,0)),"")</f>
        <v/>
      </c>
      <c r="D24" s="1108"/>
      <c r="E24" s="1110" t="str">
        <f>IFERROR(INDEX('PR Expenditure_7A import-export'!C$2:C$18,MATCH('PR Expenditure_7A'!B24,'PR Expenditure_7A import-export'!N$2:N$18,0)),"")</f>
        <v/>
      </c>
      <c r="F24" s="1111"/>
      <c r="G24" s="1110">
        <f t="shared" si="6"/>
        <v>0</v>
      </c>
      <c r="H24" s="1112" t="e">
        <f t="shared" si="7"/>
        <v>#VALUE!</v>
      </c>
      <c r="I24" s="1127"/>
      <c r="J24" s="1108"/>
      <c r="K24" s="1110" t="str">
        <f>IFERROR(INDEX('PR Expenditure_7A import-export'!I$2:I$18,MATCH('PR Expenditure_7A'!B24,'PR Expenditure_7A import-export'!N$2:N$18,0)),"")</f>
        <v/>
      </c>
      <c r="L24" s="1111"/>
      <c r="M24" s="1110">
        <f t="shared" si="8"/>
        <v>0</v>
      </c>
      <c r="N24" s="1120" t="e">
        <f t="shared" si="9"/>
        <v>#VALUE!</v>
      </c>
      <c r="O24" s="1351"/>
      <c r="P24" s="685"/>
      <c r="Q24" s="1336"/>
      <c r="R24" s="1337"/>
      <c r="S24" s="468"/>
      <c r="T24" s="468"/>
      <c r="U24" s="436"/>
      <c r="V24" s="436"/>
      <c r="W24" s="100"/>
    </row>
    <row r="25" spans="1:23" s="434" customFormat="1" ht="39.950000000000003" hidden="1" customHeight="1" x14ac:dyDescent="0.25">
      <c r="A25" s="1263" t="str">
        <f t="shared" si="5"/>
        <v>Don't Show</v>
      </c>
      <c r="B25" s="1129" t="s">
        <v>1222</v>
      </c>
      <c r="C25" s="1309" t="str">
        <f>IFERROR(INDEX('PR Expenditure_7A import-export'!A$2:A$18,MATCH('PR Expenditure_7A'!B25,'PR Expenditure_7A import-export'!N$2:N$18,0)),"")</f>
        <v/>
      </c>
      <c r="D25" s="1108"/>
      <c r="E25" s="1110" t="str">
        <f>IFERROR(INDEX('PR Expenditure_7A import-export'!C$2:C$18,MATCH('PR Expenditure_7A'!B25,'PR Expenditure_7A import-export'!N$2:N$18,0)),"")</f>
        <v/>
      </c>
      <c r="F25" s="1111"/>
      <c r="G25" s="1110">
        <f t="shared" si="6"/>
        <v>0</v>
      </c>
      <c r="H25" s="1112" t="e">
        <f t="shared" si="7"/>
        <v>#VALUE!</v>
      </c>
      <c r="I25" s="1127"/>
      <c r="J25" s="1108"/>
      <c r="K25" s="1110" t="str">
        <f>IFERROR(INDEX('PR Expenditure_7A import-export'!I$2:I$18,MATCH('PR Expenditure_7A'!B25,'PR Expenditure_7A import-export'!N$2:N$18,0)),"")</f>
        <v/>
      </c>
      <c r="L25" s="1111"/>
      <c r="M25" s="1110">
        <f t="shared" si="8"/>
        <v>0</v>
      </c>
      <c r="N25" s="1120" t="e">
        <f t="shared" si="9"/>
        <v>#VALUE!</v>
      </c>
      <c r="O25" s="1351"/>
      <c r="P25" s="685"/>
      <c r="Q25" s="1336"/>
      <c r="R25" s="1337"/>
      <c r="S25" s="468"/>
      <c r="T25" s="468"/>
      <c r="U25" s="436"/>
      <c r="V25" s="436"/>
      <c r="W25" s="100"/>
    </row>
    <row r="26" spans="1:23" s="434" customFormat="1" ht="39.950000000000003" hidden="1" customHeight="1" x14ac:dyDescent="0.25">
      <c r="A26" s="1263" t="str">
        <f t="shared" si="5"/>
        <v>Don't Show</v>
      </c>
      <c r="B26" s="1129" t="s">
        <v>1223</v>
      </c>
      <c r="C26" s="1309" t="str">
        <f>IFERROR(INDEX('PR Expenditure_7A import-export'!A$2:A$18,MATCH('PR Expenditure_7A'!B26,'PR Expenditure_7A import-export'!N$2:N$18,0)),"")</f>
        <v/>
      </c>
      <c r="D26" s="1108"/>
      <c r="E26" s="1110" t="str">
        <f>IFERROR(INDEX('PR Expenditure_7A import-export'!C$2:C$18,MATCH('PR Expenditure_7A'!B26,'PR Expenditure_7A import-export'!N$2:N$18,0)),"")</f>
        <v/>
      </c>
      <c r="F26" s="1111"/>
      <c r="G26" s="1110">
        <f t="shared" si="6"/>
        <v>0</v>
      </c>
      <c r="H26" s="1112" t="e">
        <f t="shared" si="7"/>
        <v>#VALUE!</v>
      </c>
      <c r="I26" s="1127"/>
      <c r="J26" s="1108"/>
      <c r="K26" s="1110" t="str">
        <f>IFERROR(INDEX('PR Expenditure_7A import-export'!I$2:I$18,MATCH('PR Expenditure_7A'!B26,'PR Expenditure_7A import-export'!N$2:N$18,0)),"")</f>
        <v/>
      </c>
      <c r="L26" s="1111"/>
      <c r="M26" s="1110">
        <f t="shared" si="8"/>
        <v>0</v>
      </c>
      <c r="N26" s="1120" t="e">
        <f t="shared" si="9"/>
        <v>#VALUE!</v>
      </c>
      <c r="O26" s="1351"/>
      <c r="P26" s="685"/>
      <c r="Q26" s="1336"/>
      <c r="R26" s="1337"/>
      <c r="S26" s="468"/>
      <c r="T26" s="468"/>
      <c r="U26" s="436"/>
      <c r="V26" s="436"/>
      <c r="W26" s="100"/>
    </row>
    <row r="27" spans="1:23" s="434" customFormat="1" ht="39.950000000000003" hidden="1" customHeight="1" x14ac:dyDescent="0.25">
      <c r="A27" s="1263" t="str">
        <f t="shared" si="5"/>
        <v>Don't Show</v>
      </c>
      <c r="B27" s="1129" t="s">
        <v>1224</v>
      </c>
      <c r="C27" s="1309" t="str">
        <f>IFERROR(INDEX('PR Expenditure_7A import-export'!A$2:A$18,MATCH('PR Expenditure_7A'!B27,'PR Expenditure_7A import-export'!N$2:N$18,0)),"")</f>
        <v/>
      </c>
      <c r="D27" s="1108"/>
      <c r="E27" s="1110" t="str">
        <f>IFERROR(INDEX('PR Expenditure_7A import-export'!C$2:C$18,MATCH('PR Expenditure_7A'!B27,'PR Expenditure_7A import-export'!N$2:N$18,0)),"")</f>
        <v/>
      </c>
      <c r="F27" s="1111"/>
      <c r="G27" s="1110">
        <f t="shared" si="6"/>
        <v>0</v>
      </c>
      <c r="H27" s="1112" t="e">
        <f t="shared" si="7"/>
        <v>#VALUE!</v>
      </c>
      <c r="I27" s="1127"/>
      <c r="J27" s="1108"/>
      <c r="K27" s="1110" t="str">
        <f>IFERROR(INDEX('PR Expenditure_7A import-export'!I$2:I$18,MATCH('PR Expenditure_7A'!B27,'PR Expenditure_7A import-export'!N$2:N$18,0)),"")</f>
        <v/>
      </c>
      <c r="L27" s="1111"/>
      <c r="M27" s="1110">
        <f t="shared" si="8"/>
        <v>0</v>
      </c>
      <c r="N27" s="1120" t="e">
        <f t="shared" si="9"/>
        <v>#VALUE!</v>
      </c>
      <c r="O27" s="1351"/>
      <c r="P27" s="685"/>
      <c r="Q27" s="1336"/>
      <c r="R27" s="1337"/>
      <c r="S27" s="468"/>
      <c r="T27" s="468"/>
      <c r="U27" s="436"/>
      <c r="V27" s="436"/>
      <c r="W27" s="100"/>
    </row>
    <row r="28" spans="1:23" s="434" customFormat="1" ht="39.950000000000003" hidden="1" customHeight="1" x14ac:dyDescent="0.25">
      <c r="A28" s="1263" t="str">
        <f t="shared" si="5"/>
        <v>Don't Show</v>
      </c>
      <c r="B28" s="1129" t="s">
        <v>1225</v>
      </c>
      <c r="C28" s="1309" t="str">
        <f>IFERROR(INDEX('PR Expenditure_7A import-export'!A$2:A$18,MATCH('PR Expenditure_7A'!B28,'PR Expenditure_7A import-export'!N$2:N$18,0)),"")</f>
        <v/>
      </c>
      <c r="D28" s="1108"/>
      <c r="E28" s="1110" t="str">
        <f>IFERROR(INDEX('PR Expenditure_7A import-export'!C$2:C$18,MATCH('PR Expenditure_7A'!B28,'PR Expenditure_7A import-export'!N$2:N$18,0)),"")</f>
        <v/>
      </c>
      <c r="F28" s="1111"/>
      <c r="G28" s="1110">
        <f t="shared" si="6"/>
        <v>0</v>
      </c>
      <c r="H28" s="1112" t="e">
        <f t="shared" si="7"/>
        <v>#VALUE!</v>
      </c>
      <c r="I28" s="1127"/>
      <c r="J28" s="1108"/>
      <c r="K28" s="1110" t="str">
        <f>IFERROR(INDEX('PR Expenditure_7A import-export'!I$2:I$18,MATCH('PR Expenditure_7A'!B28,'PR Expenditure_7A import-export'!N$2:N$18,0)),"")</f>
        <v/>
      </c>
      <c r="L28" s="1111"/>
      <c r="M28" s="1110">
        <f t="shared" si="8"/>
        <v>0</v>
      </c>
      <c r="N28" s="1120" t="e">
        <f t="shared" si="9"/>
        <v>#VALUE!</v>
      </c>
      <c r="O28" s="1351"/>
      <c r="P28" s="685"/>
      <c r="Q28" s="1336"/>
      <c r="R28" s="1337"/>
      <c r="S28" s="468"/>
      <c r="T28" s="468"/>
      <c r="U28" s="436"/>
      <c r="V28" s="436"/>
      <c r="W28" s="100"/>
    </row>
    <row r="29" spans="1:23" s="434" customFormat="1" ht="39.950000000000003" hidden="1" customHeight="1" x14ac:dyDescent="0.25">
      <c r="A29" s="1263" t="str">
        <f t="shared" si="5"/>
        <v>Don't Show</v>
      </c>
      <c r="B29" s="1129" t="s">
        <v>1226</v>
      </c>
      <c r="C29" s="1309" t="str">
        <f>IFERROR(INDEX('PR Expenditure_7A import-export'!A$2:A$18,MATCH('PR Expenditure_7A'!B29,'PR Expenditure_7A import-export'!N$2:N$18,0)),"")</f>
        <v/>
      </c>
      <c r="D29" s="1108"/>
      <c r="E29" s="1110" t="str">
        <f>IFERROR(INDEX('PR Expenditure_7A import-export'!C$2:C$18,MATCH('PR Expenditure_7A'!B29,'PR Expenditure_7A import-export'!N$2:N$18,0)),"")</f>
        <v/>
      </c>
      <c r="F29" s="1111"/>
      <c r="G29" s="1110">
        <f t="shared" si="6"/>
        <v>0</v>
      </c>
      <c r="H29" s="1112" t="e">
        <f t="shared" si="7"/>
        <v>#VALUE!</v>
      </c>
      <c r="I29" s="1127"/>
      <c r="J29" s="1108"/>
      <c r="K29" s="1110" t="str">
        <f>IFERROR(INDEX('PR Expenditure_7A import-export'!I$2:I$18,MATCH('PR Expenditure_7A'!B29,'PR Expenditure_7A import-export'!N$2:N$18,0)),"")</f>
        <v/>
      </c>
      <c r="L29" s="1111"/>
      <c r="M29" s="1110">
        <f t="shared" si="8"/>
        <v>0</v>
      </c>
      <c r="N29" s="1120" t="e">
        <f t="shared" si="9"/>
        <v>#VALUE!</v>
      </c>
      <c r="O29" s="1351"/>
      <c r="P29" s="685"/>
      <c r="Q29" s="1336"/>
      <c r="R29" s="1337"/>
      <c r="S29" s="468"/>
      <c r="T29" s="468"/>
      <c r="U29" s="436"/>
      <c r="V29" s="436"/>
      <c r="W29" s="100"/>
    </row>
    <row r="30" spans="1:23" s="434" customFormat="1" ht="39.950000000000003" hidden="1" customHeight="1" x14ac:dyDescent="0.25">
      <c r="A30" s="1263" t="str">
        <f t="shared" si="5"/>
        <v>Don't Show</v>
      </c>
      <c r="B30" s="1129" t="s">
        <v>1227</v>
      </c>
      <c r="C30" s="1309" t="str">
        <f>IFERROR(INDEX('PR Expenditure_7A import-export'!A$2:A$18,MATCH('PR Expenditure_7A'!B30,'PR Expenditure_7A import-export'!N$2:N$18,0)),"")</f>
        <v/>
      </c>
      <c r="D30" s="1108"/>
      <c r="E30" s="1110" t="str">
        <f>IFERROR(INDEX('PR Expenditure_7A import-export'!C$2:C$18,MATCH('PR Expenditure_7A'!B30,'PR Expenditure_7A import-export'!N$2:N$18,0)),"")</f>
        <v/>
      </c>
      <c r="F30" s="1111"/>
      <c r="G30" s="1110">
        <f t="shared" si="6"/>
        <v>0</v>
      </c>
      <c r="H30" s="1112" t="e">
        <f t="shared" si="7"/>
        <v>#VALUE!</v>
      </c>
      <c r="I30" s="1127"/>
      <c r="J30" s="1108"/>
      <c r="K30" s="1110" t="str">
        <f>IFERROR(INDEX('PR Expenditure_7A import-export'!I$2:I$18,MATCH('PR Expenditure_7A'!B30,'PR Expenditure_7A import-export'!N$2:N$18,0)),"")</f>
        <v/>
      </c>
      <c r="L30" s="1111"/>
      <c r="M30" s="1110">
        <f t="shared" si="8"/>
        <v>0</v>
      </c>
      <c r="N30" s="1120" t="e">
        <f t="shared" si="9"/>
        <v>#VALUE!</v>
      </c>
      <c r="O30" s="1351"/>
      <c r="P30" s="685"/>
      <c r="Q30" s="1336"/>
      <c r="R30" s="1337"/>
      <c r="S30" s="468"/>
      <c r="T30" s="468"/>
      <c r="U30" s="436"/>
      <c r="V30" s="436"/>
      <c r="W30" s="100"/>
    </row>
    <row r="31" spans="1:23" s="434" customFormat="1" ht="39.950000000000003" hidden="1" customHeight="1" x14ac:dyDescent="0.25">
      <c r="A31" s="1263" t="str">
        <f t="shared" si="5"/>
        <v>Don't Show</v>
      </c>
      <c r="B31" s="1129" t="s">
        <v>1228</v>
      </c>
      <c r="C31" s="1309" t="str">
        <f>IFERROR(INDEX('PR Expenditure_7A import-export'!A$2:A$18,MATCH('PR Expenditure_7A'!B31,'PR Expenditure_7A import-export'!N$2:N$18,0)),"")</f>
        <v/>
      </c>
      <c r="D31" s="1108"/>
      <c r="E31" s="1110" t="str">
        <f>IFERROR(INDEX('PR Expenditure_7A import-export'!C$2:C$18,MATCH('PR Expenditure_7A'!B31,'PR Expenditure_7A import-export'!N$2:N$18,0)),"")</f>
        <v/>
      </c>
      <c r="F31" s="1111"/>
      <c r="G31" s="1110">
        <f t="shared" si="6"/>
        <v>0</v>
      </c>
      <c r="H31" s="1112" t="e">
        <f t="shared" si="7"/>
        <v>#VALUE!</v>
      </c>
      <c r="I31" s="1127"/>
      <c r="J31" s="1108"/>
      <c r="K31" s="1110" t="str">
        <f>IFERROR(INDEX('PR Expenditure_7A import-export'!I$2:I$18,MATCH('PR Expenditure_7A'!B31,'PR Expenditure_7A import-export'!N$2:N$18,0)),"")</f>
        <v/>
      </c>
      <c r="L31" s="1111"/>
      <c r="M31" s="1110">
        <f t="shared" si="8"/>
        <v>0</v>
      </c>
      <c r="N31" s="1120" t="e">
        <f t="shared" si="9"/>
        <v>#VALUE!</v>
      </c>
      <c r="O31" s="1351"/>
      <c r="P31" s="685"/>
      <c r="Q31" s="1336"/>
      <c r="R31" s="1337"/>
      <c r="S31" s="468"/>
      <c r="T31" s="468"/>
      <c r="U31" s="436"/>
      <c r="V31" s="436"/>
      <c r="W31" s="100"/>
    </row>
    <row r="32" spans="1:23" s="434" customFormat="1" ht="39.950000000000003" hidden="1" customHeight="1" x14ac:dyDescent="0.25">
      <c r="A32" s="1263" t="str">
        <f t="shared" si="5"/>
        <v>Don't Show</v>
      </c>
      <c r="B32" s="1129" t="s">
        <v>1229</v>
      </c>
      <c r="C32" s="1309" t="str">
        <f>IFERROR(INDEX('PR Expenditure_7A import-export'!A$2:A$18,MATCH('PR Expenditure_7A'!B32,'PR Expenditure_7A import-export'!N$2:N$18,0)),"")</f>
        <v/>
      </c>
      <c r="D32" s="1108"/>
      <c r="E32" s="1110" t="str">
        <f>IFERROR(INDEX('PR Expenditure_7A import-export'!C$2:C$18,MATCH('PR Expenditure_7A'!B32,'PR Expenditure_7A import-export'!N$2:N$18,0)),"")</f>
        <v/>
      </c>
      <c r="F32" s="1111"/>
      <c r="G32" s="1110">
        <f t="shared" si="6"/>
        <v>0</v>
      </c>
      <c r="H32" s="1112" t="e">
        <f t="shared" si="7"/>
        <v>#VALUE!</v>
      </c>
      <c r="I32" s="1127"/>
      <c r="J32" s="1108"/>
      <c r="K32" s="1110" t="str">
        <f>IFERROR(INDEX('PR Expenditure_7A import-export'!I$2:I$18,MATCH('PR Expenditure_7A'!B32,'PR Expenditure_7A import-export'!N$2:N$18,0)),"")</f>
        <v/>
      </c>
      <c r="L32" s="1111"/>
      <c r="M32" s="1110">
        <f t="shared" si="8"/>
        <v>0</v>
      </c>
      <c r="N32" s="1120" t="e">
        <f t="shared" si="9"/>
        <v>#VALUE!</v>
      </c>
      <c r="O32" s="1351"/>
      <c r="P32" s="685"/>
      <c r="Q32" s="1336"/>
      <c r="R32" s="1337"/>
      <c r="S32" s="468"/>
      <c r="T32" s="468"/>
      <c r="U32" s="436"/>
      <c r="V32" s="436"/>
      <c r="W32" s="100"/>
    </row>
    <row r="33" spans="1:23" s="434" customFormat="1" ht="39.950000000000003" hidden="1" customHeight="1" x14ac:dyDescent="0.25">
      <c r="A33" s="1263" t="str">
        <f t="shared" si="5"/>
        <v>Don't Show</v>
      </c>
      <c r="B33" s="1129" t="s">
        <v>1230</v>
      </c>
      <c r="C33" s="1309" t="str">
        <f>IFERROR(INDEX('PR Expenditure_7A import-export'!A$2:A$18,MATCH('PR Expenditure_7A'!B33,'PR Expenditure_7A import-export'!N$2:N$18,0)),"")</f>
        <v/>
      </c>
      <c r="D33" s="1108"/>
      <c r="E33" s="1110" t="str">
        <f>IFERROR(INDEX('PR Expenditure_7A import-export'!C$2:C$18,MATCH('PR Expenditure_7A'!B33,'PR Expenditure_7A import-export'!N$2:N$18,0)),"")</f>
        <v/>
      </c>
      <c r="F33" s="1111"/>
      <c r="G33" s="1110">
        <f t="shared" si="6"/>
        <v>0</v>
      </c>
      <c r="H33" s="1112" t="e">
        <f t="shared" si="7"/>
        <v>#VALUE!</v>
      </c>
      <c r="I33" s="1127"/>
      <c r="J33" s="1108"/>
      <c r="K33" s="1110" t="str">
        <f>IFERROR(INDEX('PR Expenditure_7A import-export'!I$2:I$18,MATCH('PR Expenditure_7A'!B33,'PR Expenditure_7A import-export'!N$2:N$18,0)),"")</f>
        <v/>
      </c>
      <c r="L33" s="1111"/>
      <c r="M33" s="1110">
        <f t="shared" si="8"/>
        <v>0</v>
      </c>
      <c r="N33" s="1120" t="e">
        <f t="shared" si="9"/>
        <v>#VALUE!</v>
      </c>
      <c r="O33" s="1351"/>
      <c r="P33" s="685"/>
      <c r="Q33" s="1336"/>
      <c r="R33" s="1337"/>
      <c r="S33" s="468"/>
      <c r="T33" s="468"/>
      <c r="U33" s="436"/>
      <c r="V33" s="436"/>
      <c r="W33" s="100"/>
    </row>
    <row r="34" spans="1:23" s="434" customFormat="1" ht="39.950000000000003" hidden="1" customHeight="1" x14ac:dyDescent="0.25">
      <c r="A34" s="1263" t="str">
        <f t="shared" si="5"/>
        <v>Don't Show</v>
      </c>
      <c r="B34" s="1129" t="s">
        <v>1231</v>
      </c>
      <c r="C34" s="1309" t="str">
        <f>IFERROR(INDEX('PR Expenditure_7A import-export'!A$2:A$18,MATCH('PR Expenditure_7A'!B34,'PR Expenditure_7A import-export'!N$2:N$18,0)),"")</f>
        <v/>
      </c>
      <c r="D34" s="1108"/>
      <c r="E34" s="1110" t="str">
        <f>IFERROR(INDEX('PR Expenditure_7A import-export'!C$2:C$18,MATCH('PR Expenditure_7A'!B34,'PR Expenditure_7A import-export'!N$2:N$18,0)),"")</f>
        <v/>
      </c>
      <c r="F34" s="1111"/>
      <c r="G34" s="1110">
        <f t="shared" si="6"/>
        <v>0</v>
      </c>
      <c r="H34" s="1112" t="e">
        <f t="shared" si="7"/>
        <v>#VALUE!</v>
      </c>
      <c r="I34" s="1127"/>
      <c r="J34" s="1108"/>
      <c r="K34" s="1110" t="str">
        <f>IFERROR(INDEX('PR Expenditure_7A import-export'!I$2:I$18,MATCH('PR Expenditure_7A'!B34,'PR Expenditure_7A import-export'!N$2:N$18,0)),"")</f>
        <v/>
      </c>
      <c r="L34" s="1111"/>
      <c r="M34" s="1110">
        <f t="shared" si="8"/>
        <v>0</v>
      </c>
      <c r="N34" s="1120" t="e">
        <f t="shared" si="9"/>
        <v>#VALUE!</v>
      </c>
      <c r="O34" s="1351"/>
      <c r="P34" s="685"/>
      <c r="Q34" s="1336"/>
      <c r="R34" s="1337"/>
      <c r="S34" s="468"/>
      <c r="T34" s="468"/>
      <c r="U34" s="436"/>
      <c r="V34" s="436"/>
      <c r="W34" s="100"/>
    </row>
    <row r="35" spans="1:23" s="434" customFormat="1" ht="39.950000000000003" hidden="1" customHeight="1" x14ac:dyDescent="0.25">
      <c r="A35" s="1263" t="str">
        <f t="shared" si="5"/>
        <v>Don't Show</v>
      </c>
      <c r="B35" s="1129" t="s">
        <v>1232</v>
      </c>
      <c r="C35" s="1309" t="str">
        <f>IFERROR(INDEX('PR Expenditure_7A import-export'!A$2:A$18,MATCH('PR Expenditure_7A'!B35,'PR Expenditure_7A import-export'!N$2:N$18,0)),"")</f>
        <v/>
      </c>
      <c r="D35" s="1108"/>
      <c r="E35" s="1110" t="str">
        <f>IFERROR(INDEX('PR Expenditure_7A import-export'!C$2:C$18,MATCH('PR Expenditure_7A'!B35,'PR Expenditure_7A import-export'!N$2:N$18,0)),"")</f>
        <v/>
      </c>
      <c r="F35" s="1111"/>
      <c r="G35" s="1110">
        <f t="shared" si="6"/>
        <v>0</v>
      </c>
      <c r="H35" s="1112" t="e">
        <f t="shared" si="7"/>
        <v>#VALUE!</v>
      </c>
      <c r="I35" s="1127"/>
      <c r="J35" s="1108"/>
      <c r="K35" s="1110" t="str">
        <f>IFERROR(INDEX('PR Expenditure_7A import-export'!I$2:I$18,MATCH('PR Expenditure_7A'!B35,'PR Expenditure_7A import-export'!N$2:N$18,0)),"")</f>
        <v/>
      </c>
      <c r="L35" s="1111"/>
      <c r="M35" s="1110">
        <f t="shared" si="8"/>
        <v>0</v>
      </c>
      <c r="N35" s="1120" t="e">
        <f t="shared" si="9"/>
        <v>#VALUE!</v>
      </c>
      <c r="O35" s="1351"/>
      <c r="P35" s="685"/>
      <c r="Q35" s="1336"/>
      <c r="R35" s="1337"/>
      <c r="S35" s="468"/>
      <c r="T35" s="468"/>
      <c r="U35" s="436"/>
      <c r="V35" s="436"/>
      <c r="W35" s="100"/>
    </row>
    <row r="36" spans="1:23" s="434" customFormat="1" ht="39.950000000000003" hidden="1" customHeight="1" x14ac:dyDescent="0.25">
      <c r="A36" s="1263" t="str">
        <f t="shared" si="5"/>
        <v>Don't Show</v>
      </c>
      <c r="B36" s="1129" t="s">
        <v>1233</v>
      </c>
      <c r="C36" s="1309" t="str">
        <f>IFERROR(INDEX('PR Expenditure_7A import-export'!A$2:A$18,MATCH('PR Expenditure_7A'!B36,'PR Expenditure_7A import-export'!N$2:N$18,0)),"")</f>
        <v/>
      </c>
      <c r="D36" s="1108"/>
      <c r="E36" s="1110" t="str">
        <f>IFERROR(INDEX('PR Expenditure_7A import-export'!C$2:C$18,MATCH('PR Expenditure_7A'!B36,'PR Expenditure_7A import-export'!N$2:N$18,0)),"")</f>
        <v/>
      </c>
      <c r="F36" s="1111"/>
      <c r="G36" s="1110">
        <f t="shared" si="6"/>
        <v>0</v>
      </c>
      <c r="H36" s="1112" t="e">
        <f t="shared" si="7"/>
        <v>#VALUE!</v>
      </c>
      <c r="I36" s="1127"/>
      <c r="J36" s="1108"/>
      <c r="K36" s="1110" t="str">
        <f>IFERROR(INDEX('PR Expenditure_7A import-export'!I$2:I$18,MATCH('PR Expenditure_7A'!B36,'PR Expenditure_7A import-export'!N$2:N$18,0)),"")</f>
        <v/>
      </c>
      <c r="L36" s="1111"/>
      <c r="M36" s="1110">
        <f t="shared" si="8"/>
        <v>0</v>
      </c>
      <c r="N36" s="1120" t="e">
        <f t="shared" si="9"/>
        <v>#VALUE!</v>
      </c>
      <c r="O36" s="1351"/>
      <c r="P36" s="685"/>
      <c r="Q36" s="1336"/>
      <c r="R36" s="1337"/>
      <c r="S36" s="468"/>
      <c r="T36" s="468"/>
      <c r="U36" s="436"/>
      <c r="V36" s="436"/>
      <c r="W36" s="100"/>
    </row>
    <row r="37" spans="1:23" s="434" customFormat="1" ht="39.950000000000003" hidden="1" customHeight="1" x14ac:dyDescent="0.25">
      <c r="A37" s="1263" t="str">
        <f t="shared" si="5"/>
        <v>Don't Show</v>
      </c>
      <c r="B37" s="1129" t="s">
        <v>1234</v>
      </c>
      <c r="C37" s="1309" t="str">
        <f>IFERROR(INDEX('PR Expenditure_7A import-export'!A$2:A$18,MATCH('PR Expenditure_7A'!B37,'PR Expenditure_7A import-export'!N$2:N$18,0)),"")</f>
        <v/>
      </c>
      <c r="D37" s="1108"/>
      <c r="E37" s="1110" t="str">
        <f>IFERROR(INDEX('PR Expenditure_7A import-export'!C$2:C$18,MATCH('PR Expenditure_7A'!B37,'PR Expenditure_7A import-export'!N$2:N$18,0)),"")</f>
        <v/>
      </c>
      <c r="F37" s="1111"/>
      <c r="G37" s="1110">
        <f t="shared" si="6"/>
        <v>0</v>
      </c>
      <c r="H37" s="1112" t="e">
        <f t="shared" si="7"/>
        <v>#VALUE!</v>
      </c>
      <c r="I37" s="1127"/>
      <c r="J37" s="1108"/>
      <c r="K37" s="1110" t="str">
        <f>IFERROR(INDEX('PR Expenditure_7A import-export'!I$2:I$18,MATCH('PR Expenditure_7A'!B37,'PR Expenditure_7A import-export'!N$2:N$18,0)),"")</f>
        <v/>
      </c>
      <c r="L37" s="1111"/>
      <c r="M37" s="1110">
        <f t="shared" si="8"/>
        <v>0</v>
      </c>
      <c r="N37" s="1120" t="e">
        <f t="shared" si="9"/>
        <v>#VALUE!</v>
      </c>
      <c r="O37" s="1351"/>
      <c r="P37" s="685"/>
      <c r="Q37" s="1336"/>
      <c r="R37" s="1337"/>
      <c r="S37" s="468"/>
      <c r="T37" s="468"/>
      <c r="U37" s="436"/>
      <c r="V37" s="436"/>
      <c r="W37" s="100"/>
    </row>
    <row r="38" spans="1:23" s="434" customFormat="1" ht="39.950000000000003" hidden="1" customHeight="1" x14ac:dyDescent="0.25">
      <c r="A38" s="1263" t="str">
        <f t="shared" si="5"/>
        <v>Don't Show</v>
      </c>
      <c r="B38" s="1129" t="s">
        <v>1235</v>
      </c>
      <c r="C38" s="1309" t="str">
        <f>IFERROR(INDEX('PR Expenditure_7A import-export'!A$2:A$18,MATCH('PR Expenditure_7A'!B38,'PR Expenditure_7A import-export'!N$2:N$18,0)),"")</f>
        <v/>
      </c>
      <c r="D38" s="1108"/>
      <c r="E38" s="1110" t="str">
        <f>IFERROR(INDEX('PR Expenditure_7A import-export'!C$2:C$18,MATCH('PR Expenditure_7A'!B38,'PR Expenditure_7A import-export'!N$2:N$18,0)),"")</f>
        <v/>
      </c>
      <c r="F38" s="1111"/>
      <c r="G38" s="1110">
        <f t="shared" si="6"/>
        <v>0</v>
      </c>
      <c r="H38" s="1112" t="e">
        <f t="shared" si="7"/>
        <v>#VALUE!</v>
      </c>
      <c r="I38" s="1127"/>
      <c r="J38" s="1108"/>
      <c r="K38" s="1110" t="str">
        <f>IFERROR(INDEX('PR Expenditure_7A import-export'!I$2:I$18,MATCH('PR Expenditure_7A'!B38,'PR Expenditure_7A import-export'!N$2:N$18,0)),"")</f>
        <v/>
      </c>
      <c r="L38" s="1111"/>
      <c r="M38" s="1110">
        <f t="shared" si="8"/>
        <v>0</v>
      </c>
      <c r="N38" s="1120" t="e">
        <f t="shared" si="9"/>
        <v>#VALUE!</v>
      </c>
      <c r="O38" s="1351"/>
      <c r="P38" s="685"/>
      <c r="Q38" s="1336"/>
      <c r="R38" s="1337"/>
      <c r="S38" s="468"/>
      <c r="T38" s="468"/>
      <c r="U38" s="436"/>
      <c r="V38" s="436"/>
      <c r="W38" s="100"/>
    </row>
    <row r="39" spans="1:23" s="434" customFormat="1" ht="39.950000000000003" hidden="1" customHeight="1" x14ac:dyDescent="0.25">
      <c r="A39" s="1263" t="str">
        <f t="shared" si="5"/>
        <v>Don't Show</v>
      </c>
      <c r="B39" s="1129" t="s">
        <v>1236</v>
      </c>
      <c r="C39" s="1309" t="str">
        <f>IFERROR(INDEX('PR Expenditure_7A import-export'!A$2:A$18,MATCH('PR Expenditure_7A'!B39,'PR Expenditure_7A import-export'!N$2:N$18,0)),"")</f>
        <v/>
      </c>
      <c r="D39" s="1108"/>
      <c r="E39" s="1110" t="str">
        <f>IFERROR(INDEX('PR Expenditure_7A import-export'!C$2:C$18,MATCH('PR Expenditure_7A'!B39,'PR Expenditure_7A import-export'!N$2:N$18,0)),"")</f>
        <v/>
      </c>
      <c r="F39" s="1111"/>
      <c r="G39" s="1110">
        <f t="shared" si="6"/>
        <v>0</v>
      </c>
      <c r="H39" s="1112" t="e">
        <f t="shared" si="7"/>
        <v>#VALUE!</v>
      </c>
      <c r="I39" s="1127"/>
      <c r="J39" s="1108"/>
      <c r="K39" s="1110" t="str">
        <f>IFERROR(INDEX('PR Expenditure_7A import-export'!I$2:I$18,MATCH('PR Expenditure_7A'!B39,'PR Expenditure_7A import-export'!N$2:N$18,0)),"")</f>
        <v/>
      </c>
      <c r="L39" s="1111"/>
      <c r="M39" s="1110">
        <f t="shared" si="8"/>
        <v>0</v>
      </c>
      <c r="N39" s="1120" t="e">
        <f t="shared" si="9"/>
        <v>#VALUE!</v>
      </c>
      <c r="O39" s="1351"/>
      <c r="P39" s="685"/>
      <c r="Q39" s="1336"/>
      <c r="R39" s="1337"/>
      <c r="S39" s="468"/>
      <c r="T39" s="468"/>
      <c r="U39" s="436"/>
      <c r="V39" s="436"/>
      <c r="W39" s="100"/>
    </row>
    <row r="40" spans="1:23" s="434" customFormat="1" ht="39.950000000000003" hidden="1" customHeight="1" x14ac:dyDescent="0.25">
      <c r="A40" s="1263" t="str">
        <f t="shared" si="5"/>
        <v>Don't Show</v>
      </c>
      <c r="B40" s="1129" t="s">
        <v>1237</v>
      </c>
      <c r="C40" s="1309" t="str">
        <f>IFERROR(INDEX('PR Expenditure_7A import-export'!A$2:A$18,MATCH('PR Expenditure_7A'!B40,'PR Expenditure_7A import-export'!N$2:N$18,0)),"")</f>
        <v/>
      </c>
      <c r="D40" s="1108"/>
      <c r="E40" s="1110" t="str">
        <f>IFERROR(INDEX('PR Expenditure_7A import-export'!C$2:C$18,MATCH('PR Expenditure_7A'!B40,'PR Expenditure_7A import-export'!N$2:N$18,0)),"")</f>
        <v/>
      </c>
      <c r="F40" s="1111"/>
      <c r="G40" s="1110">
        <f t="shared" si="6"/>
        <v>0</v>
      </c>
      <c r="H40" s="1112" t="e">
        <f t="shared" si="7"/>
        <v>#VALUE!</v>
      </c>
      <c r="I40" s="1127"/>
      <c r="J40" s="1108"/>
      <c r="K40" s="1110" t="str">
        <f>IFERROR(INDEX('PR Expenditure_7A import-export'!I$2:I$18,MATCH('PR Expenditure_7A'!B40,'PR Expenditure_7A import-export'!N$2:N$18,0)),"")</f>
        <v/>
      </c>
      <c r="L40" s="1111"/>
      <c r="M40" s="1110">
        <f t="shared" si="8"/>
        <v>0</v>
      </c>
      <c r="N40" s="1120" t="e">
        <f t="shared" si="9"/>
        <v>#VALUE!</v>
      </c>
      <c r="O40" s="1351"/>
      <c r="P40" s="685"/>
      <c r="Q40" s="1336"/>
      <c r="R40" s="1337"/>
      <c r="S40" s="468"/>
      <c r="T40" s="468"/>
      <c r="U40" s="436"/>
      <c r="V40" s="436"/>
      <c r="W40" s="100"/>
    </row>
    <row r="41" spans="1:23" s="434" customFormat="1" ht="39.950000000000003" hidden="1" customHeight="1" x14ac:dyDescent="0.25">
      <c r="A41" s="1263" t="str">
        <f t="shared" si="5"/>
        <v>Don't Show</v>
      </c>
      <c r="B41" s="1129" t="s">
        <v>1238</v>
      </c>
      <c r="C41" s="1309" t="str">
        <f>IFERROR(INDEX('PR Expenditure_7A import-export'!A$2:A$18,MATCH('PR Expenditure_7A'!B41,'PR Expenditure_7A import-export'!N$2:N$18,0)),"")</f>
        <v/>
      </c>
      <c r="D41" s="1108"/>
      <c r="E41" s="1110" t="str">
        <f>IFERROR(INDEX('PR Expenditure_7A import-export'!C$2:C$18,MATCH('PR Expenditure_7A'!B41,'PR Expenditure_7A import-export'!N$2:N$18,0)),"")</f>
        <v/>
      </c>
      <c r="F41" s="1111"/>
      <c r="G41" s="1110">
        <f t="shared" si="6"/>
        <v>0</v>
      </c>
      <c r="H41" s="1112" t="e">
        <f t="shared" si="7"/>
        <v>#VALUE!</v>
      </c>
      <c r="I41" s="1127"/>
      <c r="J41" s="1108"/>
      <c r="K41" s="1110" t="str">
        <f>IFERROR(INDEX('PR Expenditure_7A import-export'!I$2:I$18,MATCH('PR Expenditure_7A'!B41,'PR Expenditure_7A import-export'!N$2:N$18,0)),"")</f>
        <v/>
      </c>
      <c r="L41" s="1111"/>
      <c r="M41" s="1110">
        <f t="shared" si="8"/>
        <v>0</v>
      </c>
      <c r="N41" s="1120" t="e">
        <f t="shared" si="9"/>
        <v>#VALUE!</v>
      </c>
      <c r="O41" s="1351"/>
      <c r="P41" s="685"/>
      <c r="Q41" s="1336"/>
      <c r="R41" s="1337"/>
      <c r="S41" s="468"/>
      <c r="T41" s="468"/>
      <c r="U41" s="436"/>
      <c r="V41" s="436"/>
      <c r="W41" s="100"/>
    </row>
    <row r="42" spans="1:23" s="434" customFormat="1" ht="39.950000000000003" hidden="1" customHeight="1" x14ac:dyDescent="0.25">
      <c r="A42" s="1263" t="str">
        <f t="shared" si="5"/>
        <v>Don't Show</v>
      </c>
      <c r="B42" s="1129" t="s">
        <v>1239</v>
      </c>
      <c r="C42" s="1309" t="str">
        <f>IFERROR(INDEX('PR Expenditure_7A import-export'!A$2:A$18,MATCH('PR Expenditure_7A'!B42,'PR Expenditure_7A import-export'!N$2:N$18,0)),"")</f>
        <v/>
      </c>
      <c r="D42" s="1108"/>
      <c r="E42" s="1110" t="str">
        <f>IFERROR(INDEX('PR Expenditure_7A import-export'!C$2:C$18,MATCH('PR Expenditure_7A'!B42,'PR Expenditure_7A import-export'!N$2:N$18,0)),"")</f>
        <v/>
      </c>
      <c r="F42" s="1111"/>
      <c r="G42" s="1110">
        <f t="shared" si="6"/>
        <v>0</v>
      </c>
      <c r="H42" s="1112" t="e">
        <f t="shared" si="7"/>
        <v>#VALUE!</v>
      </c>
      <c r="I42" s="1127"/>
      <c r="J42" s="1108"/>
      <c r="K42" s="1110" t="str">
        <f>IFERROR(INDEX('PR Expenditure_7A import-export'!I$2:I$18,MATCH('PR Expenditure_7A'!B42,'PR Expenditure_7A import-export'!N$2:N$18,0)),"")</f>
        <v/>
      </c>
      <c r="L42" s="1111"/>
      <c r="M42" s="1110">
        <f t="shared" si="8"/>
        <v>0</v>
      </c>
      <c r="N42" s="1120" t="e">
        <f t="shared" si="9"/>
        <v>#VALUE!</v>
      </c>
      <c r="O42" s="1351"/>
      <c r="P42" s="685"/>
      <c r="Q42" s="1336"/>
      <c r="R42" s="1337"/>
      <c r="S42" s="468"/>
      <c r="T42" s="468"/>
      <c r="U42" s="436"/>
      <c r="V42" s="436"/>
      <c r="W42" s="100"/>
    </row>
    <row r="43" spans="1:23" s="434" customFormat="1" ht="39.950000000000003" hidden="1" customHeight="1" x14ac:dyDescent="0.25">
      <c r="A43" s="1263" t="str">
        <f t="shared" si="5"/>
        <v>Don't Show</v>
      </c>
      <c r="B43" s="1129" t="s">
        <v>1240</v>
      </c>
      <c r="C43" s="1309" t="str">
        <f>IFERROR(INDEX('PR Expenditure_7A import-export'!A$2:A$18,MATCH('PR Expenditure_7A'!B43,'PR Expenditure_7A import-export'!N$2:N$18,0)),"")</f>
        <v/>
      </c>
      <c r="D43" s="1108"/>
      <c r="E43" s="1110" t="str">
        <f>IFERROR(INDEX('PR Expenditure_7A import-export'!C$2:C$18,MATCH('PR Expenditure_7A'!B43,'PR Expenditure_7A import-export'!N$2:N$18,0)),"")</f>
        <v/>
      </c>
      <c r="F43" s="1111"/>
      <c r="G43" s="1110">
        <f t="shared" si="6"/>
        <v>0</v>
      </c>
      <c r="H43" s="1112" t="e">
        <f t="shared" si="7"/>
        <v>#VALUE!</v>
      </c>
      <c r="I43" s="1127"/>
      <c r="J43" s="1108"/>
      <c r="K43" s="1110" t="str">
        <f>IFERROR(INDEX('PR Expenditure_7A import-export'!I$2:I$18,MATCH('PR Expenditure_7A'!B43,'PR Expenditure_7A import-export'!N$2:N$18,0)),"")</f>
        <v/>
      </c>
      <c r="L43" s="1111"/>
      <c r="M43" s="1110">
        <f t="shared" si="8"/>
        <v>0</v>
      </c>
      <c r="N43" s="1120" t="e">
        <f t="shared" si="9"/>
        <v>#VALUE!</v>
      </c>
      <c r="O43" s="1351"/>
      <c r="P43" s="685"/>
      <c r="Q43" s="1336"/>
      <c r="R43" s="1337"/>
      <c r="S43" s="468"/>
      <c r="T43" s="468"/>
      <c r="U43" s="436"/>
      <c r="V43" s="436"/>
      <c r="W43" s="100"/>
    </row>
    <row r="44" spans="1:23" s="434" customFormat="1" ht="39.950000000000003" hidden="1" customHeight="1" x14ac:dyDescent="0.25">
      <c r="A44" s="1263" t="str">
        <f t="shared" si="5"/>
        <v>Don't Show</v>
      </c>
      <c r="B44" s="1129" t="s">
        <v>1241</v>
      </c>
      <c r="C44" s="1309" t="str">
        <f>IFERROR(INDEX('PR Expenditure_7A import-export'!A$2:A$18,MATCH('PR Expenditure_7A'!B44,'PR Expenditure_7A import-export'!N$2:N$18,0)),"")</f>
        <v/>
      </c>
      <c r="D44" s="1108"/>
      <c r="E44" s="1110" t="str">
        <f>IFERROR(INDEX('PR Expenditure_7A import-export'!C$2:C$18,MATCH('PR Expenditure_7A'!B44,'PR Expenditure_7A import-export'!N$2:N$18,0)),"")</f>
        <v/>
      </c>
      <c r="F44" s="1111"/>
      <c r="G44" s="1110">
        <f t="shared" si="6"/>
        <v>0</v>
      </c>
      <c r="H44" s="1112" t="e">
        <f t="shared" si="7"/>
        <v>#VALUE!</v>
      </c>
      <c r="I44" s="1127"/>
      <c r="J44" s="1108"/>
      <c r="K44" s="1110" t="str">
        <f>IFERROR(INDEX('PR Expenditure_7A import-export'!I$2:I$18,MATCH('PR Expenditure_7A'!B44,'PR Expenditure_7A import-export'!N$2:N$18,0)),"")</f>
        <v/>
      </c>
      <c r="L44" s="1111"/>
      <c r="M44" s="1110">
        <f t="shared" si="8"/>
        <v>0</v>
      </c>
      <c r="N44" s="1120" t="e">
        <f t="shared" si="9"/>
        <v>#VALUE!</v>
      </c>
      <c r="O44" s="1351"/>
      <c r="P44" s="685"/>
      <c r="Q44" s="1336"/>
      <c r="R44" s="1337"/>
      <c r="S44" s="468"/>
      <c r="T44" s="468"/>
      <c r="U44" s="436"/>
      <c r="V44" s="436"/>
      <c r="W44" s="100"/>
    </row>
    <row r="45" spans="1:23" s="434" customFormat="1" ht="39.950000000000003" hidden="1" customHeight="1" x14ac:dyDescent="0.25">
      <c r="A45" s="1263" t="str">
        <f t="shared" si="5"/>
        <v>Don't Show</v>
      </c>
      <c r="B45" s="1129" t="s">
        <v>1242</v>
      </c>
      <c r="C45" s="1309" t="str">
        <f>IFERROR(INDEX('PR Expenditure_7A import-export'!A$2:A$18,MATCH('PR Expenditure_7A'!B45,'PR Expenditure_7A import-export'!N$2:N$18,0)),"")</f>
        <v/>
      </c>
      <c r="D45" s="1108"/>
      <c r="E45" s="1110" t="str">
        <f>IFERROR(INDEX('PR Expenditure_7A import-export'!C$2:C$18,MATCH('PR Expenditure_7A'!B45,'PR Expenditure_7A import-export'!N$2:N$18,0)),"")</f>
        <v/>
      </c>
      <c r="F45" s="1111"/>
      <c r="G45" s="1110">
        <f t="shared" si="6"/>
        <v>0</v>
      </c>
      <c r="H45" s="1112" t="e">
        <f t="shared" si="7"/>
        <v>#VALUE!</v>
      </c>
      <c r="I45" s="1127"/>
      <c r="J45" s="1108"/>
      <c r="K45" s="1110" t="str">
        <f>IFERROR(INDEX('PR Expenditure_7A import-export'!I$2:I$18,MATCH('PR Expenditure_7A'!B45,'PR Expenditure_7A import-export'!N$2:N$18,0)),"")</f>
        <v/>
      </c>
      <c r="L45" s="1111"/>
      <c r="M45" s="1110">
        <f t="shared" si="8"/>
        <v>0</v>
      </c>
      <c r="N45" s="1120" t="e">
        <f t="shared" si="9"/>
        <v>#VALUE!</v>
      </c>
      <c r="O45" s="1351"/>
      <c r="P45" s="685"/>
      <c r="Q45" s="1336"/>
      <c r="R45" s="1337"/>
      <c r="S45" s="468"/>
      <c r="T45" s="468"/>
      <c r="U45" s="436"/>
      <c r="V45" s="436"/>
      <c r="W45" s="100"/>
    </row>
    <row r="46" spans="1:23" s="434" customFormat="1" ht="39.950000000000003" hidden="1" customHeight="1" x14ac:dyDescent="0.25">
      <c r="A46" s="1263" t="str">
        <f t="shared" si="5"/>
        <v>Don't Show</v>
      </c>
      <c r="B46" s="1129" t="s">
        <v>1243</v>
      </c>
      <c r="C46" s="1309" t="str">
        <f>IFERROR(INDEX('PR Expenditure_7A import-export'!A$2:A$18,MATCH('PR Expenditure_7A'!B46,'PR Expenditure_7A import-export'!N$2:N$18,0)),"")</f>
        <v/>
      </c>
      <c r="D46" s="1108"/>
      <c r="E46" s="1110" t="str">
        <f>IFERROR(INDEX('PR Expenditure_7A import-export'!C$2:C$18,MATCH('PR Expenditure_7A'!B46,'PR Expenditure_7A import-export'!N$2:N$18,0)),"")</f>
        <v/>
      </c>
      <c r="F46" s="1111"/>
      <c r="G46" s="1110">
        <f t="shared" si="6"/>
        <v>0</v>
      </c>
      <c r="H46" s="1112" t="e">
        <f t="shared" si="7"/>
        <v>#VALUE!</v>
      </c>
      <c r="I46" s="1127"/>
      <c r="J46" s="1108"/>
      <c r="K46" s="1110" t="str">
        <f>IFERROR(INDEX('PR Expenditure_7A import-export'!I$2:I$18,MATCH('PR Expenditure_7A'!B46,'PR Expenditure_7A import-export'!N$2:N$18,0)),"")</f>
        <v/>
      </c>
      <c r="L46" s="1111"/>
      <c r="M46" s="1110">
        <f t="shared" si="8"/>
        <v>0</v>
      </c>
      <c r="N46" s="1120" t="e">
        <f t="shared" si="9"/>
        <v>#VALUE!</v>
      </c>
      <c r="O46" s="1351"/>
      <c r="P46" s="685"/>
      <c r="Q46" s="1336"/>
      <c r="R46" s="1337"/>
      <c r="S46" s="468"/>
      <c r="T46" s="468"/>
      <c r="U46" s="436"/>
      <c r="V46" s="436"/>
      <c r="W46" s="100"/>
    </row>
    <row r="47" spans="1:23" s="434" customFormat="1" ht="39.950000000000003" hidden="1" customHeight="1" x14ac:dyDescent="0.25">
      <c r="A47" s="1263" t="str">
        <f t="shared" si="5"/>
        <v>Don't Show</v>
      </c>
      <c r="B47" s="1129" t="s">
        <v>1244</v>
      </c>
      <c r="C47" s="1309" t="str">
        <f>IFERROR(INDEX('PR Expenditure_7A import-export'!A$2:A$18,MATCH('PR Expenditure_7A'!B47,'PR Expenditure_7A import-export'!N$2:N$18,0)),"")</f>
        <v/>
      </c>
      <c r="D47" s="1108"/>
      <c r="E47" s="1110" t="str">
        <f>IFERROR(INDEX('PR Expenditure_7A import-export'!C$2:C$18,MATCH('PR Expenditure_7A'!B47,'PR Expenditure_7A import-export'!N$2:N$18,0)),"")</f>
        <v/>
      </c>
      <c r="F47" s="1111"/>
      <c r="G47" s="1110">
        <f t="shared" si="6"/>
        <v>0</v>
      </c>
      <c r="H47" s="1112" t="e">
        <f t="shared" si="7"/>
        <v>#VALUE!</v>
      </c>
      <c r="I47" s="1127"/>
      <c r="J47" s="1108"/>
      <c r="K47" s="1110" t="str">
        <f>IFERROR(INDEX('PR Expenditure_7A import-export'!I$2:I$18,MATCH('PR Expenditure_7A'!B47,'PR Expenditure_7A import-export'!N$2:N$18,0)),"")</f>
        <v/>
      </c>
      <c r="L47" s="1111"/>
      <c r="M47" s="1110">
        <f t="shared" si="8"/>
        <v>0</v>
      </c>
      <c r="N47" s="1120" t="e">
        <f t="shared" si="9"/>
        <v>#VALUE!</v>
      </c>
      <c r="O47" s="1351"/>
      <c r="P47" s="685"/>
      <c r="Q47" s="1336"/>
      <c r="R47" s="1337"/>
      <c r="S47" s="468"/>
      <c r="T47" s="468"/>
      <c r="U47" s="436"/>
      <c r="V47" s="436"/>
      <c r="W47" s="100"/>
    </row>
    <row r="48" spans="1:23" s="434" customFormat="1" ht="39.950000000000003" hidden="1" customHeight="1" x14ac:dyDescent="0.25">
      <c r="A48" s="1263" t="str">
        <f t="shared" si="5"/>
        <v>Don't Show</v>
      </c>
      <c r="B48" s="1129" t="s">
        <v>1844</v>
      </c>
      <c r="C48" s="1309" t="str">
        <f>IFERROR(INDEX('PR Expenditure_7A import-export'!A$2:A$18,MATCH('PR Expenditure_7A'!B48,'PR Expenditure_7A import-export'!N$2:N$18,0)),"")</f>
        <v/>
      </c>
      <c r="D48" s="1108"/>
      <c r="E48" s="1110" t="str">
        <f>IFERROR(INDEX('PR Expenditure_7A import-export'!C$2:C$18,MATCH('PR Expenditure_7A'!B48,'PR Expenditure_7A import-export'!N$2:N$18,0)),"")</f>
        <v/>
      </c>
      <c r="F48" s="1111"/>
      <c r="G48" s="1110">
        <f t="shared" si="6"/>
        <v>0</v>
      </c>
      <c r="H48" s="1112" t="e">
        <f t="shared" si="7"/>
        <v>#VALUE!</v>
      </c>
      <c r="I48" s="1127"/>
      <c r="J48" s="1108"/>
      <c r="K48" s="1110" t="str">
        <f>IFERROR(INDEX('PR Expenditure_7A import-export'!I$2:I$18,MATCH('PR Expenditure_7A'!B48,'PR Expenditure_7A import-export'!N$2:N$18,0)),"")</f>
        <v/>
      </c>
      <c r="L48" s="1111"/>
      <c r="M48" s="1110">
        <f t="shared" si="8"/>
        <v>0</v>
      </c>
      <c r="N48" s="1120" t="e">
        <f t="shared" si="9"/>
        <v>#VALUE!</v>
      </c>
      <c r="O48" s="1351"/>
      <c r="P48" s="685"/>
      <c r="Q48" s="1336"/>
      <c r="R48" s="1337"/>
      <c r="S48" s="468"/>
      <c r="T48" s="468"/>
      <c r="U48" s="436"/>
      <c r="V48" s="436"/>
      <c r="W48" s="100"/>
    </row>
    <row r="49" spans="1:23" s="434" customFormat="1" ht="39.950000000000003" hidden="1" customHeight="1" x14ac:dyDescent="0.25">
      <c r="A49" s="1263" t="str">
        <f t="shared" si="5"/>
        <v>Don't Show</v>
      </c>
      <c r="B49" s="1129" t="s">
        <v>1845</v>
      </c>
      <c r="C49" s="1309" t="str">
        <f>IFERROR(INDEX('PR Expenditure_7A import-export'!A$2:A$18,MATCH('PR Expenditure_7A'!B49,'PR Expenditure_7A import-export'!N$2:N$18,0)),"")</f>
        <v/>
      </c>
      <c r="D49" s="1108"/>
      <c r="E49" s="1110" t="str">
        <f>IFERROR(INDEX('PR Expenditure_7A import-export'!C$2:C$18,MATCH('PR Expenditure_7A'!B49,'PR Expenditure_7A import-export'!N$2:N$18,0)),"")</f>
        <v/>
      </c>
      <c r="F49" s="1111"/>
      <c r="G49" s="1110">
        <f t="shared" si="6"/>
        <v>0</v>
      </c>
      <c r="H49" s="1112" t="e">
        <f t="shared" si="7"/>
        <v>#VALUE!</v>
      </c>
      <c r="I49" s="1127"/>
      <c r="J49" s="1108"/>
      <c r="K49" s="1110" t="str">
        <f>IFERROR(INDEX('PR Expenditure_7A import-export'!I$2:I$18,MATCH('PR Expenditure_7A'!B49,'PR Expenditure_7A import-export'!N$2:N$18,0)),"")</f>
        <v/>
      </c>
      <c r="L49" s="1111"/>
      <c r="M49" s="1110">
        <f t="shared" si="8"/>
        <v>0</v>
      </c>
      <c r="N49" s="1120" t="e">
        <f t="shared" si="9"/>
        <v>#VALUE!</v>
      </c>
      <c r="O49" s="1351"/>
      <c r="P49" s="685"/>
      <c r="Q49" s="1336"/>
      <c r="R49" s="1337"/>
      <c r="S49" s="468"/>
      <c r="T49" s="468"/>
      <c r="U49" s="436"/>
      <c r="V49" s="436"/>
      <c r="W49" s="100"/>
    </row>
    <row r="50" spans="1:23" s="434" customFormat="1" ht="39.950000000000003" hidden="1" customHeight="1" x14ac:dyDescent="0.25">
      <c r="A50" s="1263" t="str">
        <f t="shared" si="5"/>
        <v>Don't Show</v>
      </c>
      <c r="B50" s="1129" t="s">
        <v>1846</v>
      </c>
      <c r="C50" s="1309" t="str">
        <f>IFERROR(INDEX('PR Expenditure_7A import-export'!A$2:A$18,MATCH('PR Expenditure_7A'!B50,'PR Expenditure_7A import-export'!N$2:N$18,0)),"")</f>
        <v/>
      </c>
      <c r="D50" s="1108"/>
      <c r="E50" s="1110" t="str">
        <f>IFERROR(INDEX('PR Expenditure_7A import-export'!C$2:C$18,MATCH('PR Expenditure_7A'!B50,'PR Expenditure_7A import-export'!N$2:N$18,0)),"")</f>
        <v/>
      </c>
      <c r="F50" s="1111"/>
      <c r="G50" s="1110">
        <f t="shared" si="6"/>
        <v>0</v>
      </c>
      <c r="H50" s="1112" t="e">
        <f t="shared" si="7"/>
        <v>#VALUE!</v>
      </c>
      <c r="I50" s="1127"/>
      <c r="J50" s="1108"/>
      <c r="K50" s="1110" t="str">
        <f>IFERROR(INDEX('PR Expenditure_7A import-export'!I$2:I$18,MATCH('PR Expenditure_7A'!B50,'PR Expenditure_7A import-export'!N$2:N$18,0)),"")</f>
        <v/>
      </c>
      <c r="L50" s="1111"/>
      <c r="M50" s="1110">
        <f t="shared" si="8"/>
        <v>0</v>
      </c>
      <c r="N50" s="1120" t="e">
        <f t="shared" si="9"/>
        <v>#VALUE!</v>
      </c>
      <c r="O50" s="1351"/>
      <c r="P50" s="685"/>
      <c r="Q50" s="1336"/>
      <c r="R50" s="1337"/>
      <c r="S50" s="468"/>
      <c r="T50" s="468"/>
      <c r="U50" s="436"/>
      <c r="V50" s="436"/>
      <c r="W50" s="100"/>
    </row>
    <row r="51" spans="1:23" s="434" customFormat="1" ht="39.950000000000003" hidden="1" customHeight="1" x14ac:dyDescent="0.25">
      <c r="A51" s="1263" t="str">
        <f t="shared" si="5"/>
        <v>Don't Show</v>
      </c>
      <c r="B51" s="1129" t="s">
        <v>1847</v>
      </c>
      <c r="C51" s="1309" t="str">
        <f>IFERROR(INDEX('PR Expenditure_7A import-export'!A$2:A$18,MATCH('PR Expenditure_7A'!B51,'PR Expenditure_7A import-export'!N$2:N$18,0)),"")</f>
        <v/>
      </c>
      <c r="D51" s="1108"/>
      <c r="E51" s="1110" t="str">
        <f>IFERROR(INDEX('PR Expenditure_7A import-export'!C$2:C$18,MATCH('PR Expenditure_7A'!B51,'PR Expenditure_7A import-export'!N$2:N$18,0)),"")</f>
        <v/>
      </c>
      <c r="F51" s="1111"/>
      <c r="G51" s="1110">
        <f t="shared" si="6"/>
        <v>0</v>
      </c>
      <c r="H51" s="1112" t="e">
        <f t="shared" si="7"/>
        <v>#VALUE!</v>
      </c>
      <c r="I51" s="1127"/>
      <c r="J51" s="1108"/>
      <c r="K51" s="1110" t="str">
        <f>IFERROR(INDEX('PR Expenditure_7A import-export'!I$2:I$18,MATCH('PR Expenditure_7A'!B51,'PR Expenditure_7A import-export'!N$2:N$18,0)),"")</f>
        <v/>
      </c>
      <c r="L51" s="1111"/>
      <c r="M51" s="1110">
        <f t="shared" si="8"/>
        <v>0</v>
      </c>
      <c r="N51" s="1120" t="e">
        <f t="shared" si="9"/>
        <v>#VALUE!</v>
      </c>
      <c r="O51" s="1351"/>
      <c r="P51" s="685"/>
      <c r="Q51" s="1336"/>
      <c r="R51" s="1337"/>
      <c r="S51" s="468"/>
      <c r="T51" s="468"/>
      <c r="U51" s="436"/>
      <c r="V51" s="436"/>
      <c r="W51" s="100"/>
    </row>
    <row r="52" spans="1:23" s="434" customFormat="1" ht="39.950000000000003" hidden="1" customHeight="1" x14ac:dyDescent="0.25">
      <c r="A52" s="1263" t="str">
        <f t="shared" si="5"/>
        <v>Don't Show</v>
      </c>
      <c r="B52" s="1129" t="s">
        <v>1848</v>
      </c>
      <c r="C52" s="1309" t="str">
        <f>IFERROR(INDEX('PR Expenditure_7A import-export'!A$2:A$18,MATCH('PR Expenditure_7A'!B52,'PR Expenditure_7A import-export'!N$2:N$18,0)),"")</f>
        <v/>
      </c>
      <c r="D52" s="1108"/>
      <c r="E52" s="1110" t="str">
        <f>IFERROR(INDEX('PR Expenditure_7A import-export'!C$2:C$18,MATCH('PR Expenditure_7A'!B52,'PR Expenditure_7A import-export'!N$2:N$18,0)),"")</f>
        <v/>
      </c>
      <c r="F52" s="1111"/>
      <c r="G52" s="1110">
        <f t="shared" si="6"/>
        <v>0</v>
      </c>
      <c r="H52" s="1112" t="e">
        <f t="shared" si="7"/>
        <v>#VALUE!</v>
      </c>
      <c r="I52" s="1127"/>
      <c r="J52" s="1108"/>
      <c r="K52" s="1110" t="str">
        <f>IFERROR(INDEX('PR Expenditure_7A import-export'!I$2:I$18,MATCH('PR Expenditure_7A'!B52,'PR Expenditure_7A import-export'!N$2:N$18,0)),"")</f>
        <v/>
      </c>
      <c r="L52" s="1111"/>
      <c r="M52" s="1110">
        <f t="shared" si="8"/>
        <v>0</v>
      </c>
      <c r="N52" s="1120" t="e">
        <f t="shared" si="9"/>
        <v>#VALUE!</v>
      </c>
      <c r="O52" s="1351"/>
      <c r="P52" s="685"/>
      <c r="Q52" s="1336"/>
      <c r="R52" s="1337"/>
      <c r="S52" s="468"/>
      <c r="T52" s="468"/>
      <c r="U52" s="436"/>
      <c r="V52" s="436"/>
      <c r="W52" s="100"/>
    </row>
    <row r="53" spans="1:23" s="434" customFormat="1" ht="39.950000000000003" hidden="1" customHeight="1" x14ac:dyDescent="0.25">
      <c r="A53" s="1263" t="str">
        <f t="shared" si="5"/>
        <v>Don't Show</v>
      </c>
      <c r="B53" s="1129" t="s">
        <v>1849</v>
      </c>
      <c r="C53" s="1309" t="str">
        <f>IFERROR(INDEX('PR Expenditure_7A import-export'!A$2:A$18,MATCH('PR Expenditure_7A'!B53,'PR Expenditure_7A import-export'!N$2:N$18,0)),"")</f>
        <v/>
      </c>
      <c r="D53" s="1108"/>
      <c r="E53" s="1110" t="str">
        <f>IFERROR(INDEX('PR Expenditure_7A import-export'!C$2:C$18,MATCH('PR Expenditure_7A'!B53,'PR Expenditure_7A import-export'!N$2:N$18,0)),"")</f>
        <v/>
      </c>
      <c r="F53" s="1111"/>
      <c r="G53" s="1110">
        <f t="shared" si="6"/>
        <v>0</v>
      </c>
      <c r="H53" s="1112" t="e">
        <f t="shared" si="7"/>
        <v>#VALUE!</v>
      </c>
      <c r="I53" s="1127"/>
      <c r="J53" s="1108"/>
      <c r="K53" s="1110" t="str">
        <f>IFERROR(INDEX('PR Expenditure_7A import-export'!I$2:I$18,MATCH('PR Expenditure_7A'!B53,'PR Expenditure_7A import-export'!N$2:N$18,0)),"")</f>
        <v/>
      </c>
      <c r="L53" s="1111"/>
      <c r="M53" s="1110">
        <f t="shared" si="8"/>
        <v>0</v>
      </c>
      <c r="N53" s="1120" t="e">
        <f t="shared" si="9"/>
        <v>#VALUE!</v>
      </c>
      <c r="O53" s="1351"/>
      <c r="P53" s="685"/>
      <c r="Q53" s="1336"/>
      <c r="R53" s="1337"/>
      <c r="S53" s="468"/>
      <c r="T53" s="468"/>
      <c r="U53" s="436"/>
      <c r="V53" s="436"/>
      <c r="W53" s="100"/>
    </row>
    <row r="54" spans="1:23" s="434" customFormat="1" ht="39.950000000000003" hidden="1" customHeight="1" x14ac:dyDescent="0.25">
      <c r="A54" s="1263" t="str">
        <f t="shared" si="5"/>
        <v>Don't Show</v>
      </c>
      <c r="B54" s="1129" t="s">
        <v>1850</v>
      </c>
      <c r="C54" s="1309" t="str">
        <f>IFERROR(INDEX('PR Expenditure_7A import-export'!A$2:A$18,MATCH('PR Expenditure_7A'!B54,'PR Expenditure_7A import-export'!N$2:N$18,0)),"")</f>
        <v/>
      </c>
      <c r="D54" s="1108"/>
      <c r="E54" s="1110" t="str">
        <f>IFERROR(INDEX('PR Expenditure_7A import-export'!C$2:C$18,MATCH('PR Expenditure_7A'!B54,'PR Expenditure_7A import-export'!N$2:N$18,0)),"")</f>
        <v/>
      </c>
      <c r="F54" s="1111"/>
      <c r="G54" s="1110">
        <f t="shared" si="6"/>
        <v>0</v>
      </c>
      <c r="H54" s="1112" t="e">
        <f t="shared" si="7"/>
        <v>#VALUE!</v>
      </c>
      <c r="I54" s="1127"/>
      <c r="J54" s="1108"/>
      <c r="K54" s="1110" t="str">
        <f>IFERROR(INDEX('PR Expenditure_7A import-export'!I$2:I$18,MATCH('PR Expenditure_7A'!B54,'PR Expenditure_7A import-export'!N$2:N$18,0)),"")</f>
        <v/>
      </c>
      <c r="L54" s="1111"/>
      <c r="M54" s="1110">
        <f t="shared" si="8"/>
        <v>0</v>
      </c>
      <c r="N54" s="1120" t="e">
        <f t="shared" si="9"/>
        <v>#VALUE!</v>
      </c>
      <c r="O54" s="1351"/>
      <c r="P54" s="685"/>
      <c r="Q54" s="1336"/>
      <c r="R54" s="1337"/>
      <c r="S54" s="468"/>
      <c r="T54" s="468"/>
      <c r="U54" s="436"/>
      <c r="V54" s="436"/>
      <c r="W54" s="100"/>
    </row>
    <row r="55" spans="1:23" s="434" customFormat="1" ht="39.950000000000003" hidden="1" customHeight="1" x14ac:dyDescent="0.25">
      <c r="A55" s="1263" t="str">
        <f t="shared" si="5"/>
        <v>Don't Show</v>
      </c>
      <c r="B55" s="1129" t="s">
        <v>1851</v>
      </c>
      <c r="C55" s="1309" t="str">
        <f>IFERROR(INDEX('PR Expenditure_7A import-export'!A$2:A$18,MATCH('PR Expenditure_7A'!B55,'PR Expenditure_7A import-export'!N$2:N$18,0)),"")</f>
        <v/>
      </c>
      <c r="D55" s="1108"/>
      <c r="E55" s="1110" t="str">
        <f>IFERROR(INDEX('PR Expenditure_7A import-export'!C$2:C$18,MATCH('PR Expenditure_7A'!B55,'PR Expenditure_7A import-export'!N$2:N$18,0)),"")</f>
        <v/>
      </c>
      <c r="F55" s="1111"/>
      <c r="G55" s="1110">
        <f t="shared" si="6"/>
        <v>0</v>
      </c>
      <c r="H55" s="1112" t="e">
        <f t="shared" si="7"/>
        <v>#VALUE!</v>
      </c>
      <c r="I55" s="1127"/>
      <c r="J55" s="1108"/>
      <c r="K55" s="1110" t="str">
        <f>IFERROR(INDEX('PR Expenditure_7A import-export'!I$2:I$18,MATCH('PR Expenditure_7A'!B55,'PR Expenditure_7A import-export'!N$2:N$18,0)),"")</f>
        <v/>
      </c>
      <c r="L55" s="1111"/>
      <c r="M55" s="1110">
        <f t="shared" si="8"/>
        <v>0</v>
      </c>
      <c r="N55" s="1120" t="e">
        <f t="shared" si="9"/>
        <v>#VALUE!</v>
      </c>
      <c r="O55" s="1351"/>
      <c r="P55" s="685"/>
      <c r="Q55" s="1336"/>
      <c r="R55" s="1337"/>
      <c r="S55" s="468"/>
      <c r="T55" s="468"/>
      <c r="U55" s="436"/>
      <c r="V55" s="436"/>
      <c r="W55" s="100"/>
    </row>
    <row r="56" spans="1:23" s="434" customFormat="1" ht="39.950000000000003" hidden="1" customHeight="1" x14ac:dyDescent="0.25">
      <c r="A56" s="1263" t="str">
        <f t="shared" si="5"/>
        <v>Don't Show</v>
      </c>
      <c r="B56" s="1129" t="s">
        <v>1852</v>
      </c>
      <c r="C56" s="1309" t="str">
        <f>IFERROR(INDEX('PR Expenditure_7A import-export'!A$2:A$18,MATCH('PR Expenditure_7A'!B56,'PR Expenditure_7A import-export'!N$2:N$18,0)),"")</f>
        <v/>
      </c>
      <c r="D56" s="1108"/>
      <c r="E56" s="1110" t="str">
        <f>IFERROR(INDEX('PR Expenditure_7A import-export'!C$2:C$18,MATCH('PR Expenditure_7A'!B56,'PR Expenditure_7A import-export'!N$2:N$18,0)),"")</f>
        <v/>
      </c>
      <c r="F56" s="1111"/>
      <c r="G56" s="1110">
        <f t="shared" si="6"/>
        <v>0</v>
      </c>
      <c r="H56" s="1112" t="e">
        <f t="shared" si="7"/>
        <v>#VALUE!</v>
      </c>
      <c r="I56" s="1127"/>
      <c r="J56" s="1108"/>
      <c r="K56" s="1110" t="str">
        <f>IFERROR(INDEX('PR Expenditure_7A import-export'!I$2:I$18,MATCH('PR Expenditure_7A'!B56,'PR Expenditure_7A import-export'!N$2:N$18,0)),"")</f>
        <v/>
      </c>
      <c r="L56" s="1111"/>
      <c r="M56" s="1110">
        <f t="shared" si="8"/>
        <v>0</v>
      </c>
      <c r="N56" s="1120" t="e">
        <f t="shared" si="9"/>
        <v>#VALUE!</v>
      </c>
      <c r="O56" s="1351"/>
      <c r="P56" s="685"/>
      <c r="Q56" s="1336"/>
      <c r="R56" s="1337"/>
      <c r="S56" s="468"/>
      <c r="T56" s="468"/>
      <c r="U56" s="436"/>
      <c r="V56" s="436"/>
      <c r="W56" s="100"/>
    </row>
    <row r="57" spans="1:23" s="434" customFormat="1" ht="39.950000000000003" hidden="1" customHeight="1" x14ac:dyDescent="0.25">
      <c r="A57" s="1263" t="str">
        <f t="shared" si="5"/>
        <v>Don't Show</v>
      </c>
      <c r="B57" s="1129" t="s">
        <v>1853</v>
      </c>
      <c r="C57" s="1309" t="str">
        <f>IFERROR(INDEX('PR Expenditure_7A import-export'!A$2:A$18,MATCH('PR Expenditure_7A'!B57,'PR Expenditure_7A import-export'!N$2:N$18,0)),"")</f>
        <v/>
      </c>
      <c r="D57" s="1108"/>
      <c r="E57" s="1110" t="str">
        <f>IFERROR(INDEX('PR Expenditure_7A import-export'!C$2:C$18,MATCH('PR Expenditure_7A'!B57,'PR Expenditure_7A import-export'!N$2:N$18,0)),"")</f>
        <v/>
      </c>
      <c r="F57" s="1111"/>
      <c r="G57" s="1110">
        <f t="shared" si="6"/>
        <v>0</v>
      </c>
      <c r="H57" s="1112" t="e">
        <f t="shared" si="7"/>
        <v>#VALUE!</v>
      </c>
      <c r="I57" s="1127"/>
      <c r="J57" s="1108"/>
      <c r="K57" s="1110" t="str">
        <f>IFERROR(INDEX('PR Expenditure_7A import-export'!I$2:I$18,MATCH('PR Expenditure_7A'!B57,'PR Expenditure_7A import-export'!N$2:N$18,0)),"")</f>
        <v/>
      </c>
      <c r="L57" s="1111"/>
      <c r="M57" s="1110">
        <f t="shared" si="8"/>
        <v>0</v>
      </c>
      <c r="N57" s="1120" t="e">
        <f t="shared" si="9"/>
        <v>#VALUE!</v>
      </c>
      <c r="O57" s="1351"/>
      <c r="P57" s="685"/>
      <c r="Q57" s="1336"/>
      <c r="R57" s="1337"/>
      <c r="S57" s="468"/>
      <c r="T57" s="468"/>
      <c r="U57" s="436"/>
      <c r="V57" s="436"/>
      <c r="W57" s="100"/>
    </row>
    <row r="58" spans="1:23" s="434" customFormat="1" ht="39.950000000000003" hidden="1" customHeight="1" x14ac:dyDescent="0.25">
      <c r="A58" s="1263" t="str">
        <f t="shared" si="5"/>
        <v>Don't Show</v>
      </c>
      <c r="B58" s="1129" t="s">
        <v>1854</v>
      </c>
      <c r="C58" s="1309" t="str">
        <f>IFERROR(INDEX('PR Expenditure_7A import-export'!A$2:A$18,MATCH('PR Expenditure_7A'!B58,'PR Expenditure_7A import-export'!N$2:N$18,0)),"")</f>
        <v/>
      </c>
      <c r="D58" s="1108"/>
      <c r="E58" s="1110" t="str">
        <f>IFERROR(INDEX('PR Expenditure_7A import-export'!C$2:C$18,MATCH('PR Expenditure_7A'!B58,'PR Expenditure_7A import-export'!N$2:N$18,0)),"")</f>
        <v/>
      </c>
      <c r="F58" s="1111"/>
      <c r="G58" s="1110">
        <f t="shared" si="6"/>
        <v>0</v>
      </c>
      <c r="H58" s="1112" t="e">
        <f t="shared" si="7"/>
        <v>#VALUE!</v>
      </c>
      <c r="I58" s="1127"/>
      <c r="J58" s="1108"/>
      <c r="K58" s="1110" t="str">
        <f>IFERROR(INDEX('PR Expenditure_7A import-export'!I$2:I$18,MATCH('PR Expenditure_7A'!B58,'PR Expenditure_7A import-export'!N$2:N$18,0)),"")</f>
        <v/>
      </c>
      <c r="L58" s="1111"/>
      <c r="M58" s="1110">
        <f t="shared" si="8"/>
        <v>0</v>
      </c>
      <c r="N58" s="1120" t="e">
        <f t="shared" si="9"/>
        <v>#VALUE!</v>
      </c>
      <c r="O58" s="1351"/>
      <c r="P58" s="685"/>
      <c r="Q58" s="1336"/>
      <c r="R58" s="1337"/>
      <c r="S58" s="468"/>
      <c r="T58" s="468"/>
      <c r="U58" s="436"/>
      <c r="V58" s="436"/>
      <c r="W58" s="100"/>
    </row>
    <row r="59" spans="1:23" s="434" customFormat="1" ht="39.950000000000003" hidden="1" customHeight="1" x14ac:dyDescent="0.25">
      <c r="A59" s="1263" t="str">
        <f t="shared" si="5"/>
        <v>Don't Show</v>
      </c>
      <c r="B59" s="1129" t="s">
        <v>1855</v>
      </c>
      <c r="C59" s="1309" t="str">
        <f>IFERROR(INDEX('PR Expenditure_7A import-export'!A$2:A$18,MATCH('PR Expenditure_7A'!B59,'PR Expenditure_7A import-export'!N$2:N$18,0)),"")</f>
        <v/>
      </c>
      <c r="D59" s="1108"/>
      <c r="E59" s="1110" t="str">
        <f>IFERROR(INDEX('PR Expenditure_7A import-export'!C$2:C$18,MATCH('PR Expenditure_7A'!B59,'PR Expenditure_7A import-export'!N$2:N$18,0)),"")</f>
        <v/>
      </c>
      <c r="F59" s="1111"/>
      <c r="G59" s="1110">
        <f t="shared" si="6"/>
        <v>0</v>
      </c>
      <c r="H59" s="1112" t="e">
        <f t="shared" si="7"/>
        <v>#VALUE!</v>
      </c>
      <c r="I59" s="1127"/>
      <c r="J59" s="1108"/>
      <c r="K59" s="1110" t="str">
        <f>IFERROR(INDEX('PR Expenditure_7A import-export'!I$2:I$18,MATCH('PR Expenditure_7A'!B59,'PR Expenditure_7A import-export'!N$2:N$18,0)),"")</f>
        <v/>
      </c>
      <c r="L59" s="1111"/>
      <c r="M59" s="1110">
        <f t="shared" si="8"/>
        <v>0</v>
      </c>
      <c r="N59" s="1120" t="e">
        <f t="shared" si="9"/>
        <v>#VALUE!</v>
      </c>
      <c r="O59" s="1351"/>
      <c r="P59" s="685"/>
      <c r="Q59" s="1336"/>
      <c r="R59" s="1337"/>
      <c r="S59" s="468"/>
      <c r="T59" s="468"/>
      <c r="U59" s="436"/>
      <c r="V59" s="436"/>
      <c r="W59" s="100"/>
    </row>
    <row r="60" spans="1:23" s="434" customFormat="1" ht="39.950000000000003" hidden="1" customHeight="1" x14ac:dyDescent="0.25">
      <c r="A60" s="1263" t="str">
        <f t="shared" si="5"/>
        <v>Don't Show</v>
      </c>
      <c r="B60" s="1129" t="s">
        <v>1856</v>
      </c>
      <c r="C60" s="1309" t="str">
        <f>IFERROR(INDEX('PR Expenditure_7A import-export'!A$2:A$18,MATCH('PR Expenditure_7A'!B60,'PR Expenditure_7A import-export'!N$2:N$18,0)),"")</f>
        <v/>
      </c>
      <c r="D60" s="1108"/>
      <c r="E60" s="1110" t="str">
        <f>IFERROR(INDEX('PR Expenditure_7A import-export'!C$2:C$18,MATCH('PR Expenditure_7A'!B60,'PR Expenditure_7A import-export'!N$2:N$18,0)),"")</f>
        <v/>
      </c>
      <c r="F60" s="1111"/>
      <c r="G60" s="1110">
        <f t="shared" si="6"/>
        <v>0</v>
      </c>
      <c r="H60" s="1112" t="e">
        <f t="shared" si="7"/>
        <v>#VALUE!</v>
      </c>
      <c r="I60" s="1127"/>
      <c r="J60" s="1108"/>
      <c r="K60" s="1110" t="str">
        <f>IFERROR(INDEX('PR Expenditure_7A import-export'!I$2:I$18,MATCH('PR Expenditure_7A'!B60,'PR Expenditure_7A import-export'!N$2:N$18,0)),"")</f>
        <v/>
      </c>
      <c r="L60" s="1111"/>
      <c r="M60" s="1110">
        <f t="shared" si="8"/>
        <v>0</v>
      </c>
      <c r="N60" s="1120" t="e">
        <f t="shared" si="9"/>
        <v>#VALUE!</v>
      </c>
      <c r="O60" s="1351"/>
      <c r="P60" s="685"/>
      <c r="Q60" s="1336"/>
      <c r="R60" s="1337"/>
      <c r="S60" s="468"/>
      <c r="T60" s="468"/>
      <c r="U60" s="436"/>
      <c r="V60" s="436"/>
      <c r="W60" s="100"/>
    </row>
    <row r="61" spans="1:23" s="434" customFormat="1" ht="39.950000000000003" hidden="1" customHeight="1" x14ac:dyDescent="0.25">
      <c r="A61" s="1263" t="str">
        <f t="shared" si="5"/>
        <v>Don't Show</v>
      </c>
      <c r="B61" s="1129" t="s">
        <v>1857</v>
      </c>
      <c r="C61" s="1309" t="str">
        <f>IFERROR(INDEX('PR Expenditure_7A import-export'!A$2:A$18,MATCH('PR Expenditure_7A'!B61,'PR Expenditure_7A import-export'!N$2:N$18,0)),"")</f>
        <v/>
      </c>
      <c r="D61" s="1108"/>
      <c r="E61" s="1110" t="str">
        <f>IFERROR(INDEX('PR Expenditure_7A import-export'!C$2:C$18,MATCH('PR Expenditure_7A'!B61,'PR Expenditure_7A import-export'!N$2:N$18,0)),"")</f>
        <v/>
      </c>
      <c r="F61" s="1111"/>
      <c r="G61" s="1110">
        <f t="shared" si="6"/>
        <v>0</v>
      </c>
      <c r="H61" s="1112" t="e">
        <f t="shared" si="7"/>
        <v>#VALUE!</v>
      </c>
      <c r="I61" s="1127"/>
      <c r="J61" s="1108"/>
      <c r="K61" s="1110" t="str">
        <f>IFERROR(INDEX('PR Expenditure_7A import-export'!I$2:I$18,MATCH('PR Expenditure_7A'!B61,'PR Expenditure_7A import-export'!N$2:N$18,0)),"")</f>
        <v/>
      </c>
      <c r="L61" s="1111"/>
      <c r="M61" s="1110">
        <f t="shared" si="8"/>
        <v>0</v>
      </c>
      <c r="N61" s="1120" t="e">
        <f t="shared" si="9"/>
        <v>#VALUE!</v>
      </c>
      <c r="O61" s="1351"/>
      <c r="P61" s="685"/>
      <c r="Q61" s="1336"/>
      <c r="R61" s="1337"/>
      <c r="S61" s="468"/>
      <c r="T61" s="468"/>
      <c r="U61" s="436"/>
      <c r="V61" s="436"/>
      <c r="W61" s="100"/>
    </row>
    <row r="62" spans="1:23" s="434" customFormat="1" ht="39.950000000000003" hidden="1" customHeight="1" x14ac:dyDescent="0.25">
      <c r="A62" s="1263" t="str">
        <f t="shared" si="5"/>
        <v>Don't Show</v>
      </c>
      <c r="B62" s="1129" t="s">
        <v>1858</v>
      </c>
      <c r="C62" s="1309" t="str">
        <f>IFERROR(INDEX('PR Expenditure_7A import-export'!A$2:A$18,MATCH('PR Expenditure_7A'!B62,'PR Expenditure_7A import-export'!N$2:N$18,0)),"")</f>
        <v/>
      </c>
      <c r="D62" s="1108"/>
      <c r="E62" s="1110" t="str">
        <f>IFERROR(INDEX('PR Expenditure_7A import-export'!C$2:C$18,MATCH('PR Expenditure_7A'!B62,'PR Expenditure_7A import-export'!N$2:N$18,0)),"")</f>
        <v/>
      </c>
      <c r="F62" s="1111"/>
      <c r="G62" s="1110">
        <f t="shared" si="6"/>
        <v>0</v>
      </c>
      <c r="H62" s="1112" t="e">
        <f t="shared" si="7"/>
        <v>#VALUE!</v>
      </c>
      <c r="I62" s="1127"/>
      <c r="J62" s="1108"/>
      <c r="K62" s="1110" t="str">
        <f>IFERROR(INDEX('PR Expenditure_7A import-export'!I$2:I$18,MATCH('PR Expenditure_7A'!B62,'PR Expenditure_7A import-export'!N$2:N$18,0)),"")</f>
        <v/>
      </c>
      <c r="L62" s="1111"/>
      <c r="M62" s="1110">
        <f t="shared" si="8"/>
        <v>0</v>
      </c>
      <c r="N62" s="1120" t="e">
        <f t="shared" si="9"/>
        <v>#VALUE!</v>
      </c>
      <c r="O62" s="1351"/>
      <c r="P62" s="685"/>
      <c r="Q62" s="1336"/>
      <c r="R62" s="1337"/>
      <c r="S62" s="468"/>
      <c r="T62" s="468"/>
      <c r="U62" s="436"/>
      <c r="V62" s="436"/>
      <c r="W62" s="100"/>
    </row>
    <row r="63" spans="1:23" s="434" customFormat="1" ht="39.950000000000003" hidden="1" customHeight="1" x14ac:dyDescent="0.25">
      <c r="A63" s="1263" t="str">
        <f t="shared" si="5"/>
        <v>Don't Show</v>
      </c>
      <c r="B63" s="1129" t="s">
        <v>1859</v>
      </c>
      <c r="C63" s="1309" t="str">
        <f>IFERROR(INDEX('PR Expenditure_7A import-export'!A$2:A$18,MATCH('PR Expenditure_7A'!B63,'PR Expenditure_7A import-export'!N$2:N$18,0)),"")</f>
        <v/>
      </c>
      <c r="D63" s="1108"/>
      <c r="E63" s="1110" t="str">
        <f>IFERROR(INDEX('PR Expenditure_7A import-export'!C$2:C$18,MATCH('PR Expenditure_7A'!B63,'PR Expenditure_7A import-export'!N$2:N$18,0)),"")</f>
        <v/>
      </c>
      <c r="F63" s="1111"/>
      <c r="G63" s="1110">
        <f t="shared" si="6"/>
        <v>0</v>
      </c>
      <c r="H63" s="1112" t="e">
        <f t="shared" si="7"/>
        <v>#VALUE!</v>
      </c>
      <c r="I63" s="1127"/>
      <c r="J63" s="1108"/>
      <c r="K63" s="1110" t="str">
        <f>IFERROR(INDEX('PR Expenditure_7A import-export'!I$2:I$18,MATCH('PR Expenditure_7A'!B63,'PR Expenditure_7A import-export'!N$2:N$18,0)),"")</f>
        <v/>
      </c>
      <c r="L63" s="1111"/>
      <c r="M63" s="1110">
        <f t="shared" si="8"/>
        <v>0</v>
      </c>
      <c r="N63" s="1120" t="e">
        <f t="shared" si="9"/>
        <v>#VALUE!</v>
      </c>
      <c r="O63" s="1351"/>
      <c r="P63" s="685"/>
      <c r="Q63" s="1336"/>
      <c r="R63" s="1337"/>
      <c r="S63" s="468"/>
      <c r="T63" s="468"/>
      <c r="U63" s="436"/>
      <c r="V63" s="436"/>
      <c r="W63" s="100"/>
    </row>
    <row r="64" spans="1:23" s="434" customFormat="1" ht="39.950000000000003" hidden="1" customHeight="1" x14ac:dyDescent="0.25">
      <c r="A64" s="1263" t="str">
        <f t="shared" si="5"/>
        <v>Don't Show</v>
      </c>
      <c r="B64" s="1129" t="s">
        <v>1860</v>
      </c>
      <c r="C64" s="1309" t="str">
        <f>IFERROR(INDEX('PR Expenditure_7A import-export'!A$2:A$18,MATCH('PR Expenditure_7A'!B64,'PR Expenditure_7A import-export'!N$2:N$18,0)),"")</f>
        <v/>
      </c>
      <c r="D64" s="1108"/>
      <c r="E64" s="1110" t="str">
        <f>IFERROR(INDEX('PR Expenditure_7A import-export'!C$2:C$18,MATCH('PR Expenditure_7A'!B64,'PR Expenditure_7A import-export'!N$2:N$18,0)),"")</f>
        <v/>
      </c>
      <c r="F64" s="1111"/>
      <c r="G64" s="1110">
        <f t="shared" si="6"/>
        <v>0</v>
      </c>
      <c r="H64" s="1112" t="e">
        <f t="shared" si="7"/>
        <v>#VALUE!</v>
      </c>
      <c r="I64" s="1127"/>
      <c r="J64" s="1108"/>
      <c r="K64" s="1110" t="str">
        <f>IFERROR(INDEX('PR Expenditure_7A import-export'!I$2:I$18,MATCH('PR Expenditure_7A'!B64,'PR Expenditure_7A import-export'!N$2:N$18,0)),"")</f>
        <v/>
      </c>
      <c r="L64" s="1111"/>
      <c r="M64" s="1110">
        <f t="shared" si="8"/>
        <v>0</v>
      </c>
      <c r="N64" s="1120" t="e">
        <f t="shared" si="9"/>
        <v>#VALUE!</v>
      </c>
      <c r="O64" s="1351"/>
      <c r="P64" s="685"/>
      <c r="Q64" s="1336"/>
      <c r="R64" s="1337"/>
      <c r="S64" s="468"/>
      <c r="T64" s="468"/>
      <c r="U64" s="436"/>
      <c r="V64" s="436"/>
      <c r="W64" s="100"/>
    </row>
    <row r="65" spans="1:27" s="434" customFormat="1" ht="39.950000000000003" hidden="1" customHeight="1" x14ac:dyDescent="0.25">
      <c r="A65" s="1263" t="str">
        <f t="shared" si="5"/>
        <v>Don't Show</v>
      </c>
      <c r="B65" s="1129" t="s">
        <v>1861</v>
      </c>
      <c r="C65" s="1309" t="str">
        <f>IFERROR(INDEX('PR Expenditure_7A import-export'!A$2:A$18,MATCH('PR Expenditure_7A'!B65,'PR Expenditure_7A import-export'!N$2:N$18,0)),"")</f>
        <v/>
      </c>
      <c r="D65" s="1108"/>
      <c r="E65" s="1110" t="str">
        <f>IFERROR(INDEX('PR Expenditure_7A import-export'!C$2:C$18,MATCH('PR Expenditure_7A'!B65,'PR Expenditure_7A import-export'!N$2:N$18,0)),"")</f>
        <v/>
      </c>
      <c r="F65" s="1111"/>
      <c r="G65" s="1110">
        <f t="shared" si="6"/>
        <v>0</v>
      </c>
      <c r="H65" s="1112" t="e">
        <f t="shared" si="7"/>
        <v>#VALUE!</v>
      </c>
      <c r="I65" s="1127"/>
      <c r="J65" s="1108"/>
      <c r="K65" s="1110" t="str">
        <f>IFERROR(INDEX('PR Expenditure_7A import-export'!I$2:I$18,MATCH('PR Expenditure_7A'!B65,'PR Expenditure_7A import-export'!N$2:N$18,0)),"")</f>
        <v/>
      </c>
      <c r="L65" s="1111"/>
      <c r="M65" s="1110">
        <f t="shared" si="8"/>
        <v>0</v>
      </c>
      <c r="N65" s="1120" t="e">
        <f t="shared" si="9"/>
        <v>#VALUE!</v>
      </c>
      <c r="O65" s="1351"/>
      <c r="P65" s="685"/>
      <c r="Q65" s="1336"/>
      <c r="R65" s="1337"/>
      <c r="S65" s="468"/>
      <c r="T65" s="468"/>
      <c r="U65" s="436"/>
      <c r="V65" s="436"/>
      <c r="W65" s="100"/>
    </row>
    <row r="66" spans="1:27" s="434" customFormat="1" ht="39.950000000000003" hidden="1" customHeight="1" x14ac:dyDescent="0.25">
      <c r="A66" s="1263" t="str">
        <f t="shared" si="5"/>
        <v>Don't Show</v>
      </c>
      <c r="B66" s="1129" t="s">
        <v>1862</v>
      </c>
      <c r="C66" s="1309" t="str">
        <f>IFERROR(INDEX('PR Expenditure_7A import-export'!A$2:A$18,MATCH('PR Expenditure_7A'!B66,'PR Expenditure_7A import-export'!N$2:N$18,0)),"")</f>
        <v/>
      </c>
      <c r="D66" s="1108"/>
      <c r="E66" s="1110" t="str">
        <f>IFERROR(INDEX('PR Expenditure_7A import-export'!C$2:C$18,MATCH('PR Expenditure_7A'!B66,'PR Expenditure_7A import-export'!N$2:N$18,0)),"")</f>
        <v/>
      </c>
      <c r="F66" s="1111"/>
      <c r="G66" s="1110">
        <f t="shared" si="6"/>
        <v>0</v>
      </c>
      <c r="H66" s="1112" t="e">
        <f t="shared" si="7"/>
        <v>#VALUE!</v>
      </c>
      <c r="I66" s="1127"/>
      <c r="J66" s="1108"/>
      <c r="K66" s="1110" t="str">
        <f>IFERROR(INDEX('PR Expenditure_7A import-export'!I$2:I$18,MATCH('PR Expenditure_7A'!B66,'PR Expenditure_7A import-export'!N$2:N$18,0)),"")</f>
        <v/>
      </c>
      <c r="L66" s="1111"/>
      <c r="M66" s="1110">
        <f t="shared" si="8"/>
        <v>0</v>
      </c>
      <c r="N66" s="1120" t="e">
        <f t="shared" si="9"/>
        <v>#VALUE!</v>
      </c>
      <c r="O66" s="1351"/>
      <c r="P66" s="685"/>
      <c r="Q66" s="1336"/>
      <c r="R66" s="1337"/>
      <c r="S66" s="468"/>
      <c r="T66" s="468"/>
      <c r="U66" s="436"/>
      <c r="V66" s="436"/>
      <c r="W66" s="100"/>
    </row>
    <row r="67" spans="1:27" s="434" customFormat="1" ht="39.950000000000003" hidden="1" customHeight="1" x14ac:dyDescent="0.25">
      <c r="A67" s="1263" t="str">
        <f t="shared" si="5"/>
        <v>Don't Show</v>
      </c>
      <c r="B67" s="1129" t="s">
        <v>1863</v>
      </c>
      <c r="C67" s="1309" t="str">
        <f>IFERROR(INDEX('PR Expenditure_7A import-export'!A$2:A$18,MATCH('PR Expenditure_7A'!B67,'PR Expenditure_7A import-export'!N$2:N$18,0)),"")</f>
        <v/>
      </c>
      <c r="D67" s="1108"/>
      <c r="E67" s="1110" t="str">
        <f>IFERROR(INDEX('PR Expenditure_7A import-export'!C$2:C$18,MATCH('PR Expenditure_7A'!B67,'PR Expenditure_7A import-export'!N$2:N$18,0)),"")</f>
        <v/>
      </c>
      <c r="F67" s="1111"/>
      <c r="G67" s="1110">
        <f t="shared" si="6"/>
        <v>0</v>
      </c>
      <c r="H67" s="1112" t="e">
        <f t="shared" si="7"/>
        <v>#VALUE!</v>
      </c>
      <c r="I67" s="1127"/>
      <c r="J67" s="1108"/>
      <c r="K67" s="1110" t="str">
        <f>IFERROR(INDEX('PR Expenditure_7A import-export'!I$2:I$18,MATCH('PR Expenditure_7A'!B67,'PR Expenditure_7A import-export'!N$2:N$18,0)),"")</f>
        <v/>
      </c>
      <c r="L67" s="1111"/>
      <c r="M67" s="1110">
        <f t="shared" si="8"/>
        <v>0</v>
      </c>
      <c r="N67" s="1120" t="e">
        <f t="shared" si="9"/>
        <v>#VALUE!</v>
      </c>
      <c r="O67" s="1351"/>
      <c r="P67" s="685"/>
      <c r="Q67" s="1336"/>
      <c r="R67" s="1337"/>
      <c r="S67" s="468"/>
      <c r="T67" s="468"/>
      <c r="U67" s="436"/>
      <c r="V67" s="436"/>
      <c r="W67" s="100"/>
    </row>
    <row r="68" spans="1:27" s="434" customFormat="1" ht="39.950000000000003" hidden="1" customHeight="1" x14ac:dyDescent="0.25">
      <c r="A68" s="1263" t="str">
        <f t="shared" si="5"/>
        <v>Don't Show</v>
      </c>
      <c r="B68" s="1129" t="s">
        <v>1864</v>
      </c>
      <c r="C68" s="1309" t="str">
        <f>IFERROR(INDEX('PR Expenditure_7A import-export'!A$2:A$18,MATCH('PR Expenditure_7A'!B68,'PR Expenditure_7A import-export'!N$2:N$18,0)),"")</f>
        <v/>
      </c>
      <c r="D68" s="1108"/>
      <c r="E68" s="1110" t="str">
        <f>IFERROR(INDEX('PR Expenditure_7A import-export'!C$2:C$18,MATCH('PR Expenditure_7A'!B68,'PR Expenditure_7A import-export'!N$2:N$18,0)),"")</f>
        <v/>
      </c>
      <c r="F68" s="1111"/>
      <c r="G68" s="1110">
        <f t="shared" si="6"/>
        <v>0</v>
      </c>
      <c r="H68" s="1112" t="e">
        <f t="shared" si="7"/>
        <v>#VALUE!</v>
      </c>
      <c r="I68" s="1127"/>
      <c r="J68" s="1108"/>
      <c r="K68" s="1110" t="str">
        <f>IFERROR(INDEX('PR Expenditure_7A import-export'!I$2:I$18,MATCH('PR Expenditure_7A'!B68,'PR Expenditure_7A import-export'!N$2:N$18,0)),"")</f>
        <v/>
      </c>
      <c r="L68" s="1111"/>
      <c r="M68" s="1110">
        <f t="shared" si="8"/>
        <v>0</v>
      </c>
      <c r="N68" s="1120" t="e">
        <f t="shared" si="9"/>
        <v>#VALUE!</v>
      </c>
      <c r="O68" s="1351"/>
      <c r="P68" s="685"/>
      <c r="Q68" s="1336"/>
      <c r="R68" s="1337"/>
      <c r="S68" s="468"/>
      <c r="T68" s="468"/>
      <c r="U68" s="436"/>
      <c r="V68" s="436"/>
      <c r="W68" s="100"/>
    </row>
    <row r="69" spans="1:27" s="434" customFormat="1" ht="23.1" hidden="1" customHeight="1" x14ac:dyDescent="0.25">
      <c r="A69" s="1263" t="str">
        <f t="shared" ref="A69:A78" si="10">IF(_17950811_8f21_4fbf_a246_b3e20c374635=TRUE,"Show","Don't Show")</f>
        <v>Don't Show</v>
      </c>
      <c r="B69" s="1129" t="s">
        <v>1143</v>
      </c>
      <c r="C69" s="1131"/>
      <c r="D69" s="1108"/>
      <c r="E69" s="1110">
        <v>0</v>
      </c>
      <c r="F69" s="1111"/>
      <c r="G69" s="1110">
        <f>IFERROR(E69-F69,0)</f>
        <v>0</v>
      </c>
      <c r="H69" s="1112" t="str">
        <f>IF(AND(E69=0,F69=0),"N/A",IF(AND(E69=0,F69&lt;&gt;0),"Not Budgeted",F69/E69))</f>
        <v>N/A</v>
      </c>
      <c r="I69" s="1127"/>
      <c r="J69" s="1108"/>
      <c r="K69" s="1110"/>
      <c r="L69" s="1111"/>
      <c r="M69" s="1110">
        <f>IFERROR(K69-L69,0)</f>
        <v>0</v>
      </c>
      <c r="N69" s="1120" t="str">
        <f>IF(AND(K69=0,L69=0),"N/A",IF(AND(K69=0,L69&lt;&gt;0),"Not Budgeted",L69/K69))</f>
        <v>N/A</v>
      </c>
      <c r="O69" s="1351"/>
      <c r="P69" s="685"/>
      <c r="Q69" s="1336"/>
      <c r="R69" s="1337"/>
      <c r="S69" s="468"/>
      <c r="T69" s="468"/>
      <c r="U69" s="436" t="e">
        <f>_402d6ddb_8386_4816_be97_0d59ffbe8160</f>
        <v>#NAME?</v>
      </c>
      <c r="V69" s="436"/>
      <c r="W69" s="468"/>
      <c r="X69" s="467"/>
      <c r="Y69" s="467"/>
      <c r="Z69" s="467"/>
      <c r="AA69" s="467"/>
    </row>
    <row r="70" spans="1:27" s="434" customFormat="1" ht="23.1" hidden="1" customHeight="1" x14ac:dyDescent="0.25">
      <c r="A70" s="1263" t="str">
        <f t="shared" si="10"/>
        <v>Don't Show</v>
      </c>
      <c r="B70" s="1129" t="s">
        <v>1144</v>
      </c>
      <c r="C70" s="1131"/>
      <c r="D70" s="1108"/>
      <c r="E70" s="1110">
        <v>0</v>
      </c>
      <c r="F70" s="1111"/>
      <c r="G70" s="1110">
        <f t="shared" ref="G70:G78" si="11">IFERROR(E70-F70,0)</f>
        <v>0</v>
      </c>
      <c r="H70" s="1112" t="str">
        <f t="shared" ref="H70:H78" si="12">IF(AND(E70=0,F70=0),"N/A",IF(AND(E70=0,F70&lt;&gt;0),"Not Budgeted",F70/E70))</f>
        <v>N/A</v>
      </c>
      <c r="I70" s="1127"/>
      <c r="J70" s="1108"/>
      <c r="K70" s="1110"/>
      <c r="L70" s="1111"/>
      <c r="M70" s="1110">
        <f t="shared" ref="M70:M78" si="13">IFERROR(K70-L70,0)</f>
        <v>0</v>
      </c>
      <c r="N70" s="1120" t="str">
        <f t="shared" ref="N70:N78" si="14">IF(AND(K70=0,L70=0),"N/A",IF(AND(K70=0,L70&lt;&gt;0),"Not Budgeted",L70/K70))</f>
        <v>N/A</v>
      </c>
      <c r="O70" s="1351"/>
      <c r="P70" s="685"/>
      <c r="Q70" s="1336"/>
      <c r="R70" s="1337"/>
      <c r="S70" s="468"/>
      <c r="T70" s="468"/>
      <c r="U70" s="436"/>
      <c r="V70" s="436"/>
      <c r="W70" s="468"/>
      <c r="X70" s="467"/>
      <c r="Y70" s="467"/>
      <c r="Z70" s="467"/>
      <c r="AA70" s="467"/>
    </row>
    <row r="71" spans="1:27" s="434" customFormat="1" ht="23.1" hidden="1" customHeight="1" x14ac:dyDescent="0.25">
      <c r="A71" s="1263" t="str">
        <f t="shared" si="10"/>
        <v>Don't Show</v>
      </c>
      <c r="B71" s="1129" t="s">
        <v>1145</v>
      </c>
      <c r="C71" s="1131"/>
      <c r="D71" s="1108"/>
      <c r="E71" s="1110">
        <v>0</v>
      </c>
      <c r="F71" s="1111"/>
      <c r="G71" s="1110">
        <f t="shared" si="11"/>
        <v>0</v>
      </c>
      <c r="H71" s="1112" t="str">
        <f t="shared" si="12"/>
        <v>N/A</v>
      </c>
      <c r="I71" s="1127"/>
      <c r="J71" s="1108"/>
      <c r="K71" s="1110"/>
      <c r="L71" s="1111"/>
      <c r="M71" s="1110">
        <f t="shared" si="13"/>
        <v>0</v>
      </c>
      <c r="N71" s="1120" t="str">
        <f t="shared" si="14"/>
        <v>N/A</v>
      </c>
      <c r="O71" s="1351"/>
      <c r="P71" s="685"/>
      <c r="Q71" s="1336"/>
      <c r="R71" s="1337"/>
      <c r="S71" s="468"/>
      <c r="T71" s="468"/>
      <c r="U71" s="436"/>
      <c r="V71" s="436"/>
      <c r="W71" s="468"/>
      <c r="X71" s="467"/>
      <c r="Y71" s="467"/>
      <c r="Z71" s="467"/>
      <c r="AA71" s="467"/>
    </row>
    <row r="72" spans="1:27" s="434" customFormat="1" ht="23.1" hidden="1" customHeight="1" x14ac:dyDescent="0.25">
      <c r="A72" s="1263" t="str">
        <f t="shared" si="10"/>
        <v>Don't Show</v>
      </c>
      <c r="B72" s="1129" t="s">
        <v>1146</v>
      </c>
      <c r="C72" s="1131"/>
      <c r="D72" s="1108"/>
      <c r="E72" s="1110">
        <v>0</v>
      </c>
      <c r="F72" s="1111"/>
      <c r="G72" s="1110">
        <f t="shared" si="11"/>
        <v>0</v>
      </c>
      <c r="H72" s="1112" t="str">
        <f t="shared" si="12"/>
        <v>N/A</v>
      </c>
      <c r="I72" s="1127"/>
      <c r="J72" s="1108"/>
      <c r="K72" s="1110"/>
      <c r="L72" s="1111"/>
      <c r="M72" s="1110">
        <f t="shared" si="13"/>
        <v>0</v>
      </c>
      <c r="N72" s="1120" t="str">
        <f t="shared" si="14"/>
        <v>N/A</v>
      </c>
      <c r="O72" s="1351"/>
      <c r="P72" s="685"/>
      <c r="Q72" s="1336"/>
      <c r="R72" s="1337"/>
      <c r="S72" s="468"/>
      <c r="T72" s="468"/>
      <c r="U72" s="436"/>
      <c r="V72" s="436"/>
      <c r="W72" s="468"/>
      <c r="X72" s="467"/>
      <c r="Y72" s="467"/>
      <c r="Z72" s="467"/>
      <c r="AA72" s="467"/>
    </row>
    <row r="73" spans="1:27" s="434" customFormat="1" ht="23.1" hidden="1" customHeight="1" x14ac:dyDescent="0.25">
      <c r="A73" s="1263" t="str">
        <f t="shared" si="10"/>
        <v>Don't Show</v>
      </c>
      <c r="B73" s="1129" t="s">
        <v>1147</v>
      </c>
      <c r="C73" s="1131"/>
      <c r="D73" s="1108"/>
      <c r="E73" s="1110">
        <v>0</v>
      </c>
      <c r="F73" s="1111"/>
      <c r="G73" s="1110">
        <f t="shared" si="11"/>
        <v>0</v>
      </c>
      <c r="H73" s="1112" t="str">
        <f t="shared" si="12"/>
        <v>N/A</v>
      </c>
      <c r="I73" s="1127"/>
      <c r="J73" s="1108"/>
      <c r="K73" s="1110"/>
      <c r="L73" s="1111"/>
      <c r="M73" s="1110">
        <f t="shared" si="13"/>
        <v>0</v>
      </c>
      <c r="N73" s="1120" t="str">
        <f t="shared" si="14"/>
        <v>N/A</v>
      </c>
      <c r="O73" s="1351"/>
      <c r="P73" s="685"/>
      <c r="Q73" s="1336"/>
      <c r="R73" s="1337"/>
      <c r="S73" s="468"/>
      <c r="T73" s="468"/>
      <c r="U73" s="436"/>
      <c r="V73" s="436"/>
      <c r="W73" s="468"/>
      <c r="X73" s="467"/>
      <c r="Y73" s="467"/>
      <c r="Z73" s="467"/>
      <c r="AA73" s="467"/>
    </row>
    <row r="74" spans="1:27" s="434" customFormat="1" ht="23.1" hidden="1" customHeight="1" x14ac:dyDescent="0.25">
      <c r="A74" s="1263" t="str">
        <f t="shared" si="10"/>
        <v>Don't Show</v>
      </c>
      <c r="B74" s="1129" t="s">
        <v>1148</v>
      </c>
      <c r="C74" s="1131"/>
      <c r="D74" s="1108"/>
      <c r="E74" s="1110">
        <v>0</v>
      </c>
      <c r="F74" s="1111"/>
      <c r="G74" s="1110">
        <f t="shared" si="11"/>
        <v>0</v>
      </c>
      <c r="H74" s="1112" t="str">
        <f t="shared" si="12"/>
        <v>N/A</v>
      </c>
      <c r="I74" s="1127"/>
      <c r="J74" s="1108"/>
      <c r="K74" s="1110"/>
      <c r="L74" s="1111"/>
      <c r="M74" s="1110">
        <f t="shared" si="13"/>
        <v>0</v>
      </c>
      <c r="N74" s="1120" t="str">
        <f t="shared" si="14"/>
        <v>N/A</v>
      </c>
      <c r="O74" s="1351"/>
      <c r="P74" s="685"/>
      <c r="Q74" s="1336"/>
      <c r="R74" s="1337"/>
      <c r="S74" s="468"/>
      <c r="T74" s="468"/>
      <c r="U74" s="436"/>
      <c r="V74" s="436"/>
      <c r="W74" s="468"/>
      <c r="X74" s="467"/>
      <c r="Y74" s="467"/>
      <c r="Z74" s="467"/>
      <c r="AA74" s="467"/>
    </row>
    <row r="75" spans="1:27" s="434" customFormat="1" ht="23.1" hidden="1" customHeight="1" x14ac:dyDescent="0.25">
      <c r="A75" s="1263" t="str">
        <f t="shared" si="10"/>
        <v>Don't Show</v>
      </c>
      <c r="B75" s="1129" t="s">
        <v>1149</v>
      </c>
      <c r="C75" s="1131"/>
      <c r="D75" s="1108"/>
      <c r="E75" s="1110">
        <v>0</v>
      </c>
      <c r="F75" s="1111"/>
      <c r="G75" s="1110">
        <f t="shared" si="11"/>
        <v>0</v>
      </c>
      <c r="H75" s="1112" t="str">
        <f t="shared" si="12"/>
        <v>N/A</v>
      </c>
      <c r="I75" s="1127"/>
      <c r="J75" s="1108"/>
      <c r="K75" s="1110"/>
      <c r="L75" s="1111"/>
      <c r="M75" s="1110">
        <f t="shared" si="13"/>
        <v>0</v>
      </c>
      <c r="N75" s="1120" t="str">
        <f t="shared" si="14"/>
        <v>N/A</v>
      </c>
      <c r="O75" s="1351"/>
      <c r="P75" s="685"/>
      <c r="Q75" s="1336"/>
      <c r="R75" s="1337"/>
      <c r="S75" s="468"/>
      <c r="T75" s="468"/>
      <c r="U75" s="436"/>
      <c r="V75" s="436"/>
      <c r="W75" s="468"/>
      <c r="X75" s="467"/>
      <c r="Y75" s="467"/>
      <c r="Z75" s="467"/>
      <c r="AA75" s="467"/>
    </row>
    <row r="76" spans="1:27" s="434" customFormat="1" ht="23.1" hidden="1" customHeight="1" x14ac:dyDescent="0.25">
      <c r="A76" s="1263" t="str">
        <f t="shared" si="10"/>
        <v>Don't Show</v>
      </c>
      <c r="B76" s="1129" t="s">
        <v>1150</v>
      </c>
      <c r="C76" s="1131"/>
      <c r="D76" s="1108"/>
      <c r="E76" s="1110">
        <v>0</v>
      </c>
      <c r="F76" s="1111"/>
      <c r="G76" s="1110">
        <f t="shared" si="11"/>
        <v>0</v>
      </c>
      <c r="H76" s="1112" t="str">
        <f t="shared" si="12"/>
        <v>N/A</v>
      </c>
      <c r="I76" s="1127"/>
      <c r="J76" s="1108"/>
      <c r="K76" s="1110"/>
      <c r="L76" s="1111"/>
      <c r="M76" s="1110">
        <f t="shared" si="13"/>
        <v>0</v>
      </c>
      <c r="N76" s="1120" t="str">
        <f t="shared" si="14"/>
        <v>N/A</v>
      </c>
      <c r="O76" s="1351"/>
      <c r="P76" s="685"/>
      <c r="Q76" s="1336"/>
      <c r="R76" s="1337"/>
      <c r="S76" s="468"/>
      <c r="T76" s="468"/>
      <c r="U76" s="436"/>
      <c r="V76" s="436"/>
      <c r="W76" s="468"/>
      <c r="X76" s="467"/>
      <c r="Y76" s="467"/>
      <c r="Z76" s="467"/>
      <c r="AA76" s="467"/>
    </row>
    <row r="77" spans="1:27" s="434" customFormat="1" ht="23.1" hidden="1" customHeight="1" x14ac:dyDescent="0.25">
      <c r="A77" s="1263" t="str">
        <f t="shared" si="10"/>
        <v>Don't Show</v>
      </c>
      <c r="B77" s="1129" t="s">
        <v>1151</v>
      </c>
      <c r="C77" s="1131"/>
      <c r="D77" s="1108"/>
      <c r="E77" s="1110">
        <v>0</v>
      </c>
      <c r="F77" s="1111"/>
      <c r="G77" s="1110">
        <f t="shared" si="11"/>
        <v>0</v>
      </c>
      <c r="H77" s="1112" t="str">
        <f t="shared" si="12"/>
        <v>N/A</v>
      </c>
      <c r="I77" s="1127"/>
      <c r="J77" s="1108"/>
      <c r="K77" s="1110"/>
      <c r="L77" s="1111"/>
      <c r="M77" s="1110">
        <f t="shared" si="13"/>
        <v>0</v>
      </c>
      <c r="N77" s="1120" t="str">
        <f t="shared" si="14"/>
        <v>N/A</v>
      </c>
      <c r="O77" s="1351"/>
      <c r="P77" s="685"/>
      <c r="Q77" s="1336"/>
      <c r="R77" s="1337"/>
      <c r="S77" s="468"/>
      <c r="T77" s="468"/>
      <c r="U77" s="436"/>
      <c r="V77" s="436"/>
      <c r="W77" s="468"/>
      <c r="X77" s="467"/>
      <c r="Y77" s="467"/>
      <c r="Z77" s="467"/>
      <c r="AA77" s="467"/>
    </row>
    <row r="78" spans="1:27" s="434" customFormat="1" ht="23.1" hidden="1" customHeight="1" x14ac:dyDescent="0.25">
      <c r="A78" s="1263" t="str">
        <f t="shared" si="10"/>
        <v>Don't Show</v>
      </c>
      <c r="B78" s="1129" t="s">
        <v>1152</v>
      </c>
      <c r="C78" s="1131"/>
      <c r="D78" s="1108"/>
      <c r="E78" s="1110">
        <v>0</v>
      </c>
      <c r="F78" s="1111"/>
      <c r="G78" s="1110">
        <f t="shared" si="11"/>
        <v>0</v>
      </c>
      <c r="H78" s="1112" t="str">
        <f t="shared" si="12"/>
        <v>N/A</v>
      </c>
      <c r="I78" s="1127"/>
      <c r="J78" s="1108"/>
      <c r="K78" s="1110"/>
      <c r="L78" s="1111"/>
      <c r="M78" s="1110">
        <f t="shared" si="13"/>
        <v>0</v>
      </c>
      <c r="N78" s="1120" t="str">
        <f t="shared" si="14"/>
        <v>N/A</v>
      </c>
      <c r="O78" s="1351"/>
      <c r="P78" s="685"/>
      <c r="Q78" s="1336"/>
      <c r="R78" s="1337"/>
      <c r="S78" s="468"/>
      <c r="T78" s="468"/>
      <c r="U78" s="436"/>
      <c r="V78" s="436"/>
      <c r="W78" s="468"/>
      <c r="X78" s="467"/>
      <c r="Y78" s="467"/>
      <c r="Z78" s="467"/>
      <c r="AA78" s="467"/>
    </row>
    <row r="79" spans="1:27" s="434" customFormat="1" ht="27" customHeight="1" thickBot="1" x14ac:dyDescent="0.3">
      <c r="A79" s="1263" t="s">
        <v>1245</v>
      </c>
      <c r="B79" s="1129"/>
      <c r="C79" s="472" t="s">
        <v>294</v>
      </c>
      <c r="D79" s="471"/>
      <c r="E79" s="470">
        <f>ROUND(SUM(E9:E78),2)</f>
        <v>3671084.87</v>
      </c>
      <c r="F79" s="470">
        <f>ROUND(SUM(F9:F78),2)</f>
        <v>2018003.13</v>
      </c>
      <c r="G79" s="470">
        <f>ROUND(SUM(G9:G78),2)</f>
        <v>1653081.74</v>
      </c>
      <c r="H79" s="469">
        <f>(F79/E79)</f>
        <v>0.54970211843672245</v>
      </c>
      <c r="I79" s="469"/>
      <c r="J79" s="471"/>
      <c r="K79" s="470">
        <f>ROUND(SUM(K9:K78),2)</f>
        <v>4234118.33</v>
      </c>
      <c r="L79" s="470">
        <f>ROUND(SUM(L9:L78),2)</f>
        <v>2520231.2999999998</v>
      </c>
      <c r="M79" s="470">
        <f>SUM(M9:M78)</f>
        <v>1713887.0328812408</v>
      </c>
      <c r="N79" s="1310">
        <f>(L79/K79)</f>
        <v>0.59521985536951205</v>
      </c>
      <c r="O79" s="1351"/>
      <c r="P79" s="685"/>
      <c r="Q79" s="468"/>
      <c r="R79" s="1335"/>
      <c r="S79" s="468"/>
      <c r="T79" s="468"/>
      <c r="U79" s="436"/>
      <c r="V79" s="436"/>
      <c r="W79" s="468"/>
      <c r="X79" s="467"/>
      <c r="Y79" s="467"/>
      <c r="Z79" s="467"/>
      <c r="AA79" s="467"/>
    </row>
    <row r="80" spans="1:27" s="434" customFormat="1" ht="28.5" customHeight="1" x14ac:dyDescent="0.25">
      <c r="A80" s="1263" t="s">
        <v>1245</v>
      </c>
      <c r="B80" s="1129"/>
      <c r="O80" s="1351"/>
      <c r="P80" s="685"/>
      <c r="Q80" s="468"/>
      <c r="R80" s="1335"/>
      <c r="S80" s="468"/>
      <c r="T80" s="468"/>
      <c r="U80" s="436"/>
      <c r="V80" s="436"/>
      <c r="W80" s="100"/>
    </row>
    <row r="81" spans="1:23" s="434" customFormat="1" ht="21" customHeight="1" x14ac:dyDescent="0.25">
      <c r="A81" s="1263" t="s">
        <v>1245</v>
      </c>
      <c r="B81" s="1129"/>
      <c r="C81" s="459" t="str">
        <f>VLOOKUP(Translations!B649,Translations!B3:H893,4,0)</f>
        <v>DESGLOSE POR AGRUPACIÓN DE intervenciones</v>
      </c>
      <c r="D81" s="458"/>
      <c r="E81" s="458"/>
      <c r="F81" s="459"/>
      <c r="G81" s="458"/>
      <c r="H81" s="458"/>
      <c r="I81" s="458"/>
      <c r="K81" s="458"/>
      <c r="L81" s="458"/>
      <c r="M81" s="458"/>
      <c r="N81" s="458"/>
      <c r="O81" s="1351"/>
      <c r="P81" s="685"/>
      <c r="Q81" s="468"/>
      <c r="R81" s="1335"/>
      <c r="S81" s="468"/>
      <c r="T81" s="468"/>
      <c r="U81" s="436"/>
      <c r="V81" s="436"/>
      <c r="W81" s="100"/>
    </row>
    <row r="82" spans="1:23" s="434" customFormat="1" ht="20.45" customHeight="1" thickBot="1" x14ac:dyDescent="0.3">
      <c r="A82" s="1263" t="s">
        <v>1245</v>
      </c>
      <c r="B82" s="1129"/>
      <c r="C82" s="293"/>
      <c r="D82" s="241"/>
      <c r="E82" s="241"/>
      <c r="F82" s="241"/>
      <c r="G82" s="241"/>
      <c r="H82" s="241"/>
      <c r="I82" s="483"/>
      <c r="J82" s="444"/>
      <c r="K82" s="241"/>
      <c r="L82" s="241"/>
      <c r="M82" s="241"/>
      <c r="N82" s="444"/>
      <c r="O82" s="1351"/>
      <c r="P82" s="685"/>
      <c r="Q82" s="1336"/>
      <c r="R82" s="1337"/>
      <c r="S82" s="468"/>
      <c r="T82" s="468"/>
      <c r="U82" s="436"/>
      <c r="V82" s="436"/>
      <c r="W82" s="100"/>
    </row>
    <row r="83" spans="1:23" s="451" customFormat="1" ht="59.45" customHeight="1" x14ac:dyDescent="0.25">
      <c r="A83" s="1264" t="s">
        <v>1245</v>
      </c>
      <c r="B83" s="1130"/>
      <c r="C83" s="1114" t="str">
        <f>VLOOKUP(Translations!B645,Translations!B3:H893,4,0)</f>
        <v>Enfoque modular: módulos</v>
      </c>
      <c r="D83" s="1115" t="str">
        <f>VLOOKUP(Translations!B646,Translations!B3:H893,4,0)</f>
        <v>Enfoque modular: intervenciones</v>
      </c>
      <c r="E83" s="1116" t="str">
        <f>E8</f>
        <v>Presupuesto para el periodo del informe</v>
      </c>
      <c r="F83" s="1116" t="str">
        <f>F8</f>
        <v>Gastos reales</v>
      </c>
      <c r="G83" s="1116" t="str">
        <f>G8</f>
        <v>Presupuesto frente a variaciones reales</v>
      </c>
      <c r="H83" s="1116" t="str">
        <f>H8</f>
        <v>Tasa de absorción</v>
      </c>
      <c r="I83" s="1116" t="str">
        <f>I8</f>
        <v>Explicación de las variaciones (obligatorio para los porcentajes por debajo del 95% y por encima del 105%)</v>
      </c>
      <c r="J83" s="1117"/>
      <c r="K83" s="1116" t="str">
        <f>K8</f>
        <v>Presupuesto acumulativo</v>
      </c>
      <c r="L83" s="1116" t="str">
        <f>L8</f>
        <v>Gasto real acumulativo</v>
      </c>
      <c r="M83" s="1116" t="str">
        <f>M8</f>
        <v>Presupuesto acumulativo frente a variaciones reales</v>
      </c>
      <c r="N83" s="1116" t="str">
        <f>N8</f>
        <v>Tasa de absorción</v>
      </c>
      <c r="O83" s="1351"/>
      <c r="P83" s="685"/>
      <c r="Q83" s="1338"/>
      <c r="R83" s="1339"/>
      <c r="S83" s="481"/>
      <c r="T83" s="481"/>
      <c r="U83" s="453"/>
      <c r="V83" s="453"/>
      <c r="W83" s="242"/>
    </row>
    <row r="84" spans="1:23" s="434" customFormat="1" ht="30" x14ac:dyDescent="0.25">
      <c r="A84" s="1263" t="str">
        <f>IF(C84&lt;&gt;"","Show","Don't Show")</f>
        <v>Show</v>
      </c>
      <c r="B84" s="1129" t="s">
        <v>1092</v>
      </c>
      <c r="C84" s="1119" t="str">
        <f>IFERROR(INDEX('PR Expenditure_7A import-export'!A$22:A$38,MATCH($B84,'PR Expenditure_7A import-export'!$N$22:$N$38,0)),"")</f>
        <v>TB care and prevention</v>
      </c>
      <c r="D84" s="1109" t="str">
        <f>IFERROR(INDEX('PR Expenditure_7A import-export'!B$22:B$38,MATCH($B84,'PR Expenditure_7A import-export'!$N$22:$N$38,0)),"")</f>
        <v>Case detection and diagnosis</v>
      </c>
      <c r="E84" s="1110">
        <f>IFERROR(INDEX('PR Expenditure_7A import-export'!C$22:C$38,MATCH($B84,'PR Expenditure_7A import-export'!$N$22:$N$38,0)),"")</f>
        <v>545.91800000000001</v>
      </c>
      <c r="F84" s="1111">
        <v>0</v>
      </c>
      <c r="G84" s="1110">
        <f>IFERROR(E84-F84,0)</f>
        <v>545.91800000000001</v>
      </c>
      <c r="H84" s="1112">
        <f>IF(AND(E84=0,F84=0),"N/A",IF(AND(E84=0,F84&lt;&gt;0),"Not Budgeted",F84/E84))</f>
        <v>0</v>
      </c>
      <c r="I84" s="1113" t="s">
        <v>4267</v>
      </c>
      <c r="J84" s="1108"/>
      <c r="K84" s="1110">
        <f>IFERROR(INDEX('PR Expenditure_7A import-export'!I$22:I$38,MATCH($B84,'PR Expenditure_7A import-export'!$N$22:$N$38,0)),"")</f>
        <v>54666.59</v>
      </c>
      <c r="L84" s="1546">
        <v>54666.59</v>
      </c>
      <c r="M84" s="1110">
        <f>IFERROR(K84-L84,0)</f>
        <v>0</v>
      </c>
      <c r="N84" s="1120">
        <f>IF(AND(K84=0,L84=0),"N/A",IF(AND(K84=0,L84&lt;&gt;0),"Not Budgeted",L84/K84))</f>
        <v>1</v>
      </c>
      <c r="O84" s="1351"/>
      <c r="P84" s="685"/>
      <c r="Q84" s="1336"/>
      <c r="R84" s="1337"/>
      <c r="S84" s="468"/>
      <c r="T84" s="468"/>
      <c r="U84" s="436"/>
      <c r="V84" s="436"/>
      <c r="W84" s="100"/>
    </row>
    <row r="85" spans="1:23" s="434" customFormat="1" ht="60" x14ac:dyDescent="0.25">
      <c r="A85" s="1263" t="str">
        <f t="shared" ref="A85:A183" si="15">IF(C85&lt;&gt;"","Show","Don't Show")</f>
        <v>Show</v>
      </c>
      <c r="B85" s="1129" t="s">
        <v>1093</v>
      </c>
      <c r="C85" s="1119" t="str">
        <f>IFERROR(INDEX('PR Expenditure_7A import-export'!A$22:A$38,MATCH($B85,'PR Expenditure_7A import-export'!$N$22:$N$38,0)),"")</f>
        <v>TB care and prevention</v>
      </c>
      <c r="D85" s="1109" t="str">
        <f>IFERROR(INDEX('PR Expenditure_7A import-export'!B$22:B$38,MATCH($B85,'PR Expenditure_7A import-export'!$N$22:$N$38,0)),"")</f>
        <v>Treatment</v>
      </c>
      <c r="E85" s="1110">
        <f>IFERROR(INDEX('PR Expenditure_7A import-export'!C$22:C$38,MATCH($B85,'PR Expenditure_7A import-export'!$N$22:$N$38,0)),"")</f>
        <v>7196.0896720272804</v>
      </c>
      <c r="F85" s="1111">
        <v>0</v>
      </c>
      <c r="G85" s="1110">
        <f t="shared" ref="G85:G90" si="16">IFERROR(E85-F85,0)</f>
        <v>7196.0896720272804</v>
      </c>
      <c r="H85" s="1112">
        <f t="shared" ref="H85:H90" si="17">IF(AND(E85=0,F85=0),"N/A",IF(AND(E85=0,F85&lt;&gt;0),"Not Budgeted",F85/E85))</f>
        <v>0</v>
      </c>
      <c r="I85" s="1113" t="s">
        <v>4268</v>
      </c>
      <c r="J85" s="1108"/>
      <c r="K85" s="1110">
        <f>IFERROR(INDEX('PR Expenditure_7A import-export'!I$22:I$38,MATCH($B85,'PR Expenditure_7A import-export'!$N$22:$N$38,0)),"")</f>
        <v>7196.0896720272804</v>
      </c>
      <c r="L85" s="1111">
        <v>0</v>
      </c>
      <c r="M85" s="1110">
        <f t="shared" ref="M85:M90" si="18">IFERROR(K85-L85,0)</f>
        <v>7196.0896720272804</v>
      </c>
      <c r="N85" s="1120">
        <f t="shared" ref="N85:N90" si="19">IF(AND(K85=0,L85=0),"N/A",IF(AND(K85=0,L85&lt;&gt;0),"Not Budgeted",L85/K85))</f>
        <v>0</v>
      </c>
      <c r="O85" s="1351"/>
      <c r="P85" s="685"/>
      <c r="Q85" s="1336"/>
      <c r="R85" s="1337"/>
      <c r="S85" s="468"/>
      <c r="T85" s="468"/>
      <c r="U85" s="436"/>
      <c r="V85" s="436"/>
      <c r="W85" s="100"/>
    </row>
    <row r="86" spans="1:23" s="434" customFormat="1" ht="90" x14ac:dyDescent="0.25">
      <c r="A86" s="1263" t="str">
        <f t="shared" si="15"/>
        <v>Show</v>
      </c>
      <c r="B86" s="1129" t="s">
        <v>1094</v>
      </c>
      <c r="C86" s="1119" t="str">
        <f>IFERROR(INDEX('PR Expenditure_7A import-export'!A$22:A$38,MATCH($B86,'PR Expenditure_7A import-export'!$N$22:$N$38,0)),"")</f>
        <v>RSSH: Health management information systems and M&amp;E</v>
      </c>
      <c r="D86" s="1109" t="str">
        <f>IFERROR(INDEX('PR Expenditure_7A import-export'!B$22:B$38,MATCH($B86,'PR Expenditure_7A import-export'!$N$22:$N$38,0)),"")</f>
        <v>Surveys</v>
      </c>
      <c r="E86" s="1110">
        <f>IFERROR(INDEX('PR Expenditure_7A import-export'!C$22:C$38,MATCH($B86,'PR Expenditure_7A import-export'!$N$22:$N$38,0)),"")</f>
        <v>29165</v>
      </c>
      <c r="F86" s="1546">
        <v>24388.170000000035</v>
      </c>
      <c r="G86" s="1110">
        <f t="shared" si="16"/>
        <v>4776.8299999999654</v>
      </c>
      <c r="H86" s="1112">
        <f t="shared" si="17"/>
        <v>0.83621361220641299</v>
      </c>
      <c r="I86" s="1113" t="s">
        <v>4269</v>
      </c>
      <c r="J86" s="1108"/>
      <c r="K86" s="1110">
        <f>IFERROR(INDEX('PR Expenditure_7A import-export'!I$22:I$38,MATCH($B86,'PR Expenditure_7A import-export'!$N$22:$N$38,0)),"")</f>
        <v>53330</v>
      </c>
      <c r="L86" s="1546">
        <v>37290.330000000031</v>
      </c>
      <c r="M86" s="1110">
        <f t="shared" si="18"/>
        <v>16039.669999999969</v>
      </c>
      <c r="N86" s="1120">
        <f t="shared" si="19"/>
        <v>0.69923738983686534</v>
      </c>
      <c r="O86" s="1351"/>
      <c r="P86" s="685"/>
      <c r="Q86" s="1336"/>
      <c r="R86" s="1337"/>
      <c r="S86" s="468"/>
      <c r="T86" s="468"/>
      <c r="U86" s="436"/>
      <c r="V86" s="436"/>
      <c r="W86" s="100"/>
    </row>
    <row r="87" spans="1:23" s="434" customFormat="1" ht="30" x14ac:dyDescent="0.25">
      <c r="A87" s="1263" t="str">
        <f t="shared" si="15"/>
        <v>Show</v>
      </c>
      <c r="B87" s="1129" t="s">
        <v>1095</v>
      </c>
      <c r="C87" s="1119" t="str">
        <f>IFERROR(INDEX('PR Expenditure_7A import-export'!A$22:A$38,MATCH($B87,'PR Expenditure_7A import-export'!$N$22:$N$38,0)),"")</f>
        <v>RSSH: Health management information systems and M&amp;E</v>
      </c>
      <c r="D87" s="1109" t="str">
        <f>IFERROR(INDEX('PR Expenditure_7A import-export'!B$22:B$38,MATCH($B87,'PR Expenditure_7A import-export'!$N$22:$N$38,0)),"")</f>
        <v>Analysis, review and transparency</v>
      </c>
      <c r="E87" s="1110">
        <f>IFERROR(INDEX('PR Expenditure_7A import-export'!C$22:C$38,MATCH($B87,'PR Expenditure_7A import-export'!$N$22:$N$38,0)),"")</f>
        <v>50000</v>
      </c>
      <c r="F87" s="1111">
        <v>50000</v>
      </c>
      <c r="G87" s="1110">
        <f t="shared" si="16"/>
        <v>0</v>
      </c>
      <c r="H87" s="1112">
        <f t="shared" si="17"/>
        <v>1</v>
      </c>
      <c r="I87" s="1113" t="s">
        <v>4260</v>
      </c>
      <c r="J87" s="1108"/>
      <c r="K87" s="1110">
        <f>IFERROR(INDEX('PR Expenditure_7A import-export'!I$22:I$38,MATCH($B87,'PR Expenditure_7A import-export'!$N$22:$N$38,0)),"")</f>
        <v>50000</v>
      </c>
      <c r="L87" s="1546">
        <v>50000</v>
      </c>
      <c r="M87" s="1110">
        <f t="shared" si="18"/>
        <v>0</v>
      </c>
      <c r="N87" s="1120">
        <f t="shared" si="19"/>
        <v>1</v>
      </c>
      <c r="O87" s="1351"/>
      <c r="P87" s="685"/>
      <c r="Q87" s="1336"/>
      <c r="R87" s="1337"/>
      <c r="S87" s="468"/>
      <c r="T87" s="468"/>
      <c r="U87" s="436"/>
      <c r="V87" s="436"/>
      <c r="W87" s="100"/>
    </row>
    <row r="88" spans="1:23" s="434" customFormat="1" ht="75" x14ac:dyDescent="0.25">
      <c r="A88" s="1263" t="str">
        <f t="shared" si="15"/>
        <v>Show</v>
      </c>
      <c r="B88" s="1129" t="s">
        <v>1096</v>
      </c>
      <c r="C88" s="1119" t="str">
        <f>IFERROR(INDEX('PR Expenditure_7A import-export'!A$22:A$38,MATCH($B88,'PR Expenditure_7A import-export'!$N$22:$N$38,0)),"")</f>
        <v>MDR-TB</v>
      </c>
      <c r="D88" s="1109" t="str">
        <f>IFERROR(INDEX('PR Expenditure_7A import-export'!B$22:B$38,MATCH($B88,'PR Expenditure_7A import-export'!$N$22:$N$38,0)),"")</f>
        <v>Treatment: MDR-TB</v>
      </c>
      <c r="E88" s="1110">
        <f>IFERROR(INDEX('PR Expenditure_7A import-export'!C$22:C$38,MATCH($B88,'PR Expenditure_7A import-export'!$N$22:$N$38,0)),"")</f>
        <v>601035.46538913099</v>
      </c>
      <c r="F88" s="1546">
        <v>395732.25</v>
      </c>
      <c r="G88" s="1110">
        <f t="shared" si="16"/>
        <v>205303.21538913099</v>
      </c>
      <c r="H88" s="1112">
        <f t="shared" si="17"/>
        <v>0.65841746916513377</v>
      </c>
      <c r="I88" s="1113" t="s">
        <v>4270</v>
      </c>
      <c r="J88" s="1108"/>
      <c r="K88" s="1110">
        <f>IFERROR(INDEX('PR Expenditure_7A import-export'!I$22:I$38,MATCH($B88,'PR Expenditure_7A import-export'!$N$22:$N$38,0)),"")</f>
        <v>698400.04118688602</v>
      </c>
      <c r="L88" s="1546">
        <v>493289.32999999996</v>
      </c>
      <c r="M88" s="1110">
        <f t="shared" si="18"/>
        <v>205110.71118688607</v>
      </c>
      <c r="N88" s="1120">
        <f t="shared" si="19"/>
        <v>0.7063134320004999</v>
      </c>
      <c r="O88" s="1351"/>
      <c r="P88" s="685"/>
      <c r="Q88" s="1336"/>
      <c r="R88" s="1337"/>
      <c r="S88" s="468"/>
      <c r="T88" s="468"/>
      <c r="U88" s="436"/>
      <c r="V88" s="436"/>
      <c r="W88" s="100"/>
    </row>
    <row r="89" spans="1:23" s="434" customFormat="1" ht="75" x14ac:dyDescent="0.25">
      <c r="A89" s="1263" t="str">
        <f t="shared" si="15"/>
        <v>Show</v>
      </c>
      <c r="B89" s="1129" t="s">
        <v>1097</v>
      </c>
      <c r="C89" s="1119" t="str">
        <f>IFERROR(INDEX('PR Expenditure_7A import-export'!A$22:A$38,MATCH($B89,'PR Expenditure_7A import-export'!$N$22:$N$38,0)),"")</f>
        <v>MDR-TB</v>
      </c>
      <c r="D89" s="1109" t="str">
        <f>IFERROR(INDEX('PR Expenditure_7A import-export'!B$22:B$38,MATCH($B89,'PR Expenditure_7A import-export'!$N$22:$N$38,0)),"")</f>
        <v>Community MDR-TB care delivery</v>
      </c>
      <c r="E89" s="1110">
        <f>IFERROR(INDEX('PR Expenditure_7A import-export'!C$22:C$38,MATCH($B89,'PR Expenditure_7A import-export'!$N$22:$N$38,0)),"")</f>
        <v>122741.904340002</v>
      </c>
      <c r="F89" s="1546">
        <v>45435.01</v>
      </c>
      <c r="G89" s="1110">
        <f t="shared" si="16"/>
        <v>77306.894340002007</v>
      </c>
      <c r="H89" s="1112">
        <f t="shared" si="17"/>
        <v>0.37016706107265912</v>
      </c>
      <c r="I89" s="1113" t="s">
        <v>4271</v>
      </c>
      <c r="J89" s="1108"/>
      <c r="K89" s="1110">
        <f>IFERROR(INDEX('PR Expenditure_7A import-export'!I$22:I$38,MATCH($B89,'PR Expenditure_7A import-export'!$N$22:$N$38,0)),"")</f>
        <v>122741.904340002</v>
      </c>
      <c r="L89" s="1546">
        <v>45556.28</v>
      </c>
      <c r="M89" s="1110">
        <f t="shared" si="18"/>
        <v>77185.624340002003</v>
      </c>
      <c r="N89" s="1120">
        <f t="shared" si="19"/>
        <v>0.37115506920771357</v>
      </c>
      <c r="O89" s="1351"/>
      <c r="P89" s="685"/>
      <c r="Q89" s="1336"/>
      <c r="R89" s="1337"/>
      <c r="S89" s="468"/>
      <c r="T89" s="468"/>
      <c r="U89" s="436"/>
      <c r="V89" s="436"/>
      <c r="W89" s="100"/>
    </row>
    <row r="90" spans="1:23" s="434" customFormat="1" ht="90" x14ac:dyDescent="0.25">
      <c r="A90" s="1263" t="str">
        <f t="shared" si="15"/>
        <v>Show</v>
      </c>
      <c r="B90" s="1129" t="s">
        <v>1098</v>
      </c>
      <c r="C90" s="1119" t="str">
        <f>IFERROR(INDEX('PR Expenditure_7A import-export'!A$22:A$38,MATCH($B90,'PR Expenditure_7A import-export'!$N$22:$N$38,0)),"")</f>
        <v>MDR-TB</v>
      </c>
      <c r="D90" s="1109" t="str">
        <f>IFERROR(INDEX('PR Expenditure_7A import-export'!B$22:B$38,MATCH($B90,'PR Expenditure_7A import-export'!$N$22:$N$38,0)),"")</f>
        <v>Case detection and diagnosis: MDR-TB</v>
      </c>
      <c r="E90" s="1110">
        <f>IFERROR(INDEX('PR Expenditure_7A import-export'!C$22:C$38,MATCH($B90,'PR Expenditure_7A import-export'!$N$22:$N$38,0)),"")</f>
        <v>191021.66531732201</v>
      </c>
      <c r="F90" s="1546">
        <v>31051.71</v>
      </c>
      <c r="G90" s="1110">
        <f t="shared" si="16"/>
        <v>159969.95531732202</v>
      </c>
      <c r="H90" s="1112">
        <f t="shared" si="17"/>
        <v>0.16255595902390138</v>
      </c>
      <c r="I90" s="1113" t="s">
        <v>4272</v>
      </c>
      <c r="J90" s="1108"/>
      <c r="K90" s="1110">
        <f>IFERROR(INDEX('PR Expenditure_7A import-export'!I$22:I$38,MATCH($B90,'PR Expenditure_7A import-export'!$N$22:$N$38,0)),"")</f>
        <v>202788.855975983</v>
      </c>
      <c r="L90" s="1546">
        <v>43603.92</v>
      </c>
      <c r="M90" s="1110">
        <f t="shared" si="18"/>
        <v>159184.93597598298</v>
      </c>
      <c r="N90" s="1120">
        <f t="shared" si="19"/>
        <v>0.21502128304902596</v>
      </c>
      <c r="O90" s="1351"/>
      <c r="P90" s="685"/>
      <c r="Q90" s="1336"/>
      <c r="R90" s="1337"/>
      <c r="S90" s="468"/>
      <c r="T90" s="468"/>
      <c r="U90" s="436"/>
      <c r="V90" s="436"/>
      <c r="W90" s="100"/>
    </row>
    <row r="91" spans="1:23" s="434" customFormat="1" ht="30" x14ac:dyDescent="0.25">
      <c r="A91" s="1263" t="str">
        <f t="shared" si="15"/>
        <v>Show</v>
      </c>
      <c r="B91" s="1129" t="s">
        <v>1099</v>
      </c>
      <c r="C91" s="1119" t="str">
        <f>IFERROR(INDEX('PR Expenditure_7A import-export'!A$22:A$38,MATCH($B91,'PR Expenditure_7A import-export'!$N$22:$N$38,0)),"")</f>
        <v>TB care and prevention</v>
      </c>
      <c r="D91" s="1109" t="str">
        <f>IFERROR(INDEX('PR Expenditure_7A import-export'!B$22:B$38,MATCH($B91,'PR Expenditure_7A import-export'!$N$22:$N$38,0)),"")</f>
        <v>Key populations (TB care and prevention) - Others</v>
      </c>
      <c r="E91" s="1110">
        <f>IFERROR(INDEX('PR Expenditure_7A import-export'!C$22:C$38,MATCH($B91,'PR Expenditure_7A import-export'!$N$22:$N$38,0)),"")</f>
        <v>197005.931003073</v>
      </c>
      <c r="F91" s="1546">
        <v>192864.38</v>
      </c>
      <c r="G91" s="1110">
        <f t="shared" ref="G91:G154" si="20">IFERROR(E91-F91,0)</f>
        <v>4141.5510030729929</v>
      </c>
      <c r="H91" s="1112">
        <f t="shared" ref="H91:H154" si="21">IF(AND(E91=0,F91=0),"N/A",IF(AND(E91=0,F91&lt;&gt;0),"Not Budgeted",F91/E91))</f>
        <v>0.9789775313769189</v>
      </c>
      <c r="I91" s="1113" t="s">
        <v>4260</v>
      </c>
      <c r="J91" s="1108"/>
      <c r="K91" s="1110">
        <f>IFERROR(INDEX('PR Expenditure_7A import-export'!I$22:I$38,MATCH($B91,'PR Expenditure_7A import-export'!$N$22:$N$38,0)),"")</f>
        <v>223631.44095287099</v>
      </c>
      <c r="L91" s="1546">
        <v>221173.65000000002</v>
      </c>
      <c r="M91" s="1110">
        <f t="shared" ref="M91:M154" si="22">IFERROR(K91-L91,0)</f>
        <v>2457.7909528709715</v>
      </c>
      <c r="N91" s="1120">
        <f t="shared" ref="N91:N154" si="23">IF(AND(K91=0,L91=0),"N/A",IF(AND(K91=0,L91&lt;&gt;0),"Not Budgeted",L91/K91))</f>
        <v>0.98900963593312918</v>
      </c>
      <c r="O91" s="1351"/>
      <c r="P91" s="685"/>
      <c r="Q91" s="1336"/>
      <c r="R91" s="1337"/>
      <c r="S91" s="468"/>
      <c r="T91" s="468"/>
      <c r="U91" s="436"/>
      <c r="V91" s="436"/>
      <c r="W91" s="100"/>
    </row>
    <row r="92" spans="1:23" s="434" customFormat="1" ht="15.75" x14ac:dyDescent="0.25">
      <c r="A92" s="1263" t="str">
        <f t="shared" si="15"/>
        <v>Show</v>
      </c>
      <c r="B92" s="1129" t="s">
        <v>1100</v>
      </c>
      <c r="C92" s="1119" t="str">
        <f>IFERROR(INDEX('PR Expenditure_7A import-export'!A$22:A$38,MATCH($B92,'PR Expenditure_7A import-export'!$N$22:$N$38,0)),"")</f>
        <v>TB care and prevention</v>
      </c>
      <c r="D92" s="1109" t="str">
        <f>IFERROR(INDEX('PR Expenditure_7A import-export'!B$22:B$38,MATCH($B92,'PR Expenditure_7A import-export'!$N$22:$N$38,0)),"")</f>
        <v>Prevention</v>
      </c>
      <c r="E92" s="1110">
        <f>IFERROR(INDEX('PR Expenditure_7A import-export'!C$22:C$38,MATCH($B92,'PR Expenditure_7A import-export'!$N$22:$N$38,0)),"")</f>
        <v>11022</v>
      </c>
      <c r="F92" s="1546">
        <v>10543.98</v>
      </c>
      <c r="G92" s="1110">
        <f t="shared" si="20"/>
        <v>478.02000000000044</v>
      </c>
      <c r="H92" s="1112">
        <f t="shared" si="21"/>
        <v>0.95663037561241149</v>
      </c>
      <c r="I92" s="1113" t="s">
        <v>4260</v>
      </c>
      <c r="J92" s="1108"/>
      <c r="K92" s="1110">
        <f>IFERROR(INDEX('PR Expenditure_7A import-export'!I$22:I$38,MATCH($B92,'PR Expenditure_7A import-export'!$N$22:$N$38,0)),"")</f>
        <v>13302</v>
      </c>
      <c r="L92" s="1546">
        <v>13018.05</v>
      </c>
      <c r="M92" s="1110">
        <f t="shared" si="22"/>
        <v>283.95000000000073</v>
      </c>
      <c r="N92" s="1120">
        <f t="shared" si="23"/>
        <v>0.97865358592692819</v>
      </c>
      <c r="O92" s="1351"/>
      <c r="P92" s="685"/>
      <c r="Q92" s="1336"/>
      <c r="R92" s="1337"/>
      <c r="S92" s="468"/>
      <c r="T92" s="468"/>
      <c r="U92" s="436"/>
      <c r="V92" s="436"/>
      <c r="W92" s="100"/>
    </row>
    <row r="93" spans="1:23" s="434" customFormat="1" ht="45" x14ac:dyDescent="0.25">
      <c r="A93" s="1263" t="str">
        <f t="shared" si="15"/>
        <v>Show</v>
      </c>
      <c r="B93" s="1129" t="s">
        <v>1101</v>
      </c>
      <c r="C93" s="1119" t="str">
        <f>IFERROR(INDEX('PR Expenditure_7A import-export'!A$22:A$38,MATCH($B93,'PR Expenditure_7A import-export'!$N$22:$N$38,0)),"")</f>
        <v>TB care and prevention</v>
      </c>
      <c r="D93" s="1109" t="str">
        <f>IFERROR(INDEX('PR Expenditure_7A import-export'!B$22:B$38,MATCH($B93,'PR Expenditure_7A import-export'!$N$22:$N$38,0)),"")</f>
        <v>Key populations (TB care and prevention) - Prisoners</v>
      </c>
      <c r="E93" s="1110">
        <f>IFERROR(INDEX('PR Expenditure_7A import-export'!C$22:C$38,MATCH($B93,'PR Expenditure_7A import-export'!$N$22:$N$38,0)),"")</f>
        <v>149547.08386546001</v>
      </c>
      <c r="F93" s="1546">
        <v>126346.59999999999</v>
      </c>
      <c r="G93" s="1110">
        <f t="shared" si="20"/>
        <v>23200.483865460017</v>
      </c>
      <c r="H93" s="1112">
        <f t="shared" si="21"/>
        <v>0.844861676565139</v>
      </c>
      <c r="I93" s="1113" t="s">
        <v>4273</v>
      </c>
      <c r="J93" s="1108"/>
      <c r="K93" s="1110">
        <f>IFERROR(INDEX('PR Expenditure_7A import-export'!I$22:I$38,MATCH($B93,'PR Expenditure_7A import-export'!$N$22:$N$38,0)),"")</f>
        <v>184792.385458195</v>
      </c>
      <c r="L93" s="1546">
        <v>154562.22</v>
      </c>
      <c r="M93" s="1110">
        <f t="shared" si="22"/>
        <v>30230.165458194999</v>
      </c>
      <c r="N93" s="1120">
        <f t="shared" si="23"/>
        <v>0.83641011298577628</v>
      </c>
      <c r="O93" s="1351"/>
      <c r="P93" s="685"/>
      <c r="Q93" s="1336"/>
      <c r="R93" s="1337"/>
      <c r="S93" s="468"/>
      <c r="T93" s="468"/>
      <c r="U93" s="436"/>
      <c r="V93" s="436"/>
      <c r="W93" s="100"/>
    </row>
    <row r="94" spans="1:23" s="434" customFormat="1" ht="45" x14ac:dyDescent="0.25">
      <c r="A94" s="1263" t="str">
        <f t="shared" si="15"/>
        <v>Show</v>
      </c>
      <c r="B94" s="1129" t="s">
        <v>1102</v>
      </c>
      <c r="C94" s="1119" t="str">
        <f>IFERROR(INDEX('PR Expenditure_7A import-export'!A$22:A$38,MATCH($B94,'PR Expenditure_7A import-export'!$N$22:$N$38,0)),"")</f>
        <v>RSSH: Community responses and systems</v>
      </c>
      <c r="D94" s="1109" t="str">
        <f>IFERROR(INDEX('PR Expenditure_7A import-export'!B$22:B$38,MATCH($B94,'PR Expenditure_7A import-export'!$N$22:$N$38,0)),"")</f>
        <v>Other community responses and systems intervention(s)</v>
      </c>
      <c r="E94" s="1110">
        <f>IFERROR(INDEX('PR Expenditure_7A import-export'!C$22:C$38,MATCH($B94,'PR Expenditure_7A import-export'!$N$22:$N$38,0)),"")</f>
        <v>73199.099129662995</v>
      </c>
      <c r="F94" s="1546">
        <v>19593.450000000004</v>
      </c>
      <c r="G94" s="1110">
        <f t="shared" si="20"/>
        <v>53605.64912966299</v>
      </c>
      <c r="H94" s="1112">
        <f t="shared" si="21"/>
        <v>0.26767337621591042</v>
      </c>
      <c r="I94" s="1113" t="s">
        <v>4274</v>
      </c>
      <c r="J94" s="1108"/>
      <c r="K94" s="1110">
        <f>IFERROR(INDEX('PR Expenditure_7A import-export'!I$22:I$38,MATCH($B94,'PR Expenditure_7A import-export'!$N$22:$N$38,0)),"")</f>
        <v>82507.017701091594</v>
      </c>
      <c r="L94" s="1546">
        <v>28867.99</v>
      </c>
      <c r="M94" s="1110">
        <f t="shared" si="22"/>
        <v>53639.027701091589</v>
      </c>
      <c r="N94" s="1120">
        <f t="shared" si="23"/>
        <v>0.34988526799724662</v>
      </c>
      <c r="O94" s="1351"/>
      <c r="P94" s="685"/>
      <c r="Q94" s="1336"/>
      <c r="R94" s="1337"/>
      <c r="S94" s="468"/>
      <c r="T94" s="468"/>
      <c r="U94" s="436"/>
      <c r="V94" s="436"/>
      <c r="W94" s="100"/>
    </row>
    <row r="95" spans="1:23" s="434" customFormat="1" ht="45" x14ac:dyDescent="0.25">
      <c r="A95" s="1263" t="str">
        <f t="shared" si="15"/>
        <v>Show</v>
      </c>
      <c r="B95" s="1129" t="s">
        <v>1103</v>
      </c>
      <c r="C95" s="1119" t="str">
        <f>IFERROR(INDEX('PR Expenditure_7A import-export'!A$22:A$38,MATCH($B95,'PR Expenditure_7A import-export'!$N$22:$N$38,0)),"")</f>
        <v>RSSH: Health management information systems and M&amp;E</v>
      </c>
      <c r="D95" s="1109" t="str">
        <f>IFERROR(INDEX('PR Expenditure_7A import-export'!B$22:B$38,MATCH($B95,'PR Expenditure_7A import-export'!$N$22:$N$38,0)),"")</f>
        <v>Other health information systems and M&amp;E intervention(s)</v>
      </c>
      <c r="E95" s="1110">
        <f>IFERROR(INDEX('PR Expenditure_7A import-export'!C$22:C$38,MATCH($B95,'PR Expenditure_7A import-export'!$N$22:$N$38,0)),"")</f>
        <v>269508.47779754101</v>
      </c>
      <c r="F95" s="1546">
        <v>233720.43999999997</v>
      </c>
      <c r="G95" s="1110">
        <f t="shared" si="20"/>
        <v>35788.037797541037</v>
      </c>
      <c r="H95" s="1112">
        <f t="shared" si="21"/>
        <v>0.86720997391248833</v>
      </c>
      <c r="I95" s="1113" t="s">
        <v>4275</v>
      </c>
      <c r="J95" s="1108"/>
      <c r="K95" s="1110">
        <f>IFERROR(INDEX('PR Expenditure_7A import-export'!I$22:I$38,MATCH($B95,'PR Expenditure_7A import-export'!$N$22:$N$38,0)),"")</f>
        <v>378887.275753639</v>
      </c>
      <c r="L95" s="1546">
        <v>315776.96000000002</v>
      </c>
      <c r="M95" s="1110">
        <f t="shared" si="22"/>
        <v>63110.315753638977</v>
      </c>
      <c r="N95" s="1120">
        <f t="shared" si="23"/>
        <v>0.83343247505974649</v>
      </c>
      <c r="O95" s="1351"/>
      <c r="P95" s="685"/>
      <c r="Q95" s="1336"/>
      <c r="R95" s="1337"/>
      <c r="S95" s="468"/>
      <c r="T95" s="468"/>
      <c r="U95" s="436"/>
      <c r="V95" s="436"/>
      <c r="W95" s="100"/>
    </row>
    <row r="96" spans="1:23" s="434" customFormat="1" ht="15.75" x14ac:dyDescent="0.25">
      <c r="A96" s="1263" t="str">
        <f t="shared" si="15"/>
        <v>Show</v>
      </c>
      <c r="B96" s="1129" t="s">
        <v>1104</v>
      </c>
      <c r="C96" s="1119" t="str">
        <f>IFERROR(INDEX('PR Expenditure_7A import-export'!A$22:A$38,MATCH($B96,'PR Expenditure_7A import-export'!$N$22:$N$38,0)),"")</f>
        <v>Program management</v>
      </c>
      <c r="D96" s="1109" t="str">
        <f>IFERROR(INDEX('PR Expenditure_7A import-export'!B$22:B$38,MATCH($B96,'PR Expenditure_7A import-export'!$N$22:$N$38,0)),"")</f>
        <v>Grant management</v>
      </c>
      <c r="E96" s="1110">
        <f>IFERROR(INDEX('PR Expenditure_7A import-export'!C$22:C$38,MATCH($B96,'PR Expenditure_7A import-export'!$N$22:$N$38,0)),"")</f>
        <v>355722.90340911603</v>
      </c>
      <c r="F96" s="1546">
        <v>355536.18999999994</v>
      </c>
      <c r="G96" s="1110">
        <f t="shared" si="20"/>
        <v>186.71340911608422</v>
      </c>
      <c r="H96" s="1112">
        <f t="shared" si="21"/>
        <v>0.99947511558202551</v>
      </c>
      <c r="I96" s="1113" t="s">
        <v>4260</v>
      </c>
      <c r="J96" s="1108"/>
      <c r="K96" s="1110">
        <f>IFERROR(INDEX('PR Expenditure_7A import-export'!I$22:I$38,MATCH($B96,'PR Expenditure_7A import-export'!$N$22:$N$38,0)),"")</f>
        <v>548501.40004567802</v>
      </c>
      <c r="L96" s="1546">
        <v>529635.02999999991</v>
      </c>
      <c r="M96" s="1110">
        <f t="shared" si="22"/>
        <v>18866.370045678108</v>
      </c>
      <c r="N96" s="1120">
        <f t="shared" si="23"/>
        <v>0.96560378871574992</v>
      </c>
      <c r="O96" s="1351"/>
      <c r="P96" s="685"/>
      <c r="Q96" s="1336"/>
      <c r="R96" s="1337"/>
      <c r="S96" s="468"/>
      <c r="T96" s="468"/>
      <c r="U96" s="436"/>
      <c r="V96" s="436"/>
      <c r="W96" s="100"/>
    </row>
    <row r="97" spans="1:23" s="434" customFormat="1" ht="15.75" x14ac:dyDescent="0.25">
      <c r="A97" s="1263" t="str">
        <f t="shared" si="15"/>
        <v>Show</v>
      </c>
      <c r="B97" s="1129" t="s">
        <v>1105</v>
      </c>
      <c r="C97" s="1119" t="str">
        <f>IFERROR(INDEX('PR Expenditure_7A import-export'!A$22:A$38,MATCH($B97,'PR Expenditure_7A import-export'!$N$22:$N$38,0)),"")</f>
        <v>COVID-19</v>
      </c>
      <c r="D97" s="1109" t="str">
        <f>IFERROR(INDEX('PR Expenditure_7A import-export'!B$22:B$38,MATCH($B97,'PR Expenditure_7A import-export'!$N$22:$N$38,0)),"")</f>
        <v>Risk mitigation for disease programs</v>
      </c>
      <c r="E97" s="1110">
        <f>IFERROR(INDEX('PR Expenditure_7A import-export'!C$22:C$38,MATCH($B97,'PR Expenditure_7A import-export'!$N$22:$N$38,0)),"")</f>
        <v>286852.57666666701</v>
      </c>
      <c r="F97" s="1546">
        <v>273980.17000000004</v>
      </c>
      <c r="G97" s="1110">
        <f t="shared" si="20"/>
        <v>12872.406666666968</v>
      </c>
      <c r="H97" s="1112">
        <f t="shared" si="21"/>
        <v>0.95512535806284504</v>
      </c>
      <c r="I97" s="1113" t="s">
        <v>4260</v>
      </c>
      <c r="J97" s="1108"/>
      <c r="K97" s="1110">
        <f>IFERROR(INDEX('PR Expenditure_7A import-export'!I$22:I$38,MATCH($B97,'PR Expenditure_7A import-export'!$N$22:$N$38,0)),"")</f>
        <v>286852.57666666701</v>
      </c>
      <c r="L97" s="1546">
        <v>273980.17000000004</v>
      </c>
      <c r="M97" s="1110">
        <f t="shared" si="22"/>
        <v>12872.406666666968</v>
      </c>
      <c r="N97" s="1120">
        <f t="shared" si="23"/>
        <v>0.95512535806284504</v>
      </c>
      <c r="O97" s="1351"/>
      <c r="P97" s="685"/>
      <c r="Q97" s="1336"/>
      <c r="R97" s="1337"/>
      <c r="S97" s="468"/>
      <c r="T97" s="468"/>
      <c r="U97" s="436"/>
      <c r="V97" s="436"/>
      <c r="W97" s="100"/>
    </row>
    <row r="98" spans="1:23" s="434" customFormat="1" ht="60" x14ac:dyDescent="0.25">
      <c r="A98" s="1263" t="str">
        <f t="shared" si="15"/>
        <v>Show</v>
      </c>
      <c r="B98" s="1129" t="s">
        <v>1106</v>
      </c>
      <c r="C98" s="1119" t="str">
        <f>IFERROR(INDEX('PR Expenditure_7A import-export'!A$22:A$38,MATCH($B98,'PR Expenditure_7A import-export'!$N$22:$N$38,0)),"")</f>
        <v>COVID-19</v>
      </c>
      <c r="D98" s="1109" t="str">
        <f>IFERROR(INDEX('PR Expenditure_7A import-export'!B$22:B$38,MATCH($B98,'PR Expenditure_7A import-export'!$N$22:$N$38,0)),"")</f>
        <v>COVID-19 control and containment including health systems strengthening</v>
      </c>
      <c r="E98" s="1110">
        <f>IFERROR(INDEX('PR Expenditure_7A import-export'!C$22:C$38,MATCH($B98,'PR Expenditure_7A import-export'!$N$22:$N$38,0)),"")</f>
        <v>1326520.7551282099</v>
      </c>
      <c r="F98" s="1546">
        <v>258810.78000000003</v>
      </c>
      <c r="G98" s="1110">
        <f t="shared" si="20"/>
        <v>1067709.9751282099</v>
      </c>
      <c r="H98" s="1112">
        <f t="shared" si="21"/>
        <v>0.19510496085301404</v>
      </c>
      <c r="I98" s="1113" t="s">
        <v>4276</v>
      </c>
      <c r="J98" s="1108"/>
      <c r="K98" s="1110">
        <f>IFERROR(INDEX('PR Expenditure_7A import-export'!I$22:I$38,MATCH($B98,'PR Expenditure_7A import-export'!$N$22:$N$38,0)),"")</f>
        <v>1326520.7551282099</v>
      </c>
      <c r="L98" s="1546">
        <v>258810.78000000003</v>
      </c>
      <c r="M98" s="1110">
        <f t="shared" si="22"/>
        <v>1067709.9751282099</v>
      </c>
      <c r="N98" s="1120">
        <f t="shared" si="23"/>
        <v>0.19510496085301404</v>
      </c>
      <c r="O98" s="1351"/>
      <c r="P98" s="685"/>
      <c r="Q98" s="1336"/>
      <c r="R98" s="1337"/>
      <c r="S98" s="468"/>
      <c r="T98" s="468"/>
      <c r="U98" s="436"/>
      <c r="V98" s="436"/>
      <c r="W98" s="100"/>
    </row>
    <row r="99" spans="1:23" s="434" customFormat="1" ht="15.75" hidden="1" x14ac:dyDescent="0.25">
      <c r="A99" s="1263" t="str">
        <f t="shared" si="15"/>
        <v>Don't Show</v>
      </c>
      <c r="B99" s="1129" t="s">
        <v>1107</v>
      </c>
      <c r="C99" s="1119" t="str">
        <f>IFERROR(INDEX('PR Expenditure_7A import-export'!A$22:A$38,MATCH($B99,'PR Expenditure_7A import-export'!$N$22:$N$38,0)),"")</f>
        <v/>
      </c>
      <c r="D99" s="1109" t="str">
        <f>IFERROR(INDEX('PR Expenditure_7A import-export'!B$22:B$38,MATCH($B99,'PR Expenditure_7A import-export'!$N$22:$N$38,0)),"")</f>
        <v/>
      </c>
      <c r="E99" s="1110" t="str">
        <f>IFERROR(INDEX('PR Expenditure_7A import-export'!C$22:C$38,MATCH($B99,'PR Expenditure_7A import-export'!$N$22:$N$38,0)),"")</f>
        <v/>
      </c>
      <c r="F99" s="1111"/>
      <c r="G99" s="1110">
        <f t="shared" si="20"/>
        <v>0</v>
      </c>
      <c r="H99" s="1112" t="e">
        <f t="shared" si="21"/>
        <v>#VALUE!</v>
      </c>
      <c r="I99" s="1113"/>
      <c r="J99" s="1108"/>
      <c r="K99" s="1110" t="str">
        <f>IFERROR(INDEX('PR Expenditure_7A import-export'!I$22:I$38,MATCH($B99,'PR Expenditure_7A import-export'!$N$22:$N$38,0)),"")</f>
        <v/>
      </c>
      <c r="L99" s="1111"/>
      <c r="M99" s="1110">
        <f t="shared" si="22"/>
        <v>0</v>
      </c>
      <c r="N99" s="1120" t="e">
        <f t="shared" si="23"/>
        <v>#VALUE!</v>
      </c>
      <c r="O99" s="1351"/>
      <c r="P99" s="685"/>
      <c r="Q99" s="1336"/>
      <c r="R99" s="1337"/>
      <c r="S99" s="468"/>
      <c r="T99" s="468"/>
      <c r="U99" s="436"/>
      <c r="V99" s="436"/>
      <c r="W99" s="100"/>
    </row>
    <row r="100" spans="1:23" s="434" customFormat="1" ht="15.75" hidden="1" x14ac:dyDescent="0.25">
      <c r="A100" s="1263" t="str">
        <f t="shared" si="15"/>
        <v>Don't Show</v>
      </c>
      <c r="B100" s="1129" t="s">
        <v>1108</v>
      </c>
      <c r="C100" s="1119" t="str">
        <f>IFERROR(INDEX('PR Expenditure_7A import-export'!A$22:A$38,MATCH($B100,'PR Expenditure_7A import-export'!$N$22:$N$38,0)),"")</f>
        <v/>
      </c>
      <c r="D100" s="1109" t="str">
        <f>IFERROR(INDEX('PR Expenditure_7A import-export'!B$22:B$38,MATCH($B100,'PR Expenditure_7A import-export'!$N$22:$N$38,0)),"")</f>
        <v/>
      </c>
      <c r="E100" s="1110" t="str">
        <f>IFERROR(INDEX('PR Expenditure_7A import-export'!C$22:C$38,MATCH($B100,'PR Expenditure_7A import-export'!$N$22:$N$38,0)),"")</f>
        <v/>
      </c>
      <c r="F100" s="1111"/>
      <c r="G100" s="1110">
        <f t="shared" si="20"/>
        <v>0</v>
      </c>
      <c r="H100" s="1112" t="e">
        <f t="shared" si="21"/>
        <v>#VALUE!</v>
      </c>
      <c r="I100" s="1113"/>
      <c r="J100" s="1108"/>
      <c r="K100" s="1110" t="str">
        <f>IFERROR(INDEX('PR Expenditure_7A import-export'!I$22:I$38,MATCH($B100,'PR Expenditure_7A import-export'!$N$22:$N$38,0)),"")</f>
        <v/>
      </c>
      <c r="L100" s="1111"/>
      <c r="M100" s="1110">
        <f t="shared" si="22"/>
        <v>0</v>
      </c>
      <c r="N100" s="1120" t="e">
        <f t="shared" si="23"/>
        <v>#VALUE!</v>
      </c>
      <c r="O100" s="1351"/>
      <c r="P100" s="685"/>
      <c r="Q100" s="1336"/>
      <c r="R100" s="1337"/>
      <c r="S100" s="468"/>
      <c r="T100" s="468"/>
      <c r="U100" s="436"/>
      <c r="V100" s="436"/>
      <c r="W100" s="100"/>
    </row>
    <row r="101" spans="1:23" s="434" customFormat="1" ht="15.75" hidden="1" x14ac:dyDescent="0.25">
      <c r="A101" s="1263" t="str">
        <f t="shared" si="15"/>
        <v>Don't Show</v>
      </c>
      <c r="B101" s="1129" t="s">
        <v>1109</v>
      </c>
      <c r="C101" s="1119" t="str">
        <f>IFERROR(INDEX('PR Expenditure_7A import-export'!A$22:A$38,MATCH($B101,'PR Expenditure_7A import-export'!$N$22:$N$38,0)),"")</f>
        <v/>
      </c>
      <c r="D101" s="1109" t="str">
        <f>IFERROR(INDEX('PR Expenditure_7A import-export'!B$22:B$38,MATCH($B101,'PR Expenditure_7A import-export'!$N$22:$N$38,0)),"")</f>
        <v/>
      </c>
      <c r="E101" s="1110" t="str">
        <f>IFERROR(INDEX('PR Expenditure_7A import-export'!C$22:C$38,MATCH($B101,'PR Expenditure_7A import-export'!$N$22:$N$38,0)),"")</f>
        <v/>
      </c>
      <c r="F101" s="1111"/>
      <c r="G101" s="1110">
        <f t="shared" si="20"/>
        <v>0</v>
      </c>
      <c r="H101" s="1112" t="e">
        <f t="shared" si="21"/>
        <v>#VALUE!</v>
      </c>
      <c r="I101" s="1113"/>
      <c r="J101" s="1108"/>
      <c r="K101" s="1110" t="str">
        <f>IFERROR(INDEX('PR Expenditure_7A import-export'!I$22:I$38,MATCH($B101,'PR Expenditure_7A import-export'!$N$22:$N$38,0)),"")</f>
        <v/>
      </c>
      <c r="L101" s="1111"/>
      <c r="M101" s="1110">
        <f t="shared" si="22"/>
        <v>0</v>
      </c>
      <c r="N101" s="1120" t="e">
        <f t="shared" si="23"/>
        <v>#VALUE!</v>
      </c>
      <c r="O101" s="1351"/>
      <c r="P101" s="685"/>
      <c r="Q101" s="1336"/>
      <c r="R101" s="1337"/>
      <c r="S101" s="468"/>
      <c r="T101" s="468"/>
      <c r="U101" s="436"/>
      <c r="V101" s="436"/>
      <c r="W101" s="100"/>
    </row>
    <row r="102" spans="1:23" s="434" customFormat="1" ht="15.75" hidden="1" x14ac:dyDescent="0.25">
      <c r="A102" s="1263" t="str">
        <f t="shared" si="15"/>
        <v>Don't Show</v>
      </c>
      <c r="B102" s="1129" t="s">
        <v>1110</v>
      </c>
      <c r="C102" s="1119" t="str">
        <f>IFERROR(INDEX('PR Expenditure_7A import-export'!A$22:A$38,MATCH($B102,'PR Expenditure_7A import-export'!$N$22:$N$38,0)),"")</f>
        <v/>
      </c>
      <c r="D102" s="1109" t="str">
        <f>IFERROR(INDEX('PR Expenditure_7A import-export'!B$22:B$38,MATCH($B102,'PR Expenditure_7A import-export'!$N$22:$N$38,0)),"")</f>
        <v/>
      </c>
      <c r="E102" s="1110" t="str">
        <f>IFERROR(INDEX('PR Expenditure_7A import-export'!C$22:C$38,MATCH($B102,'PR Expenditure_7A import-export'!$N$22:$N$38,0)),"")</f>
        <v/>
      </c>
      <c r="F102" s="1111"/>
      <c r="G102" s="1110">
        <f t="shared" si="20"/>
        <v>0</v>
      </c>
      <c r="H102" s="1112" t="e">
        <f t="shared" si="21"/>
        <v>#VALUE!</v>
      </c>
      <c r="I102" s="1113"/>
      <c r="J102" s="1108"/>
      <c r="K102" s="1110" t="str">
        <f>IFERROR(INDEX('PR Expenditure_7A import-export'!I$22:I$38,MATCH($B102,'PR Expenditure_7A import-export'!$N$22:$N$38,0)),"")</f>
        <v/>
      </c>
      <c r="L102" s="1111"/>
      <c r="M102" s="1110">
        <f t="shared" si="22"/>
        <v>0</v>
      </c>
      <c r="N102" s="1120" t="e">
        <f t="shared" si="23"/>
        <v>#VALUE!</v>
      </c>
      <c r="O102" s="1351"/>
      <c r="P102" s="685"/>
      <c r="Q102" s="1336"/>
      <c r="R102" s="1337"/>
      <c r="S102" s="468"/>
      <c r="T102" s="468"/>
      <c r="U102" s="436"/>
      <c r="V102" s="436"/>
      <c r="W102" s="100"/>
    </row>
    <row r="103" spans="1:23" s="434" customFormat="1" ht="15.75" hidden="1" x14ac:dyDescent="0.25">
      <c r="A103" s="1263" t="str">
        <f t="shared" si="15"/>
        <v>Don't Show</v>
      </c>
      <c r="B103" s="1129" t="s">
        <v>1111</v>
      </c>
      <c r="C103" s="1119" t="str">
        <f>IFERROR(INDEX('PR Expenditure_7A import-export'!A$22:A$38,MATCH($B103,'PR Expenditure_7A import-export'!$N$22:$N$38,0)),"")</f>
        <v/>
      </c>
      <c r="D103" s="1109" t="str">
        <f>IFERROR(INDEX('PR Expenditure_7A import-export'!B$22:B$38,MATCH($B103,'PR Expenditure_7A import-export'!$N$22:$N$38,0)),"")</f>
        <v/>
      </c>
      <c r="E103" s="1110" t="str">
        <f>IFERROR(INDEX('PR Expenditure_7A import-export'!C$22:C$38,MATCH($B103,'PR Expenditure_7A import-export'!$N$22:$N$38,0)),"")</f>
        <v/>
      </c>
      <c r="F103" s="1111"/>
      <c r="G103" s="1110">
        <f t="shared" si="20"/>
        <v>0</v>
      </c>
      <c r="H103" s="1112" t="e">
        <f t="shared" si="21"/>
        <v>#VALUE!</v>
      </c>
      <c r="I103" s="1113"/>
      <c r="J103" s="1108"/>
      <c r="K103" s="1110" t="str">
        <f>IFERROR(INDEX('PR Expenditure_7A import-export'!I$22:I$38,MATCH($B103,'PR Expenditure_7A import-export'!$N$22:$N$38,0)),"")</f>
        <v/>
      </c>
      <c r="L103" s="1111"/>
      <c r="M103" s="1110">
        <f t="shared" si="22"/>
        <v>0</v>
      </c>
      <c r="N103" s="1120" t="e">
        <f t="shared" si="23"/>
        <v>#VALUE!</v>
      </c>
      <c r="O103" s="1351"/>
      <c r="P103" s="685"/>
      <c r="Q103" s="1336"/>
      <c r="R103" s="1337"/>
      <c r="S103" s="468"/>
      <c r="T103" s="468"/>
      <c r="U103" s="436"/>
      <c r="V103" s="436"/>
      <c r="W103" s="100"/>
    </row>
    <row r="104" spans="1:23" s="434" customFormat="1" ht="15.75" hidden="1" x14ac:dyDescent="0.25">
      <c r="A104" s="1263" t="str">
        <f t="shared" si="15"/>
        <v>Don't Show</v>
      </c>
      <c r="B104" s="1129" t="s">
        <v>1112</v>
      </c>
      <c r="C104" s="1119" t="str">
        <f>IFERROR(INDEX('PR Expenditure_7A import-export'!A$22:A$38,MATCH($B104,'PR Expenditure_7A import-export'!$N$22:$N$38,0)),"")</f>
        <v/>
      </c>
      <c r="D104" s="1109" t="str">
        <f>IFERROR(INDEX('PR Expenditure_7A import-export'!B$22:B$38,MATCH($B104,'PR Expenditure_7A import-export'!$N$22:$N$38,0)),"")</f>
        <v/>
      </c>
      <c r="E104" s="1110" t="str">
        <f>IFERROR(INDEX('PR Expenditure_7A import-export'!C$22:C$38,MATCH($B104,'PR Expenditure_7A import-export'!$N$22:$N$38,0)),"")</f>
        <v/>
      </c>
      <c r="F104" s="1111"/>
      <c r="G104" s="1110">
        <f t="shared" si="20"/>
        <v>0</v>
      </c>
      <c r="H104" s="1112" t="e">
        <f t="shared" si="21"/>
        <v>#VALUE!</v>
      </c>
      <c r="I104" s="1113"/>
      <c r="J104" s="1108"/>
      <c r="K104" s="1110" t="str">
        <f>IFERROR(INDEX('PR Expenditure_7A import-export'!I$22:I$38,MATCH($B104,'PR Expenditure_7A import-export'!$N$22:$N$38,0)),"")</f>
        <v/>
      </c>
      <c r="L104" s="1111"/>
      <c r="M104" s="1110">
        <f t="shared" si="22"/>
        <v>0</v>
      </c>
      <c r="N104" s="1120" t="e">
        <f t="shared" si="23"/>
        <v>#VALUE!</v>
      </c>
      <c r="O104" s="1351"/>
      <c r="P104" s="685"/>
      <c r="Q104" s="1336"/>
      <c r="R104" s="1337"/>
      <c r="S104" s="468"/>
      <c r="T104" s="468"/>
      <c r="U104" s="436"/>
      <c r="V104" s="436"/>
      <c r="W104" s="100"/>
    </row>
    <row r="105" spans="1:23" s="434" customFormat="1" ht="15.75" hidden="1" x14ac:dyDescent="0.25">
      <c r="A105" s="1263" t="str">
        <f t="shared" si="15"/>
        <v>Don't Show</v>
      </c>
      <c r="B105" s="1129" t="s">
        <v>1113</v>
      </c>
      <c r="C105" s="1119" t="str">
        <f>IFERROR(INDEX('PR Expenditure_7A import-export'!A$22:A$38,MATCH($B105,'PR Expenditure_7A import-export'!$N$22:$N$38,0)),"")</f>
        <v/>
      </c>
      <c r="D105" s="1109" t="str">
        <f>IFERROR(INDEX('PR Expenditure_7A import-export'!B$22:B$38,MATCH($B105,'PR Expenditure_7A import-export'!$N$22:$N$38,0)),"")</f>
        <v/>
      </c>
      <c r="E105" s="1110" t="str">
        <f>IFERROR(INDEX('PR Expenditure_7A import-export'!C$22:C$38,MATCH($B105,'PR Expenditure_7A import-export'!$N$22:$N$38,0)),"")</f>
        <v/>
      </c>
      <c r="F105" s="1111"/>
      <c r="G105" s="1110">
        <f t="shared" si="20"/>
        <v>0</v>
      </c>
      <c r="H105" s="1112" t="e">
        <f t="shared" si="21"/>
        <v>#VALUE!</v>
      </c>
      <c r="I105" s="1113"/>
      <c r="J105" s="1108"/>
      <c r="K105" s="1110" t="str">
        <f>IFERROR(INDEX('PR Expenditure_7A import-export'!I$22:I$38,MATCH($B105,'PR Expenditure_7A import-export'!$N$22:$N$38,0)),"")</f>
        <v/>
      </c>
      <c r="L105" s="1111"/>
      <c r="M105" s="1110">
        <f t="shared" si="22"/>
        <v>0</v>
      </c>
      <c r="N105" s="1120" t="e">
        <f t="shared" si="23"/>
        <v>#VALUE!</v>
      </c>
      <c r="O105" s="1351"/>
      <c r="P105" s="685"/>
      <c r="Q105" s="1336"/>
      <c r="R105" s="1337"/>
      <c r="S105" s="468"/>
      <c r="T105" s="468"/>
      <c r="U105" s="436"/>
      <c r="V105" s="436"/>
      <c r="W105" s="100"/>
    </row>
    <row r="106" spans="1:23" s="434" customFormat="1" ht="15.75" hidden="1" x14ac:dyDescent="0.25">
      <c r="A106" s="1263" t="str">
        <f t="shared" si="15"/>
        <v>Don't Show</v>
      </c>
      <c r="B106" s="1129" t="s">
        <v>1114</v>
      </c>
      <c r="C106" s="1119" t="str">
        <f>IFERROR(INDEX('PR Expenditure_7A import-export'!A$22:A$38,MATCH($B106,'PR Expenditure_7A import-export'!$N$22:$N$38,0)),"")</f>
        <v/>
      </c>
      <c r="D106" s="1109" t="str">
        <f>IFERROR(INDEX('PR Expenditure_7A import-export'!B$22:B$38,MATCH($B106,'PR Expenditure_7A import-export'!$N$22:$N$38,0)),"")</f>
        <v/>
      </c>
      <c r="E106" s="1110" t="str">
        <f>IFERROR(INDEX('PR Expenditure_7A import-export'!C$22:C$38,MATCH($B106,'PR Expenditure_7A import-export'!$N$22:$N$38,0)),"")</f>
        <v/>
      </c>
      <c r="F106" s="1111"/>
      <c r="G106" s="1110">
        <f t="shared" si="20"/>
        <v>0</v>
      </c>
      <c r="H106" s="1112" t="e">
        <f t="shared" si="21"/>
        <v>#VALUE!</v>
      </c>
      <c r="I106" s="1113"/>
      <c r="J106" s="1108"/>
      <c r="K106" s="1110" t="str">
        <f>IFERROR(INDEX('PR Expenditure_7A import-export'!I$22:I$38,MATCH($B106,'PR Expenditure_7A import-export'!$N$22:$N$38,0)),"")</f>
        <v/>
      </c>
      <c r="L106" s="1111"/>
      <c r="M106" s="1110">
        <f t="shared" si="22"/>
        <v>0</v>
      </c>
      <c r="N106" s="1120" t="e">
        <f t="shared" si="23"/>
        <v>#VALUE!</v>
      </c>
      <c r="O106" s="1351"/>
      <c r="P106" s="685"/>
      <c r="Q106" s="1336"/>
      <c r="R106" s="1337"/>
      <c r="S106" s="468"/>
      <c r="T106" s="468"/>
      <c r="U106" s="436"/>
      <c r="V106" s="436"/>
      <c r="W106" s="100"/>
    </row>
    <row r="107" spans="1:23" s="434" customFormat="1" ht="15.75" hidden="1" x14ac:dyDescent="0.25">
      <c r="A107" s="1263" t="str">
        <f t="shared" si="15"/>
        <v>Don't Show</v>
      </c>
      <c r="B107" s="1129" t="s">
        <v>1115</v>
      </c>
      <c r="C107" s="1119" t="str">
        <f>IFERROR(INDEX('PR Expenditure_7A import-export'!A$22:A$38,MATCH($B107,'PR Expenditure_7A import-export'!$N$22:$N$38,0)),"")</f>
        <v/>
      </c>
      <c r="D107" s="1109" t="str">
        <f>IFERROR(INDEX('PR Expenditure_7A import-export'!B$22:B$38,MATCH($B107,'PR Expenditure_7A import-export'!$N$22:$N$38,0)),"")</f>
        <v/>
      </c>
      <c r="E107" s="1110" t="str">
        <f>IFERROR(INDEX('PR Expenditure_7A import-export'!C$22:C$38,MATCH($B107,'PR Expenditure_7A import-export'!$N$22:$N$38,0)),"")</f>
        <v/>
      </c>
      <c r="F107" s="1111"/>
      <c r="G107" s="1110">
        <f t="shared" si="20"/>
        <v>0</v>
      </c>
      <c r="H107" s="1112" t="e">
        <f t="shared" si="21"/>
        <v>#VALUE!</v>
      </c>
      <c r="I107" s="1113"/>
      <c r="J107" s="1108"/>
      <c r="K107" s="1110" t="str">
        <f>IFERROR(INDEX('PR Expenditure_7A import-export'!I$22:I$38,MATCH($B107,'PR Expenditure_7A import-export'!$N$22:$N$38,0)),"")</f>
        <v/>
      </c>
      <c r="L107" s="1111"/>
      <c r="M107" s="1110">
        <f t="shared" si="22"/>
        <v>0</v>
      </c>
      <c r="N107" s="1120" t="e">
        <f t="shared" si="23"/>
        <v>#VALUE!</v>
      </c>
      <c r="O107" s="1351"/>
      <c r="P107" s="685"/>
      <c r="Q107" s="1336"/>
      <c r="R107" s="1337"/>
      <c r="S107" s="468"/>
      <c r="T107" s="468"/>
      <c r="U107" s="436"/>
      <c r="V107" s="436"/>
      <c r="W107" s="100"/>
    </row>
    <row r="108" spans="1:23" s="434" customFormat="1" ht="15.75" hidden="1" x14ac:dyDescent="0.25">
      <c r="A108" s="1263" t="str">
        <f t="shared" si="15"/>
        <v>Don't Show</v>
      </c>
      <c r="B108" s="1129" t="s">
        <v>1116</v>
      </c>
      <c r="C108" s="1119" t="str">
        <f>IFERROR(INDEX('PR Expenditure_7A import-export'!A$22:A$38,MATCH($B108,'PR Expenditure_7A import-export'!$N$22:$N$38,0)),"")</f>
        <v/>
      </c>
      <c r="D108" s="1109" t="str">
        <f>IFERROR(INDEX('PR Expenditure_7A import-export'!B$22:B$38,MATCH($B108,'PR Expenditure_7A import-export'!$N$22:$N$38,0)),"")</f>
        <v/>
      </c>
      <c r="E108" s="1110" t="str">
        <f>IFERROR(INDEX('PR Expenditure_7A import-export'!C$22:C$38,MATCH($B108,'PR Expenditure_7A import-export'!$N$22:$N$38,0)),"")</f>
        <v/>
      </c>
      <c r="F108" s="1111"/>
      <c r="G108" s="1110">
        <f t="shared" si="20"/>
        <v>0</v>
      </c>
      <c r="H108" s="1112" t="e">
        <f t="shared" si="21"/>
        <v>#VALUE!</v>
      </c>
      <c r="I108" s="1113"/>
      <c r="J108" s="1108"/>
      <c r="K108" s="1110" t="str">
        <f>IFERROR(INDEX('PR Expenditure_7A import-export'!I$22:I$38,MATCH($B108,'PR Expenditure_7A import-export'!$N$22:$N$38,0)),"")</f>
        <v/>
      </c>
      <c r="L108" s="1111"/>
      <c r="M108" s="1110">
        <f t="shared" si="22"/>
        <v>0</v>
      </c>
      <c r="N108" s="1120" t="e">
        <f t="shared" si="23"/>
        <v>#VALUE!</v>
      </c>
      <c r="O108" s="1351"/>
      <c r="P108" s="685"/>
      <c r="Q108" s="1336"/>
      <c r="R108" s="1337"/>
      <c r="S108" s="468"/>
      <c r="T108" s="468"/>
      <c r="U108" s="436"/>
      <c r="V108" s="436"/>
      <c r="W108" s="100"/>
    </row>
    <row r="109" spans="1:23" s="434" customFormat="1" ht="15.75" hidden="1" x14ac:dyDescent="0.25">
      <c r="A109" s="1263" t="str">
        <f t="shared" si="15"/>
        <v>Don't Show</v>
      </c>
      <c r="B109" s="1129" t="s">
        <v>1117</v>
      </c>
      <c r="C109" s="1119" t="str">
        <f>IFERROR(INDEX('PR Expenditure_7A import-export'!A$22:A$38,MATCH($B109,'PR Expenditure_7A import-export'!$N$22:$N$38,0)),"")</f>
        <v/>
      </c>
      <c r="D109" s="1109" t="str">
        <f>IFERROR(INDEX('PR Expenditure_7A import-export'!B$22:B$38,MATCH($B109,'PR Expenditure_7A import-export'!$N$22:$N$38,0)),"")</f>
        <v/>
      </c>
      <c r="E109" s="1110" t="str">
        <f>IFERROR(INDEX('PR Expenditure_7A import-export'!C$22:C$38,MATCH($B109,'PR Expenditure_7A import-export'!$N$22:$N$38,0)),"")</f>
        <v/>
      </c>
      <c r="F109" s="1111"/>
      <c r="G109" s="1110">
        <f t="shared" si="20"/>
        <v>0</v>
      </c>
      <c r="H109" s="1112" t="e">
        <f t="shared" si="21"/>
        <v>#VALUE!</v>
      </c>
      <c r="I109" s="1113"/>
      <c r="J109" s="1108"/>
      <c r="K109" s="1110" t="str">
        <f>IFERROR(INDEX('PR Expenditure_7A import-export'!I$22:I$38,MATCH($B109,'PR Expenditure_7A import-export'!$N$22:$N$38,0)),"")</f>
        <v/>
      </c>
      <c r="L109" s="1111"/>
      <c r="M109" s="1110">
        <f t="shared" si="22"/>
        <v>0</v>
      </c>
      <c r="N109" s="1120" t="e">
        <f t="shared" si="23"/>
        <v>#VALUE!</v>
      </c>
      <c r="O109" s="1351"/>
      <c r="P109" s="685"/>
      <c r="Q109" s="1336"/>
      <c r="R109" s="1337"/>
      <c r="S109" s="468"/>
      <c r="T109" s="468"/>
      <c r="U109" s="436"/>
      <c r="V109" s="436"/>
      <c r="W109" s="100"/>
    </row>
    <row r="110" spans="1:23" s="434" customFormat="1" ht="15.75" hidden="1" x14ac:dyDescent="0.25">
      <c r="A110" s="1263" t="str">
        <f t="shared" si="15"/>
        <v>Don't Show</v>
      </c>
      <c r="B110" s="1129" t="s">
        <v>1118</v>
      </c>
      <c r="C110" s="1119" t="str">
        <f>IFERROR(INDEX('PR Expenditure_7A import-export'!A$22:A$38,MATCH($B110,'PR Expenditure_7A import-export'!$N$22:$N$38,0)),"")</f>
        <v/>
      </c>
      <c r="D110" s="1109" t="str">
        <f>IFERROR(INDEX('PR Expenditure_7A import-export'!B$22:B$38,MATCH($B110,'PR Expenditure_7A import-export'!$N$22:$N$38,0)),"")</f>
        <v/>
      </c>
      <c r="E110" s="1110" t="str">
        <f>IFERROR(INDEX('PR Expenditure_7A import-export'!C$22:C$38,MATCH($B110,'PR Expenditure_7A import-export'!$N$22:$N$38,0)),"")</f>
        <v/>
      </c>
      <c r="F110" s="1111"/>
      <c r="G110" s="1110">
        <f t="shared" si="20"/>
        <v>0</v>
      </c>
      <c r="H110" s="1112" t="e">
        <f t="shared" si="21"/>
        <v>#VALUE!</v>
      </c>
      <c r="I110" s="1113"/>
      <c r="J110" s="1108"/>
      <c r="K110" s="1110" t="str">
        <f>IFERROR(INDEX('PR Expenditure_7A import-export'!I$22:I$38,MATCH($B110,'PR Expenditure_7A import-export'!$N$22:$N$38,0)),"")</f>
        <v/>
      </c>
      <c r="L110" s="1111"/>
      <c r="M110" s="1110">
        <f t="shared" si="22"/>
        <v>0</v>
      </c>
      <c r="N110" s="1120" t="e">
        <f t="shared" si="23"/>
        <v>#VALUE!</v>
      </c>
      <c r="O110" s="1351"/>
      <c r="P110" s="685"/>
      <c r="Q110" s="1336"/>
      <c r="R110" s="1337"/>
      <c r="S110" s="468"/>
      <c r="T110" s="468"/>
      <c r="U110" s="436"/>
      <c r="V110" s="436"/>
      <c r="W110" s="100"/>
    </row>
    <row r="111" spans="1:23" s="434" customFormat="1" ht="15.75" hidden="1" x14ac:dyDescent="0.25">
      <c r="A111" s="1263" t="str">
        <f t="shared" si="15"/>
        <v>Don't Show</v>
      </c>
      <c r="B111" s="1129" t="s">
        <v>1119</v>
      </c>
      <c r="C111" s="1119" t="str">
        <f>IFERROR(INDEX('PR Expenditure_7A import-export'!A$22:A$38,MATCH($B111,'PR Expenditure_7A import-export'!$N$22:$N$38,0)),"")</f>
        <v/>
      </c>
      <c r="D111" s="1109" t="str">
        <f>IFERROR(INDEX('PR Expenditure_7A import-export'!B$22:B$38,MATCH($B111,'PR Expenditure_7A import-export'!$N$22:$N$38,0)),"")</f>
        <v/>
      </c>
      <c r="E111" s="1110" t="str">
        <f>IFERROR(INDEX('PR Expenditure_7A import-export'!C$22:C$38,MATCH($B111,'PR Expenditure_7A import-export'!$N$22:$N$38,0)),"")</f>
        <v/>
      </c>
      <c r="F111" s="1111"/>
      <c r="G111" s="1110">
        <f t="shared" si="20"/>
        <v>0</v>
      </c>
      <c r="H111" s="1112" t="e">
        <f t="shared" si="21"/>
        <v>#VALUE!</v>
      </c>
      <c r="I111" s="1113"/>
      <c r="J111" s="1108"/>
      <c r="K111" s="1110" t="str">
        <f>IFERROR(INDEX('PR Expenditure_7A import-export'!I$22:I$38,MATCH($B111,'PR Expenditure_7A import-export'!$N$22:$N$38,0)),"")</f>
        <v/>
      </c>
      <c r="L111" s="1111"/>
      <c r="M111" s="1110">
        <f t="shared" si="22"/>
        <v>0</v>
      </c>
      <c r="N111" s="1120" t="e">
        <f t="shared" si="23"/>
        <v>#VALUE!</v>
      </c>
      <c r="O111" s="1351"/>
      <c r="P111" s="685"/>
      <c r="Q111" s="1336"/>
      <c r="R111" s="1337"/>
      <c r="S111" s="468"/>
      <c r="T111" s="468"/>
      <c r="U111" s="436"/>
      <c r="V111" s="436"/>
      <c r="W111" s="100"/>
    </row>
    <row r="112" spans="1:23" s="434" customFormat="1" ht="15.75" hidden="1" x14ac:dyDescent="0.25">
      <c r="A112" s="1263" t="str">
        <f t="shared" si="15"/>
        <v>Don't Show</v>
      </c>
      <c r="B112" s="1129" t="s">
        <v>1120</v>
      </c>
      <c r="C112" s="1119" t="str">
        <f>IFERROR(INDEX('PR Expenditure_7A import-export'!A$22:A$38,MATCH($B112,'PR Expenditure_7A import-export'!$N$22:$N$38,0)),"")</f>
        <v/>
      </c>
      <c r="D112" s="1109" t="str">
        <f>IFERROR(INDEX('PR Expenditure_7A import-export'!B$22:B$38,MATCH($B112,'PR Expenditure_7A import-export'!$N$22:$N$38,0)),"")</f>
        <v/>
      </c>
      <c r="E112" s="1110" t="str">
        <f>IFERROR(INDEX('PR Expenditure_7A import-export'!C$22:C$38,MATCH($B112,'PR Expenditure_7A import-export'!$N$22:$N$38,0)),"")</f>
        <v/>
      </c>
      <c r="F112" s="1111"/>
      <c r="G112" s="1110">
        <f t="shared" si="20"/>
        <v>0</v>
      </c>
      <c r="H112" s="1112" t="e">
        <f t="shared" si="21"/>
        <v>#VALUE!</v>
      </c>
      <c r="I112" s="1113"/>
      <c r="J112" s="1108"/>
      <c r="K112" s="1110" t="str">
        <f>IFERROR(INDEX('PR Expenditure_7A import-export'!I$22:I$38,MATCH($B112,'PR Expenditure_7A import-export'!$N$22:$N$38,0)),"")</f>
        <v/>
      </c>
      <c r="L112" s="1111"/>
      <c r="M112" s="1110">
        <f t="shared" si="22"/>
        <v>0</v>
      </c>
      <c r="N112" s="1120" t="e">
        <f t="shared" si="23"/>
        <v>#VALUE!</v>
      </c>
      <c r="O112" s="1351"/>
      <c r="P112" s="685"/>
      <c r="Q112" s="1336"/>
      <c r="R112" s="1337"/>
      <c r="S112" s="468"/>
      <c r="T112" s="468"/>
      <c r="U112" s="436"/>
      <c r="V112" s="436"/>
      <c r="W112" s="100"/>
    </row>
    <row r="113" spans="1:23" s="434" customFormat="1" ht="15.75" hidden="1" x14ac:dyDescent="0.25">
      <c r="A113" s="1263" t="str">
        <f t="shared" si="15"/>
        <v>Don't Show</v>
      </c>
      <c r="B113" s="1129" t="s">
        <v>1121</v>
      </c>
      <c r="C113" s="1119" t="str">
        <f>IFERROR(INDEX('PR Expenditure_7A import-export'!A$22:A$38,MATCH($B113,'PR Expenditure_7A import-export'!$N$22:$N$38,0)),"")</f>
        <v/>
      </c>
      <c r="D113" s="1109" t="str">
        <f>IFERROR(INDEX('PR Expenditure_7A import-export'!B$22:B$38,MATCH($B113,'PR Expenditure_7A import-export'!$N$22:$N$38,0)),"")</f>
        <v/>
      </c>
      <c r="E113" s="1110" t="str">
        <f>IFERROR(INDEX('PR Expenditure_7A import-export'!C$22:C$38,MATCH($B113,'PR Expenditure_7A import-export'!$N$22:$N$38,0)),"")</f>
        <v/>
      </c>
      <c r="F113" s="1111"/>
      <c r="G113" s="1110">
        <f t="shared" si="20"/>
        <v>0</v>
      </c>
      <c r="H113" s="1112" t="e">
        <f t="shared" si="21"/>
        <v>#VALUE!</v>
      </c>
      <c r="I113" s="1113"/>
      <c r="J113" s="1108"/>
      <c r="K113" s="1110" t="str">
        <f>IFERROR(INDEX('PR Expenditure_7A import-export'!I$22:I$38,MATCH($B113,'PR Expenditure_7A import-export'!$N$22:$N$38,0)),"")</f>
        <v/>
      </c>
      <c r="L113" s="1111"/>
      <c r="M113" s="1110">
        <f t="shared" si="22"/>
        <v>0</v>
      </c>
      <c r="N113" s="1120" t="e">
        <f t="shared" si="23"/>
        <v>#VALUE!</v>
      </c>
      <c r="O113" s="1351"/>
      <c r="P113" s="685"/>
      <c r="Q113" s="1336"/>
      <c r="R113" s="1337"/>
      <c r="S113" s="468"/>
      <c r="T113" s="468"/>
      <c r="U113" s="436"/>
      <c r="V113" s="436"/>
      <c r="W113" s="100"/>
    </row>
    <row r="114" spans="1:23" s="434" customFormat="1" ht="15.75" hidden="1" x14ac:dyDescent="0.25">
      <c r="A114" s="1263" t="str">
        <f t="shared" si="15"/>
        <v>Don't Show</v>
      </c>
      <c r="B114" s="1129" t="s">
        <v>1122</v>
      </c>
      <c r="C114" s="1119" t="str">
        <f>IFERROR(INDEX('PR Expenditure_7A import-export'!A$22:A$38,MATCH($B114,'PR Expenditure_7A import-export'!$N$22:$N$38,0)),"")</f>
        <v/>
      </c>
      <c r="D114" s="1109" t="str">
        <f>IFERROR(INDEX('PR Expenditure_7A import-export'!B$22:B$38,MATCH($B114,'PR Expenditure_7A import-export'!$N$22:$N$38,0)),"")</f>
        <v/>
      </c>
      <c r="E114" s="1110" t="str">
        <f>IFERROR(INDEX('PR Expenditure_7A import-export'!C$22:C$38,MATCH($B114,'PR Expenditure_7A import-export'!$N$22:$N$38,0)),"")</f>
        <v/>
      </c>
      <c r="F114" s="1111"/>
      <c r="G114" s="1110">
        <f t="shared" si="20"/>
        <v>0</v>
      </c>
      <c r="H114" s="1112" t="e">
        <f t="shared" si="21"/>
        <v>#VALUE!</v>
      </c>
      <c r="I114" s="1113"/>
      <c r="J114" s="1108"/>
      <c r="K114" s="1110" t="str">
        <f>IFERROR(INDEX('PR Expenditure_7A import-export'!I$22:I$38,MATCH($B114,'PR Expenditure_7A import-export'!$N$22:$N$38,0)),"")</f>
        <v/>
      </c>
      <c r="L114" s="1111"/>
      <c r="M114" s="1110">
        <f t="shared" si="22"/>
        <v>0</v>
      </c>
      <c r="N114" s="1120" t="e">
        <f t="shared" si="23"/>
        <v>#VALUE!</v>
      </c>
      <c r="O114" s="1351"/>
      <c r="P114" s="685"/>
      <c r="Q114" s="1336"/>
      <c r="R114" s="1337"/>
      <c r="S114" s="468"/>
      <c r="T114" s="468"/>
      <c r="U114" s="436"/>
      <c r="V114" s="436"/>
      <c r="W114" s="100"/>
    </row>
    <row r="115" spans="1:23" s="434" customFormat="1" ht="15.75" hidden="1" x14ac:dyDescent="0.25">
      <c r="A115" s="1263" t="str">
        <f t="shared" si="15"/>
        <v>Don't Show</v>
      </c>
      <c r="B115" s="1129" t="s">
        <v>1123</v>
      </c>
      <c r="C115" s="1119" t="str">
        <f>IFERROR(INDEX('PR Expenditure_7A import-export'!A$22:A$38,MATCH($B115,'PR Expenditure_7A import-export'!$N$22:$N$38,0)),"")</f>
        <v/>
      </c>
      <c r="D115" s="1109" t="str">
        <f>IFERROR(INDEX('PR Expenditure_7A import-export'!B$22:B$38,MATCH($B115,'PR Expenditure_7A import-export'!$N$22:$N$38,0)),"")</f>
        <v/>
      </c>
      <c r="E115" s="1110" t="str">
        <f>IFERROR(INDEX('PR Expenditure_7A import-export'!C$22:C$38,MATCH($B115,'PR Expenditure_7A import-export'!$N$22:$N$38,0)),"")</f>
        <v/>
      </c>
      <c r="F115" s="1111"/>
      <c r="G115" s="1110">
        <f t="shared" si="20"/>
        <v>0</v>
      </c>
      <c r="H115" s="1112" t="e">
        <f t="shared" si="21"/>
        <v>#VALUE!</v>
      </c>
      <c r="I115" s="1113"/>
      <c r="J115" s="1108"/>
      <c r="K115" s="1110" t="str">
        <f>IFERROR(INDEX('PR Expenditure_7A import-export'!I$22:I$38,MATCH($B115,'PR Expenditure_7A import-export'!$N$22:$N$38,0)),"")</f>
        <v/>
      </c>
      <c r="L115" s="1111"/>
      <c r="M115" s="1110">
        <f t="shared" si="22"/>
        <v>0</v>
      </c>
      <c r="N115" s="1120" t="e">
        <f t="shared" si="23"/>
        <v>#VALUE!</v>
      </c>
      <c r="O115" s="1351"/>
      <c r="P115" s="685"/>
      <c r="Q115" s="1336"/>
      <c r="R115" s="1337"/>
      <c r="S115" s="468"/>
      <c r="T115" s="468"/>
      <c r="U115" s="436"/>
      <c r="V115" s="436"/>
      <c r="W115" s="100"/>
    </row>
    <row r="116" spans="1:23" s="434" customFormat="1" ht="15.75" hidden="1" x14ac:dyDescent="0.25">
      <c r="A116" s="1263" t="str">
        <f t="shared" si="15"/>
        <v>Don't Show</v>
      </c>
      <c r="B116" s="1129" t="s">
        <v>1124</v>
      </c>
      <c r="C116" s="1119" t="str">
        <f>IFERROR(INDEX('PR Expenditure_7A import-export'!A$22:A$38,MATCH($B116,'PR Expenditure_7A import-export'!$N$22:$N$38,0)),"")</f>
        <v/>
      </c>
      <c r="D116" s="1109" t="str">
        <f>IFERROR(INDEX('PR Expenditure_7A import-export'!B$22:B$38,MATCH($B116,'PR Expenditure_7A import-export'!$N$22:$N$38,0)),"")</f>
        <v/>
      </c>
      <c r="E116" s="1110" t="str">
        <f>IFERROR(INDEX('PR Expenditure_7A import-export'!C$22:C$38,MATCH($B116,'PR Expenditure_7A import-export'!$N$22:$N$38,0)),"")</f>
        <v/>
      </c>
      <c r="F116" s="1111"/>
      <c r="G116" s="1110">
        <f t="shared" si="20"/>
        <v>0</v>
      </c>
      <c r="H116" s="1112" t="e">
        <f t="shared" si="21"/>
        <v>#VALUE!</v>
      </c>
      <c r="I116" s="1113"/>
      <c r="J116" s="1108"/>
      <c r="K116" s="1110" t="str">
        <f>IFERROR(INDEX('PR Expenditure_7A import-export'!I$22:I$38,MATCH($B116,'PR Expenditure_7A import-export'!$N$22:$N$38,0)),"")</f>
        <v/>
      </c>
      <c r="L116" s="1111"/>
      <c r="M116" s="1110">
        <f t="shared" si="22"/>
        <v>0</v>
      </c>
      <c r="N116" s="1120" t="e">
        <f t="shared" si="23"/>
        <v>#VALUE!</v>
      </c>
      <c r="O116" s="1351"/>
      <c r="P116" s="685"/>
      <c r="Q116" s="1336"/>
      <c r="R116" s="1337"/>
      <c r="S116" s="468"/>
      <c r="T116" s="468"/>
      <c r="U116" s="436"/>
      <c r="V116" s="436"/>
      <c r="W116" s="100"/>
    </row>
    <row r="117" spans="1:23" s="434" customFormat="1" ht="15.75" hidden="1" x14ac:dyDescent="0.25">
      <c r="A117" s="1263" t="str">
        <f t="shared" si="15"/>
        <v>Don't Show</v>
      </c>
      <c r="B117" s="1129" t="s">
        <v>1125</v>
      </c>
      <c r="C117" s="1119" t="str">
        <f>IFERROR(INDEX('PR Expenditure_7A import-export'!A$22:A$38,MATCH($B117,'PR Expenditure_7A import-export'!$N$22:$N$38,0)),"")</f>
        <v/>
      </c>
      <c r="D117" s="1109" t="str">
        <f>IFERROR(INDEX('PR Expenditure_7A import-export'!B$22:B$38,MATCH($B117,'PR Expenditure_7A import-export'!$N$22:$N$38,0)),"")</f>
        <v/>
      </c>
      <c r="E117" s="1110" t="str">
        <f>IFERROR(INDEX('PR Expenditure_7A import-export'!C$22:C$38,MATCH($B117,'PR Expenditure_7A import-export'!$N$22:$N$38,0)),"")</f>
        <v/>
      </c>
      <c r="F117" s="1111"/>
      <c r="G117" s="1110">
        <f t="shared" si="20"/>
        <v>0</v>
      </c>
      <c r="H117" s="1112" t="e">
        <f t="shared" si="21"/>
        <v>#VALUE!</v>
      </c>
      <c r="I117" s="1113"/>
      <c r="J117" s="1108"/>
      <c r="K117" s="1110" t="str">
        <f>IFERROR(INDEX('PR Expenditure_7A import-export'!I$22:I$38,MATCH($B117,'PR Expenditure_7A import-export'!$N$22:$N$38,0)),"")</f>
        <v/>
      </c>
      <c r="L117" s="1111"/>
      <c r="M117" s="1110">
        <f t="shared" si="22"/>
        <v>0</v>
      </c>
      <c r="N117" s="1120" t="e">
        <f t="shared" si="23"/>
        <v>#VALUE!</v>
      </c>
      <c r="O117" s="1351"/>
      <c r="P117" s="685"/>
      <c r="Q117" s="1336"/>
      <c r="R117" s="1337"/>
      <c r="S117" s="468"/>
      <c r="T117" s="468"/>
      <c r="U117" s="436"/>
      <c r="V117" s="436"/>
      <c r="W117" s="100"/>
    </row>
    <row r="118" spans="1:23" s="434" customFormat="1" ht="15.75" hidden="1" x14ac:dyDescent="0.25">
      <c r="A118" s="1263" t="str">
        <f t="shared" si="15"/>
        <v>Don't Show</v>
      </c>
      <c r="B118" s="1129" t="s">
        <v>1126</v>
      </c>
      <c r="C118" s="1119" t="str">
        <f>IFERROR(INDEX('PR Expenditure_7A import-export'!A$22:A$38,MATCH($B118,'PR Expenditure_7A import-export'!$N$22:$N$38,0)),"")</f>
        <v/>
      </c>
      <c r="D118" s="1109" t="str">
        <f>IFERROR(INDEX('PR Expenditure_7A import-export'!B$22:B$38,MATCH($B118,'PR Expenditure_7A import-export'!$N$22:$N$38,0)),"")</f>
        <v/>
      </c>
      <c r="E118" s="1110" t="str">
        <f>IFERROR(INDEX('PR Expenditure_7A import-export'!C$22:C$38,MATCH($B118,'PR Expenditure_7A import-export'!$N$22:$N$38,0)),"")</f>
        <v/>
      </c>
      <c r="F118" s="1111"/>
      <c r="G118" s="1110">
        <f t="shared" si="20"/>
        <v>0</v>
      </c>
      <c r="H118" s="1112" t="e">
        <f t="shared" si="21"/>
        <v>#VALUE!</v>
      </c>
      <c r="I118" s="1113"/>
      <c r="J118" s="1108"/>
      <c r="K118" s="1110" t="str">
        <f>IFERROR(INDEX('PR Expenditure_7A import-export'!I$22:I$38,MATCH($B118,'PR Expenditure_7A import-export'!$N$22:$N$38,0)),"")</f>
        <v/>
      </c>
      <c r="L118" s="1111"/>
      <c r="M118" s="1110">
        <f t="shared" si="22"/>
        <v>0</v>
      </c>
      <c r="N118" s="1120" t="e">
        <f t="shared" si="23"/>
        <v>#VALUE!</v>
      </c>
      <c r="O118" s="1351"/>
      <c r="P118" s="685"/>
      <c r="Q118" s="1336"/>
      <c r="R118" s="1337"/>
      <c r="S118" s="468"/>
      <c r="T118" s="468"/>
      <c r="U118" s="436"/>
      <c r="V118" s="436"/>
      <c r="W118" s="100"/>
    </row>
    <row r="119" spans="1:23" s="434" customFormat="1" ht="15.75" hidden="1" x14ac:dyDescent="0.25">
      <c r="A119" s="1263" t="str">
        <f t="shared" si="15"/>
        <v>Don't Show</v>
      </c>
      <c r="B119" s="1129" t="s">
        <v>1127</v>
      </c>
      <c r="C119" s="1119" t="str">
        <f>IFERROR(INDEX('PR Expenditure_7A import-export'!A$22:A$38,MATCH($B119,'PR Expenditure_7A import-export'!$N$22:$N$38,0)),"")</f>
        <v/>
      </c>
      <c r="D119" s="1109" t="str">
        <f>IFERROR(INDEX('PR Expenditure_7A import-export'!B$22:B$38,MATCH($B119,'PR Expenditure_7A import-export'!$N$22:$N$38,0)),"")</f>
        <v/>
      </c>
      <c r="E119" s="1110" t="str">
        <f>IFERROR(INDEX('PR Expenditure_7A import-export'!C$22:C$38,MATCH($B119,'PR Expenditure_7A import-export'!$N$22:$N$38,0)),"")</f>
        <v/>
      </c>
      <c r="F119" s="1111"/>
      <c r="G119" s="1110">
        <f t="shared" si="20"/>
        <v>0</v>
      </c>
      <c r="H119" s="1112" t="e">
        <f t="shared" si="21"/>
        <v>#VALUE!</v>
      </c>
      <c r="I119" s="1113"/>
      <c r="J119" s="1108"/>
      <c r="K119" s="1110" t="str">
        <f>IFERROR(INDEX('PR Expenditure_7A import-export'!I$22:I$38,MATCH($B119,'PR Expenditure_7A import-export'!$N$22:$N$38,0)),"")</f>
        <v/>
      </c>
      <c r="L119" s="1111"/>
      <c r="M119" s="1110">
        <f t="shared" si="22"/>
        <v>0</v>
      </c>
      <c r="N119" s="1120" t="e">
        <f t="shared" si="23"/>
        <v>#VALUE!</v>
      </c>
      <c r="O119" s="1351"/>
      <c r="P119" s="685"/>
      <c r="Q119" s="1336"/>
      <c r="R119" s="1337"/>
      <c r="S119" s="468"/>
      <c r="T119" s="468"/>
      <c r="U119" s="436"/>
      <c r="V119" s="436"/>
      <c r="W119" s="100"/>
    </row>
    <row r="120" spans="1:23" s="434" customFormat="1" ht="15.75" hidden="1" x14ac:dyDescent="0.25">
      <c r="A120" s="1263" t="str">
        <f t="shared" si="15"/>
        <v>Don't Show</v>
      </c>
      <c r="B120" s="1129" t="s">
        <v>1128</v>
      </c>
      <c r="C120" s="1119" t="str">
        <f>IFERROR(INDEX('PR Expenditure_7A import-export'!A$22:A$38,MATCH($B120,'PR Expenditure_7A import-export'!$N$22:$N$38,0)),"")</f>
        <v/>
      </c>
      <c r="D120" s="1109" t="str">
        <f>IFERROR(INDEX('PR Expenditure_7A import-export'!B$22:B$38,MATCH($B120,'PR Expenditure_7A import-export'!$N$22:$N$38,0)),"")</f>
        <v/>
      </c>
      <c r="E120" s="1110" t="str">
        <f>IFERROR(INDEX('PR Expenditure_7A import-export'!C$22:C$38,MATCH($B120,'PR Expenditure_7A import-export'!$N$22:$N$38,0)),"")</f>
        <v/>
      </c>
      <c r="F120" s="1111"/>
      <c r="G120" s="1110">
        <f t="shared" si="20"/>
        <v>0</v>
      </c>
      <c r="H120" s="1112" t="e">
        <f t="shared" si="21"/>
        <v>#VALUE!</v>
      </c>
      <c r="I120" s="1113"/>
      <c r="J120" s="1108"/>
      <c r="K120" s="1110" t="str">
        <f>IFERROR(INDEX('PR Expenditure_7A import-export'!I$22:I$38,MATCH($B120,'PR Expenditure_7A import-export'!$N$22:$N$38,0)),"")</f>
        <v/>
      </c>
      <c r="L120" s="1111"/>
      <c r="M120" s="1110">
        <f t="shared" si="22"/>
        <v>0</v>
      </c>
      <c r="N120" s="1120" t="e">
        <f t="shared" si="23"/>
        <v>#VALUE!</v>
      </c>
      <c r="O120" s="1351"/>
      <c r="P120" s="685"/>
      <c r="Q120" s="1336"/>
      <c r="R120" s="1337"/>
      <c r="S120" s="468"/>
      <c r="T120" s="468"/>
      <c r="U120" s="436"/>
      <c r="V120" s="436"/>
      <c r="W120" s="100"/>
    </row>
    <row r="121" spans="1:23" s="434" customFormat="1" ht="15.75" hidden="1" x14ac:dyDescent="0.25">
      <c r="A121" s="1263" t="str">
        <f t="shared" si="15"/>
        <v>Don't Show</v>
      </c>
      <c r="B121" s="1129" t="s">
        <v>1129</v>
      </c>
      <c r="C121" s="1119" t="str">
        <f>IFERROR(INDEX('PR Expenditure_7A import-export'!A$22:A$38,MATCH($B121,'PR Expenditure_7A import-export'!$N$22:$N$38,0)),"")</f>
        <v/>
      </c>
      <c r="D121" s="1109" t="str">
        <f>IFERROR(INDEX('PR Expenditure_7A import-export'!B$22:B$38,MATCH($B121,'PR Expenditure_7A import-export'!$N$22:$N$38,0)),"")</f>
        <v/>
      </c>
      <c r="E121" s="1110" t="str">
        <f>IFERROR(INDEX('PR Expenditure_7A import-export'!C$22:C$38,MATCH($B121,'PR Expenditure_7A import-export'!$N$22:$N$38,0)),"")</f>
        <v/>
      </c>
      <c r="F121" s="1111"/>
      <c r="G121" s="1110">
        <f t="shared" si="20"/>
        <v>0</v>
      </c>
      <c r="H121" s="1112" t="e">
        <f t="shared" si="21"/>
        <v>#VALUE!</v>
      </c>
      <c r="I121" s="1113"/>
      <c r="J121" s="1108"/>
      <c r="K121" s="1110" t="str">
        <f>IFERROR(INDEX('PR Expenditure_7A import-export'!I$22:I$38,MATCH($B121,'PR Expenditure_7A import-export'!$N$22:$N$38,0)),"")</f>
        <v/>
      </c>
      <c r="L121" s="1111"/>
      <c r="M121" s="1110">
        <f t="shared" si="22"/>
        <v>0</v>
      </c>
      <c r="N121" s="1120" t="e">
        <f t="shared" si="23"/>
        <v>#VALUE!</v>
      </c>
      <c r="O121" s="1351"/>
      <c r="P121" s="685"/>
      <c r="Q121" s="1336"/>
      <c r="R121" s="1337"/>
      <c r="S121" s="468"/>
      <c r="T121" s="468"/>
      <c r="U121" s="436"/>
      <c r="V121" s="436"/>
      <c r="W121" s="100"/>
    </row>
    <row r="122" spans="1:23" s="434" customFormat="1" ht="15.75" hidden="1" x14ac:dyDescent="0.25">
      <c r="A122" s="1263" t="str">
        <f t="shared" si="15"/>
        <v>Don't Show</v>
      </c>
      <c r="B122" s="1129" t="s">
        <v>1130</v>
      </c>
      <c r="C122" s="1119" t="str">
        <f>IFERROR(INDEX('PR Expenditure_7A import-export'!A$22:A$38,MATCH($B122,'PR Expenditure_7A import-export'!$N$22:$N$38,0)),"")</f>
        <v/>
      </c>
      <c r="D122" s="1109" t="str">
        <f>IFERROR(INDEX('PR Expenditure_7A import-export'!B$22:B$38,MATCH($B122,'PR Expenditure_7A import-export'!$N$22:$N$38,0)),"")</f>
        <v/>
      </c>
      <c r="E122" s="1110" t="str">
        <f>IFERROR(INDEX('PR Expenditure_7A import-export'!C$22:C$38,MATCH($B122,'PR Expenditure_7A import-export'!$N$22:$N$38,0)),"")</f>
        <v/>
      </c>
      <c r="F122" s="1111"/>
      <c r="G122" s="1110">
        <f t="shared" si="20"/>
        <v>0</v>
      </c>
      <c r="H122" s="1112" t="e">
        <f t="shared" si="21"/>
        <v>#VALUE!</v>
      </c>
      <c r="I122" s="1113"/>
      <c r="J122" s="1108"/>
      <c r="K122" s="1110" t="str">
        <f>IFERROR(INDEX('PR Expenditure_7A import-export'!I$22:I$38,MATCH($B122,'PR Expenditure_7A import-export'!$N$22:$N$38,0)),"")</f>
        <v/>
      </c>
      <c r="L122" s="1111"/>
      <c r="M122" s="1110">
        <f t="shared" si="22"/>
        <v>0</v>
      </c>
      <c r="N122" s="1120" t="e">
        <f t="shared" si="23"/>
        <v>#VALUE!</v>
      </c>
      <c r="O122" s="1351"/>
      <c r="P122" s="685"/>
      <c r="Q122" s="1336"/>
      <c r="R122" s="1337"/>
      <c r="S122" s="468"/>
      <c r="T122" s="468"/>
      <c r="U122" s="436"/>
      <c r="V122" s="436"/>
      <c r="W122" s="100"/>
    </row>
    <row r="123" spans="1:23" s="434" customFormat="1" ht="15.75" hidden="1" x14ac:dyDescent="0.25">
      <c r="A123" s="1263" t="str">
        <f t="shared" si="15"/>
        <v>Don't Show</v>
      </c>
      <c r="B123" s="1129" t="s">
        <v>1131</v>
      </c>
      <c r="C123" s="1119" t="str">
        <f>IFERROR(INDEX('PR Expenditure_7A import-export'!A$22:A$38,MATCH($B123,'PR Expenditure_7A import-export'!$N$22:$N$38,0)),"")</f>
        <v/>
      </c>
      <c r="D123" s="1109" t="str">
        <f>IFERROR(INDEX('PR Expenditure_7A import-export'!B$22:B$38,MATCH($B123,'PR Expenditure_7A import-export'!$N$22:$N$38,0)),"")</f>
        <v/>
      </c>
      <c r="E123" s="1110" t="str">
        <f>IFERROR(INDEX('PR Expenditure_7A import-export'!C$22:C$38,MATCH($B123,'PR Expenditure_7A import-export'!$N$22:$N$38,0)),"")</f>
        <v/>
      </c>
      <c r="F123" s="1111"/>
      <c r="G123" s="1110">
        <f t="shared" si="20"/>
        <v>0</v>
      </c>
      <c r="H123" s="1112" t="e">
        <f t="shared" si="21"/>
        <v>#VALUE!</v>
      </c>
      <c r="I123" s="1113"/>
      <c r="J123" s="1108"/>
      <c r="K123" s="1110" t="str">
        <f>IFERROR(INDEX('PR Expenditure_7A import-export'!I$22:I$38,MATCH($B123,'PR Expenditure_7A import-export'!$N$22:$N$38,0)),"")</f>
        <v/>
      </c>
      <c r="L123" s="1111"/>
      <c r="M123" s="1110">
        <f t="shared" si="22"/>
        <v>0</v>
      </c>
      <c r="N123" s="1120" t="e">
        <f t="shared" si="23"/>
        <v>#VALUE!</v>
      </c>
      <c r="O123" s="1351"/>
      <c r="P123" s="685"/>
      <c r="Q123" s="1336"/>
      <c r="R123" s="1337"/>
      <c r="S123" s="468"/>
      <c r="T123" s="468"/>
      <c r="U123" s="436"/>
      <c r="V123" s="436"/>
      <c r="W123" s="100"/>
    </row>
    <row r="124" spans="1:23" s="434" customFormat="1" ht="15.75" hidden="1" x14ac:dyDescent="0.25">
      <c r="A124" s="1263" t="str">
        <f t="shared" si="15"/>
        <v>Don't Show</v>
      </c>
      <c r="B124" s="1129" t="s">
        <v>1132</v>
      </c>
      <c r="C124" s="1119" t="str">
        <f>IFERROR(INDEX('PR Expenditure_7A import-export'!A$22:A$38,MATCH($B124,'PR Expenditure_7A import-export'!$N$22:$N$38,0)),"")</f>
        <v/>
      </c>
      <c r="D124" s="1109" t="str">
        <f>IFERROR(INDEX('PR Expenditure_7A import-export'!B$22:B$38,MATCH($B124,'PR Expenditure_7A import-export'!$N$22:$N$38,0)),"")</f>
        <v/>
      </c>
      <c r="E124" s="1110" t="str">
        <f>IFERROR(INDEX('PR Expenditure_7A import-export'!C$22:C$38,MATCH($B124,'PR Expenditure_7A import-export'!$N$22:$N$38,0)),"")</f>
        <v/>
      </c>
      <c r="F124" s="1111"/>
      <c r="G124" s="1110">
        <f t="shared" si="20"/>
        <v>0</v>
      </c>
      <c r="H124" s="1112" t="e">
        <f t="shared" si="21"/>
        <v>#VALUE!</v>
      </c>
      <c r="I124" s="1113"/>
      <c r="J124" s="1108"/>
      <c r="K124" s="1110" t="str">
        <f>IFERROR(INDEX('PR Expenditure_7A import-export'!I$22:I$38,MATCH($B124,'PR Expenditure_7A import-export'!$N$22:$N$38,0)),"")</f>
        <v/>
      </c>
      <c r="L124" s="1111"/>
      <c r="M124" s="1110">
        <f t="shared" si="22"/>
        <v>0</v>
      </c>
      <c r="N124" s="1120" t="e">
        <f t="shared" si="23"/>
        <v>#VALUE!</v>
      </c>
      <c r="O124" s="1351"/>
      <c r="P124" s="685"/>
      <c r="Q124" s="1336"/>
      <c r="R124" s="1337"/>
      <c r="S124" s="468"/>
      <c r="T124" s="468"/>
      <c r="U124" s="436"/>
      <c r="V124" s="436"/>
      <c r="W124" s="100"/>
    </row>
    <row r="125" spans="1:23" s="434" customFormat="1" ht="15.75" hidden="1" x14ac:dyDescent="0.25">
      <c r="A125" s="1263" t="str">
        <f t="shared" si="15"/>
        <v>Don't Show</v>
      </c>
      <c r="B125" s="1129" t="s">
        <v>1133</v>
      </c>
      <c r="C125" s="1119" t="str">
        <f>IFERROR(INDEX('PR Expenditure_7A import-export'!A$22:A$38,MATCH($B125,'PR Expenditure_7A import-export'!$N$22:$N$38,0)),"")</f>
        <v/>
      </c>
      <c r="D125" s="1109" t="str">
        <f>IFERROR(INDEX('PR Expenditure_7A import-export'!B$22:B$38,MATCH($B125,'PR Expenditure_7A import-export'!$N$22:$N$38,0)),"")</f>
        <v/>
      </c>
      <c r="E125" s="1110" t="str">
        <f>IFERROR(INDEX('PR Expenditure_7A import-export'!C$22:C$38,MATCH($B125,'PR Expenditure_7A import-export'!$N$22:$N$38,0)),"")</f>
        <v/>
      </c>
      <c r="F125" s="1111"/>
      <c r="G125" s="1110">
        <f t="shared" si="20"/>
        <v>0</v>
      </c>
      <c r="H125" s="1112" t="e">
        <f t="shared" si="21"/>
        <v>#VALUE!</v>
      </c>
      <c r="I125" s="1113"/>
      <c r="J125" s="1108"/>
      <c r="K125" s="1110" t="str">
        <f>IFERROR(INDEX('PR Expenditure_7A import-export'!I$22:I$38,MATCH($B125,'PR Expenditure_7A import-export'!$N$22:$N$38,0)),"")</f>
        <v/>
      </c>
      <c r="L125" s="1111"/>
      <c r="M125" s="1110">
        <f t="shared" si="22"/>
        <v>0</v>
      </c>
      <c r="N125" s="1120" t="e">
        <f t="shared" si="23"/>
        <v>#VALUE!</v>
      </c>
      <c r="O125" s="1351"/>
      <c r="P125" s="685"/>
      <c r="Q125" s="1336"/>
      <c r="R125" s="1337"/>
      <c r="S125" s="468"/>
      <c r="T125" s="468"/>
      <c r="U125" s="436"/>
      <c r="V125" s="436"/>
      <c r="W125" s="100"/>
    </row>
    <row r="126" spans="1:23" s="434" customFormat="1" ht="15.75" hidden="1" x14ac:dyDescent="0.25">
      <c r="A126" s="1263" t="str">
        <f t="shared" si="15"/>
        <v>Don't Show</v>
      </c>
      <c r="B126" s="1129" t="s">
        <v>1134</v>
      </c>
      <c r="C126" s="1119" t="str">
        <f>IFERROR(INDEX('PR Expenditure_7A import-export'!A$22:A$38,MATCH($B126,'PR Expenditure_7A import-export'!$N$22:$N$38,0)),"")</f>
        <v/>
      </c>
      <c r="D126" s="1109" t="str">
        <f>IFERROR(INDEX('PR Expenditure_7A import-export'!B$22:B$38,MATCH($B126,'PR Expenditure_7A import-export'!$N$22:$N$38,0)),"")</f>
        <v/>
      </c>
      <c r="E126" s="1110" t="str">
        <f>IFERROR(INDEX('PR Expenditure_7A import-export'!C$22:C$38,MATCH($B126,'PR Expenditure_7A import-export'!$N$22:$N$38,0)),"")</f>
        <v/>
      </c>
      <c r="F126" s="1111"/>
      <c r="G126" s="1110">
        <f t="shared" si="20"/>
        <v>0</v>
      </c>
      <c r="H126" s="1112" t="e">
        <f t="shared" si="21"/>
        <v>#VALUE!</v>
      </c>
      <c r="I126" s="1113"/>
      <c r="J126" s="1108"/>
      <c r="K126" s="1110" t="str">
        <f>IFERROR(INDEX('PR Expenditure_7A import-export'!I$22:I$38,MATCH($B126,'PR Expenditure_7A import-export'!$N$22:$N$38,0)),"")</f>
        <v/>
      </c>
      <c r="L126" s="1111"/>
      <c r="M126" s="1110">
        <f t="shared" si="22"/>
        <v>0</v>
      </c>
      <c r="N126" s="1120" t="e">
        <f t="shared" si="23"/>
        <v>#VALUE!</v>
      </c>
      <c r="O126" s="1351"/>
      <c r="P126" s="685"/>
      <c r="Q126" s="1336"/>
      <c r="R126" s="1337"/>
      <c r="S126" s="468"/>
      <c r="T126" s="468"/>
      <c r="U126" s="436"/>
      <c r="V126" s="436"/>
      <c r="W126" s="100"/>
    </row>
    <row r="127" spans="1:23" s="434" customFormat="1" ht="15.75" hidden="1" x14ac:dyDescent="0.25">
      <c r="A127" s="1263" t="str">
        <f t="shared" si="15"/>
        <v>Don't Show</v>
      </c>
      <c r="B127" s="1129" t="s">
        <v>1135</v>
      </c>
      <c r="C127" s="1119" t="str">
        <f>IFERROR(INDEX('PR Expenditure_7A import-export'!A$22:A$38,MATCH($B127,'PR Expenditure_7A import-export'!$N$22:$N$38,0)),"")</f>
        <v/>
      </c>
      <c r="D127" s="1109" t="str">
        <f>IFERROR(INDEX('PR Expenditure_7A import-export'!B$22:B$38,MATCH($B127,'PR Expenditure_7A import-export'!$N$22:$N$38,0)),"")</f>
        <v/>
      </c>
      <c r="E127" s="1110" t="str">
        <f>IFERROR(INDEX('PR Expenditure_7A import-export'!C$22:C$38,MATCH($B127,'PR Expenditure_7A import-export'!$N$22:$N$38,0)),"")</f>
        <v/>
      </c>
      <c r="F127" s="1111"/>
      <c r="G127" s="1110">
        <f t="shared" si="20"/>
        <v>0</v>
      </c>
      <c r="H127" s="1112" t="e">
        <f t="shared" si="21"/>
        <v>#VALUE!</v>
      </c>
      <c r="I127" s="1113"/>
      <c r="J127" s="1108"/>
      <c r="K127" s="1110" t="str">
        <f>IFERROR(INDEX('PR Expenditure_7A import-export'!I$22:I$38,MATCH($B127,'PR Expenditure_7A import-export'!$N$22:$N$38,0)),"")</f>
        <v/>
      </c>
      <c r="L127" s="1111"/>
      <c r="M127" s="1110">
        <f t="shared" si="22"/>
        <v>0</v>
      </c>
      <c r="N127" s="1120" t="e">
        <f t="shared" si="23"/>
        <v>#VALUE!</v>
      </c>
      <c r="O127" s="1351"/>
      <c r="P127" s="685"/>
      <c r="Q127" s="1336"/>
      <c r="R127" s="1337"/>
      <c r="S127" s="468"/>
      <c r="T127" s="468"/>
      <c r="U127" s="436"/>
      <c r="V127" s="436"/>
      <c r="W127" s="100"/>
    </row>
    <row r="128" spans="1:23" s="434" customFormat="1" ht="15.75" hidden="1" x14ac:dyDescent="0.25">
      <c r="A128" s="1263" t="str">
        <f t="shared" si="15"/>
        <v>Don't Show</v>
      </c>
      <c r="B128" s="1129" t="s">
        <v>1136</v>
      </c>
      <c r="C128" s="1119" t="str">
        <f>IFERROR(INDEX('PR Expenditure_7A import-export'!A$22:A$38,MATCH($B128,'PR Expenditure_7A import-export'!$N$22:$N$38,0)),"")</f>
        <v/>
      </c>
      <c r="D128" s="1109" t="str">
        <f>IFERROR(INDEX('PR Expenditure_7A import-export'!B$22:B$38,MATCH($B128,'PR Expenditure_7A import-export'!$N$22:$N$38,0)),"")</f>
        <v/>
      </c>
      <c r="E128" s="1110" t="str">
        <f>IFERROR(INDEX('PR Expenditure_7A import-export'!C$22:C$38,MATCH($B128,'PR Expenditure_7A import-export'!$N$22:$N$38,0)),"")</f>
        <v/>
      </c>
      <c r="F128" s="1111"/>
      <c r="G128" s="1110">
        <f t="shared" si="20"/>
        <v>0</v>
      </c>
      <c r="H128" s="1112" t="e">
        <f t="shared" si="21"/>
        <v>#VALUE!</v>
      </c>
      <c r="I128" s="1113"/>
      <c r="J128" s="1108"/>
      <c r="K128" s="1110" t="str">
        <f>IFERROR(INDEX('PR Expenditure_7A import-export'!I$22:I$38,MATCH($B128,'PR Expenditure_7A import-export'!$N$22:$N$38,0)),"")</f>
        <v/>
      </c>
      <c r="L128" s="1111"/>
      <c r="M128" s="1110">
        <f t="shared" si="22"/>
        <v>0</v>
      </c>
      <c r="N128" s="1120" t="e">
        <f t="shared" si="23"/>
        <v>#VALUE!</v>
      </c>
      <c r="O128" s="1351"/>
      <c r="P128" s="685"/>
      <c r="Q128" s="1336"/>
      <c r="R128" s="1337"/>
      <c r="S128" s="468"/>
      <c r="T128" s="468"/>
      <c r="U128" s="436"/>
      <c r="V128" s="436"/>
      <c r="W128" s="100"/>
    </row>
    <row r="129" spans="1:23" s="434" customFormat="1" ht="15.75" hidden="1" x14ac:dyDescent="0.25">
      <c r="A129" s="1263" t="str">
        <f t="shared" si="15"/>
        <v>Don't Show</v>
      </c>
      <c r="B129" s="1129" t="s">
        <v>1789</v>
      </c>
      <c r="C129" s="1119" t="str">
        <f>IFERROR(INDEX('PR Expenditure_7A import-export'!A$22:A$38,MATCH($B129,'PR Expenditure_7A import-export'!$N$22:$N$38,0)),"")</f>
        <v/>
      </c>
      <c r="D129" s="1109" t="str">
        <f>IFERROR(INDEX('PR Expenditure_7A import-export'!B$22:B$38,MATCH($B129,'PR Expenditure_7A import-export'!$N$22:$N$38,0)),"")</f>
        <v/>
      </c>
      <c r="E129" s="1110" t="str">
        <f>IFERROR(INDEX('PR Expenditure_7A import-export'!C$22:C$38,MATCH($B129,'PR Expenditure_7A import-export'!$N$22:$N$38,0)),"")</f>
        <v/>
      </c>
      <c r="F129" s="1111"/>
      <c r="G129" s="1110">
        <f t="shared" si="20"/>
        <v>0</v>
      </c>
      <c r="H129" s="1112" t="e">
        <f t="shared" si="21"/>
        <v>#VALUE!</v>
      </c>
      <c r="I129" s="1113"/>
      <c r="J129" s="1108"/>
      <c r="K129" s="1110" t="str">
        <f>IFERROR(INDEX('PR Expenditure_7A import-export'!I$22:I$38,MATCH($B129,'PR Expenditure_7A import-export'!$N$22:$N$38,0)),"")</f>
        <v/>
      </c>
      <c r="L129" s="1111"/>
      <c r="M129" s="1110">
        <f t="shared" si="22"/>
        <v>0</v>
      </c>
      <c r="N129" s="1120" t="e">
        <f t="shared" si="23"/>
        <v>#VALUE!</v>
      </c>
      <c r="O129" s="1351"/>
      <c r="P129" s="685"/>
      <c r="Q129" s="1336"/>
      <c r="R129" s="1337"/>
      <c r="S129" s="468"/>
      <c r="T129" s="468"/>
      <c r="U129" s="436"/>
      <c r="V129" s="436"/>
      <c r="W129" s="100"/>
    </row>
    <row r="130" spans="1:23" s="434" customFormat="1" ht="15.75" hidden="1" x14ac:dyDescent="0.25">
      <c r="A130" s="1263" t="str">
        <f t="shared" si="15"/>
        <v>Don't Show</v>
      </c>
      <c r="B130" s="1129" t="s">
        <v>1790</v>
      </c>
      <c r="C130" s="1119" t="str">
        <f>IFERROR(INDEX('PR Expenditure_7A import-export'!A$22:A$38,MATCH($B130,'PR Expenditure_7A import-export'!$N$22:$N$38,0)),"")</f>
        <v/>
      </c>
      <c r="D130" s="1109" t="str">
        <f>IFERROR(INDEX('PR Expenditure_7A import-export'!B$22:B$38,MATCH($B130,'PR Expenditure_7A import-export'!$N$22:$N$38,0)),"")</f>
        <v/>
      </c>
      <c r="E130" s="1110" t="str">
        <f>IFERROR(INDEX('PR Expenditure_7A import-export'!C$22:C$38,MATCH($B130,'PR Expenditure_7A import-export'!$N$22:$N$38,0)),"")</f>
        <v/>
      </c>
      <c r="F130" s="1111"/>
      <c r="G130" s="1110">
        <f t="shared" si="20"/>
        <v>0</v>
      </c>
      <c r="H130" s="1112" t="e">
        <f t="shared" si="21"/>
        <v>#VALUE!</v>
      </c>
      <c r="I130" s="1113"/>
      <c r="J130" s="1108"/>
      <c r="K130" s="1110" t="str">
        <f>IFERROR(INDEX('PR Expenditure_7A import-export'!I$22:I$38,MATCH($B130,'PR Expenditure_7A import-export'!$N$22:$N$38,0)),"")</f>
        <v/>
      </c>
      <c r="L130" s="1111"/>
      <c r="M130" s="1110">
        <f t="shared" si="22"/>
        <v>0</v>
      </c>
      <c r="N130" s="1120" t="e">
        <f t="shared" si="23"/>
        <v>#VALUE!</v>
      </c>
      <c r="O130" s="1351"/>
      <c r="P130" s="685"/>
      <c r="Q130" s="1336"/>
      <c r="R130" s="1337"/>
      <c r="S130" s="468"/>
      <c r="T130" s="468"/>
      <c r="U130" s="436"/>
      <c r="V130" s="436"/>
      <c r="W130" s="100"/>
    </row>
    <row r="131" spans="1:23" s="434" customFormat="1" ht="15.75" hidden="1" x14ac:dyDescent="0.25">
      <c r="A131" s="1263" t="str">
        <f t="shared" si="15"/>
        <v>Don't Show</v>
      </c>
      <c r="B131" s="1129" t="s">
        <v>1791</v>
      </c>
      <c r="C131" s="1119" t="str">
        <f>IFERROR(INDEX('PR Expenditure_7A import-export'!A$22:A$38,MATCH($B131,'PR Expenditure_7A import-export'!$N$22:$N$38,0)),"")</f>
        <v/>
      </c>
      <c r="D131" s="1109" t="str">
        <f>IFERROR(INDEX('PR Expenditure_7A import-export'!B$22:B$38,MATCH($B131,'PR Expenditure_7A import-export'!$N$22:$N$38,0)),"")</f>
        <v/>
      </c>
      <c r="E131" s="1110" t="str">
        <f>IFERROR(INDEX('PR Expenditure_7A import-export'!C$22:C$38,MATCH($B131,'PR Expenditure_7A import-export'!$N$22:$N$38,0)),"")</f>
        <v/>
      </c>
      <c r="F131" s="1111"/>
      <c r="G131" s="1110">
        <f t="shared" si="20"/>
        <v>0</v>
      </c>
      <c r="H131" s="1112" t="e">
        <f t="shared" si="21"/>
        <v>#VALUE!</v>
      </c>
      <c r="I131" s="1113"/>
      <c r="J131" s="1108"/>
      <c r="K131" s="1110" t="str">
        <f>IFERROR(INDEX('PR Expenditure_7A import-export'!I$22:I$38,MATCH($B131,'PR Expenditure_7A import-export'!$N$22:$N$38,0)),"")</f>
        <v/>
      </c>
      <c r="L131" s="1111"/>
      <c r="M131" s="1110">
        <f t="shared" si="22"/>
        <v>0</v>
      </c>
      <c r="N131" s="1120" t="e">
        <f t="shared" si="23"/>
        <v>#VALUE!</v>
      </c>
      <c r="O131" s="1351"/>
      <c r="P131" s="685"/>
      <c r="Q131" s="1336"/>
      <c r="R131" s="1337"/>
      <c r="S131" s="468"/>
      <c r="T131" s="468"/>
      <c r="U131" s="436"/>
      <c r="V131" s="436"/>
      <c r="W131" s="100"/>
    </row>
    <row r="132" spans="1:23" s="434" customFormat="1" ht="15.75" hidden="1" x14ac:dyDescent="0.25">
      <c r="A132" s="1263" t="str">
        <f t="shared" si="15"/>
        <v>Don't Show</v>
      </c>
      <c r="B132" s="1129" t="s">
        <v>1792</v>
      </c>
      <c r="C132" s="1119" t="str">
        <f>IFERROR(INDEX('PR Expenditure_7A import-export'!A$22:A$38,MATCH($B132,'PR Expenditure_7A import-export'!$N$22:$N$38,0)),"")</f>
        <v/>
      </c>
      <c r="D132" s="1109" t="str">
        <f>IFERROR(INDEX('PR Expenditure_7A import-export'!B$22:B$38,MATCH($B132,'PR Expenditure_7A import-export'!$N$22:$N$38,0)),"")</f>
        <v/>
      </c>
      <c r="E132" s="1110" t="str">
        <f>IFERROR(INDEX('PR Expenditure_7A import-export'!C$22:C$38,MATCH($B132,'PR Expenditure_7A import-export'!$N$22:$N$38,0)),"")</f>
        <v/>
      </c>
      <c r="F132" s="1111"/>
      <c r="G132" s="1110">
        <f t="shared" si="20"/>
        <v>0</v>
      </c>
      <c r="H132" s="1112" t="e">
        <f t="shared" si="21"/>
        <v>#VALUE!</v>
      </c>
      <c r="I132" s="1113"/>
      <c r="J132" s="1108"/>
      <c r="K132" s="1110" t="str">
        <f>IFERROR(INDEX('PR Expenditure_7A import-export'!I$22:I$38,MATCH($B132,'PR Expenditure_7A import-export'!$N$22:$N$38,0)),"")</f>
        <v/>
      </c>
      <c r="L132" s="1111"/>
      <c r="M132" s="1110">
        <f t="shared" si="22"/>
        <v>0</v>
      </c>
      <c r="N132" s="1120" t="e">
        <f t="shared" si="23"/>
        <v>#VALUE!</v>
      </c>
      <c r="O132" s="1351"/>
      <c r="P132" s="685"/>
      <c r="Q132" s="1336"/>
      <c r="R132" s="1337"/>
      <c r="S132" s="468"/>
      <c r="T132" s="468"/>
      <c r="U132" s="436"/>
      <c r="V132" s="436"/>
      <c r="W132" s="100"/>
    </row>
    <row r="133" spans="1:23" s="434" customFormat="1" ht="15.75" hidden="1" x14ac:dyDescent="0.25">
      <c r="A133" s="1263" t="str">
        <f t="shared" si="15"/>
        <v>Don't Show</v>
      </c>
      <c r="B133" s="1129" t="s">
        <v>1793</v>
      </c>
      <c r="C133" s="1119" t="str">
        <f>IFERROR(INDEX('PR Expenditure_7A import-export'!A$22:A$38,MATCH($B133,'PR Expenditure_7A import-export'!$N$22:$N$38,0)),"")</f>
        <v/>
      </c>
      <c r="D133" s="1109" t="str">
        <f>IFERROR(INDEX('PR Expenditure_7A import-export'!B$22:B$38,MATCH($B133,'PR Expenditure_7A import-export'!$N$22:$N$38,0)),"")</f>
        <v/>
      </c>
      <c r="E133" s="1110" t="str">
        <f>IFERROR(INDEX('PR Expenditure_7A import-export'!C$22:C$38,MATCH($B133,'PR Expenditure_7A import-export'!$N$22:$N$38,0)),"")</f>
        <v/>
      </c>
      <c r="F133" s="1111"/>
      <c r="G133" s="1110">
        <f t="shared" si="20"/>
        <v>0</v>
      </c>
      <c r="H133" s="1112" t="e">
        <f t="shared" si="21"/>
        <v>#VALUE!</v>
      </c>
      <c r="I133" s="1113"/>
      <c r="J133" s="1108"/>
      <c r="K133" s="1110" t="str">
        <f>IFERROR(INDEX('PR Expenditure_7A import-export'!I$22:I$38,MATCH($B133,'PR Expenditure_7A import-export'!$N$22:$N$38,0)),"")</f>
        <v/>
      </c>
      <c r="L133" s="1111"/>
      <c r="M133" s="1110">
        <f t="shared" si="22"/>
        <v>0</v>
      </c>
      <c r="N133" s="1120" t="e">
        <f t="shared" si="23"/>
        <v>#VALUE!</v>
      </c>
      <c r="O133" s="1351"/>
      <c r="P133" s="685"/>
      <c r="Q133" s="1336"/>
      <c r="R133" s="1337"/>
      <c r="S133" s="468"/>
      <c r="T133" s="468"/>
      <c r="U133" s="436"/>
      <c r="V133" s="436"/>
      <c r="W133" s="100"/>
    </row>
    <row r="134" spans="1:23" s="434" customFormat="1" ht="15.75" hidden="1" x14ac:dyDescent="0.25">
      <c r="A134" s="1263" t="str">
        <f t="shared" si="15"/>
        <v>Don't Show</v>
      </c>
      <c r="B134" s="1129" t="s">
        <v>1794</v>
      </c>
      <c r="C134" s="1119" t="str">
        <f>IFERROR(INDEX('PR Expenditure_7A import-export'!A$22:A$38,MATCH($B134,'PR Expenditure_7A import-export'!$N$22:$N$38,0)),"")</f>
        <v/>
      </c>
      <c r="D134" s="1109" t="str">
        <f>IFERROR(INDEX('PR Expenditure_7A import-export'!B$22:B$38,MATCH($B134,'PR Expenditure_7A import-export'!$N$22:$N$38,0)),"")</f>
        <v/>
      </c>
      <c r="E134" s="1110" t="str">
        <f>IFERROR(INDEX('PR Expenditure_7A import-export'!C$22:C$38,MATCH($B134,'PR Expenditure_7A import-export'!$N$22:$N$38,0)),"")</f>
        <v/>
      </c>
      <c r="F134" s="1111"/>
      <c r="G134" s="1110">
        <f t="shared" si="20"/>
        <v>0</v>
      </c>
      <c r="H134" s="1112" t="e">
        <f t="shared" si="21"/>
        <v>#VALUE!</v>
      </c>
      <c r="I134" s="1113"/>
      <c r="J134" s="1108"/>
      <c r="K134" s="1110" t="str">
        <f>IFERROR(INDEX('PR Expenditure_7A import-export'!I$22:I$38,MATCH($B134,'PR Expenditure_7A import-export'!$N$22:$N$38,0)),"")</f>
        <v/>
      </c>
      <c r="L134" s="1111"/>
      <c r="M134" s="1110">
        <f t="shared" si="22"/>
        <v>0</v>
      </c>
      <c r="N134" s="1120" t="e">
        <f t="shared" si="23"/>
        <v>#VALUE!</v>
      </c>
      <c r="O134" s="1351"/>
      <c r="P134" s="685"/>
      <c r="Q134" s="1336"/>
      <c r="R134" s="1337"/>
      <c r="S134" s="468"/>
      <c r="T134" s="468"/>
      <c r="U134" s="436"/>
      <c r="V134" s="436"/>
      <c r="W134" s="100"/>
    </row>
    <row r="135" spans="1:23" s="434" customFormat="1" ht="15.75" hidden="1" x14ac:dyDescent="0.25">
      <c r="A135" s="1263" t="str">
        <f t="shared" si="15"/>
        <v>Don't Show</v>
      </c>
      <c r="B135" s="1129" t="s">
        <v>1795</v>
      </c>
      <c r="C135" s="1119" t="str">
        <f>IFERROR(INDEX('PR Expenditure_7A import-export'!A$22:A$38,MATCH($B135,'PR Expenditure_7A import-export'!$N$22:$N$38,0)),"")</f>
        <v/>
      </c>
      <c r="D135" s="1109" t="str">
        <f>IFERROR(INDEX('PR Expenditure_7A import-export'!B$22:B$38,MATCH($B135,'PR Expenditure_7A import-export'!$N$22:$N$38,0)),"")</f>
        <v/>
      </c>
      <c r="E135" s="1110" t="str">
        <f>IFERROR(INDEX('PR Expenditure_7A import-export'!C$22:C$38,MATCH($B135,'PR Expenditure_7A import-export'!$N$22:$N$38,0)),"")</f>
        <v/>
      </c>
      <c r="F135" s="1111"/>
      <c r="G135" s="1110">
        <f t="shared" si="20"/>
        <v>0</v>
      </c>
      <c r="H135" s="1112" t="e">
        <f t="shared" si="21"/>
        <v>#VALUE!</v>
      </c>
      <c r="I135" s="1113"/>
      <c r="J135" s="1108"/>
      <c r="K135" s="1110" t="str">
        <f>IFERROR(INDEX('PR Expenditure_7A import-export'!I$22:I$38,MATCH($B135,'PR Expenditure_7A import-export'!$N$22:$N$38,0)),"")</f>
        <v/>
      </c>
      <c r="L135" s="1111"/>
      <c r="M135" s="1110">
        <f t="shared" si="22"/>
        <v>0</v>
      </c>
      <c r="N135" s="1120" t="e">
        <f t="shared" si="23"/>
        <v>#VALUE!</v>
      </c>
      <c r="O135" s="1351"/>
      <c r="P135" s="685"/>
      <c r="Q135" s="1336"/>
      <c r="R135" s="1337"/>
      <c r="S135" s="468"/>
      <c r="T135" s="468"/>
      <c r="U135" s="436"/>
      <c r="V135" s="436"/>
      <c r="W135" s="100"/>
    </row>
    <row r="136" spans="1:23" s="434" customFormat="1" ht="15.75" hidden="1" x14ac:dyDescent="0.25">
      <c r="A136" s="1263" t="str">
        <f t="shared" si="15"/>
        <v>Don't Show</v>
      </c>
      <c r="B136" s="1129" t="s">
        <v>1796</v>
      </c>
      <c r="C136" s="1119" t="str">
        <f>IFERROR(INDEX('PR Expenditure_7A import-export'!A$22:A$38,MATCH($B136,'PR Expenditure_7A import-export'!$N$22:$N$38,0)),"")</f>
        <v/>
      </c>
      <c r="D136" s="1109" t="str">
        <f>IFERROR(INDEX('PR Expenditure_7A import-export'!B$22:B$38,MATCH($B136,'PR Expenditure_7A import-export'!$N$22:$N$38,0)),"")</f>
        <v/>
      </c>
      <c r="E136" s="1110" t="str">
        <f>IFERROR(INDEX('PR Expenditure_7A import-export'!C$22:C$38,MATCH($B136,'PR Expenditure_7A import-export'!$N$22:$N$38,0)),"")</f>
        <v/>
      </c>
      <c r="F136" s="1111"/>
      <c r="G136" s="1110">
        <f t="shared" si="20"/>
        <v>0</v>
      </c>
      <c r="H136" s="1112" t="e">
        <f t="shared" si="21"/>
        <v>#VALUE!</v>
      </c>
      <c r="I136" s="1113"/>
      <c r="J136" s="1108"/>
      <c r="K136" s="1110" t="str">
        <f>IFERROR(INDEX('PR Expenditure_7A import-export'!I$22:I$38,MATCH($B136,'PR Expenditure_7A import-export'!$N$22:$N$38,0)),"")</f>
        <v/>
      </c>
      <c r="L136" s="1111"/>
      <c r="M136" s="1110">
        <f t="shared" si="22"/>
        <v>0</v>
      </c>
      <c r="N136" s="1120" t="e">
        <f t="shared" si="23"/>
        <v>#VALUE!</v>
      </c>
      <c r="O136" s="1351"/>
      <c r="P136" s="685"/>
      <c r="Q136" s="1336"/>
      <c r="R136" s="1337"/>
      <c r="S136" s="468"/>
      <c r="T136" s="468"/>
      <c r="U136" s="436"/>
      <c r="V136" s="436"/>
      <c r="W136" s="100"/>
    </row>
    <row r="137" spans="1:23" s="434" customFormat="1" ht="15.75" hidden="1" x14ac:dyDescent="0.25">
      <c r="A137" s="1263" t="str">
        <f t="shared" si="15"/>
        <v>Don't Show</v>
      </c>
      <c r="B137" s="1129" t="s">
        <v>1797</v>
      </c>
      <c r="C137" s="1119" t="str">
        <f>IFERROR(INDEX('PR Expenditure_7A import-export'!A$22:A$38,MATCH($B137,'PR Expenditure_7A import-export'!$N$22:$N$38,0)),"")</f>
        <v/>
      </c>
      <c r="D137" s="1109" t="str">
        <f>IFERROR(INDEX('PR Expenditure_7A import-export'!B$22:B$38,MATCH($B137,'PR Expenditure_7A import-export'!$N$22:$N$38,0)),"")</f>
        <v/>
      </c>
      <c r="E137" s="1110" t="str">
        <f>IFERROR(INDEX('PR Expenditure_7A import-export'!C$22:C$38,MATCH($B137,'PR Expenditure_7A import-export'!$N$22:$N$38,0)),"")</f>
        <v/>
      </c>
      <c r="F137" s="1111"/>
      <c r="G137" s="1110">
        <f t="shared" si="20"/>
        <v>0</v>
      </c>
      <c r="H137" s="1112" t="e">
        <f t="shared" si="21"/>
        <v>#VALUE!</v>
      </c>
      <c r="I137" s="1113"/>
      <c r="J137" s="1108"/>
      <c r="K137" s="1110" t="str">
        <f>IFERROR(INDEX('PR Expenditure_7A import-export'!I$22:I$38,MATCH($B137,'PR Expenditure_7A import-export'!$N$22:$N$38,0)),"")</f>
        <v/>
      </c>
      <c r="L137" s="1111"/>
      <c r="M137" s="1110">
        <f t="shared" si="22"/>
        <v>0</v>
      </c>
      <c r="N137" s="1120" t="e">
        <f t="shared" si="23"/>
        <v>#VALUE!</v>
      </c>
      <c r="O137" s="1351"/>
      <c r="P137" s="685"/>
      <c r="Q137" s="1336"/>
      <c r="R137" s="1337"/>
      <c r="S137" s="468"/>
      <c r="T137" s="468"/>
      <c r="U137" s="436"/>
      <c r="V137" s="436"/>
      <c r="W137" s="100"/>
    </row>
    <row r="138" spans="1:23" s="434" customFormat="1" ht="15.75" hidden="1" x14ac:dyDescent="0.25">
      <c r="A138" s="1263" t="str">
        <f t="shared" si="15"/>
        <v>Don't Show</v>
      </c>
      <c r="B138" s="1129" t="s">
        <v>1798</v>
      </c>
      <c r="C138" s="1119" t="str">
        <f>IFERROR(INDEX('PR Expenditure_7A import-export'!A$22:A$38,MATCH($B138,'PR Expenditure_7A import-export'!$N$22:$N$38,0)),"")</f>
        <v/>
      </c>
      <c r="D138" s="1109" t="str">
        <f>IFERROR(INDEX('PR Expenditure_7A import-export'!B$22:B$38,MATCH($B138,'PR Expenditure_7A import-export'!$N$22:$N$38,0)),"")</f>
        <v/>
      </c>
      <c r="E138" s="1110" t="str">
        <f>IFERROR(INDEX('PR Expenditure_7A import-export'!C$22:C$38,MATCH($B138,'PR Expenditure_7A import-export'!$N$22:$N$38,0)),"")</f>
        <v/>
      </c>
      <c r="F138" s="1111"/>
      <c r="G138" s="1110">
        <f t="shared" si="20"/>
        <v>0</v>
      </c>
      <c r="H138" s="1112" t="e">
        <f t="shared" si="21"/>
        <v>#VALUE!</v>
      </c>
      <c r="I138" s="1113"/>
      <c r="J138" s="1108"/>
      <c r="K138" s="1110" t="str">
        <f>IFERROR(INDEX('PR Expenditure_7A import-export'!I$22:I$38,MATCH($B138,'PR Expenditure_7A import-export'!$N$22:$N$38,0)),"")</f>
        <v/>
      </c>
      <c r="L138" s="1111"/>
      <c r="M138" s="1110">
        <f t="shared" si="22"/>
        <v>0</v>
      </c>
      <c r="N138" s="1120" t="e">
        <f t="shared" si="23"/>
        <v>#VALUE!</v>
      </c>
      <c r="O138" s="1351"/>
      <c r="P138" s="685"/>
      <c r="Q138" s="1336"/>
      <c r="R138" s="1337"/>
      <c r="S138" s="468"/>
      <c r="T138" s="468"/>
      <c r="U138" s="436"/>
      <c r="V138" s="436"/>
      <c r="W138" s="100"/>
    </row>
    <row r="139" spans="1:23" s="434" customFormat="1" ht="15.75" hidden="1" x14ac:dyDescent="0.25">
      <c r="A139" s="1263" t="str">
        <f t="shared" si="15"/>
        <v>Don't Show</v>
      </c>
      <c r="B139" s="1129" t="s">
        <v>1799</v>
      </c>
      <c r="C139" s="1119" t="str">
        <f>IFERROR(INDEX('PR Expenditure_7A import-export'!A$22:A$38,MATCH($B139,'PR Expenditure_7A import-export'!$N$22:$N$38,0)),"")</f>
        <v/>
      </c>
      <c r="D139" s="1109" t="str">
        <f>IFERROR(INDEX('PR Expenditure_7A import-export'!B$22:B$38,MATCH($B139,'PR Expenditure_7A import-export'!$N$22:$N$38,0)),"")</f>
        <v/>
      </c>
      <c r="E139" s="1110" t="str">
        <f>IFERROR(INDEX('PR Expenditure_7A import-export'!C$22:C$38,MATCH($B139,'PR Expenditure_7A import-export'!$N$22:$N$38,0)),"")</f>
        <v/>
      </c>
      <c r="F139" s="1111"/>
      <c r="G139" s="1110">
        <f t="shared" si="20"/>
        <v>0</v>
      </c>
      <c r="H139" s="1112" t="e">
        <f t="shared" si="21"/>
        <v>#VALUE!</v>
      </c>
      <c r="I139" s="1113"/>
      <c r="J139" s="1108"/>
      <c r="K139" s="1110" t="str">
        <f>IFERROR(INDEX('PR Expenditure_7A import-export'!I$22:I$38,MATCH($B139,'PR Expenditure_7A import-export'!$N$22:$N$38,0)),"")</f>
        <v/>
      </c>
      <c r="L139" s="1111"/>
      <c r="M139" s="1110">
        <f t="shared" si="22"/>
        <v>0</v>
      </c>
      <c r="N139" s="1120" t="e">
        <f t="shared" si="23"/>
        <v>#VALUE!</v>
      </c>
      <c r="O139" s="1351"/>
      <c r="P139" s="685"/>
      <c r="Q139" s="1336"/>
      <c r="R139" s="1337"/>
      <c r="S139" s="468"/>
      <c r="T139" s="468"/>
      <c r="U139" s="436"/>
      <c r="V139" s="436"/>
      <c r="W139" s="100"/>
    </row>
    <row r="140" spans="1:23" s="434" customFormat="1" ht="15.75" hidden="1" x14ac:dyDescent="0.25">
      <c r="A140" s="1263" t="str">
        <f t="shared" si="15"/>
        <v>Don't Show</v>
      </c>
      <c r="B140" s="1129" t="s">
        <v>1800</v>
      </c>
      <c r="C140" s="1119" t="str">
        <f>IFERROR(INDEX('PR Expenditure_7A import-export'!A$22:A$38,MATCH($B140,'PR Expenditure_7A import-export'!$N$22:$N$38,0)),"")</f>
        <v/>
      </c>
      <c r="D140" s="1109" t="str">
        <f>IFERROR(INDEX('PR Expenditure_7A import-export'!B$22:B$38,MATCH($B140,'PR Expenditure_7A import-export'!$N$22:$N$38,0)),"")</f>
        <v/>
      </c>
      <c r="E140" s="1110" t="str">
        <f>IFERROR(INDEX('PR Expenditure_7A import-export'!C$22:C$38,MATCH($B140,'PR Expenditure_7A import-export'!$N$22:$N$38,0)),"")</f>
        <v/>
      </c>
      <c r="F140" s="1111"/>
      <c r="G140" s="1110">
        <f t="shared" si="20"/>
        <v>0</v>
      </c>
      <c r="H140" s="1112" t="e">
        <f t="shared" si="21"/>
        <v>#VALUE!</v>
      </c>
      <c r="I140" s="1113"/>
      <c r="J140" s="1108"/>
      <c r="K140" s="1110" t="str">
        <f>IFERROR(INDEX('PR Expenditure_7A import-export'!I$22:I$38,MATCH($B140,'PR Expenditure_7A import-export'!$N$22:$N$38,0)),"")</f>
        <v/>
      </c>
      <c r="L140" s="1111"/>
      <c r="M140" s="1110">
        <f t="shared" si="22"/>
        <v>0</v>
      </c>
      <c r="N140" s="1120" t="e">
        <f t="shared" si="23"/>
        <v>#VALUE!</v>
      </c>
      <c r="O140" s="1351"/>
      <c r="P140" s="685"/>
      <c r="Q140" s="1336"/>
      <c r="R140" s="1337"/>
      <c r="S140" s="468"/>
      <c r="T140" s="468"/>
      <c r="U140" s="436"/>
      <c r="V140" s="436"/>
      <c r="W140" s="100"/>
    </row>
    <row r="141" spans="1:23" s="434" customFormat="1" ht="15.75" hidden="1" x14ac:dyDescent="0.25">
      <c r="A141" s="1263" t="str">
        <f t="shared" si="15"/>
        <v>Don't Show</v>
      </c>
      <c r="B141" s="1129" t="s">
        <v>1801</v>
      </c>
      <c r="C141" s="1119" t="str">
        <f>IFERROR(INDEX('PR Expenditure_7A import-export'!A$22:A$38,MATCH($B141,'PR Expenditure_7A import-export'!$N$22:$N$38,0)),"")</f>
        <v/>
      </c>
      <c r="D141" s="1109" t="str">
        <f>IFERROR(INDEX('PR Expenditure_7A import-export'!B$22:B$38,MATCH($B141,'PR Expenditure_7A import-export'!$N$22:$N$38,0)),"")</f>
        <v/>
      </c>
      <c r="E141" s="1110" t="str">
        <f>IFERROR(INDEX('PR Expenditure_7A import-export'!C$22:C$38,MATCH($B141,'PR Expenditure_7A import-export'!$N$22:$N$38,0)),"")</f>
        <v/>
      </c>
      <c r="F141" s="1111"/>
      <c r="G141" s="1110">
        <f t="shared" si="20"/>
        <v>0</v>
      </c>
      <c r="H141" s="1112" t="e">
        <f t="shared" si="21"/>
        <v>#VALUE!</v>
      </c>
      <c r="I141" s="1113"/>
      <c r="J141" s="1108"/>
      <c r="K141" s="1110" t="str">
        <f>IFERROR(INDEX('PR Expenditure_7A import-export'!I$22:I$38,MATCH($B141,'PR Expenditure_7A import-export'!$N$22:$N$38,0)),"")</f>
        <v/>
      </c>
      <c r="L141" s="1111"/>
      <c r="M141" s="1110">
        <f t="shared" si="22"/>
        <v>0</v>
      </c>
      <c r="N141" s="1120" t="e">
        <f t="shared" si="23"/>
        <v>#VALUE!</v>
      </c>
      <c r="O141" s="1351"/>
      <c r="P141" s="685"/>
      <c r="Q141" s="1336"/>
      <c r="R141" s="1337"/>
      <c r="S141" s="468"/>
      <c r="T141" s="468"/>
      <c r="U141" s="436"/>
      <c r="V141" s="436"/>
      <c r="W141" s="100"/>
    </row>
    <row r="142" spans="1:23" s="434" customFormat="1" ht="15.75" hidden="1" x14ac:dyDescent="0.25">
      <c r="A142" s="1263" t="str">
        <f t="shared" si="15"/>
        <v>Don't Show</v>
      </c>
      <c r="B142" s="1129" t="s">
        <v>1802</v>
      </c>
      <c r="C142" s="1119" t="str">
        <f>IFERROR(INDEX('PR Expenditure_7A import-export'!A$22:A$38,MATCH($B142,'PR Expenditure_7A import-export'!$N$22:$N$38,0)),"")</f>
        <v/>
      </c>
      <c r="D142" s="1109" t="str">
        <f>IFERROR(INDEX('PR Expenditure_7A import-export'!B$22:B$38,MATCH($B142,'PR Expenditure_7A import-export'!$N$22:$N$38,0)),"")</f>
        <v/>
      </c>
      <c r="E142" s="1110" t="str">
        <f>IFERROR(INDEX('PR Expenditure_7A import-export'!C$22:C$38,MATCH($B142,'PR Expenditure_7A import-export'!$N$22:$N$38,0)),"")</f>
        <v/>
      </c>
      <c r="F142" s="1111"/>
      <c r="G142" s="1110">
        <f t="shared" si="20"/>
        <v>0</v>
      </c>
      <c r="H142" s="1112" t="e">
        <f t="shared" si="21"/>
        <v>#VALUE!</v>
      </c>
      <c r="I142" s="1113"/>
      <c r="J142" s="1108"/>
      <c r="K142" s="1110" t="str">
        <f>IFERROR(INDEX('PR Expenditure_7A import-export'!I$22:I$38,MATCH($B142,'PR Expenditure_7A import-export'!$N$22:$N$38,0)),"")</f>
        <v/>
      </c>
      <c r="L142" s="1111"/>
      <c r="M142" s="1110">
        <f t="shared" si="22"/>
        <v>0</v>
      </c>
      <c r="N142" s="1120" t="e">
        <f t="shared" si="23"/>
        <v>#VALUE!</v>
      </c>
      <c r="O142" s="1351"/>
      <c r="P142" s="685"/>
      <c r="Q142" s="1336"/>
      <c r="R142" s="1337"/>
      <c r="S142" s="468"/>
      <c r="T142" s="468"/>
      <c r="U142" s="436"/>
      <c r="V142" s="436"/>
      <c r="W142" s="100"/>
    </row>
    <row r="143" spans="1:23" s="434" customFormat="1" ht="15.75" hidden="1" x14ac:dyDescent="0.25">
      <c r="A143" s="1263" t="str">
        <f t="shared" si="15"/>
        <v>Don't Show</v>
      </c>
      <c r="B143" s="1129" t="s">
        <v>1803</v>
      </c>
      <c r="C143" s="1119" t="str">
        <f>IFERROR(INDEX('PR Expenditure_7A import-export'!A$22:A$38,MATCH($B143,'PR Expenditure_7A import-export'!$N$22:$N$38,0)),"")</f>
        <v/>
      </c>
      <c r="D143" s="1109" t="str">
        <f>IFERROR(INDEX('PR Expenditure_7A import-export'!B$22:B$38,MATCH($B143,'PR Expenditure_7A import-export'!$N$22:$N$38,0)),"")</f>
        <v/>
      </c>
      <c r="E143" s="1110" t="str">
        <f>IFERROR(INDEX('PR Expenditure_7A import-export'!C$22:C$38,MATCH($B143,'PR Expenditure_7A import-export'!$N$22:$N$38,0)),"")</f>
        <v/>
      </c>
      <c r="F143" s="1111"/>
      <c r="G143" s="1110">
        <f t="shared" si="20"/>
        <v>0</v>
      </c>
      <c r="H143" s="1112" t="e">
        <f t="shared" si="21"/>
        <v>#VALUE!</v>
      </c>
      <c r="I143" s="1113"/>
      <c r="J143" s="1108"/>
      <c r="K143" s="1110" t="str">
        <f>IFERROR(INDEX('PR Expenditure_7A import-export'!I$22:I$38,MATCH($B143,'PR Expenditure_7A import-export'!$N$22:$N$38,0)),"")</f>
        <v/>
      </c>
      <c r="L143" s="1111"/>
      <c r="M143" s="1110">
        <f t="shared" si="22"/>
        <v>0</v>
      </c>
      <c r="N143" s="1120" t="e">
        <f t="shared" si="23"/>
        <v>#VALUE!</v>
      </c>
      <c r="O143" s="1351"/>
      <c r="P143" s="685"/>
      <c r="Q143" s="1336"/>
      <c r="R143" s="1337"/>
      <c r="S143" s="468"/>
      <c r="T143" s="468"/>
      <c r="U143" s="436"/>
      <c r="V143" s="436"/>
      <c r="W143" s="100"/>
    </row>
    <row r="144" spans="1:23" s="434" customFormat="1" ht="15.75" hidden="1" x14ac:dyDescent="0.25">
      <c r="A144" s="1263" t="str">
        <f t="shared" si="15"/>
        <v>Don't Show</v>
      </c>
      <c r="B144" s="1129" t="s">
        <v>1804</v>
      </c>
      <c r="C144" s="1119" t="str">
        <f>IFERROR(INDEX('PR Expenditure_7A import-export'!A$22:A$38,MATCH($B144,'PR Expenditure_7A import-export'!$N$22:$N$38,0)),"")</f>
        <v/>
      </c>
      <c r="D144" s="1109" t="str">
        <f>IFERROR(INDEX('PR Expenditure_7A import-export'!B$22:B$38,MATCH($B144,'PR Expenditure_7A import-export'!$N$22:$N$38,0)),"")</f>
        <v/>
      </c>
      <c r="E144" s="1110" t="str">
        <f>IFERROR(INDEX('PR Expenditure_7A import-export'!C$22:C$38,MATCH($B144,'PR Expenditure_7A import-export'!$N$22:$N$38,0)),"")</f>
        <v/>
      </c>
      <c r="F144" s="1111"/>
      <c r="G144" s="1110">
        <f t="shared" si="20"/>
        <v>0</v>
      </c>
      <c r="H144" s="1112" t="e">
        <f t="shared" si="21"/>
        <v>#VALUE!</v>
      </c>
      <c r="I144" s="1113"/>
      <c r="J144" s="1108"/>
      <c r="K144" s="1110" t="str">
        <f>IFERROR(INDEX('PR Expenditure_7A import-export'!I$22:I$38,MATCH($B144,'PR Expenditure_7A import-export'!$N$22:$N$38,0)),"")</f>
        <v/>
      </c>
      <c r="L144" s="1111"/>
      <c r="M144" s="1110">
        <f t="shared" si="22"/>
        <v>0</v>
      </c>
      <c r="N144" s="1120" t="e">
        <f t="shared" si="23"/>
        <v>#VALUE!</v>
      </c>
      <c r="O144" s="1351"/>
      <c r="P144" s="685"/>
      <c r="Q144" s="1336"/>
      <c r="R144" s="1337"/>
      <c r="S144" s="468"/>
      <c r="T144" s="468"/>
      <c r="U144" s="436"/>
      <c r="V144" s="436"/>
      <c r="W144" s="100"/>
    </row>
    <row r="145" spans="1:23" s="434" customFormat="1" ht="15.75" hidden="1" x14ac:dyDescent="0.25">
      <c r="A145" s="1263" t="str">
        <f t="shared" si="15"/>
        <v>Don't Show</v>
      </c>
      <c r="B145" s="1129" t="s">
        <v>1805</v>
      </c>
      <c r="C145" s="1119" t="str">
        <f>IFERROR(INDEX('PR Expenditure_7A import-export'!A$22:A$38,MATCH($B145,'PR Expenditure_7A import-export'!$N$22:$N$38,0)),"")</f>
        <v/>
      </c>
      <c r="D145" s="1109" t="str">
        <f>IFERROR(INDEX('PR Expenditure_7A import-export'!B$22:B$38,MATCH($B145,'PR Expenditure_7A import-export'!$N$22:$N$38,0)),"")</f>
        <v/>
      </c>
      <c r="E145" s="1110" t="str">
        <f>IFERROR(INDEX('PR Expenditure_7A import-export'!C$22:C$38,MATCH($B145,'PR Expenditure_7A import-export'!$N$22:$N$38,0)),"")</f>
        <v/>
      </c>
      <c r="F145" s="1111"/>
      <c r="G145" s="1110">
        <f t="shared" si="20"/>
        <v>0</v>
      </c>
      <c r="H145" s="1112" t="e">
        <f t="shared" si="21"/>
        <v>#VALUE!</v>
      </c>
      <c r="I145" s="1113"/>
      <c r="J145" s="1108"/>
      <c r="K145" s="1110" t="str">
        <f>IFERROR(INDEX('PR Expenditure_7A import-export'!I$22:I$38,MATCH($B145,'PR Expenditure_7A import-export'!$N$22:$N$38,0)),"")</f>
        <v/>
      </c>
      <c r="L145" s="1111"/>
      <c r="M145" s="1110">
        <f t="shared" si="22"/>
        <v>0</v>
      </c>
      <c r="N145" s="1120" t="e">
        <f t="shared" si="23"/>
        <v>#VALUE!</v>
      </c>
      <c r="O145" s="1351"/>
      <c r="P145" s="685"/>
      <c r="Q145" s="1336"/>
      <c r="R145" s="1337"/>
      <c r="S145" s="468"/>
      <c r="T145" s="468"/>
      <c r="U145" s="436"/>
      <c r="V145" s="436"/>
      <c r="W145" s="100"/>
    </row>
    <row r="146" spans="1:23" s="434" customFormat="1" ht="15.75" hidden="1" x14ac:dyDescent="0.25">
      <c r="A146" s="1263" t="str">
        <f t="shared" si="15"/>
        <v>Don't Show</v>
      </c>
      <c r="B146" s="1129" t="s">
        <v>1806</v>
      </c>
      <c r="C146" s="1119" t="str">
        <f>IFERROR(INDEX('PR Expenditure_7A import-export'!A$22:A$38,MATCH($B146,'PR Expenditure_7A import-export'!$N$22:$N$38,0)),"")</f>
        <v/>
      </c>
      <c r="D146" s="1109" t="str">
        <f>IFERROR(INDEX('PR Expenditure_7A import-export'!B$22:B$38,MATCH($B146,'PR Expenditure_7A import-export'!$N$22:$N$38,0)),"")</f>
        <v/>
      </c>
      <c r="E146" s="1110" t="str">
        <f>IFERROR(INDEX('PR Expenditure_7A import-export'!C$22:C$38,MATCH($B146,'PR Expenditure_7A import-export'!$N$22:$N$38,0)),"")</f>
        <v/>
      </c>
      <c r="F146" s="1111"/>
      <c r="G146" s="1110">
        <f t="shared" si="20"/>
        <v>0</v>
      </c>
      <c r="H146" s="1112" t="e">
        <f t="shared" si="21"/>
        <v>#VALUE!</v>
      </c>
      <c r="I146" s="1113"/>
      <c r="J146" s="1108"/>
      <c r="K146" s="1110" t="str">
        <f>IFERROR(INDEX('PR Expenditure_7A import-export'!I$22:I$38,MATCH($B146,'PR Expenditure_7A import-export'!$N$22:$N$38,0)),"")</f>
        <v/>
      </c>
      <c r="L146" s="1111"/>
      <c r="M146" s="1110">
        <f t="shared" si="22"/>
        <v>0</v>
      </c>
      <c r="N146" s="1120" t="e">
        <f t="shared" si="23"/>
        <v>#VALUE!</v>
      </c>
      <c r="O146" s="1351"/>
      <c r="P146" s="685"/>
      <c r="Q146" s="1336"/>
      <c r="R146" s="1337"/>
      <c r="S146" s="468"/>
      <c r="T146" s="468"/>
      <c r="U146" s="436"/>
      <c r="V146" s="436"/>
      <c r="W146" s="100"/>
    </row>
    <row r="147" spans="1:23" s="434" customFormat="1" ht="15.75" hidden="1" x14ac:dyDescent="0.25">
      <c r="A147" s="1263" t="str">
        <f t="shared" si="15"/>
        <v>Don't Show</v>
      </c>
      <c r="B147" s="1129" t="s">
        <v>1807</v>
      </c>
      <c r="C147" s="1119" t="str">
        <f>IFERROR(INDEX('PR Expenditure_7A import-export'!A$22:A$38,MATCH($B147,'PR Expenditure_7A import-export'!$N$22:$N$38,0)),"")</f>
        <v/>
      </c>
      <c r="D147" s="1109" t="str">
        <f>IFERROR(INDEX('PR Expenditure_7A import-export'!B$22:B$38,MATCH($B147,'PR Expenditure_7A import-export'!$N$22:$N$38,0)),"")</f>
        <v/>
      </c>
      <c r="E147" s="1110" t="str">
        <f>IFERROR(INDEX('PR Expenditure_7A import-export'!C$22:C$38,MATCH($B147,'PR Expenditure_7A import-export'!$N$22:$N$38,0)),"")</f>
        <v/>
      </c>
      <c r="F147" s="1111"/>
      <c r="G147" s="1110">
        <f t="shared" si="20"/>
        <v>0</v>
      </c>
      <c r="H147" s="1112" t="e">
        <f t="shared" si="21"/>
        <v>#VALUE!</v>
      </c>
      <c r="I147" s="1113"/>
      <c r="J147" s="1108"/>
      <c r="K147" s="1110" t="str">
        <f>IFERROR(INDEX('PR Expenditure_7A import-export'!I$22:I$38,MATCH($B147,'PR Expenditure_7A import-export'!$N$22:$N$38,0)),"")</f>
        <v/>
      </c>
      <c r="L147" s="1111"/>
      <c r="M147" s="1110">
        <f t="shared" si="22"/>
        <v>0</v>
      </c>
      <c r="N147" s="1120" t="e">
        <f t="shared" si="23"/>
        <v>#VALUE!</v>
      </c>
      <c r="O147" s="1351"/>
      <c r="P147" s="685"/>
      <c r="Q147" s="1336"/>
      <c r="R147" s="1337"/>
      <c r="S147" s="468"/>
      <c r="T147" s="468"/>
      <c r="U147" s="436"/>
      <c r="V147" s="436"/>
      <c r="W147" s="100"/>
    </row>
    <row r="148" spans="1:23" s="434" customFormat="1" ht="15.75" hidden="1" x14ac:dyDescent="0.25">
      <c r="A148" s="1263" t="str">
        <f t="shared" si="15"/>
        <v>Don't Show</v>
      </c>
      <c r="B148" s="1129" t="s">
        <v>1808</v>
      </c>
      <c r="C148" s="1119" t="str">
        <f>IFERROR(INDEX('PR Expenditure_7A import-export'!A$22:A$38,MATCH($B148,'PR Expenditure_7A import-export'!$N$22:$N$38,0)),"")</f>
        <v/>
      </c>
      <c r="D148" s="1109" t="str">
        <f>IFERROR(INDEX('PR Expenditure_7A import-export'!B$22:B$38,MATCH($B148,'PR Expenditure_7A import-export'!$N$22:$N$38,0)),"")</f>
        <v/>
      </c>
      <c r="E148" s="1110" t="str">
        <f>IFERROR(INDEX('PR Expenditure_7A import-export'!C$22:C$38,MATCH($B148,'PR Expenditure_7A import-export'!$N$22:$N$38,0)),"")</f>
        <v/>
      </c>
      <c r="F148" s="1111"/>
      <c r="G148" s="1110">
        <f t="shared" si="20"/>
        <v>0</v>
      </c>
      <c r="H148" s="1112" t="e">
        <f t="shared" si="21"/>
        <v>#VALUE!</v>
      </c>
      <c r="I148" s="1113"/>
      <c r="J148" s="1108"/>
      <c r="K148" s="1110" t="str">
        <f>IFERROR(INDEX('PR Expenditure_7A import-export'!I$22:I$38,MATCH($B148,'PR Expenditure_7A import-export'!$N$22:$N$38,0)),"")</f>
        <v/>
      </c>
      <c r="L148" s="1111"/>
      <c r="M148" s="1110">
        <f t="shared" si="22"/>
        <v>0</v>
      </c>
      <c r="N148" s="1120" t="e">
        <f t="shared" si="23"/>
        <v>#VALUE!</v>
      </c>
      <c r="O148" s="1351"/>
      <c r="P148" s="685"/>
      <c r="Q148" s="1336"/>
      <c r="R148" s="1337"/>
      <c r="S148" s="468"/>
      <c r="T148" s="468"/>
      <c r="U148" s="436"/>
      <c r="V148" s="436"/>
      <c r="W148" s="100"/>
    </row>
    <row r="149" spans="1:23" s="434" customFormat="1" ht="15.75" hidden="1" x14ac:dyDescent="0.25">
      <c r="A149" s="1263" t="str">
        <f t="shared" si="15"/>
        <v>Don't Show</v>
      </c>
      <c r="B149" s="1129" t="s">
        <v>1809</v>
      </c>
      <c r="C149" s="1119" t="str">
        <f>IFERROR(INDEX('PR Expenditure_7A import-export'!A$22:A$38,MATCH($B149,'PR Expenditure_7A import-export'!$N$22:$N$38,0)),"")</f>
        <v/>
      </c>
      <c r="D149" s="1109" t="str">
        <f>IFERROR(INDEX('PR Expenditure_7A import-export'!B$22:B$38,MATCH($B149,'PR Expenditure_7A import-export'!$N$22:$N$38,0)),"")</f>
        <v/>
      </c>
      <c r="E149" s="1110" t="str">
        <f>IFERROR(INDEX('PR Expenditure_7A import-export'!C$22:C$38,MATCH($B149,'PR Expenditure_7A import-export'!$N$22:$N$38,0)),"")</f>
        <v/>
      </c>
      <c r="F149" s="1111"/>
      <c r="G149" s="1110">
        <f t="shared" si="20"/>
        <v>0</v>
      </c>
      <c r="H149" s="1112" t="e">
        <f t="shared" si="21"/>
        <v>#VALUE!</v>
      </c>
      <c r="I149" s="1113"/>
      <c r="J149" s="1108"/>
      <c r="K149" s="1110" t="str">
        <f>IFERROR(INDEX('PR Expenditure_7A import-export'!I$22:I$38,MATCH($B149,'PR Expenditure_7A import-export'!$N$22:$N$38,0)),"")</f>
        <v/>
      </c>
      <c r="L149" s="1111"/>
      <c r="M149" s="1110">
        <f t="shared" si="22"/>
        <v>0</v>
      </c>
      <c r="N149" s="1120" t="e">
        <f t="shared" si="23"/>
        <v>#VALUE!</v>
      </c>
      <c r="O149" s="1351"/>
      <c r="P149" s="685"/>
      <c r="Q149" s="1336"/>
      <c r="R149" s="1337"/>
      <c r="S149" s="468"/>
      <c r="T149" s="468"/>
      <c r="U149" s="436"/>
      <c r="V149" s="436"/>
      <c r="W149" s="100"/>
    </row>
    <row r="150" spans="1:23" s="434" customFormat="1" ht="15.75" hidden="1" x14ac:dyDescent="0.25">
      <c r="A150" s="1263" t="str">
        <f t="shared" si="15"/>
        <v>Don't Show</v>
      </c>
      <c r="B150" s="1129" t="s">
        <v>1810</v>
      </c>
      <c r="C150" s="1119" t="str">
        <f>IFERROR(INDEX('PR Expenditure_7A import-export'!A$22:A$38,MATCH($B150,'PR Expenditure_7A import-export'!$N$22:$N$38,0)),"")</f>
        <v/>
      </c>
      <c r="D150" s="1109" t="str">
        <f>IFERROR(INDEX('PR Expenditure_7A import-export'!B$22:B$38,MATCH($B150,'PR Expenditure_7A import-export'!$N$22:$N$38,0)),"")</f>
        <v/>
      </c>
      <c r="E150" s="1110" t="str">
        <f>IFERROR(INDEX('PR Expenditure_7A import-export'!C$22:C$38,MATCH($B150,'PR Expenditure_7A import-export'!$N$22:$N$38,0)),"")</f>
        <v/>
      </c>
      <c r="F150" s="1111"/>
      <c r="G150" s="1110">
        <f t="shared" si="20"/>
        <v>0</v>
      </c>
      <c r="H150" s="1112" t="e">
        <f t="shared" si="21"/>
        <v>#VALUE!</v>
      </c>
      <c r="I150" s="1113"/>
      <c r="J150" s="1108"/>
      <c r="K150" s="1110" t="str">
        <f>IFERROR(INDEX('PR Expenditure_7A import-export'!I$22:I$38,MATCH($B150,'PR Expenditure_7A import-export'!$N$22:$N$38,0)),"")</f>
        <v/>
      </c>
      <c r="L150" s="1111"/>
      <c r="M150" s="1110">
        <f t="shared" si="22"/>
        <v>0</v>
      </c>
      <c r="N150" s="1120" t="e">
        <f t="shared" si="23"/>
        <v>#VALUE!</v>
      </c>
      <c r="O150" s="1351"/>
      <c r="P150" s="685"/>
      <c r="Q150" s="1336"/>
      <c r="R150" s="1337"/>
      <c r="S150" s="468"/>
      <c r="T150" s="468"/>
      <c r="U150" s="436"/>
      <c r="V150" s="436"/>
      <c r="W150" s="100"/>
    </row>
    <row r="151" spans="1:23" s="434" customFormat="1" ht="15.75" hidden="1" x14ac:dyDescent="0.25">
      <c r="A151" s="1263" t="str">
        <f t="shared" si="15"/>
        <v>Don't Show</v>
      </c>
      <c r="B151" s="1129" t="s">
        <v>1811</v>
      </c>
      <c r="C151" s="1119" t="str">
        <f>IFERROR(INDEX('PR Expenditure_7A import-export'!A$22:A$38,MATCH($B151,'PR Expenditure_7A import-export'!$N$22:$N$38,0)),"")</f>
        <v/>
      </c>
      <c r="D151" s="1109" t="str">
        <f>IFERROR(INDEX('PR Expenditure_7A import-export'!B$22:B$38,MATCH($B151,'PR Expenditure_7A import-export'!$N$22:$N$38,0)),"")</f>
        <v/>
      </c>
      <c r="E151" s="1110" t="str">
        <f>IFERROR(INDEX('PR Expenditure_7A import-export'!C$22:C$38,MATCH($B151,'PR Expenditure_7A import-export'!$N$22:$N$38,0)),"")</f>
        <v/>
      </c>
      <c r="F151" s="1111"/>
      <c r="G151" s="1110">
        <f t="shared" si="20"/>
        <v>0</v>
      </c>
      <c r="H151" s="1112" t="e">
        <f t="shared" si="21"/>
        <v>#VALUE!</v>
      </c>
      <c r="I151" s="1113"/>
      <c r="J151" s="1108"/>
      <c r="K151" s="1110" t="str">
        <f>IFERROR(INDEX('PR Expenditure_7A import-export'!I$22:I$38,MATCH($B151,'PR Expenditure_7A import-export'!$N$22:$N$38,0)),"")</f>
        <v/>
      </c>
      <c r="L151" s="1111"/>
      <c r="M151" s="1110">
        <f t="shared" si="22"/>
        <v>0</v>
      </c>
      <c r="N151" s="1120" t="e">
        <f t="shared" si="23"/>
        <v>#VALUE!</v>
      </c>
      <c r="O151" s="1351"/>
      <c r="P151" s="685"/>
      <c r="Q151" s="1336"/>
      <c r="R151" s="1337"/>
      <c r="S151" s="468"/>
      <c r="T151" s="468"/>
      <c r="U151" s="436"/>
      <c r="V151" s="436"/>
      <c r="W151" s="100"/>
    </row>
    <row r="152" spans="1:23" s="434" customFormat="1" ht="15.75" hidden="1" x14ac:dyDescent="0.25">
      <c r="A152" s="1263" t="str">
        <f t="shared" si="15"/>
        <v>Don't Show</v>
      </c>
      <c r="B152" s="1129" t="s">
        <v>1812</v>
      </c>
      <c r="C152" s="1119" t="str">
        <f>IFERROR(INDEX('PR Expenditure_7A import-export'!A$22:A$38,MATCH($B152,'PR Expenditure_7A import-export'!$N$22:$N$38,0)),"")</f>
        <v/>
      </c>
      <c r="D152" s="1109" t="str">
        <f>IFERROR(INDEX('PR Expenditure_7A import-export'!B$22:B$38,MATCH($B152,'PR Expenditure_7A import-export'!$N$22:$N$38,0)),"")</f>
        <v/>
      </c>
      <c r="E152" s="1110" t="str">
        <f>IFERROR(INDEX('PR Expenditure_7A import-export'!C$22:C$38,MATCH($B152,'PR Expenditure_7A import-export'!$N$22:$N$38,0)),"")</f>
        <v/>
      </c>
      <c r="F152" s="1111"/>
      <c r="G152" s="1110">
        <f t="shared" si="20"/>
        <v>0</v>
      </c>
      <c r="H152" s="1112" t="e">
        <f t="shared" si="21"/>
        <v>#VALUE!</v>
      </c>
      <c r="I152" s="1113"/>
      <c r="J152" s="1108"/>
      <c r="K152" s="1110" t="str">
        <f>IFERROR(INDEX('PR Expenditure_7A import-export'!I$22:I$38,MATCH($B152,'PR Expenditure_7A import-export'!$N$22:$N$38,0)),"")</f>
        <v/>
      </c>
      <c r="L152" s="1111"/>
      <c r="M152" s="1110">
        <f t="shared" si="22"/>
        <v>0</v>
      </c>
      <c r="N152" s="1120" t="e">
        <f t="shared" si="23"/>
        <v>#VALUE!</v>
      </c>
      <c r="O152" s="1351"/>
      <c r="P152" s="685"/>
      <c r="Q152" s="1336"/>
      <c r="R152" s="1337"/>
      <c r="S152" s="468"/>
      <c r="T152" s="468"/>
      <c r="U152" s="436"/>
      <c r="V152" s="436"/>
      <c r="W152" s="100"/>
    </row>
    <row r="153" spans="1:23" s="434" customFormat="1" ht="15.75" hidden="1" x14ac:dyDescent="0.25">
      <c r="A153" s="1263" t="str">
        <f t="shared" si="15"/>
        <v>Don't Show</v>
      </c>
      <c r="B153" s="1129" t="s">
        <v>1813</v>
      </c>
      <c r="C153" s="1119" t="str">
        <f>IFERROR(INDEX('PR Expenditure_7A import-export'!A$22:A$38,MATCH($B153,'PR Expenditure_7A import-export'!$N$22:$N$38,0)),"")</f>
        <v/>
      </c>
      <c r="D153" s="1109" t="str">
        <f>IFERROR(INDEX('PR Expenditure_7A import-export'!B$22:B$38,MATCH($B153,'PR Expenditure_7A import-export'!$N$22:$N$38,0)),"")</f>
        <v/>
      </c>
      <c r="E153" s="1110" t="str">
        <f>IFERROR(INDEX('PR Expenditure_7A import-export'!C$22:C$38,MATCH($B153,'PR Expenditure_7A import-export'!$N$22:$N$38,0)),"")</f>
        <v/>
      </c>
      <c r="F153" s="1111"/>
      <c r="G153" s="1110">
        <f t="shared" si="20"/>
        <v>0</v>
      </c>
      <c r="H153" s="1112" t="e">
        <f t="shared" si="21"/>
        <v>#VALUE!</v>
      </c>
      <c r="I153" s="1113"/>
      <c r="J153" s="1108"/>
      <c r="K153" s="1110" t="str">
        <f>IFERROR(INDEX('PR Expenditure_7A import-export'!I$22:I$38,MATCH($B153,'PR Expenditure_7A import-export'!$N$22:$N$38,0)),"")</f>
        <v/>
      </c>
      <c r="L153" s="1111"/>
      <c r="M153" s="1110">
        <f t="shared" si="22"/>
        <v>0</v>
      </c>
      <c r="N153" s="1120" t="e">
        <f t="shared" si="23"/>
        <v>#VALUE!</v>
      </c>
      <c r="O153" s="1351"/>
      <c r="P153" s="685"/>
      <c r="Q153" s="1336"/>
      <c r="R153" s="1337"/>
      <c r="S153" s="468"/>
      <c r="T153" s="468"/>
      <c r="U153" s="436"/>
      <c r="V153" s="436"/>
      <c r="W153" s="100"/>
    </row>
    <row r="154" spans="1:23" s="434" customFormat="1" ht="15.75" hidden="1" x14ac:dyDescent="0.25">
      <c r="A154" s="1263" t="str">
        <f t="shared" si="15"/>
        <v>Don't Show</v>
      </c>
      <c r="B154" s="1129" t="s">
        <v>1814</v>
      </c>
      <c r="C154" s="1119" t="str">
        <f>IFERROR(INDEX('PR Expenditure_7A import-export'!A$22:A$38,MATCH($B154,'PR Expenditure_7A import-export'!$N$22:$N$38,0)),"")</f>
        <v/>
      </c>
      <c r="D154" s="1109" t="str">
        <f>IFERROR(INDEX('PR Expenditure_7A import-export'!B$22:B$38,MATCH($B154,'PR Expenditure_7A import-export'!$N$22:$N$38,0)),"")</f>
        <v/>
      </c>
      <c r="E154" s="1110" t="str">
        <f>IFERROR(INDEX('PR Expenditure_7A import-export'!C$22:C$38,MATCH($B154,'PR Expenditure_7A import-export'!$N$22:$N$38,0)),"")</f>
        <v/>
      </c>
      <c r="F154" s="1111"/>
      <c r="G154" s="1110">
        <f t="shared" si="20"/>
        <v>0</v>
      </c>
      <c r="H154" s="1112" t="e">
        <f t="shared" si="21"/>
        <v>#VALUE!</v>
      </c>
      <c r="I154" s="1113"/>
      <c r="J154" s="1108"/>
      <c r="K154" s="1110" t="str">
        <f>IFERROR(INDEX('PR Expenditure_7A import-export'!I$22:I$38,MATCH($B154,'PR Expenditure_7A import-export'!$N$22:$N$38,0)),"")</f>
        <v/>
      </c>
      <c r="L154" s="1111"/>
      <c r="M154" s="1110">
        <f t="shared" si="22"/>
        <v>0</v>
      </c>
      <c r="N154" s="1120" t="e">
        <f t="shared" si="23"/>
        <v>#VALUE!</v>
      </c>
      <c r="O154" s="1351"/>
      <c r="P154" s="685"/>
      <c r="Q154" s="1336"/>
      <c r="R154" s="1337"/>
      <c r="S154" s="468"/>
      <c r="T154" s="468"/>
      <c r="U154" s="436"/>
      <c r="V154" s="436"/>
      <c r="W154" s="100"/>
    </row>
    <row r="155" spans="1:23" s="434" customFormat="1" ht="15.75" hidden="1" x14ac:dyDescent="0.25">
      <c r="A155" s="1263" t="str">
        <f t="shared" si="15"/>
        <v>Don't Show</v>
      </c>
      <c r="B155" s="1129" t="s">
        <v>1815</v>
      </c>
      <c r="C155" s="1119" t="str">
        <f>IFERROR(INDEX('PR Expenditure_7A import-export'!A$22:A$38,MATCH($B155,'PR Expenditure_7A import-export'!$N$22:$N$38,0)),"")</f>
        <v/>
      </c>
      <c r="D155" s="1109" t="str">
        <f>IFERROR(INDEX('PR Expenditure_7A import-export'!B$22:B$38,MATCH($B155,'PR Expenditure_7A import-export'!$N$22:$N$38,0)),"")</f>
        <v/>
      </c>
      <c r="E155" s="1110" t="str">
        <f>IFERROR(INDEX('PR Expenditure_7A import-export'!C$22:C$38,MATCH($B155,'PR Expenditure_7A import-export'!$N$22:$N$38,0)),"")</f>
        <v/>
      </c>
      <c r="F155" s="1111"/>
      <c r="G155" s="1110">
        <f t="shared" ref="G155:G183" si="24">IFERROR(E155-F155,0)</f>
        <v>0</v>
      </c>
      <c r="H155" s="1112" t="e">
        <f t="shared" ref="H155:H183" si="25">IF(AND(E155=0,F155=0),"N/A",IF(AND(E155=0,F155&lt;&gt;0),"Not Budgeted",F155/E155))</f>
        <v>#VALUE!</v>
      </c>
      <c r="I155" s="1113"/>
      <c r="J155" s="1108"/>
      <c r="K155" s="1110" t="str">
        <f>IFERROR(INDEX('PR Expenditure_7A import-export'!I$22:I$38,MATCH($B155,'PR Expenditure_7A import-export'!$N$22:$N$38,0)),"")</f>
        <v/>
      </c>
      <c r="L155" s="1111"/>
      <c r="M155" s="1110">
        <f t="shared" ref="M155:M183" si="26">IFERROR(K155-L155,0)</f>
        <v>0</v>
      </c>
      <c r="N155" s="1120" t="e">
        <f t="shared" ref="N155:N183" si="27">IF(AND(K155=0,L155=0),"N/A",IF(AND(K155=0,L155&lt;&gt;0),"Not Budgeted",L155/K155))</f>
        <v>#VALUE!</v>
      </c>
      <c r="O155" s="1351"/>
      <c r="P155" s="685"/>
      <c r="Q155" s="1336"/>
      <c r="R155" s="1337"/>
      <c r="S155" s="468"/>
      <c r="T155" s="468"/>
      <c r="U155" s="436"/>
      <c r="V155" s="436"/>
      <c r="W155" s="100"/>
    </row>
    <row r="156" spans="1:23" s="434" customFormat="1" ht="15.75" hidden="1" x14ac:dyDescent="0.25">
      <c r="A156" s="1263" t="str">
        <f t="shared" si="15"/>
        <v>Don't Show</v>
      </c>
      <c r="B156" s="1129" t="s">
        <v>1816</v>
      </c>
      <c r="C156" s="1119" t="str">
        <f>IFERROR(INDEX('PR Expenditure_7A import-export'!A$22:A$38,MATCH($B156,'PR Expenditure_7A import-export'!$N$22:$N$38,0)),"")</f>
        <v/>
      </c>
      <c r="D156" s="1109" t="str">
        <f>IFERROR(INDEX('PR Expenditure_7A import-export'!B$22:B$38,MATCH($B156,'PR Expenditure_7A import-export'!$N$22:$N$38,0)),"")</f>
        <v/>
      </c>
      <c r="E156" s="1110" t="str">
        <f>IFERROR(INDEX('PR Expenditure_7A import-export'!C$22:C$38,MATCH($B156,'PR Expenditure_7A import-export'!$N$22:$N$38,0)),"")</f>
        <v/>
      </c>
      <c r="F156" s="1111"/>
      <c r="G156" s="1110">
        <f t="shared" si="24"/>
        <v>0</v>
      </c>
      <c r="H156" s="1112" t="e">
        <f t="shared" si="25"/>
        <v>#VALUE!</v>
      </c>
      <c r="I156" s="1113"/>
      <c r="J156" s="1108"/>
      <c r="K156" s="1110" t="str">
        <f>IFERROR(INDEX('PR Expenditure_7A import-export'!I$22:I$38,MATCH($B156,'PR Expenditure_7A import-export'!$N$22:$N$38,0)),"")</f>
        <v/>
      </c>
      <c r="L156" s="1111"/>
      <c r="M156" s="1110">
        <f t="shared" si="26"/>
        <v>0</v>
      </c>
      <c r="N156" s="1120" t="e">
        <f t="shared" si="27"/>
        <v>#VALUE!</v>
      </c>
      <c r="O156" s="1351"/>
      <c r="P156" s="685"/>
      <c r="Q156" s="1336"/>
      <c r="R156" s="1337"/>
      <c r="S156" s="468"/>
      <c r="T156" s="468"/>
      <c r="U156" s="436"/>
      <c r="V156" s="436"/>
      <c r="W156" s="100"/>
    </row>
    <row r="157" spans="1:23" s="434" customFormat="1" ht="15.75" hidden="1" x14ac:dyDescent="0.25">
      <c r="A157" s="1263" t="str">
        <f t="shared" si="15"/>
        <v>Don't Show</v>
      </c>
      <c r="B157" s="1129" t="s">
        <v>1817</v>
      </c>
      <c r="C157" s="1119" t="str">
        <f>IFERROR(INDEX('PR Expenditure_7A import-export'!A$22:A$38,MATCH($B157,'PR Expenditure_7A import-export'!$N$22:$N$38,0)),"")</f>
        <v/>
      </c>
      <c r="D157" s="1109" t="str">
        <f>IFERROR(INDEX('PR Expenditure_7A import-export'!B$22:B$38,MATCH($B157,'PR Expenditure_7A import-export'!$N$22:$N$38,0)),"")</f>
        <v/>
      </c>
      <c r="E157" s="1110" t="str">
        <f>IFERROR(INDEX('PR Expenditure_7A import-export'!C$22:C$38,MATCH($B157,'PR Expenditure_7A import-export'!$N$22:$N$38,0)),"")</f>
        <v/>
      </c>
      <c r="F157" s="1111"/>
      <c r="G157" s="1110">
        <f t="shared" si="24"/>
        <v>0</v>
      </c>
      <c r="H157" s="1112" t="e">
        <f t="shared" si="25"/>
        <v>#VALUE!</v>
      </c>
      <c r="I157" s="1113"/>
      <c r="J157" s="1108"/>
      <c r="K157" s="1110" t="str">
        <f>IFERROR(INDEX('PR Expenditure_7A import-export'!I$22:I$38,MATCH($B157,'PR Expenditure_7A import-export'!$N$22:$N$38,0)),"")</f>
        <v/>
      </c>
      <c r="L157" s="1111"/>
      <c r="M157" s="1110">
        <f t="shared" si="26"/>
        <v>0</v>
      </c>
      <c r="N157" s="1120" t="e">
        <f t="shared" si="27"/>
        <v>#VALUE!</v>
      </c>
      <c r="O157" s="1351"/>
      <c r="P157" s="685"/>
      <c r="Q157" s="1336"/>
      <c r="R157" s="1337"/>
      <c r="S157" s="468"/>
      <c r="T157" s="468"/>
      <c r="U157" s="436"/>
      <c r="V157" s="436"/>
      <c r="W157" s="100"/>
    </row>
    <row r="158" spans="1:23" s="434" customFormat="1" ht="15.75" hidden="1" x14ac:dyDescent="0.25">
      <c r="A158" s="1263" t="str">
        <f t="shared" si="15"/>
        <v>Don't Show</v>
      </c>
      <c r="B158" s="1129" t="s">
        <v>1818</v>
      </c>
      <c r="C158" s="1119" t="str">
        <f>IFERROR(INDEX('PR Expenditure_7A import-export'!A$22:A$38,MATCH($B158,'PR Expenditure_7A import-export'!$N$22:$N$38,0)),"")</f>
        <v/>
      </c>
      <c r="D158" s="1109" t="str">
        <f>IFERROR(INDEX('PR Expenditure_7A import-export'!B$22:B$38,MATCH($B158,'PR Expenditure_7A import-export'!$N$22:$N$38,0)),"")</f>
        <v/>
      </c>
      <c r="E158" s="1110" t="str">
        <f>IFERROR(INDEX('PR Expenditure_7A import-export'!C$22:C$38,MATCH($B158,'PR Expenditure_7A import-export'!$N$22:$N$38,0)),"")</f>
        <v/>
      </c>
      <c r="F158" s="1111"/>
      <c r="G158" s="1110">
        <f t="shared" si="24"/>
        <v>0</v>
      </c>
      <c r="H158" s="1112" t="e">
        <f t="shared" si="25"/>
        <v>#VALUE!</v>
      </c>
      <c r="I158" s="1113"/>
      <c r="J158" s="1108"/>
      <c r="K158" s="1110" t="str">
        <f>IFERROR(INDEX('PR Expenditure_7A import-export'!I$22:I$38,MATCH($B158,'PR Expenditure_7A import-export'!$N$22:$N$38,0)),"")</f>
        <v/>
      </c>
      <c r="L158" s="1111"/>
      <c r="M158" s="1110">
        <f t="shared" si="26"/>
        <v>0</v>
      </c>
      <c r="N158" s="1120" t="e">
        <f t="shared" si="27"/>
        <v>#VALUE!</v>
      </c>
      <c r="O158" s="1351"/>
      <c r="P158" s="685"/>
      <c r="Q158" s="1336"/>
      <c r="R158" s="1337"/>
      <c r="S158" s="468"/>
      <c r="T158" s="468"/>
      <c r="U158" s="436"/>
      <c r="V158" s="436"/>
      <c r="W158" s="100"/>
    </row>
    <row r="159" spans="1:23" s="434" customFormat="1" ht="15.75" hidden="1" x14ac:dyDescent="0.25">
      <c r="A159" s="1263" t="str">
        <f t="shared" si="15"/>
        <v>Don't Show</v>
      </c>
      <c r="B159" s="1129" t="s">
        <v>1819</v>
      </c>
      <c r="C159" s="1119" t="str">
        <f>IFERROR(INDEX('PR Expenditure_7A import-export'!A$22:A$38,MATCH($B159,'PR Expenditure_7A import-export'!$N$22:$N$38,0)),"")</f>
        <v/>
      </c>
      <c r="D159" s="1109" t="str">
        <f>IFERROR(INDEX('PR Expenditure_7A import-export'!B$22:B$38,MATCH($B159,'PR Expenditure_7A import-export'!$N$22:$N$38,0)),"")</f>
        <v/>
      </c>
      <c r="E159" s="1110" t="str">
        <f>IFERROR(INDEX('PR Expenditure_7A import-export'!C$22:C$38,MATCH($B159,'PR Expenditure_7A import-export'!$N$22:$N$38,0)),"")</f>
        <v/>
      </c>
      <c r="F159" s="1111"/>
      <c r="G159" s="1110">
        <f t="shared" si="24"/>
        <v>0</v>
      </c>
      <c r="H159" s="1112" t="e">
        <f t="shared" si="25"/>
        <v>#VALUE!</v>
      </c>
      <c r="I159" s="1113"/>
      <c r="J159" s="1108"/>
      <c r="K159" s="1110" t="str">
        <f>IFERROR(INDEX('PR Expenditure_7A import-export'!I$22:I$38,MATCH($B159,'PR Expenditure_7A import-export'!$N$22:$N$38,0)),"")</f>
        <v/>
      </c>
      <c r="L159" s="1111"/>
      <c r="M159" s="1110">
        <f t="shared" si="26"/>
        <v>0</v>
      </c>
      <c r="N159" s="1120" t="e">
        <f t="shared" si="27"/>
        <v>#VALUE!</v>
      </c>
      <c r="O159" s="1351"/>
      <c r="P159" s="685"/>
      <c r="Q159" s="1336"/>
      <c r="R159" s="1337"/>
      <c r="S159" s="468"/>
      <c r="T159" s="468"/>
      <c r="U159" s="436"/>
      <c r="V159" s="436"/>
      <c r="W159" s="100"/>
    </row>
    <row r="160" spans="1:23" s="434" customFormat="1" ht="15.75" hidden="1" x14ac:dyDescent="0.25">
      <c r="A160" s="1263" t="str">
        <f t="shared" si="15"/>
        <v>Don't Show</v>
      </c>
      <c r="B160" s="1129" t="s">
        <v>1820</v>
      </c>
      <c r="C160" s="1119" t="str">
        <f>IFERROR(INDEX('PR Expenditure_7A import-export'!A$22:A$38,MATCH($B160,'PR Expenditure_7A import-export'!$N$22:$N$38,0)),"")</f>
        <v/>
      </c>
      <c r="D160" s="1109" t="str">
        <f>IFERROR(INDEX('PR Expenditure_7A import-export'!B$22:B$38,MATCH($B160,'PR Expenditure_7A import-export'!$N$22:$N$38,0)),"")</f>
        <v/>
      </c>
      <c r="E160" s="1110" t="str">
        <f>IFERROR(INDEX('PR Expenditure_7A import-export'!C$22:C$38,MATCH($B160,'PR Expenditure_7A import-export'!$N$22:$N$38,0)),"")</f>
        <v/>
      </c>
      <c r="F160" s="1111"/>
      <c r="G160" s="1110">
        <f t="shared" si="24"/>
        <v>0</v>
      </c>
      <c r="H160" s="1112" t="e">
        <f t="shared" si="25"/>
        <v>#VALUE!</v>
      </c>
      <c r="I160" s="1113"/>
      <c r="J160" s="1108"/>
      <c r="K160" s="1110" t="str">
        <f>IFERROR(INDEX('PR Expenditure_7A import-export'!I$22:I$38,MATCH($B160,'PR Expenditure_7A import-export'!$N$22:$N$38,0)),"")</f>
        <v/>
      </c>
      <c r="L160" s="1111"/>
      <c r="M160" s="1110">
        <f t="shared" si="26"/>
        <v>0</v>
      </c>
      <c r="N160" s="1120" t="e">
        <f t="shared" si="27"/>
        <v>#VALUE!</v>
      </c>
      <c r="O160" s="1351"/>
      <c r="P160" s="685"/>
      <c r="Q160" s="1336"/>
      <c r="R160" s="1337"/>
      <c r="S160" s="468"/>
      <c r="T160" s="468"/>
      <c r="U160" s="436"/>
      <c r="V160" s="436"/>
      <c r="W160" s="100"/>
    </row>
    <row r="161" spans="1:23" s="434" customFormat="1" ht="15.75" hidden="1" x14ac:dyDescent="0.25">
      <c r="A161" s="1263" t="str">
        <f t="shared" si="15"/>
        <v>Don't Show</v>
      </c>
      <c r="B161" s="1129" t="s">
        <v>1821</v>
      </c>
      <c r="C161" s="1119" t="str">
        <f>IFERROR(INDEX('PR Expenditure_7A import-export'!A$22:A$38,MATCH($B161,'PR Expenditure_7A import-export'!$N$22:$N$38,0)),"")</f>
        <v/>
      </c>
      <c r="D161" s="1109" t="str">
        <f>IFERROR(INDEX('PR Expenditure_7A import-export'!B$22:B$38,MATCH($B161,'PR Expenditure_7A import-export'!$N$22:$N$38,0)),"")</f>
        <v/>
      </c>
      <c r="E161" s="1110" t="str">
        <f>IFERROR(INDEX('PR Expenditure_7A import-export'!C$22:C$38,MATCH($B161,'PR Expenditure_7A import-export'!$N$22:$N$38,0)),"")</f>
        <v/>
      </c>
      <c r="F161" s="1111"/>
      <c r="G161" s="1110">
        <f t="shared" si="24"/>
        <v>0</v>
      </c>
      <c r="H161" s="1112" t="e">
        <f t="shared" si="25"/>
        <v>#VALUE!</v>
      </c>
      <c r="I161" s="1113"/>
      <c r="J161" s="1108"/>
      <c r="K161" s="1110" t="str">
        <f>IFERROR(INDEX('PR Expenditure_7A import-export'!I$22:I$38,MATCH($B161,'PR Expenditure_7A import-export'!$N$22:$N$38,0)),"")</f>
        <v/>
      </c>
      <c r="L161" s="1111"/>
      <c r="M161" s="1110">
        <f t="shared" si="26"/>
        <v>0</v>
      </c>
      <c r="N161" s="1120" t="e">
        <f t="shared" si="27"/>
        <v>#VALUE!</v>
      </c>
      <c r="O161" s="1351"/>
      <c r="P161" s="685"/>
      <c r="Q161" s="1336"/>
      <c r="R161" s="1337"/>
      <c r="S161" s="468"/>
      <c r="T161" s="468"/>
      <c r="U161" s="436"/>
      <c r="V161" s="436"/>
      <c r="W161" s="100"/>
    </row>
    <row r="162" spans="1:23" s="434" customFormat="1" ht="15.75" hidden="1" x14ac:dyDescent="0.25">
      <c r="A162" s="1263" t="str">
        <f t="shared" si="15"/>
        <v>Don't Show</v>
      </c>
      <c r="B162" s="1129" t="s">
        <v>1822</v>
      </c>
      <c r="C162" s="1119" t="str">
        <f>IFERROR(INDEX('PR Expenditure_7A import-export'!A$22:A$38,MATCH($B162,'PR Expenditure_7A import-export'!$N$22:$N$38,0)),"")</f>
        <v/>
      </c>
      <c r="D162" s="1109" t="str">
        <f>IFERROR(INDEX('PR Expenditure_7A import-export'!B$22:B$38,MATCH($B162,'PR Expenditure_7A import-export'!$N$22:$N$38,0)),"")</f>
        <v/>
      </c>
      <c r="E162" s="1110" t="str">
        <f>IFERROR(INDEX('PR Expenditure_7A import-export'!C$22:C$38,MATCH($B162,'PR Expenditure_7A import-export'!$N$22:$N$38,0)),"")</f>
        <v/>
      </c>
      <c r="F162" s="1111"/>
      <c r="G162" s="1110">
        <f t="shared" si="24"/>
        <v>0</v>
      </c>
      <c r="H162" s="1112" t="e">
        <f t="shared" si="25"/>
        <v>#VALUE!</v>
      </c>
      <c r="I162" s="1113"/>
      <c r="J162" s="1108"/>
      <c r="K162" s="1110" t="str">
        <f>IFERROR(INDEX('PR Expenditure_7A import-export'!I$22:I$38,MATCH($B162,'PR Expenditure_7A import-export'!$N$22:$N$38,0)),"")</f>
        <v/>
      </c>
      <c r="L162" s="1111"/>
      <c r="M162" s="1110">
        <f t="shared" si="26"/>
        <v>0</v>
      </c>
      <c r="N162" s="1120" t="e">
        <f t="shared" si="27"/>
        <v>#VALUE!</v>
      </c>
      <c r="O162" s="1351"/>
      <c r="P162" s="685"/>
      <c r="Q162" s="1336"/>
      <c r="R162" s="1337"/>
      <c r="S162" s="468"/>
      <c r="T162" s="468"/>
      <c r="U162" s="436"/>
      <c r="V162" s="436"/>
      <c r="W162" s="100"/>
    </row>
    <row r="163" spans="1:23" s="434" customFormat="1" ht="15.75" hidden="1" x14ac:dyDescent="0.25">
      <c r="A163" s="1263" t="str">
        <f t="shared" si="15"/>
        <v>Don't Show</v>
      </c>
      <c r="B163" s="1129" t="s">
        <v>1823</v>
      </c>
      <c r="C163" s="1119" t="str">
        <f>IFERROR(INDEX('PR Expenditure_7A import-export'!A$22:A$38,MATCH($B163,'PR Expenditure_7A import-export'!$N$22:$N$38,0)),"")</f>
        <v/>
      </c>
      <c r="D163" s="1109" t="str">
        <f>IFERROR(INDEX('PR Expenditure_7A import-export'!B$22:B$38,MATCH($B163,'PR Expenditure_7A import-export'!$N$22:$N$38,0)),"")</f>
        <v/>
      </c>
      <c r="E163" s="1110" t="str">
        <f>IFERROR(INDEX('PR Expenditure_7A import-export'!C$22:C$38,MATCH($B163,'PR Expenditure_7A import-export'!$N$22:$N$38,0)),"")</f>
        <v/>
      </c>
      <c r="F163" s="1111"/>
      <c r="G163" s="1110">
        <f t="shared" si="24"/>
        <v>0</v>
      </c>
      <c r="H163" s="1112" t="e">
        <f t="shared" si="25"/>
        <v>#VALUE!</v>
      </c>
      <c r="I163" s="1113"/>
      <c r="J163" s="1108"/>
      <c r="K163" s="1110" t="str">
        <f>IFERROR(INDEX('PR Expenditure_7A import-export'!I$22:I$38,MATCH($B163,'PR Expenditure_7A import-export'!$N$22:$N$38,0)),"")</f>
        <v/>
      </c>
      <c r="L163" s="1111"/>
      <c r="M163" s="1110">
        <f t="shared" si="26"/>
        <v>0</v>
      </c>
      <c r="N163" s="1120" t="e">
        <f t="shared" si="27"/>
        <v>#VALUE!</v>
      </c>
      <c r="O163" s="1351"/>
      <c r="P163" s="685"/>
      <c r="Q163" s="1336"/>
      <c r="R163" s="1337"/>
      <c r="S163" s="468"/>
      <c r="T163" s="468"/>
      <c r="U163" s="436"/>
      <c r="V163" s="436"/>
      <c r="W163" s="100"/>
    </row>
    <row r="164" spans="1:23" s="434" customFormat="1" ht="15.75" hidden="1" x14ac:dyDescent="0.25">
      <c r="A164" s="1263" t="str">
        <f t="shared" si="15"/>
        <v>Don't Show</v>
      </c>
      <c r="B164" s="1129" t="s">
        <v>1824</v>
      </c>
      <c r="C164" s="1119" t="str">
        <f>IFERROR(INDEX('PR Expenditure_7A import-export'!A$22:A$38,MATCH($B164,'PR Expenditure_7A import-export'!$N$22:$N$38,0)),"")</f>
        <v/>
      </c>
      <c r="D164" s="1109" t="str">
        <f>IFERROR(INDEX('PR Expenditure_7A import-export'!B$22:B$38,MATCH($B164,'PR Expenditure_7A import-export'!$N$22:$N$38,0)),"")</f>
        <v/>
      </c>
      <c r="E164" s="1110" t="str">
        <f>IFERROR(INDEX('PR Expenditure_7A import-export'!C$22:C$38,MATCH($B164,'PR Expenditure_7A import-export'!$N$22:$N$38,0)),"")</f>
        <v/>
      </c>
      <c r="F164" s="1111"/>
      <c r="G164" s="1110">
        <f t="shared" si="24"/>
        <v>0</v>
      </c>
      <c r="H164" s="1112" t="e">
        <f t="shared" si="25"/>
        <v>#VALUE!</v>
      </c>
      <c r="I164" s="1113"/>
      <c r="J164" s="1108"/>
      <c r="K164" s="1110" t="str">
        <f>IFERROR(INDEX('PR Expenditure_7A import-export'!I$22:I$38,MATCH($B164,'PR Expenditure_7A import-export'!$N$22:$N$38,0)),"")</f>
        <v/>
      </c>
      <c r="L164" s="1111"/>
      <c r="M164" s="1110">
        <f t="shared" si="26"/>
        <v>0</v>
      </c>
      <c r="N164" s="1120" t="e">
        <f t="shared" si="27"/>
        <v>#VALUE!</v>
      </c>
      <c r="O164" s="1351"/>
      <c r="P164" s="685"/>
      <c r="Q164" s="1336"/>
      <c r="R164" s="1337"/>
      <c r="S164" s="468"/>
      <c r="T164" s="468"/>
      <c r="U164" s="436"/>
      <c r="V164" s="436"/>
      <c r="W164" s="100"/>
    </row>
    <row r="165" spans="1:23" s="434" customFormat="1" ht="15.75" hidden="1" x14ac:dyDescent="0.25">
      <c r="A165" s="1263" t="str">
        <f t="shared" si="15"/>
        <v>Don't Show</v>
      </c>
      <c r="B165" s="1129" t="s">
        <v>1825</v>
      </c>
      <c r="C165" s="1119" t="str">
        <f>IFERROR(INDEX('PR Expenditure_7A import-export'!A$22:A$38,MATCH($B165,'PR Expenditure_7A import-export'!$N$22:$N$38,0)),"")</f>
        <v/>
      </c>
      <c r="D165" s="1109" t="str">
        <f>IFERROR(INDEX('PR Expenditure_7A import-export'!B$22:B$38,MATCH($B165,'PR Expenditure_7A import-export'!$N$22:$N$38,0)),"")</f>
        <v/>
      </c>
      <c r="E165" s="1110" t="str">
        <f>IFERROR(INDEX('PR Expenditure_7A import-export'!C$22:C$38,MATCH($B165,'PR Expenditure_7A import-export'!$N$22:$N$38,0)),"")</f>
        <v/>
      </c>
      <c r="F165" s="1111"/>
      <c r="G165" s="1110">
        <f t="shared" si="24"/>
        <v>0</v>
      </c>
      <c r="H165" s="1112" t="e">
        <f t="shared" si="25"/>
        <v>#VALUE!</v>
      </c>
      <c r="I165" s="1113"/>
      <c r="J165" s="1108"/>
      <c r="K165" s="1110" t="str">
        <f>IFERROR(INDEX('PR Expenditure_7A import-export'!I$22:I$38,MATCH($B165,'PR Expenditure_7A import-export'!$N$22:$N$38,0)),"")</f>
        <v/>
      </c>
      <c r="L165" s="1111"/>
      <c r="M165" s="1110">
        <f t="shared" si="26"/>
        <v>0</v>
      </c>
      <c r="N165" s="1120" t="e">
        <f t="shared" si="27"/>
        <v>#VALUE!</v>
      </c>
      <c r="O165" s="1351"/>
      <c r="P165" s="685"/>
      <c r="Q165" s="1336"/>
      <c r="R165" s="1337"/>
      <c r="S165" s="468"/>
      <c r="T165" s="468"/>
      <c r="U165" s="436"/>
      <c r="V165" s="436"/>
      <c r="W165" s="100"/>
    </row>
    <row r="166" spans="1:23" s="434" customFormat="1" ht="15.75" hidden="1" x14ac:dyDescent="0.25">
      <c r="A166" s="1263" t="str">
        <f t="shared" si="15"/>
        <v>Don't Show</v>
      </c>
      <c r="B166" s="1129" t="s">
        <v>1826</v>
      </c>
      <c r="C166" s="1119" t="str">
        <f>IFERROR(INDEX('PR Expenditure_7A import-export'!A$22:A$38,MATCH($B166,'PR Expenditure_7A import-export'!$N$22:$N$38,0)),"")</f>
        <v/>
      </c>
      <c r="D166" s="1109" t="str">
        <f>IFERROR(INDEX('PR Expenditure_7A import-export'!B$22:B$38,MATCH($B166,'PR Expenditure_7A import-export'!$N$22:$N$38,0)),"")</f>
        <v/>
      </c>
      <c r="E166" s="1110" t="str">
        <f>IFERROR(INDEX('PR Expenditure_7A import-export'!C$22:C$38,MATCH($B166,'PR Expenditure_7A import-export'!$N$22:$N$38,0)),"")</f>
        <v/>
      </c>
      <c r="F166" s="1111"/>
      <c r="G166" s="1110">
        <f t="shared" si="24"/>
        <v>0</v>
      </c>
      <c r="H166" s="1112" t="e">
        <f t="shared" si="25"/>
        <v>#VALUE!</v>
      </c>
      <c r="I166" s="1113"/>
      <c r="J166" s="1108"/>
      <c r="K166" s="1110" t="str">
        <f>IFERROR(INDEX('PR Expenditure_7A import-export'!I$22:I$38,MATCH($B166,'PR Expenditure_7A import-export'!$N$22:$N$38,0)),"")</f>
        <v/>
      </c>
      <c r="L166" s="1111"/>
      <c r="M166" s="1110">
        <f t="shared" si="26"/>
        <v>0</v>
      </c>
      <c r="N166" s="1120" t="e">
        <f t="shared" si="27"/>
        <v>#VALUE!</v>
      </c>
      <c r="O166" s="1351"/>
      <c r="P166" s="685"/>
      <c r="Q166" s="1336"/>
      <c r="R166" s="1337"/>
      <c r="S166" s="468"/>
      <c r="T166" s="468"/>
      <c r="U166" s="436"/>
      <c r="V166" s="436"/>
      <c r="W166" s="100"/>
    </row>
    <row r="167" spans="1:23" s="434" customFormat="1" ht="15.75" hidden="1" x14ac:dyDescent="0.25">
      <c r="A167" s="1263" t="str">
        <f t="shared" si="15"/>
        <v>Don't Show</v>
      </c>
      <c r="B167" s="1129" t="s">
        <v>1827</v>
      </c>
      <c r="C167" s="1119" t="str">
        <f>IFERROR(INDEX('PR Expenditure_7A import-export'!A$22:A$38,MATCH($B167,'PR Expenditure_7A import-export'!$N$22:$N$38,0)),"")</f>
        <v/>
      </c>
      <c r="D167" s="1109" t="str">
        <f>IFERROR(INDEX('PR Expenditure_7A import-export'!B$22:B$38,MATCH($B167,'PR Expenditure_7A import-export'!$N$22:$N$38,0)),"")</f>
        <v/>
      </c>
      <c r="E167" s="1110" t="str">
        <f>IFERROR(INDEX('PR Expenditure_7A import-export'!C$22:C$38,MATCH($B167,'PR Expenditure_7A import-export'!$N$22:$N$38,0)),"")</f>
        <v/>
      </c>
      <c r="F167" s="1111"/>
      <c r="G167" s="1110">
        <f t="shared" si="24"/>
        <v>0</v>
      </c>
      <c r="H167" s="1112" t="e">
        <f t="shared" si="25"/>
        <v>#VALUE!</v>
      </c>
      <c r="I167" s="1113"/>
      <c r="J167" s="1108"/>
      <c r="K167" s="1110" t="str">
        <f>IFERROR(INDEX('PR Expenditure_7A import-export'!I$22:I$38,MATCH($B167,'PR Expenditure_7A import-export'!$N$22:$N$38,0)),"")</f>
        <v/>
      </c>
      <c r="L167" s="1111"/>
      <c r="M167" s="1110">
        <f t="shared" si="26"/>
        <v>0</v>
      </c>
      <c r="N167" s="1120" t="e">
        <f t="shared" si="27"/>
        <v>#VALUE!</v>
      </c>
      <c r="O167" s="1351"/>
      <c r="P167" s="685"/>
      <c r="Q167" s="1336"/>
      <c r="R167" s="1337"/>
      <c r="S167" s="468"/>
      <c r="T167" s="468"/>
      <c r="U167" s="436"/>
      <c r="V167" s="436"/>
      <c r="W167" s="100"/>
    </row>
    <row r="168" spans="1:23" s="434" customFormat="1" ht="15.75" hidden="1" x14ac:dyDescent="0.25">
      <c r="A168" s="1263" t="str">
        <f t="shared" si="15"/>
        <v>Don't Show</v>
      </c>
      <c r="B168" s="1129" t="s">
        <v>1828</v>
      </c>
      <c r="C168" s="1119" t="str">
        <f>IFERROR(INDEX('PR Expenditure_7A import-export'!A$22:A$38,MATCH($B168,'PR Expenditure_7A import-export'!$N$22:$N$38,0)),"")</f>
        <v/>
      </c>
      <c r="D168" s="1109" t="str">
        <f>IFERROR(INDEX('PR Expenditure_7A import-export'!B$22:B$38,MATCH($B168,'PR Expenditure_7A import-export'!$N$22:$N$38,0)),"")</f>
        <v/>
      </c>
      <c r="E168" s="1110" t="str">
        <f>IFERROR(INDEX('PR Expenditure_7A import-export'!C$22:C$38,MATCH($B168,'PR Expenditure_7A import-export'!$N$22:$N$38,0)),"")</f>
        <v/>
      </c>
      <c r="F168" s="1111"/>
      <c r="G168" s="1110">
        <f t="shared" si="24"/>
        <v>0</v>
      </c>
      <c r="H168" s="1112" t="e">
        <f t="shared" si="25"/>
        <v>#VALUE!</v>
      </c>
      <c r="I168" s="1113"/>
      <c r="J168" s="1108"/>
      <c r="K168" s="1110" t="str">
        <f>IFERROR(INDEX('PR Expenditure_7A import-export'!I$22:I$38,MATCH($B168,'PR Expenditure_7A import-export'!$N$22:$N$38,0)),"")</f>
        <v/>
      </c>
      <c r="L168" s="1111"/>
      <c r="M168" s="1110">
        <f t="shared" si="26"/>
        <v>0</v>
      </c>
      <c r="N168" s="1120" t="e">
        <f t="shared" si="27"/>
        <v>#VALUE!</v>
      </c>
      <c r="O168" s="1351"/>
      <c r="P168" s="685"/>
      <c r="Q168" s="1336"/>
      <c r="R168" s="1337"/>
      <c r="S168" s="468"/>
      <c r="T168" s="468"/>
      <c r="U168" s="436"/>
      <c r="V168" s="436"/>
      <c r="W168" s="100"/>
    </row>
    <row r="169" spans="1:23" s="434" customFormat="1" ht="15.75" hidden="1" x14ac:dyDescent="0.25">
      <c r="A169" s="1263" t="str">
        <f t="shared" si="15"/>
        <v>Don't Show</v>
      </c>
      <c r="B169" s="1129" t="s">
        <v>1829</v>
      </c>
      <c r="C169" s="1119" t="str">
        <f>IFERROR(INDEX('PR Expenditure_7A import-export'!A$22:A$38,MATCH($B169,'PR Expenditure_7A import-export'!$N$22:$N$38,0)),"")</f>
        <v/>
      </c>
      <c r="D169" s="1109" t="str">
        <f>IFERROR(INDEX('PR Expenditure_7A import-export'!B$22:B$38,MATCH($B169,'PR Expenditure_7A import-export'!$N$22:$N$38,0)),"")</f>
        <v/>
      </c>
      <c r="E169" s="1110" t="str">
        <f>IFERROR(INDEX('PR Expenditure_7A import-export'!C$22:C$38,MATCH($B169,'PR Expenditure_7A import-export'!$N$22:$N$38,0)),"")</f>
        <v/>
      </c>
      <c r="F169" s="1111"/>
      <c r="G169" s="1110">
        <f t="shared" si="24"/>
        <v>0</v>
      </c>
      <c r="H169" s="1112" t="e">
        <f t="shared" si="25"/>
        <v>#VALUE!</v>
      </c>
      <c r="I169" s="1113"/>
      <c r="J169" s="1108"/>
      <c r="K169" s="1110" t="str">
        <f>IFERROR(INDEX('PR Expenditure_7A import-export'!I$22:I$38,MATCH($B169,'PR Expenditure_7A import-export'!$N$22:$N$38,0)),"")</f>
        <v/>
      </c>
      <c r="L169" s="1111"/>
      <c r="M169" s="1110">
        <f t="shared" si="26"/>
        <v>0</v>
      </c>
      <c r="N169" s="1120" t="e">
        <f t="shared" si="27"/>
        <v>#VALUE!</v>
      </c>
      <c r="O169" s="1351"/>
      <c r="P169" s="685"/>
      <c r="Q169" s="1336"/>
      <c r="R169" s="1337"/>
      <c r="S169" s="468"/>
      <c r="T169" s="468"/>
      <c r="U169" s="436"/>
      <c r="V169" s="436"/>
      <c r="W169" s="100"/>
    </row>
    <row r="170" spans="1:23" s="434" customFormat="1" ht="15.75" hidden="1" x14ac:dyDescent="0.25">
      <c r="A170" s="1263" t="str">
        <f t="shared" si="15"/>
        <v>Don't Show</v>
      </c>
      <c r="B170" s="1129" t="s">
        <v>1830</v>
      </c>
      <c r="C170" s="1119" t="str">
        <f>IFERROR(INDEX('PR Expenditure_7A import-export'!A$22:A$38,MATCH($B170,'PR Expenditure_7A import-export'!$N$22:$N$38,0)),"")</f>
        <v/>
      </c>
      <c r="D170" s="1109" t="str">
        <f>IFERROR(INDEX('PR Expenditure_7A import-export'!B$22:B$38,MATCH($B170,'PR Expenditure_7A import-export'!$N$22:$N$38,0)),"")</f>
        <v/>
      </c>
      <c r="E170" s="1110" t="str">
        <f>IFERROR(INDEX('PR Expenditure_7A import-export'!C$22:C$38,MATCH($B170,'PR Expenditure_7A import-export'!$N$22:$N$38,0)),"")</f>
        <v/>
      </c>
      <c r="F170" s="1111"/>
      <c r="G170" s="1110">
        <f t="shared" si="24"/>
        <v>0</v>
      </c>
      <c r="H170" s="1112" t="e">
        <f t="shared" si="25"/>
        <v>#VALUE!</v>
      </c>
      <c r="I170" s="1113"/>
      <c r="J170" s="1108"/>
      <c r="K170" s="1110" t="str">
        <f>IFERROR(INDEX('PR Expenditure_7A import-export'!I$22:I$38,MATCH($B170,'PR Expenditure_7A import-export'!$N$22:$N$38,0)),"")</f>
        <v/>
      </c>
      <c r="L170" s="1111"/>
      <c r="M170" s="1110">
        <f t="shared" si="26"/>
        <v>0</v>
      </c>
      <c r="N170" s="1120" t="e">
        <f t="shared" si="27"/>
        <v>#VALUE!</v>
      </c>
      <c r="O170" s="1351"/>
      <c r="P170" s="685"/>
      <c r="Q170" s="1336"/>
      <c r="R170" s="1337"/>
      <c r="S170" s="468"/>
      <c r="T170" s="468"/>
      <c r="U170" s="436"/>
      <c r="V170" s="436"/>
      <c r="W170" s="100"/>
    </row>
    <row r="171" spans="1:23" s="434" customFormat="1" ht="15.75" hidden="1" x14ac:dyDescent="0.25">
      <c r="A171" s="1263" t="str">
        <f t="shared" si="15"/>
        <v>Don't Show</v>
      </c>
      <c r="B171" s="1129" t="s">
        <v>1831</v>
      </c>
      <c r="C171" s="1119" t="str">
        <f>IFERROR(INDEX('PR Expenditure_7A import-export'!A$22:A$38,MATCH($B171,'PR Expenditure_7A import-export'!$N$22:$N$38,0)),"")</f>
        <v/>
      </c>
      <c r="D171" s="1109" t="str">
        <f>IFERROR(INDEX('PR Expenditure_7A import-export'!B$22:B$38,MATCH($B171,'PR Expenditure_7A import-export'!$N$22:$N$38,0)),"")</f>
        <v/>
      </c>
      <c r="E171" s="1110" t="str">
        <f>IFERROR(INDEX('PR Expenditure_7A import-export'!C$22:C$38,MATCH($B171,'PR Expenditure_7A import-export'!$N$22:$N$38,0)),"")</f>
        <v/>
      </c>
      <c r="F171" s="1111"/>
      <c r="G171" s="1110">
        <f t="shared" si="24"/>
        <v>0</v>
      </c>
      <c r="H171" s="1112" t="e">
        <f t="shared" si="25"/>
        <v>#VALUE!</v>
      </c>
      <c r="I171" s="1113"/>
      <c r="J171" s="1108"/>
      <c r="K171" s="1110" t="str">
        <f>IFERROR(INDEX('PR Expenditure_7A import-export'!I$22:I$38,MATCH($B171,'PR Expenditure_7A import-export'!$N$22:$N$38,0)),"")</f>
        <v/>
      </c>
      <c r="L171" s="1111"/>
      <c r="M171" s="1110">
        <f t="shared" si="26"/>
        <v>0</v>
      </c>
      <c r="N171" s="1120" t="e">
        <f t="shared" si="27"/>
        <v>#VALUE!</v>
      </c>
      <c r="O171" s="1351"/>
      <c r="P171" s="685"/>
      <c r="Q171" s="1336"/>
      <c r="R171" s="1337"/>
      <c r="S171" s="468"/>
      <c r="T171" s="468"/>
      <c r="U171" s="436"/>
      <c r="V171" s="436"/>
      <c r="W171" s="100"/>
    </row>
    <row r="172" spans="1:23" s="434" customFormat="1" ht="15.75" hidden="1" x14ac:dyDescent="0.25">
      <c r="A172" s="1263" t="str">
        <f t="shared" si="15"/>
        <v>Don't Show</v>
      </c>
      <c r="B172" s="1129" t="s">
        <v>1832</v>
      </c>
      <c r="C172" s="1119" t="str">
        <f>IFERROR(INDEX('PR Expenditure_7A import-export'!A$22:A$38,MATCH($B172,'PR Expenditure_7A import-export'!$N$22:$N$38,0)),"")</f>
        <v/>
      </c>
      <c r="D172" s="1109" t="str">
        <f>IFERROR(INDEX('PR Expenditure_7A import-export'!B$22:B$38,MATCH($B172,'PR Expenditure_7A import-export'!$N$22:$N$38,0)),"")</f>
        <v/>
      </c>
      <c r="E172" s="1110" t="str">
        <f>IFERROR(INDEX('PR Expenditure_7A import-export'!C$22:C$38,MATCH($B172,'PR Expenditure_7A import-export'!$N$22:$N$38,0)),"")</f>
        <v/>
      </c>
      <c r="F172" s="1111"/>
      <c r="G172" s="1110">
        <f t="shared" si="24"/>
        <v>0</v>
      </c>
      <c r="H172" s="1112" t="e">
        <f t="shared" si="25"/>
        <v>#VALUE!</v>
      </c>
      <c r="I172" s="1113"/>
      <c r="J172" s="1108"/>
      <c r="K172" s="1110" t="str">
        <f>IFERROR(INDEX('PR Expenditure_7A import-export'!I$22:I$38,MATCH($B172,'PR Expenditure_7A import-export'!$N$22:$N$38,0)),"")</f>
        <v/>
      </c>
      <c r="L172" s="1111"/>
      <c r="M172" s="1110">
        <f t="shared" si="26"/>
        <v>0</v>
      </c>
      <c r="N172" s="1120" t="e">
        <f t="shared" si="27"/>
        <v>#VALUE!</v>
      </c>
      <c r="O172" s="1351"/>
      <c r="P172" s="685"/>
      <c r="Q172" s="1336"/>
      <c r="R172" s="1337"/>
      <c r="S172" s="468"/>
      <c r="T172" s="468"/>
      <c r="U172" s="436"/>
      <c r="V172" s="436"/>
      <c r="W172" s="100"/>
    </row>
    <row r="173" spans="1:23" s="434" customFormat="1" ht="15.75" hidden="1" x14ac:dyDescent="0.25">
      <c r="A173" s="1263" t="str">
        <f t="shared" si="15"/>
        <v>Don't Show</v>
      </c>
      <c r="B173" s="1129" t="s">
        <v>1833</v>
      </c>
      <c r="C173" s="1119" t="str">
        <f>IFERROR(INDEX('PR Expenditure_7A import-export'!A$22:A$38,MATCH($B173,'PR Expenditure_7A import-export'!$N$22:$N$38,0)),"")</f>
        <v/>
      </c>
      <c r="D173" s="1109" t="str">
        <f>IFERROR(INDEX('PR Expenditure_7A import-export'!B$22:B$38,MATCH($B173,'PR Expenditure_7A import-export'!$N$22:$N$38,0)),"")</f>
        <v/>
      </c>
      <c r="E173" s="1110" t="str">
        <f>IFERROR(INDEX('PR Expenditure_7A import-export'!C$22:C$38,MATCH($B173,'PR Expenditure_7A import-export'!$N$22:$N$38,0)),"")</f>
        <v/>
      </c>
      <c r="F173" s="1111"/>
      <c r="G173" s="1110">
        <f t="shared" si="24"/>
        <v>0</v>
      </c>
      <c r="H173" s="1112" t="e">
        <f t="shared" si="25"/>
        <v>#VALUE!</v>
      </c>
      <c r="I173" s="1113"/>
      <c r="J173" s="1108"/>
      <c r="K173" s="1110" t="str">
        <f>IFERROR(INDEX('PR Expenditure_7A import-export'!I$22:I$38,MATCH($B173,'PR Expenditure_7A import-export'!$N$22:$N$38,0)),"")</f>
        <v/>
      </c>
      <c r="L173" s="1111"/>
      <c r="M173" s="1110">
        <f t="shared" si="26"/>
        <v>0</v>
      </c>
      <c r="N173" s="1120" t="e">
        <f t="shared" si="27"/>
        <v>#VALUE!</v>
      </c>
      <c r="O173" s="1351"/>
      <c r="P173" s="685"/>
      <c r="Q173" s="1336"/>
      <c r="R173" s="1337"/>
      <c r="S173" s="468"/>
      <c r="T173" s="468"/>
      <c r="U173" s="436"/>
      <c r="V173" s="436"/>
      <c r="W173" s="100"/>
    </row>
    <row r="174" spans="1:23" s="434" customFormat="1" ht="15.75" hidden="1" x14ac:dyDescent="0.25">
      <c r="A174" s="1263" t="str">
        <f t="shared" si="15"/>
        <v>Don't Show</v>
      </c>
      <c r="B174" s="1129" t="s">
        <v>1834</v>
      </c>
      <c r="C174" s="1119" t="str">
        <f>IFERROR(INDEX('PR Expenditure_7A import-export'!A$22:A$38,MATCH($B174,'PR Expenditure_7A import-export'!$N$22:$N$38,0)),"")</f>
        <v/>
      </c>
      <c r="D174" s="1109" t="str">
        <f>IFERROR(INDEX('PR Expenditure_7A import-export'!B$22:B$38,MATCH($B174,'PR Expenditure_7A import-export'!$N$22:$N$38,0)),"")</f>
        <v/>
      </c>
      <c r="E174" s="1110" t="str">
        <f>IFERROR(INDEX('PR Expenditure_7A import-export'!C$22:C$38,MATCH($B174,'PR Expenditure_7A import-export'!$N$22:$N$38,0)),"")</f>
        <v/>
      </c>
      <c r="F174" s="1111"/>
      <c r="G174" s="1110">
        <f t="shared" si="24"/>
        <v>0</v>
      </c>
      <c r="H174" s="1112" t="e">
        <f t="shared" si="25"/>
        <v>#VALUE!</v>
      </c>
      <c r="I174" s="1113"/>
      <c r="J174" s="1108"/>
      <c r="K174" s="1110" t="str">
        <f>IFERROR(INDEX('PR Expenditure_7A import-export'!I$22:I$38,MATCH($B174,'PR Expenditure_7A import-export'!$N$22:$N$38,0)),"")</f>
        <v/>
      </c>
      <c r="L174" s="1111"/>
      <c r="M174" s="1110">
        <f t="shared" si="26"/>
        <v>0</v>
      </c>
      <c r="N174" s="1120" t="e">
        <f t="shared" si="27"/>
        <v>#VALUE!</v>
      </c>
      <c r="O174" s="1351"/>
      <c r="P174" s="685"/>
      <c r="Q174" s="1336"/>
      <c r="R174" s="1337"/>
      <c r="S174" s="468"/>
      <c r="T174" s="468"/>
      <c r="U174" s="436"/>
      <c r="V174" s="436"/>
      <c r="W174" s="100"/>
    </row>
    <row r="175" spans="1:23" s="434" customFormat="1" ht="15.75" hidden="1" x14ac:dyDescent="0.25">
      <c r="A175" s="1263" t="str">
        <f t="shared" si="15"/>
        <v>Don't Show</v>
      </c>
      <c r="B175" s="1129" t="s">
        <v>1835</v>
      </c>
      <c r="C175" s="1119" t="str">
        <f>IFERROR(INDEX('PR Expenditure_7A import-export'!A$22:A$38,MATCH($B175,'PR Expenditure_7A import-export'!$N$22:$N$38,0)),"")</f>
        <v/>
      </c>
      <c r="D175" s="1109" t="str">
        <f>IFERROR(INDEX('PR Expenditure_7A import-export'!B$22:B$38,MATCH($B175,'PR Expenditure_7A import-export'!$N$22:$N$38,0)),"")</f>
        <v/>
      </c>
      <c r="E175" s="1110" t="str">
        <f>IFERROR(INDEX('PR Expenditure_7A import-export'!C$22:C$38,MATCH($B175,'PR Expenditure_7A import-export'!$N$22:$N$38,0)),"")</f>
        <v/>
      </c>
      <c r="F175" s="1111"/>
      <c r="G175" s="1110">
        <f t="shared" si="24"/>
        <v>0</v>
      </c>
      <c r="H175" s="1112" t="e">
        <f t="shared" si="25"/>
        <v>#VALUE!</v>
      </c>
      <c r="I175" s="1113"/>
      <c r="J175" s="1108"/>
      <c r="K175" s="1110" t="str">
        <f>IFERROR(INDEX('PR Expenditure_7A import-export'!I$22:I$38,MATCH($B175,'PR Expenditure_7A import-export'!$N$22:$N$38,0)),"")</f>
        <v/>
      </c>
      <c r="L175" s="1111"/>
      <c r="M175" s="1110">
        <f t="shared" si="26"/>
        <v>0</v>
      </c>
      <c r="N175" s="1120" t="e">
        <f t="shared" si="27"/>
        <v>#VALUE!</v>
      </c>
      <c r="O175" s="1351"/>
      <c r="P175" s="685"/>
      <c r="Q175" s="1336"/>
      <c r="R175" s="1337"/>
      <c r="S175" s="468"/>
      <c r="T175" s="468"/>
      <c r="U175" s="436"/>
      <c r="V175" s="436"/>
      <c r="W175" s="100"/>
    </row>
    <row r="176" spans="1:23" s="434" customFormat="1" ht="15.75" hidden="1" x14ac:dyDescent="0.25">
      <c r="A176" s="1263" t="str">
        <f t="shared" si="15"/>
        <v>Don't Show</v>
      </c>
      <c r="B176" s="1129" t="s">
        <v>1836</v>
      </c>
      <c r="C176" s="1119" t="str">
        <f>IFERROR(INDEX('PR Expenditure_7A import-export'!A$22:A$38,MATCH($B176,'PR Expenditure_7A import-export'!$N$22:$N$38,0)),"")</f>
        <v/>
      </c>
      <c r="D176" s="1109" t="str">
        <f>IFERROR(INDEX('PR Expenditure_7A import-export'!B$22:B$38,MATCH($B176,'PR Expenditure_7A import-export'!$N$22:$N$38,0)),"")</f>
        <v/>
      </c>
      <c r="E176" s="1110" t="str">
        <f>IFERROR(INDEX('PR Expenditure_7A import-export'!C$22:C$38,MATCH($B176,'PR Expenditure_7A import-export'!$N$22:$N$38,0)),"")</f>
        <v/>
      </c>
      <c r="F176" s="1111"/>
      <c r="G176" s="1110">
        <f t="shared" si="24"/>
        <v>0</v>
      </c>
      <c r="H176" s="1112" t="e">
        <f t="shared" si="25"/>
        <v>#VALUE!</v>
      </c>
      <c r="I176" s="1113"/>
      <c r="J176" s="1108"/>
      <c r="K176" s="1110" t="str">
        <f>IFERROR(INDEX('PR Expenditure_7A import-export'!I$22:I$38,MATCH($B176,'PR Expenditure_7A import-export'!$N$22:$N$38,0)),"")</f>
        <v/>
      </c>
      <c r="L176" s="1111"/>
      <c r="M176" s="1110">
        <f t="shared" si="26"/>
        <v>0</v>
      </c>
      <c r="N176" s="1120" t="e">
        <f t="shared" si="27"/>
        <v>#VALUE!</v>
      </c>
      <c r="O176" s="1351"/>
      <c r="P176" s="685"/>
      <c r="Q176" s="1336"/>
      <c r="R176" s="1337"/>
      <c r="S176" s="468"/>
      <c r="T176" s="468"/>
      <c r="U176" s="436"/>
      <c r="V176" s="436"/>
      <c r="W176" s="100"/>
    </row>
    <row r="177" spans="1:23" s="434" customFormat="1" ht="15.75" hidden="1" x14ac:dyDescent="0.25">
      <c r="A177" s="1263" t="str">
        <f t="shared" si="15"/>
        <v>Don't Show</v>
      </c>
      <c r="B177" s="1129" t="s">
        <v>1837</v>
      </c>
      <c r="C177" s="1119" t="str">
        <f>IFERROR(INDEX('PR Expenditure_7A import-export'!A$22:A$38,MATCH($B177,'PR Expenditure_7A import-export'!$N$22:$N$38,0)),"")</f>
        <v/>
      </c>
      <c r="D177" s="1109" t="str">
        <f>IFERROR(INDEX('PR Expenditure_7A import-export'!B$22:B$38,MATCH($B177,'PR Expenditure_7A import-export'!$N$22:$N$38,0)),"")</f>
        <v/>
      </c>
      <c r="E177" s="1110" t="str">
        <f>IFERROR(INDEX('PR Expenditure_7A import-export'!C$22:C$38,MATCH($B177,'PR Expenditure_7A import-export'!$N$22:$N$38,0)),"")</f>
        <v/>
      </c>
      <c r="F177" s="1111"/>
      <c r="G177" s="1110">
        <f t="shared" si="24"/>
        <v>0</v>
      </c>
      <c r="H177" s="1112" t="e">
        <f t="shared" si="25"/>
        <v>#VALUE!</v>
      </c>
      <c r="I177" s="1113"/>
      <c r="J177" s="1108"/>
      <c r="K177" s="1110" t="str">
        <f>IFERROR(INDEX('PR Expenditure_7A import-export'!I$22:I$38,MATCH($B177,'PR Expenditure_7A import-export'!$N$22:$N$38,0)),"")</f>
        <v/>
      </c>
      <c r="L177" s="1111"/>
      <c r="M177" s="1110">
        <f t="shared" si="26"/>
        <v>0</v>
      </c>
      <c r="N177" s="1120" t="e">
        <f t="shared" si="27"/>
        <v>#VALUE!</v>
      </c>
      <c r="O177" s="1351"/>
      <c r="P177" s="685"/>
      <c r="Q177" s="1336"/>
      <c r="R177" s="1337"/>
      <c r="S177" s="468"/>
      <c r="T177" s="468"/>
      <c r="U177" s="436"/>
      <c r="V177" s="436"/>
      <c r="W177" s="100"/>
    </row>
    <row r="178" spans="1:23" s="434" customFormat="1" ht="15.75" hidden="1" x14ac:dyDescent="0.25">
      <c r="A178" s="1263" t="str">
        <f t="shared" si="15"/>
        <v>Don't Show</v>
      </c>
      <c r="B178" s="1129" t="s">
        <v>1838</v>
      </c>
      <c r="C178" s="1119" t="str">
        <f>IFERROR(INDEX('PR Expenditure_7A import-export'!A$22:A$38,MATCH($B178,'PR Expenditure_7A import-export'!$N$22:$N$38,0)),"")</f>
        <v/>
      </c>
      <c r="D178" s="1109" t="str">
        <f>IFERROR(INDEX('PR Expenditure_7A import-export'!B$22:B$38,MATCH($B178,'PR Expenditure_7A import-export'!$N$22:$N$38,0)),"")</f>
        <v/>
      </c>
      <c r="E178" s="1110" t="str">
        <f>IFERROR(INDEX('PR Expenditure_7A import-export'!C$22:C$38,MATCH($B178,'PR Expenditure_7A import-export'!$N$22:$N$38,0)),"")</f>
        <v/>
      </c>
      <c r="F178" s="1111"/>
      <c r="G178" s="1110">
        <f t="shared" si="24"/>
        <v>0</v>
      </c>
      <c r="H178" s="1112" t="e">
        <f t="shared" si="25"/>
        <v>#VALUE!</v>
      </c>
      <c r="I178" s="1113"/>
      <c r="J178" s="1108"/>
      <c r="K178" s="1110" t="str">
        <f>IFERROR(INDEX('PR Expenditure_7A import-export'!I$22:I$38,MATCH($B178,'PR Expenditure_7A import-export'!$N$22:$N$38,0)),"")</f>
        <v/>
      </c>
      <c r="L178" s="1111"/>
      <c r="M178" s="1110">
        <f t="shared" si="26"/>
        <v>0</v>
      </c>
      <c r="N178" s="1120" t="e">
        <f t="shared" si="27"/>
        <v>#VALUE!</v>
      </c>
      <c r="O178" s="1351"/>
      <c r="P178" s="685"/>
      <c r="Q178" s="1336"/>
      <c r="R178" s="1337"/>
      <c r="S178" s="468"/>
      <c r="T178" s="468"/>
      <c r="U178" s="436"/>
      <c r="V178" s="436"/>
      <c r="W178" s="100"/>
    </row>
    <row r="179" spans="1:23" s="434" customFormat="1" ht="15.75" hidden="1" x14ac:dyDescent="0.25">
      <c r="A179" s="1263" t="str">
        <f t="shared" si="15"/>
        <v>Don't Show</v>
      </c>
      <c r="B179" s="1129" t="s">
        <v>1839</v>
      </c>
      <c r="C179" s="1119" t="str">
        <f>IFERROR(INDEX('PR Expenditure_7A import-export'!A$22:A$38,MATCH($B179,'PR Expenditure_7A import-export'!$N$22:$N$38,0)),"")</f>
        <v/>
      </c>
      <c r="D179" s="1109" t="str">
        <f>IFERROR(INDEX('PR Expenditure_7A import-export'!B$22:B$38,MATCH($B179,'PR Expenditure_7A import-export'!$N$22:$N$38,0)),"")</f>
        <v/>
      </c>
      <c r="E179" s="1110" t="str">
        <f>IFERROR(INDEX('PR Expenditure_7A import-export'!C$22:C$38,MATCH($B179,'PR Expenditure_7A import-export'!$N$22:$N$38,0)),"")</f>
        <v/>
      </c>
      <c r="F179" s="1111"/>
      <c r="G179" s="1110">
        <f t="shared" si="24"/>
        <v>0</v>
      </c>
      <c r="H179" s="1112" t="e">
        <f t="shared" si="25"/>
        <v>#VALUE!</v>
      </c>
      <c r="I179" s="1113"/>
      <c r="J179" s="1108"/>
      <c r="K179" s="1110" t="str">
        <f>IFERROR(INDEX('PR Expenditure_7A import-export'!I$22:I$38,MATCH($B179,'PR Expenditure_7A import-export'!$N$22:$N$38,0)),"")</f>
        <v/>
      </c>
      <c r="L179" s="1111"/>
      <c r="M179" s="1110">
        <f t="shared" si="26"/>
        <v>0</v>
      </c>
      <c r="N179" s="1120" t="e">
        <f t="shared" si="27"/>
        <v>#VALUE!</v>
      </c>
      <c r="O179" s="1351"/>
      <c r="P179" s="685"/>
      <c r="Q179" s="1336"/>
      <c r="R179" s="1337"/>
      <c r="S179" s="468"/>
      <c r="T179" s="468"/>
      <c r="U179" s="436"/>
      <c r="V179" s="436"/>
      <c r="W179" s="100"/>
    </row>
    <row r="180" spans="1:23" s="434" customFormat="1" ht="15.75" hidden="1" x14ac:dyDescent="0.25">
      <c r="A180" s="1263" t="str">
        <f t="shared" si="15"/>
        <v>Don't Show</v>
      </c>
      <c r="B180" s="1129" t="s">
        <v>1840</v>
      </c>
      <c r="C180" s="1119" t="str">
        <f>IFERROR(INDEX('PR Expenditure_7A import-export'!A$22:A$38,MATCH($B180,'PR Expenditure_7A import-export'!$N$22:$N$38,0)),"")</f>
        <v/>
      </c>
      <c r="D180" s="1109" t="str">
        <f>IFERROR(INDEX('PR Expenditure_7A import-export'!B$22:B$38,MATCH($B180,'PR Expenditure_7A import-export'!$N$22:$N$38,0)),"")</f>
        <v/>
      </c>
      <c r="E180" s="1110" t="str">
        <f>IFERROR(INDEX('PR Expenditure_7A import-export'!C$22:C$38,MATCH($B180,'PR Expenditure_7A import-export'!$N$22:$N$38,0)),"")</f>
        <v/>
      </c>
      <c r="F180" s="1111"/>
      <c r="G180" s="1110">
        <f t="shared" si="24"/>
        <v>0</v>
      </c>
      <c r="H180" s="1112" t="e">
        <f t="shared" si="25"/>
        <v>#VALUE!</v>
      </c>
      <c r="I180" s="1113"/>
      <c r="J180" s="1108"/>
      <c r="K180" s="1110" t="str">
        <f>IFERROR(INDEX('PR Expenditure_7A import-export'!I$22:I$38,MATCH($B180,'PR Expenditure_7A import-export'!$N$22:$N$38,0)),"")</f>
        <v/>
      </c>
      <c r="L180" s="1111"/>
      <c r="M180" s="1110">
        <f t="shared" si="26"/>
        <v>0</v>
      </c>
      <c r="N180" s="1120" t="e">
        <f t="shared" si="27"/>
        <v>#VALUE!</v>
      </c>
      <c r="O180" s="1351"/>
      <c r="P180" s="685"/>
      <c r="Q180" s="1336"/>
      <c r="R180" s="1337"/>
      <c r="S180" s="468"/>
      <c r="T180" s="468"/>
      <c r="U180" s="436"/>
      <c r="V180" s="436"/>
      <c r="W180" s="100"/>
    </row>
    <row r="181" spans="1:23" s="434" customFormat="1" ht="15.75" hidden="1" x14ac:dyDescent="0.25">
      <c r="A181" s="1263" t="str">
        <f t="shared" si="15"/>
        <v>Don't Show</v>
      </c>
      <c r="B181" s="1129" t="s">
        <v>1841</v>
      </c>
      <c r="C181" s="1119" t="str">
        <f>IFERROR(INDEX('PR Expenditure_7A import-export'!A$22:A$38,MATCH($B181,'PR Expenditure_7A import-export'!$N$22:$N$38,0)),"")</f>
        <v/>
      </c>
      <c r="D181" s="1109" t="str">
        <f>IFERROR(INDEX('PR Expenditure_7A import-export'!B$22:B$38,MATCH($B181,'PR Expenditure_7A import-export'!$N$22:$N$38,0)),"")</f>
        <v/>
      </c>
      <c r="E181" s="1110" t="str">
        <f>IFERROR(INDEX('PR Expenditure_7A import-export'!C$22:C$38,MATCH($B181,'PR Expenditure_7A import-export'!$N$22:$N$38,0)),"")</f>
        <v/>
      </c>
      <c r="F181" s="1111"/>
      <c r="G181" s="1110">
        <f t="shared" si="24"/>
        <v>0</v>
      </c>
      <c r="H181" s="1112" t="e">
        <f t="shared" si="25"/>
        <v>#VALUE!</v>
      </c>
      <c r="I181" s="1113"/>
      <c r="J181" s="1108"/>
      <c r="K181" s="1110" t="str">
        <f>IFERROR(INDEX('PR Expenditure_7A import-export'!I$22:I$38,MATCH($B181,'PR Expenditure_7A import-export'!$N$22:$N$38,0)),"")</f>
        <v/>
      </c>
      <c r="L181" s="1111"/>
      <c r="M181" s="1110">
        <f t="shared" si="26"/>
        <v>0</v>
      </c>
      <c r="N181" s="1120" t="e">
        <f t="shared" si="27"/>
        <v>#VALUE!</v>
      </c>
      <c r="O181" s="1351"/>
      <c r="P181" s="685"/>
      <c r="Q181" s="1336"/>
      <c r="R181" s="1337"/>
      <c r="S181" s="468"/>
      <c r="T181" s="468"/>
      <c r="U181" s="436"/>
      <c r="V181" s="436"/>
      <c r="W181" s="100"/>
    </row>
    <row r="182" spans="1:23" s="434" customFormat="1" ht="15.75" hidden="1" x14ac:dyDescent="0.25">
      <c r="A182" s="1263" t="str">
        <f t="shared" si="15"/>
        <v>Don't Show</v>
      </c>
      <c r="B182" s="1129" t="s">
        <v>1842</v>
      </c>
      <c r="C182" s="1119" t="str">
        <f>IFERROR(INDEX('PR Expenditure_7A import-export'!A$22:A$38,MATCH($B182,'PR Expenditure_7A import-export'!$N$22:$N$38,0)),"")</f>
        <v/>
      </c>
      <c r="D182" s="1109" t="str">
        <f>IFERROR(INDEX('PR Expenditure_7A import-export'!B$22:B$38,MATCH($B182,'PR Expenditure_7A import-export'!$N$22:$N$38,0)),"")</f>
        <v/>
      </c>
      <c r="E182" s="1110" t="str">
        <f>IFERROR(INDEX('PR Expenditure_7A import-export'!C$22:C$38,MATCH($B182,'PR Expenditure_7A import-export'!$N$22:$N$38,0)),"")</f>
        <v/>
      </c>
      <c r="F182" s="1111"/>
      <c r="G182" s="1110">
        <f t="shared" si="24"/>
        <v>0</v>
      </c>
      <c r="H182" s="1112" t="e">
        <f t="shared" si="25"/>
        <v>#VALUE!</v>
      </c>
      <c r="I182" s="1113"/>
      <c r="J182" s="1108"/>
      <c r="K182" s="1110" t="str">
        <f>IFERROR(INDEX('PR Expenditure_7A import-export'!I$22:I$38,MATCH($B182,'PR Expenditure_7A import-export'!$N$22:$N$38,0)),"")</f>
        <v/>
      </c>
      <c r="L182" s="1111"/>
      <c r="M182" s="1110">
        <f t="shared" si="26"/>
        <v>0</v>
      </c>
      <c r="N182" s="1120" t="e">
        <f t="shared" si="27"/>
        <v>#VALUE!</v>
      </c>
      <c r="O182" s="1351"/>
      <c r="P182" s="685"/>
      <c r="Q182" s="1336"/>
      <c r="R182" s="1337"/>
      <c r="S182" s="468"/>
      <c r="T182" s="468"/>
      <c r="U182" s="436"/>
      <c r="V182" s="436"/>
      <c r="W182" s="100"/>
    </row>
    <row r="183" spans="1:23" s="434" customFormat="1" ht="15.75" hidden="1" x14ac:dyDescent="0.25">
      <c r="A183" s="1263" t="str">
        <f t="shared" si="15"/>
        <v>Don't Show</v>
      </c>
      <c r="B183" s="1129" t="s">
        <v>1843</v>
      </c>
      <c r="C183" s="1119" t="str">
        <f>IFERROR(INDEX('PR Expenditure_7A import-export'!A$22:A$38,MATCH($B183,'PR Expenditure_7A import-export'!$N$22:$N$38,0)),"")</f>
        <v/>
      </c>
      <c r="D183" s="1109" t="str">
        <f>IFERROR(INDEX('PR Expenditure_7A import-export'!B$22:B$38,MATCH($B183,'PR Expenditure_7A import-export'!$N$22:$N$38,0)),"")</f>
        <v/>
      </c>
      <c r="E183" s="1110" t="str">
        <f>IFERROR(INDEX('PR Expenditure_7A import-export'!C$22:C$38,MATCH($B183,'PR Expenditure_7A import-export'!$N$22:$N$38,0)),"")</f>
        <v/>
      </c>
      <c r="F183" s="1111"/>
      <c r="G183" s="1110">
        <f t="shared" si="24"/>
        <v>0</v>
      </c>
      <c r="H183" s="1112" t="e">
        <f t="shared" si="25"/>
        <v>#VALUE!</v>
      </c>
      <c r="I183" s="1113"/>
      <c r="J183" s="1108"/>
      <c r="K183" s="1110" t="str">
        <f>IFERROR(INDEX('PR Expenditure_7A import-export'!I$22:I$38,MATCH($B183,'PR Expenditure_7A import-export'!$N$22:$N$38,0)),"")</f>
        <v/>
      </c>
      <c r="L183" s="1111"/>
      <c r="M183" s="1110">
        <f t="shared" si="26"/>
        <v>0</v>
      </c>
      <c r="N183" s="1120" t="e">
        <f t="shared" si="27"/>
        <v>#VALUE!</v>
      </c>
      <c r="O183" s="1351"/>
      <c r="P183" s="685"/>
      <c r="Q183" s="1336"/>
      <c r="R183" s="1337"/>
      <c r="S183" s="468"/>
      <c r="T183" s="468"/>
      <c r="U183" s="436"/>
      <c r="V183" s="436"/>
      <c r="W183" s="100"/>
    </row>
    <row r="184" spans="1:23" s="434" customFormat="1" ht="15.75" x14ac:dyDescent="0.25">
      <c r="A184" s="1263" t="s">
        <v>1245</v>
      </c>
      <c r="B184" s="1129" t="s">
        <v>1063</v>
      </c>
      <c r="C184" s="1131"/>
      <c r="D184" s="1125"/>
      <c r="E184" s="1110">
        <v>0</v>
      </c>
      <c r="F184" s="1111"/>
      <c r="G184" s="1110">
        <f>IFERROR(E184-F184,0)</f>
        <v>0</v>
      </c>
      <c r="H184" s="1110" t="str">
        <f>IF(AND(E184=0,F184=0),"N/A",IF(AND(E184=0,F184&lt;&gt;0),"Not Budgeted",F184/E184))</f>
        <v>N/A</v>
      </c>
      <c r="I184" s="1113"/>
      <c r="J184" s="1108"/>
      <c r="K184" s="1110">
        <v>0</v>
      </c>
      <c r="L184" s="1111"/>
      <c r="M184" s="1110">
        <f>IFERROR(K184-L184,0)</f>
        <v>0</v>
      </c>
      <c r="N184" s="1132" t="str">
        <f>IF(AND(K184=0,L184=0),"N/A",IF(AND(K184=0,L184&lt;&gt;0),"Not Budgeted",L184/K184))</f>
        <v>N/A</v>
      </c>
      <c r="O184" s="1351" t="str">
        <f>IFERROR(IF(VLOOKUP(C184,'Reference Records'!$B$12:$D$26,3,FALSE)=0,"",VLOOKUP(C184,'Reference Records'!$B$12:$D$26,3,FALSE)),"")</f>
        <v/>
      </c>
      <c r="P184" s="685"/>
      <c r="Q184" s="1336" t="str">
        <f>'PR Expenditure_7A import-export'!O39</f>
        <v/>
      </c>
      <c r="R184" s="1337"/>
      <c r="S184" s="1336" t="str">
        <f>_7268c752_e187_487c_ae1f_8d8e309992e6</f>
        <v>[Record ID]</v>
      </c>
      <c r="T184" s="468"/>
      <c r="U184" s="436"/>
      <c r="V184" s="436"/>
      <c r="W184" s="100"/>
    </row>
    <row r="185" spans="1:23" s="434" customFormat="1" ht="15.75" x14ac:dyDescent="0.25">
      <c r="A185" s="1263" t="s">
        <v>1245</v>
      </c>
      <c r="B185" s="1129" t="s">
        <v>1064</v>
      </c>
      <c r="C185" s="1131"/>
      <c r="D185" s="1125"/>
      <c r="E185" s="1110">
        <v>0</v>
      </c>
      <c r="F185" s="1111"/>
      <c r="G185" s="1110">
        <f t="shared" ref="G185:G199" si="28">IFERROR(E185-F185,0)</f>
        <v>0</v>
      </c>
      <c r="H185" s="1110" t="str">
        <f t="shared" ref="H185:H199" si="29">IF(AND(E185=0,F185=0),"N/A",IF(AND(E185=0,F185&lt;&gt;0),"Not Budgeted",F185/E185))</f>
        <v>N/A</v>
      </c>
      <c r="I185" s="1113"/>
      <c r="J185" s="1108"/>
      <c r="K185" s="1110">
        <v>0</v>
      </c>
      <c r="L185" s="1111"/>
      <c r="M185" s="1110">
        <f t="shared" ref="M185:M199" si="30">IFERROR(K185-L185,0)</f>
        <v>0</v>
      </c>
      <c r="N185" s="1132" t="str">
        <f t="shared" ref="N185:N199" si="31">IF(AND(K185=0,L185=0),"N/A",IF(AND(K185=0,L185&lt;&gt;0),"Not Budgeted",L185/K185))</f>
        <v>N/A</v>
      </c>
      <c r="O185" s="1351" t="str">
        <f>IFERROR(IF(VLOOKUP(C185,'Reference Records'!$B$12:$D$26,3,FALSE)=0,"",VLOOKUP(C185,'Reference Records'!$B$12:$D$26,3,FALSE)),"")</f>
        <v/>
      </c>
      <c r="P185" s="685"/>
      <c r="Q185" s="1336"/>
      <c r="R185" s="1337"/>
      <c r="S185" s="1336"/>
      <c r="T185" s="468"/>
      <c r="U185" s="436"/>
      <c r="V185" s="436"/>
      <c r="W185" s="100"/>
    </row>
    <row r="186" spans="1:23" s="434" customFormat="1" ht="15.75" x14ac:dyDescent="0.25">
      <c r="A186" s="1263" t="s">
        <v>1245</v>
      </c>
      <c r="B186" s="1129" t="s">
        <v>1065</v>
      </c>
      <c r="C186" s="1131"/>
      <c r="D186" s="1125"/>
      <c r="E186" s="1110">
        <v>0</v>
      </c>
      <c r="F186" s="1111"/>
      <c r="G186" s="1110">
        <f t="shared" si="28"/>
        <v>0</v>
      </c>
      <c r="H186" s="1110" t="str">
        <f t="shared" si="29"/>
        <v>N/A</v>
      </c>
      <c r="I186" s="1113"/>
      <c r="J186" s="1108"/>
      <c r="K186" s="1110">
        <v>0</v>
      </c>
      <c r="L186" s="1111"/>
      <c r="M186" s="1110">
        <f t="shared" si="30"/>
        <v>0</v>
      </c>
      <c r="N186" s="1132" t="str">
        <f t="shared" si="31"/>
        <v>N/A</v>
      </c>
      <c r="O186" s="1351" t="str">
        <f>IFERROR(IF(VLOOKUP(C186,'Reference Records'!$B$12:$D$26,3,FALSE)=0,"",VLOOKUP(C186,'Reference Records'!$B$12:$D$26,3,FALSE)),"")</f>
        <v/>
      </c>
      <c r="P186" s="685"/>
      <c r="Q186" s="1336"/>
      <c r="R186" s="1337"/>
      <c r="S186" s="1336"/>
      <c r="T186" s="468"/>
      <c r="U186" s="436"/>
      <c r="V186" s="436"/>
      <c r="W186" s="100"/>
    </row>
    <row r="187" spans="1:23" s="434" customFormat="1" ht="15.75" x14ac:dyDescent="0.25">
      <c r="A187" s="1263" t="s">
        <v>1245</v>
      </c>
      <c r="B187" s="1129" t="s">
        <v>1066</v>
      </c>
      <c r="C187" s="1131"/>
      <c r="D187" s="1125"/>
      <c r="E187" s="1110">
        <v>0</v>
      </c>
      <c r="F187" s="1111"/>
      <c r="G187" s="1110">
        <f t="shared" si="28"/>
        <v>0</v>
      </c>
      <c r="H187" s="1110" t="str">
        <f t="shared" si="29"/>
        <v>N/A</v>
      </c>
      <c r="I187" s="1113"/>
      <c r="J187" s="1108"/>
      <c r="K187" s="1110">
        <v>0</v>
      </c>
      <c r="L187" s="1111"/>
      <c r="M187" s="1110">
        <f t="shared" si="30"/>
        <v>0</v>
      </c>
      <c r="N187" s="1132" t="str">
        <f t="shared" si="31"/>
        <v>N/A</v>
      </c>
      <c r="O187" s="1351" t="str">
        <f>IFERROR(IF(VLOOKUP(C187,'Reference Records'!$B$12:$D$26,3,FALSE)=0,"",VLOOKUP(C187,'Reference Records'!$B$12:$D$26,3,FALSE)),"")</f>
        <v/>
      </c>
      <c r="P187" s="685"/>
      <c r="Q187" s="1336"/>
      <c r="R187" s="1337"/>
      <c r="S187" s="1336"/>
      <c r="T187" s="468"/>
      <c r="U187" s="436"/>
      <c r="V187" s="436"/>
      <c r="W187" s="100"/>
    </row>
    <row r="188" spans="1:23" s="434" customFormat="1" ht="15.75" x14ac:dyDescent="0.25">
      <c r="A188" s="1263" t="s">
        <v>1245</v>
      </c>
      <c r="B188" s="1129" t="s">
        <v>1067</v>
      </c>
      <c r="C188" s="1131"/>
      <c r="D188" s="1125"/>
      <c r="E188" s="1110">
        <v>0</v>
      </c>
      <c r="F188" s="1111"/>
      <c r="G188" s="1110">
        <f t="shared" si="28"/>
        <v>0</v>
      </c>
      <c r="H188" s="1110" t="str">
        <f t="shared" si="29"/>
        <v>N/A</v>
      </c>
      <c r="I188" s="1113"/>
      <c r="J188" s="1108"/>
      <c r="K188" s="1110">
        <v>0</v>
      </c>
      <c r="L188" s="1111"/>
      <c r="M188" s="1110">
        <f t="shared" si="30"/>
        <v>0</v>
      </c>
      <c r="N188" s="1132" t="str">
        <f t="shared" si="31"/>
        <v>N/A</v>
      </c>
      <c r="O188" s="1351" t="str">
        <f>IFERROR(IF(VLOOKUP(C188,'Reference Records'!$B$12:$D$26,3,FALSE)=0,"",VLOOKUP(C188,'Reference Records'!$B$12:$D$26,3,FALSE)),"")</f>
        <v/>
      </c>
      <c r="P188" s="685"/>
      <c r="Q188" s="1336"/>
      <c r="R188" s="1337"/>
      <c r="S188" s="1336"/>
      <c r="T188" s="468"/>
      <c r="U188" s="436"/>
      <c r="V188" s="436"/>
      <c r="W188" s="100"/>
    </row>
    <row r="189" spans="1:23" s="434" customFormat="1" ht="15.75" x14ac:dyDescent="0.25">
      <c r="A189" s="1263" t="s">
        <v>1245</v>
      </c>
      <c r="B189" s="1129" t="s">
        <v>1068</v>
      </c>
      <c r="C189" s="1131"/>
      <c r="D189" s="1125"/>
      <c r="E189" s="1110">
        <v>0</v>
      </c>
      <c r="F189" s="1111"/>
      <c r="G189" s="1110">
        <f t="shared" si="28"/>
        <v>0</v>
      </c>
      <c r="H189" s="1110" t="str">
        <f t="shared" si="29"/>
        <v>N/A</v>
      </c>
      <c r="I189" s="1113"/>
      <c r="J189" s="1108"/>
      <c r="K189" s="1110">
        <v>0</v>
      </c>
      <c r="L189" s="1111"/>
      <c r="M189" s="1110">
        <f t="shared" si="30"/>
        <v>0</v>
      </c>
      <c r="N189" s="1132" t="str">
        <f t="shared" si="31"/>
        <v>N/A</v>
      </c>
      <c r="O189" s="1351" t="str">
        <f>IFERROR(IF(VLOOKUP(C189,'Reference Records'!$B$12:$D$26,3,FALSE)=0,"",VLOOKUP(C189,'Reference Records'!$B$12:$D$26,3,FALSE)),"")</f>
        <v/>
      </c>
      <c r="P189" s="685"/>
      <c r="Q189" s="1336"/>
      <c r="R189" s="1337"/>
      <c r="S189" s="1336"/>
      <c r="T189" s="468"/>
      <c r="U189" s="436"/>
      <c r="V189" s="436"/>
      <c r="W189" s="100"/>
    </row>
    <row r="190" spans="1:23" s="434" customFormat="1" ht="15.75" x14ac:dyDescent="0.25">
      <c r="A190" s="1263" t="s">
        <v>1245</v>
      </c>
      <c r="B190" s="1129" t="s">
        <v>1069</v>
      </c>
      <c r="C190" s="1131"/>
      <c r="D190" s="1125"/>
      <c r="E190" s="1110">
        <v>0</v>
      </c>
      <c r="F190" s="1111"/>
      <c r="G190" s="1110">
        <f t="shared" si="28"/>
        <v>0</v>
      </c>
      <c r="H190" s="1110" t="str">
        <f t="shared" si="29"/>
        <v>N/A</v>
      </c>
      <c r="I190" s="1113"/>
      <c r="J190" s="1108"/>
      <c r="K190" s="1110">
        <v>0</v>
      </c>
      <c r="L190" s="1111"/>
      <c r="M190" s="1110">
        <f t="shared" si="30"/>
        <v>0</v>
      </c>
      <c r="N190" s="1132" t="str">
        <f t="shared" si="31"/>
        <v>N/A</v>
      </c>
      <c r="O190" s="1351" t="str">
        <f>IFERROR(IF(VLOOKUP(C190,'Reference Records'!$B$12:$D$26,3,FALSE)=0,"",VLOOKUP(C190,'Reference Records'!$B$12:$D$26,3,FALSE)),"")</f>
        <v/>
      </c>
      <c r="P190" s="685"/>
      <c r="Q190" s="1336"/>
      <c r="R190" s="1337"/>
      <c r="S190" s="1336"/>
      <c r="T190" s="468"/>
      <c r="U190" s="436"/>
      <c r="V190" s="436"/>
      <c r="W190" s="100"/>
    </row>
    <row r="191" spans="1:23" s="434" customFormat="1" ht="15.75" x14ac:dyDescent="0.25">
      <c r="A191" s="1263" t="s">
        <v>1245</v>
      </c>
      <c r="B191" s="1129" t="s">
        <v>1070</v>
      </c>
      <c r="C191" s="1131"/>
      <c r="D191" s="1125"/>
      <c r="E191" s="1110">
        <v>0</v>
      </c>
      <c r="F191" s="1111"/>
      <c r="G191" s="1110">
        <f t="shared" si="28"/>
        <v>0</v>
      </c>
      <c r="H191" s="1110" t="str">
        <f t="shared" si="29"/>
        <v>N/A</v>
      </c>
      <c r="I191" s="1113"/>
      <c r="J191" s="1108"/>
      <c r="K191" s="1110">
        <v>0</v>
      </c>
      <c r="L191" s="1111"/>
      <c r="M191" s="1110">
        <f t="shared" si="30"/>
        <v>0</v>
      </c>
      <c r="N191" s="1132" t="str">
        <f t="shared" si="31"/>
        <v>N/A</v>
      </c>
      <c r="O191" s="1351" t="str">
        <f>IFERROR(IF(VLOOKUP(C191,'Reference Records'!$B$12:$D$26,3,FALSE)=0,"",VLOOKUP(C191,'Reference Records'!$B$12:$D$26,3,FALSE)),"")</f>
        <v/>
      </c>
      <c r="P191" s="685"/>
      <c r="Q191" s="1336"/>
      <c r="R191" s="1337"/>
      <c r="S191" s="1336"/>
      <c r="T191" s="468"/>
      <c r="U191" s="436"/>
      <c r="V191" s="436"/>
      <c r="W191" s="100"/>
    </row>
    <row r="192" spans="1:23" s="434" customFormat="1" ht="15.75" x14ac:dyDescent="0.25">
      <c r="A192" s="1263" t="s">
        <v>1245</v>
      </c>
      <c r="B192" s="1129" t="s">
        <v>1071</v>
      </c>
      <c r="C192" s="1131"/>
      <c r="D192" s="1125"/>
      <c r="E192" s="1110">
        <v>0</v>
      </c>
      <c r="F192" s="1111"/>
      <c r="G192" s="1110">
        <f t="shared" si="28"/>
        <v>0</v>
      </c>
      <c r="H192" s="1110" t="str">
        <f t="shared" si="29"/>
        <v>N/A</v>
      </c>
      <c r="I192" s="1113"/>
      <c r="J192" s="1108"/>
      <c r="K192" s="1110">
        <v>0</v>
      </c>
      <c r="L192" s="1111"/>
      <c r="M192" s="1110">
        <f t="shared" si="30"/>
        <v>0</v>
      </c>
      <c r="N192" s="1132" t="str">
        <f t="shared" si="31"/>
        <v>N/A</v>
      </c>
      <c r="O192" s="1351" t="str">
        <f>IFERROR(IF(VLOOKUP(C192,'Reference Records'!$B$12:$D$26,3,FALSE)=0,"",VLOOKUP(C192,'Reference Records'!$B$12:$D$26,3,FALSE)),"")</f>
        <v/>
      </c>
      <c r="P192" s="685"/>
      <c r="Q192" s="1336"/>
      <c r="R192" s="1337"/>
      <c r="S192" s="1336"/>
      <c r="T192" s="468"/>
      <c r="U192" s="436"/>
      <c r="V192" s="436"/>
      <c r="W192" s="100"/>
    </row>
    <row r="193" spans="1:30" s="434" customFormat="1" ht="15.75" x14ac:dyDescent="0.25">
      <c r="A193" s="1263" t="s">
        <v>1245</v>
      </c>
      <c r="B193" s="1129" t="s">
        <v>1072</v>
      </c>
      <c r="C193" s="1131"/>
      <c r="D193" s="1125"/>
      <c r="E193" s="1110">
        <v>0</v>
      </c>
      <c r="F193" s="1111"/>
      <c r="G193" s="1110">
        <f t="shared" si="28"/>
        <v>0</v>
      </c>
      <c r="H193" s="1110" t="str">
        <f t="shared" si="29"/>
        <v>N/A</v>
      </c>
      <c r="I193" s="1113"/>
      <c r="J193" s="1108"/>
      <c r="K193" s="1110">
        <v>0</v>
      </c>
      <c r="L193" s="1111"/>
      <c r="M193" s="1110">
        <f t="shared" si="30"/>
        <v>0</v>
      </c>
      <c r="N193" s="1132" t="str">
        <f t="shared" si="31"/>
        <v>N/A</v>
      </c>
      <c r="O193" s="1351" t="str">
        <f>IFERROR(IF(VLOOKUP(C193,'Reference Records'!$B$12:$D$26,3,FALSE)=0,"",VLOOKUP(C193,'Reference Records'!$B$12:$D$26,3,FALSE)),"")</f>
        <v/>
      </c>
      <c r="P193" s="685"/>
      <c r="Q193" s="1336"/>
      <c r="R193" s="1337"/>
      <c r="S193" s="1336"/>
      <c r="T193" s="468"/>
      <c r="U193" s="436"/>
      <c r="V193" s="436"/>
      <c r="W193" s="100"/>
    </row>
    <row r="194" spans="1:30" s="434" customFormat="1" ht="15.75" x14ac:dyDescent="0.25">
      <c r="A194" s="1263" t="s">
        <v>1245</v>
      </c>
      <c r="B194" s="1129" t="s">
        <v>1073</v>
      </c>
      <c r="C194" s="1131"/>
      <c r="D194" s="1125"/>
      <c r="E194" s="1110">
        <v>0</v>
      </c>
      <c r="F194" s="1111"/>
      <c r="G194" s="1110">
        <f t="shared" si="28"/>
        <v>0</v>
      </c>
      <c r="H194" s="1110" t="str">
        <f t="shared" si="29"/>
        <v>N/A</v>
      </c>
      <c r="I194" s="1113"/>
      <c r="J194" s="1108"/>
      <c r="K194" s="1110">
        <v>0</v>
      </c>
      <c r="L194" s="1111"/>
      <c r="M194" s="1110">
        <f t="shared" si="30"/>
        <v>0</v>
      </c>
      <c r="N194" s="1132" t="str">
        <f t="shared" si="31"/>
        <v>N/A</v>
      </c>
      <c r="O194" s="1351" t="str">
        <f>IFERROR(IF(VLOOKUP(C194,'Reference Records'!$B$12:$D$26,3,FALSE)=0,"",VLOOKUP(C194,'Reference Records'!$B$12:$D$26,3,FALSE)),"")</f>
        <v/>
      </c>
      <c r="P194" s="685"/>
      <c r="Q194" s="1336"/>
      <c r="R194" s="1337"/>
      <c r="S194" s="1336"/>
      <c r="T194" s="468"/>
      <c r="U194" s="436"/>
      <c r="V194" s="436"/>
      <c r="W194" s="100"/>
    </row>
    <row r="195" spans="1:30" s="434" customFormat="1" ht="15.75" x14ac:dyDescent="0.25">
      <c r="A195" s="1263" t="s">
        <v>1245</v>
      </c>
      <c r="B195" s="1129" t="s">
        <v>1074</v>
      </c>
      <c r="C195" s="1131"/>
      <c r="D195" s="1125"/>
      <c r="E195" s="1110">
        <v>0</v>
      </c>
      <c r="F195" s="1111"/>
      <c r="G195" s="1110">
        <f t="shared" si="28"/>
        <v>0</v>
      </c>
      <c r="H195" s="1110" t="str">
        <f t="shared" si="29"/>
        <v>N/A</v>
      </c>
      <c r="I195" s="1113"/>
      <c r="J195" s="1108"/>
      <c r="K195" s="1110">
        <v>0</v>
      </c>
      <c r="L195" s="1111"/>
      <c r="M195" s="1110">
        <f t="shared" si="30"/>
        <v>0</v>
      </c>
      <c r="N195" s="1132" t="str">
        <f t="shared" si="31"/>
        <v>N/A</v>
      </c>
      <c r="O195" s="1351" t="str">
        <f>IFERROR(IF(VLOOKUP(C195,'Reference Records'!$B$12:$D$26,3,FALSE)=0,"",VLOOKUP(C195,'Reference Records'!$B$12:$D$26,3,FALSE)),"")</f>
        <v/>
      </c>
      <c r="P195" s="685"/>
      <c r="Q195" s="1336"/>
      <c r="R195" s="1337"/>
      <c r="S195" s="1336"/>
      <c r="T195" s="468"/>
      <c r="U195" s="436"/>
      <c r="V195" s="436"/>
      <c r="W195" s="100"/>
    </row>
    <row r="196" spans="1:30" s="434" customFormat="1" ht="15.75" x14ac:dyDescent="0.25">
      <c r="A196" s="1263" t="s">
        <v>1245</v>
      </c>
      <c r="B196" s="1129" t="s">
        <v>1075</v>
      </c>
      <c r="C196" s="1131"/>
      <c r="D196" s="1125"/>
      <c r="E196" s="1110">
        <v>0</v>
      </c>
      <c r="F196" s="1111"/>
      <c r="G196" s="1110">
        <f t="shared" si="28"/>
        <v>0</v>
      </c>
      <c r="H196" s="1110" t="str">
        <f t="shared" si="29"/>
        <v>N/A</v>
      </c>
      <c r="I196" s="1113"/>
      <c r="J196" s="1108"/>
      <c r="K196" s="1110">
        <v>0</v>
      </c>
      <c r="L196" s="1111"/>
      <c r="M196" s="1110">
        <f t="shared" si="30"/>
        <v>0</v>
      </c>
      <c r="N196" s="1132" t="str">
        <f t="shared" si="31"/>
        <v>N/A</v>
      </c>
      <c r="O196" s="1351" t="str">
        <f>IFERROR(IF(VLOOKUP(C196,'Reference Records'!$B$12:$D$26,3,FALSE)=0,"",VLOOKUP(C196,'Reference Records'!$B$12:$D$26,3,FALSE)),"")</f>
        <v/>
      </c>
      <c r="P196" s="685"/>
      <c r="Q196" s="1336"/>
      <c r="R196" s="1337"/>
      <c r="S196" s="1336"/>
      <c r="T196" s="468"/>
      <c r="U196" s="436"/>
      <c r="V196" s="436"/>
      <c r="W196" s="100"/>
    </row>
    <row r="197" spans="1:30" s="434" customFormat="1" ht="15.75" x14ac:dyDescent="0.25">
      <c r="A197" s="1263" t="s">
        <v>1245</v>
      </c>
      <c r="B197" s="1129" t="s">
        <v>1076</v>
      </c>
      <c r="C197" s="1131"/>
      <c r="D197" s="1125"/>
      <c r="E197" s="1110">
        <v>0</v>
      </c>
      <c r="F197" s="1111"/>
      <c r="G197" s="1110">
        <f t="shared" si="28"/>
        <v>0</v>
      </c>
      <c r="H197" s="1110" t="str">
        <f t="shared" si="29"/>
        <v>N/A</v>
      </c>
      <c r="I197" s="1113"/>
      <c r="J197" s="1108"/>
      <c r="K197" s="1110">
        <v>0</v>
      </c>
      <c r="L197" s="1111"/>
      <c r="M197" s="1110">
        <f t="shared" si="30"/>
        <v>0</v>
      </c>
      <c r="N197" s="1132" t="str">
        <f t="shared" si="31"/>
        <v>N/A</v>
      </c>
      <c r="O197" s="1351" t="str">
        <f>IFERROR(IF(VLOOKUP(C197,'Reference Records'!$B$12:$D$26,3,FALSE)=0,"",VLOOKUP(C197,'Reference Records'!$B$12:$D$26,3,FALSE)),"")</f>
        <v/>
      </c>
      <c r="P197" s="685"/>
      <c r="Q197" s="1336"/>
      <c r="R197" s="1337"/>
      <c r="S197" s="1336"/>
      <c r="T197" s="468"/>
      <c r="U197" s="436"/>
      <c r="V197" s="436"/>
      <c r="W197" s="100"/>
    </row>
    <row r="198" spans="1:30" s="434" customFormat="1" ht="15.75" x14ac:dyDescent="0.25">
      <c r="A198" s="1263" t="s">
        <v>1245</v>
      </c>
      <c r="B198" s="1129" t="s">
        <v>1077</v>
      </c>
      <c r="C198" s="1131"/>
      <c r="D198" s="1125"/>
      <c r="E198" s="1110">
        <v>0</v>
      </c>
      <c r="F198" s="1111"/>
      <c r="G198" s="1110">
        <f t="shared" si="28"/>
        <v>0</v>
      </c>
      <c r="H198" s="1110" t="str">
        <f t="shared" si="29"/>
        <v>N/A</v>
      </c>
      <c r="I198" s="1113"/>
      <c r="J198" s="1108"/>
      <c r="K198" s="1110">
        <v>0</v>
      </c>
      <c r="L198" s="1111"/>
      <c r="M198" s="1110">
        <f t="shared" si="30"/>
        <v>0</v>
      </c>
      <c r="N198" s="1132" t="str">
        <f t="shared" si="31"/>
        <v>N/A</v>
      </c>
      <c r="O198" s="1351" t="str">
        <f>IFERROR(IF(VLOOKUP(C198,'Reference Records'!$B$12:$D$26,3,FALSE)=0,"",VLOOKUP(C198,'Reference Records'!$B$12:$D$26,3,FALSE)),"")</f>
        <v/>
      </c>
      <c r="P198" s="685"/>
      <c r="Q198" s="1336"/>
      <c r="R198" s="1337"/>
      <c r="S198" s="1336"/>
      <c r="T198" s="468"/>
      <c r="U198" s="436"/>
      <c r="V198" s="436"/>
      <c r="W198" s="100"/>
    </row>
    <row r="199" spans="1:30" s="434" customFormat="1" ht="15.75" hidden="1" x14ac:dyDescent="0.25">
      <c r="A199" s="1263" t="s">
        <v>1976</v>
      </c>
      <c r="B199" s="1129" t="s">
        <v>1078</v>
      </c>
      <c r="C199" s="1131"/>
      <c r="D199" s="1125"/>
      <c r="E199" s="1110">
        <v>0</v>
      </c>
      <c r="F199" s="1111"/>
      <c r="G199" s="1110">
        <f t="shared" si="28"/>
        <v>0</v>
      </c>
      <c r="H199" s="1110" t="str">
        <f t="shared" si="29"/>
        <v>N/A</v>
      </c>
      <c r="I199" s="1113"/>
      <c r="J199" s="1108"/>
      <c r="K199" s="1110">
        <v>0</v>
      </c>
      <c r="L199" s="1111"/>
      <c r="M199" s="1110">
        <f t="shared" si="30"/>
        <v>0</v>
      </c>
      <c r="N199" s="1132" t="str">
        <f t="shared" si="31"/>
        <v>N/A</v>
      </c>
      <c r="O199" s="1351" t="str">
        <f>IFERROR(IF(VLOOKUP(C199,'Reference Records'!$B$12:$D$26,3,FALSE)=0,"",VLOOKUP(C199,'Reference Records'!$B$12:$D$26,3,FALSE)),"")</f>
        <v/>
      </c>
      <c r="P199" s="685"/>
      <c r="Q199" s="1336"/>
      <c r="R199" s="1337"/>
      <c r="S199" s="1336"/>
      <c r="T199" s="468"/>
      <c r="U199" s="436"/>
      <c r="V199" s="436"/>
      <c r="W199" s="100"/>
    </row>
    <row r="200" spans="1:30" s="434" customFormat="1" ht="26.25" customHeight="1" thickBot="1" x14ac:dyDescent="0.3">
      <c r="A200" s="1263" t="s">
        <v>1245</v>
      </c>
      <c r="B200" s="1129"/>
      <c r="C200" s="1995" t="s">
        <v>294</v>
      </c>
      <c r="D200" s="1996"/>
      <c r="E200" s="1121">
        <f>ROUND(SUM(E84:E199),2)</f>
        <v>3671084.87</v>
      </c>
      <c r="F200" s="1121">
        <f>ROUND(SUM(F84:F199),2)</f>
        <v>2018003.13</v>
      </c>
      <c r="G200" s="1121">
        <f>ROUND(SUM(G84:G199),2)</f>
        <v>1653081.74</v>
      </c>
      <c r="H200" s="469">
        <f>(F200/E200)</f>
        <v>0.54970211843672245</v>
      </c>
      <c r="I200" s="1121"/>
      <c r="J200" s="1121"/>
      <c r="K200" s="1121">
        <f>ROUND(SUM(K84:K199),2)</f>
        <v>4234118.33</v>
      </c>
      <c r="L200" s="1121">
        <f>ROUND(SUM(L84:L199),2)</f>
        <v>2520231.2999999998</v>
      </c>
      <c r="M200" s="1121">
        <f>ROUND(SUM(M84:M199),2)</f>
        <v>1713887.03</v>
      </c>
      <c r="N200" s="1124">
        <f>(L200/K200)</f>
        <v>0.59521985536951205</v>
      </c>
      <c r="O200" s="1351"/>
      <c r="P200" s="685"/>
      <c r="Q200" s="1336"/>
      <c r="R200" s="1337"/>
      <c r="S200" s="468"/>
      <c r="T200" s="468"/>
      <c r="U200" s="436"/>
      <c r="V200" s="436"/>
      <c r="W200" s="100"/>
    </row>
    <row r="201" spans="1:30" ht="15.75" x14ac:dyDescent="0.25">
      <c r="A201" s="1263" t="s">
        <v>1245</v>
      </c>
      <c r="O201" s="1351"/>
      <c r="P201" s="685"/>
      <c r="Q201" s="1331"/>
      <c r="R201" s="1332"/>
      <c r="S201" s="1331"/>
      <c r="T201" s="1331"/>
      <c r="U201" s="460"/>
      <c r="V201" s="460"/>
      <c r="W201" s="98"/>
    </row>
    <row r="202" spans="1:30" s="434" customFormat="1" ht="16.5" thickBot="1" x14ac:dyDescent="0.3">
      <c r="A202" s="1263" t="s">
        <v>1245</v>
      </c>
      <c r="B202" s="1129"/>
      <c r="C202" s="459" t="str">
        <f>VLOOKUP(Translations!B650,Translations!B3:H893,4,0)</f>
        <v>DESGLOSE POR Entidad Implementadora</v>
      </c>
      <c r="D202" s="458"/>
      <c r="E202" s="458"/>
      <c r="F202" s="459"/>
      <c r="G202" s="458"/>
      <c r="H202" s="458"/>
      <c r="I202" s="458"/>
      <c r="J202" s="458"/>
      <c r="K202" s="458"/>
      <c r="L202" s="458"/>
      <c r="M202" s="458"/>
      <c r="N202" s="458"/>
      <c r="O202" s="1351"/>
      <c r="P202" s="685"/>
      <c r="Q202" s="468"/>
      <c r="R202" s="1335"/>
      <c r="S202" s="468"/>
      <c r="T202" s="468"/>
      <c r="U202" s="436"/>
      <c r="V202" s="436"/>
      <c r="W202" s="100"/>
    </row>
    <row r="203" spans="1:30" s="434" customFormat="1" ht="18.75" customHeight="1" thickBot="1" x14ac:dyDescent="0.3">
      <c r="A203" s="1263" t="s">
        <v>1245</v>
      </c>
      <c r="B203" s="1129"/>
      <c r="C203" s="457"/>
      <c r="D203" s="101"/>
      <c r="E203" s="101"/>
      <c r="F203" s="101"/>
      <c r="G203" s="101"/>
      <c r="H203" s="101"/>
      <c r="I203" s="456"/>
      <c r="J203" s="455"/>
      <c r="K203" s="101"/>
      <c r="L203" s="101"/>
      <c r="M203" s="101"/>
      <c r="N203" s="455"/>
      <c r="O203" s="1351"/>
      <c r="P203" s="685"/>
      <c r="Q203" s="1336"/>
      <c r="R203" s="1337"/>
      <c r="S203" s="468"/>
      <c r="T203" s="468"/>
      <c r="U203" s="436"/>
      <c r="V203" s="436"/>
      <c r="W203" s="100"/>
      <c r="AC203" s="435"/>
      <c r="AD203" s="435"/>
    </row>
    <row r="204" spans="1:30" s="451" customFormat="1" ht="74.45" customHeight="1" x14ac:dyDescent="0.25">
      <c r="A204" s="1263" t="s">
        <v>1245</v>
      </c>
      <c r="B204" s="1130"/>
      <c r="C204" s="1114" t="str">
        <f>VLOOKUP(Translations!B647,Translations!B3:H893,4,0)</f>
        <v>Entidad ejecutora</v>
      </c>
      <c r="D204" s="1115" t="s">
        <v>303</v>
      </c>
      <c r="E204" s="1116" t="str">
        <f>E83</f>
        <v>Presupuesto para el periodo del informe</v>
      </c>
      <c r="F204" s="1116" t="str">
        <f t="shared" ref="F204:I204" si="32">F83</f>
        <v>Gastos reales</v>
      </c>
      <c r="G204" s="1116" t="str">
        <f t="shared" si="32"/>
        <v>Presupuesto frente a variaciones reales</v>
      </c>
      <c r="H204" s="1116" t="str">
        <f t="shared" si="32"/>
        <v>Tasa de absorción</v>
      </c>
      <c r="I204" s="1116" t="str">
        <f t="shared" si="32"/>
        <v>Explicación de las variaciones (obligatorio para los porcentajes por debajo del 95% y por encima del 105%)</v>
      </c>
      <c r="J204" s="1117"/>
      <c r="K204" s="1116" t="str">
        <f>K83</f>
        <v>Presupuesto acumulativo</v>
      </c>
      <c r="L204" s="1116" t="str">
        <f t="shared" ref="L204:N204" si="33">L83</f>
        <v>Gasto real acumulativo</v>
      </c>
      <c r="M204" s="1116" t="str">
        <f t="shared" si="33"/>
        <v>Presupuesto acumulativo frente a variaciones reales</v>
      </c>
      <c r="N204" s="1116" t="str">
        <f t="shared" si="33"/>
        <v>Tasa de absorción</v>
      </c>
      <c r="O204" s="1351"/>
      <c r="P204" s="685"/>
      <c r="Q204" s="1338"/>
      <c r="R204" s="1339"/>
      <c r="S204" s="481"/>
      <c r="T204" s="481"/>
      <c r="U204" s="453"/>
      <c r="V204" s="453"/>
      <c r="W204" s="242"/>
      <c r="AC204" s="452"/>
      <c r="AD204" s="452"/>
    </row>
    <row r="205" spans="1:30" s="451" customFormat="1" ht="39.950000000000003" customHeight="1" x14ac:dyDescent="0.25">
      <c r="A205" s="1264" t="str">
        <f>IF(C205&lt;&gt;"","Show","Don't Show")</f>
        <v>Show</v>
      </c>
      <c r="B205" s="1130" t="s">
        <v>1013</v>
      </c>
      <c r="C205" s="1119" t="str">
        <f>IFERROR(INDEX('PR Expenditure_7A import-export'!A$57:A$59,MATCH('PR Expenditure_7A'!$B205,'PR Expenditure_7A import-export'!$N$57:$N$59,0)),"")</f>
        <v>Socios en Salud sucursal Peru</v>
      </c>
      <c r="D205" s="1109" t="str">
        <f>IFERROR(INDEX('PR Expenditure_7A import-export'!B$57:B$59,MATCH('PR Expenditure_7A'!$B205,'PR Expenditure_7A import-export'!$N$57:$N$59,0)),"")</f>
        <v>CS-OTH</v>
      </c>
      <c r="E205" s="1110">
        <f>IFERROR(INDEX('PR Expenditure_7A import-export'!C$57:C$59,MATCH('PR Expenditure_7A'!$B205,'PR Expenditure_7A import-export'!$N$57:$N$59,0)),"")</f>
        <v>3671084.8697182098</v>
      </c>
      <c r="F205" s="1546">
        <f>F200</f>
        <v>2018003.13</v>
      </c>
      <c r="G205" s="1110">
        <f t="shared" ref="G205:G254" si="34">IFERROR(E205-F205,0)</f>
        <v>1653081.73971821</v>
      </c>
      <c r="H205" s="1112">
        <f t="shared" ref="H205:H254" si="35">IF(AND(E205=0,F205=0),"N/A",IF(AND(E205=0,F205&lt;&gt;0),"Not Budgeted",F205/E205))</f>
        <v>0.54970211847891726</v>
      </c>
      <c r="I205" s="1113" t="s">
        <v>4277</v>
      </c>
      <c r="J205" s="1108"/>
      <c r="K205" s="1110">
        <f>IFERROR(INDEX('PR Expenditure_7A import-export'!I$57:I$59,MATCH('PR Expenditure_7A'!$B205,'PR Expenditure_7A import-export'!$N$57:$N$59,0)),"")</f>
        <v>4234118.3328812504</v>
      </c>
      <c r="L205" s="1111">
        <f>L200</f>
        <v>2520231.2999999998</v>
      </c>
      <c r="M205" s="1110">
        <f t="shared" ref="M205:M254" si="36">IFERROR(K205-L205,0)</f>
        <v>1713887.0328812506</v>
      </c>
      <c r="N205" s="1120">
        <f t="shared" ref="N205:N254" si="37">IF(AND(K205=0,L205=0),"N/A",IF(AND(K205=0,L205&lt;&gt;0),"Not Budgeted",L205/K205))</f>
        <v>0.59521985496447438</v>
      </c>
      <c r="O205" s="1351"/>
      <c r="P205" s="685"/>
      <c r="Q205" s="1338"/>
      <c r="R205" s="1339"/>
      <c r="S205" s="481"/>
      <c r="T205" s="481"/>
      <c r="U205" s="453"/>
      <c r="V205" s="453"/>
      <c r="W205" s="242"/>
      <c r="AC205" s="452"/>
      <c r="AD205" s="452"/>
    </row>
    <row r="206" spans="1:30" s="451" customFormat="1" ht="39.950000000000003" hidden="1" customHeight="1" x14ac:dyDescent="0.25">
      <c r="A206" s="1264" t="str">
        <f t="shared" ref="A206:A254" si="38">IF(C206&lt;&gt;"","Show","Don't Show")</f>
        <v>Don't Show</v>
      </c>
      <c r="B206" s="1130" t="s">
        <v>1014</v>
      </c>
      <c r="C206" s="1119" t="str">
        <f>IFERROR(INDEX('PR Expenditure_7A import-export'!A$57:A$59,MATCH('PR Expenditure_7A'!$B206,'PR Expenditure_7A import-export'!$N$57:$N$59,0)),"")</f>
        <v/>
      </c>
      <c r="D206" s="1109" t="str">
        <f>IFERROR(INDEX('PR Expenditure_7A import-export'!B$57:B$59,MATCH('PR Expenditure_7A'!$B206,'PR Expenditure_7A import-export'!$N$57:$N$59,0)),"")</f>
        <v/>
      </c>
      <c r="E206" s="1110" t="str">
        <f>IFERROR(INDEX('PR Expenditure_7A import-export'!C$57:C$59,MATCH('PR Expenditure_7A'!$B206,'PR Expenditure_7A import-export'!$N$57:$N$59,0)),"")</f>
        <v/>
      </c>
      <c r="F206" s="1111"/>
      <c r="G206" s="1110">
        <f t="shared" si="34"/>
        <v>0</v>
      </c>
      <c r="H206" s="1112" t="e">
        <f t="shared" si="35"/>
        <v>#VALUE!</v>
      </c>
      <c r="I206" s="1113"/>
      <c r="J206" s="1108"/>
      <c r="K206" s="1110" t="str">
        <f>IFERROR(INDEX('PR Expenditure_7A import-export'!I$57:I$59,MATCH('PR Expenditure_7A'!$B206,'PR Expenditure_7A import-export'!$N$57:$N$59,0)),"")</f>
        <v/>
      </c>
      <c r="L206" s="1111"/>
      <c r="M206" s="1110">
        <f t="shared" si="36"/>
        <v>0</v>
      </c>
      <c r="N206" s="1120" t="e">
        <f t="shared" si="37"/>
        <v>#VALUE!</v>
      </c>
      <c r="O206" s="1351"/>
      <c r="P206" s="685"/>
      <c r="Q206" s="1338"/>
      <c r="R206" s="1339"/>
      <c r="S206" s="481"/>
      <c r="T206" s="481"/>
      <c r="U206" s="453"/>
      <c r="V206" s="453"/>
      <c r="W206" s="242"/>
      <c r="AC206" s="452"/>
      <c r="AD206" s="452"/>
    </row>
    <row r="207" spans="1:30" s="451" customFormat="1" ht="39.950000000000003" hidden="1" customHeight="1" x14ac:dyDescent="0.25">
      <c r="A207" s="1264" t="str">
        <f t="shared" si="38"/>
        <v>Don't Show</v>
      </c>
      <c r="B207" s="1130" t="s">
        <v>1015</v>
      </c>
      <c r="C207" s="1119" t="str">
        <f>IFERROR(INDEX('PR Expenditure_7A import-export'!A$57:A$59,MATCH('PR Expenditure_7A'!$B207,'PR Expenditure_7A import-export'!$N$57:$N$59,0)),"")</f>
        <v/>
      </c>
      <c r="D207" s="1109" t="str">
        <f>IFERROR(INDEX('PR Expenditure_7A import-export'!B$57:B$59,MATCH('PR Expenditure_7A'!$B207,'PR Expenditure_7A import-export'!$N$57:$N$59,0)),"")</f>
        <v/>
      </c>
      <c r="E207" s="1110" t="str">
        <f>IFERROR(INDEX('PR Expenditure_7A import-export'!C$57:C$59,MATCH('PR Expenditure_7A'!$B207,'PR Expenditure_7A import-export'!$N$57:$N$59,0)),"")</f>
        <v/>
      </c>
      <c r="F207" s="1111"/>
      <c r="G207" s="1110">
        <f t="shared" si="34"/>
        <v>0</v>
      </c>
      <c r="H207" s="1112" t="e">
        <f t="shared" si="35"/>
        <v>#VALUE!</v>
      </c>
      <c r="I207" s="1113"/>
      <c r="J207" s="1108"/>
      <c r="K207" s="1110" t="str">
        <f>IFERROR(INDEX('PR Expenditure_7A import-export'!I$57:I$59,MATCH('PR Expenditure_7A'!$B207,'PR Expenditure_7A import-export'!$N$57:$N$59,0)),"")</f>
        <v/>
      </c>
      <c r="L207" s="1111"/>
      <c r="M207" s="1110">
        <f t="shared" si="36"/>
        <v>0</v>
      </c>
      <c r="N207" s="1120" t="e">
        <f t="shared" si="37"/>
        <v>#VALUE!</v>
      </c>
      <c r="O207" s="1351"/>
      <c r="P207" s="685"/>
      <c r="Q207" s="1338"/>
      <c r="R207" s="1339"/>
      <c r="S207" s="481"/>
      <c r="T207" s="481"/>
      <c r="U207" s="453"/>
      <c r="V207" s="453"/>
      <c r="W207" s="242"/>
      <c r="AC207" s="452"/>
      <c r="AD207" s="452"/>
    </row>
    <row r="208" spans="1:30" s="451" customFormat="1" ht="39.950000000000003" hidden="1" customHeight="1" x14ac:dyDescent="0.25">
      <c r="A208" s="1264" t="str">
        <f t="shared" si="38"/>
        <v>Don't Show</v>
      </c>
      <c r="B208" s="1130" t="s">
        <v>1016</v>
      </c>
      <c r="C208" s="1119" t="str">
        <f>IFERROR(INDEX('PR Expenditure_7A import-export'!A$57:A$59,MATCH('PR Expenditure_7A'!$B208,'PR Expenditure_7A import-export'!$N$57:$N$59,0)),"")</f>
        <v/>
      </c>
      <c r="D208" s="1109" t="str">
        <f>IFERROR(INDEX('PR Expenditure_7A import-export'!B$57:B$59,MATCH('PR Expenditure_7A'!$B208,'PR Expenditure_7A import-export'!$N$57:$N$59,0)),"")</f>
        <v/>
      </c>
      <c r="E208" s="1110" t="str">
        <f>IFERROR(INDEX('PR Expenditure_7A import-export'!C$57:C$59,MATCH('PR Expenditure_7A'!$B208,'PR Expenditure_7A import-export'!$N$57:$N$59,0)),"")</f>
        <v/>
      </c>
      <c r="F208" s="1111"/>
      <c r="G208" s="1110">
        <f t="shared" si="34"/>
        <v>0</v>
      </c>
      <c r="H208" s="1112" t="e">
        <f t="shared" si="35"/>
        <v>#VALUE!</v>
      </c>
      <c r="I208" s="1113"/>
      <c r="J208" s="1108"/>
      <c r="K208" s="1110" t="str">
        <f>IFERROR(INDEX('PR Expenditure_7A import-export'!I$57:I$59,MATCH('PR Expenditure_7A'!$B208,'PR Expenditure_7A import-export'!$N$57:$N$59,0)),"")</f>
        <v/>
      </c>
      <c r="L208" s="1111"/>
      <c r="M208" s="1110">
        <f t="shared" si="36"/>
        <v>0</v>
      </c>
      <c r="N208" s="1120" t="e">
        <f t="shared" si="37"/>
        <v>#VALUE!</v>
      </c>
      <c r="O208" s="1351"/>
      <c r="P208" s="685"/>
      <c r="Q208" s="1338"/>
      <c r="R208" s="1339"/>
      <c r="S208" s="481"/>
      <c r="T208" s="481"/>
      <c r="U208" s="453"/>
      <c r="V208" s="453"/>
      <c r="W208" s="242"/>
      <c r="AC208" s="452"/>
      <c r="AD208" s="452"/>
    </row>
    <row r="209" spans="1:30" s="451" customFormat="1" ht="39.950000000000003" hidden="1" customHeight="1" x14ac:dyDescent="0.25">
      <c r="A209" s="1264" t="str">
        <f t="shared" si="38"/>
        <v>Don't Show</v>
      </c>
      <c r="B209" s="1130" t="s">
        <v>1017</v>
      </c>
      <c r="C209" s="1119" t="str">
        <f>IFERROR(INDEX('PR Expenditure_7A import-export'!A$57:A$59,MATCH('PR Expenditure_7A'!$B209,'PR Expenditure_7A import-export'!$N$57:$N$59,0)),"")</f>
        <v/>
      </c>
      <c r="D209" s="1109" t="str">
        <f>IFERROR(INDEX('PR Expenditure_7A import-export'!B$57:B$59,MATCH('PR Expenditure_7A'!$B209,'PR Expenditure_7A import-export'!$N$57:$N$59,0)),"")</f>
        <v/>
      </c>
      <c r="E209" s="1110" t="str">
        <f>IFERROR(INDEX('PR Expenditure_7A import-export'!C$57:C$59,MATCH('PR Expenditure_7A'!$B209,'PR Expenditure_7A import-export'!$N$57:$N$59,0)),"")</f>
        <v/>
      </c>
      <c r="F209" s="1111"/>
      <c r="G209" s="1110">
        <f t="shared" si="34"/>
        <v>0</v>
      </c>
      <c r="H209" s="1112" t="e">
        <f t="shared" si="35"/>
        <v>#VALUE!</v>
      </c>
      <c r="I209" s="1113"/>
      <c r="J209" s="1108"/>
      <c r="K209" s="1110" t="str">
        <f>IFERROR(INDEX('PR Expenditure_7A import-export'!I$57:I$59,MATCH('PR Expenditure_7A'!$B209,'PR Expenditure_7A import-export'!$N$57:$N$59,0)),"")</f>
        <v/>
      </c>
      <c r="L209" s="1111"/>
      <c r="M209" s="1110">
        <f t="shared" si="36"/>
        <v>0</v>
      </c>
      <c r="N209" s="1120" t="e">
        <f t="shared" si="37"/>
        <v>#VALUE!</v>
      </c>
      <c r="O209" s="1351"/>
      <c r="P209" s="685"/>
      <c r="Q209" s="1338"/>
      <c r="R209" s="1339"/>
      <c r="S209" s="481"/>
      <c r="T209" s="481"/>
      <c r="U209" s="453"/>
      <c r="V209" s="453"/>
      <c r="W209" s="242"/>
      <c r="AC209" s="452"/>
      <c r="AD209" s="452"/>
    </row>
    <row r="210" spans="1:30" s="451" customFormat="1" ht="39.950000000000003" hidden="1" customHeight="1" x14ac:dyDescent="0.25">
      <c r="A210" s="1264" t="str">
        <f t="shared" si="38"/>
        <v>Don't Show</v>
      </c>
      <c r="B210" s="1130" t="s">
        <v>1018</v>
      </c>
      <c r="C210" s="1119" t="str">
        <f>IFERROR(INDEX('PR Expenditure_7A import-export'!A$57:A$59,MATCH('PR Expenditure_7A'!$B210,'PR Expenditure_7A import-export'!$N$57:$N$59,0)),"")</f>
        <v/>
      </c>
      <c r="D210" s="1109" t="str">
        <f>IFERROR(INDEX('PR Expenditure_7A import-export'!B$57:B$59,MATCH('PR Expenditure_7A'!$B210,'PR Expenditure_7A import-export'!$N$57:$N$59,0)),"")</f>
        <v/>
      </c>
      <c r="E210" s="1110" t="str">
        <f>IFERROR(INDEX('PR Expenditure_7A import-export'!C$57:C$59,MATCH('PR Expenditure_7A'!$B210,'PR Expenditure_7A import-export'!$N$57:$N$59,0)),"")</f>
        <v/>
      </c>
      <c r="F210" s="1111"/>
      <c r="G210" s="1110">
        <f t="shared" si="34"/>
        <v>0</v>
      </c>
      <c r="H210" s="1112" t="e">
        <f t="shared" si="35"/>
        <v>#VALUE!</v>
      </c>
      <c r="I210" s="1113"/>
      <c r="J210" s="1108"/>
      <c r="K210" s="1110" t="str">
        <f>IFERROR(INDEX('PR Expenditure_7A import-export'!I$57:I$59,MATCH('PR Expenditure_7A'!$B210,'PR Expenditure_7A import-export'!$N$57:$N$59,0)),"")</f>
        <v/>
      </c>
      <c r="L210" s="1111"/>
      <c r="M210" s="1110">
        <f t="shared" si="36"/>
        <v>0</v>
      </c>
      <c r="N210" s="1120" t="e">
        <f t="shared" si="37"/>
        <v>#VALUE!</v>
      </c>
      <c r="O210" s="1351"/>
      <c r="P210" s="685"/>
      <c r="Q210" s="1338"/>
      <c r="R210" s="1339"/>
      <c r="S210" s="481"/>
      <c r="T210" s="481"/>
      <c r="U210" s="453"/>
      <c r="V210" s="453"/>
      <c r="W210" s="242"/>
      <c r="AC210" s="452"/>
      <c r="AD210" s="452"/>
    </row>
    <row r="211" spans="1:30" s="451" customFormat="1" ht="39.950000000000003" hidden="1" customHeight="1" x14ac:dyDescent="0.25">
      <c r="A211" s="1264" t="str">
        <f t="shared" si="38"/>
        <v>Don't Show</v>
      </c>
      <c r="B211" s="1130" t="s">
        <v>1019</v>
      </c>
      <c r="C211" s="1119" t="str">
        <f>IFERROR(INDEX('PR Expenditure_7A import-export'!A$57:A$59,MATCH('PR Expenditure_7A'!$B211,'PR Expenditure_7A import-export'!$N$57:$N$59,0)),"")</f>
        <v/>
      </c>
      <c r="D211" s="1109" t="str">
        <f>IFERROR(INDEX('PR Expenditure_7A import-export'!B$57:B$59,MATCH('PR Expenditure_7A'!$B211,'PR Expenditure_7A import-export'!$N$57:$N$59,0)),"")</f>
        <v/>
      </c>
      <c r="E211" s="1110" t="str">
        <f>IFERROR(INDEX('PR Expenditure_7A import-export'!C$57:C$59,MATCH('PR Expenditure_7A'!$B211,'PR Expenditure_7A import-export'!$N$57:$N$59,0)),"")</f>
        <v/>
      </c>
      <c r="F211" s="1111"/>
      <c r="G211" s="1110">
        <f t="shared" si="34"/>
        <v>0</v>
      </c>
      <c r="H211" s="1112" t="e">
        <f t="shared" si="35"/>
        <v>#VALUE!</v>
      </c>
      <c r="I211" s="1113"/>
      <c r="J211" s="1108"/>
      <c r="K211" s="1110" t="str">
        <f>IFERROR(INDEX('PR Expenditure_7A import-export'!I$57:I$59,MATCH('PR Expenditure_7A'!$B211,'PR Expenditure_7A import-export'!$N$57:$N$59,0)),"")</f>
        <v/>
      </c>
      <c r="L211" s="1111"/>
      <c r="M211" s="1110">
        <f t="shared" si="36"/>
        <v>0</v>
      </c>
      <c r="N211" s="1120" t="e">
        <f t="shared" si="37"/>
        <v>#VALUE!</v>
      </c>
      <c r="O211" s="1351"/>
      <c r="P211" s="685"/>
      <c r="Q211" s="1338"/>
      <c r="R211" s="1339"/>
      <c r="S211" s="481"/>
      <c r="T211" s="481"/>
      <c r="U211" s="453"/>
      <c r="V211" s="453"/>
      <c r="W211" s="242"/>
      <c r="AC211" s="452"/>
      <c r="AD211" s="452"/>
    </row>
    <row r="212" spans="1:30" s="451" customFormat="1" ht="39.950000000000003" hidden="1" customHeight="1" x14ac:dyDescent="0.25">
      <c r="A212" s="1264" t="str">
        <f t="shared" si="38"/>
        <v>Don't Show</v>
      </c>
      <c r="B212" s="1130" t="s">
        <v>1020</v>
      </c>
      <c r="C212" s="1119" t="str">
        <f>IFERROR(INDEX('PR Expenditure_7A import-export'!A$57:A$59,MATCH('PR Expenditure_7A'!$B212,'PR Expenditure_7A import-export'!$N$57:$N$59,0)),"")</f>
        <v/>
      </c>
      <c r="D212" s="1109" t="str">
        <f>IFERROR(INDEX('PR Expenditure_7A import-export'!B$57:B$59,MATCH('PR Expenditure_7A'!$B212,'PR Expenditure_7A import-export'!$N$57:$N$59,0)),"")</f>
        <v/>
      </c>
      <c r="E212" s="1110" t="str">
        <f>IFERROR(INDEX('PR Expenditure_7A import-export'!C$57:C$59,MATCH('PR Expenditure_7A'!$B212,'PR Expenditure_7A import-export'!$N$57:$N$59,0)),"")</f>
        <v/>
      </c>
      <c r="F212" s="1111"/>
      <c r="G212" s="1110">
        <f t="shared" si="34"/>
        <v>0</v>
      </c>
      <c r="H212" s="1112" t="e">
        <f t="shared" si="35"/>
        <v>#VALUE!</v>
      </c>
      <c r="I212" s="1113"/>
      <c r="J212" s="1108"/>
      <c r="K212" s="1110" t="str">
        <f>IFERROR(INDEX('PR Expenditure_7A import-export'!I$57:I$59,MATCH('PR Expenditure_7A'!$B212,'PR Expenditure_7A import-export'!$N$57:$N$59,0)),"")</f>
        <v/>
      </c>
      <c r="L212" s="1111"/>
      <c r="M212" s="1110">
        <f t="shared" si="36"/>
        <v>0</v>
      </c>
      <c r="N212" s="1120" t="e">
        <f t="shared" si="37"/>
        <v>#VALUE!</v>
      </c>
      <c r="O212" s="1351"/>
      <c r="P212" s="685"/>
      <c r="Q212" s="1338"/>
      <c r="R212" s="1339"/>
      <c r="S212" s="481"/>
      <c r="T212" s="481"/>
      <c r="U212" s="453"/>
      <c r="V212" s="453"/>
      <c r="W212" s="242"/>
      <c r="AC212" s="452"/>
      <c r="AD212" s="452"/>
    </row>
    <row r="213" spans="1:30" s="451" customFormat="1" ht="39.950000000000003" hidden="1" customHeight="1" x14ac:dyDescent="0.25">
      <c r="A213" s="1264" t="str">
        <f t="shared" si="38"/>
        <v>Don't Show</v>
      </c>
      <c r="B213" s="1130" t="s">
        <v>1021</v>
      </c>
      <c r="C213" s="1119" t="str">
        <f>IFERROR(INDEX('PR Expenditure_7A import-export'!A$57:A$59,MATCH('PR Expenditure_7A'!$B213,'PR Expenditure_7A import-export'!$N$57:$N$59,0)),"")</f>
        <v/>
      </c>
      <c r="D213" s="1109" t="str">
        <f>IFERROR(INDEX('PR Expenditure_7A import-export'!B$57:B$59,MATCH('PR Expenditure_7A'!$B213,'PR Expenditure_7A import-export'!$N$57:$N$59,0)),"")</f>
        <v/>
      </c>
      <c r="E213" s="1110" t="str">
        <f>IFERROR(INDEX('PR Expenditure_7A import-export'!C$57:C$59,MATCH('PR Expenditure_7A'!$B213,'PR Expenditure_7A import-export'!$N$57:$N$59,0)),"")</f>
        <v/>
      </c>
      <c r="F213" s="1111"/>
      <c r="G213" s="1110">
        <f t="shared" si="34"/>
        <v>0</v>
      </c>
      <c r="H213" s="1112" t="e">
        <f t="shared" si="35"/>
        <v>#VALUE!</v>
      </c>
      <c r="I213" s="1113"/>
      <c r="J213" s="1108"/>
      <c r="K213" s="1110" t="str">
        <f>IFERROR(INDEX('PR Expenditure_7A import-export'!I$57:I$59,MATCH('PR Expenditure_7A'!$B213,'PR Expenditure_7A import-export'!$N$57:$N$59,0)),"")</f>
        <v/>
      </c>
      <c r="L213" s="1111"/>
      <c r="M213" s="1110">
        <f t="shared" si="36"/>
        <v>0</v>
      </c>
      <c r="N213" s="1120" t="e">
        <f t="shared" si="37"/>
        <v>#VALUE!</v>
      </c>
      <c r="O213" s="1351"/>
      <c r="P213" s="685"/>
      <c r="Q213" s="1338"/>
      <c r="R213" s="1339"/>
      <c r="S213" s="481"/>
      <c r="T213" s="481"/>
      <c r="U213" s="453"/>
      <c r="V213" s="453"/>
      <c r="W213" s="242"/>
      <c r="AC213" s="452"/>
      <c r="AD213" s="452"/>
    </row>
    <row r="214" spans="1:30" s="451" customFormat="1" ht="39.950000000000003" hidden="1" customHeight="1" x14ac:dyDescent="0.25">
      <c r="A214" s="1264" t="str">
        <f t="shared" si="38"/>
        <v>Don't Show</v>
      </c>
      <c r="B214" s="1130" t="s">
        <v>1022</v>
      </c>
      <c r="C214" s="1119" t="str">
        <f>IFERROR(INDEX('PR Expenditure_7A import-export'!A$57:A$59,MATCH('PR Expenditure_7A'!$B214,'PR Expenditure_7A import-export'!$N$57:$N$59,0)),"")</f>
        <v/>
      </c>
      <c r="D214" s="1109" t="str">
        <f>IFERROR(INDEX('PR Expenditure_7A import-export'!B$57:B$59,MATCH('PR Expenditure_7A'!$B214,'PR Expenditure_7A import-export'!$N$57:$N$59,0)),"")</f>
        <v/>
      </c>
      <c r="E214" s="1110" t="str">
        <f>IFERROR(INDEX('PR Expenditure_7A import-export'!C$57:C$59,MATCH('PR Expenditure_7A'!$B214,'PR Expenditure_7A import-export'!$N$57:$N$59,0)),"")</f>
        <v/>
      </c>
      <c r="F214" s="1111"/>
      <c r="G214" s="1110">
        <f t="shared" si="34"/>
        <v>0</v>
      </c>
      <c r="H214" s="1112" t="e">
        <f t="shared" si="35"/>
        <v>#VALUE!</v>
      </c>
      <c r="I214" s="1113"/>
      <c r="J214" s="1108"/>
      <c r="K214" s="1110" t="str">
        <f>IFERROR(INDEX('PR Expenditure_7A import-export'!I$57:I$59,MATCH('PR Expenditure_7A'!$B214,'PR Expenditure_7A import-export'!$N$57:$N$59,0)),"")</f>
        <v/>
      </c>
      <c r="L214" s="1111"/>
      <c r="M214" s="1110">
        <f t="shared" si="36"/>
        <v>0</v>
      </c>
      <c r="N214" s="1120" t="e">
        <f t="shared" si="37"/>
        <v>#VALUE!</v>
      </c>
      <c r="O214" s="1351"/>
      <c r="P214" s="685"/>
      <c r="Q214" s="1338"/>
      <c r="R214" s="1339"/>
      <c r="S214" s="481"/>
      <c r="T214" s="481"/>
      <c r="U214" s="453"/>
      <c r="V214" s="453"/>
      <c r="W214" s="242"/>
      <c r="AC214" s="452"/>
      <c r="AD214" s="452"/>
    </row>
    <row r="215" spans="1:30" s="451" customFormat="1" ht="39.950000000000003" hidden="1" customHeight="1" x14ac:dyDescent="0.25">
      <c r="A215" s="1264" t="str">
        <f t="shared" si="38"/>
        <v>Don't Show</v>
      </c>
      <c r="B215" s="1130" t="s">
        <v>1023</v>
      </c>
      <c r="C215" s="1119" t="str">
        <f>IFERROR(INDEX('PR Expenditure_7A import-export'!A$57:A$59,MATCH('PR Expenditure_7A'!$B215,'PR Expenditure_7A import-export'!$N$57:$N$59,0)),"")</f>
        <v/>
      </c>
      <c r="D215" s="1109" t="str">
        <f>IFERROR(INDEX('PR Expenditure_7A import-export'!B$57:B$59,MATCH('PR Expenditure_7A'!$B215,'PR Expenditure_7A import-export'!$N$57:$N$59,0)),"")</f>
        <v/>
      </c>
      <c r="E215" s="1110" t="str">
        <f>IFERROR(INDEX('PR Expenditure_7A import-export'!C$57:C$59,MATCH('PR Expenditure_7A'!$B215,'PR Expenditure_7A import-export'!$N$57:$N$59,0)),"")</f>
        <v/>
      </c>
      <c r="F215" s="1111"/>
      <c r="G215" s="1110">
        <f t="shared" si="34"/>
        <v>0</v>
      </c>
      <c r="H215" s="1112" t="e">
        <f t="shared" si="35"/>
        <v>#VALUE!</v>
      </c>
      <c r="I215" s="1113"/>
      <c r="J215" s="1108"/>
      <c r="K215" s="1110" t="str">
        <f>IFERROR(INDEX('PR Expenditure_7A import-export'!I$57:I$59,MATCH('PR Expenditure_7A'!$B215,'PR Expenditure_7A import-export'!$N$57:$N$59,0)),"")</f>
        <v/>
      </c>
      <c r="L215" s="1111"/>
      <c r="M215" s="1110">
        <f t="shared" si="36"/>
        <v>0</v>
      </c>
      <c r="N215" s="1120" t="e">
        <f t="shared" si="37"/>
        <v>#VALUE!</v>
      </c>
      <c r="O215" s="1351"/>
      <c r="P215" s="685"/>
      <c r="Q215" s="1338"/>
      <c r="R215" s="1339"/>
      <c r="S215" s="481"/>
      <c r="T215" s="481"/>
      <c r="U215" s="453"/>
      <c r="V215" s="453"/>
      <c r="W215" s="242"/>
      <c r="AC215" s="452"/>
      <c r="AD215" s="452"/>
    </row>
    <row r="216" spans="1:30" s="451" customFormat="1" ht="39.950000000000003" hidden="1" customHeight="1" x14ac:dyDescent="0.25">
      <c r="A216" s="1264" t="str">
        <f t="shared" si="38"/>
        <v>Don't Show</v>
      </c>
      <c r="B216" s="1130" t="s">
        <v>1024</v>
      </c>
      <c r="C216" s="1119" t="str">
        <f>IFERROR(INDEX('PR Expenditure_7A import-export'!A$57:A$59,MATCH('PR Expenditure_7A'!$B216,'PR Expenditure_7A import-export'!$N$57:$N$59,0)),"")</f>
        <v/>
      </c>
      <c r="D216" s="1109" t="str">
        <f>IFERROR(INDEX('PR Expenditure_7A import-export'!B$57:B$59,MATCH('PR Expenditure_7A'!$B216,'PR Expenditure_7A import-export'!$N$57:$N$59,0)),"")</f>
        <v/>
      </c>
      <c r="E216" s="1110" t="str">
        <f>IFERROR(INDEX('PR Expenditure_7A import-export'!C$57:C$59,MATCH('PR Expenditure_7A'!$B216,'PR Expenditure_7A import-export'!$N$57:$N$59,0)),"")</f>
        <v/>
      </c>
      <c r="F216" s="1111"/>
      <c r="G216" s="1110">
        <f t="shared" si="34"/>
        <v>0</v>
      </c>
      <c r="H216" s="1112" t="e">
        <f t="shared" si="35"/>
        <v>#VALUE!</v>
      </c>
      <c r="I216" s="1113"/>
      <c r="J216" s="1108"/>
      <c r="K216" s="1110" t="str">
        <f>IFERROR(INDEX('PR Expenditure_7A import-export'!I$57:I$59,MATCH('PR Expenditure_7A'!$B216,'PR Expenditure_7A import-export'!$N$57:$N$59,0)),"")</f>
        <v/>
      </c>
      <c r="L216" s="1111"/>
      <c r="M216" s="1110">
        <f t="shared" si="36"/>
        <v>0</v>
      </c>
      <c r="N216" s="1120" t="e">
        <f t="shared" si="37"/>
        <v>#VALUE!</v>
      </c>
      <c r="O216" s="1351"/>
      <c r="P216" s="685"/>
      <c r="Q216" s="1338"/>
      <c r="R216" s="1339"/>
      <c r="S216" s="481"/>
      <c r="T216" s="481"/>
      <c r="U216" s="453"/>
      <c r="V216" s="453"/>
      <c r="W216" s="242"/>
      <c r="AC216" s="452"/>
      <c r="AD216" s="452"/>
    </row>
    <row r="217" spans="1:30" s="451" customFormat="1" ht="39.950000000000003" hidden="1" customHeight="1" x14ac:dyDescent="0.25">
      <c r="A217" s="1264" t="str">
        <f t="shared" si="38"/>
        <v>Don't Show</v>
      </c>
      <c r="B217" s="1130" t="s">
        <v>1025</v>
      </c>
      <c r="C217" s="1119" t="str">
        <f>IFERROR(INDEX('PR Expenditure_7A import-export'!A$57:A$59,MATCH('PR Expenditure_7A'!$B217,'PR Expenditure_7A import-export'!$N$57:$N$59,0)),"")</f>
        <v/>
      </c>
      <c r="D217" s="1109" t="str">
        <f>IFERROR(INDEX('PR Expenditure_7A import-export'!B$57:B$59,MATCH('PR Expenditure_7A'!$B217,'PR Expenditure_7A import-export'!$N$57:$N$59,0)),"")</f>
        <v/>
      </c>
      <c r="E217" s="1110" t="str">
        <f>IFERROR(INDEX('PR Expenditure_7A import-export'!C$57:C$59,MATCH('PR Expenditure_7A'!$B217,'PR Expenditure_7A import-export'!$N$57:$N$59,0)),"")</f>
        <v/>
      </c>
      <c r="F217" s="1111"/>
      <c r="G217" s="1110">
        <f t="shared" si="34"/>
        <v>0</v>
      </c>
      <c r="H217" s="1112" t="e">
        <f t="shared" si="35"/>
        <v>#VALUE!</v>
      </c>
      <c r="I217" s="1113"/>
      <c r="J217" s="1108"/>
      <c r="K217" s="1110" t="str">
        <f>IFERROR(INDEX('PR Expenditure_7A import-export'!I$57:I$59,MATCH('PR Expenditure_7A'!$B217,'PR Expenditure_7A import-export'!$N$57:$N$59,0)),"")</f>
        <v/>
      </c>
      <c r="L217" s="1111"/>
      <c r="M217" s="1110">
        <f t="shared" si="36"/>
        <v>0</v>
      </c>
      <c r="N217" s="1120" t="e">
        <f t="shared" si="37"/>
        <v>#VALUE!</v>
      </c>
      <c r="O217" s="1351"/>
      <c r="P217" s="685"/>
      <c r="Q217" s="1338"/>
      <c r="R217" s="1339"/>
      <c r="S217" s="481"/>
      <c r="T217" s="481"/>
      <c r="U217" s="453"/>
      <c r="V217" s="453"/>
      <c r="W217" s="242"/>
      <c r="AC217" s="452"/>
      <c r="AD217" s="452"/>
    </row>
    <row r="218" spans="1:30" s="451" customFormat="1" ht="39.950000000000003" hidden="1" customHeight="1" x14ac:dyDescent="0.25">
      <c r="A218" s="1264" t="str">
        <f t="shared" si="38"/>
        <v>Don't Show</v>
      </c>
      <c r="B218" s="1130" t="s">
        <v>1026</v>
      </c>
      <c r="C218" s="1119" t="str">
        <f>IFERROR(INDEX('PR Expenditure_7A import-export'!A$57:A$59,MATCH('PR Expenditure_7A'!$B218,'PR Expenditure_7A import-export'!$N$57:$N$59,0)),"")</f>
        <v/>
      </c>
      <c r="D218" s="1109" t="str">
        <f>IFERROR(INDEX('PR Expenditure_7A import-export'!B$57:B$59,MATCH('PR Expenditure_7A'!$B218,'PR Expenditure_7A import-export'!$N$57:$N$59,0)),"")</f>
        <v/>
      </c>
      <c r="E218" s="1110" t="str">
        <f>IFERROR(INDEX('PR Expenditure_7A import-export'!C$57:C$59,MATCH('PR Expenditure_7A'!$B218,'PR Expenditure_7A import-export'!$N$57:$N$59,0)),"")</f>
        <v/>
      </c>
      <c r="F218" s="1111"/>
      <c r="G218" s="1110">
        <f t="shared" si="34"/>
        <v>0</v>
      </c>
      <c r="H218" s="1112" t="e">
        <f t="shared" si="35"/>
        <v>#VALUE!</v>
      </c>
      <c r="I218" s="1113"/>
      <c r="J218" s="1108"/>
      <c r="K218" s="1110" t="str">
        <f>IFERROR(INDEX('PR Expenditure_7A import-export'!I$57:I$59,MATCH('PR Expenditure_7A'!$B218,'PR Expenditure_7A import-export'!$N$57:$N$59,0)),"")</f>
        <v/>
      </c>
      <c r="L218" s="1111"/>
      <c r="M218" s="1110">
        <f t="shared" si="36"/>
        <v>0</v>
      </c>
      <c r="N218" s="1120" t="e">
        <f t="shared" si="37"/>
        <v>#VALUE!</v>
      </c>
      <c r="O218" s="1351"/>
      <c r="P218" s="685"/>
      <c r="Q218" s="1338"/>
      <c r="R218" s="1339"/>
      <c r="S218" s="481"/>
      <c r="T218" s="481"/>
      <c r="U218" s="453"/>
      <c r="V218" s="453"/>
      <c r="W218" s="242"/>
      <c r="AC218" s="452"/>
      <c r="AD218" s="452"/>
    </row>
    <row r="219" spans="1:30" s="451" customFormat="1" ht="39.950000000000003" hidden="1" customHeight="1" x14ac:dyDescent="0.25">
      <c r="A219" s="1264" t="str">
        <f t="shared" si="38"/>
        <v>Don't Show</v>
      </c>
      <c r="B219" s="1130" t="s">
        <v>1027</v>
      </c>
      <c r="C219" s="1119" t="str">
        <f>IFERROR(INDEX('PR Expenditure_7A import-export'!A$57:A$59,MATCH('PR Expenditure_7A'!$B219,'PR Expenditure_7A import-export'!$N$57:$N$59,0)),"")</f>
        <v/>
      </c>
      <c r="D219" s="1109" t="str">
        <f>IFERROR(INDEX('PR Expenditure_7A import-export'!B$57:B$59,MATCH('PR Expenditure_7A'!$B219,'PR Expenditure_7A import-export'!$N$57:$N$59,0)),"")</f>
        <v/>
      </c>
      <c r="E219" s="1110" t="str">
        <f>IFERROR(INDEX('PR Expenditure_7A import-export'!C$57:C$59,MATCH('PR Expenditure_7A'!$B219,'PR Expenditure_7A import-export'!$N$57:$N$59,0)),"")</f>
        <v/>
      </c>
      <c r="F219" s="1111"/>
      <c r="G219" s="1110">
        <f t="shared" si="34"/>
        <v>0</v>
      </c>
      <c r="H219" s="1112" t="e">
        <f t="shared" si="35"/>
        <v>#VALUE!</v>
      </c>
      <c r="I219" s="1113"/>
      <c r="J219" s="1108"/>
      <c r="K219" s="1110" t="str">
        <f>IFERROR(INDEX('PR Expenditure_7A import-export'!I$57:I$59,MATCH('PR Expenditure_7A'!$B219,'PR Expenditure_7A import-export'!$N$57:$N$59,0)),"")</f>
        <v/>
      </c>
      <c r="L219" s="1111"/>
      <c r="M219" s="1110">
        <f t="shared" si="36"/>
        <v>0</v>
      </c>
      <c r="N219" s="1120" t="e">
        <f t="shared" si="37"/>
        <v>#VALUE!</v>
      </c>
      <c r="O219" s="1351"/>
      <c r="P219" s="685"/>
      <c r="Q219" s="1338"/>
      <c r="R219" s="1339"/>
      <c r="S219" s="481"/>
      <c r="T219" s="481"/>
      <c r="U219" s="453"/>
      <c r="V219" s="453"/>
      <c r="W219" s="242"/>
      <c r="AC219" s="452"/>
      <c r="AD219" s="452"/>
    </row>
    <row r="220" spans="1:30" s="451" customFormat="1" ht="39.950000000000003" hidden="1" customHeight="1" x14ac:dyDescent="0.25">
      <c r="A220" s="1264" t="str">
        <f t="shared" si="38"/>
        <v>Don't Show</v>
      </c>
      <c r="B220" s="1130" t="s">
        <v>1028</v>
      </c>
      <c r="C220" s="1119" t="str">
        <f>IFERROR(INDEX('PR Expenditure_7A import-export'!A$57:A$59,MATCH('PR Expenditure_7A'!$B220,'PR Expenditure_7A import-export'!$N$57:$N$59,0)),"")</f>
        <v/>
      </c>
      <c r="D220" s="1109" t="str">
        <f>IFERROR(INDEX('PR Expenditure_7A import-export'!B$57:B$59,MATCH('PR Expenditure_7A'!$B220,'PR Expenditure_7A import-export'!$N$57:$N$59,0)),"")</f>
        <v/>
      </c>
      <c r="E220" s="1110" t="str">
        <f>IFERROR(INDEX('PR Expenditure_7A import-export'!C$57:C$59,MATCH('PR Expenditure_7A'!$B220,'PR Expenditure_7A import-export'!$N$57:$N$59,0)),"")</f>
        <v/>
      </c>
      <c r="F220" s="1111"/>
      <c r="G220" s="1110">
        <f t="shared" si="34"/>
        <v>0</v>
      </c>
      <c r="H220" s="1112" t="e">
        <f t="shared" si="35"/>
        <v>#VALUE!</v>
      </c>
      <c r="I220" s="1113"/>
      <c r="J220" s="1108"/>
      <c r="K220" s="1110" t="str">
        <f>IFERROR(INDEX('PR Expenditure_7A import-export'!I$57:I$59,MATCH('PR Expenditure_7A'!$B220,'PR Expenditure_7A import-export'!$N$57:$N$59,0)),"")</f>
        <v/>
      </c>
      <c r="L220" s="1111"/>
      <c r="M220" s="1110">
        <f t="shared" si="36"/>
        <v>0</v>
      </c>
      <c r="N220" s="1120" t="e">
        <f t="shared" si="37"/>
        <v>#VALUE!</v>
      </c>
      <c r="O220" s="1351"/>
      <c r="P220" s="685"/>
      <c r="Q220" s="1338"/>
      <c r="R220" s="1339"/>
      <c r="S220" s="481"/>
      <c r="T220" s="481"/>
      <c r="U220" s="453"/>
      <c r="V220" s="453"/>
      <c r="W220" s="242"/>
      <c r="AC220" s="452"/>
      <c r="AD220" s="452"/>
    </row>
    <row r="221" spans="1:30" s="451" customFormat="1" ht="39.950000000000003" hidden="1" customHeight="1" x14ac:dyDescent="0.25">
      <c r="A221" s="1264" t="str">
        <f t="shared" si="38"/>
        <v>Don't Show</v>
      </c>
      <c r="B221" s="1130" t="s">
        <v>1029</v>
      </c>
      <c r="C221" s="1119" t="str">
        <f>IFERROR(INDEX('PR Expenditure_7A import-export'!A$57:A$59,MATCH('PR Expenditure_7A'!$B221,'PR Expenditure_7A import-export'!$N$57:$N$59,0)),"")</f>
        <v/>
      </c>
      <c r="D221" s="1109" t="str">
        <f>IFERROR(INDEX('PR Expenditure_7A import-export'!B$57:B$59,MATCH('PR Expenditure_7A'!$B221,'PR Expenditure_7A import-export'!$N$57:$N$59,0)),"")</f>
        <v/>
      </c>
      <c r="E221" s="1110" t="str">
        <f>IFERROR(INDEX('PR Expenditure_7A import-export'!C$57:C$59,MATCH('PR Expenditure_7A'!$B221,'PR Expenditure_7A import-export'!$N$57:$N$59,0)),"")</f>
        <v/>
      </c>
      <c r="F221" s="1111"/>
      <c r="G221" s="1110">
        <f t="shared" si="34"/>
        <v>0</v>
      </c>
      <c r="H221" s="1112" t="e">
        <f t="shared" si="35"/>
        <v>#VALUE!</v>
      </c>
      <c r="I221" s="1113"/>
      <c r="J221" s="1108"/>
      <c r="K221" s="1110" t="str">
        <f>IFERROR(INDEX('PR Expenditure_7A import-export'!I$57:I$59,MATCH('PR Expenditure_7A'!$B221,'PR Expenditure_7A import-export'!$N$57:$N$59,0)),"")</f>
        <v/>
      </c>
      <c r="L221" s="1111"/>
      <c r="M221" s="1110">
        <f t="shared" si="36"/>
        <v>0</v>
      </c>
      <c r="N221" s="1120" t="e">
        <f t="shared" si="37"/>
        <v>#VALUE!</v>
      </c>
      <c r="O221" s="1351"/>
      <c r="P221" s="685"/>
      <c r="Q221" s="1338"/>
      <c r="R221" s="1339"/>
      <c r="S221" s="481"/>
      <c r="T221" s="481"/>
      <c r="U221" s="453"/>
      <c r="V221" s="453"/>
      <c r="W221" s="242"/>
      <c r="AC221" s="452"/>
      <c r="AD221" s="452"/>
    </row>
    <row r="222" spans="1:30" s="451" customFormat="1" ht="39.950000000000003" hidden="1" customHeight="1" x14ac:dyDescent="0.25">
      <c r="A222" s="1264" t="str">
        <f t="shared" si="38"/>
        <v>Don't Show</v>
      </c>
      <c r="B222" s="1130" t="s">
        <v>1030</v>
      </c>
      <c r="C222" s="1119" t="str">
        <f>IFERROR(INDEX('PR Expenditure_7A import-export'!A$57:A$59,MATCH('PR Expenditure_7A'!$B222,'PR Expenditure_7A import-export'!$N$57:$N$59,0)),"")</f>
        <v/>
      </c>
      <c r="D222" s="1109" t="str">
        <f>IFERROR(INDEX('PR Expenditure_7A import-export'!B$57:B$59,MATCH('PR Expenditure_7A'!$B222,'PR Expenditure_7A import-export'!$N$57:$N$59,0)),"")</f>
        <v/>
      </c>
      <c r="E222" s="1110" t="str">
        <f>IFERROR(INDEX('PR Expenditure_7A import-export'!C$57:C$59,MATCH('PR Expenditure_7A'!$B222,'PR Expenditure_7A import-export'!$N$57:$N$59,0)),"")</f>
        <v/>
      </c>
      <c r="F222" s="1111"/>
      <c r="G222" s="1110">
        <f t="shared" si="34"/>
        <v>0</v>
      </c>
      <c r="H222" s="1112" t="e">
        <f t="shared" si="35"/>
        <v>#VALUE!</v>
      </c>
      <c r="I222" s="1113"/>
      <c r="J222" s="1108"/>
      <c r="K222" s="1110" t="str">
        <f>IFERROR(INDEX('PR Expenditure_7A import-export'!I$57:I$59,MATCH('PR Expenditure_7A'!$B222,'PR Expenditure_7A import-export'!$N$57:$N$59,0)),"")</f>
        <v/>
      </c>
      <c r="L222" s="1111"/>
      <c r="M222" s="1110">
        <f t="shared" si="36"/>
        <v>0</v>
      </c>
      <c r="N222" s="1120" t="e">
        <f t="shared" si="37"/>
        <v>#VALUE!</v>
      </c>
      <c r="O222" s="1351"/>
      <c r="P222" s="685"/>
      <c r="Q222" s="1338"/>
      <c r="R222" s="1339"/>
      <c r="S222" s="481"/>
      <c r="T222" s="481"/>
      <c r="U222" s="453"/>
      <c r="V222" s="453"/>
      <c r="W222" s="242"/>
      <c r="AC222" s="452"/>
      <c r="AD222" s="452"/>
    </row>
    <row r="223" spans="1:30" s="451" customFormat="1" ht="39.950000000000003" hidden="1" customHeight="1" x14ac:dyDescent="0.25">
      <c r="A223" s="1264" t="str">
        <f t="shared" si="38"/>
        <v>Don't Show</v>
      </c>
      <c r="B223" s="1130" t="s">
        <v>1031</v>
      </c>
      <c r="C223" s="1119" t="str">
        <f>IFERROR(INDEX('PR Expenditure_7A import-export'!A$57:A$59,MATCH('PR Expenditure_7A'!$B223,'PR Expenditure_7A import-export'!$N$57:$N$59,0)),"")</f>
        <v/>
      </c>
      <c r="D223" s="1109" t="str">
        <f>IFERROR(INDEX('PR Expenditure_7A import-export'!B$57:B$59,MATCH('PR Expenditure_7A'!$B223,'PR Expenditure_7A import-export'!$N$57:$N$59,0)),"")</f>
        <v/>
      </c>
      <c r="E223" s="1110" t="str">
        <f>IFERROR(INDEX('PR Expenditure_7A import-export'!C$57:C$59,MATCH('PR Expenditure_7A'!$B223,'PR Expenditure_7A import-export'!$N$57:$N$59,0)),"")</f>
        <v/>
      </c>
      <c r="F223" s="1111"/>
      <c r="G223" s="1110">
        <f t="shared" si="34"/>
        <v>0</v>
      </c>
      <c r="H223" s="1112" t="e">
        <f t="shared" si="35"/>
        <v>#VALUE!</v>
      </c>
      <c r="I223" s="1113"/>
      <c r="J223" s="1108"/>
      <c r="K223" s="1110" t="str">
        <f>IFERROR(INDEX('PR Expenditure_7A import-export'!I$57:I$59,MATCH('PR Expenditure_7A'!$B223,'PR Expenditure_7A import-export'!$N$57:$N$59,0)),"")</f>
        <v/>
      </c>
      <c r="L223" s="1111"/>
      <c r="M223" s="1110">
        <f t="shared" si="36"/>
        <v>0</v>
      </c>
      <c r="N223" s="1120" t="e">
        <f t="shared" si="37"/>
        <v>#VALUE!</v>
      </c>
      <c r="O223" s="1351"/>
      <c r="P223" s="685"/>
      <c r="Q223" s="1338"/>
      <c r="R223" s="1339"/>
      <c r="S223" s="481"/>
      <c r="T223" s="481"/>
      <c r="U223" s="453"/>
      <c r="V223" s="453"/>
      <c r="W223" s="242"/>
      <c r="AC223" s="452"/>
      <c r="AD223" s="452"/>
    </row>
    <row r="224" spans="1:30" s="451" customFormat="1" ht="39.950000000000003" hidden="1" customHeight="1" x14ac:dyDescent="0.25">
      <c r="A224" s="1264" t="str">
        <f t="shared" si="38"/>
        <v>Don't Show</v>
      </c>
      <c r="B224" s="1130" t="s">
        <v>1032</v>
      </c>
      <c r="C224" s="1119" t="str">
        <f>IFERROR(INDEX('PR Expenditure_7A import-export'!A$57:A$59,MATCH('PR Expenditure_7A'!$B224,'PR Expenditure_7A import-export'!$N$57:$N$59,0)),"")</f>
        <v/>
      </c>
      <c r="D224" s="1109" t="str">
        <f>IFERROR(INDEX('PR Expenditure_7A import-export'!B$57:B$59,MATCH('PR Expenditure_7A'!$B224,'PR Expenditure_7A import-export'!$N$57:$N$59,0)),"")</f>
        <v/>
      </c>
      <c r="E224" s="1110" t="str">
        <f>IFERROR(INDEX('PR Expenditure_7A import-export'!C$57:C$59,MATCH('PR Expenditure_7A'!$B224,'PR Expenditure_7A import-export'!$N$57:$N$59,0)),"")</f>
        <v/>
      </c>
      <c r="F224" s="1111"/>
      <c r="G224" s="1110">
        <f t="shared" si="34"/>
        <v>0</v>
      </c>
      <c r="H224" s="1112" t="e">
        <f t="shared" si="35"/>
        <v>#VALUE!</v>
      </c>
      <c r="I224" s="1113"/>
      <c r="J224" s="1108"/>
      <c r="K224" s="1110" t="str">
        <f>IFERROR(INDEX('PR Expenditure_7A import-export'!I$57:I$59,MATCH('PR Expenditure_7A'!$B224,'PR Expenditure_7A import-export'!$N$57:$N$59,0)),"")</f>
        <v/>
      </c>
      <c r="L224" s="1111"/>
      <c r="M224" s="1110">
        <f t="shared" si="36"/>
        <v>0</v>
      </c>
      <c r="N224" s="1120" t="e">
        <f t="shared" si="37"/>
        <v>#VALUE!</v>
      </c>
      <c r="O224" s="1351"/>
      <c r="P224" s="685"/>
      <c r="Q224" s="1338"/>
      <c r="R224" s="1339"/>
      <c r="S224" s="481"/>
      <c r="T224" s="481"/>
      <c r="U224" s="453"/>
      <c r="V224" s="453"/>
      <c r="W224" s="242"/>
      <c r="AC224" s="452"/>
      <c r="AD224" s="452"/>
    </row>
    <row r="225" spans="1:30" s="451" customFormat="1" ht="39.950000000000003" hidden="1" customHeight="1" x14ac:dyDescent="0.25">
      <c r="A225" s="1264" t="str">
        <f t="shared" si="38"/>
        <v>Don't Show</v>
      </c>
      <c r="B225" s="1130" t="s">
        <v>1033</v>
      </c>
      <c r="C225" s="1119" t="str">
        <f>IFERROR(INDEX('PR Expenditure_7A import-export'!A$57:A$59,MATCH('PR Expenditure_7A'!$B225,'PR Expenditure_7A import-export'!$N$57:$N$59,0)),"")</f>
        <v/>
      </c>
      <c r="D225" s="1109" t="str">
        <f>IFERROR(INDEX('PR Expenditure_7A import-export'!B$57:B$59,MATCH('PR Expenditure_7A'!$B225,'PR Expenditure_7A import-export'!$N$57:$N$59,0)),"")</f>
        <v/>
      </c>
      <c r="E225" s="1110" t="str">
        <f>IFERROR(INDEX('PR Expenditure_7A import-export'!C$57:C$59,MATCH('PR Expenditure_7A'!$B225,'PR Expenditure_7A import-export'!$N$57:$N$59,0)),"")</f>
        <v/>
      </c>
      <c r="F225" s="1111"/>
      <c r="G225" s="1110">
        <f t="shared" si="34"/>
        <v>0</v>
      </c>
      <c r="H225" s="1112" t="e">
        <f t="shared" si="35"/>
        <v>#VALUE!</v>
      </c>
      <c r="I225" s="1113"/>
      <c r="J225" s="1108"/>
      <c r="K225" s="1110" t="str">
        <f>IFERROR(INDEX('PR Expenditure_7A import-export'!I$57:I$59,MATCH('PR Expenditure_7A'!$B225,'PR Expenditure_7A import-export'!$N$57:$N$59,0)),"")</f>
        <v/>
      </c>
      <c r="L225" s="1111"/>
      <c r="M225" s="1110">
        <f t="shared" si="36"/>
        <v>0</v>
      </c>
      <c r="N225" s="1120" t="e">
        <f t="shared" si="37"/>
        <v>#VALUE!</v>
      </c>
      <c r="O225" s="1351"/>
      <c r="P225" s="685"/>
      <c r="Q225" s="1338"/>
      <c r="R225" s="1339"/>
      <c r="S225" s="481"/>
      <c r="T225" s="481"/>
      <c r="U225" s="453"/>
      <c r="V225" s="453"/>
      <c r="W225" s="242"/>
      <c r="AC225" s="452"/>
      <c r="AD225" s="452"/>
    </row>
    <row r="226" spans="1:30" s="451" customFormat="1" ht="39.950000000000003" hidden="1" customHeight="1" x14ac:dyDescent="0.25">
      <c r="A226" s="1264" t="str">
        <f t="shared" si="38"/>
        <v>Don't Show</v>
      </c>
      <c r="B226" s="1130" t="s">
        <v>1034</v>
      </c>
      <c r="C226" s="1119" t="str">
        <f>IFERROR(INDEX('PR Expenditure_7A import-export'!A$57:A$59,MATCH('PR Expenditure_7A'!$B226,'PR Expenditure_7A import-export'!$N$57:$N$59,0)),"")</f>
        <v/>
      </c>
      <c r="D226" s="1109" t="str">
        <f>IFERROR(INDEX('PR Expenditure_7A import-export'!B$57:B$59,MATCH('PR Expenditure_7A'!$B226,'PR Expenditure_7A import-export'!$N$57:$N$59,0)),"")</f>
        <v/>
      </c>
      <c r="E226" s="1110" t="str">
        <f>IFERROR(INDEX('PR Expenditure_7A import-export'!C$57:C$59,MATCH('PR Expenditure_7A'!$B226,'PR Expenditure_7A import-export'!$N$57:$N$59,0)),"")</f>
        <v/>
      </c>
      <c r="F226" s="1111"/>
      <c r="G226" s="1110">
        <f t="shared" si="34"/>
        <v>0</v>
      </c>
      <c r="H226" s="1112" t="e">
        <f t="shared" si="35"/>
        <v>#VALUE!</v>
      </c>
      <c r="I226" s="1113"/>
      <c r="J226" s="1108"/>
      <c r="K226" s="1110" t="str">
        <f>IFERROR(INDEX('PR Expenditure_7A import-export'!I$57:I$59,MATCH('PR Expenditure_7A'!$B226,'PR Expenditure_7A import-export'!$N$57:$N$59,0)),"")</f>
        <v/>
      </c>
      <c r="L226" s="1111"/>
      <c r="M226" s="1110">
        <f t="shared" si="36"/>
        <v>0</v>
      </c>
      <c r="N226" s="1120" t="e">
        <f t="shared" si="37"/>
        <v>#VALUE!</v>
      </c>
      <c r="O226" s="1351"/>
      <c r="P226" s="685"/>
      <c r="Q226" s="1338"/>
      <c r="R226" s="1339"/>
      <c r="S226" s="481"/>
      <c r="T226" s="481"/>
      <c r="U226" s="453"/>
      <c r="V226" s="453"/>
      <c r="W226" s="242"/>
      <c r="AC226" s="452"/>
      <c r="AD226" s="452"/>
    </row>
    <row r="227" spans="1:30" s="451" customFormat="1" ht="39.950000000000003" hidden="1" customHeight="1" x14ac:dyDescent="0.25">
      <c r="A227" s="1264" t="str">
        <f t="shared" si="38"/>
        <v>Don't Show</v>
      </c>
      <c r="B227" s="1130" t="s">
        <v>1035</v>
      </c>
      <c r="C227" s="1119" t="str">
        <f>IFERROR(INDEX('PR Expenditure_7A import-export'!A$57:A$59,MATCH('PR Expenditure_7A'!$B227,'PR Expenditure_7A import-export'!$N$57:$N$59,0)),"")</f>
        <v/>
      </c>
      <c r="D227" s="1109" t="str">
        <f>IFERROR(INDEX('PR Expenditure_7A import-export'!B$57:B$59,MATCH('PR Expenditure_7A'!$B227,'PR Expenditure_7A import-export'!$N$57:$N$59,0)),"")</f>
        <v/>
      </c>
      <c r="E227" s="1110" t="str">
        <f>IFERROR(INDEX('PR Expenditure_7A import-export'!C$57:C$59,MATCH('PR Expenditure_7A'!$B227,'PR Expenditure_7A import-export'!$N$57:$N$59,0)),"")</f>
        <v/>
      </c>
      <c r="F227" s="1111"/>
      <c r="G227" s="1110">
        <f t="shared" si="34"/>
        <v>0</v>
      </c>
      <c r="H227" s="1112" t="e">
        <f t="shared" si="35"/>
        <v>#VALUE!</v>
      </c>
      <c r="I227" s="1113"/>
      <c r="J227" s="1108"/>
      <c r="K227" s="1110" t="str">
        <f>IFERROR(INDEX('PR Expenditure_7A import-export'!I$57:I$59,MATCH('PR Expenditure_7A'!$B227,'PR Expenditure_7A import-export'!$N$57:$N$59,0)),"")</f>
        <v/>
      </c>
      <c r="L227" s="1111"/>
      <c r="M227" s="1110">
        <f t="shared" si="36"/>
        <v>0</v>
      </c>
      <c r="N227" s="1120" t="e">
        <f t="shared" si="37"/>
        <v>#VALUE!</v>
      </c>
      <c r="O227" s="1351"/>
      <c r="P227" s="685"/>
      <c r="Q227" s="1338"/>
      <c r="R227" s="1339"/>
      <c r="S227" s="481"/>
      <c r="T227" s="481"/>
      <c r="U227" s="453"/>
      <c r="V227" s="453"/>
      <c r="W227" s="242"/>
      <c r="AC227" s="452"/>
      <c r="AD227" s="452"/>
    </row>
    <row r="228" spans="1:30" s="451" customFormat="1" ht="39.950000000000003" hidden="1" customHeight="1" x14ac:dyDescent="0.25">
      <c r="A228" s="1264" t="str">
        <f t="shared" si="38"/>
        <v>Don't Show</v>
      </c>
      <c r="B228" s="1130" t="s">
        <v>1036</v>
      </c>
      <c r="C228" s="1119" t="str">
        <f>IFERROR(INDEX('PR Expenditure_7A import-export'!A$57:A$59,MATCH('PR Expenditure_7A'!$B228,'PR Expenditure_7A import-export'!$N$57:$N$59,0)),"")</f>
        <v/>
      </c>
      <c r="D228" s="1109" t="str">
        <f>IFERROR(INDEX('PR Expenditure_7A import-export'!B$57:B$59,MATCH('PR Expenditure_7A'!$B228,'PR Expenditure_7A import-export'!$N$57:$N$59,0)),"")</f>
        <v/>
      </c>
      <c r="E228" s="1110" t="str">
        <f>IFERROR(INDEX('PR Expenditure_7A import-export'!C$57:C$59,MATCH('PR Expenditure_7A'!$B228,'PR Expenditure_7A import-export'!$N$57:$N$59,0)),"")</f>
        <v/>
      </c>
      <c r="F228" s="1111"/>
      <c r="G228" s="1110">
        <f t="shared" si="34"/>
        <v>0</v>
      </c>
      <c r="H228" s="1112" t="e">
        <f t="shared" si="35"/>
        <v>#VALUE!</v>
      </c>
      <c r="I228" s="1113"/>
      <c r="J228" s="1108"/>
      <c r="K228" s="1110" t="str">
        <f>IFERROR(INDEX('PR Expenditure_7A import-export'!I$57:I$59,MATCH('PR Expenditure_7A'!$B228,'PR Expenditure_7A import-export'!$N$57:$N$59,0)),"")</f>
        <v/>
      </c>
      <c r="L228" s="1111"/>
      <c r="M228" s="1110">
        <f t="shared" si="36"/>
        <v>0</v>
      </c>
      <c r="N228" s="1120" t="e">
        <f t="shared" si="37"/>
        <v>#VALUE!</v>
      </c>
      <c r="O228" s="1351"/>
      <c r="P228" s="685"/>
      <c r="Q228" s="1338"/>
      <c r="R228" s="1339"/>
      <c r="S228" s="481"/>
      <c r="T228" s="481"/>
      <c r="U228" s="453"/>
      <c r="V228" s="453"/>
      <c r="W228" s="242"/>
      <c r="AC228" s="452"/>
      <c r="AD228" s="452"/>
    </row>
    <row r="229" spans="1:30" s="451" customFormat="1" ht="39.950000000000003" hidden="1" customHeight="1" x14ac:dyDescent="0.25">
      <c r="A229" s="1264" t="str">
        <f t="shared" si="38"/>
        <v>Don't Show</v>
      </c>
      <c r="B229" s="1130" t="s">
        <v>1037</v>
      </c>
      <c r="C229" s="1119" t="str">
        <f>IFERROR(INDEX('PR Expenditure_7A import-export'!A$57:A$59,MATCH('PR Expenditure_7A'!$B229,'PR Expenditure_7A import-export'!$N$57:$N$59,0)),"")</f>
        <v/>
      </c>
      <c r="D229" s="1109" t="str">
        <f>IFERROR(INDEX('PR Expenditure_7A import-export'!B$57:B$59,MATCH('PR Expenditure_7A'!$B229,'PR Expenditure_7A import-export'!$N$57:$N$59,0)),"")</f>
        <v/>
      </c>
      <c r="E229" s="1110" t="str">
        <f>IFERROR(INDEX('PR Expenditure_7A import-export'!C$57:C$59,MATCH('PR Expenditure_7A'!$B229,'PR Expenditure_7A import-export'!$N$57:$N$59,0)),"")</f>
        <v/>
      </c>
      <c r="F229" s="1111"/>
      <c r="G229" s="1110">
        <f t="shared" si="34"/>
        <v>0</v>
      </c>
      <c r="H229" s="1112" t="e">
        <f t="shared" si="35"/>
        <v>#VALUE!</v>
      </c>
      <c r="I229" s="1113"/>
      <c r="J229" s="1108"/>
      <c r="K229" s="1110" t="str">
        <f>IFERROR(INDEX('PR Expenditure_7A import-export'!I$57:I$59,MATCH('PR Expenditure_7A'!$B229,'PR Expenditure_7A import-export'!$N$57:$N$59,0)),"")</f>
        <v/>
      </c>
      <c r="L229" s="1111"/>
      <c r="M229" s="1110">
        <f t="shared" si="36"/>
        <v>0</v>
      </c>
      <c r="N229" s="1120" t="e">
        <f t="shared" si="37"/>
        <v>#VALUE!</v>
      </c>
      <c r="O229" s="1351"/>
      <c r="P229" s="685"/>
      <c r="Q229" s="1338"/>
      <c r="R229" s="1339"/>
      <c r="S229" s="481"/>
      <c r="T229" s="481"/>
      <c r="U229" s="453"/>
      <c r="V229" s="453"/>
      <c r="W229" s="242"/>
      <c r="AC229" s="452"/>
      <c r="AD229" s="452"/>
    </row>
    <row r="230" spans="1:30" s="451" customFormat="1" ht="39.950000000000003" hidden="1" customHeight="1" x14ac:dyDescent="0.25">
      <c r="A230" s="1264" t="str">
        <f t="shared" si="38"/>
        <v>Don't Show</v>
      </c>
      <c r="B230" s="1130" t="s">
        <v>1038</v>
      </c>
      <c r="C230" s="1119" t="str">
        <f>IFERROR(INDEX('PR Expenditure_7A import-export'!A$57:A$59,MATCH('PR Expenditure_7A'!$B230,'PR Expenditure_7A import-export'!$N$57:$N$59,0)),"")</f>
        <v/>
      </c>
      <c r="D230" s="1109" t="str">
        <f>IFERROR(INDEX('PR Expenditure_7A import-export'!B$57:B$59,MATCH('PR Expenditure_7A'!$B230,'PR Expenditure_7A import-export'!$N$57:$N$59,0)),"")</f>
        <v/>
      </c>
      <c r="E230" s="1110" t="str">
        <f>IFERROR(INDEX('PR Expenditure_7A import-export'!C$57:C$59,MATCH('PR Expenditure_7A'!$B230,'PR Expenditure_7A import-export'!$N$57:$N$59,0)),"")</f>
        <v/>
      </c>
      <c r="F230" s="1111"/>
      <c r="G230" s="1110">
        <f t="shared" si="34"/>
        <v>0</v>
      </c>
      <c r="H230" s="1112" t="e">
        <f t="shared" si="35"/>
        <v>#VALUE!</v>
      </c>
      <c r="I230" s="1113"/>
      <c r="J230" s="1108"/>
      <c r="K230" s="1110" t="str">
        <f>IFERROR(INDEX('PR Expenditure_7A import-export'!I$57:I$59,MATCH('PR Expenditure_7A'!$B230,'PR Expenditure_7A import-export'!$N$57:$N$59,0)),"")</f>
        <v/>
      </c>
      <c r="L230" s="1111"/>
      <c r="M230" s="1110">
        <f t="shared" si="36"/>
        <v>0</v>
      </c>
      <c r="N230" s="1120" t="e">
        <f t="shared" si="37"/>
        <v>#VALUE!</v>
      </c>
      <c r="O230" s="1351"/>
      <c r="P230" s="685"/>
      <c r="Q230" s="1338"/>
      <c r="R230" s="1339"/>
      <c r="S230" s="481"/>
      <c r="T230" s="481"/>
      <c r="U230" s="453"/>
      <c r="V230" s="453"/>
      <c r="W230" s="242"/>
      <c r="AC230" s="452"/>
      <c r="AD230" s="452"/>
    </row>
    <row r="231" spans="1:30" s="451" customFormat="1" ht="39.950000000000003" hidden="1" customHeight="1" x14ac:dyDescent="0.25">
      <c r="A231" s="1264" t="str">
        <f t="shared" si="38"/>
        <v>Don't Show</v>
      </c>
      <c r="B231" s="1130" t="s">
        <v>1039</v>
      </c>
      <c r="C231" s="1119" t="str">
        <f>IFERROR(INDEX('PR Expenditure_7A import-export'!A$57:A$59,MATCH('PR Expenditure_7A'!$B231,'PR Expenditure_7A import-export'!$N$57:$N$59,0)),"")</f>
        <v/>
      </c>
      <c r="D231" s="1109" t="str">
        <f>IFERROR(INDEX('PR Expenditure_7A import-export'!B$57:B$59,MATCH('PR Expenditure_7A'!$B231,'PR Expenditure_7A import-export'!$N$57:$N$59,0)),"")</f>
        <v/>
      </c>
      <c r="E231" s="1110" t="str">
        <f>IFERROR(INDEX('PR Expenditure_7A import-export'!C$57:C$59,MATCH('PR Expenditure_7A'!$B231,'PR Expenditure_7A import-export'!$N$57:$N$59,0)),"")</f>
        <v/>
      </c>
      <c r="F231" s="1111"/>
      <c r="G231" s="1110">
        <f t="shared" si="34"/>
        <v>0</v>
      </c>
      <c r="H231" s="1112" t="e">
        <f t="shared" si="35"/>
        <v>#VALUE!</v>
      </c>
      <c r="I231" s="1113"/>
      <c r="J231" s="1108"/>
      <c r="K231" s="1110" t="str">
        <f>IFERROR(INDEX('PR Expenditure_7A import-export'!I$57:I$59,MATCH('PR Expenditure_7A'!$B231,'PR Expenditure_7A import-export'!$N$57:$N$59,0)),"")</f>
        <v/>
      </c>
      <c r="L231" s="1111"/>
      <c r="M231" s="1110">
        <f t="shared" si="36"/>
        <v>0</v>
      </c>
      <c r="N231" s="1120" t="e">
        <f t="shared" si="37"/>
        <v>#VALUE!</v>
      </c>
      <c r="O231" s="1351"/>
      <c r="P231" s="685"/>
      <c r="Q231" s="1338"/>
      <c r="R231" s="1339"/>
      <c r="S231" s="481"/>
      <c r="T231" s="481"/>
      <c r="U231" s="453"/>
      <c r="V231" s="453"/>
      <c r="W231" s="242"/>
      <c r="AC231" s="452"/>
      <c r="AD231" s="452"/>
    </row>
    <row r="232" spans="1:30" s="451" customFormat="1" ht="39.950000000000003" hidden="1" customHeight="1" x14ac:dyDescent="0.25">
      <c r="A232" s="1264" t="str">
        <f t="shared" si="38"/>
        <v>Don't Show</v>
      </c>
      <c r="B232" s="1130" t="s">
        <v>1040</v>
      </c>
      <c r="C232" s="1119" t="str">
        <f>IFERROR(INDEX('PR Expenditure_7A import-export'!A$57:A$59,MATCH('PR Expenditure_7A'!$B232,'PR Expenditure_7A import-export'!$N$57:$N$59,0)),"")</f>
        <v/>
      </c>
      <c r="D232" s="1109" t="str">
        <f>IFERROR(INDEX('PR Expenditure_7A import-export'!B$57:B$59,MATCH('PR Expenditure_7A'!$B232,'PR Expenditure_7A import-export'!$N$57:$N$59,0)),"")</f>
        <v/>
      </c>
      <c r="E232" s="1110" t="str">
        <f>IFERROR(INDEX('PR Expenditure_7A import-export'!C$57:C$59,MATCH('PR Expenditure_7A'!$B232,'PR Expenditure_7A import-export'!$N$57:$N$59,0)),"")</f>
        <v/>
      </c>
      <c r="F232" s="1111"/>
      <c r="G232" s="1110">
        <f t="shared" si="34"/>
        <v>0</v>
      </c>
      <c r="H232" s="1112" t="e">
        <f t="shared" si="35"/>
        <v>#VALUE!</v>
      </c>
      <c r="I232" s="1113"/>
      <c r="J232" s="1108"/>
      <c r="K232" s="1110" t="str">
        <f>IFERROR(INDEX('PR Expenditure_7A import-export'!I$57:I$59,MATCH('PR Expenditure_7A'!$B232,'PR Expenditure_7A import-export'!$N$57:$N$59,0)),"")</f>
        <v/>
      </c>
      <c r="L232" s="1111"/>
      <c r="M232" s="1110">
        <f t="shared" si="36"/>
        <v>0</v>
      </c>
      <c r="N232" s="1120" t="e">
        <f t="shared" si="37"/>
        <v>#VALUE!</v>
      </c>
      <c r="O232" s="1351"/>
      <c r="P232" s="685"/>
      <c r="Q232" s="1338"/>
      <c r="R232" s="1339"/>
      <c r="S232" s="481"/>
      <c r="T232" s="481"/>
      <c r="U232" s="453"/>
      <c r="V232" s="453"/>
      <c r="W232" s="242"/>
      <c r="AC232" s="452"/>
      <c r="AD232" s="452"/>
    </row>
    <row r="233" spans="1:30" s="451" customFormat="1" ht="39.950000000000003" hidden="1" customHeight="1" x14ac:dyDescent="0.25">
      <c r="A233" s="1264" t="str">
        <f t="shared" si="38"/>
        <v>Don't Show</v>
      </c>
      <c r="B233" s="1130" t="s">
        <v>1041</v>
      </c>
      <c r="C233" s="1119" t="str">
        <f>IFERROR(INDEX('PR Expenditure_7A import-export'!A$57:A$59,MATCH('PR Expenditure_7A'!$B233,'PR Expenditure_7A import-export'!$N$57:$N$59,0)),"")</f>
        <v/>
      </c>
      <c r="D233" s="1109" t="str">
        <f>IFERROR(INDEX('PR Expenditure_7A import-export'!B$57:B$59,MATCH('PR Expenditure_7A'!$B233,'PR Expenditure_7A import-export'!$N$57:$N$59,0)),"")</f>
        <v/>
      </c>
      <c r="E233" s="1110" t="str">
        <f>IFERROR(INDEX('PR Expenditure_7A import-export'!C$57:C$59,MATCH('PR Expenditure_7A'!$B233,'PR Expenditure_7A import-export'!$N$57:$N$59,0)),"")</f>
        <v/>
      </c>
      <c r="F233" s="1111"/>
      <c r="G233" s="1110">
        <f t="shared" si="34"/>
        <v>0</v>
      </c>
      <c r="H233" s="1112" t="e">
        <f t="shared" si="35"/>
        <v>#VALUE!</v>
      </c>
      <c r="I233" s="1113"/>
      <c r="J233" s="1108"/>
      <c r="K233" s="1110" t="str">
        <f>IFERROR(INDEX('PR Expenditure_7A import-export'!I$57:I$59,MATCH('PR Expenditure_7A'!$B233,'PR Expenditure_7A import-export'!$N$57:$N$59,0)),"")</f>
        <v/>
      </c>
      <c r="L233" s="1111"/>
      <c r="M233" s="1110">
        <f t="shared" si="36"/>
        <v>0</v>
      </c>
      <c r="N233" s="1120" t="e">
        <f t="shared" si="37"/>
        <v>#VALUE!</v>
      </c>
      <c r="O233" s="1351"/>
      <c r="P233" s="685"/>
      <c r="Q233" s="1338"/>
      <c r="R233" s="1339"/>
      <c r="S233" s="481"/>
      <c r="T233" s="481"/>
      <c r="U233" s="453"/>
      <c r="V233" s="453"/>
      <c r="W233" s="242"/>
      <c r="AC233" s="452"/>
      <c r="AD233" s="452"/>
    </row>
    <row r="234" spans="1:30" s="451" customFormat="1" ht="39.950000000000003" hidden="1" customHeight="1" x14ac:dyDescent="0.25">
      <c r="A234" s="1264" t="str">
        <f t="shared" si="38"/>
        <v>Don't Show</v>
      </c>
      <c r="B234" s="1130" t="s">
        <v>1042</v>
      </c>
      <c r="C234" s="1119" t="str">
        <f>IFERROR(INDEX('PR Expenditure_7A import-export'!A$57:A$59,MATCH('PR Expenditure_7A'!$B234,'PR Expenditure_7A import-export'!$N$57:$N$59,0)),"")</f>
        <v/>
      </c>
      <c r="D234" s="1109" t="str">
        <f>IFERROR(INDEX('PR Expenditure_7A import-export'!B$57:B$59,MATCH('PR Expenditure_7A'!$B234,'PR Expenditure_7A import-export'!$N$57:$N$59,0)),"")</f>
        <v/>
      </c>
      <c r="E234" s="1110" t="str">
        <f>IFERROR(INDEX('PR Expenditure_7A import-export'!C$57:C$59,MATCH('PR Expenditure_7A'!$B234,'PR Expenditure_7A import-export'!$N$57:$N$59,0)),"")</f>
        <v/>
      </c>
      <c r="F234" s="1111"/>
      <c r="G234" s="1110">
        <f t="shared" si="34"/>
        <v>0</v>
      </c>
      <c r="H234" s="1112" t="e">
        <f t="shared" si="35"/>
        <v>#VALUE!</v>
      </c>
      <c r="I234" s="1113"/>
      <c r="J234" s="1108"/>
      <c r="K234" s="1110" t="str">
        <f>IFERROR(INDEX('PR Expenditure_7A import-export'!I$57:I$59,MATCH('PR Expenditure_7A'!$B234,'PR Expenditure_7A import-export'!$N$57:$N$59,0)),"")</f>
        <v/>
      </c>
      <c r="L234" s="1111"/>
      <c r="M234" s="1110">
        <f t="shared" si="36"/>
        <v>0</v>
      </c>
      <c r="N234" s="1120" t="e">
        <f t="shared" si="37"/>
        <v>#VALUE!</v>
      </c>
      <c r="O234" s="1351"/>
      <c r="P234" s="685"/>
      <c r="Q234" s="1338"/>
      <c r="R234" s="1339"/>
      <c r="S234" s="481"/>
      <c r="T234" s="481"/>
      <c r="U234" s="453"/>
      <c r="V234" s="453"/>
      <c r="W234" s="242"/>
      <c r="AC234" s="452"/>
      <c r="AD234" s="452"/>
    </row>
    <row r="235" spans="1:30" s="451" customFormat="1" ht="39.950000000000003" hidden="1" customHeight="1" x14ac:dyDescent="0.25">
      <c r="A235" s="1264" t="str">
        <f t="shared" si="38"/>
        <v>Don't Show</v>
      </c>
      <c r="B235" s="1130" t="s">
        <v>1043</v>
      </c>
      <c r="C235" s="1119" t="str">
        <f>IFERROR(INDEX('PR Expenditure_7A import-export'!A$57:A$59,MATCH('PR Expenditure_7A'!$B235,'PR Expenditure_7A import-export'!$N$57:$N$59,0)),"")</f>
        <v/>
      </c>
      <c r="D235" s="1109" t="str">
        <f>IFERROR(INDEX('PR Expenditure_7A import-export'!B$57:B$59,MATCH('PR Expenditure_7A'!$B235,'PR Expenditure_7A import-export'!$N$57:$N$59,0)),"")</f>
        <v/>
      </c>
      <c r="E235" s="1110" t="str">
        <f>IFERROR(INDEX('PR Expenditure_7A import-export'!C$57:C$59,MATCH('PR Expenditure_7A'!$B235,'PR Expenditure_7A import-export'!$N$57:$N$59,0)),"")</f>
        <v/>
      </c>
      <c r="F235" s="1111"/>
      <c r="G235" s="1110">
        <f t="shared" si="34"/>
        <v>0</v>
      </c>
      <c r="H235" s="1112" t="e">
        <f t="shared" si="35"/>
        <v>#VALUE!</v>
      </c>
      <c r="I235" s="1113"/>
      <c r="J235" s="1108"/>
      <c r="K235" s="1110" t="str">
        <f>IFERROR(INDEX('PR Expenditure_7A import-export'!I$57:I$59,MATCH('PR Expenditure_7A'!$B235,'PR Expenditure_7A import-export'!$N$57:$N$59,0)),"")</f>
        <v/>
      </c>
      <c r="L235" s="1111"/>
      <c r="M235" s="1110">
        <f t="shared" si="36"/>
        <v>0</v>
      </c>
      <c r="N235" s="1120" t="e">
        <f t="shared" si="37"/>
        <v>#VALUE!</v>
      </c>
      <c r="O235" s="1351"/>
      <c r="P235" s="685"/>
      <c r="Q235" s="1338"/>
      <c r="R235" s="1339"/>
      <c r="S235" s="481"/>
      <c r="T235" s="481"/>
      <c r="U235" s="453"/>
      <c r="V235" s="453"/>
      <c r="W235" s="242"/>
      <c r="AC235" s="452"/>
      <c r="AD235" s="452"/>
    </row>
    <row r="236" spans="1:30" s="451" customFormat="1" ht="39.950000000000003" hidden="1" customHeight="1" x14ac:dyDescent="0.25">
      <c r="A236" s="1264" t="str">
        <f t="shared" si="38"/>
        <v>Don't Show</v>
      </c>
      <c r="B236" s="1130" t="s">
        <v>1044</v>
      </c>
      <c r="C236" s="1119" t="str">
        <f>IFERROR(INDEX('PR Expenditure_7A import-export'!A$57:A$59,MATCH('PR Expenditure_7A'!$B236,'PR Expenditure_7A import-export'!$N$57:$N$59,0)),"")</f>
        <v/>
      </c>
      <c r="D236" s="1109" t="str">
        <f>IFERROR(INDEX('PR Expenditure_7A import-export'!B$57:B$59,MATCH('PR Expenditure_7A'!$B236,'PR Expenditure_7A import-export'!$N$57:$N$59,0)),"")</f>
        <v/>
      </c>
      <c r="E236" s="1110" t="str">
        <f>IFERROR(INDEX('PR Expenditure_7A import-export'!C$57:C$59,MATCH('PR Expenditure_7A'!$B236,'PR Expenditure_7A import-export'!$N$57:$N$59,0)),"")</f>
        <v/>
      </c>
      <c r="F236" s="1111"/>
      <c r="G236" s="1110">
        <f t="shared" si="34"/>
        <v>0</v>
      </c>
      <c r="H236" s="1112" t="e">
        <f t="shared" si="35"/>
        <v>#VALUE!</v>
      </c>
      <c r="I236" s="1113"/>
      <c r="J236" s="1108"/>
      <c r="K236" s="1110" t="str">
        <f>IFERROR(INDEX('PR Expenditure_7A import-export'!I$57:I$59,MATCH('PR Expenditure_7A'!$B236,'PR Expenditure_7A import-export'!$N$57:$N$59,0)),"")</f>
        <v/>
      </c>
      <c r="L236" s="1111"/>
      <c r="M236" s="1110">
        <f t="shared" si="36"/>
        <v>0</v>
      </c>
      <c r="N236" s="1120" t="e">
        <f t="shared" si="37"/>
        <v>#VALUE!</v>
      </c>
      <c r="O236" s="1351"/>
      <c r="P236" s="685"/>
      <c r="Q236" s="1338"/>
      <c r="R236" s="1339"/>
      <c r="S236" s="481"/>
      <c r="T236" s="481"/>
      <c r="U236" s="453"/>
      <c r="V236" s="453"/>
      <c r="W236" s="242"/>
      <c r="AC236" s="452"/>
      <c r="AD236" s="452"/>
    </row>
    <row r="237" spans="1:30" s="451" customFormat="1" ht="39.950000000000003" hidden="1" customHeight="1" x14ac:dyDescent="0.25">
      <c r="A237" s="1264" t="str">
        <f t="shared" si="38"/>
        <v>Don't Show</v>
      </c>
      <c r="B237" s="1130" t="s">
        <v>1045</v>
      </c>
      <c r="C237" s="1119" t="str">
        <f>IFERROR(INDEX('PR Expenditure_7A import-export'!A$57:A$59,MATCH('PR Expenditure_7A'!$B237,'PR Expenditure_7A import-export'!$N$57:$N$59,0)),"")</f>
        <v/>
      </c>
      <c r="D237" s="1109" t="str">
        <f>IFERROR(INDEX('PR Expenditure_7A import-export'!B$57:B$59,MATCH('PR Expenditure_7A'!$B237,'PR Expenditure_7A import-export'!$N$57:$N$59,0)),"")</f>
        <v/>
      </c>
      <c r="E237" s="1110" t="str">
        <f>IFERROR(INDEX('PR Expenditure_7A import-export'!C$57:C$59,MATCH('PR Expenditure_7A'!$B237,'PR Expenditure_7A import-export'!$N$57:$N$59,0)),"")</f>
        <v/>
      </c>
      <c r="F237" s="1111"/>
      <c r="G237" s="1110">
        <f t="shared" si="34"/>
        <v>0</v>
      </c>
      <c r="H237" s="1112" t="e">
        <f t="shared" si="35"/>
        <v>#VALUE!</v>
      </c>
      <c r="I237" s="1113"/>
      <c r="J237" s="1108"/>
      <c r="K237" s="1110" t="str">
        <f>IFERROR(INDEX('PR Expenditure_7A import-export'!I$57:I$59,MATCH('PR Expenditure_7A'!$B237,'PR Expenditure_7A import-export'!$N$57:$N$59,0)),"")</f>
        <v/>
      </c>
      <c r="L237" s="1111"/>
      <c r="M237" s="1110">
        <f t="shared" si="36"/>
        <v>0</v>
      </c>
      <c r="N237" s="1120" t="e">
        <f t="shared" si="37"/>
        <v>#VALUE!</v>
      </c>
      <c r="O237" s="1351"/>
      <c r="P237" s="685"/>
      <c r="Q237" s="1338"/>
      <c r="R237" s="1339"/>
      <c r="S237" s="481"/>
      <c r="T237" s="481"/>
      <c r="U237" s="453"/>
      <c r="V237" s="453"/>
      <c r="W237" s="242"/>
      <c r="AC237" s="452"/>
      <c r="AD237" s="452"/>
    </row>
    <row r="238" spans="1:30" s="451" customFormat="1" ht="39.950000000000003" hidden="1" customHeight="1" x14ac:dyDescent="0.25">
      <c r="A238" s="1264" t="str">
        <f t="shared" si="38"/>
        <v>Don't Show</v>
      </c>
      <c r="B238" s="1130" t="s">
        <v>1046</v>
      </c>
      <c r="C238" s="1119" t="str">
        <f>IFERROR(INDEX('PR Expenditure_7A import-export'!A$57:A$59,MATCH('PR Expenditure_7A'!$B238,'PR Expenditure_7A import-export'!$N$57:$N$59,0)),"")</f>
        <v/>
      </c>
      <c r="D238" s="1109" t="str">
        <f>IFERROR(INDEX('PR Expenditure_7A import-export'!B$57:B$59,MATCH('PR Expenditure_7A'!$B238,'PR Expenditure_7A import-export'!$N$57:$N$59,0)),"")</f>
        <v/>
      </c>
      <c r="E238" s="1110" t="str">
        <f>IFERROR(INDEX('PR Expenditure_7A import-export'!C$57:C$59,MATCH('PR Expenditure_7A'!$B238,'PR Expenditure_7A import-export'!$N$57:$N$59,0)),"")</f>
        <v/>
      </c>
      <c r="F238" s="1111"/>
      <c r="G238" s="1110">
        <f t="shared" si="34"/>
        <v>0</v>
      </c>
      <c r="H238" s="1112" t="e">
        <f t="shared" si="35"/>
        <v>#VALUE!</v>
      </c>
      <c r="I238" s="1113"/>
      <c r="J238" s="1108"/>
      <c r="K238" s="1110" t="str">
        <f>IFERROR(INDEX('PR Expenditure_7A import-export'!I$57:I$59,MATCH('PR Expenditure_7A'!$B238,'PR Expenditure_7A import-export'!$N$57:$N$59,0)),"")</f>
        <v/>
      </c>
      <c r="L238" s="1111"/>
      <c r="M238" s="1110">
        <f t="shared" si="36"/>
        <v>0</v>
      </c>
      <c r="N238" s="1120" t="e">
        <f t="shared" si="37"/>
        <v>#VALUE!</v>
      </c>
      <c r="O238" s="1351"/>
      <c r="P238" s="685"/>
      <c r="Q238" s="1338"/>
      <c r="R238" s="1339"/>
      <c r="S238" s="481"/>
      <c r="T238" s="481"/>
      <c r="U238" s="453"/>
      <c r="V238" s="453"/>
      <c r="W238" s="242"/>
      <c r="AC238" s="452"/>
      <c r="AD238" s="452"/>
    </row>
    <row r="239" spans="1:30" s="451" customFormat="1" ht="39.950000000000003" hidden="1" customHeight="1" x14ac:dyDescent="0.25">
      <c r="A239" s="1264" t="str">
        <f t="shared" si="38"/>
        <v>Don't Show</v>
      </c>
      <c r="B239" s="1130" t="s">
        <v>1047</v>
      </c>
      <c r="C239" s="1119" t="str">
        <f>IFERROR(INDEX('PR Expenditure_7A import-export'!A$57:A$59,MATCH('PR Expenditure_7A'!$B239,'PR Expenditure_7A import-export'!$N$57:$N$59,0)),"")</f>
        <v/>
      </c>
      <c r="D239" s="1109" t="str">
        <f>IFERROR(INDEX('PR Expenditure_7A import-export'!B$57:B$59,MATCH('PR Expenditure_7A'!$B239,'PR Expenditure_7A import-export'!$N$57:$N$59,0)),"")</f>
        <v/>
      </c>
      <c r="E239" s="1110" t="str">
        <f>IFERROR(INDEX('PR Expenditure_7A import-export'!C$57:C$59,MATCH('PR Expenditure_7A'!$B239,'PR Expenditure_7A import-export'!$N$57:$N$59,0)),"")</f>
        <v/>
      </c>
      <c r="F239" s="1111"/>
      <c r="G239" s="1110">
        <f t="shared" si="34"/>
        <v>0</v>
      </c>
      <c r="H239" s="1112" t="e">
        <f t="shared" si="35"/>
        <v>#VALUE!</v>
      </c>
      <c r="I239" s="1113"/>
      <c r="J239" s="1108"/>
      <c r="K239" s="1110" t="str">
        <f>IFERROR(INDEX('PR Expenditure_7A import-export'!I$57:I$59,MATCH('PR Expenditure_7A'!$B239,'PR Expenditure_7A import-export'!$N$57:$N$59,0)),"")</f>
        <v/>
      </c>
      <c r="L239" s="1111"/>
      <c r="M239" s="1110">
        <f t="shared" si="36"/>
        <v>0</v>
      </c>
      <c r="N239" s="1120" t="e">
        <f t="shared" si="37"/>
        <v>#VALUE!</v>
      </c>
      <c r="O239" s="1351"/>
      <c r="P239" s="685"/>
      <c r="Q239" s="1338"/>
      <c r="R239" s="1339"/>
      <c r="S239" s="481"/>
      <c r="T239" s="481"/>
      <c r="U239" s="453"/>
      <c r="V239" s="453"/>
      <c r="W239" s="242"/>
      <c r="AC239" s="452"/>
      <c r="AD239" s="452"/>
    </row>
    <row r="240" spans="1:30" s="451" customFormat="1" ht="39.950000000000003" hidden="1" customHeight="1" x14ac:dyDescent="0.25">
      <c r="A240" s="1264" t="str">
        <f t="shared" si="38"/>
        <v>Don't Show</v>
      </c>
      <c r="B240" s="1130" t="s">
        <v>1048</v>
      </c>
      <c r="C240" s="1119" t="str">
        <f>IFERROR(INDEX('PR Expenditure_7A import-export'!A$57:A$59,MATCH('PR Expenditure_7A'!$B240,'PR Expenditure_7A import-export'!$N$57:$N$59,0)),"")</f>
        <v/>
      </c>
      <c r="D240" s="1109" t="str">
        <f>IFERROR(INDEX('PR Expenditure_7A import-export'!B$57:B$59,MATCH('PR Expenditure_7A'!$B240,'PR Expenditure_7A import-export'!$N$57:$N$59,0)),"")</f>
        <v/>
      </c>
      <c r="E240" s="1110" t="str">
        <f>IFERROR(INDEX('PR Expenditure_7A import-export'!C$57:C$59,MATCH('PR Expenditure_7A'!$B240,'PR Expenditure_7A import-export'!$N$57:$N$59,0)),"")</f>
        <v/>
      </c>
      <c r="F240" s="1111"/>
      <c r="G240" s="1110">
        <f t="shared" si="34"/>
        <v>0</v>
      </c>
      <c r="H240" s="1112" t="e">
        <f t="shared" si="35"/>
        <v>#VALUE!</v>
      </c>
      <c r="I240" s="1113"/>
      <c r="J240" s="1108"/>
      <c r="K240" s="1110" t="str">
        <f>IFERROR(INDEX('PR Expenditure_7A import-export'!I$57:I$59,MATCH('PR Expenditure_7A'!$B240,'PR Expenditure_7A import-export'!$N$57:$N$59,0)),"")</f>
        <v/>
      </c>
      <c r="L240" s="1111"/>
      <c r="M240" s="1110">
        <f t="shared" si="36"/>
        <v>0</v>
      </c>
      <c r="N240" s="1120" t="e">
        <f t="shared" si="37"/>
        <v>#VALUE!</v>
      </c>
      <c r="O240" s="1351"/>
      <c r="P240" s="685"/>
      <c r="Q240" s="1338"/>
      <c r="R240" s="1339"/>
      <c r="S240" s="481"/>
      <c r="T240" s="481"/>
      <c r="U240" s="453"/>
      <c r="V240" s="453"/>
      <c r="W240" s="242"/>
      <c r="AC240" s="452"/>
      <c r="AD240" s="452"/>
    </row>
    <row r="241" spans="1:30" s="451" customFormat="1" ht="39.950000000000003" hidden="1" customHeight="1" x14ac:dyDescent="0.25">
      <c r="A241" s="1264" t="str">
        <f t="shared" si="38"/>
        <v>Don't Show</v>
      </c>
      <c r="B241" s="1130" t="s">
        <v>1049</v>
      </c>
      <c r="C241" s="1119" t="str">
        <f>IFERROR(INDEX('PR Expenditure_7A import-export'!A$57:A$59,MATCH('PR Expenditure_7A'!$B241,'PR Expenditure_7A import-export'!$N$57:$N$59,0)),"")</f>
        <v/>
      </c>
      <c r="D241" s="1109" t="str">
        <f>IFERROR(INDEX('PR Expenditure_7A import-export'!B$57:B$59,MATCH('PR Expenditure_7A'!$B241,'PR Expenditure_7A import-export'!$N$57:$N$59,0)),"")</f>
        <v/>
      </c>
      <c r="E241" s="1110" t="str">
        <f>IFERROR(INDEX('PR Expenditure_7A import-export'!C$57:C$59,MATCH('PR Expenditure_7A'!$B241,'PR Expenditure_7A import-export'!$N$57:$N$59,0)),"")</f>
        <v/>
      </c>
      <c r="F241" s="1111"/>
      <c r="G241" s="1110">
        <f t="shared" si="34"/>
        <v>0</v>
      </c>
      <c r="H241" s="1112" t="e">
        <f t="shared" si="35"/>
        <v>#VALUE!</v>
      </c>
      <c r="I241" s="1113"/>
      <c r="J241" s="1108"/>
      <c r="K241" s="1110" t="str">
        <f>IFERROR(INDEX('PR Expenditure_7A import-export'!I$57:I$59,MATCH('PR Expenditure_7A'!$B241,'PR Expenditure_7A import-export'!$N$57:$N$59,0)),"")</f>
        <v/>
      </c>
      <c r="L241" s="1111"/>
      <c r="M241" s="1110">
        <f t="shared" si="36"/>
        <v>0</v>
      </c>
      <c r="N241" s="1120" t="e">
        <f t="shared" si="37"/>
        <v>#VALUE!</v>
      </c>
      <c r="O241" s="1351"/>
      <c r="P241" s="685"/>
      <c r="Q241" s="1338"/>
      <c r="R241" s="1339"/>
      <c r="S241" s="481"/>
      <c r="T241" s="481"/>
      <c r="U241" s="453"/>
      <c r="V241" s="453"/>
      <c r="W241" s="242"/>
      <c r="AC241" s="452"/>
      <c r="AD241" s="452"/>
    </row>
    <row r="242" spans="1:30" s="451" customFormat="1" ht="39.950000000000003" hidden="1" customHeight="1" x14ac:dyDescent="0.25">
      <c r="A242" s="1264" t="str">
        <f t="shared" si="38"/>
        <v>Don't Show</v>
      </c>
      <c r="B242" s="1130" t="s">
        <v>1050</v>
      </c>
      <c r="C242" s="1119" t="str">
        <f>IFERROR(INDEX('PR Expenditure_7A import-export'!A$57:A$59,MATCH('PR Expenditure_7A'!$B242,'PR Expenditure_7A import-export'!$N$57:$N$59,0)),"")</f>
        <v/>
      </c>
      <c r="D242" s="1109" t="str">
        <f>IFERROR(INDEX('PR Expenditure_7A import-export'!B$57:B$59,MATCH('PR Expenditure_7A'!$B242,'PR Expenditure_7A import-export'!$N$57:$N$59,0)),"")</f>
        <v/>
      </c>
      <c r="E242" s="1110" t="str">
        <f>IFERROR(INDEX('PR Expenditure_7A import-export'!C$57:C$59,MATCH('PR Expenditure_7A'!$B242,'PR Expenditure_7A import-export'!$N$57:$N$59,0)),"")</f>
        <v/>
      </c>
      <c r="F242" s="1111"/>
      <c r="G242" s="1110">
        <f t="shared" si="34"/>
        <v>0</v>
      </c>
      <c r="H242" s="1112" t="e">
        <f t="shared" si="35"/>
        <v>#VALUE!</v>
      </c>
      <c r="I242" s="1113"/>
      <c r="J242" s="1108"/>
      <c r="K242" s="1110" t="str">
        <f>IFERROR(INDEX('PR Expenditure_7A import-export'!I$57:I$59,MATCH('PR Expenditure_7A'!$B242,'PR Expenditure_7A import-export'!$N$57:$N$59,0)),"")</f>
        <v/>
      </c>
      <c r="L242" s="1111"/>
      <c r="M242" s="1110">
        <f t="shared" si="36"/>
        <v>0</v>
      </c>
      <c r="N242" s="1120" t="e">
        <f t="shared" si="37"/>
        <v>#VALUE!</v>
      </c>
      <c r="O242" s="1351"/>
      <c r="P242" s="685"/>
      <c r="Q242" s="1338"/>
      <c r="R242" s="1339"/>
      <c r="S242" s="481"/>
      <c r="T242" s="481"/>
      <c r="U242" s="453"/>
      <c r="V242" s="453"/>
      <c r="W242" s="242"/>
      <c r="AC242" s="452"/>
      <c r="AD242" s="452"/>
    </row>
    <row r="243" spans="1:30" s="451" customFormat="1" ht="39.950000000000003" hidden="1" customHeight="1" x14ac:dyDescent="0.25">
      <c r="A243" s="1264" t="str">
        <f t="shared" si="38"/>
        <v>Don't Show</v>
      </c>
      <c r="B243" s="1130" t="s">
        <v>1051</v>
      </c>
      <c r="C243" s="1119" t="str">
        <f>IFERROR(INDEX('PR Expenditure_7A import-export'!A$57:A$59,MATCH('PR Expenditure_7A'!$B243,'PR Expenditure_7A import-export'!$N$57:$N$59,0)),"")</f>
        <v/>
      </c>
      <c r="D243" s="1109" t="str">
        <f>IFERROR(INDEX('PR Expenditure_7A import-export'!B$57:B$59,MATCH('PR Expenditure_7A'!$B243,'PR Expenditure_7A import-export'!$N$57:$N$59,0)),"")</f>
        <v/>
      </c>
      <c r="E243" s="1110" t="str">
        <f>IFERROR(INDEX('PR Expenditure_7A import-export'!C$57:C$59,MATCH('PR Expenditure_7A'!$B243,'PR Expenditure_7A import-export'!$N$57:$N$59,0)),"")</f>
        <v/>
      </c>
      <c r="F243" s="1111"/>
      <c r="G243" s="1110">
        <f t="shared" si="34"/>
        <v>0</v>
      </c>
      <c r="H243" s="1112" t="e">
        <f t="shared" si="35"/>
        <v>#VALUE!</v>
      </c>
      <c r="I243" s="1113"/>
      <c r="J243" s="1108"/>
      <c r="K243" s="1110" t="str">
        <f>IFERROR(INDEX('PR Expenditure_7A import-export'!I$57:I$59,MATCH('PR Expenditure_7A'!$B243,'PR Expenditure_7A import-export'!$N$57:$N$59,0)),"")</f>
        <v/>
      </c>
      <c r="L243" s="1111"/>
      <c r="M243" s="1110">
        <f t="shared" si="36"/>
        <v>0</v>
      </c>
      <c r="N243" s="1120" t="e">
        <f t="shared" si="37"/>
        <v>#VALUE!</v>
      </c>
      <c r="O243" s="1351"/>
      <c r="P243" s="685"/>
      <c r="Q243" s="1338"/>
      <c r="R243" s="1339"/>
      <c r="S243" s="481"/>
      <c r="T243" s="481"/>
      <c r="U243" s="453"/>
      <c r="V243" s="453"/>
      <c r="W243" s="242"/>
      <c r="AC243" s="452"/>
      <c r="AD243" s="452"/>
    </row>
    <row r="244" spans="1:30" s="451" customFormat="1" ht="39.950000000000003" hidden="1" customHeight="1" x14ac:dyDescent="0.25">
      <c r="A244" s="1264" t="str">
        <f t="shared" si="38"/>
        <v>Don't Show</v>
      </c>
      <c r="B244" s="1130" t="s">
        <v>1052</v>
      </c>
      <c r="C244" s="1119" t="str">
        <f>IFERROR(INDEX('PR Expenditure_7A import-export'!A$57:A$59,MATCH('PR Expenditure_7A'!$B244,'PR Expenditure_7A import-export'!$N$57:$N$59,0)),"")</f>
        <v/>
      </c>
      <c r="D244" s="1109" t="str">
        <f>IFERROR(INDEX('PR Expenditure_7A import-export'!B$57:B$59,MATCH('PR Expenditure_7A'!$B244,'PR Expenditure_7A import-export'!$N$57:$N$59,0)),"")</f>
        <v/>
      </c>
      <c r="E244" s="1110" t="str">
        <f>IFERROR(INDEX('PR Expenditure_7A import-export'!C$57:C$59,MATCH('PR Expenditure_7A'!$B244,'PR Expenditure_7A import-export'!$N$57:$N$59,0)),"")</f>
        <v/>
      </c>
      <c r="F244" s="1111"/>
      <c r="G244" s="1110">
        <f t="shared" si="34"/>
        <v>0</v>
      </c>
      <c r="H244" s="1112" t="e">
        <f t="shared" si="35"/>
        <v>#VALUE!</v>
      </c>
      <c r="I244" s="1113"/>
      <c r="J244" s="1108"/>
      <c r="K244" s="1110" t="str">
        <f>IFERROR(INDEX('PR Expenditure_7A import-export'!I$57:I$59,MATCH('PR Expenditure_7A'!$B244,'PR Expenditure_7A import-export'!$N$57:$N$59,0)),"")</f>
        <v/>
      </c>
      <c r="L244" s="1111"/>
      <c r="M244" s="1110">
        <f t="shared" si="36"/>
        <v>0</v>
      </c>
      <c r="N244" s="1120" t="e">
        <f t="shared" si="37"/>
        <v>#VALUE!</v>
      </c>
      <c r="O244" s="1351"/>
      <c r="P244" s="685"/>
      <c r="Q244" s="1338"/>
      <c r="R244" s="1339"/>
      <c r="S244" s="481"/>
      <c r="T244" s="481"/>
      <c r="U244" s="453"/>
      <c r="V244" s="453"/>
      <c r="W244" s="242"/>
      <c r="AC244" s="452"/>
      <c r="AD244" s="452"/>
    </row>
    <row r="245" spans="1:30" s="451" customFormat="1" ht="39.950000000000003" hidden="1" customHeight="1" x14ac:dyDescent="0.25">
      <c r="A245" s="1264" t="str">
        <f t="shared" si="38"/>
        <v>Don't Show</v>
      </c>
      <c r="B245" s="1130" t="s">
        <v>1053</v>
      </c>
      <c r="C245" s="1119" t="str">
        <f>IFERROR(INDEX('PR Expenditure_7A import-export'!A$57:A$59,MATCH('PR Expenditure_7A'!$B245,'PR Expenditure_7A import-export'!$N$57:$N$59,0)),"")</f>
        <v/>
      </c>
      <c r="D245" s="1109" t="str">
        <f>IFERROR(INDEX('PR Expenditure_7A import-export'!B$57:B$59,MATCH('PR Expenditure_7A'!$B245,'PR Expenditure_7A import-export'!$N$57:$N$59,0)),"")</f>
        <v/>
      </c>
      <c r="E245" s="1110" t="str">
        <f>IFERROR(INDEX('PR Expenditure_7A import-export'!C$57:C$59,MATCH('PR Expenditure_7A'!$B245,'PR Expenditure_7A import-export'!$N$57:$N$59,0)),"")</f>
        <v/>
      </c>
      <c r="F245" s="1111"/>
      <c r="G245" s="1110">
        <f t="shared" si="34"/>
        <v>0</v>
      </c>
      <c r="H245" s="1112" t="e">
        <f t="shared" si="35"/>
        <v>#VALUE!</v>
      </c>
      <c r="I245" s="1113"/>
      <c r="J245" s="1108"/>
      <c r="K245" s="1110" t="str">
        <f>IFERROR(INDEX('PR Expenditure_7A import-export'!I$57:I$59,MATCH('PR Expenditure_7A'!$B245,'PR Expenditure_7A import-export'!$N$57:$N$59,0)),"")</f>
        <v/>
      </c>
      <c r="L245" s="1111"/>
      <c r="M245" s="1110">
        <f t="shared" si="36"/>
        <v>0</v>
      </c>
      <c r="N245" s="1120" t="e">
        <f t="shared" si="37"/>
        <v>#VALUE!</v>
      </c>
      <c r="O245" s="1351"/>
      <c r="P245" s="685"/>
      <c r="Q245" s="1338"/>
      <c r="R245" s="1339"/>
      <c r="S245" s="481"/>
      <c r="T245" s="481"/>
      <c r="U245" s="453"/>
      <c r="V245" s="453"/>
      <c r="W245" s="242"/>
      <c r="AC245" s="452"/>
      <c r="AD245" s="452"/>
    </row>
    <row r="246" spans="1:30" s="451" customFormat="1" ht="39.950000000000003" hidden="1" customHeight="1" x14ac:dyDescent="0.25">
      <c r="A246" s="1264" t="str">
        <f t="shared" si="38"/>
        <v>Don't Show</v>
      </c>
      <c r="B246" s="1130" t="s">
        <v>1054</v>
      </c>
      <c r="C246" s="1119" t="str">
        <f>IFERROR(INDEX('PR Expenditure_7A import-export'!A$57:A$59,MATCH('PR Expenditure_7A'!$B246,'PR Expenditure_7A import-export'!$N$57:$N$59,0)),"")</f>
        <v/>
      </c>
      <c r="D246" s="1109" t="str">
        <f>IFERROR(INDEX('PR Expenditure_7A import-export'!B$57:B$59,MATCH('PR Expenditure_7A'!$B246,'PR Expenditure_7A import-export'!$N$57:$N$59,0)),"")</f>
        <v/>
      </c>
      <c r="E246" s="1110" t="str">
        <f>IFERROR(INDEX('PR Expenditure_7A import-export'!C$57:C$59,MATCH('PR Expenditure_7A'!$B246,'PR Expenditure_7A import-export'!$N$57:$N$59,0)),"")</f>
        <v/>
      </c>
      <c r="F246" s="1111"/>
      <c r="G246" s="1110">
        <f t="shared" si="34"/>
        <v>0</v>
      </c>
      <c r="H246" s="1112" t="e">
        <f t="shared" si="35"/>
        <v>#VALUE!</v>
      </c>
      <c r="I246" s="1113"/>
      <c r="J246" s="1108"/>
      <c r="K246" s="1110" t="str">
        <f>IFERROR(INDEX('PR Expenditure_7A import-export'!I$57:I$59,MATCH('PR Expenditure_7A'!$B246,'PR Expenditure_7A import-export'!$N$57:$N$59,0)),"")</f>
        <v/>
      </c>
      <c r="L246" s="1111"/>
      <c r="M246" s="1110">
        <f t="shared" si="36"/>
        <v>0</v>
      </c>
      <c r="N246" s="1120" t="e">
        <f t="shared" si="37"/>
        <v>#VALUE!</v>
      </c>
      <c r="O246" s="1351"/>
      <c r="P246" s="685"/>
      <c r="Q246" s="1338"/>
      <c r="R246" s="1339"/>
      <c r="S246" s="481"/>
      <c r="T246" s="481"/>
      <c r="U246" s="453"/>
      <c r="V246" s="453"/>
      <c r="W246" s="242"/>
      <c r="AC246" s="452"/>
      <c r="AD246" s="452"/>
    </row>
    <row r="247" spans="1:30" s="451" customFormat="1" ht="39.950000000000003" hidden="1" customHeight="1" x14ac:dyDescent="0.25">
      <c r="A247" s="1264" t="str">
        <f t="shared" si="38"/>
        <v>Don't Show</v>
      </c>
      <c r="B247" s="1130" t="s">
        <v>1055</v>
      </c>
      <c r="C247" s="1119" t="str">
        <f>IFERROR(INDEX('PR Expenditure_7A import-export'!A$57:A$59,MATCH('PR Expenditure_7A'!$B247,'PR Expenditure_7A import-export'!$N$57:$N$59,0)),"")</f>
        <v/>
      </c>
      <c r="D247" s="1109" t="str">
        <f>IFERROR(INDEX('PR Expenditure_7A import-export'!B$57:B$59,MATCH('PR Expenditure_7A'!$B247,'PR Expenditure_7A import-export'!$N$57:$N$59,0)),"")</f>
        <v/>
      </c>
      <c r="E247" s="1110" t="str">
        <f>IFERROR(INDEX('PR Expenditure_7A import-export'!C$57:C$59,MATCH('PR Expenditure_7A'!$B247,'PR Expenditure_7A import-export'!$N$57:$N$59,0)),"")</f>
        <v/>
      </c>
      <c r="F247" s="1111"/>
      <c r="G247" s="1110">
        <f t="shared" si="34"/>
        <v>0</v>
      </c>
      <c r="H247" s="1112" t="e">
        <f t="shared" si="35"/>
        <v>#VALUE!</v>
      </c>
      <c r="I247" s="1113"/>
      <c r="J247" s="1108"/>
      <c r="K247" s="1110" t="str">
        <f>IFERROR(INDEX('PR Expenditure_7A import-export'!I$57:I$59,MATCH('PR Expenditure_7A'!$B247,'PR Expenditure_7A import-export'!$N$57:$N$59,0)),"")</f>
        <v/>
      </c>
      <c r="L247" s="1111"/>
      <c r="M247" s="1110">
        <f t="shared" si="36"/>
        <v>0</v>
      </c>
      <c r="N247" s="1120" t="e">
        <f t="shared" si="37"/>
        <v>#VALUE!</v>
      </c>
      <c r="O247" s="1351"/>
      <c r="P247" s="685"/>
      <c r="Q247" s="1338"/>
      <c r="R247" s="1339"/>
      <c r="S247" s="481"/>
      <c r="T247" s="481"/>
      <c r="U247" s="453"/>
      <c r="V247" s="453"/>
      <c r="W247" s="242"/>
      <c r="AC247" s="452"/>
      <c r="AD247" s="452"/>
    </row>
    <row r="248" spans="1:30" s="451" customFormat="1" ht="39.950000000000003" hidden="1" customHeight="1" x14ac:dyDescent="0.25">
      <c r="A248" s="1264" t="str">
        <f t="shared" si="38"/>
        <v>Don't Show</v>
      </c>
      <c r="B248" s="1130" t="s">
        <v>1056</v>
      </c>
      <c r="C248" s="1119" t="str">
        <f>IFERROR(INDEX('PR Expenditure_7A import-export'!A$57:A$59,MATCH('PR Expenditure_7A'!$B248,'PR Expenditure_7A import-export'!$N$57:$N$59,0)),"")</f>
        <v/>
      </c>
      <c r="D248" s="1109" t="str">
        <f>IFERROR(INDEX('PR Expenditure_7A import-export'!B$57:B$59,MATCH('PR Expenditure_7A'!$B248,'PR Expenditure_7A import-export'!$N$57:$N$59,0)),"")</f>
        <v/>
      </c>
      <c r="E248" s="1110" t="str">
        <f>IFERROR(INDEX('PR Expenditure_7A import-export'!C$57:C$59,MATCH('PR Expenditure_7A'!$B248,'PR Expenditure_7A import-export'!$N$57:$N$59,0)),"")</f>
        <v/>
      </c>
      <c r="F248" s="1111"/>
      <c r="G248" s="1110">
        <f t="shared" si="34"/>
        <v>0</v>
      </c>
      <c r="H248" s="1112" t="e">
        <f t="shared" si="35"/>
        <v>#VALUE!</v>
      </c>
      <c r="I248" s="1113"/>
      <c r="J248" s="1108"/>
      <c r="K248" s="1110" t="str">
        <f>IFERROR(INDEX('PR Expenditure_7A import-export'!I$57:I$59,MATCH('PR Expenditure_7A'!$B248,'PR Expenditure_7A import-export'!$N$57:$N$59,0)),"")</f>
        <v/>
      </c>
      <c r="L248" s="1111"/>
      <c r="M248" s="1110">
        <f t="shared" si="36"/>
        <v>0</v>
      </c>
      <c r="N248" s="1120" t="e">
        <f t="shared" si="37"/>
        <v>#VALUE!</v>
      </c>
      <c r="O248" s="1351"/>
      <c r="P248" s="685"/>
      <c r="Q248" s="1338"/>
      <c r="R248" s="1339"/>
      <c r="S248" s="481"/>
      <c r="T248" s="481"/>
      <c r="U248" s="453"/>
      <c r="V248" s="453"/>
      <c r="W248" s="242"/>
      <c r="AC248" s="452"/>
      <c r="AD248" s="452"/>
    </row>
    <row r="249" spans="1:30" s="451" customFormat="1" ht="39.950000000000003" hidden="1" customHeight="1" x14ac:dyDescent="0.25">
      <c r="A249" s="1264" t="str">
        <f t="shared" si="38"/>
        <v>Don't Show</v>
      </c>
      <c r="B249" s="1130" t="s">
        <v>1057</v>
      </c>
      <c r="C249" s="1119" t="str">
        <f>IFERROR(INDEX('PR Expenditure_7A import-export'!A$57:A$59,MATCH('PR Expenditure_7A'!$B249,'PR Expenditure_7A import-export'!$N$57:$N$59,0)),"")</f>
        <v/>
      </c>
      <c r="D249" s="1109" t="str">
        <f>IFERROR(INDEX('PR Expenditure_7A import-export'!B$57:B$59,MATCH('PR Expenditure_7A'!$B249,'PR Expenditure_7A import-export'!$N$57:$N$59,0)),"")</f>
        <v/>
      </c>
      <c r="E249" s="1110" t="str">
        <f>IFERROR(INDEX('PR Expenditure_7A import-export'!C$57:C$59,MATCH('PR Expenditure_7A'!$B249,'PR Expenditure_7A import-export'!$N$57:$N$59,0)),"")</f>
        <v/>
      </c>
      <c r="F249" s="1111"/>
      <c r="G249" s="1110">
        <f t="shared" si="34"/>
        <v>0</v>
      </c>
      <c r="H249" s="1112" t="e">
        <f t="shared" si="35"/>
        <v>#VALUE!</v>
      </c>
      <c r="I249" s="1113"/>
      <c r="J249" s="1108"/>
      <c r="K249" s="1110" t="str">
        <f>IFERROR(INDEX('PR Expenditure_7A import-export'!I$57:I$59,MATCH('PR Expenditure_7A'!$B249,'PR Expenditure_7A import-export'!$N$57:$N$59,0)),"")</f>
        <v/>
      </c>
      <c r="L249" s="1111"/>
      <c r="M249" s="1110">
        <f t="shared" si="36"/>
        <v>0</v>
      </c>
      <c r="N249" s="1120" t="e">
        <f t="shared" si="37"/>
        <v>#VALUE!</v>
      </c>
      <c r="O249" s="1351"/>
      <c r="P249" s="685"/>
      <c r="Q249" s="1338"/>
      <c r="R249" s="1339"/>
      <c r="S249" s="481"/>
      <c r="T249" s="481"/>
      <c r="U249" s="453"/>
      <c r="V249" s="453"/>
      <c r="W249" s="242"/>
      <c r="AC249" s="452"/>
      <c r="AD249" s="452"/>
    </row>
    <row r="250" spans="1:30" s="451" customFormat="1" ht="39.950000000000003" hidden="1" customHeight="1" x14ac:dyDescent="0.25">
      <c r="A250" s="1264" t="str">
        <f t="shared" si="38"/>
        <v>Don't Show</v>
      </c>
      <c r="B250" s="1130" t="s">
        <v>1058</v>
      </c>
      <c r="C250" s="1119" t="str">
        <f>IFERROR(INDEX('PR Expenditure_7A import-export'!A$57:A$59,MATCH('PR Expenditure_7A'!$B250,'PR Expenditure_7A import-export'!$N$57:$N$59,0)),"")</f>
        <v/>
      </c>
      <c r="D250" s="1109" t="str">
        <f>IFERROR(INDEX('PR Expenditure_7A import-export'!B$57:B$59,MATCH('PR Expenditure_7A'!$B250,'PR Expenditure_7A import-export'!$N$57:$N$59,0)),"")</f>
        <v/>
      </c>
      <c r="E250" s="1110" t="str">
        <f>IFERROR(INDEX('PR Expenditure_7A import-export'!C$57:C$59,MATCH('PR Expenditure_7A'!$B250,'PR Expenditure_7A import-export'!$N$57:$N$59,0)),"")</f>
        <v/>
      </c>
      <c r="F250" s="1111"/>
      <c r="G250" s="1110">
        <f t="shared" si="34"/>
        <v>0</v>
      </c>
      <c r="H250" s="1112" t="e">
        <f t="shared" si="35"/>
        <v>#VALUE!</v>
      </c>
      <c r="I250" s="1113"/>
      <c r="J250" s="1108"/>
      <c r="K250" s="1110" t="str">
        <f>IFERROR(INDEX('PR Expenditure_7A import-export'!I$57:I$59,MATCH('PR Expenditure_7A'!$B250,'PR Expenditure_7A import-export'!$N$57:$N$59,0)),"")</f>
        <v/>
      </c>
      <c r="L250" s="1111"/>
      <c r="M250" s="1110">
        <f t="shared" si="36"/>
        <v>0</v>
      </c>
      <c r="N250" s="1120" t="e">
        <f t="shared" si="37"/>
        <v>#VALUE!</v>
      </c>
      <c r="O250" s="1351"/>
      <c r="P250" s="685"/>
      <c r="Q250" s="1338"/>
      <c r="R250" s="1339"/>
      <c r="S250" s="481"/>
      <c r="T250" s="481"/>
      <c r="U250" s="453"/>
      <c r="V250" s="453"/>
      <c r="W250" s="242"/>
      <c r="AC250" s="452"/>
      <c r="AD250" s="452"/>
    </row>
    <row r="251" spans="1:30" s="451" customFormat="1" ht="39.950000000000003" hidden="1" customHeight="1" x14ac:dyDescent="0.25">
      <c r="A251" s="1264" t="str">
        <f t="shared" si="38"/>
        <v>Don't Show</v>
      </c>
      <c r="B251" s="1130" t="s">
        <v>1059</v>
      </c>
      <c r="C251" s="1119" t="str">
        <f>IFERROR(INDEX('PR Expenditure_7A import-export'!A$57:A$59,MATCH('PR Expenditure_7A'!$B251,'PR Expenditure_7A import-export'!$N$57:$N$59,0)),"")</f>
        <v/>
      </c>
      <c r="D251" s="1109" t="str">
        <f>IFERROR(INDEX('PR Expenditure_7A import-export'!B$57:B$59,MATCH('PR Expenditure_7A'!$B251,'PR Expenditure_7A import-export'!$N$57:$N$59,0)),"")</f>
        <v/>
      </c>
      <c r="E251" s="1110" t="str">
        <f>IFERROR(INDEX('PR Expenditure_7A import-export'!C$57:C$59,MATCH('PR Expenditure_7A'!$B251,'PR Expenditure_7A import-export'!$N$57:$N$59,0)),"")</f>
        <v/>
      </c>
      <c r="F251" s="1111"/>
      <c r="G251" s="1110">
        <f t="shared" si="34"/>
        <v>0</v>
      </c>
      <c r="H251" s="1112" t="e">
        <f t="shared" si="35"/>
        <v>#VALUE!</v>
      </c>
      <c r="I251" s="1113"/>
      <c r="J251" s="1108"/>
      <c r="K251" s="1110" t="str">
        <f>IFERROR(INDEX('PR Expenditure_7A import-export'!I$57:I$59,MATCH('PR Expenditure_7A'!$B251,'PR Expenditure_7A import-export'!$N$57:$N$59,0)),"")</f>
        <v/>
      </c>
      <c r="L251" s="1111"/>
      <c r="M251" s="1110">
        <f t="shared" si="36"/>
        <v>0</v>
      </c>
      <c r="N251" s="1120" t="e">
        <f t="shared" si="37"/>
        <v>#VALUE!</v>
      </c>
      <c r="O251" s="1351"/>
      <c r="P251" s="685"/>
      <c r="Q251" s="1338"/>
      <c r="R251" s="1339"/>
      <c r="S251" s="481"/>
      <c r="T251" s="481"/>
      <c r="U251" s="453"/>
      <c r="V251" s="453"/>
      <c r="W251" s="242"/>
      <c r="AC251" s="452"/>
      <c r="AD251" s="452"/>
    </row>
    <row r="252" spans="1:30" s="451" customFormat="1" ht="39.950000000000003" hidden="1" customHeight="1" x14ac:dyDescent="0.25">
      <c r="A252" s="1264" t="str">
        <f t="shared" si="38"/>
        <v>Don't Show</v>
      </c>
      <c r="B252" s="1130" t="s">
        <v>1060</v>
      </c>
      <c r="C252" s="1119" t="str">
        <f>IFERROR(INDEX('PR Expenditure_7A import-export'!A$57:A$59,MATCH('PR Expenditure_7A'!$B252,'PR Expenditure_7A import-export'!$N$57:$N$59,0)),"")</f>
        <v/>
      </c>
      <c r="D252" s="1109" t="str">
        <f>IFERROR(INDEX('PR Expenditure_7A import-export'!B$57:B$59,MATCH('PR Expenditure_7A'!$B252,'PR Expenditure_7A import-export'!$N$57:$N$59,0)),"")</f>
        <v/>
      </c>
      <c r="E252" s="1110" t="str">
        <f>IFERROR(INDEX('PR Expenditure_7A import-export'!C$57:C$59,MATCH('PR Expenditure_7A'!$B252,'PR Expenditure_7A import-export'!$N$57:$N$59,0)),"")</f>
        <v/>
      </c>
      <c r="F252" s="1111"/>
      <c r="G252" s="1110">
        <f t="shared" si="34"/>
        <v>0</v>
      </c>
      <c r="H252" s="1112" t="e">
        <f t="shared" si="35"/>
        <v>#VALUE!</v>
      </c>
      <c r="I252" s="1113"/>
      <c r="J252" s="1108"/>
      <c r="K252" s="1110" t="str">
        <f>IFERROR(INDEX('PR Expenditure_7A import-export'!I$57:I$59,MATCH('PR Expenditure_7A'!$B252,'PR Expenditure_7A import-export'!$N$57:$N$59,0)),"")</f>
        <v/>
      </c>
      <c r="L252" s="1111"/>
      <c r="M252" s="1110">
        <f t="shared" si="36"/>
        <v>0</v>
      </c>
      <c r="N252" s="1120" t="e">
        <f t="shared" si="37"/>
        <v>#VALUE!</v>
      </c>
      <c r="O252" s="1351"/>
      <c r="P252" s="685"/>
      <c r="Q252" s="1338"/>
      <c r="R252" s="1339"/>
      <c r="S252" s="481"/>
      <c r="T252" s="481"/>
      <c r="U252" s="453"/>
      <c r="V252" s="453"/>
      <c r="W252" s="242"/>
      <c r="AC252" s="452"/>
      <c r="AD252" s="452"/>
    </row>
    <row r="253" spans="1:30" s="451" customFormat="1" ht="39.950000000000003" hidden="1" customHeight="1" x14ac:dyDescent="0.25">
      <c r="A253" s="1264" t="str">
        <f t="shared" si="38"/>
        <v>Don't Show</v>
      </c>
      <c r="B253" s="1130" t="s">
        <v>1061</v>
      </c>
      <c r="C253" s="1119" t="str">
        <f>IFERROR(INDEX('PR Expenditure_7A import-export'!A$57:A$59,MATCH('PR Expenditure_7A'!$B253,'PR Expenditure_7A import-export'!$N$57:$N$59,0)),"")</f>
        <v/>
      </c>
      <c r="D253" s="1109" t="str">
        <f>IFERROR(INDEX('PR Expenditure_7A import-export'!B$57:B$59,MATCH('PR Expenditure_7A'!$B253,'PR Expenditure_7A import-export'!$N$57:$N$59,0)),"")</f>
        <v/>
      </c>
      <c r="E253" s="1110" t="str">
        <f>IFERROR(INDEX('PR Expenditure_7A import-export'!C$57:C$59,MATCH('PR Expenditure_7A'!$B253,'PR Expenditure_7A import-export'!$N$57:$N$59,0)),"")</f>
        <v/>
      </c>
      <c r="F253" s="1111"/>
      <c r="G253" s="1110">
        <f t="shared" si="34"/>
        <v>0</v>
      </c>
      <c r="H253" s="1112" t="e">
        <f t="shared" si="35"/>
        <v>#VALUE!</v>
      </c>
      <c r="I253" s="1113"/>
      <c r="J253" s="1108"/>
      <c r="K253" s="1110" t="str">
        <f>IFERROR(INDEX('PR Expenditure_7A import-export'!I$57:I$59,MATCH('PR Expenditure_7A'!$B253,'PR Expenditure_7A import-export'!$N$57:$N$59,0)),"")</f>
        <v/>
      </c>
      <c r="L253" s="1111"/>
      <c r="M253" s="1110">
        <f t="shared" si="36"/>
        <v>0</v>
      </c>
      <c r="N253" s="1120" t="e">
        <f t="shared" si="37"/>
        <v>#VALUE!</v>
      </c>
      <c r="O253" s="1351"/>
      <c r="P253" s="685"/>
      <c r="Q253" s="1338"/>
      <c r="R253" s="1339"/>
      <c r="S253" s="481"/>
      <c r="T253" s="481"/>
      <c r="U253" s="453"/>
      <c r="V253" s="453"/>
      <c r="W253" s="242"/>
      <c r="AC253" s="452"/>
      <c r="AD253" s="452"/>
    </row>
    <row r="254" spans="1:30" s="451" customFormat="1" ht="39.950000000000003" hidden="1" customHeight="1" x14ac:dyDescent="0.25">
      <c r="A254" s="1264" t="str">
        <f t="shared" si="38"/>
        <v>Don't Show</v>
      </c>
      <c r="B254" s="1130" t="s">
        <v>1062</v>
      </c>
      <c r="C254" s="1119" t="str">
        <f>IFERROR(INDEX('PR Expenditure_7A import-export'!A$57:A$59,MATCH('PR Expenditure_7A'!$B254,'PR Expenditure_7A import-export'!$N$57:$N$59,0)),"")</f>
        <v/>
      </c>
      <c r="D254" s="1109" t="str">
        <f>IFERROR(INDEX('PR Expenditure_7A import-export'!B$57:B$59,MATCH('PR Expenditure_7A'!$B254,'PR Expenditure_7A import-export'!$N$57:$N$59,0)),"")</f>
        <v/>
      </c>
      <c r="E254" s="1110" t="str">
        <f>IFERROR(INDEX('PR Expenditure_7A import-export'!C$57:C$59,MATCH('PR Expenditure_7A'!$B254,'PR Expenditure_7A import-export'!$N$57:$N$59,0)),"")</f>
        <v/>
      </c>
      <c r="F254" s="1111"/>
      <c r="G254" s="1110">
        <f t="shared" si="34"/>
        <v>0</v>
      </c>
      <c r="H254" s="1112" t="e">
        <f t="shared" si="35"/>
        <v>#VALUE!</v>
      </c>
      <c r="I254" s="1113"/>
      <c r="J254" s="1108"/>
      <c r="K254" s="1110" t="str">
        <f>IFERROR(INDEX('PR Expenditure_7A import-export'!I$57:I$59,MATCH('PR Expenditure_7A'!$B254,'PR Expenditure_7A import-export'!$N$57:$N$59,0)),"")</f>
        <v/>
      </c>
      <c r="L254" s="1111"/>
      <c r="M254" s="1110">
        <f t="shared" si="36"/>
        <v>0</v>
      </c>
      <c r="N254" s="1120" t="e">
        <f t="shared" si="37"/>
        <v>#VALUE!</v>
      </c>
      <c r="O254" s="1351"/>
      <c r="P254" s="685"/>
      <c r="Q254" s="1338"/>
      <c r="R254" s="1339"/>
      <c r="S254" s="481"/>
      <c r="T254" s="481"/>
      <c r="U254" s="453"/>
      <c r="V254" s="453"/>
      <c r="W254" s="242"/>
      <c r="AC254" s="452"/>
      <c r="AD254" s="452"/>
    </row>
    <row r="255" spans="1:30" s="434" customFormat="1" ht="27.6" customHeight="1" thickBot="1" x14ac:dyDescent="0.3">
      <c r="A255" s="1263" t="s">
        <v>1245</v>
      </c>
      <c r="B255" s="1129"/>
      <c r="C255" s="1995" t="s">
        <v>294</v>
      </c>
      <c r="D255" s="1996"/>
      <c r="E255" s="1121">
        <f>ROUND(SUM(E205:E254),2)</f>
        <v>3671084.87</v>
      </c>
      <c r="F255" s="1121">
        <f>ROUND(SUM(F205:F254),2)</f>
        <v>2018003.13</v>
      </c>
      <c r="G255" s="1121">
        <f>ROUND(SUM(G205:G254),2)</f>
        <v>1653081.74</v>
      </c>
      <c r="H255" s="1122">
        <f>(F255/E255)</f>
        <v>0.54970211843672245</v>
      </c>
      <c r="I255" s="1122"/>
      <c r="J255" s="1123"/>
      <c r="K255" s="1121">
        <f>ROUND(SUM(K205:K254),2)</f>
        <v>4234118.33</v>
      </c>
      <c r="L255" s="1121">
        <f>ROUND(SUM(L205:L254),2)</f>
        <v>2520231.2999999998</v>
      </c>
      <c r="M255" s="1121">
        <f>ROUND(SUM(M205:M254),2)</f>
        <v>1713887.03</v>
      </c>
      <c r="N255" s="1124">
        <f>(L255/K255)</f>
        <v>0.59521985536951205</v>
      </c>
      <c r="O255" s="1351"/>
      <c r="P255" s="685"/>
      <c r="Q255" s="1336"/>
      <c r="R255" s="1337"/>
      <c r="S255" s="468"/>
      <c r="T255" s="468"/>
      <c r="U255" s="436"/>
      <c r="V255" s="436"/>
      <c r="W255" s="100"/>
      <c r="AC255" s="435"/>
      <c r="AD255" s="435"/>
    </row>
    <row r="256" spans="1:30" s="434" customFormat="1" ht="0.75" hidden="1" customHeight="1" thickBot="1" x14ac:dyDescent="0.3">
      <c r="A256" s="1263"/>
      <c r="B256" s="1129"/>
      <c r="C256" s="443"/>
      <c r="D256" s="442"/>
      <c r="E256" s="442"/>
      <c r="F256" s="442"/>
      <c r="G256" s="442"/>
      <c r="H256" s="442"/>
      <c r="I256" s="442"/>
      <c r="J256" s="441"/>
      <c r="K256" s="442"/>
      <c r="L256" s="442"/>
      <c r="M256" s="442"/>
      <c r="N256" s="442"/>
      <c r="O256" s="1351"/>
      <c r="P256" s="685"/>
      <c r="Q256" s="1336"/>
      <c r="R256" s="1337"/>
      <c r="S256" s="468"/>
      <c r="T256" s="468"/>
      <c r="U256" s="436"/>
      <c r="V256" s="436"/>
      <c r="W256" s="100"/>
      <c r="AC256" s="435"/>
      <c r="AD256" s="435"/>
    </row>
    <row r="257" spans="1:30" s="434" customFormat="1" ht="15.75" x14ac:dyDescent="0.25">
      <c r="A257" s="1263" t="s">
        <v>1245</v>
      </c>
      <c r="B257" s="1129"/>
      <c r="O257" s="1351"/>
      <c r="P257" s="685"/>
      <c r="Q257" s="468"/>
      <c r="R257" s="1335"/>
      <c r="S257" s="468"/>
      <c r="T257" s="468"/>
      <c r="U257" s="436"/>
      <c r="V257" s="436"/>
      <c r="W257" s="100"/>
      <c r="AC257" s="435"/>
      <c r="AD257" s="435"/>
    </row>
    <row r="258" spans="1:30" s="434" customFormat="1" ht="66.599999999999994" customHeight="1" x14ac:dyDescent="0.2">
      <c r="A258" s="1263" t="s">
        <v>1245</v>
      </c>
      <c r="B258" s="1129"/>
      <c r="C258" s="439" t="s">
        <v>293</v>
      </c>
      <c r="E258" s="437" t="str">
        <f>IF(AND(ROUND(E79,0)=ROUND(E200,0),ROUND(E200,0)=ROUND(E255,0)),"OK","WARNING - Sum of the three tables not matching")</f>
        <v>OK</v>
      </c>
      <c r="F258" s="437" t="str">
        <f>IF(AND(ROUND(F79,0)=ROUND(F200,0),ROUND(F200,0)=ROUND(F255,0)),"OK","WARNING - Sum of the three tables not matching")</f>
        <v>OK</v>
      </c>
      <c r="G258" s="102"/>
      <c r="H258" s="102"/>
      <c r="I258" s="102"/>
      <c r="J258" s="438"/>
      <c r="K258" s="437" t="str">
        <f>IF(AND(ROUND(K79,0)=ROUND(K200,0),ROUND(K200,0)=ROUND(K255,0)),"OK","WARNING - Sum of the three tables not matching")</f>
        <v>OK</v>
      </c>
      <c r="L258" s="437" t="str">
        <f>IF(AND(ROUND(L79,0)=ROUND(L200,0),ROUND(L200,0)=ROUND(L255,0)),"OK","WARNING - Sum of the three tables not matching")</f>
        <v>OK</v>
      </c>
      <c r="M258" s="100"/>
      <c r="N258" s="100"/>
      <c r="O258" s="1354"/>
      <c r="P258" s="467"/>
      <c r="Q258" s="468"/>
      <c r="R258" s="1335"/>
      <c r="S258" s="468"/>
      <c r="T258" s="468"/>
      <c r="U258" s="436"/>
      <c r="V258" s="436"/>
      <c r="W258" s="100"/>
      <c r="AC258" s="435"/>
      <c r="AD258" s="435"/>
    </row>
    <row r="259" spans="1:30" s="434" customFormat="1" x14ac:dyDescent="0.2">
      <c r="A259" s="1263"/>
      <c r="B259" s="1129"/>
      <c r="C259" s="100"/>
      <c r="D259" s="100"/>
      <c r="E259" s="100"/>
      <c r="F259" s="100"/>
      <c r="G259" s="100"/>
      <c r="H259" s="100"/>
      <c r="I259" s="100"/>
      <c r="K259" s="100"/>
      <c r="L259" s="100"/>
      <c r="M259" s="100"/>
      <c r="O259" s="1354"/>
      <c r="P259" s="467"/>
      <c r="Q259" s="467"/>
      <c r="R259" s="1340"/>
      <c r="S259" s="467"/>
      <c r="T259" s="467"/>
      <c r="AC259" s="435"/>
      <c r="AD259" s="435"/>
    </row>
    <row r="260" spans="1:30" s="434" customFormat="1" x14ac:dyDescent="0.2">
      <c r="A260" s="1263"/>
      <c r="B260" s="1129"/>
      <c r="C260" s="100"/>
      <c r="D260" s="100"/>
      <c r="E260" s="100"/>
      <c r="F260" s="100"/>
      <c r="G260" s="100"/>
      <c r="H260" s="100"/>
      <c r="I260" s="100"/>
      <c r="K260" s="100"/>
      <c r="L260" s="100"/>
      <c r="M260" s="100"/>
      <c r="O260" s="1354"/>
      <c r="P260" s="467"/>
      <c r="Q260" s="467"/>
      <c r="R260" s="1340"/>
      <c r="S260" s="467"/>
      <c r="T260" s="467"/>
      <c r="AC260" s="435"/>
      <c r="AD260" s="435"/>
    </row>
    <row r="261" spans="1:30" s="434" customFormat="1" x14ac:dyDescent="0.2">
      <c r="A261" s="1263"/>
      <c r="B261" s="1129"/>
      <c r="C261" s="100"/>
      <c r="D261" s="100"/>
      <c r="E261" s="100"/>
      <c r="F261" s="100"/>
      <c r="G261" s="100"/>
      <c r="H261" s="100"/>
      <c r="I261" s="100"/>
      <c r="K261" s="100"/>
      <c r="L261" s="100"/>
      <c r="M261" s="100"/>
      <c r="O261" s="1354"/>
      <c r="P261" s="467"/>
      <c r="Q261" s="467"/>
      <c r="R261" s="1340"/>
      <c r="S261" s="467"/>
      <c r="T261" s="467"/>
      <c r="AC261" s="435"/>
      <c r="AD261" s="435"/>
    </row>
    <row r="262" spans="1:30" s="434" customFormat="1" x14ac:dyDescent="0.2">
      <c r="A262" s="1263"/>
      <c r="B262" s="1129"/>
      <c r="C262" s="100"/>
      <c r="D262" s="100"/>
      <c r="E262" s="100"/>
      <c r="F262" s="100"/>
      <c r="G262" s="100"/>
      <c r="H262" s="100"/>
      <c r="I262" s="100"/>
      <c r="K262" s="100"/>
      <c r="L262" s="100"/>
      <c r="M262" s="100"/>
      <c r="O262" s="1354"/>
      <c r="P262" s="467"/>
      <c r="Q262" s="467"/>
      <c r="R262" s="1340"/>
      <c r="S262" s="467"/>
      <c r="T262" s="467"/>
      <c r="AC262" s="435"/>
      <c r="AD262" s="435"/>
    </row>
    <row r="263" spans="1:30" s="434" customFormat="1" x14ac:dyDescent="0.2">
      <c r="A263" s="1263"/>
      <c r="B263" s="1129"/>
      <c r="C263" s="100"/>
      <c r="D263" s="100"/>
      <c r="E263" s="100"/>
      <c r="F263" s="100"/>
      <c r="G263" s="100"/>
      <c r="H263" s="100"/>
      <c r="I263" s="100"/>
      <c r="K263" s="100"/>
      <c r="L263" s="100"/>
      <c r="M263" s="100"/>
      <c r="O263" s="1354"/>
      <c r="P263" s="467"/>
      <c r="Q263" s="467"/>
      <c r="R263" s="1340"/>
      <c r="S263" s="467"/>
      <c r="T263" s="467"/>
      <c r="AC263" s="435"/>
      <c r="AD263" s="435"/>
    </row>
    <row r="264" spans="1:30" s="434" customFormat="1" x14ac:dyDescent="0.2">
      <c r="A264" s="1263"/>
      <c r="B264" s="1129"/>
      <c r="C264" s="100"/>
      <c r="D264" s="100"/>
      <c r="E264" s="100"/>
      <c r="F264" s="100"/>
      <c r="G264" s="100"/>
      <c r="H264" s="100"/>
      <c r="I264" s="100"/>
      <c r="K264" s="100"/>
      <c r="L264" s="100"/>
      <c r="M264" s="100"/>
      <c r="O264" s="1354"/>
      <c r="P264" s="467"/>
      <c r="Q264" s="467"/>
      <c r="R264" s="1340"/>
      <c r="S264" s="467"/>
      <c r="T264" s="467"/>
      <c r="AC264" s="435"/>
      <c r="AD264" s="435"/>
    </row>
    <row r="265" spans="1:30" s="434" customFormat="1" x14ac:dyDescent="0.2">
      <c r="A265" s="1263"/>
      <c r="B265" s="1129"/>
      <c r="C265" s="100"/>
      <c r="D265" s="100"/>
      <c r="E265" s="100"/>
      <c r="F265" s="100"/>
      <c r="G265" s="100"/>
      <c r="H265" s="100"/>
      <c r="I265" s="100"/>
      <c r="K265" s="100"/>
      <c r="L265" s="100"/>
      <c r="M265" s="100"/>
      <c r="O265" s="1354"/>
      <c r="P265" s="467"/>
      <c r="Q265" s="467"/>
      <c r="R265" s="1340"/>
      <c r="S265" s="467"/>
      <c r="T265" s="467"/>
      <c r="AC265" s="435"/>
      <c r="AD265" s="435"/>
    </row>
    <row r="266" spans="1:30" s="434" customFormat="1" x14ac:dyDescent="0.2">
      <c r="A266" s="1263"/>
      <c r="B266" s="1129"/>
      <c r="C266" s="100"/>
      <c r="D266" s="100"/>
      <c r="E266" s="100"/>
      <c r="F266" s="100"/>
      <c r="G266" s="100"/>
      <c r="H266" s="100"/>
      <c r="I266" s="100"/>
      <c r="K266" s="100"/>
      <c r="L266" s="100"/>
      <c r="M266" s="100"/>
      <c r="O266" s="1354"/>
      <c r="P266" s="467"/>
      <c r="Q266" s="467"/>
      <c r="R266" s="1340"/>
      <c r="S266" s="467"/>
      <c r="T266" s="467"/>
      <c r="AC266" s="435"/>
      <c r="AD266" s="435"/>
    </row>
    <row r="267" spans="1:30" s="434" customFormat="1" x14ac:dyDescent="0.2">
      <c r="A267" s="1263"/>
      <c r="B267" s="1129"/>
      <c r="C267" s="100"/>
      <c r="D267" s="100"/>
      <c r="E267" s="100"/>
      <c r="F267" s="100"/>
      <c r="G267" s="100"/>
      <c r="H267" s="100"/>
      <c r="I267" s="100"/>
      <c r="K267" s="100"/>
      <c r="L267" s="100"/>
      <c r="M267" s="100"/>
      <c r="O267" s="1354"/>
      <c r="P267" s="467"/>
      <c r="Q267" s="467"/>
      <c r="R267" s="1340"/>
      <c r="S267" s="467"/>
      <c r="T267" s="467"/>
      <c r="AC267" s="435"/>
      <c r="AD267" s="435"/>
    </row>
    <row r="268" spans="1:30" s="434" customFormat="1" x14ac:dyDescent="0.2">
      <c r="A268" s="1263"/>
      <c r="B268" s="1129"/>
      <c r="C268" s="100"/>
      <c r="D268" s="100"/>
      <c r="E268" s="100"/>
      <c r="F268" s="100"/>
      <c r="G268" s="100"/>
      <c r="H268" s="100"/>
      <c r="I268" s="100"/>
      <c r="K268" s="100"/>
      <c r="L268" s="100"/>
      <c r="M268" s="100"/>
      <c r="O268" s="1354"/>
      <c r="P268" s="467"/>
      <c r="Q268" s="467"/>
      <c r="R268" s="1340"/>
      <c r="S268" s="467"/>
      <c r="T268" s="467"/>
      <c r="AC268" s="435"/>
      <c r="AD268" s="435"/>
    </row>
    <row r="269" spans="1:30" s="434" customFormat="1" x14ac:dyDescent="0.2">
      <c r="A269" s="1263"/>
      <c r="B269" s="1129"/>
      <c r="C269" s="100"/>
      <c r="D269" s="100"/>
      <c r="E269" s="100"/>
      <c r="F269" s="100"/>
      <c r="G269" s="100"/>
      <c r="H269" s="100"/>
      <c r="I269" s="100"/>
      <c r="K269" s="100"/>
      <c r="L269" s="100"/>
      <c r="M269" s="100"/>
      <c r="O269" s="1354"/>
      <c r="P269" s="467"/>
      <c r="Q269" s="467"/>
      <c r="R269" s="1340"/>
      <c r="S269" s="467"/>
      <c r="T269" s="467"/>
      <c r="AC269" s="435"/>
      <c r="AD269" s="435"/>
    </row>
    <row r="270" spans="1:30" s="434" customFormat="1" x14ac:dyDescent="0.2">
      <c r="A270" s="1263"/>
      <c r="B270" s="1129"/>
      <c r="C270" s="100"/>
      <c r="D270" s="100"/>
      <c r="E270" s="100"/>
      <c r="F270" s="100"/>
      <c r="G270" s="100"/>
      <c r="H270" s="100"/>
      <c r="I270" s="100"/>
      <c r="K270" s="100"/>
      <c r="L270" s="100"/>
      <c r="M270" s="100"/>
      <c r="O270" s="1354"/>
      <c r="P270" s="467"/>
      <c r="Q270" s="467"/>
      <c r="R270" s="1340"/>
      <c r="S270" s="467"/>
      <c r="T270" s="467"/>
      <c r="AC270" s="435"/>
      <c r="AD270" s="435"/>
    </row>
    <row r="271" spans="1:30" s="434" customFormat="1" x14ac:dyDescent="0.2">
      <c r="A271" s="1263"/>
      <c r="B271" s="1129"/>
      <c r="C271" s="100"/>
      <c r="D271" s="100"/>
      <c r="E271" s="100"/>
      <c r="F271" s="100"/>
      <c r="G271" s="100"/>
      <c r="H271" s="100"/>
      <c r="I271" s="100"/>
      <c r="K271" s="100"/>
      <c r="L271" s="100"/>
      <c r="M271" s="100"/>
      <c r="O271" s="1354"/>
      <c r="P271" s="467"/>
      <c r="Q271" s="467"/>
      <c r="R271" s="1340"/>
      <c r="S271" s="467"/>
      <c r="T271" s="467"/>
      <c r="AC271" s="435"/>
      <c r="AD271" s="435"/>
    </row>
    <row r="272" spans="1:30" s="434" customFormat="1" x14ac:dyDescent="0.2">
      <c r="A272" s="1263"/>
      <c r="B272" s="1129"/>
      <c r="C272" s="100"/>
      <c r="D272" s="100"/>
      <c r="E272" s="100"/>
      <c r="F272" s="100"/>
      <c r="G272" s="100"/>
      <c r="H272" s="100"/>
      <c r="I272" s="100"/>
      <c r="K272" s="100"/>
      <c r="L272" s="100"/>
      <c r="M272" s="100"/>
      <c r="O272" s="1354"/>
      <c r="P272" s="467"/>
      <c r="Q272" s="467"/>
      <c r="R272" s="1340"/>
      <c r="S272" s="467"/>
      <c r="T272" s="467"/>
      <c r="AC272" s="435"/>
      <c r="AD272" s="435"/>
    </row>
    <row r="273" spans="1:30" s="434" customFormat="1" x14ac:dyDescent="0.2">
      <c r="A273" s="1263"/>
      <c r="B273" s="1129"/>
      <c r="C273" s="100"/>
      <c r="D273" s="100"/>
      <c r="E273" s="100"/>
      <c r="F273" s="100"/>
      <c r="G273" s="100"/>
      <c r="H273" s="100"/>
      <c r="I273" s="100"/>
      <c r="K273" s="100"/>
      <c r="L273" s="100"/>
      <c r="M273" s="100"/>
      <c r="O273" s="1354"/>
      <c r="P273" s="467"/>
      <c r="Q273" s="467"/>
      <c r="R273" s="1340"/>
      <c r="S273" s="467"/>
      <c r="T273" s="467"/>
      <c r="AC273" s="435"/>
      <c r="AD273" s="435"/>
    </row>
    <row r="274" spans="1:30" s="434" customFormat="1" x14ac:dyDescent="0.2">
      <c r="A274" s="1263"/>
      <c r="B274" s="1129"/>
      <c r="C274" s="100"/>
      <c r="D274" s="100"/>
      <c r="E274" s="100"/>
      <c r="F274" s="100"/>
      <c r="G274" s="100"/>
      <c r="H274" s="100"/>
      <c r="I274" s="100"/>
      <c r="K274" s="100"/>
      <c r="L274" s="100"/>
      <c r="M274" s="100"/>
      <c r="O274" s="1354"/>
      <c r="P274" s="467"/>
      <c r="Q274" s="467"/>
      <c r="R274" s="1340"/>
      <c r="S274" s="467"/>
      <c r="T274" s="467"/>
      <c r="AC274" s="435"/>
      <c r="AD274" s="435"/>
    </row>
    <row r="275" spans="1:30" s="434" customFormat="1" x14ac:dyDescent="0.2">
      <c r="A275" s="1263"/>
      <c r="B275" s="1129"/>
      <c r="C275" s="100"/>
      <c r="D275" s="100"/>
      <c r="E275" s="100"/>
      <c r="F275" s="100"/>
      <c r="G275" s="100"/>
      <c r="H275" s="100"/>
      <c r="I275" s="100"/>
      <c r="K275" s="100"/>
      <c r="L275" s="100"/>
      <c r="M275" s="100"/>
      <c r="O275" s="1354"/>
      <c r="P275" s="467"/>
      <c r="Q275" s="467"/>
      <c r="R275" s="1340"/>
      <c r="S275" s="467"/>
      <c r="T275" s="467"/>
      <c r="AC275" s="435"/>
      <c r="AD275" s="435"/>
    </row>
    <row r="276" spans="1:30" s="434" customFormat="1" x14ac:dyDescent="0.2">
      <c r="A276" s="1263"/>
      <c r="B276" s="1129"/>
      <c r="C276" s="100"/>
      <c r="D276" s="100"/>
      <c r="E276" s="100"/>
      <c r="F276" s="100"/>
      <c r="G276" s="100"/>
      <c r="H276" s="100"/>
      <c r="I276" s="100"/>
      <c r="K276" s="100"/>
      <c r="L276" s="100"/>
      <c r="M276" s="100"/>
      <c r="O276" s="1354"/>
      <c r="P276" s="467"/>
      <c r="Q276" s="467"/>
      <c r="R276" s="1340"/>
      <c r="S276" s="467"/>
      <c r="T276" s="467"/>
      <c r="AC276" s="435"/>
      <c r="AD276" s="435"/>
    </row>
    <row r="277" spans="1:30" s="434" customFormat="1" x14ac:dyDescent="0.2">
      <c r="A277" s="1263"/>
      <c r="B277" s="1129"/>
      <c r="C277" s="100"/>
      <c r="D277" s="100"/>
      <c r="E277" s="100"/>
      <c r="F277" s="100"/>
      <c r="G277" s="100"/>
      <c r="H277" s="100"/>
      <c r="I277" s="100"/>
      <c r="K277" s="100"/>
      <c r="L277" s="100"/>
      <c r="M277" s="100"/>
      <c r="O277" s="1354"/>
      <c r="P277" s="467"/>
      <c r="Q277" s="467"/>
      <c r="R277" s="1340"/>
      <c r="S277" s="467"/>
      <c r="T277" s="467"/>
      <c r="AC277" s="435"/>
      <c r="AD277" s="435"/>
    </row>
    <row r="278" spans="1:30" s="434" customFormat="1" x14ac:dyDescent="0.2">
      <c r="A278" s="1263"/>
      <c r="B278" s="1129"/>
      <c r="C278" s="100"/>
      <c r="D278" s="100"/>
      <c r="E278" s="100"/>
      <c r="F278" s="100"/>
      <c r="G278" s="100"/>
      <c r="H278" s="100"/>
      <c r="I278" s="100"/>
      <c r="K278" s="100"/>
      <c r="L278" s="100"/>
      <c r="M278" s="100"/>
      <c r="O278" s="1354"/>
      <c r="P278" s="467"/>
      <c r="Q278" s="467"/>
      <c r="R278" s="1340"/>
      <c r="S278" s="467"/>
      <c r="T278" s="467"/>
      <c r="AC278" s="435"/>
      <c r="AD278" s="435"/>
    </row>
    <row r="279" spans="1:30" s="434" customFormat="1" x14ac:dyDescent="0.2">
      <c r="A279" s="1263"/>
      <c r="B279" s="1129"/>
      <c r="C279" s="100"/>
      <c r="D279" s="100"/>
      <c r="E279" s="100"/>
      <c r="F279" s="100"/>
      <c r="G279" s="100"/>
      <c r="H279" s="100"/>
      <c r="I279" s="100"/>
      <c r="K279" s="100"/>
      <c r="L279" s="100"/>
      <c r="M279" s="100"/>
      <c r="O279" s="1354"/>
      <c r="P279" s="467"/>
      <c r="Q279" s="467"/>
      <c r="R279" s="1340"/>
      <c r="S279" s="467"/>
      <c r="T279" s="467"/>
      <c r="AC279" s="435"/>
      <c r="AD279" s="435"/>
    </row>
    <row r="280" spans="1:30" s="434" customFormat="1" x14ac:dyDescent="0.2">
      <c r="A280" s="1263"/>
      <c r="B280" s="1129"/>
      <c r="C280" s="100"/>
      <c r="D280" s="100"/>
      <c r="E280" s="100"/>
      <c r="F280" s="100"/>
      <c r="G280" s="100"/>
      <c r="H280" s="100"/>
      <c r="I280" s="100"/>
      <c r="K280" s="100"/>
      <c r="L280" s="100"/>
      <c r="M280" s="100"/>
      <c r="O280" s="1354"/>
      <c r="P280" s="467"/>
      <c r="Q280" s="467"/>
      <c r="R280" s="1340"/>
      <c r="S280" s="467"/>
      <c r="T280" s="467"/>
      <c r="AC280" s="435"/>
      <c r="AD280" s="435"/>
    </row>
    <row r="281" spans="1:30" s="434" customFormat="1" x14ac:dyDescent="0.2">
      <c r="A281" s="1263"/>
      <c r="B281" s="1129"/>
      <c r="C281" s="100"/>
      <c r="D281" s="100"/>
      <c r="E281" s="100"/>
      <c r="F281" s="100"/>
      <c r="G281" s="100"/>
      <c r="H281" s="100"/>
      <c r="I281" s="100"/>
      <c r="K281" s="100"/>
      <c r="L281" s="100"/>
      <c r="M281" s="100"/>
      <c r="O281" s="1354"/>
      <c r="P281" s="467"/>
      <c r="Q281" s="467"/>
      <c r="R281" s="1340"/>
      <c r="S281" s="467"/>
      <c r="T281" s="467"/>
      <c r="AC281" s="435"/>
      <c r="AD281" s="435"/>
    </row>
    <row r="282" spans="1:30" s="434" customFormat="1" x14ac:dyDescent="0.2">
      <c r="A282" s="1263"/>
      <c r="B282" s="1129"/>
      <c r="C282" s="100"/>
      <c r="D282" s="100"/>
      <c r="E282" s="100"/>
      <c r="F282" s="100"/>
      <c r="G282" s="100"/>
      <c r="H282" s="100"/>
      <c r="I282" s="100"/>
      <c r="K282" s="100"/>
      <c r="L282" s="100"/>
      <c r="M282" s="100"/>
      <c r="O282" s="1354"/>
      <c r="P282" s="467"/>
      <c r="Q282" s="467"/>
      <c r="R282" s="1340"/>
      <c r="S282" s="467"/>
      <c r="T282" s="467"/>
      <c r="AC282" s="435"/>
      <c r="AD282" s="435"/>
    </row>
    <row r="283" spans="1:30" s="434" customFormat="1" x14ac:dyDescent="0.2">
      <c r="A283" s="1263"/>
      <c r="B283" s="1129"/>
      <c r="C283" s="100"/>
      <c r="D283" s="100"/>
      <c r="E283" s="100"/>
      <c r="F283" s="100"/>
      <c r="G283" s="100"/>
      <c r="H283" s="100"/>
      <c r="I283" s="100"/>
      <c r="K283" s="100"/>
      <c r="L283" s="100"/>
      <c r="M283" s="100"/>
      <c r="O283" s="1354"/>
      <c r="P283" s="467"/>
      <c r="Q283" s="467"/>
      <c r="R283" s="1340"/>
      <c r="S283" s="467"/>
      <c r="T283" s="467"/>
      <c r="AC283" s="435"/>
      <c r="AD283" s="435"/>
    </row>
    <row r="284" spans="1:30" s="434" customFormat="1" x14ac:dyDescent="0.2">
      <c r="A284" s="1263"/>
      <c r="B284" s="1129"/>
      <c r="C284" s="100"/>
      <c r="D284" s="100"/>
      <c r="E284" s="100"/>
      <c r="F284" s="100"/>
      <c r="G284" s="100"/>
      <c r="H284" s="100"/>
      <c r="I284" s="100"/>
      <c r="K284" s="100"/>
      <c r="L284" s="100"/>
      <c r="M284" s="100"/>
      <c r="O284" s="1354"/>
      <c r="P284" s="467"/>
      <c r="Q284" s="467"/>
      <c r="R284" s="1340"/>
      <c r="S284" s="467"/>
      <c r="T284" s="467"/>
      <c r="AC284" s="435"/>
      <c r="AD284" s="435"/>
    </row>
    <row r="285" spans="1:30" s="434" customFormat="1" x14ac:dyDescent="0.2">
      <c r="A285" s="1263"/>
      <c r="B285" s="1129"/>
      <c r="C285" s="100"/>
      <c r="D285" s="100"/>
      <c r="E285" s="100"/>
      <c r="F285" s="100"/>
      <c r="G285" s="100"/>
      <c r="H285" s="100"/>
      <c r="I285" s="100"/>
      <c r="K285" s="100"/>
      <c r="L285" s="100"/>
      <c r="M285" s="100"/>
      <c r="O285" s="1354"/>
      <c r="P285" s="467"/>
      <c r="Q285" s="467"/>
      <c r="R285" s="1340"/>
      <c r="S285" s="467"/>
      <c r="T285" s="467"/>
      <c r="AC285" s="435"/>
      <c r="AD285" s="435"/>
    </row>
    <row r="286" spans="1:30" s="434" customFormat="1" x14ac:dyDescent="0.2">
      <c r="A286" s="1263"/>
      <c r="B286" s="1129"/>
      <c r="C286" s="100"/>
      <c r="D286" s="100"/>
      <c r="E286" s="100"/>
      <c r="F286" s="100"/>
      <c r="G286" s="100"/>
      <c r="H286" s="100"/>
      <c r="I286" s="100"/>
      <c r="K286" s="100"/>
      <c r="L286" s="100"/>
      <c r="M286" s="100"/>
      <c r="O286" s="1354"/>
      <c r="P286" s="467"/>
      <c r="Q286" s="467"/>
      <c r="R286" s="1340"/>
      <c r="S286" s="467"/>
      <c r="T286" s="467"/>
      <c r="AC286" s="435"/>
      <c r="AD286" s="435"/>
    </row>
    <row r="287" spans="1:30" s="434" customFormat="1" x14ac:dyDescent="0.2">
      <c r="A287" s="1263"/>
      <c r="B287" s="1129"/>
      <c r="C287" s="100"/>
      <c r="D287" s="100"/>
      <c r="E287" s="100"/>
      <c r="F287" s="100"/>
      <c r="G287" s="100"/>
      <c r="H287" s="100"/>
      <c r="I287" s="100"/>
      <c r="K287" s="100"/>
      <c r="L287" s="100"/>
      <c r="M287" s="100"/>
      <c r="O287" s="1354"/>
      <c r="P287" s="467"/>
      <c r="Q287" s="467"/>
      <c r="R287" s="1340"/>
      <c r="S287" s="467"/>
      <c r="T287" s="467"/>
      <c r="AC287" s="435"/>
      <c r="AD287" s="435"/>
    </row>
    <row r="288" spans="1:30" s="434" customFormat="1" x14ac:dyDescent="0.2">
      <c r="A288" s="1263"/>
      <c r="B288" s="1129"/>
      <c r="C288" s="100"/>
      <c r="D288" s="100"/>
      <c r="E288" s="100"/>
      <c r="F288" s="100"/>
      <c r="G288" s="100"/>
      <c r="H288" s="100"/>
      <c r="I288" s="100"/>
      <c r="K288" s="100"/>
      <c r="L288" s="100"/>
      <c r="M288" s="100"/>
      <c r="O288" s="1354"/>
      <c r="P288" s="467"/>
      <c r="Q288" s="467"/>
      <c r="R288" s="1340"/>
      <c r="S288" s="467"/>
      <c r="T288" s="467"/>
      <c r="AC288" s="435"/>
      <c r="AD288" s="435"/>
    </row>
    <row r="289" spans="1:30" s="434" customFormat="1" x14ac:dyDescent="0.2">
      <c r="A289" s="1263"/>
      <c r="B289" s="1129"/>
      <c r="C289" s="100"/>
      <c r="D289" s="100"/>
      <c r="E289" s="100"/>
      <c r="F289" s="100"/>
      <c r="G289" s="100"/>
      <c r="H289" s="100"/>
      <c r="I289" s="100"/>
      <c r="K289" s="100"/>
      <c r="L289" s="100"/>
      <c r="M289" s="100"/>
      <c r="O289" s="1354"/>
      <c r="P289" s="467"/>
      <c r="Q289" s="467"/>
      <c r="R289" s="1340"/>
      <c r="S289" s="467"/>
      <c r="T289" s="467"/>
      <c r="AC289" s="435"/>
      <c r="AD289" s="435"/>
    </row>
    <row r="290" spans="1:30" s="434" customFormat="1" x14ac:dyDescent="0.2">
      <c r="A290" s="1263"/>
      <c r="B290" s="1129"/>
      <c r="C290" s="100"/>
      <c r="D290" s="100"/>
      <c r="E290" s="100"/>
      <c r="F290" s="100"/>
      <c r="G290" s="100"/>
      <c r="H290" s="100"/>
      <c r="I290" s="100"/>
      <c r="K290" s="100"/>
      <c r="L290" s="100"/>
      <c r="M290" s="100"/>
      <c r="O290" s="1354"/>
      <c r="P290" s="467"/>
      <c r="Q290" s="467"/>
      <c r="R290" s="1340"/>
      <c r="S290" s="467"/>
      <c r="T290" s="467"/>
      <c r="AC290" s="435"/>
      <c r="AD290" s="435"/>
    </row>
    <row r="291" spans="1:30" s="434" customFormat="1" x14ac:dyDescent="0.2">
      <c r="A291" s="1263"/>
      <c r="B291" s="1129"/>
      <c r="C291" s="100"/>
      <c r="D291" s="100"/>
      <c r="E291" s="100"/>
      <c r="F291" s="100"/>
      <c r="G291" s="100"/>
      <c r="H291" s="100"/>
      <c r="I291" s="100"/>
      <c r="K291" s="100"/>
      <c r="L291" s="100"/>
      <c r="M291" s="100"/>
      <c r="O291" s="1354"/>
      <c r="P291" s="467"/>
      <c r="Q291" s="467"/>
      <c r="R291" s="1340"/>
      <c r="S291" s="467"/>
      <c r="T291" s="467"/>
      <c r="AC291" s="435"/>
      <c r="AD291" s="435"/>
    </row>
    <row r="292" spans="1:30" s="434" customFormat="1" x14ac:dyDescent="0.2">
      <c r="A292" s="1263"/>
      <c r="B292" s="1129"/>
      <c r="C292" s="100"/>
      <c r="D292" s="100"/>
      <c r="E292" s="100"/>
      <c r="F292" s="100"/>
      <c r="G292" s="100"/>
      <c r="H292" s="100"/>
      <c r="I292" s="100"/>
      <c r="K292" s="100"/>
      <c r="L292" s="100"/>
      <c r="M292" s="100"/>
      <c r="O292" s="1354"/>
      <c r="P292" s="467"/>
      <c r="Q292" s="467"/>
      <c r="R292" s="1340"/>
      <c r="S292" s="467"/>
      <c r="T292" s="467"/>
      <c r="AC292" s="435"/>
      <c r="AD292" s="435"/>
    </row>
    <row r="293" spans="1:30" s="434" customFormat="1" x14ac:dyDescent="0.2">
      <c r="A293" s="1263"/>
      <c r="B293" s="1129"/>
      <c r="C293" s="100"/>
      <c r="D293" s="100"/>
      <c r="E293" s="100"/>
      <c r="F293" s="100"/>
      <c r="G293" s="100"/>
      <c r="H293" s="100"/>
      <c r="I293" s="100"/>
      <c r="K293" s="100"/>
      <c r="L293" s="100"/>
      <c r="M293" s="100"/>
      <c r="O293" s="1354"/>
      <c r="P293" s="467"/>
      <c r="Q293" s="467"/>
      <c r="R293" s="1340"/>
      <c r="S293" s="467"/>
      <c r="T293" s="467"/>
      <c r="AC293" s="435"/>
      <c r="AD293" s="435"/>
    </row>
    <row r="294" spans="1:30" s="434" customFormat="1" x14ac:dyDescent="0.2">
      <c r="A294" s="1263"/>
      <c r="B294" s="1129"/>
      <c r="C294" s="100"/>
      <c r="D294" s="100"/>
      <c r="E294" s="100"/>
      <c r="F294" s="100"/>
      <c r="G294" s="100"/>
      <c r="H294" s="100"/>
      <c r="I294" s="100"/>
      <c r="K294" s="100"/>
      <c r="L294" s="100"/>
      <c r="M294" s="100"/>
      <c r="O294" s="1354"/>
      <c r="P294" s="467"/>
      <c r="Q294" s="467"/>
      <c r="R294" s="1340"/>
      <c r="S294" s="467"/>
      <c r="T294" s="467"/>
      <c r="AC294" s="435"/>
      <c r="AD294" s="435"/>
    </row>
    <row r="295" spans="1:30" s="434" customFormat="1" x14ac:dyDescent="0.2">
      <c r="A295" s="1263"/>
      <c r="B295" s="1129"/>
      <c r="C295" s="100"/>
      <c r="D295" s="100"/>
      <c r="E295" s="100"/>
      <c r="F295" s="100"/>
      <c r="G295" s="100"/>
      <c r="H295" s="100"/>
      <c r="I295" s="100"/>
      <c r="K295" s="100"/>
      <c r="L295" s="100"/>
      <c r="M295" s="100"/>
      <c r="O295" s="1354"/>
      <c r="P295" s="467"/>
      <c r="Q295" s="467"/>
      <c r="R295" s="1340"/>
      <c r="S295" s="467"/>
      <c r="T295" s="467"/>
      <c r="AC295" s="435"/>
      <c r="AD295" s="435"/>
    </row>
    <row r="296" spans="1:30" s="434" customFormat="1" x14ac:dyDescent="0.2">
      <c r="A296" s="1263"/>
      <c r="B296" s="1129"/>
      <c r="C296" s="100"/>
      <c r="D296" s="100"/>
      <c r="E296" s="100"/>
      <c r="F296" s="100"/>
      <c r="G296" s="100"/>
      <c r="H296" s="100"/>
      <c r="I296" s="100"/>
      <c r="K296" s="100"/>
      <c r="L296" s="100"/>
      <c r="M296" s="100"/>
      <c r="O296" s="1354"/>
      <c r="P296" s="467"/>
      <c r="Q296" s="467"/>
      <c r="R296" s="1340"/>
      <c r="S296" s="467"/>
      <c r="T296" s="467"/>
      <c r="AC296" s="435"/>
      <c r="AD296" s="435"/>
    </row>
    <row r="297" spans="1:30" s="434" customFormat="1" x14ac:dyDescent="0.2">
      <c r="A297" s="1263"/>
      <c r="B297" s="1129"/>
      <c r="C297" s="100"/>
      <c r="D297" s="100"/>
      <c r="E297" s="100"/>
      <c r="F297" s="100"/>
      <c r="G297" s="100"/>
      <c r="H297" s="100"/>
      <c r="I297" s="100"/>
      <c r="K297" s="100"/>
      <c r="L297" s="100"/>
      <c r="M297" s="100"/>
      <c r="O297" s="1354"/>
      <c r="P297" s="467"/>
      <c r="Q297" s="467"/>
      <c r="R297" s="1340"/>
      <c r="S297" s="467"/>
      <c r="T297" s="467"/>
      <c r="AC297" s="435"/>
      <c r="AD297" s="435"/>
    </row>
    <row r="298" spans="1:30" s="434" customFormat="1" x14ac:dyDescent="0.2">
      <c r="A298" s="1263"/>
      <c r="B298" s="1129"/>
      <c r="C298" s="100"/>
      <c r="D298" s="100"/>
      <c r="E298" s="100"/>
      <c r="F298" s="100"/>
      <c r="G298" s="100"/>
      <c r="H298" s="100"/>
      <c r="I298" s="100"/>
      <c r="K298" s="100"/>
      <c r="L298" s="100"/>
      <c r="M298" s="100"/>
      <c r="O298" s="1354"/>
      <c r="P298" s="467"/>
      <c r="Q298" s="467"/>
      <c r="R298" s="1340"/>
      <c r="S298" s="467"/>
      <c r="T298" s="467"/>
      <c r="AC298" s="435"/>
      <c r="AD298" s="435"/>
    </row>
    <row r="299" spans="1:30" s="434" customFormat="1" x14ac:dyDescent="0.2">
      <c r="A299" s="1263"/>
      <c r="B299" s="1129"/>
      <c r="C299" s="100"/>
      <c r="D299" s="100"/>
      <c r="E299" s="100"/>
      <c r="F299" s="100"/>
      <c r="G299" s="100"/>
      <c r="H299" s="100"/>
      <c r="I299" s="100"/>
      <c r="K299" s="100"/>
      <c r="L299" s="100"/>
      <c r="M299" s="100"/>
      <c r="O299" s="1354"/>
      <c r="P299" s="467"/>
      <c r="Q299" s="467"/>
      <c r="R299" s="1340"/>
      <c r="S299" s="467"/>
      <c r="T299" s="467"/>
      <c r="AC299" s="435"/>
      <c r="AD299" s="435"/>
    </row>
    <row r="300" spans="1:30" s="434" customFormat="1" x14ac:dyDescent="0.2">
      <c r="A300" s="1263"/>
      <c r="B300" s="1129"/>
      <c r="C300" s="100"/>
      <c r="D300" s="100"/>
      <c r="E300" s="100"/>
      <c r="F300" s="100"/>
      <c r="G300" s="100"/>
      <c r="H300" s="100"/>
      <c r="I300" s="100"/>
      <c r="K300" s="100"/>
      <c r="L300" s="100"/>
      <c r="M300" s="100"/>
      <c r="O300" s="1354"/>
      <c r="P300" s="467"/>
      <c r="Q300" s="467"/>
      <c r="R300" s="1340"/>
      <c r="S300" s="467"/>
      <c r="T300" s="467"/>
      <c r="AC300" s="435"/>
      <c r="AD300" s="435"/>
    </row>
    <row r="301" spans="1:30" s="434" customFormat="1" x14ac:dyDescent="0.2">
      <c r="A301" s="1263"/>
      <c r="B301" s="1129"/>
      <c r="C301" s="100"/>
      <c r="D301" s="100"/>
      <c r="E301" s="100"/>
      <c r="F301" s="100"/>
      <c r="G301" s="100"/>
      <c r="H301" s="100"/>
      <c r="I301" s="100"/>
      <c r="K301" s="100"/>
      <c r="L301" s="100"/>
      <c r="M301" s="100"/>
      <c r="O301" s="1354"/>
      <c r="P301" s="467"/>
      <c r="Q301" s="467"/>
      <c r="R301" s="1340"/>
      <c r="S301" s="467"/>
      <c r="T301" s="467"/>
      <c r="AC301" s="435"/>
      <c r="AD301" s="435"/>
    </row>
    <row r="302" spans="1:30" s="434" customFormat="1" x14ac:dyDescent="0.2">
      <c r="A302" s="1263"/>
      <c r="B302" s="1129"/>
      <c r="C302" s="100"/>
      <c r="D302" s="100"/>
      <c r="E302" s="100"/>
      <c r="F302" s="100"/>
      <c r="G302" s="100"/>
      <c r="H302" s="100"/>
      <c r="I302" s="100"/>
      <c r="K302" s="100"/>
      <c r="L302" s="100"/>
      <c r="M302" s="100"/>
      <c r="O302" s="1354"/>
      <c r="P302" s="467"/>
      <c r="Q302" s="467"/>
      <c r="R302" s="1340"/>
      <c r="S302" s="467"/>
      <c r="T302" s="467"/>
      <c r="AC302" s="435"/>
      <c r="AD302" s="435"/>
    </row>
    <row r="303" spans="1:30" s="434" customFormat="1" x14ac:dyDescent="0.2">
      <c r="A303" s="1263"/>
      <c r="B303" s="1129"/>
      <c r="C303" s="100"/>
      <c r="D303" s="100"/>
      <c r="E303" s="100"/>
      <c r="F303" s="100"/>
      <c r="G303" s="100"/>
      <c r="H303" s="100"/>
      <c r="I303" s="100"/>
      <c r="K303" s="100"/>
      <c r="L303" s="100"/>
      <c r="M303" s="100"/>
      <c r="O303" s="1354"/>
      <c r="P303" s="467"/>
      <c r="Q303" s="467"/>
      <c r="R303" s="1340"/>
      <c r="S303" s="467"/>
      <c r="T303" s="467"/>
      <c r="AC303" s="435"/>
      <c r="AD303" s="435"/>
    </row>
    <row r="304" spans="1:30" s="434" customFormat="1" x14ac:dyDescent="0.2">
      <c r="A304" s="1263"/>
      <c r="B304" s="1129"/>
      <c r="C304" s="100"/>
      <c r="D304" s="100"/>
      <c r="E304" s="100"/>
      <c r="F304" s="100"/>
      <c r="G304" s="100"/>
      <c r="H304" s="100"/>
      <c r="I304" s="100"/>
      <c r="K304" s="100"/>
      <c r="L304" s="100"/>
      <c r="M304" s="100"/>
      <c r="O304" s="1354"/>
      <c r="P304" s="467"/>
      <c r="Q304" s="467"/>
      <c r="R304" s="1340"/>
      <c r="S304" s="467"/>
      <c r="T304" s="467"/>
      <c r="AC304" s="435"/>
      <c r="AD304" s="435"/>
    </row>
    <row r="305" spans="1:30" s="434" customFormat="1" x14ac:dyDescent="0.2">
      <c r="A305" s="1263"/>
      <c r="B305" s="1129"/>
      <c r="C305" s="100"/>
      <c r="D305" s="100"/>
      <c r="E305" s="100"/>
      <c r="F305" s="100"/>
      <c r="G305" s="100"/>
      <c r="H305" s="100"/>
      <c r="I305" s="100"/>
      <c r="K305" s="100"/>
      <c r="L305" s="100"/>
      <c r="M305" s="100"/>
      <c r="O305" s="1354"/>
      <c r="P305" s="467"/>
      <c r="Q305" s="467"/>
      <c r="R305" s="1340"/>
      <c r="S305" s="467"/>
      <c r="T305" s="467"/>
      <c r="AC305" s="435"/>
      <c r="AD305" s="435"/>
    </row>
    <row r="306" spans="1:30" s="434" customFormat="1" x14ac:dyDescent="0.2">
      <c r="A306" s="1263"/>
      <c r="B306" s="1129"/>
      <c r="C306" s="100"/>
      <c r="D306" s="100"/>
      <c r="E306" s="100"/>
      <c r="F306" s="100"/>
      <c r="G306" s="100"/>
      <c r="H306" s="100"/>
      <c r="I306" s="100"/>
      <c r="K306" s="100"/>
      <c r="L306" s="100"/>
      <c r="M306" s="100"/>
      <c r="O306" s="1354"/>
      <c r="P306" s="467"/>
      <c r="Q306" s="467"/>
      <c r="R306" s="1340"/>
      <c r="S306" s="467"/>
      <c r="T306" s="467"/>
      <c r="AC306" s="435"/>
      <c r="AD306" s="435"/>
    </row>
    <row r="307" spans="1:30" s="434" customFormat="1" x14ac:dyDescent="0.2">
      <c r="A307" s="1263"/>
      <c r="B307" s="1129"/>
      <c r="C307" s="100"/>
      <c r="D307" s="100"/>
      <c r="E307" s="100"/>
      <c r="F307" s="100"/>
      <c r="G307" s="100"/>
      <c r="H307" s="100"/>
      <c r="I307" s="100"/>
      <c r="K307" s="100"/>
      <c r="L307" s="100"/>
      <c r="M307" s="100"/>
      <c r="O307" s="1354"/>
      <c r="P307" s="467"/>
      <c r="Q307" s="467"/>
      <c r="R307" s="1340"/>
      <c r="S307" s="467"/>
      <c r="T307" s="467"/>
    </row>
    <row r="308" spans="1:30" s="434" customFormat="1" x14ac:dyDescent="0.2">
      <c r="A308" s="1263"/>
      <c r="B308" s="1129"/>
      <c r="C308" s="100"/>
      <c r="D308" s="100"/>
      <c r="E308" s="100"/>
      <c r="F308" s="100"/>
      <c r="G308" s="100"/>
      <c r="H308" s="100"/>
      <c r="I308" s="100"/>
      <c r="K308" s="100"/>
      <c r="L308" s="100"/>
      <c r="M308" s="100"/>
      <c r="O308" s="1354"/>
      <c r="P308" s="467"/>
      <c r="Q308" s="467"/>
      <c r="R308" s="1340"/>
      <c r="S308" s="467"/>
      <c r="T308" s="467"/>
    </row>
    <row r="309" spans="1:30" s="434" customFormat="1" x14ac:dyDescent="0.2">
      <c r="A309" s="1263"/>
      <c r="B309" s="1129"/>
      <c r="C309" s="100"/>
      <c r="D309" s="100"/>
      <c r="E309" s="100"/>
      <c r="F309" s="100"/>
      <c r="G309" s="100"/>
      <c r="H309" s="100"/>
      <c r="I309" s="100"/>
      <c r="K309" s="100"/>
      <c r="L309" s="100"/>
      <c r="M309" s="100"/>
      <c r="O309" s="1354"/>
      <c r="P309" s="467"/>
      <c r="Q309" s="467"/>
      <c r="R309" s="1340"/>
      <c r="S309" s="467"/>
      <c r="T309" s="467"/>
    </row>
    <row r="310" spans="1:30" s="434" customFormat="1" x14ac:dyDescent="0.2">
      <c r="A310" s="1263"/>
      <c r="B310" s="1129"/>
      <c r="C310" s="100"/>
      <c r="D310" s="100"/>
      <c r="E310" s="100"/>
      <c r="F310" s="100"/>
      <c r="G310" s="100"/>
      <c r="H310" s="100"/>
      <c r="I310" s="100"/>
      <c r="K310" s="100"/>
      <c r="L310" s="100"/>
      <c r="M310" s="100"/>
      <c r="O310" s="1354"/>
      <c r="P310" s="467"/>
      <c r="Q310" s="467"/>
      <c r="R310" s="1340"/>
      <c r="S310" s="467"/>
      <c r="T310" s="467"/>
    </row>
    <row r="311" spans="1:30" s="434" customFormat="1" x14ac:dyDescent="0.2">
      <c r="A311" s="1263"/>
      <c r="B311" s="1129"/>
      <c r="C311" s="100"/>
      <c r="D311" s="100"/>
      <c r="E311" s="100"/>
      <c r="F311" s="100"/>
      <c r="G311" s="100"/>
      <c r="H311" s="100"/>
      <c r="I311" s="100"/>
      <c r="K311" s="100"/>
      <c r="L311" s="100"/>
      <c r="M311" s="100"/>
      <c r="O311" s="1354"/>
      <c r="P311" s="467"/>
      <c r="Q311" s="467"/>
      <c r="R311" s="1340"/>
      <c r="S311" s="467"/>
      <c r="T311" s="467"/>
    </row>
    <row r="312" spans="1:30" s="434" customFormat="1" x14ac:dyDescent="0.2">
      <c r="A312" s="1263"/>
      <c r="B312" s="1129"/>
      <c r="C312" s="100"/>
      <c r="D312" s="100"/>
      <c r="E312" s="100"/>
      <c r="F312" s="100"/>
      <c r="G312" s="100"/>
      <c r="H312" s="100"/>
      <c r="I312" s="100"/>
      <c r="K312" s="100"/>
      <c r="L312" s="100"/>
      <c r="M312" s="100"/>
      <c r="O312" s="1354"/>
      <c r="P312" s="467"/>
      <c r="Q312" s="467"/>
      <c r="R312" s="1340"/>
      <c r="S312" s="467"/>
      <c r="T312" s="467"/>
    </row>
    <row r="313" spans="1:30" s="434" customFormat="1" x14ac:dyDescent="0.2">
      <c r="A313" s="1263"/>
      <c r="B313" s="1129"/>
      <c r="C313" s="100"/>
      <c r="D313" s="100"/>
      <c r="E313" s="100"/>
      <c r="F313" s="100"/>
      <c r="G313" s="100"/>
      <c r="H313" s="100"/>
      <c r="I313" s="100"/>
      <c r="K313" s="100"/>
      <c r="L313" s="100"/>
      <c r="M313" s="100"/>
      <c r="O313" s="1354"/>
      <c r="P313" s="467"/>
      <c r="Q313" s="467"/>
      <c r="R313" s="1340"/>
      <c r="S313" s="467"/>
      <c r="T313" s="467"/>
    </row>
    <row r="314" spans="1:30" s="434" customFormat="1" x14ac:dyDescent="0.2">
      <c r="A314" s="1263"/>
      <c r="B314" s="1129"/>
      <c r="C314" s="100"/>
      <c r="D314" s="100"/>
      <c r="E314" s="100"/>
      <c r="F314" s="100"/>
      <c r="G314" s="100"/>
      <c r="H314" s="100"/>
      <c r="I314" s="100"/>
      <c r="K314" s="100"/>
      <c r="L314" s="100"/>
      <c r="M314" s="100"/>
      <c r="O314" s="1354"/>
      <c r="P314" s="467"/>
      <c r="Q314" s="467"/>
      <c r="R314" s="1340"/>
      <c r="S314" s="467"/>
      <c r="T314" s="467"/>
    </row>
    <row r="315" spans="1:30" s="434" customFormat="1" x14ac:dyDescent="0.2">
      <c r="A315" s="1263"/>
      <c r="B315" s="1129"/>
      <c r="C315" s="100"/>
      <c r="D315" s="100"/>
      <c r="E315" s="100"/>
      <c r="F315" s="100"/>
      <c r="G315" s="100"/>
      <c r="H315" s="100"/>
      <c r="I315" s="100"/>
      <c r="K315" s="100"/>
      <c r="L315" s="100"/>
      <c r="M315" s="100"/>
      <c r="O315" s="1354"/>
      <c r="P315" s="467"/>
      <c r="Q315" s="467"/>
      <c r="R315" s="1340"/>
      <c r="S315" s="467"/>
      <c r="T315" s="467"/>
    </row>
    <row r="316" spans="1:30" s="434" customFormat="1" x14ac:dyDescent="0.2">
      <c r="A316" s="1263"/>
      <c r="B316" s="1129"/>
      <c r="C316" s="100"/>
      <c r="D316" s="100"/>
      <c r="E316" s="100"/>
      <c r="F316" s="100"/>
      <c r="G316" s="100"/>
      <c r="H316" s="100"/>
      <c r="I316" s="100"/>
      <c r="K316" s="100"/>
      <c r="L316" s="100"/>
      <c r="M316" s="100"/>
      <c r="O316" s="1354"/>
      <c r="P316" s="467"/>
      <c r="Q316" s="467"/>
      <c r="R316" s="1340"/>
      <c r="S316" s="467"/>
      <c r="T316" s="467"/>
    </row>
    <row r="317" spans="1:30" s="434" customFormat="1" x14ac:dyDescent="0.2">
      <c r="A317" s="1263"/>
      <c r="B317" s="1129"/>
      <c r="C317" s="100"/>
      <c r="D317" s="100"/>
      <c r="E317" s="100"/>
      <c r="F317" s="100"/>
      <c r="G317" s="100"/>
      <c r="H317" s="100"/>
      <c r="I317" s="100"/>
      <c r="K317" s="100"/>
      <c r="L317" s="100"/>
      <c r="M317" s="100"/>
      <c r="O317" s="1354"/>
      <c r="P317" s="467"/>
      <c r="Q317" s="467"/>
      <c r="R317" s="1340"/>
      <c r="S317" s="467"/>
      <c r="T317" s="467"/>
    </row>
    <row r="318" spans="1:30" s="434" customFormat="1" x14ac:dyDescent="0.2">
      <c r="A318" s="1263"/>
      <c r="B318" s="1129"/>
      <c r="C318" s="100"/>
      <c r="D318" s="100"/>
      <c r="E318" s="100"/>
      <c r="F318" s="100"/>
      <c r="G318" s="100"/>
      <c r="H318" s="100"/>
      <c r="I318" s="100"/>
      <c r="K318" s="100"/>
      <c r="L318" s="100"/>
      <c r="M318" s="100"/>
      <c r="O318" s="1354"/>
      <c r="P318" s="467"/>
      <c r="Q318" s="467"/>
      <c r="R318" s="1340"/>
      <c r="S318" s="467"/>
      <c r="T318" s="467"/>
    </row>
    <row r="319" spans="1:30" s="434" customFormat="1" x14ac:dyDescent="0.2">
      <c r="A319" s="1263"/>
      <c r="B319" s="1129"/>
      <c r="C319" s="100"/>
      <c r="D319" s="100"/>
      <c r="E319" s="100"/>
      <c r="F319" s="100"/>
      <c r="G319" s="100"/>
      <c r="H319" s="100"/>
      <c r="I319" s="100"/>
      <c r="K319" s="100"/>
      <c r="L319" s="100"/>
      <c r="M319" s="100"/>
      <c r="O319" s="1354"/>
      <c r="P319" s="467"/>
      <c r="Q319" s="467"/>
      <c r="R319" s="1340"/>
      <c r="S319" s="467"/>
      <c r="T319" s="467"/>
    </row>
    <row r="320" spans="1:30" s="434" customFormat="1" x14ac:dyDescent="0.2">
      <c r="A320" s="1263"/>
      <c r="B320" s="1129"/>
      <c r="C320" s="100"/>
      <c r="D320" s="100"/>
      <c r="E320" s="100"/>
      <c r="F320" s="100"/>
      <c r="G320" s="100"/>
      <c r="H320" s="100"/>
      <c r="I320" s="100"/>
      <c r="K320" s="100"/>
      <c r="L320" s="100"/>
      <c r="M320" s="100"/>
      <c r="O320" s="1354"/>
      <c r="P320" s="467"/>
      <c r="Q320" s="467"/>
      <c r="R320" s="1340"/>
      <c r="S320" s="467"/>
      <c r="T320" s="467"/>
    </row>
    <row r="321" spans="1:20" s="434" customFormat="1" x14ac:dyDescent="0.2">
      <c r="A321" s="1263"/>
      <c r="B321" s="1129"/>
      <c r="C321" s="100"/>
      <c r="D321" s="100"/>
      <c r="E321" s="100"/>
      <c r="F321" s="100"/>
      <c r="G321" s="100"/>
      <c r="H321" s="100"/>
      <c r="I321" s="100"/>
      <c r="K321" s="100"/>
      <c r="L321" s="100"/>
      <c r="M321" s="100"/>
      <c r="O321" s="1354"/>
      <c r="P321" s="467"/>
      <c r="Q321" s="467"/>
      <c r="R321" s="1340"/>
      <c r="S321" s="467"/>
      <c r="T321" s="467"/>
    </row>
    <row r="322" spans="1:20" s="434" customFormat="1" x14ac:dyDescent="0.2">
      <c r="A322" s="1263"/>
      <c r="B322" s="1129"/>
      <c r="C322" s="100"/>
      <c r="D322" s="100"/>
      <c r="E322" s="100"/>
      <c r="F322" s="100"/>
      <c r="G322" s="100"/>
      <c r="H322" s="100"/>
      <c r="I322" s="100"/>
      <c r="K322" s="100"/>
      <c r="L322" s="100"/>
      <c r="M322" s="100"/>
      <c r="O322" s="1354"/>
      <c r="P322" s="467"/>
      <c r="Q322" s="467"/>
      <c r="R322" s="1340"/>
      <c r="S322" s="467"/>
      <c r="T322" s="467"/>
    </row>
    <row r="323" spans="1:20" s="434" customFormat="1" x14ac:dyDescent="0.2">
      <c r="A323" s="1263"/>
      <c r="B323" s="1129"/>
      <c r="C323" s="100"/>
      <c r="D323" s="100"/>
      <c r="E323" s="100"/>
      <c r="F323" s="100"/>
      <c r="G323" s="100"/>
      <c r="H323" s="100"/>
      <c r="I323" s="100"/>
      <c r="K323" s="100"/>
      <c r="L323" s="100"/>
      <c r="M323" s="100"/>
      <c r="O323" s="1354"/>
      <c r="P323" s="467"/>
      <c r="Q323" s="467"/>
      <c r="R323" s="1340"/>
      <c r="S323" s="467"/>
      <c r="T323" s="467"/>
    </row>
    <row r="324" spans="1:20" s="434" customFormat="1" x14ac:dyDescent="0.2">
      <c r="A324" s="1263"/>
      <c r="B324" s="1129"/>
      <c r="C324" s="100"/>
      <c r="D324" s="100"/>
      <c r="E324" s="100"/>
      <c r="F324" s="100"/>
      <c r="G324" s="100"/>
      <c r="H324" s="100"/>
      <c r="I324" s="100"/>
      <c r="K324" s="100"/>
      <c r="L324" s="100"/>
      <c r="M324" s="100"/>
      <c r="O324" s="1354"/>
      <c r="P324" s="467"/>
      <c r="Q324" s="467"/>
      <c r="R324" s="1340"/>
      <c r="S324" s="467"/>
      <c r="T324" s="467"/>
    </row>
    <row r="325" spans="1:20" s="434" customFormat="1" x14ac:dyDescent="0.2">
      <c r="A325" s="1263"/>
      <c r="B325" s="1129"/>
      <c r="C325" s="100"/>
      <c r="D325" s="100"/>
      <c r="E325" s="100"/>
      <c r="F325" s="100"/>
      <c r="G325" s="100"/>
      <c r="H325" s="100"/>
      <c r="I325" s="100"/>
      <c r="K325" s="100"/>
      <c r="L325" s="100"/>
      <c r="M325" s="100"/>
      <c r="O325" s="1354"/>
      <c r="P325" s="467"/>
      <c r="Q325" s="467"/>
      <c r="R325" s="1340"/>
      <c r="S325" s="467"/>
      <c r="T325" s="467"/>
    </row>
    <row r="326" spans="1:20" s="434" customFormat="1" x14ac:dyDescent="0.2">
      <c r="A326" s="1263"/>
      <c r="B326" s="1129"/>
      <c r="C326" s="100"/>
      <c r="D326" s="100"/>
      <c r="E326" s="100"/>
      <c r="F326" s="100"/>
      <c r="G326" s="100"/>
      <c r="H326" s="100"/>
      <c r="I326" s="100"/>
      <c r="K326" s="100"/>
      <c r="L326" s="100"/>
      <c r="M326" s="100"/>
      <c r="O326" s="1354"/>
      <c r="P326" s="467"/>
      <c r="Q326" s="467"/>
      <c r="R326" s="1340"/>
      <c r="S326" s="467"/>
      <c r="T326" s="467"/>
    </row>
    <row r="327" spans="1:20" s="434" customFormat="1" x14ac:dyDescent="0.2">
      <c r="A327" s="1263"/>
      <c r="B327" s="1129"/>
      <c r="C327" s="100"/>
      <c r="D327" s="100"/>
      <c r="E327" s="100"/>
      <c r="F327" s="100"/>
      <c r="G327" s="100"/>
      <c r="H327" s="100"/>
      <c r="I327" s="100"/>
      <c r="K327" s="100"/>
      <c r="L327" s="100"/>
      <c r="M327" s="100"/>
      <c r="O327" s="1354"/>
      <c r="P327" s="467"/>
      <c r="Q327" s="467"/>
      <c r="R327" s="1340"/>
      <c r="S327" s="467"/>
      <c r="T327" s="467"/>
    </row>
    <row r="328" spans="1:20" s="434" customFormat="1" x14ac:dyDescent="0.2">
      <c r="A328" s="1263"/>
      <c r="B328" s="1129"/>
      <c r="C328" s="100"/>
      <c r="D328" s="100"/>
      <c r="E328" s="100"/>
      <c r="F328" s="100"/>
      <c r="G328" s="100"/>
      <c r="H328" s="100"/>
      <c r="I328" s="100"/>
      <c r="K328" s="100"/>
      <c r="L328" s="100"/>
      <c r="M328" s="100"/>
      <c r="O328" s="1354"/>
      <c r="P328" s="467"/>
      <c r="Q328" s="467"/>
      <c r="R328" s="1340"/>
      <c r="S328" s="467"/>
      <c r="T328" s="467"/>
    </row>
    <row r="329" spans="1:20" s="434" customFormat="1" x14ac:dyDescent="0.2">
      <c r="A329" s="1263"/>
      <c r="B329" s="1129"/>
      <c r="C329" s="100"/>
      <c r="D329" s="100"/>
      <c r="E329" s="100"/>
      <c r="F329" s="100"/>
      <c r="G329" s="100"/>
      <c r="H329" s="100"/>
      <c r="I329" s="100"/>
      <c r="K329" s="100"/>
      <c r="L329" s="100"/>
      <c r="M329" s="100"/>
      <c r="O329" s="1354"/>
      <c r="P329" s="467"/>
      <c r="Q329" s="467"/>
      <c r="R329" s="1340"/>
      <c r="S329" s="467"/>
      <c r="T329" s="467"/>
    </row>
    <row r="330" spans="1:20" s="434" customFormat="1" x14ac:dyDescent="0.2">
      <c r="A330" s="1263"/>
      <c r="B330" s="1129"/>
      <c r="C330" s="100"/>
      <c r="D330" s="100"/>
      <c r="E330" s="100"/>
      <c r="F330" s="100"/>
      <c r="G330" s="100"/>
      <c r="H330" s="100"/>
      <c r="I330" s="100"/>
      <c r="K330" s="100"/>
      <c r="L330" s="100"/>
      <c r="M330" s="100"/>
      <c r="O330" s="1354"/>
      <c r="P330" s="467"/>
      <c r="Q330" s="467"/>
      <c r="R330" s="1340"/>
      <c r="S330" s="467"/>
      <c r="T330" s="467"/>
    </row>
    <row r="331" spans="1:20" s="434" customFormat="1" x14ac:dyDescent="0.2">
      <c r="A331" s="1263"/>
      <c r="B331" s="1129"/>
      <c r="C331" s="100"/>
      <c r="D331" s="100"/>
      <c r="E331" s="100"/>
      <c r="F331" s="100"/>
      <c r="G331" s="100"/>
      <c r="H331" s="100"/>
      <c r="I331" s="100"/>
      <c r="K331" s="100"/>
      <c r="L331" s="100"/>
      <c r="M331" s="100"/>
      <c r="O331" s="1354"/>
      <c r="P331" s="467"/>
      <c r="Q331" s="467"/>
      <c r="R331" s="1340"/>
      <c r="S331" s="467"/>
      <c r="T331" s="467"/>
    </row>
    <row r="332" spans="1:20" s="434" customFormat="1" x14ac:dyDescent="0.2">
      <c r="A332" s="1263"/>
      <c r="B332" s="1129"/>
      <c r="C332" s="100"/>
      <c r="D332" s="100"/>
      <c r="E332" s="100"/>
      <c r="F332" s="100"/>
      <c r="G332" s="100"/>
      <c r="H332" s="100"/>
      <c r="I332" s="100"/>
      <c r="K332" s="100"/>
      <c r="L332" s="100"/>
      <c r="M332" s="100"/>
      <c r="O332" s="1354"/>
      <c r="P332" s="467"/>
      <c r="Q332" s="467"/>
      <c r="R332" s="1340"/>
      <c r="S332" s="467"/>
      <c r="T332" s="467"/>
    </row>
    <row r="333" spans="1:20" s="434" customFormat="1" x14ac:dyDescent="0.2">
      <c r="A333" s="1263"/>
      <c r="B333" s="1129"/>
      <c r="C333" s="100"/>
      <c r="D333" s="100"/>
      <c r="E333" s="100"/>
      <c r="F333" s="100"/>
      <c r="G333" s="100"/>
      <c r="H333" s="100"/>
      <c r="I333" s="100"/>
      <c r="K333" s="100"/>
      <c r="L333" s="100"/>
      <c r="M333" s="100"/>
      <c r="O333" s="1354"/>
      <c r="P333" s="467"/>
      <c r="Q333" s="467"/>
      <c r="R333" s="1340"/>
      <c r="S333" s="467"/>
      <c r="T333" s="467"/>
    </row>
    <row r="334" spans="1:20" s="434" customFormat="1" x14ac:dyDescent="0.2">
      <c r="A334" s="1263"/>
      <c r="B334" s="1129"/>
      <c r="C334" s="100"/>
      <c r="D334" s="100"/>
      <c r="E334" s="100"/>
      <c r="F334" s="100"/>
      <c r="G334" s="100"/>
      <c r="H334" s="100"/>
      <c r="I334" s="100"/>
      <c r="K334" s="100"/>
      <c r="L334" s="100"/>
      <c r="M334" s="100"/>
      <c r="O334" s="1354"/>
      <c r="P334" s="467"/>
      <c r="Q334" s="467"/>
      <c r="R334" s="1340"/>
      <c r="S334" s="467"/>
      <c r="T334" s="467"/>
    </row>
    <row r="335" spans="1:20" s="434" customFormat="1" x14ac:dyDescent="0.2">
      <c r="A335" s="1263"/>
      <c r="B335" s="1129"/>
      <c r="C335" s="100"/>
      <c r="D335" s="100"/>
      <c r="E335" s="100"/>
      <c r="F335" s="100"/>
      <c r="G335" s="100"/>
      <c r="H335" s="100"/>
      <c r="I335" s="100"/>
      <c r="K335" s="100"/>
      <c r="L335" s="100"/>
      <c r="M335" s="100"/>
      <c r="O335" s="1354"/>
      <c r="P335" s="467"/>
      <c r="Q335" s="467"/>
      <c r="R335" s="1340"/>
      <c r="S335" s="467"/>
      <c r="T335" s="467"/>
    </row>
    <row r="336" spans="1:20" s="434" customFormat="1" x14ac:dyDescent="0.2">
      <c r="A336" s="1263"/>
      <c r="B336" s="1129"/>
      <c r="C336" s="100"/>
      <c r="D336" s="100"/>
      <c r="E336" s="100"/>
      <c r="F336" s="100"/>
      <c r="G336" s="100"/>
      <c r="H336" s="100"/>
      <c r="I336" s="100"/>
      <c r="K336" s="100"/>
      <c r="L336" s="100"/>
      <c r="M336" s="100"/>
      <c r="O336" s="1354"/>
      <c r="P336" s="467"/>
      <c r="Q336" s="467"/>
      <c r="R336" s="1340"/>
      <c r="S336" s="467"/>
      <c r="T336" s="467"/>
    </row>
    <row r="337" spans="1:20" s="434" customFormat="1" x14ac:dyDescent="0.2">
      <c r="A337" s="1263"/>
      <c r="B337" s="1129"/>
      <c r="C337" s="100"/>
      <c r="D337" s="100"/>
      <c r="E337" s="100"/>
      <c r="F337" s="100"/>
      <c r="G337" s="100"/>
      <c r="H337" s="100"/>
      <c r="I337" s="100"/>
      <c r="K337" s="100"/>
      <c r="L337" s="100"/>
      <c r="M337" s="100"/>
      <c r="O337" s="1354"/>
      <c r="P337" s="467"/>
      <c r="Q337" s="467"/>
      <c r="R337" s="1340"/>
      <c r="S337" s="467"/>
      <c r="T337" s="467"/>
    </row>
    <row r="338" spans="1:20" s="434" customFormat="1" x14ac:dyDescent="0.2">
      <c r="A338" s="1263"/>
      <c r="B338" s="1129"/>
      <c r="C338" s="100"/>
      <c r="D338" s="100"/>
      <c r="E338" s="100"/>
      <c r="F338" s="100"/>
      <c r="G338" s="100"/>
      <c r="H338" s="100"/>
      <c r="I338" s="100"/>
      <c r="K338" s="100"/>
      <c r="L338" s="100"/>
      <c r="M338" s="100"/>
      <c r="O338" s="1354"/>
      <c r="P338" s="467"/>
      <c r="Q338" s="467"/>
      <c r="R338" s="1340"/>
      <c r="S338" s="467"/>
      <c r="T338" s="467"/>
    </row>
    <row r="339" spans="1:20" s="434" customFormat="1" x14ac:dyDescent="0.2">
      <c r="A339" s="1263"/>
      <c r="B339" s="1129"/>
      <c r="C339" s="100"/>
      <c r="D339" s="100"/>
      <c r="E339" s="100"/>
      <c r="F339" s="100"/>
      <c r="G339" s="100"/>
      <c r="H339" s="100"/>
      <c r="I339" s="100"/>
      <c r="K339" s="100"/>
      <c r="L339" s="100"/>
      <c r="M339" s="100"/>
      <c r="O339" s="1354"/>
      <c r="P339" s="467"/>
      <c r="Q339" s="467"/>
      <c r="R339" s="1340"/>
      <c r="S339" s="467"/>
      <c r="T339" s="467"/>
    </row>
    <row r="340" spans="1:20" s="434" customFormat="1" x14ac:dyDescent="0.2">
      <c r="A340" s="1263"/>
      <c r="B340" s="1129"/>
      <c r="C340" s="100"/>
      <c r="D340" s="100"/>
      <c r="E340" s="100"/>
      <c r="F340" s="100"/>
      <c r="G340" s="100"/>
      <c r="H340" s="100"/>
      <c r="I340" s="100"/>
      <c r="K340" s="100"/>
      <c r="L340" s="100"/>
      <c r="M340" s="100"/>
      <c r="O340" s="1354"/>
      <c r="P340" s="467"/>
      <c r="Q340" s="467"/>
      <c r="R340" s="1340"/>
      <c r="S340" s="467"/>
      <c r="T340" s="467"/>
    </row>
    <row r="341" spans="1:20" s="434" customFormat="1" x14ac:dyDescent="0.2">
      <c r="A341" s="1263"/>
      <c r="B341" s="1129"/>
      <c r="C341" s="100"/>
      <c r="D341" s="100"/>
      <c r="E341" s="100"/>
      <c r="F341" s="100"/>
      <c r="G341" s="100"/>
      <c r="H341" s="100"/>
      <c r="I341" s="100"/>
      <c r="K341" s="100"/>
      <c r="L341" s="100"/>
      <c r="M341" s="100"/>
      <c r="O341" s="1354"/>
      <c r="P341" s="467"/>
      <c r="Q341" s="467"/>
      <c r="R341" s="1340"/>
      <c r="S341" s="467"/>
      <c r="T341" s="467"/>
    </row>
    <row r="342" spans="1:20" s="434" customFormat="1" x14ac:dyDescent="0.2">
      <c r="A342" s="1263"/>
      <c r="B342" s="1129"/>
      <c r="C342" s="100"/>
      <c r="D342" s="100"/>
      <c r="E342" s="100"/>
      <c r="F342" s="100"/>
      <c r="G342" s="100"/>
      <c r="H342" s="100"/>
      <c r="I342" s="100"/>
      <c r="K342" s="100"/>
      <c r="L342" s="100"/>
      <c r="M342" s="100"/>
      <c r="O342" s="1354"/>
      <c r="P342" s="467"/>
      <c r="Q342" s="467"/>
      <c r="R342" s="1340"/>
      <c r="S342" s="467"/>
      <c r="T342" s="467"/>
    </row>
    <row r="343" spans="1:20" s="434" customFormat="1" x14ac:dyDescent="0.2">
      <c r="A343" s="1263"/>
      <c r="B343" s="1129"/>
      <c r="C343" s="100"/>
      <c r="D343" s="100"/>
      <c r="E343" s="100"/>
      <c r="F343" s="100"/>
      <c r="G343" s="100"/>
      <c r="H343" s="100"/>
      <c r="I343" s="100"/>
      <c r="K343" s="100"/>
      <c r="L343" s="100"/>
      <c r="M343" s="100"/>
      <c r="O343" s="1354"/>
      <c r="P343" s="467"/>
      <c r="Q343" s="467"/>
      <c r="R343" s="1340"/>
      <c r="S343" s="467"/>
      <c r="T343" s="467"/>
    </row>
    <row r="344" spans="1:20" s="434" customFormat="1" x14ac:dyDescent="0.2">
      <c r="A344" s="1263"/>
      <c r="B344" s="1129"/>
      <c r="C344" s="100"/>
      <c r="D344" s="100"/>
      <c r="E344" s="100"/>
      <c r="F344" s="100"/>
      <c r="G344" s="100"/>
      <c r="H344" s="100"/>
      <c r="I344" s="100"/>
      <c r="K344" s="100"/>
      <c r="L344" s="100"/>
      <c r="M344" s="100"/>
      <c r="O344" s="1354"/>
      <c r="P344" s="467"/>
      <c r="Q344" s="467"/>
      <c r="R344" s="1340"/>
      <c r="S344" s="467"/>
      <c r="T344" s="467"/>
    </row>
    <row r="345" spans="1:20" s="434" customFormat="1" x14ac:dyDescent="0.2">
      <c r="A345" s="1263"/>
      <c r="B345" s="1129"/>
      <c r="C345" s="100"/>
      <c r="D345" s="100"/>
      <c r="E345" s="100"/>
      <c r="F345" s="100"/>
      <c r="G345" s="100"/>
      <c r="H345" s="100"/>
      <c r="I345" s="100"/>
      <c r="K345" s="100"/>
      <c r="L345" s="100"/>
      <c r="M345" s="100"/>
      <c r="O345" s="1354"/>
      <c r="P345" s="467"/>
      <c r="Q345" s="467"/>
      <c r="R345" s="1340"/>
      <c r="S345" s="467"/>
      <c r="T345" s="467"/>
    </row>
    <row r="346" spans="1:20" s="434" customFormat="1" x14ac:dyDescent="0.2">
      <c r="A346" s="1263"/>
      <c r="B346" s="1129"/>
      <c r="C346" s="100"/>
      <c r="D346" s="100"/>
      <c r="E346" s="100"/>
      <c r="F346" s="100"/>
      <c r="G346" s="100"/>
      <c r="H346" s="100"/>
      <c r="I346" s="100"/>
      <c r="K346" s="100"/>
      <c r="L346" s="100"/>
      <c r="M346" s="100"/>
      <c r="O346" s="1354"/>
      <c r="P346" s="467"/>
      <c r="Q346" s="467"/>
      <c r="R346" s="1340"/>
      <c r="S346" s="467"/>
      <c r="T346" s="467"/>
    </row>
    <row r="347" spans="1:20" s="434" customFormat="1" x14ac:dyDescent="0.2">
      <c r="A347" s="1263"/>
      <c r="B347" s="1129"/>
      <c r="C347" s="100"/>
      <c r="D347" s="100"/>
      <c r="E347" s="100"/>
      <c r="F347" s="100"/>
      <c r="G347" s="100"/>
      <c r="H347" s="100"/>
      <c r="I347" s="100"/>
      <c r="K347" s="100"/>
      <c r="L347" s="100"/>
      <c r="M347" s="100"/>
      <c r="O347" s="1354"/>
      <c r="P347" s="467"/>
      <c r="Q347" s="467"/>
      <c r="R347" s="1340"/>
      <c r="S347" s="467"/>
      <c r="T347" s="467"/>
    </row>
    <row r="348" spans="1:20" s="434" customFormat="1" x14ac:dyDescent="0.2">
      <c r="A348" s="1263"/>
      <c r="B348" s="1129"/>
      <c r="C348" s="100"/>
      <c r="D348" s="100"/>
      <c r="E348" s="100"/>
      <c r="F348" s="100"/>
      <c r="G348" s="100"/>
      <c r="H348" s="100"/>
      <c r="I348" s="100"/>
      <c r="K348" s="100"/>
      <c r="L348" s="100"/>
      <c r="M348" s="100"/>
      <c r="O348" s="1354"/>
      <c r="P348" s="467"/>
      <c r="Q348" s="467"/>
      <c r="R348" s="1340"/>
      <c r="S348" s="467"/>
      <c r="T348" s="467"/>
    </row>
    <row r="349" spans="1:20" s="434" customFormat="1" x14ac:dyDescent="0.2">
      <c r="A349" s="1263"/>
      <c r="B349" s="1129"/>
      <c r="C349" s="100"/>
      <c r="D349" s="100"/>
      <c r="E349" s="100"/>
      <c r="F349" s="100"/>
      <c r="G349" s="100"/>
      <c r="H349" s="100"/>
      <c r="I349" s="100"/>
      <c r="K349" s="100"/>
      <c r="L349" s="100"/>
      <c r="M349" s="100"/>
      <c r="O349" s="1354"/>
      <c r="P349" s="467"/>
      <c r="Q349" s="467"/>
      <c r="R349" s="1340"/>
      <c r="S349" s="467"/>
      <c r="T349" s="467"/>
    </row>
    <row r="350" spans="1:20" s="434" customFormat="1" x14ac:dyDescent="0.2">
      <c r="A350" s="1263"/>
      <c r="B350" s="1129"/>
      <c r="C350" s="100"/>
      <c r="D350" s="100"/>
      <c r="E350" s="100"/>
      <c r="F350" s="100"/>
      <c r="G350" s="100"/>
      <c r="H350" s="100"/>
      <c r="I350" s="100"/>
      <c r="K350" s="100"/>
      <c r="L350" s="100"/>
      <c r="M350" s="100"/>
      <c r="O350" s="1354"/>
      <c r="P350" s="467"/>
      <c r="Q350" s="467"/>
      <c r="R350" s="1340"/>
      <c r="S350" s="467"/>
      <c r="T350" s="467"/>
    </row>
    <row r="351" spans="1:20" s="434" customFormat="1" x14ac:dyDescent="0.2">
      <c r="A351" s="1263"/>
      <c r="B351" s="1129"/>
      <c r="C351" s="100"/>
      <c r="D351" s="100"/>
      <c r="E351" s="100"/>
      <c r="F351" s="100"/>
      <c r="G351" s="100"/>
      <c r="H351" s="100"/>
      <c r="I351" s="100"/>
      <c r="K351" s="100"/>
      <c r="L351" s="100"/>
      <c r="M351" s="100"/>
      <c r="O351" s="1354"/>
      <c r="P351" s="467"/>
      <c r="Q351" s="467"/>
      <c r="R351" s="1340"/>
      <c r="S351" s="467"/>
      <c r="T351" s="467"/>
    </row>
    <row r="352" spans="1:20" s="434" customFormat="1" x14ac:dyDescent="0.2">
      <c r="A352" s="1263"/>
      <c r="B352" s="1129"/>
      <c r="C352" s="100"/>
      <c r="D352" s="100"/>
      <c r="E352" s="100"/>
      <c r="F352" s="100"/>
      <c r="G352" s="100"/>
      <c r="H352" s="100"/>
      <c r="I352" s="100"/>
      <c r="K352" s="100"/>
      <c r="L352" s="100"/>
      <c r="M352" s="100"/>
      <c r="O352" s="1354"/>
      <c r="P352" s="467"/>
      <c r="Q352" s="467"/>
      <c r="R352" s="1340"/>
      <c r="S352" s="467"/>
      <c r="T352" s="467"/>
    </row>
    <row r="353" spans="1:20" s="434" customFormat="1" x14ac:dyDescent="0.2">
      <c r="A353" s="1263"/>
      <c r="B353" s="1129"/>
      <c r="C353" s="100"/>
      <c r="D353" s="100"/>
      <c r="E353" s="100"/>
      <c r="F353" s="100"/>
      <c r="G353" s="100"/>
      <c r="H353" s="100"/>
      <c r="I353" s="100"/>
      <c r="K353" s="100"/>
      <c r="L353" s="100"/>
      <c r="M353" s="100"/>
      <c r="O353" s="1354"/>
      <c r="P353" s="467"/>
      <c r="Q353" s="467"/>
      <c r="R353" s="1340"/>
      <c r="S353" s="467"/>
      <c r="T353" s="467"/>
    </row>
    <row r="354" spans="1:20" s="434" customFormat="1" x14ac:dyDescent="0.2">
      <c r="A354" s="1263"/>
      <c r="B354" s="1129"/>
      <c r="C354" s="100"/>
      <c r="D354" s="100"/>
      <c r="E354" s="100"/>
      <c r="F354" s="100"/>
      <c r="G354" s="100"/>
      <c r="H354" s="100"/>
      <c r="I354" s="100"/>
      <c r="K354" s="100"/>
      <c r="L354" s="100"/>
      <c r="M354" s="100"/>
      <c r="O354" s="1354"/>
      <c r="P354" s="467"/>
      <c r="Q354" s="467"/>
      <c r="R354" s="1340"/>
      <c r="S354" s="467"/>
      <c r="T354" s="467"/>
    </row>
    <row r="355" spans="1:20" s="434" customFormat="1" x14ac:dyDescent="0.2">
      <c r="A355" s="1263"/>
      <c r="B355" s="1129"/>
      <c r="C355" s="100"/>
      <c r="D355" s="100"/>
      <c r="E355" s="100"/>
      <c r="F355" s="100"/>
      <c r="G355" s="100"/>
      <c r="H355" s="100"/>
      <c r="I355" s="100"/>
      <c r="K355" s="100"/>
      <c r="L355" s="100"/>
      <c r="M355" s="100"/>
      <c r="O355" s="1354"/>
      <c r="P355" s="467"/>
      <c r="Q355" s="467"/>
      <c r="R355" s="1340"/>
      <c r="S355" s="467"/>
      <c r="T355" s="467"/>
    </row>
    <row r="356" spans="1:20" s="434" customFormat="1" x14ac:dyDescent="0.2">
      <c r="A356" s="1263"/>
      <c r="B356" s="1129"/>
      <c r="C356" s="100"/>
      <c r="D356" s="100"/>
      <c r="E356" s="100"/>
      <c r="F356" s="100"/>
      <c r="G356" s="100"/>
      <c r="H356" s="100"/>
      <c r="I356" s="100"/>
      <c r="K356" s="100"/>
      <c r="L356" s="100"/>
      <c r="M356" s="100"/>
      <c r="O356" s="1354"/>
      <c r="P356" s="467"/>
      <c r="Q356" s="467"/>
      <c r="R356" s="1340"/>
      <c r="S356" s="467"/>
      <c r="T356" s="467"/>
    </row>
    <row r="357" spans="1:20" s="434" customFormat="1" x14ac:dyDescent="0.2">
      <c r="A357" s="1263"/>
      <c r="B357" s="1129"/>
      <c r="C357" s="100"/>
      <c r="D357" s="100"/>
      <c r="E357" s="100"/>
      <c r="F357" s="100"/>
      <c r="G357" s="100"/>
      <c r="H357" s="100"/>
      <c r="I357" s="100"/>
      <c r="K357" s="100"/>
      <c r="L357" s="100"/>
      <c r="M357" s="100"/>
      <c r="O357" s="1354"/>
      <c r="P357" s="467"/>
      <c r="Q357" s="467"/>
      <c r="R357" s="1340"/>
      <c r="S357" s="467"/>
      <c r="T357" s="467"/>
    </row>
    <row r="358" spans="1:20" s="434" customFormat="1" x14ac:dyDescent="0.2">
      <c r="A358" s="1263"/>
      <c r="B358" s="1129"/>
      <c r="C358" s="100"/>
      <c r="D358" s="100"/>
      <c r="E358" s="100"/>
      <c r="F358" s="100"/>
      <c r="G358" s="100"/>
      <c r="H358" s="100"/>
      <c r="I358" s="100"/>
      <c r="K358" s="100"/>
      <c r="L358" s="100"/>
      <c r="M358" s="100"/>
      <c r="O358" s="1354"/>
      <c r="P358" s="467"/>
      <c r="Q358" s="467"/>
      <c r="R358" s="1340"/>
      <c r="S358" s="467"/>
      <c r="T358" s="467"/>
    </row>
    <row r="359" spans="1:20" s="434" customFormat="1" x14ac:dyDescent="0.2">
      <c r="A359" s="1263"/>
      <c r="B359" s="1129"/>
      <c r="C359" s="100"/>
      <c r="D359" s="100"/>
      <c r="E359" s="100"/>
      <c r="F359" s="100"/>
      <c r="G359" s="100"/>
      <c r="H359" s="100"/>
      <c r="I359" s="100"/>
      <c r="K359" s="100"/>
      <c r="L359" s="100"/>
      <c r="M359" s="100"/>
      <c r="O359" s="1354"/>
      <c r="P359" s="467"/>
      <c r="Q359" s="467"/>
      <c r="R359" s="1340"/>
      <c r="S359" s="467"/>
      <c r="T359" s="467"/>
    </row>
    <row r="360" spans="1:20" s="434" customFormat="1" x14ac:dyDescent="0.2">
      <c r="A360" s="1263"/>
      <c r="B360" s="1129"/>
      <c r="C360" s="100"/>
      <c r="D360" s="100"/>
      <c r="E360" s="100"/>
      <c r="F360" s="100"/>
      <c r="G360" s="100"/>
      <c r="H360" s="100"/>
      <c r="I360" s="100"/>
      <c r="K360" s="100"/>
      <c r="L360" s="100"/>
      <c r="M360" s="100"/>
      <c r="O360" s="1354"/>
      <c r="P360" s="467"/>
      <c r="Q360" s="467"/>
      <c r="R360" s="1340"/>
      <c r="S360" s="467"/>
      <c r="T360" s="467"/>
    </row>
    <row r="361" spans="1:20" s="434" customFormat="1" x14ac:dyDescent="0.2">
      <c r="A361" s="1263"/>
      <c r="B361" s="1129"/>
      <c r="C361" s="100"/>
      <c r="D361" s="100"/>
      <c r="E361" s="100"/>
      <c r="F361" s="100"/>
      <c r="G361" s="100"/>
      <c r="H361" s="100"/>
      <c r="I361" s="100"/>
      <c r="K361" s="100"/>
      <c r="L361" s="100"/>
      <c r="M361" s="100"/>
      <c r="O361" s="1354"/>
      <c r="P361" s="467"/>
      <c r="Q361" s="467"/>
      <c r="R361" s="1340"/>
      <c r="S361" s="467"/>
      <c r="T361" s="467"/>
    </row>
    <row r="362" spans="1:20" s="434" customFormat="1" x14ac:dyDescent="0.2">
      <c r="A362" s="1263"/>
      <c r="B362" s="1129"/>
      <c r="C362" s="100"/>
      <c r="D362" s="100"/>
      <c r="E362" s="100"/>
      <c r="F362" s="100"/>
      <c r="G362" s="100"/>
      <c r="H362" s="100"/>
      <c r="I362" s="100"/>
      <c r="K362" s="100"/>
      <c r="L362" s="100"/>
      <c r="M362" s="100"/>
      <c r="O362" s="1354"/>
      <c r="P362" s="467"/>
      <c r="Q362" s="467"/>
      <c r="R362" s="1340"/>
      <c r="S362" s="467"/>
      <c r="T362" s="467"/>
    </row>
    <row r="363" spans="1:20" s="434" customFormat="1" x14ac:dyDescent="0.2">
      <c r="A363" s="1263"/>
      <c r="B363" s="1129"/>
      <c r="C363" s="100"/>
      <c r="D363" s="100"/>
      <c r="E363" s="100"/>
      <c r="F363" s="100"/>
      <c r="G363" s="100"/>
      <c r="H363" s="100"/>
      <c r="I363" s="100"/>
      <c r="K363" s="100"/>
      <c r="L363" s="100"/>
      <c r="M363" s="100"/>
      <c r="O363" s="1354"/>
      <c r="P363" s="467"/>
      <c r="Q363" s="467"/>
      <c r="R363" s="1340"/>
      <c r="S363" s="467"/>
      <c r="T363" s="467"/>
    </row>
    <row r="364" spans="1:20" s="434" customFormat="1" x14ac:dyDescent="0.2">
      <c r="A364" s="1263"/>
      <c r="B364" s="1129"/>
      <c r="C364" s="100"/>
      <c r="D364" s="100"/>
      <c r="E364" s="100"/>
      <c r="F364" s="100"/>
      <c r="G364" s="100"/>
      <c r="H364" s="100"/>
      <c r="I364" s="100"/>
      <c r="K364" s="100"/>
      <c r="L364" s="100"/>
      <c r="M364" s="100"/>
      <c r="O364" s="1354"/>
      <c r="P364" s="467"/>
      <c r="Q364" s="467"/>
      <c r="R364" s="1340"/>
      <c r="S364" s="467"/>
      <c r="T364" s="467"/>
    </row>
    <row r="365" spans="1:20" s="434" customFormat="1" x14ac:dyDescent="0.2">
      <c r="A365" s="1263"/>
      <c r="B365" s="1129"/>
      <c r="C365" s="100"/>
      <c r="D365" s="100"/>
      <c r="E365" s="100"/>
      <c r="F365" s="100"/>
      <c r="G365" s="100"/>
      <c r="H365" s="100"/>
      <c r="I365" s="100"/>
      <c r="K365" s="100"/>
      <c r="L365" s="100"/>
      <c r="M365" s="100"/>
      <c r="O365" s="1354"/>
      <c r="P365" s="467"/>
      <c r="Q365" s="467"/>
      <c r="R365" s="1340"/>
      <c r="S365" s="467"/>
      <c r="T365" s="467"/>
    </row>
    <row r="366" spans="1:20" s="434" customFormat="1" x14ac:dyDescent="0.2">
      <c r="A366" s="1263"/>
      <c r="B366" s="1129"/>
      <c r="C366" s="100"/>
      <c r="D366" s="100"/>
      <c r="E366" s="100"/>
      <c r="F366" s="100"/>
      <c r="G366" s="100"/>
      <c r="H366" s="100"/>
      <c r="I366" s="100"/>
      <c r="K366" s="100"/>
      <c r="L366" s="100"/>
      <c r="M366" s="100"/>
      <c r="O366" s="1354"/>
      <c r="P366" s="467"/>
      <c r="Q366" s="467"/>
      <c r="R366" s="1340"/>
      <c r="S366" s="467"/>
      <c r="T366" s="467"/>
    </row>
    <row r="367" spans="1:20" s="434" customFormat="1" x14ac:dyDescent="0.2">
      <c r="A367" s="1263"/>
      <c r="B367" s="1129"/>
      <c r="C367" s="100"/>
      <c r="D367" s="100"/>
      <c r="E367" s="100"/>
      <c r="F367" s="100"/>
      <c r="G367" s="100"/>
      <c r="H367" s="100"/>
      <c r="I367" s="100"/>
      <c r="K367" s="100"/>
      <c r="L367" s="100"/>
      <c r="M367" s="100"/>
      <c r="O367" s="1354"/>
      <c r="P367" s="467"/>
      <c r="Q367" s="467"/>
      <c r="R367" s="1340"/>
      <c r="S367" s="467"/>
      <c r="T367" s="467"/>
    </row>
    <row r="368" spans="1:20" s="434" customFormat="1" x14ac:dyDescent="0.2">
      <c r="A368" s="1263"/>
      <c r="B368" s="1129"/>
      <c r="C368" s="100"/>
      <c r="D368" s="100"/>
      <c r="E368" s="100"/>
      <c r="F368" s="100"/>
      <c r="G368" s="100"/>
      <c r="H368" s="100"/>
      <c r="I368" s="100"/>
      <c r="K368" s="100"/>
      <c r="L368" s="100"/>
      <c r="M368" s="100"/>
      <c r="O368" s="1354"/>
      <c r="P368" s="467"/>
      <c r="Q368" s="467"/>
      <c r="R368" s="1340"/>
      <c r="S368" s="467"/>
      <c r="T368" s="467"/>
    </row>
    <row r="369" spans="1:20" s="434" customFormat="1" x14ac:dyDescent="0.2">
      <c r="A369" s="1263"/>
      <c r="B369" s="1129"/>
      <c r="C369" s="100"/>
      <c r="D369" s="100"/>
      <c r="E369" s="100"/>
      <c r="F369" s="100"/>
      <c r="G369" s="100"/>
      <c r="H369" s="100"/>
      <c r="I369" s="100"/>
      <c r="K369" s="100"/>
      <c r="L369" s="100"/>
      <c r="M369" s="100"/>
      <c r="O369" s="1354"/>
      <c r="P369" s="467"/>
      <c r="Q369" s="467"/>
      <c r="R369" s="1340"/>
      <c r="S369" s="467"/>
      <c r="T369" s="467"/>
    </row>
    <row r="370" spans="1:20" s="434" customFormat="1" x14ac:dyDescent="0.2">
      <c r="A370" s="1263"/>
      <c r="B370" s="1129"/>
      <c r="C370" s="100"/>
      <c r="D370" s="100"/>
      <c r="E370" s="100"/>
      <c r="F370" s="100"/>
      <c r="G370" s="100"/>
      <c r="H370" s="100"/>
      <c r="I370" s="100"/>
      <c r="K370" s="100"/>
      <c r="L370" s="100"/>
      <c r="M370" s="100"/>
      <c r="O370" s="1354"/>
      <c r="P370" s="467"/>
      <c r="Q370" s="467"/>
      <c r="R370" s="1340"/>
      <c r="S370" s="467"/>
      <c r="T370" s="467"/>
    </row>
    <row r="371" spans="1:20" s="434" customFormat="1" x14ac:dyDescent="0.2">
      <c r="A371" s="1263"/>
      <c r="B371" s="1129"/>
      <c r="C371" s="100"/>
      <c r="D371" s="100"/>
      <c r="E371" s="100"/>
      <c r="F371" s="100"/>
      <c r="G371" s="100"/>
      <c r="H371" s="100"/>
      <c r="I371" s="100"/>
      <c r="K371" s="100"/>
      <c r="L371" s="100"/>
      <c r="M371" s="100"/>
      <c r="O371" s="1354"/>
      <c r="P371" s="467"/>
      <c r="Q371" s="467"/>
      <c r="R371" s="1340"/>
      <c r="S371" s="467"/>
      <c r="T371" s="467"/>
    </row>
    <row r="372" spans="1:20" s="434" customFormat="1" x14ac:dyDescent="0.2">
      <c r="A372" s="1263"/>
      <c r="B372" s="1129"/>
      <c r="C372" s="100"/>
      <c r="D372" s="100"/>
      <c r="E372" s="100"/>
      <c r="F372" s="100"/>
      <c r="G372" s="100"/>
      <c r="H372" s="100"/>
      <c r="I372" s="100"/>
      <c r="K372" s="100"/>
      <c r="L372" s="100"/>
      <c r="M372" s="100"/>
      <c r="O372" s="1354"/>
      <c r="P372" s="467"/>
      <c r="Q372" s="467"/>
      <c r="R372" s="1340"/>
      <c r="S372" s="467"/>
      <c r="T372" s="467"/>
    </row>
    <row r="373" spans="1:20" s="434" customFormat="1" x14ac:dyDescent="0.2">
      <c r="A373" s="1263"/>
      <c r="B373" s="1129"/>
      <c r="C373" s="100"/>
      <c r="D373" s="100"/>
      <c r="E373" s="100"/>
      <c r="F373" s="100"/>
      <c r="G373" s="100"/>
      <c r="H373" s="100"/>
      <c r="I373" s="100"/>
      <c r="K373" s="100"/>
      <c r="L373" s="100"/>
      <c r="M373" s="100"/>
      <c r="O373" s="1354"/>
      <c r="P373" s="467"/>
      <c r="Q373" s="467"/>
      <c r="R373" s="1340"/>
      <c r="S373" s="467"/>
      <c r="T373" s="467"/>
    </row>
    <row r="374" spans="1:20" s="434" customFormat="1" x14ac:dyDescent="0.2">
      <c r="A374" s="1263"/>
      <c r="B374" s="1129"/>
      <c r="C374" s="100"/>
      <c r="D374" s="100"/>
      <c r="E374" s="100"/>
      <c r="F374" s="100"/>
      <c r="G374" s="100"/>
      <c r="H374" s="100"/>
      <c r="I374" s="100"/>
      <c r="K374" s="100"/>
      <c r="L374" s="100"/>
      <c r="M374" s="100"/>
      <c r="O374" s="1354"/>
      <c r="P374" s="467"/>
      <c r="Q374" s="467"/>
      <c r="R374" s="1340"/>
      <c r="S374" s="467"/>
      <c r="T374" s="467"/>
    </row>
    <row r="375" spans="1:20" s="434" customFormat="1" x14ac:dyDescent="0.2">
      <c r="A375" s="1263"/>
      <c r="B375" s="1129"/>
      <c r="C375" s="100"/>
      <c r="D375" s="100"/>
      <c r="E375" s="100"/>
      <c r="F375" s="100"/>
      <c r="G375" s="100"/>
      <c r="H375" s="100"/>
      <c r="I375" s="100"/>
      <c r="K375" s="100"/>
      <c r="L375" s="100"/>
      <c r="M375" s="100"/>
      <c r="O375" s="1354"/>
      <c r="P375" s="467"/>
      <c r="Q375" s="467"/>
      <c r="R375" s="1340"/>
      <c r="S375" s="467"/>
      <c r="T375" s="467"/>
    </row>
    <row r="376" spans="1:20" s="434" customFormat="1" x14ac:dyDescent="0.2">
      <c r="A376" s="1263"/>
      <c r="B376" s="1129"/>
      <c r="C376" s="100"/>
      <c r="D376" s="100"/>
      <c r="E376" s="100"/>
      <c r="F376" s="100"/>
      <c r="G376" s="100"/>
      <c r="H376" s="100"/>
      <c r="I376" s="100"/>
      <c r="K376" s="100"/>
      <c r="L376" s="100"/>
      <c r="M376" s="100"/>
      <c r="O376" s="1354"/>
      <c r="P376" s="467"/>
      <c r="Q376" s="467"/>
      <c r="R376" s="1340"/>
      <c r="S376" s="467"/>
      <c r="T376" s="467"/>
    </row>
    <row r="377" spans="1:20" s="434" customFormat="1" x14ac:dyDescent="0.2">
      <c r="A377" s="1263"/>
      <c r="B377" s="1129"/>
      <c r="C377" s="100"/>
      <c r="D377" s="100"/>
      <c r="E377" s="100"/>
      <c r="F377" s="100"/>
      <c r="G377" s="100"/>
      <c r="H377" s="100"/>
      <c r="I377" s="100"/>
      <c r="K377" s="100"/>
      <c r="L377" s="100"/>
      <c r="M377" s="100"/>
      <c r="O377" s="1354"/>
      <c r="P377" s="467"/>
      <c r="Q377" s="467"/>
      <c r="R377" s="1340"/>
      <c r="S377" s="467"/>
      <c r="T377" s="467"/>
    </row>
    <row r="378" spans="1:20" s="434" customFormat="1" x14ac:dyDescent="0.2">
      <c r="A378" s="1263"/>
      <c r="B378" s="1129"/>
      <c r="C378" s="100"/>
      <c r="D378" s="100"/>
      <c r="E378" s="100"/>
      <c r="F378" s="100"/>
      <c r="G378" s="100"/>
      <c r="H378" s="100"/>
      <c r="I378" s="100"/>
      <c r="K378" s="100"/>
      <c r="L378" s="100"/>
      <c r="M378" s="100"/>
      <c r="O378" s="1354"/>
      <c r="P378" s="467"/>
      <c r="Q378" s="467"/>
      <c r="R378" s="1340"/>
      <c r="S378" s="467"/>
      <c r="T378" s="467"/>
    </row>
    <row r="379" spans="1:20" s="434" customFormat="1" x14ac:dyDescent="0.2">
      <c r="A379" s="1263"/>
      <c r="B379" s="1129"/>
      <c r="C379" s="100"/>
      <c r="D379" s="100"/>
      <c r="E379" s="100"/>
      <c r="F379" s="100"/>
      <c r="G379" s="100"/>
      <c r="H379" s="100"/>
      <c r="I379" s="100"/>
      <c r="K379" s="100"/>
      <c r="L379" s="100"/>
      <c r="M379" s="100"/>
      <c r="O379" s="1354"/>
      <c r="P379" s="467"/>
      <c r="Q379" s="467"/>
      <c r="R379" s="1340"/>
      <c r="S379" s="467"/>
      <c r="T379" s="467"/>
    </row>
    <row r="380" spans="1:20" s="434" customFormat="1" x14ac:dyDescent="0.2">
      <c r="A380" s="1263"/>
      <c r="B380" s="1129"/>
      <c r="C380" s="100"/>
      <c r="D380" s="100"/>
      <c r="E380" s="100"/>
      <c r="F380" s="100"/>
      <c r="G380" s="100"/>
      <c r="H380" s="100"/>
      <c r="I380" s="100"/>
      <c r="K380" s="100"/>
      <c r="L380" s="100"/>
      <c r="M380" s="100"/>
      <c r="O380" s="1354"/>
      <c r="P380" s="467"/>
      <c r="Q380" s="467"/>
      <c r="R380" s="1340"/>
      <c r="S380" s="467"/>
      <c r="T380" s="467"/>
    </row>
    <row r="381" spans="1:20" s="434" customFormat="1" x14ac:dyDescent="0.2">
      <c r="A381" s="1263"/>
      <c r="B381" s="1129"/>
      <c r="C381" s="100"/>
      <c r="D381" s="100"/>
      <c r="E381" s="100"/>
      <c r="F381" s="100"/>
      <c r="G381" s="100"/>
      <c r="H381" s="100"/>
      <c r="I381" s="100"/>
      <c r="K381" s="100"/>
      <c r="L381" s="100"/>
      <c r="M381" s="100"/>
      <c r="O381" s="1354"/>
      <c r="P381" s="467"/>
      <c r="Q381" s="467"/>
      <c r="R381" s="1340"/>
      <c r="S381" s="467"/>
      <c r="T381" s="467"/>
    </row>
    <row r="382" spans="1:20" s="434" customFormat="1" x14ac:dyDescent="0.2">
      <c r="A382" s="1263"/>
      <c r="B382" s="1129"/>
      <c r="C382" s="100"/>
      <c r="D382" s="100"/>
      <c r="E382" s="100"/>
      <c r="F382" s="100"/>
      <c r="G382" s="100"/>
      <c r="H382" s="100"/>
      <c r="I382" s="100"/>
      <c r="K382" s="100"/>
      <c r="L382" s="100"/>
      <c r="M382" s="100"/>
      <c r="O382" s="1354"/>
      <c r="P382" s="467"/>
      <c r="Q382" s="467"/>
      <c r="R382" s="1340"/>
      <c r="S382" s="467"/>
      <c r="T382" s="467"/>
    </row>
    <row r="383" spans="1:20" s="434" customFormat="1" x14ac:dyDescent="0.2">
      <c r="A383" s="1263"/>
      <c r="B383" s="1129"/>
      <c r="C383" s="100"/>
      <c r="D383" s="100"/>
      <c r="E383" s="100"/>
      <c r="F383" s="100"/>
      <c r="G383" s="100"/>
      <c r="H383" s="100"/>
      <c r="I383" s="100"/>
      <c r="K383" s="100"/>
      <c r="L383" s="100"/>
      <c r="M383" s="100"/>
      <c r="O383" s="1354"/>
      <c r="P383" s="467"/>
      <c r="Q383" s="467"/>
      <c r="R383" s="1340"/>
      <c r="S383" s="467"/>
      <c r="T383" s="467"/>
    </row>
    <row r="384" spans="1:20" s="434" customFormat="1" x14ac:dyDescent="0.2">
      <c r="A384" s="1263"/>
      <c r="B384" s="1129"/>
      <c r="C384" s="100"/>
      <c r="D384" s="100"/>
      <c r="E384" s="100"/>
      <c r="F384" s="100"/>
      <c r="G384" s="100"/>
      <c r="H384" s="100"/>
      <c r="I384" s="100"/>
      <c r="K384" s="100"/>
      <c r="L384" s="100"/>
      <c r="M384" s="100"/>
      <c r="O384" s="1354"/>
      <c r="P384" s="467"/>
      <c r="Q384" s="467"/>
      <c r="R384" s="1340"/>
      <c r="S384" s="467"/>
      <c r="T384" s="467"/>
    </row>
    <row r="385" spans="1:20" s="434" customFormat="1" x14ac:dyDescent="0.2">
      <c r="A385" s="1263"/>
      <c r="B385" s="1129"/>
      <c r="C385" s="100"/>
      <c r="D385" s="100"/>
      <c r="E385" s="100"/>
      <c r="F385" s="100"/>
      <c r="G385" s="100"/>
      <c r="H385" s="100"/>
      <c r="I385" s="100"/>
      <c r="K385" s="100"/>
      <c r="L385" s="100"/>
      <c r="M385" s="100"/>
      <c r="O385" s="1354"/>
      <c r="P385" s="467"/>
      <c r="Q385" s="467"/>
      <c r="R385" s="1340"/>
      <c r="S385" s="467"/>
      <c r="T385" s="467"/>
    </row>
    <row r="386" spans="1:20" s="434" customFormat="1" x14ac:dyDescent="0.2">
      <c r="A386" s="1263"/>
      <c r="B386" s="1129"/>
      <c r="C386" s="100"/>
      <c r="D386" s="100"/>
      <c r="E386" s="100"/>
      <c r="F386" s="100"/>
      <c r="G386" s="100"/>
      <c r="H386" s="100"/>
      <c r="I386" s="100"/>
      <c r="K386" s="100"/>
      <c r="L386" s="100"/>
      <c r="M386" s="100"/>
      <c r="O386" s="1354"/>
      <c r="P386" s="467"/>
      <c r="Q386" s="467"/>
      <c r="R386" s="1340"/>
      <c r="S386" s="467"/>
      <c r="T386" s="467"/>
    </row>
    <row r="387" spans="1:20" s="434" customFormat="1" x14ac:dyDescent="0.2">
      <c r="A387" s="1263"/>
      <c r="B387" s="1129"/>
      <c r="C387" s="100"/>
      <c r="D387" s="100"/>
      <c r="E387" s="100"/>
      <c r="F387" s="100"/>
      <c r="G387" s="100"/>
      <c r="H387" s="100"/>
      <c r="I387" s="100"/>
      <c r="K387" s="100"/>
      <c r="L387" s="100"/>
      <c r="M387" s="100"/>
      <c r="O387" s="1354"/>
      <c r="P387" s="467"/>
      <c r="Q387" s="467"/>
      <c r="R387" s="1340"/>
      <c r="S387" s="467"/>
      <c r="T387" s="467"/>
    </row>
    <row r="388" spans="1:20" s="434" customFormat="1" x14ac:dyDescent="0.2">
      <c r="A388" s="1263"/>
      <c r="B388" s="1129"/>
      <c r="C388" s="100"/>
      <c r="D388" s="100"/>
      <c r="E388" s="100"/>
      <c r="F388" s="100"/>
      <c r="G388" s="100"/>
      <c r="H388" s="100"/>
      <c r="I388" s="100"/>
      <c r="K388" s="100"/>
      <c r="L388" s="100"/>
      <c r="M388" s="100"/>
      <c r="O388" s="1354"/>
      <c r="P388" s="467"/>
      <c r="Q388" s="467"/>
      <c r="R388" s="1340"/>
      <c r="S388" s="467"/>
      <c r="T388" s="467"/>
    </row>
    <row r="389" spans="1:20" s="434" customFormat="1" x14ac:dyDescent="0.2">
      <c r="A389" s="1263"/>
      <c r="B389" s="1129"/>
      <c r="C389" s="100"/>
      <c r="D389" s="100"/>
      <c r="E389" s="100"/>
      <c r="F389" s="100"/>
      <c r="G389" s="100"/>
      <c r="H389" s="100"/>
      <c r="I389" s="100"/>
      <c r="K389" s="100"/>
      <c r="L389" s="100"/>
      <c r="M389" s="100"/>
      <c r="O389" s="1354"/>
      <c r="P389" s="467"/>
      <c r="Q389" s="467"/>
      <c r="R389" s="1340"/>
      <c r="S389" s="467"/>
      <c r="T389" s="467"/>
    </row>
    <row r="390" spans="1:20" s="434" customFormat="1" x14ac:dyDescent="0.2">
      <c r="A390" s="1263"/>
      <c r="B390" s="1129"/>
      <c r="C390" s="100"/>
      <c r="D390" s="100"/>
      <c r="E390" s="100"/>
      <c r="F390" s="100"/>
      <c r="G390" s="100"/>
      <c r="H390" s="100"/>
      <c r="I390" s="100"/>
      <c r="K390" s="100"/>
      <c r="L390" s="100"/>
      <c r="M390" s="100"/>
      <c r="O390" s="1354"/>
      <c r="P390" s="467"/>
      <c r="Q390" s="467"/>
      <c r="R390" s="1340"/>
      <c r="S390" s="467"/>
      <c r="T390" s="467"/>
    </row>
    <row r="391" spans="1:20" s="434" customFormat="1" x14ac:dyDescent="0.2">
      <c r="A391" s="1263"/>
      <c r="B391" s="1129"/>
      <c r="C391" s="100"/>
      <c r="D391" s="100"/>
      <c r="E391" s="100"/>
      <c r="F391" s="100"/>
      <c r="G391" s="100"/>
      <c r="H391" s="100"/>
      <c r="I391" s="100"/>
      <c r="K391" s="100"/>
      <c r="L391" s="100"/>
      <c r="M391" s="100"/>
      <c r="O391" s="1354"/>
      <c r="P391" s="467"/>
      <c r="Q391" s="467"/>
      <c r="R391" s="1340"/>
      <c r="S391" s="467"/>
      <c r="T391" s="467"/>
    </row>
    <row r="392" spans="1:20" s="434" customFormat="1" x14ac:dyDescent="0.2">
      <c r="A392" s="1263"/>
      <c r="B392" s="1129"/>
      <c r="C392" s="100"/>
      <c r="D392" s="100"/>
      <c r="E392" s="100"/>
      <c r="F392" s="100"/>
      <c r="G392" s="100"/>
      <c r="H392" s="100"/>
      <c r="I392" s="100"/>
      <c r="K392" s="100"/>
      <c r="L392" s="100"/>
      <c r="M392" s="100"/>
      <c r="O392" s="1354"/>
      <c r="P392" s="467"/>
      <c r="Q392" s="467"/>
      <c r="R392" s="1340"/>
      <c r="S392" s="467"/>
      <c r="T392" s="467"/>
    </row>
    <row r="393" spans="1:20" s="434" customFormat="1" x14ac:dyDescent="0.2">
      <c r="A393" s="1263"/>
      <c r="B393" s="1129"/>
      <c r="C393" s="100"/>
      <c r="D393" s="100"/>
      <c r="E393" s="100"/>
      <c r="F393" s="100"/>
      <c r="G393" s="100"/>
      <c r="H393" s="100"/>
      <c r="I393" s="100"/>
      <c r="K393" s="100"/>
      <c r="L393" s="100"/>
      <c r="M393" s="100"/>
      <c r="O393" s="1354"/>
      <c r="P393" s="467"/>
      <c r="Q393" s="467"/>
      <c r="R393" s="1340"/>
      <c r="S393" s="467"/>
      <c r="T393" s="467"/>
    </row>
    <row r="394" spans="1:20" s="434" customFormat="1" x14ac:dyDescent="0.2">
      <c r="A394" s="1263"/>
      <c r="B394" s="1129"/>
      <c r="C394" s="100"/>
      <c r="D394" s="100"/>
      <c r="E394" s="100"/>
      <c r="F394" s="100"/>
      <c r="G394" s="100"/>
      <c r="H394" s="100"/>
      <c r="I394" s="100"/>
      <c r="K394" s="100"/>
      <c r="L394" s="100"/>
      <c r="M394" s="100"/>
      <c r="O394" s="1354"/>
      <c r="P394" s="467"/>
      <c r="Q394" s="467"/>
      <c r="R394" s="1340"/>
      <c r="S394" s="467"/>
      <c r="T394" s="467"/>
    </row>
    <row r="395" spans="1:20" s="434" customFormat="1" x14ac:dyDescent="0.2">
      <c r="A395" s="1263"/>
      <c r="B395" s="1129"/>
      <c r="C395" s="100"/>
      <c r="D395" s="100"/>
      <c r="E395" s="100"/>
      <c r="F395" s="100"/>
      <c r="G395" s="100"/>
      <c r="H395" s="100"/>
      <c r="I395" s="100"/>
      <c r="K395" s="100"/>
      <c r="L395" s="100"/>
      <c r="M395" s="100"/>
      <c r="O395" s="1354"/>
      <c r="P395" s="467"/>
      <c r="Q395" s="467"/>
      <c r="R395" s="1340"/>
      <c r="S395" s="467"/>
      <c r="T395" s="467"/>
    </row>
    <row r="396" spans="1:20" s="434" customFormat="1" x14ac:dyDescent="0.2">
      <c r="A396" s="1263"/>
      <c r="B396" s="1129"/>
      <c r="C396" s="100"/>
      <c r="D396" s="100"/>
      <c r="E396" s="100"/>
      <c r="F396" s="100"/>
      <c r="G396" s="100"/>
      <c r="H396" s="100"/>
      <c r="I396" s="100"/>
      <c r="K396" s="100"/>
      <c r="L396" s="100"/>
      <c r="M396" s="100"/>
      <c r="O396" s="1354"/>
      <c r="P396" s="467"/>
      <c r="Q396" s="467"/>
      <c r="R396" s="1340"/>
      <c r="S396" s="467"/>
      <c r="T396" s="467"/>
    </row>
    <row r="397" spans="1:20" s="434" customFormat="1" x14ac:dyDescent="0.2">
      <c r="A397" s="1263"/>
      <c r="B397" s="1129"/>
      <c r="C397" s="100"/>
      <c r="D397" s="100"/>
      <c r="E397" s="100"/>
      <c r="F397" s="100"/>
      <c r="G397" s="100"/>
      <c r="H397" s="100"/>
      <c r="I397" s="100"/>
      <c r="K397" s="100"/>
      <c r="L397" s="100"/>
      <c r="M397" s="100"/>
      <c r="O397" s="1354"/>
      <c r="P397" s="467"/>
      <c r="Q397" s="467"/>
      <c r="R397" s="1340"/>
      <c r="S397" s="467"/>
      <c r="T397" s="467"/>
    </row>
    <row r="398" spans="1:20" s="434" customFormat="1" x14ac:dyDescent="0.2">
      <c r="A398" s="1263"/>
      <c r="B398" s="1129"/>
      <c r="C398" s="100"/>
      <c r="D398" s="100"/>
      <c r="E398" s="100"/>
      <c r="F398" s="100"/>
      <c r="G398" s="100"/>
      <c r="H398" s="100"/>
      <c r="I398" s="100"/>
      <c r="K398" s="100"/>
      <c r="L398" s="100"/>
      <c r="M398" s="100"/>
      <c r="O398" s="1354"/>
      <c r="P398" s="467"/>
      <c r="Q398" s="467"/>
      <c r="R398" s="1340"/>
      <c r="S398" s="467"/>
      <c r="T398" s="467"/>
    </row>
    <row r="399" spans="1:20" s="434" customFormat="1" x14ac:dyDescent="0.2">
      <c r="A399" s="1263"/>
      <c r="B399" s="1129"/>
      <c r="C399" s="100"/>
      <c r="D399" s="100"/>
      <c r="E399" s="100"/>
      <c r="F399" s="100"/>
      <c r="G399" s="100"/>
      <c r="H399" s="100"/>
      <c r="I399" s="100"/>
      <c r="K399" s="100"/>
      <c r="L399" s="100"/>
      <c r="M399" s="100"/>
      <c r="O399" s="1354"/>
      <c r="P399" s="467"/>
      <c r="Q399" s="467"/>
      <c r="R399" s="1340"/>
      <c r="S399" s="467"/>
      <c r="T399" s="467"/>
    </row>
    <row r="400" spans="1:20" s="434" customFormat="1" x14ac:dyDescent="0.2">
      <c r="A400" s="1263"/>
      <c r="B400" s="1129"/>
      <c r="C400" s="100"/>
      <c r="D400" s="100"/>
      <c r="E400" s="100"/>
      <c r="F400" s="100"/>
      <c r="G400" s="100"/>
      <c r="H400" s="100"/>
      <c r="I400" s="100"/>
      <c r="K400" s="100"/>
      <c r="L400" s="100"/>
      <c r="M400" s="100"/>
      <c r="O400" s="1354"/>
      <c r="P400" s="467"/>
      <c r="Q400" s="467"/>
      <c r="R400" s="1340"/>
      <c r="S400" s="467"/>
      <c r="T400" s="467"/>
    </row>
    <row r="401" spans="1:20" s="434" customFormat="1" x14ac:dyDescent="0.2">
      <c r="A401" s="1263"/>
      <c r="B401" s="1129"/>
      <c r="C401" s="100"/>
      <c r="D401" s="100"/>
      <c r="E401" s="100"/>
      <c r="F401" s="100"/>
      <c r="G401" s="100"/>
      <c r="H401" s="100"/>
      <c r="I401" s="100"/>
      <c r="K401" s="100"/>
      <c r="L401" s="100"/>
      <c r="M401" s="100"/>
      <c r="O401" s="1354"/>
      <c r="P401" s="467"/>
      <c r="Q401" s="467"/>
      <c r="R401" s="1340"/>
      <c r="S401" s="467"/>
      <c r="T401" s="467"/>
    </row>
    <row r="402" spans="1:20" s="434" customFormat="1" x14ac:dyDescent="0.2">
      <c r="A402" s="1263"/>
      <c r="B402" s="1129"/>
      <c r="C402" s="100"/>
      <c r="D402" s="100"/>
      <c r="E402" s="100"/>
      <c r="F402" s="100"/>
      <c r="G402" s="100"/>
      <c r="H402" s="100"/>
      <c r="I402" s="100"/>
      <c r="K402" s="100"/>
      <c r="L402" s="100"/>
      <c r="M402" s="100"/>
      <c r="O402" s="1354"/>
      <c r="P402" s="467"/>
      <c r="Q402" s="467"/>
      <c r="R402" s="1340"/>
      <c r="S402" s="467"/>
      <c r="T402" s="467"/>
    </row>
    <row r="403" spans="1:20" s="434" customFormat="1" x14ac:dyDescent="0.2">
      <c r="A403" s="1263"/>
      <c r="B403" s="1129"/>
      <c r="C403" s="100"/>
      <c r="D403" s="100"/>
      <c r="E403" s="100"/>
      <c r="F403" s="100"/>
      <c r="G403" s="100"/>
      <c r="H403" s="100"/>
      <c r="I403" s="100"/>
      <c r="K403" s="100"/>
      <c r="L403" s="100"/>
      <c r="M403" s="100"/>
      <c r="O403" s="1354"/>
      <c r="P403" s="467"/>
      <c r="Q403" s="467"/>
      <c r="R403" s="1340"/>
      <c r="S403" s="467"/>
      <c r="T403" s="467"/>
    </row>
    <row r="404" spans="1:20" s="434" customFormat="1" x14ac:dyDescent="0.2">
      <c r="A404" s="1263"/>
      <c r="B404" s="1129"/>
      <c r="C404" s="100"/>
      <c r="D404" s="100"/>
      <c r="E404" s="100"/>
      <c r="F404" s="100"/>
      <c r="G404" s="100"/>
      <c r="H404" s="100"/>
      <c r="I404" s="100"/>
      <c r="K404" s="100"/>
      <c r="L404" s="100"/>
      <c r="M404" s="100"/>
      <c r="O404" s="1354"/>
      <c r="P404" s="467"/>
      <c r="Q404" s="467"/>
      <c r="R404" s="1340"/>
      <c r="S404" s="467"/>
      <c r="T404" s="467"/>
    </row>
    <row r="405" spans="1:20" s="434" customFormat="1" x14ac:dyDescent="0.2">
      <c r="A405" s="1263"/>
      <c r="B405" s="1129"/>
      <c r="C405" s="100"/>
      <c r="D405" s="100"/>
      <c r="E405" s="100"/>
      <c r="F405" s="100"/>
      <c r="G405" s="100"/>
      <c r="H405" s="100"/>
      <c r="I405" s="100"/>
      <c r="K405" s="100"/>
      <c r="L405" s="100"/>
      <c r="M405" s="100"/>
      <c r="O405" s="1354"/>
      <c r="P405" s="467"/>
      <c r="Q405" s="467"/>
      <c r="R405" s="1340"/>
      <c r="S405" s="467"/>
      <c r="T405" s="467"/>
    </row>
    <row r="406" spans="1:20" s="434" customFormat="1" x14ac:dyDescent="0.2">
      <c r="A406" s="1263"/>
      <c r="B406" s="1129"/>
      <c r="C406" s="100"/>
      <c r="D406" s="100"/>
      <c r="E406" s="100"/>
      <c r="F406" s="100"/>
      <c r="G406" s="100"/>
      <c r="H406" s="100"/>
      <c r="I406" s="100"/>
      <c r="K406" s="100"/>
      <c r="L406" s="100"/>
      <c r="M406" s="100"/>
      <c r="O406" s="1354"/>
      <c r="P406" s="467"/>
      <c r="Q406" s="467"/>
      <c r="R406" s="1340"/>
      <c r="S406" s="467"/>
      <c r="T406" s="467"/>
    </row>
    <row r="407" spans="1:20" s="434" customFormat="1" x14ac:dyDescent="0.2">
      <c r="A407" s="1263"/>
      <c r="B407" s="1129"/>
      <c r="C407" s="100"/>
      <c r="D407" s="100"/>
      <c r="E407" s="100"/>
      <c r="F407" s="100"/>
      <c r="G407" s="100"/>
      <c r="H407" s="100"/>
      <c r="I407" s="100"/>
      <c r="K407" s="100"/>
      <c r="L407" s="100"/>
      <c r="M407" s="100"/>
      <c r="O407" s="1354"/>
      <c r="P407" s="467"/>
      <c r="Q407" s="467"/>
      <c r="R407" s="1340"/>
      <c r="S407" s="467"/>
      <c r="T407" s="467"/>
    </row>
    <row r="408" spans="1:20" s="434" customFormat="1" x14ac:dyDescent="0.2">
      <c r="A408" s="1263"/>
      <c r="B408" s="1129"/>
      <c r="C408" s="100"/>
      <c r="D408" s="100"/>
      <c r="E408" s="100"/>
      <c r="F408" s="100"/>
      <c r="G408" s="100"/>
      <c r="H408" s="100"/>
      <c r="I408" s="100"/>
      <c r="K408" s="100"/>
      <c r="L408" s="100"/>
      <c r="M408" s="100"/>
      <c r="O408" s="1354"/>
      <c r="P408" s="467"/>
      <c r="Q408" s="467"/>
      <c r="R408" s="1340"/>
      <c r="S408" s="467"/>
      <c r="T408" s="467"/>
    </row>
    <row r="409" spans="1:20" s="434" customFormat="1" x14ac:dyDescent="0.2">
      <c r="A409" s="1263"/>
      <c r="B409" s="1129"/>
      <c r="C409" s="100"/>
      <c r="D409" s="100"/>
      <c r="E409" s="100"/>
      <c r="F409" s="100"/>
      <c r="G409" s="100"/>
      <c r="H409" s="100"/>
      <c r="I409" s="100"/>
      <c r="K409" s="100"/>
      <c r="L409" s="100"/>
      <c r="M409" s="100"/>
      <c r="O409" s="1354"/>
      <c r="P409" s="467"/>
      <c r="Q409" s="467"/>
      <c r="R409" s="1340"/>
      <c r="S409" s="467"/>
      <c r="T409" s="467"/>
    </row>
    <row r="410" spans="1:20" s="434" customFormat="1" x14ac:dyDescent="0.2">
      <c r="A410" s="1263"/>
      <c r="B410" s="1129"/>
      <c r="C410" s="100"/>
      <c r="D410" s="100"/>
      <c r="E410" s="100"/>
      <c r="F410" s="100"/>
      <c r="G410" s="100"/>
      <c r="H410" s="100"/>
      <c r="I410" s="100"/>
      <c r="K410" s="100"/>
      <c r="L410" s="100"/>
      <c r="M410" s="100"/>
      <c r="O410" s="1354"/>
      <c r="P410" s="467"/>
      <c r="Q410" s="467"/>
      <c r="R410" s="1340"/>
      <c r="S410" s="467"/>
      <c r="T410" s="467"/>
    </row>
    <row r="411" spans="1:20" s="434" customFormat="1" x14ac:dyDescent="0.2">
      <c r="A411" s="1263"/>
      <c r="B411" s="1129"/>
      <c r="C411" s="100"/>
      <c r="D411" s="100"/>
      <c r="E411" s="100"/>
      <c r="F411" s="100"/>
      <c r="G411" s="100"/>
      <c r="H411" s="100"/>
      <c r="I411" s="100"/>
      <c r="K411" s="100"/>
      <c r="L411" s="100"/>
      <c r="M411" s="100"/>
      <c r="O411" s="1354"/>
      <c r="P411" s="467"/>
      <c r="Q411" s="467"/>
      <c r="R411" s="1340"/>
      <c r="S411" s="467"/>
      <c r="T411" s="467"/>
    </row>
    <row r="412" spans="1:20" s="434" customFormat="1" x14ac:dyDescent="0.2">
      <c r="A412" s="1263"/>
      <c r="B412" s="1129"/>
      <c r="C412" s="100"/>
      <c r="D412" s="100"/>
      <c r="E412" s="100"/>
      <c r="F412" s="100"/>
      <c r="G412" s="100"/>
      <c r="H412" s="100"/>
      <c r="I412" s="100"/>
      <c r="K412" s="100"/>
      <c r="L412" s="100"/>
      <c r="M412" s="100"/>
      <c r="O412" s="1354"/>
      <c r="P412" s="467"/>
      <c r="Q412" s="467"/>
      <c r="R412" s="1340"/>
      <c r="S412" s="467"/>
      <c r="T412" s="467"/>
    </row>
    <row r="413" spans="1:20" s="434" customFormat="1" x14ac:dyDescent="0.2">
      <c r="A413" s="1263"/>
      <c r="B413" s="1129"/>
      <c r="C413" s="100"/>
      <c r="D413" s="100"/>
      <c r="E413" s="100"/>
      <c r="F413" s="100"/>
      <c r="G413" s="100"/>
      <c r="H413" s="100"/>
      <c r="I413" s="100"/>
      <c r="K413" s="100"/>
      <c r="L413" s="100"/>
      <c r="M413" s="100"/>
      <c r="O413" s="1354"/>
      <c r="P413" s="467"/>
      <c r="Q413" s="467"/>
      <c r="R413" s="1340"/>
      <c r="S413" s="467"/>
      <c r="T413" s="467"/>
    </row>
    <row r="414" spans="1:20" s="434" customFormat="1" x14ac:dyDescent="0.2">
      <c r="A414" s="1263"/>
      <c r="B414" s="1129"/>
      <c r="C414" s="100"/>
      <c r="D414" s="100"/>
      <c r="E414" s="100"/>
      <c r="F414" s="100"/>
      <c r="G414" s="100"/>
      <c r="H414" s="100"/>
      <c r="I414" s="100"/>
      <c r="K414" s="100"/>
      <c r="L414" s="100"/>
      <c r="M414" s="100"/>
      <c r="O414" s="1354"/>
      <c r="P414" s="467"/>
      <c r="Q414" s="467"/>
      <c r="R414" s="1340"/>
      <c r="S414" s="467"/>
      <c r="T414" s="467"/>
    </row>
    <row r="415" spans="1:20" s="434" customFormat="1" x14ac:dyDescent="0.2">
      <c r="A415" s="1263"/>
      <c r="B415" s="1129"/>
      <c r="C415" s="100"/>
      <c r="D415" s="100"/>
      <c r="E415" s="100"/>
      <c r="F415" s="100"/>
      <c r="G415" s="100"/>
      <c r="H415" s="100"/>
      <c r="I415" s="100"/>
      <c r="K415" s="100"/>
      <c r="L415" s="100"/>
      <c r="M415" s="100"/>
      <c r="O415" s="1354"/>
      <c r="P415" s="467"/>
      <c r="Q415" s="467"/>
      <c r="R415" s="1340"/>
      <c r="S415" s="467"/>
      <c r="T415" s="467"/>
    </row>
    <row r="416" spans="1:20" s="434" customFormat="1" x14ac:dyDescent="0.2">
      <c r="A416" s="1263"/>
      <c r="B416" s="1129"/>
      <c r="C416" s="100"/>
      <c r="D416" s="100"/>
      <c r="E416" s="100"/>
      <c r="F416" s="100"/>
      <c r="G416" s="100"/>
      <c r="H416" s="100"/>
      <c r="I416" s="100"/>
      <c r="K416" s="100"/>
      <c r="L416" s="100"/>
      <c r="M416" s="100"/>
      <c r="O416" s="1354"/>
      <c r="P416" s="467"/>
      <c r="Q416" s="467"/>
      <c r="R416" s="1340"/>
      <c r="S416" s="467"/>
      <c r="T416" s="467"/>
    </row>
    <row r="417" spans="1:20" s="434" customFormat="1" x14ac:dyDescent="0.2">
      <c r="A417" s="1263"/>
      <c r="B417" s="1129"/>
      <c r="C417" s="100"/>
      <c r="D417" s="100"/>
      <c r="E417" s="100"/>
      <c r="F417" s="100"/>
      <c r="G417" s="100"/>
      <c r="H417" s="100"/>
      <c r="I417" s="100"/>
      <c r="K417" s="100"/>
      <c r="L417" s="100"/>
      <c r="M417" s="100"/>
      <c r="O417" s="1354"/>
      <c r="P417" s="467"/>
      <c r="Q417" s="467"/>
      <c r="R417" s="1340"/>
      <c r="S417" s="467"/>
      <c r="T417" s="467"/>
    </row>
  </sheetData>
  <sheetProtection password="BF22" sheet="1" scenarios="1" formatColumns="0" formatRows="0" sort="0" autoFilter="0"/>
  <autoFilter ref="A6:N258" xr:uid="{00000000-0009-0000-0000-00001D000000}">
    <filterColumn colId="0">
      <filters>
        <filter val="Show"/>
      </filters>
    </filterColumn>
  </autoFilter>
  <mergeCells count="5">
    <mergeCell ref="F3:G3"/>
    <mergeCell ref="F4:G4"/>
    <mergeCell ref="C200:D200"/>
    <mergeCell ref="C255:D255"/>
    <mergeCell ref="C1:N1"/>
  </mergeCells>
  <conditionalFormatting sqref="E258:F258">
    <cfRule type="expression" dxfId="104" priority="25">
      <formula>E258="WARNING - Sum of the three tables not matching"</formula>
    </cfRule>
  </conditionalFormatting>
  <conditionalFormatting sqref="K258:L258">
    <cfRule type="expression" dxfId="103" priority="22">
      <formula>K258="WARNING - Sum of the three tables not matching"</formula>
    </cfRule>
  </conditionalFormatting>
  <dataValidations count="3">
    <dataValidation type="list" allowBlank="1" showInputMessage="1" showErrorMessage="1" sqref="C184:C199" xr:uid="{00000000-0002-0000-1D00-000000000000}">
      <formula1>Module_List</formula1>
    </dataValidation>
    <dataValidation type="list" allowBlank="1" showInputMessage="1" showErrorMessage="1" sqref="C69:C78" xr:uid="{00000000-0002-0000-1D00-000001000000}">
      <formula1>Cost_Input</formula1>
    </dataValidation>
    <dataValidation type="list" allowBlank="1" showInputMessage="1" showErrorMessage="1" sqref="D184:D199" xr:uid="{00000000-0002-0000-1D00-000002000000}">
      <formula1>OFFSET(Modulestart,MATCH(O184,Modulecolumn,0)-1,3,COUNTIF(Modulecolumn,O184),1)</formula1>
    </dataValidation>
  </dataValidations>
  <printOptions horizontalCentered="1"/>
  <pageMargins left="0.25" right="0.25" top="0.75" bottom="0.75" header="0.3" footer="0.3"/>
  <pageSetup paperSize="9" scale="36"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2" id="{3A2789E9-B950-4E4B-B38A-A706F589AA9A}">
            <xm:f>CoverSheet!$D$14="EUR"</xm:f>
            <x14:dxf>
              <numFmt numFmtId="190" formatCode="[$EUR]\ #,##0.00;[Red]\-[$EUR]\ #,##0.00"/>
            </x14:dxf>
          </x14:cfRule>
          <xm:sqref>E84:G203 K205:M255 K84:M200 E205:G255 E204:I204 E8:G79 K9:M79</xm:sqref>
        </x14:conditionalFormatting>
      </x14:conditionalFormatting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5">
    <tabColor theme="0"/>
  </sheetPr>
  <dimension ref="A1:AE217"/>
  <sheetViews>
    <sheetView showGridLines="0" zoomScale="55" zoomScaleNormal="55" zoomScaleSheetLayoutView="70" workbookViewId="0">
      <selection activeCell="A6" sqref="A6"/>
    </sheetView>
  </sheetViews>
  <sheetFormatPr baseColWidth="10" defaultColWidth="9.140625" defaultRowHeight="15" x14ac:dyDescent="0.2"/>
  <cols>
    <col min="1" max="1" width="60.140625" style="98" customWidth="1"/>
    <col min="2" max="2" width="48.85546875" style="98" customWidth="1"/>
    <col min="3" max="3" width="37.140625" style="98" bestFit="1" customWidth="1"/>
    <col min="4" max="4" width="33.42578125" style="98" bestFit="1" customWidth="1"/>
    <col min="5" max="5" width="25.140625" style="98" bestFit="1" customWidth="1"/>
    <col min="6" max="6" width="23.85546875" style="98" bestFit="1" customWidth="1"/>
    <col min="7" max="7" width="64.85546875" style="98" customWidth="1"/>
    <col min="8" max="8" width="8.85546875" style="434" customWidth="1"/>
    <col min="9" max="9" width="29" style="98" bestFit="1" customWidth="1"/>
    <col min="10" max="10" width="39.140625" style="98" bestFit="1" customWidth="1"/>
    <col min="11" max="11" width="33" style="98" bestFit="1" customWidth="1"/>
    <col min="12" max="12" width="23.85546875" style="97" bestFit="1" customWidth="1"/>
    <col min="13" max="13" width="9.140625" style="97" customWidth="1"/>
    <col min="14" max="14" width="15.85546875" style="97" customWidth="1"/>
    <col min="15" max="15" width="19.42578125" style="433" bestFit="1" customWidth="1"/>
    <col min="16" max="16" width="32.85546875" style="987" bestFit="1" customWidth="1"/>
    <col min="17" max="17" width="26.5703125" style="97" bestFit="1" customWidth="1"/>
    <col min="18" max="18" width="9.140625" style="97" customWidth="1"/>
    <col min="19" max="19" width="15" style="97" bestFit="1" customWidth="1"/>
    <col min="20" max="20" width="9.140625" style="97" customWidth="1"/>
    <col min="21" max="24" width="9.140625" style="97"/>
    <col min="25" max="25" width="5.85546875" style="97" customWidth="1"/>
    <col min="26" max="26" width="9.140625" style="97" customWidth="1"/>
    <col min="27" max="27" width="14.85546875" style="97" customWidth="1"/>
    <col min="28" max="28" width="64.85546875" style="97" customWidth="1"/>
    <col min="29" max="16384" width="9.140625" style="97"/>
  </cols>
  <sheetData>
    <row r="1" spans="1:25" s="434" customFormat="1" ht="59.45" customHeight="1" x14ac:dyDescent="0.25">
      <c r="A1" s="1406" t="s">
        <v>366</v>
      </c>
      <c r="B1" s="489"/>
      <c r="C1" s="1407" t="s">
        <v>228</v>
      </c>
      <c r="D1" s="1407" t="s">
        <v>302</v>
      </c>
      <c r="E1" s="1407" t="s">
        <v>226</v>
      </c>
      <c r="F1" s="1407" t="s">
        <v>299</v>
      </c>
      <c r="G1" s="1407" t="s">
        <v>319</v>
      </c>
      <c r="H1" s="489"/>
      <c r="I1" s="1407" t="s">
        <v>301</v>
      </c>
      <c r="J1" s="1407" t="s">
        <v>300</v>
      </c>
      <c r="K1" s="1407" t="s">
        <v>223</v>
      </c>
      <c r="L1" s="1407" t="s">
        <v>299</v>
      </c>
      <c r="M1" s="1388">
        <v>-1</v>
      </c>
      <c r="N1" s="1388"/>
      <c r="O1" s="1408" t="s">
        <v>203</v>
      </c>
      <c r="P1" s="1409" t="s">
        <v>317</v>
      </c>
      <c r="Q1" s="1410" t="s">
        <v>317</v>
      </c>
      <c r="R1" s="436"/>
      <c r="S1" s="436"/>
      <c r="T1" s="436"/>
      <c r="U1" s="100"/>
    </row>
    <row r="2" spans="1:25" s="434" customFormat="1" ht="20.100000000000001" hidden="1" customHeight="1" x14ac:dyDescent="0.25">
      <c r="A2" s="1411" t="s">
        <v>318</v>
      </c>
      <c r="B2" s="489"/>
      <c r="C2" s="1412" t="s">
        <v>217</v>
      </c>
      <c r="D2" s="83" t="str">
        <f>IFERROR(INDEX('PR Expenditure_7A'!F$9:F$78,MATCH('PR Expenditure_7A import-export'!N2,'PR Expenditure_7A'!B$9:B$78,0)),"")</f>
        <v/>
      </c>
      <c r="E2" s="1412"/>
      <c r="F2" s="1413"/>
      <c r="G2" s="1414"/>
      <c r="H2" s="489"/>
      <c r="I2" s="1412" t="s">
        <v>296</v>
      </c>
      <c r="J2" s="83" t="str">
        <f>IFERROR(INDEX('PR Expenditure_7A'!L$9:L$78,MATCH('PR Expenditure_7A import-export'!N2,'PR Expenditure_7A'!B$9:B$78,0)),"")</f>
        <v/>
      </c>
      <c r="K2" s="1412"/>
      <c r="L2" s="1413"/>
      <c r="M2" s="1388">
        <f>M1+1</f>
        <v>0</v>
      </c>
      <c r="N2" s="1388" t="str">
        <f>"Costgrp"&amp;M2</f>
        <v>Costgrp0</v>
      </c>
      <c r="O2" s="1410" t="s">
        <v>201</v>
      </c>
      <c r="P2" s="1415" t="s">
        <v>314</v>
      </c>
      <c r="Q2" s="1416" t="s">
        <v>314</v>
      </c>
      <c r="R2" s="436"/>
      <c r="S2" s="436"/>
      <c r="T2" s="436"/>
      <c r="U2" s="100"/>
    </row>
    <row r="3" spans="1:25" s="434" customFormat="1" ht="20.100000000000001" customHeight="1" x14ac:dyDescent="0.25">
      <c r="A3" s="1411" t="s">
        <v>2494</v>
      </c>
      <c r="B3" s="489"/>
      <c r="C3" s="1412">
        <v>785245.02674094005</v>
      </c>
      <c r="D3" s="83">
        <f>IFERROR(INDEX('PR Expenditure_7A'!F$9:F$78,MATCH('PR Expenditure_7A import-export'!N3,'PR Expenditure_7A'!B$9:B$78,0)),"")</f>
        <v>612412.59000000008</v>
      </c>
      <c r="E3" s="1412"/>
      <c r="F3" s="1413"/>
      <c r="G3" s="1414"/>
      <c r="H3" s="489"/>
      <c r="I3" s="1412">
        <v>1136845.2883639301</v>
      </c>
      <c r="J3" s="83">
        <f>IFERROR(INDEX('PR Expenditure_7A'!L$9:L$78,MATCH('PR Expenditure_7A import-export'!N3,'PR Expenditure_7A'!B$9:B$78,0)),"")</f>
        <v>943171.89999999991</v>
      </c>
      <c r="K3" s="1412"/>
      <c r="L3" s="1413"/>
      <c r="M3" s="1388">
        <f t="shared" ref="M3:M15" si="0">M2+1</f>
        <v>1</v>
      </c>
      <c r="N3" s="1388" t="str">
        <f t="shared" ref="N3:N15" si="1">"Costgrp"&amp;M3</f>
        <v>Costgrp1</v>
      </c>
      <c r="O3" s="1410" t="s">
        <v>2495</v>
      </c>
      <c r="P3" s="1415"/>
      <c r="Q3" s="1416">
        <v>1</v>
      </c>
      <c r="R3" s="436"/>
      <c r="S3" s="436"/>
      <c r="T3" s="436"/>
      <c r="U3" s="100"/>
    </row>
    <row r="4" spans="1:25" s="434" customFormat="1" ht="20.100000000000001" customHeight="1" x14ac:dyDescent="0.25">
      <c r="A4" s="1411" t="s">
        <v>2496</v>
      </c>
      <c r="B4" s="489"/>
      <c r="C4" s="1412">
        <v>17537.0333333333</v>
      </c>
      <c r="D4" s="83">
        <f>IFERROR(INDEX('PR Expenditure_7A'!F$9:F$78,MATCH('PR Expenditure_7A import-export'!N4,'PR Expenditure_7A'!B$9:B$78,0)),"")</f>
        <v>3878.79</v>
      </c>
      <c r="E4" s="1412"/>
      <c r="F4" s="1413"/>
      <c r="G4" s="1414"/>
      <c r="H4" s="489"/>
      <c r="I4" s="1412">
        <v>17537.0333333333</v>
      </c>
      <c r="J4" s="83">
        <f>IFERROR(INDEX('PR Expenditure_7A'!L$9:L$78,MATCH('PR Expenditure_7A import-export'!N4,'PR Expenditure_7A'!B$9:B$78,0)),"")</f>
        <v>3878.79</v>
      </c>
      <c r="K4" s="1412"/>
      <c r="L4" s="1413"/>
      <c r="M4" s="1388">
        <f t="shared" si="0"/>
        <v>2</v>
      </c>
      <c r="N4" s="1388" t="str">
        <f t="shared" si="1"/>
        <v>Costgrp2</v>
      </c>
      <c r="O4" s="1410" t="s">
        <v>2497</v>
      </c>
      <c r="P4" s="1415"/>
      <c r="Q4" s="1416">
        <v>10</v>
      </c>
      <c r="R4" s="436"/>
      <c r="S4" s="436"/>
      <c r="T4" s="436"/>
      <c r="U4" s="100"/>
    </row>
    <row r="5" spans="1:25" s="434" customFormat="1" ht="20.100000000000001" customHeight="1" x14ac:dyDescent="0.25">
      <c r="A5" s="1411" t="s">
        <v>2498</v>
      </c>
      <c r="B5" s="489"/>
      <c r="C5" s="1412">
        <v>90308.3075668573</v>
      </c>
      <c r="D5" s="83">
        <f>IFERROR(INDEX('PR Expenditure_7A'!F$9:F$78,MATCH('PR Expenditure_7A import-export'!N5,'PR Expenditure_7A'!B$9:B$78,0)),"")</f>
        <v>95117.51999999999</v>
      </c>
      <c r="E5" s="1412"/>
      <c r="F5" s="1413"/>
      <c r="G5" s="1414"/>
      <c r="H5" s="489"/>
      <c r="I5" s="1412">
        <v>126936.459278095</v>
      </c>
      <c r="J5" s="83">
        <f>IFERROR(INDEX('PR Expenditure_7A'!L$9:L$78,MATCH('PR Expenditure_7A import-export'!N5,'PR Expenditure_7A'!B$9:B$78,0)),"")</f>
        <v>132348.59999999998</v>
      </c>
      <c r="K5" s="1412"/>
      <c r="L5" s="1413"/>
      <c r="M5" s="1388">
        <f t="shared" si="0"/>
        <v>3</v>
      </c>
      <c r="N5" s="1388" t="str">
        <f t="shared" si="1"/>
        <v>Costgrp3</v>
      </c>
      <c r="O5" s="1410" t="s">
        <v>2499</v>
      </c>
      <c r="P5" s="1415"/>
      <c r="Q5" s="1416">
        <v>11</v>
      </c>
      <c r="R5" s="436"/>
      <c r="S5" s="436"/>
      <c r="T5" s="436"/>
      <c r="U5" s="100"/>
    </row>
    <row r="6" spans="1:25" s="434" customFormat="1" ht="20.100000000000001" customHeight="1" x14ac:dyDescent="0.25">
      <c r="A6" s="1411" t="s">
        <v>2500</v>
      </c>
      <c r="B6" s="489"/>
      <c r="C6" s="1412">
        <v>78613.480976375198</v>
      </c>
      <c r="D6" s="83">
        <f>IFERROR(INDEX('PR Expenditure_7A'!F$9:F$78,MATCH('PR Expenditure_7A import-export'!N6,'PR Expenditure_7A'!B$9:B$78,0)),"")</f>
        <v>31040.879999999997</v>
      </c>
      <c r="E6" s="1412"/>
      <c r="F6" s="1413"/>
      <c r="G6" s="1414"/>
      <c r="H6" s="489"/>
      <c r="I6" s="1412">
        <v>80265.695976375195</v>
      </c>
      <c r="J6" s="83">
        <f>IFERROR(INDEX('PR Expenditure_7A'!L$9:L$78,MATCH('PR Expenditure_7A import-export'!N6,'PR Expenditure_7A'!B$9:B$78,0)),"")</f>
        <v>32071.84</v>
      </c>
      <c r="K6" s="1412"/>
      <c r="L6" s="1413"/>
      <c r="M6" s="1388">
        <f t="shared" si="0"/>
        <v>4</v>
      </c>
      <c r="N6" s="1388" t="str">
        <f t="shared" si="1"/>
        <v>Costgrp4</v>
      </c>
      <c r="O6" s="1410" t="s">
        <v>2501</v>
      </c>
      <c r="P6" s="1415"/>
      <c r="Q6" s="1416">
        <v>12</v>
      </c>
      <c r="R6" s="436"/>
      <c r="S6" s="436"/>
      <c r="T6" s="436"/>
      <c r="U6" s="100"/>
    </row>
    <row r="7" spans="1:25" s="434" customFormat="1" ht="20.100000000000001" customHeight="1" x14ac:dyDescent="0.25">
      <c r="A7" s="1411" t="s">
        <v>2502</v>
      </c>
      <c r="B7" s="489"/>
      <c r="C7" s="1412">
        <v>0</v>
      </c>
      <c r="D7" s="83">
        <f>IFERROR(INDEX('PR Expenditure_7A'!F$9:F$78,MATCH('PR Expenditure_7A import-export'!N7,'PR Expenditure_7A'!B$9:B$78,0)),"")</f>
        <v>0</v>
      </c>
      <c r="E7" s="1412"/>
      <c r="F7" s="1413"/>
      <c r="G7" s="1414"/>
      <c r="H7" s="489"/>
      <c r="I7" s="1412">
        <v>0</v>
      </c>
      <c r="J7" s="83">
        <f>IFERROR(INDEX('PR Expenditure_7A'!L$9:L$78,MATCH('PR Expenditure_7A import-export'!N7,'PR Expenditure_7A'!B$9:B$78,0)),"")</f>
        <v>0</v>
      </c>
      <c r="K7" s="1412"/>
      <c r="L7" s="1413"/>
      <c r="M7" s="1388">
        <f t="shared" si="0"/>
        <v>5</v>
      </c>
      <c r="N7" s="1388" t="str">
        <f t="shared" si="1"/>
        <v>Costgrp5</v>
      </c>
      <c r="O7" s="1410" t="s">
        <v>2503</v>
      </c>
      <c r="P7" s="1415"/>
      <c r="Q7" s="1416">
        <v>13</v>
      </c>
      <c r="R7" s="436"/>
      <c r="S7" s="436"/>
      <c r="T7" s="436"/>
      <c r="U7" s="100"/>
    </row>
    <row r="8" spans="1:25" s="434" customFormat="1" ht="20.100000000000001" customHeight="1" x14ac:dyDescent="0.25">
      <c r="A8" s="1411" t="s">
        <v>2504</v>
      </c>
      <c r="B8" s="489"/>
      <c r="C8" s="1412">
        <v>299417.09442701301</v>
      </c>
      <c r="D8" s="83">
        <f>IFERROR(INDEX('PR Expenditure_7A'!F$9:F$78,MATCH('PR Expenditure_7A import-export'!N8,'PR Expenditure_7A'!B$9:B$78,0)),"")</f>
        <v>239291.00999999998</v>
      </c>
      <c r="E8" s="1412"/>
      <c r="F8" s="1413"/>
      <c r="G8" s="1414"/>
      <c r="H8" s="489"/>
      <c r="I8" s="1412">
        <v>385484.65385558398</v>
      </c>
      <c r="J8" s="83">
        <f>IFERROR(INDEX('PR Expenditure_7A'!L$9:L$78,MATCH('PR Expenditure_7A import-export'!N8,'PR Expenditure_7A'!B$9:B$78,0)),"")</f>
        <v>297908.58</v>
      </c>
      <c r="K8" s="1412"/>
      <c r="L8" s="1413"/>
      <c r="M8" s="1388">
        <f t="shared" si="0"/>
        <v>6</v>
      </c>
      <c r="N8" s="1388" t="str">
        <f t="shared" si="1"/>
        <v>Costgrp6</v>
      </c>
      <c r="O8" s="1410" t="s">
        <v>2505</v>
      </c>
      <c r="P8" s="1415"/>
      <c r="Q8" s="1416">
        <v>2</v>
      </c>
      <c r="R8" s="436"/>
      <c r="S8" s="436"/>
      <c r="T8" s="436"/>
      <c r="U8" s="100"/>
    </row>
    <row r="9" spans="1:25" s="434" customFormat="1" ht="20.100000000000001" customHeight="1" x14ac:dyDescent="0.25">
      <c r="A9" s="1411" t="s">
        <v>2506</v>
      </c>
      <c r="B9" s="489"/>
      <c r="C9" s="1412">
        <v>811645.48646632896</v>
      </c>
      <c r="D9" s="83">
        <f>IFERROR(INDEX('PR Expenditure_7A'!F$9:F$78,MATCH('PR Expenditure_7A import-export'!N9,'PR Expenditure_7A'!B$9:B$78,0)),"")</f>
        <v>323484.39</v>
      </c>
      <c r="E9" s="1412"/>
      <c r="F9" s="1413"/>
      <c r="G9" s="1414"/>
      <c r="H9" s="489"/>
      <c r="I9" s="1412">
        <v>886211.31186656398</v>
      </c>
      <c r="J9" s="83">
        <f>IFERROR(INDEX('PR Expenditure_7A'!L$9:L$78,MATCH('PR Expenditure_7A import-export'!N9,'PR Expenditure_7A'!B$9:B$78,0)),"")</f>
        <v>388810.27999999991</v>
      </c>
      <c r="K9" s="1412"/>
      <c r="L9" s="1413"/>
      <c r="M9" s="1388">
        <f t="shared" si="0"/>
        <v>7</v>
      </c>
      <c r="N9" s="1388" t="str">
        <f t="shared" si="1"/>
        <v>Costgrp7</v>
      </c>
      <c r="O9" s="1410" t="s">
        <v>2507</v>
      </c>
      <c r="P9" s="1415"/>
      <c r="Q9" s="1416">
        <v>3</v>
      </c>
      <c r="R9" s="436"/>
      <c r="S9" s="436"/>
      <c r="T9" s="436"/>
      <c r="U9" s="100"/>
    </row>
    <row r="10" spans="1:25" s="434" customFormat="1" ht="20.100000000000001" customHeight="1" x14ac:dyDescent="0.25">
      <c r="A10" s="1411" t="s">
        <v>2508</v>
      </c>
      <c r="B10" s="489"/>
      <c r="C10" s="1412">
        <v>0</v>
      </c>
      <c r="D10" s="83">
        <f>IFERROR(INDEX('PR Expenditure_7A'!F$9:F$78,MATCH('PR Expenditure_7A import-export'!N10,'PR Expenditure_7A'!B$9:B$78,0)),"")</f>
        <v>0</v>
      </c>
      <c r="E10" s="1412"/>
      <c r="F10" s="1413"/>
      <c r="G10" s="1414"/>
      <c r="H10" s="489"/>
      <c r="I10" s="1412">
        <v>0</v>
      </c>
      <c r="J10" s="83">
        <f>IFERROR(INDEX('PR Expenditure_7A'!L$9:L$78,MATCH('PR Expenditure_7A import-export'!N10,'PR Expenditure_7A'!B$9:B$78,0)),"")</f>
        <v>0</v>
      </c>
      <c r="K10" s="1412"/>
      <c r="L10" s="1413"/>
      <c r="M10" s="1388">
        <f t="shared" si="0"/>
        <v>8</v>
      </c>
      <c r="N10" s="1388" t="str">
        <f t="shared" si="1"/>
        <v>Costgrp8</v>
      </c>
      <c r="O10" s="1410" t="s">
        <v>2509</v>
      </c>
      <c r="P10" s="1415"/>
      <c r="Q10" s="1416">
        <v>4</v>
      </c>
      <c r="R10" s="436"/>
      <c r="S10" s="436"/>
      <c r="T10" s="436"/>
      <c r="U10" s="100"/>
    </row>
    <row r="11" spans="1:25" s="434" customFormat="1" ht="20.100000000000001" customHeight="1" x14ac:dyDescent="0.25">
      <c r="A11" s="1411" t="s">
        <v>2510</v>
      </c>
      <c r="B11" s="489"/>
      <c r="C11" s="1412">
        <v>979298.03749999998</v>
      </c>
      <c r="D11" s="83">
        <f>IFERROR(INDEX('PR Expenditure_7A'!F$9:F$78,MATCH('PR Expenditure_7A import-export'!N11,'PR Expenditure_7A'!B$9:B$78,0)),"")</f>
        <v>449032.16000000003</v>
      </c>
      <c r="E11" s="1412"/>
      <c r="F11" s="1413"/>
      <c r="G11" s="1414"/>
      <c r="H11" s="489"/>
      <c r="I11" s="1412">
        <v>986284.46750000003</v>
      </c>
      <c r="J11" s="83">
        <f>IFERROR(INDEX('PR Expenditure_7A'!L$9:L$78,MATCH('PR Expenditure_7A import-export'!N11,'PR Expenditure_7A'!B$9:B$78,0)),"")</f>
        <v>456018.59</v>
      </c>
      <c r="K11" s="1412"/>
      <c r="L11" s="1413"/>
      <c r="M11" s="1388">
        <f t="shared" si="0"/>
        <v>9</v>
      </c>
      <c r="N11" s="1388" t="str">
        <f t="shared" si="1"/>
        <v>Costgrp9</v>
      </c>
      <c r="O11" s="1410" t="s">
        <v>2511</v>
      </c>
      <c r="P11" s="1415"/>
      <c r="Q11" s="1416">
        <v>5</v>
      </c>
      <c r="R11" s="436"/>
      <c r="S11" s="436"/>
      <c r="T11" s="436"/>
      <c r="U11" s="100"/>
    </row>
    <row r="12" spans="1:25" s="434" customFormat="1" ht="20.100000000000001" customHeight="1" x14ac:dyDescent="0.25">
      <c r="A12" s="1411" t="s">
        <v>2512</v>
      </c>
      <c r="B12" s="489"/>
      <c r="C12" s="1412">
        <v>268331.85645938298</v>
      </c>
      <c r="D12" s="83">
        <f>IFERROR(INDEX('PR Expenditure_7A'!F$9:F$78,MATCH('PR Expenditure_7A import-export'!N12,'PR Expenditure_7A'!B$9:B$78,0)),"")</f>
        <v>69233.55</v>
      </c>
      <c r="E12" s="1412"/>
      <c r="F12" s="1413"/>
      <c r="G12" s="1414"/>
      <c r="H12" s="489"/>
      <c r="I12" s="1412">
        <v>268331.85645938298</v>
      </c>
      <c r="J12" s="83">
        <f>IFERROR(INDEX('PR Expenditure_7A'!L$9:L$78,MATCH('PR Expenditure_7A import-export'!N12,'PR Expenditure_7A'!B$9:B$78,0)),"")</f>
        <v>69233.55</v>
      </c>
      <c r="K12" s="1412"/>
      <c r="L12" s="1413"/>
      <c r="M12" s="1388">
        <f t="shared" si="0"/>
        <v>10</v>
      </c>
      <c r="N12" s="1388" t="str">
        <f t="shared" si="1"/>
        <v>Costgrp10</v>
      </c>
      <c r="O12" s="1410" t="s">
        <v>2513</v>
      </c>
      <c r="P12" s="1415"/>
      <c r="Q12" s="1416">
        <v>6</v>
      </c>
      <c r="R12" s="436"/>
      <c r="S12" s="436"/>
      <c r="T12" s="436"/>
      <c r="U12" s="100"/>
    </row>
    <row r="13" spans="1:25" s="434" customFormat="1" ht="20.100000000000001" customHeight="1" x14ac:dyDescent="0.25">
      <c r="A13" s="1411" t="s">
        <v>2514</v>
      </c>
      <c r="B13" s="489"/>
      <c r="C13" s="1412">
        <v>117502.30333333299</v>
      </c>
      <c r="D13" s="83">
        <f>IFERROR(INDEX('PR Expenditure_7A'!F$9:F$78,MATCH('PR Expenditure_7A import-export'!N13,'PR Expenditure_7A'!B$9:B$78,0)),"")</f>
        <v>116327.75</v>
      </c>
      <c r="E13" s="1412"/>
      <c r="F13" s="1413"/>
      <c r="G13" s="1414"/>
      <c r="H13" s="489"/>
      <c r="I13" s="1412">
        <v>117502.30333333299</v>
      </c>
      <c r="J13" s="83">
        <f>IFERROR(INDEX('PR Expenditure_7A'!L$9:L$78,MATCH('PR Expenditure_7A import-export'!N13,'PR Expenditure_7A'!B$9:B$78,0)),"")</f>
        <v>116442.78</v>
      </c>
      <c r="K13" s="1412"/>
      <c r="L13" s="1413"/>
      <c r="M13" s="1388">
        <f t="shared" si="0"/>
        <v>11</v>
      </c>
      <c r="N13" s="1388" t="str">
        <f t="shared" si="1"/>
        <v>Costgrp11</v>
      </c>
      <c r="O13" s="1410" t="s">
        <v>2515</v>
      </c>
      <c r="P13" s="1415"/>
      <c r="Q13" s="1416">
        <v>7</v>
      </c>
      <c r="R13" s="436"/>
      <c r="S13" s="436"/>
      <c r="T13" s="436"/>
      <c r="U13" s="100"/>
    </row>
    <row r="14" spans="1:25" s="434" customFormat="1" ht="20.100000000000001" customHeight="1" x14ac:dyDescent="0.25">
      <c r="A14" s="1411" t="s">
        <v>2516</v>
      </c>
      <c r="B14" s="489"/>
      <c r="C14" s="1412">
        <v>189052.52291464299</v>
      </c>
      <c r="D14" s="83">
        <f>IFERROR(INDEX('PR Expenditure_7A'!F$9:F$78,MATCH('PR Expenditure_7A import-export'!N14,'PR Expenditure_7A'!B$9:B$78,0)),"")</f>
        <v>72772.579999999987</v>
      </c>
      <c r="E14" s="1412"/>
      <c r="F14" s="1413"/>
      <c r="G14" s="1414"/>
      <c r="H14" s="489"/>
      <c r="I14" s="1412">
        <v>189052.52291464299</v>
      </c>
      <c r="J14" s="83">
        <f>IFERROR(INDEX('PR Expenditure_7A'!L$9:L$78,MATCH('PR Expenditure_7A import-export'!N14,'PR Expenditure_7A'!B$9:B$78,0)),"")</f>
        <v>74934.48000000001</v>
      </c>
      <c r="K14" s="1412"/>
      <c r="L14" s="1413"/>
      <c r="M14" s="1388">
        <f t="shared" si="0"/>
        <v>12</v>
      </c>
      <c r="N14" s="1388" t="str">
        <f t="shared" si="1"/>
        <v>Costgrp12</v>
      </c>
      <c r="O14" s="1410" t="s">
        <v>2517</v>
      </c>
      <c r="P14" s="1415"/>
      <c r="Q14" s="1416">
        <v>8</v>
      </c>
      <c r="R14" s="436"/>
      <c r="S14" s="436"/>
      <c r="T14" s="436"/>
      <c r="U14" s="100"/>
    </row>
    <row r="15" spans="1:25" s="434" customFormat="1" ht="20.100000000000001" customHeight="1" x14ac:dyDescent="0.25">
      <c r="A15" s="1411" t="s">
        <v>2518</v>
      </c>
      <c r="B15" s="489"/>
      <c r="C15" s="1412">
        <v>34133.72</v>
      </c>
      <c r="D15" s="83">
        <f>IFERROR(INDEX('PR Expenditure_7A'!F$9:F$78,MATCH('PR Expenditure_7A import-export'!N15,'PR Expenditure_7A'!B$9:B$78,0)),"")</f>
        <v>5411.91</v>
      </c>
      <c r="E15" s="1412"/>
      <c r="F15" s="1413"/>
      <c r="G15" s="1414"/>
      <c r="H15" s="489"/>
      <c r="I15" s="1412">
        <v>39666.74</v>
      </c>
      <c r="J15" s="83">
        <f>IFERROR(INDEX('PR Expenditure_7A'!L$9:L$78,MATCH('PR Expenditure_7A import-export'!N15,'PR Expenditure_7A'!B$9:B$78,0)),"")</f>
        <v>5411.91</v>
      </c>
      <c r="K15" s="1412"/>
      <c r="L15" s="1413"/>
      <c r="M15" s="1388">
        <f t="shared" si="0"/>
        <v>13</v>
      </c>
      <c r="N15" s="1388" t="str">
        <f t="shared" si="1"/>
        <v>Costgrp13</v>
      </c>
      <c r="O15" s="1410" t="s">
        <v>2519</v>
      </c>
      <c r="P15" s="1415"/>
      <c r="Q15" s="1416">
        <v>9</v>
      </c>
      <c r="R15" s="436"/>
      <c r="S15" s="436"/>
      <c r="T15" s="436"/>
      <c r="U15" s="100"/>
    </row>
    <row r="16" spans="1:25" s="451" customFormat="1" ht="21" customHeight="1" x14ac:dyDescent="0.25">
      <c r="J16" s="482"/>
      <c r="M16">
        <v>-1</v>
      </c>
      <c r="N16"/>
      <c r="O16" s="648" t="s">
        <v>203</v>
      </c>
      <c r="P16" s="1256" t="s">
        <v>317</v>
      </c>
      <c r="Q16" s="648" t="s">
        <v>316</v>
      </c>
      <c r="R16" s="648"/>
      <c r="S16" s="453"/>
      <c r="T16" s="453"/>
      <c r="U16" s="481"/>
      <c r="V16" s="480"/>
      <c r="W16" s="480"/>
      <c r="X16" s="480"/>
      <c r="Y16" s="480"/>
    </row>
    <row r="17" spans="1:25" s="434" customFormat="1" ht="20.45" hidden="1" customHeight="1" x14ac:dyDescent="0.25">
      <c r="A17" s="479" t="s">
        <v>315</v>
      </c>
      <c r="B17" s="445"/>
      <c r="C17" s="449" t="s">
        <v>217</v>
      </c>
      <c r="D17" s="450" t="str">
        <f>IFERROR(INDEX('PR Expenditure_7A'!F$9:F$78,MATCH('PR Expenditure_7A import-export'!N17,'PR Expenditure_7A'!B$9:B$78,0)),"")</f>
        <v/>
      </c>
      <c r="E17" s="449"/>
      <c r="F17" s="448"/>
      <c r="G17" s="474"/>
      <c r="H17" s="445"/>
      <c r="I17" s="449" t="s">
        <v>296</v>
      </c>
      <c r="J17" s="450" t="str">
        <f>IFERROR(INDEX('PR Expenditure_7A'!L$9:L$78,MATCH('PR Expenditure_7A import-export'!N17,'PR Expenditure_7A'!B$9:B$78,0)),"")</f>
        <v/>
      </c>
      <c r="K17" s="449"/>
      <c r="L17" s="448"/>
      <c r="M17">
        <f>M16+1</f>
        <v>0</v>
      </c>
      <c r="N17" t="str">
        <f>"Costgrp"&amp;M17</f>
        <v>Costgrp0</v>
      </c>
      <c r="O17" s="440" t="s">
        <v>201</v>
      </c>
      <c r="P17" s="1257" t="s">
        <v>314</v>
      </c>
      <c r="Q17" s="436" t="s">
        <v>313</v>
      </c>
      <c r="R17" s="436"/>
      <c r="S17" s="436"/>
      <c r="T17" s="436"/>
      <c r="U17" s="468"/>
      <c r="V17" s="467"/>
      <c r="W17" s="467"/>
      <c r="X17" s="467"/>
      <c r="Y17" s="467"/>
    </row>
    <row r="18" spans="1:25" s="434" customFormat="1" ht="20.100000000000001" customHeight="1" x14ac:dyDescent="0.25">
      <c r="A18" s="434" t="s">
        <v>1958</v>
      </c>
      <c r="B18" s="477"/>
      <c r="C18" s="465"/>
      <c r="D18" s="465"/>
      <c r="E18" s="464"/>
      <c r="F18" s="463"/>
      <c r="G18" s="476"/>
      <c r="H18" s="466"/>
      <c r="I18" s="465"/>
      <c r="J18" s="465"/>
      <c r="K18" s="464"/>
      <c r="L18" s="463"/>
      <c r="M18">
        <v>-1</v>
      </c>
      <c r="N18"/>
      <c r="O18" s="648" t="s">
        <v>203</v>
      </c>
      <c r="P18" s="988" t="s">
        <v>1958</v>
      </c>
      <c r="Q18" s="648"/>
      <c r="R18" s="436"/>
      <c r="S18" s="666"/>
      <c r="T18" s="478"/>
      <c r="U18" s="666"/>
      <c r="V18" s="467"/>
      <c r="W18" s="467"/>
      <c r="X18" s="467"/>
      <c r="Y18" s="467"/>
    </row>
    <row r="19" spans="1:25" s="434" customFormat="1" ht="23.1" hidden="1" customHeight="1" x14ac:dyDescent="0.25">
      <c r="A19" s="462" t="str">
        <f>IFERROR(INDEX('Reference Records'!$B$101:$B$177,MATCH('PR Expenditure_7A import-export'!B19,'Reference Records'!$E$101:$E$177,0)),"")</f>
        <v/>
      </c>
      <c r="B19" s="475" t="str">
        <f>IFERROR(INDEX('PR Expenditure_7A'!C$9:C$78,MATCH('PR Expenditure_7A import-export'!N19,'PR Expenditure_7A'!B$9:B$78,0)),"")</f>
        <v/>
      </c>
      <c r="C19" s="449" t="s">
        <v>217</v>
      </c>
      <c r="D19" s="450" t="str">
        <f>IFERROR(INDEX('PR Expenditure_7A'!F$9:F$78,MATCH('PR Expenditure_7A import-export'!N19,'PR Expenditure_7A'!B$9:B$78,0)),"")</f>
        <v/>
      </c>
      <c r="E19" s="449"/>
      <c r="F19" s="448"/>
      <c r="G19" s="474"/>
      <c r="H19" s="445"/>
      <c r="I19" s="449" t="s">
        <v>296</v>
      </c>
      <c r="J19" s="450" t="str">
        <f>IFERROR(INDEX('PR Expenditure_7A'!L$9:L$78,MATCH('PR Expenditure_7A import-export'!N19,'PR Expenditure_7A'!B$9:B$78,0)),"")</f>
        <v/>
      </c>
      <c r="K19" s="449"/>
      <c r="L19" s="448"/>
      <c r="M19">
        <f>M18+1</f>
        <v>0</v>
      </c>
      <c r="N19" t="str">
        <f>"Costgrpnew"&amp;M19</f>
        <v>Costgrpnew0</v>
      </c>
      <c r="O19" s="440" t="s">
        <v>201</v>
      </c>
      <c r="Q19" s="436"/>
      <c r="R19" s="436"/>
      <c r="S19" s="436"/>
      <c r="T19" s="436"/>
      <c r="U19" s="468"/>
      <c r="V19" s="467"/>
      <c r="W19" s="467"/>
      <c r="X19" s="467"/>
      <c r="Y19" s="467"/>
    </row>
    <row r="20" spans="1:25" s="434" customFormat="1" ht="15" customHeight="1" x14ac:dyDescent="0.25">
      <c r="A20" s="462"/>
      <c r="B20" s="475"/>
      <c r="C20" s="454"/>
      <c r="D20" s="450"/>
      <c r="E20" s="454"/>
      <c r="F20" s="454"/>
      <c r="G20" s="454"/>
      <c r="H20" s="473"/>
      <c r="I20" s="454"/>
      <c r="J20" s="454"/>
      <c r="K20" s="454"/>
      <c r="L20" s="454"/>
      <c r="M20"/>
      <c r="N20"/>
      <c r="O20" s="440"/>
      <c r="P20" s="984"/>
      <c r="Q20" s="436"/>
      <c r="R20" s="436"/>
      <c r="S20" s="436"/>
      <c r="T20" s="436"/>
      <c r="U20" s="468"/>
      <c r="V20" s="467"/>
      <c r="W20" s="467"/>
      <c r="X20" s="467"/>
      <c r="Y20" s="467"/>
    </row>
    <row r="21" spans="1:25" s="451" customFormat="1" ht="59.45" customHeight="1" x14ac:dyDescent="0.25">
      <c r="A21" s="1417" t="s">
        <v>310</v>
      </c>
      <c r="B21" s="1417" t="s">
        <v>309</v>
      </c>
      <c r="C21" s="1407" t="s">
        <v>228</v>
      </c>
      <c r="D21" s="1407" t="s">
        <v>302</v>
      </c>
      <c r="E21" s="1407" t="s">
        <v>226</v>
      </c>
      <c r="F21" s="1407" t="s">
        <v>299</v>
      </c>
      <c r="G21" s="1407" t="s">
        <v>319</v>
      </c>
      <c r="H21" s="489"/>
      <c r="I21" s="1407" t="s">
        <v>301</v>
      </c>
      <c r="J21" s="1407" t="s">
        <v>300</v>
      </c>
      <c r="K21" s="1407" t="s">
        <v>223</v>
      </c>
      <c r="L21" s="1407" t="s">
        <v>299</v>
      </c>
      <c r="M21" s="1388">
        <v>-1</v>
      </c>
      <c r="N21" s="1388"/>
      <c r="O21" s="1408" t="s">
        <v>203</v>
      </c>
      <c r="P21" s="985"/>
      <c r="Q21" s="453"/>
      <c r="R21" s="453"/>
      <c r="S21" s="453"/>
      <c r="T21" s="453"/>
      <c r="U21" s="242"/>
    </row>
    <row r="22" spans="1:25" s="434" customFormat="1" ht="15.75" hidden="1" x14ac:dyDescent="0.25">
      <c r="A22" s="1418" t="s">
        <v>307</v>
      </c>
      <c r="B22" s="1418" t="s">
        <v>306</v>
      </c>
      <c r="C22" s="1412" t="s">
        <v>217</v>
      </c>
      <c r="D22" s="83" t="str">
        <f>IFERROR(INDEX('PR Expenditure_7A'!F$84:F$183,MATCH('PR Expenditure_7A import-export'!N22,'PR Expenditure_7A'!B$84:B$183,0)),"")</f>
        <v/>
      </c>
      <c r="E22" s="1412"/>
      <c r="F22" s="1413"/>
      <c r="G22" s="1419"/>
      <c r="H22" s="489"/>
      <c r="I22" s="1412" t="s">
        <v>296</v>
      </c>
      <c r="J22" s="83" t="str">
        <f>IFERROR(INDEX('PR Expenditure_7A'!L$84:L$183,MATCH('PR Expenditure_7A import-export'!N22,'PR Expenditure_7A'!B$84:B$183,0)),"")</f>
        <v/>
      </c>
      <c r="K22" s="1412"/>
      <c r="L22" s="1413"/>
      <c r="M22" s="1388">
        <f>M21+1</f>
        <v>0</v>
      </c>
      <c r="N22" s="1388" t="str">
        <f>"Int"&amp;M22</f>
        <v>Int0</v>
      </c>
      <c r="O22" s="1410" t="s">
        <v>201</v>
      </c>
      <c r="P22" s="984"/>
      <c r="Q22" s="436"/>
      <c r="R22" s="436"/>
      <c r="S22" s="436"/>
      <c r="T22" s="436"/>
      <c r="U22" s="100"/>
    </row>
    <row r="23" spans="1:25" s="434" customFormat="1" ht="15.75" x14ac:dyDescent="0.25">
      <c r="A23" s="1418" t="s">
        <v>2336</v>
      </c>
      <c r="B23" s="1418" t="s">
        <v>2520</v>
      </c>
      <c r="C23" s="1412">
        <v>545.91800000000001</v>
      </c>
      <c r="D23" s="83">
        <f>IFERROR(INDEX('PR Expenditure_7A'!F$84:F$183,MATCH('PR Expenditure_7A import-export'!N23,'PR Expenditure_7A'!B$84:B$183,0)),"")</f>
        <v>0</v>
      </c>
      <c r="E23" s="1412"/>
      <c r="F23" s="1413"/>
      <c r="G23" s="1419"/>
      <c r="H23" s="489"/>
      <c r="I23" s="1412">
        <v>54666.59</v>
      </c>
      <c r="J23" s="83">
        <f>IFERROR(INDEX('PR Expenditure_7A'!L$84:L$183,MATCH('PR Expenditure_7A import-export'!N23,'PR Expenditure_7A'!B$84:B$183,0)),"")</f>
        <v>54666.59</v>
      </c>
      <c r="K23" s="1412"/>
      <c r="L23" s="1413"/>
      <c r="M23" s="1388">
        <f t="shared" ref="M23:M37" si="2">M22+1</f>
        <v>1</v>
      </c>
      <c r="N23" s="1388" t="str">
        <f t="shared" ref="N23:N37" si="3">"Int"&amp;M23</f>
        <v>Int1</v>
      </c>
      <c r="O23" s="1410" t="s">
        <v>2521</v>
      </c>
      <c r="P23" s="984"/>
      <c r="Q23" s="436"/>
      <c r="R23" s="436"/>
      <c r="S23" s="436"/>
      <c r="T23" s="436"/>
      <c r="U23" s="100"/>
    </row>
    <row r="24" spans="1:25" s="434" customFormat="1" ht="15.75" x14ac:dyDescent="0.25">
      <c r="A24" s="1418" t="s">
        <v>2336</v>
      </c>
      <c r="B24" s="1418" t="s">
        <v>2522</v>
      </c>
      <c r="C24" s="1412">
        <v>7196.0896720272804</v>
      </c>
      <c r="D24" s="83">
        <f>IFERROR(INDEX('PR Expenditure_7A'!F$84:F$183,MATCH('PR Expenditure_7A import-export'!N24,'PR Expenditure_7A'!B$84:B$183,0)),"")</f>
        <v>0</v>
      </c>
      <c r="E24" s="1412"/>
      <c r="F24" s="1413"/>
      <c r="G24" s="1419"/>
      <c r="H24" s="489"/>
      <c r="I24" s="1412">
        <v>7196.0896720272804</v>
      </c>
      <c r="J24" s="83">
        <f>IFERROR(INDEX('PR Expenditure_7A'!L$84:L$183,MATCH('PR Expenditure_7A import-export'!N24,'PR Expenditure_7A'!B$84:B$183,0)),"")</f>
        <v>0</v>
      </c>
      <c r="K24" s="1412"/>
      <c r="L24" s="1413"/>
      <c r="M24" s="1388">
        <f t="shared" si="2"/>
        <v>2</v>
      </c>
      <c r="N24" s="1388" t="str">
        <f t="shared" si="3"/>
        <v>Int2</v>
      </c>
      <c r="O24" s="1410" t="s">
        <v>2523</v>
      </c>
      <c r="P24" s="984"/>
      <c r="Q24" s="436"/>
      <c r="R24" s="436"/>
      <c r="S24" s="436"/>
      <c r="T24" s="436"/>
      <c r="U24" s="100"/>
    </row>
    <row r="25" spans="1:25" s="434" customFormat="1" ht="30" x14ac:dyDescent="0.25">
      <c r="A25" s="1418" t="s">
        <v>2524</v>
      </c>
      <c r="B25" s="1418" t="s">
        <v>2525</v>
      </c>
      <c r="C25" s="1412">
        <v>29165</v>
      </c>
      <c r="D25" s="83">
        <f>IFERROR(INDEX('PR Expenditure_7A'!F$84:F$183,MATCH('PR Expenditure_7A import-export'!N25,'PR Expenditure_7A'!B$84:B$183,0)),"")</f>
        <v>24388.170000000035</v>
      </c>
      <c r="E25" s="1412"/>
      <c r="F25" s="1413"/>
      <c r="G25" s="1419"/>
      <c r="H25" s="489"/>
      <c r="I25" s="1412">
        <v>53330</v>
      </c>
      <c r="J25" s="83">
        <f>IFERROR(INDEX('PR Expenditure_7A'!L$84:L$183,MATCH('PR Expenditure_7A import-export'!N25,'PR Expenditure_7A'!B$84:B$183,0)),"")</f>
        <v>37290.330000000031</v>
      </c>
      <c r="K25" s="1412"/>
      <c r="L25" s="1413"/>
      <c r="M25" s="1388">
        <f t="shared" si="2"/>
        <v>3</v>
      </c>
      <c r="N25" s="1388" t="str">
        <f t="shared" si="3"/>
        <v>Int3</v>
      </c>
      <c r="O25" s="1410" t="s">
        <v>2526</v>
      </c>
      <c r="P25" s="984"/>
      <c r="Q25" s="436"/>
      <c r="R25" s="436"/>
      <c r="S25" s="436"/>
      <c r="T25" s="436"/>
      <c r="U25" s="100"/>
    </row>
    <row r="26" spans="1:25" s="434" customFormat="1" ht="30" x14ac:dyDescent="0.25">
      <c r="A26" s="1418" t="s">
        <v>2524</v>
      </c>
      <c r="B26" s="1418" t="s">
        <v>2527</v>
      </c>
      <c r="C26" s="1412">
        <v>50000</v>
      </c>
      <c r="D26" s="83">
        <f>IFERROR(INDEX('PR Expenditure_7A'!F$84:F$183,MATCH('PR Expenditure_7A import-export'!N26,'PR Expenditure_7A'!B$84:B$183,0)),"")</f>
        <v>50000</v>
      </c>
      <c r="E26" s="1412"/>
      <c r="F26" s="1413"/>
      <c r="G26" s="1419"/>
      <c r="H26" s="489"/>
      <c r="I26" s="1412">
        <v>50000</v>
      </c>
      <c r="J26" s="83">
        <f>IFERROR(INDEX('PR Expenditure_7A'!L$84:L$183,MATCH('PR Expenditure_7A import-export'!N26,'PR Expenditure_7A'!B$84:B$183,0)),"")</f>
        <v>50000</v>
      </c>
      <c r="K26" s="1412"/>
      <c r="L26" s="1413"/>
      <c r="M26" s="1388">
        <f t="shared" si="2"/>
        <v>4</v>
      </c>
      <c r="N26" s="1388" t="str">
        <f t="shared" si="3"/>
        <v>Int4</v>
      </c>
      <c r="O26" s="1410" t="s">
        <v>2528</v>
      </c>
      <c r="P26" s="984"/>
      <c r="Q26" s="436"/>
      <c r="R26" s="436"/>
      <c r="S26" s="436"/>
      <c r="T26" s="436"/>
      <c r="U26" s="100"/>
    </row>
    <row r="27" spans="1:25" s="434" customFormat="1" ht="15.75" x14ac:dyDescent="0.25">
      <c r="A27" s="1418" t="s">
        <v>2351</v>
      </c>
      <c r="B27" s="1418" t="s">
        <v>2476</v>
      </c>
      <c r="C27" s="1412">
        <v>601035.46538913099</v>
      </c>
      <c r="D27" s="83">
        <f>IFERROR(INDEX('PR Expenditure_7A'!F$84:F$183,MATCH('PR Expenditure_7A import-export'!N27,'PR Expenditure_7A'!B$84:B$183,0)),"")</f>
        <v>395732.25</v>
      </c>
      <c r="E27" s="1412"/>
      <c r="F27" s="1413"/>
      <c r="G27" s="1419"/>
      <c r="H27" s="489"/>
      <c r="I27" s="1412">
        <v>698400.04118688602</v>
      </c>
      <c r="J27" s="83">
        <f>IFERROR(INDEX('PR Expenditure_7A'!L$84:L$183,MATCH('PR Expenditure_7A import-export'!N27,'PR Expenditure_7A'!B$84:B$183,0)),"")</f>
        <v>493289.32999999996</v>
      </c>
      <c r="K27" s="1412"/>
      <c r="L27" s="1413"/>
      <c r="M27" s="1388">
        <f t="shared" si="2"/>
        <v>5</v>
      </c>
      <c r="N27" s="1388" t="str">
        <f t="shared" si="3"/>
        <v>Int5</v>
      </c>
      <c r="O27" s="1410" t="s">
        <v>2529</v>
      </c>
      <c r="P27" s="984"/>
      <c r="Q27" s="436"/>
      <c r="R27" s="436"/>
      <c r="S27" s="436"/>
      <c r="T27" s="436"/>
      <c r="U27" s="100"/>
    </row>
    <row r="28" spans="1:25" s="434" customFormat="1" ht="15.75" x14ac:dyDescent="0.25">
      <c r="A28" s="1418" t="s">
        <v>2351</v>
      </c>
      <c r="B28" s="1418" t="s">
        <v>2530</v>
      </c>
      <c r="C28" s="1412">
        <v>122741.904340002</v>
      </c>
      <c r="D28" s="83">
        <f>IFERROR(INDEX('PR Expenditure_7A'!F$84:F$183,MATCH('PR Expenditure_7A import-export'!N28,'PR Expenditure_7A'!B$84:B$183,0)),"")</f>
        <v>45435.01</v>
      </c>
      <c r="E28" s="1412"/>
      <c r="F28" s="1413"/>
      <c r="G28" s="1419"/>
      <c r="H28" s="489"/>
      <c r="I28" s="1412">
        <v>122741.904340002</v>
      </c>
      <c r="J28" s="83">
        <f>IFERROR(INDEX('PR Expenditure_7A'!L$84:L$183,MATCH('PR Expenditure_7A import-export'!N28,'PR Expenditure_7A'!B$84:B$183,0)),"")</f>
        <v>45556.28</v>
      </c>
      <c r="K28" s="1412"/>
      <c r="L28" s="1413"/>
      <c r="M28" s="1388">
        <f t="shared" si="2"/>
        <v>6</v>
      </c>
      <c r="N28" s="1388" t="str">
        <f t="shared" si="3"/>
        <v>Int6</v>
      </c>
      <c r="O28" s="1410" t="s">
        <v>2531</v>
      </c>
      <c r="P28" s="984"/>
      <c r="Q28" s="436"/>
      <c r="R28" s="436"/>
      <c r="S28" s="436"/>
      <c r="T28" s="436"/>
      <c r="U28" s="100"/>
    </row>
    <row r="29" spans="1:25" s="434" customFormat="1" ht="15.75" x14ac:dyDescent="0.25">
      <c r="A29" s="1418" t="s">
        <v>2351</v>
      </c>
      <c r="B29" s="1418" t="s">
        <v>2532</v>
      </c>
      <c r="C29" s="1412">
        <v>191021.66531732201</v>
      </c>
      <c r="D29" s="83">
        <f>IFERROR(INDEX('PR Expenditure_7A'!F$84:F$183,MATCH('PR Expenditure_7A import-export'!N29,'PR Expenditure_7A'!B$84:B$183,0)),"")</f>
        <v>31051.71</v>
      </c>
      <c r="E29" s="1412"/>
      <c r="F29" s="1413"/>
      <c r="G29" s="1419"/>
      <c r="H29" s="489"/>
      <c r="I29" s="1412">
        <v>202788.855975983</v>
      </c>
      <c r="J29" s="83">
        <f>IFERROR(INDEX('PR Expenditure_7A'!L$84:L$183,MATCH('PR Expenditure_7A import-export'!N29,'PR Expenditure_7A'!B$84:B$183,0)),"")</f>
        <v>43603.92</v>
      </c>
      <c r="K29" s="1412"/>
      <c r="L29" s="1413"/>
      <c r="M29" s="1388">
        <f t="shared" si="2"/>
        <v>7</v>
      </c>
      <c r="N29" s="1388" t="str">
        <f t="shared" si="3"/>
        <v>Int7</v>
      </c>
      <c r="O29" s="1410" t="s">
        <v>2533</v>
      </c>
      <c r="P29" s="984"/>
      <c r="Q29" s="436"/>
      <c r="R29" s="436"/>
      <c r="S29" s="436"/>
      <c r="T29" s="436"/>
      <c r="U29" s="100"/>
    </row>
    <row r="30" spans="1:25" s="434" customFormat="1" ht="30" x14ac:dyDescent="0.25">
      <c r="A30" s="1418" t="s">
        <v>2336</v>
      </c>
      <c r="B30" s="1418" t="s">
        <v>2534</v>
      </c>
      <c r="C30" s="1412">
        <v>197005.931003073</v>
      </c>
      <c r="D30" s="83">
        <f>IFERROR(INDEX('PR Expenditure_7A'!F$84:F$183,MATCH('PR Expenditure_7A import-export'!N30,'PR Expenditure_7A'!B$84:B$183,0)),"")</f>
        <v>192864.38</v>
      </c>
      <c r="E30" s="1412"/>
      <c r="F30" s="1413"/>
      <c r="G30" s="1419"/>
      <c r="H30" s="489"/>
      <c r="I30" s="1412">
        <v>223631.44095287099</v>
      </c>
      <c r="J30" s="83">
        <f>IFERROR(INDEX('PR Expenditure_7A'!L$84:L$183,MATCH('PR Expenditure_7A import-export'!N30,'PR Expenditure_7A'!B$84:B$183,0)),"")</f>
        <v>221173.65000000002</v>
      </c>
      <c r="K30" s="1412"/>
      <c r="L30" s="1413"/>
      <c r="M30" s="1388">
        <f t="shared" si="2"/>
        <v>8</v>
      </c>
      <c r="N30" s="1388" t="str">
        <f t="shared" si="3"/>
        <v>Int8</v>
      </c>
      <c r="O30" s="1410" t="s">
        <v>2535</v>
      </c>
      <c r="P30" s="984"/>
      <c r="Q30" s="436"/>
      <c r="R30" s="436"/>
      <c r="S30" s="436"/>
      <c r="T30" s="436"/>
      <c r="U30" s="100"/>
    </row>
    <row r="31" spans="1:25" s="434" customFormat="1" ht="15.75" x14ac:dyDescent="0.25">
      <c r="A31" s="1418" t="s">
        <v>2336</v>
      </c>
      <c r="B31" s="1418" t="s">
        <v>2536</v>
      </c>
      <c r="C31" s="1412">
        <v>11022</v>
      </c>
      <c r="D31" s="83">
        <f>IFERROR(INDEX('PR Expenditure_7A'!F$84:F$183,MATCH('PR Expenditure_7A import-export'!N31,'PR Expenditure_7A'!B$84:B$183,0)),"")</f>
        <v>10543.98</v>
      </c>
      <c r="E31" s="1412"/>
      <c r="F31" s="1413"/>
      <c r="G31" s="1419"/>
      <c r="H31" s="489"/>
      <c r="I31" s="1412">
        <v>13302</v>
      </c>
      <c r="J31" s="83">
        <f>IFERROR(INDEX('PR Expenditure_7A'!L$84:L$183,MATCH('PR Expenditure_7A import-export'!N31,'PR Expenditure_7A'!B$84:B$183,0)),"")</f>
        <v>13018.05</v>
      </c>
      <c r="K31" s="1412"/>
      <c r="L31" s="1413"/>
      <c r="M31" s="1388">
        <f t="shared" si="2"/>
        <v>9</v>
      </c>
      <c r="N31" s="1388" t="str">
        <f t="shared" si="3"/>
        <v>Int9</v>
      </c>
      <c r="O31" s="1410" t="s">
        <v>2537</v>
      </c>
      <c r="P31" s="984"/>
      <c r="Q31" s="436"/>
      <c r="R31" s="436"/>
      <c r="S31" s="436"/>
      <c r="T31" s="436"/>
      <c r="U31" s="100"/>
    </row>
    <row r="32" spans="1:25" s="434" customFormat="1" ht="30" x14ac:dyDescent="0.25">
      <c r="A32" s="1418" t="s">
        <v>2336</v>
      </c>
      <c r="B32" s="1418" t="s">
        <v>2538</v>
      </c>
      <c r="C32" s="1412">
        <v>149547.08386546001</v>
      </c>
      <c r="D32" s="83">
        <f>IFERROR(INDEX('PR Expenditure_7A'!F$84:F$183,MATCH('PR Expenditure_7A import-export'!N32,'PR Expenditure_7A'!B$84:B$183,0)),"")</f>
        <v>126346.59999999999</v>
      </c>
      <c r="E32" s="1412"/>
      <c r="F32" s="1413"/>
      <c r="G32" s="1419"/>
      <c r="H32" s="489"/>
      <c r="I32" s="1412">
        <v>184792.385458195</v>
      </c>
      <c r="J32" s="83">
        <f>IFERROR(INDEX('PR Expenditure_7A'!L$84:L$183,MATCH('PR Expenditure_7A import-export'!N32,'PR Expenditure_7A'!B$84:B$183,0)),"")</f>
        <v>154562.22</v>
      </c>
      <c r="K32" s="1412"/>
      <c r="L32" s="1413"/>
      <c r="M32" s="1388">
        <f t="shared" si="2"/>
        <v>10</v>
      </c>
      <c r="N32" s="1388" t="str">
        <f t="shared" si="3"/>
        <v>Int10</v>
      </c>
      <c r="O32" s="1410" t="s">
        <v>2539</v>
      </c>
      <c r="P32" s="984"/>
      <c r="Q32" s="436"/>
      <c r="R32" s="436"/>
      <c r="S32" s="436"/>
      <c r="T32" s="436"/>
      <c r="U32" s="100"/>
    </row>
    <row r="33" spans="1:21" s="434" customFormat="1" ht="30" x14ac:dyDescent="0.25">
      <c r="A33" s="1418" t="s">
        <v>2540</v>
      </c>
      <c r="B33" s="1418" t="s">
        <v>2541</v>
      </c>
      <c r="C33" s="1412">
        <v>73199.099129662995</v>
      </c>
      <c r="D33" s="83">
        <f>IFERROR(INDEX('PR Expenditure_7A'!F$84:F$183,MATCH('PR Expenditure_7A import-export'!N33,'PR Expenditure_7A'!B$84:B$183,0)),"")</f>
        <v>19593.450000000004</v>
      </c>
      <c r="E33" s="1412"/>
      <c r="F33" s="1413"/>
      <c r="G33" s="1419"/>
      <c r="H33" s="489"/>
      <c r="I33" s="1412">
        <v>82507.017701091594</v>
      </c>
      <c r="J33" s="83">
        <f>IFERROR(INDEX('PR Expenditure_7A'!L$84:L$183,MATCH('PR Expenditure_7A import-export'!N33,'PR Expenditure_7A'!B$84:B$183,0)),"")</f>
        <v>28867.99</v>
      </c>
      <c r="K33" s="1412"/>
      <c r="L33" s="1413"/>
      <c r="M33" s="1388">
        <f t="shared" si="2"/>
        <v>11</v>
      </c>
      <c r="N33" s="1388" t="str">
        <f t="shared" si="3"/>
        <v>Int11</v>
      </c>
      <c r="O33" s="1410" t="s">
        <v>2542</v>
      </c>
      <c r="P33" s="984"/>
      <c r="Q33" s="436"/>
      <c r="R33" s="436"/>
      <c r="S33" s="436"/>
      <c r="T33" s="436"/>
      <c r="U33" s="100"/>
    </row>
    <row r="34" spans="1:21" s="434" customFormat="1" ht="30" x14ac:dyDescent="0.25">
      <c r="A34" s="1418" t="s">
        <v>2524</v>
      </c>
      <c r="B34" s="1418" t="s">
        <v>2543</v>
      </c>
      <c r="C34" s="1412">
        <v>269508.47779754101</v>
      </c>
      <c r="D34" s="83">
        <f>IFERROR(INDEX('PR Expenditure_7A'!F$84:F$183,MATCH('PR Expenditure_7A import-export'!N34,'PR Expenditure_7A'!B$84:B$183,0)),"")</f>
        <v>233720.43999999997</v>
      </c>
      <c r="E34" s="1412"/>
      <c r="F34" s="1413"/>
      <c r="G34" s="1419"/>
      <c r="H34" s="489"/>
      <c r="I34" s="1412">
        <v>378887.275753639</v>
      </c>
      <c r="J34" s="83">
        <f>IFERROR(INDEX('PR Expenditure_7A'!L$84:L$183,MATCH('PR Expenditure_7A import-export'!N34,'PR Expenditure_7A'!B$84:B$183,0)),"")</f>
        <v>315776.96000000002</v>
      </c>
      <c r="K34" s="1412"/>
      <c r="L34" s="1413"/>
      <c r="M34" s="1388">
        <f t="shared" si="2"/>
        <v>12</v>
      </c>
      <c r="N34" s="1388" t="str">
        <f t="shared" si="3"/>
        <v>Int12</v>
      </c>
      <c r="O34" s="1410" t="s">
        <v>2544</v>
      </c>
      <c r="P34" s="984"/>
      <c r="Q34" s="436"/>
      <c r="R34" s="436"/>
      <c r="S34" s="436"/>
      <c r="T34" s="436"/>
      <c r="U34" s="100"/>
    </row>
    <row r="35" spans="1:21" s="434" customFormat="1" ht="15.75" x14ac:dyDescent="0.25">
      <c r="A35" s="1418" t="s">
        <v>2545</v>
      </c>
      <c r="B35" s="1418" t="s">
        <v>2546</v>
      </c>
      <c r="C35" s="1412">
        <v>355722.90340911603</v>
      </c>
      <c r="D35" s="83">
        <f>IFERROR(INDEX('PR Expenditure_7A'!F$84:F$183,MATCH('PR Expenditure_7A import-export'!N35,'PR Expenditure_7A'!B$84:B$183,0)),"")</f>
        <v>355536.18999999994</v>
      </c>
      <c r="E35" s="1412"/>
      <c r="F35" s="1413"/>
      <c r="G35" s="1419"/>
      <c r="H35" s="489"/>
      <c r="I35" s="1412">
        <v>548501.40004567802</v>
      </c>
      <c r="J35" s="83">
        <f>IFERROR(INDEX('PR Expenditure_7A'!L$84:L$183,MATCH('PR Expenditure_7A import-export'!N35,'PR Expenditure_7A'!B$84:B$183,0)),"")</f>
        <v>529635.02999999991</v>
      </c>
      <c r="K35" s="1412"/>
      <c r="L35" s="1413"/>
      <c r="M35" s="1388">
        <f t="shared" si="2"/>
        <v>13</v>
      </c>
      <c r="N35" s="1388" t="str">
        <f t="shared" si="3"/>
        <v>Int13</v>
      </c>
      <c r="O35" s="1410" t="s">
        <v>2547</v>
      </c>
      <c r="P35" s="984"/>
      <c r="Q35" s="436"/>
      <c r="R35" s="436"/>
      <c r="S35" s="436"/>
      <c r="T35" s="436"/>
      <c r="U35" s="100"/>
    </row>
    <row r="36" spans="1:21" s="434" customFormat="1" ht="15.75" x14ac:dyDescent="0.25">
      <c r="A36" s="1418" t="s">
        <v>2548</v>
      </c>
      <c r="B36" s="1418" t="s">
        <v>2549</v>
      </c>
      <c r="C36" s="1412">
        <v>286852.57666666701</v>
      </c>
      <c r="D36" s="83">
        <f>IFERROR(INDEX('PR Expenditure_7A'!F$84:F$183,MATCH('PR Expenditure_7A import-export'!N36,'PR Expenditure_7A'!B$84:B$183,0)),"")</f>
        <v>273980.17000000004</v>
      </c>
      <c r="E36" s="1412"/>
      <c r="F36" s="1413"/>
      <c r="G36" s="1419"/>
      <c r="H36" s="489"/>
      <c r="I36" s="1412">
        <v>286852.57666666701</v>
      </c>
      <c r="J36" s="83">
        <f>IFERROR(INDEX('PR Expenditure_7A'!L$84:L$183,MATCH('PR Expenditure_7A import-export'!N36,'PR Expenditure_7A'!B$84:B$183,0)),"")</f>
        <v>273980.17000000004</v>
      </c>
      <c r="K36" s="1412"/>
      <c r="L36" s="1413"/>
      <c r="M36" s="1388">
        <f t="shared" si="2"/>
        <v>14</v>
      </c>
      <c r="N36" s="1388" t="str">
        <f t="shared" si="3"/>
        <v>Int14</v>
      </c>
      <c r="O36" s="1410" t="s">
        <v>2550</v>
      </c>
      <c r="P36" s="984"/>
      <c r="Q36" s="436"/>
      <c r="R36" s="436"/>
      <c r="S36" s="436"/>
      <c r="T36" s="436"/>
      <c r="U36" s="100"/>
    </row>
    <row r="37" spans="1:21" s="434" customFormat="1" ht="30" x14ac:dyDescent="0.25">
      <c r="A37" s="1418" t="s">
        <v>2548</v>
      </c>
      <c r="B37" s="1418" t="s">
        <v>2551</v>
      </c>
      <c r="C37" s="1412">
        <v>1326520.7551282099</v>
      </c>
      <c r="D37" s="83">
        <f>IFERROR(INDEX('PR Expenditure_7A'!F$84:F$183,MATCH('PR Expenditure_7A import-export'!N37,'PR Expenditure_7A'!B$84:B$183,0)),"")</f>
        <v>258810.78000000003</v>
      </c>
      <c r="E37" s="1412"/>
      <c r="F37" s="1413"/>
      <c r="G37" s="1419"/>
      <c r="H37" s="489"/>
      <c r="I37" s="1412">
        <v>1326520.7551282099</v>
      </c>
      <c r="J37" s="83">
        <f>IFERROR(INDEX('PR Expenditure_7A'!L$84:L$183,MATCH('PR Expenditure_7A import-export'!N37,'PR Expenditure_7A'!B$84:B$183,0)),"")</f>
        <v>258810.78000000003</v>
      </c>
      <c r="K37" s="1412"/>
      <c r="L37" s="1413"/>
      <c r="M37" s="1388">
        <f t="shared" si="2"/>
        <v>15</v>
      </c>
      <c r="N37" s="1388" t="str">
        <f t="shared" si="3"/>
        <v>Int15</v>
      </c>
      <c r="O37" s="1410" t="s">
        <v>2552</v>
      </c>
      <c r="P37" s="984"/>
      <c r="Q37" s="436"/>
      <c r="R37" s="436"/>
      <c r="S37" s="436"/>
      <c r="T37" s="436"/>
      <c r="U37" s="100"/>
    </row>
    <row r="38" spans="1:21" s="434" customFormat="1" x14ac:dyDescent="0.2">
      <c r="A38" s="1420"/>
      <c r="B38" s="1420"/>
      <c r="C38" s="1421"/>
      <c r="D38" s="1421"/>
      <c r="E38" s="1422"/>
      <c r="F38" s="1423"/>
      <c r="G38" s="1424"/>
      <c r="H38" s="502"/>
      <c r="I38" s="1421"/>
      <c r="J38" s="1421"/>
      <c r="K38" s="1422"/>
      <c r="L38" s="1423"/>
      <c r="M38" s="1425">
        <v>-1</v>
      </c>
      <c r="N38" s="1426"/>
      <c r="O38" s="1427" t="s">
        <v>308</v>
      </c>
      <c r="P38" s="1409"/>
      <c r="Q38" s="1408" t="s">
        <v>203</v>
      </c>
      <c r="R38" s="648"/>
      <c r="S38" s="436"/>
      <c r="T38" s="436"/>
      <c r="U38" s="100"/>
    </row>
    <row r="39" spans="1:21" s="434" customFormat="1" hidden="1" x14ac:dyDescent="0.2">
      <c r="A39" s="1428" t="str">
        <f>IFERROR(INDEX('PR Expenditure_7A'!C$184:C$199,MATCH('PR Expenditure_7A import-export'!N39,'PR Expenditure_7A'!B$184:B$199,0)),"")</f>
        <v/>
      </c>
      <c r="B39" s="1428" t="str">
        <f>IFERROR(INDEX('PR Expenditure_7A'!D$184:D$199,MATCH('PR Expenditure_7A import-export'!N39,'PR Expenditure_7A'!B$184:B$199,0)),"")</f>
        <v/>
      </c>
      <c r="C39" s="1412" t="s">
        <v>217</v>
      </c>
      <c r="D39" s="83" t="str">
        <f>IFERROR(INDEX('PR Expenditure_7A'!F$184:F$199,MATCH('PR Expenditure_7A import-export'!N39,'PR Expenditure_7A'!B$184:B$199,0)),"")</f>
        <v/>
      </c>
      <c r="E39" s="1412"/>
      <c r="F39" s="1412"/>
      <c r="G39" s="1419"/>
      <c r="H39" s="1412"/>
      <c r="I39" s="1412" t="s">
        <v>296</v>
      </c>
      <c r="J39" s="83" t="str">
        <f>IFERROR(INDEX('PR Expenditure_7A'!L$184:L$199,MATCH('PR Expenditure_7A import-export'!N39,'PR Expenditure_7A'!B$184:B$199,0)),"")</f>
        <v/>
      </c>
      <c r="K39" s="1412"/>
      <c r="L39" s="1412"/>
      <c r="M39" s="1425">
        <f>M38+1</f>
        <v>0</v>
      </c>
      <c r="N39" s="1426" t="str">
        <f>"NewMod"&amp;M39</f>
        <v>NewMod0</v>
      </c>
      <c r="O39" s="1410" t="str">
        <f>IFERROR(IF(VLOOKUP(A39,'Reference Records'!$B$12:$D$26,3,FALSE)=0,"",VLOOKUP(A39,'Reference Records'!$B$12:$D$26,3,FALSE)),"")</f>
        <v/>
      </c>
      <c r="P39" s="1429"/>
      <c r="Q39" s="1410" t="s">
        <v>201</v>
      </c>
      <c r="R39" s="436"/>
      <c r="S39" s="436"/>
      <c r="T39" s="436"/>
      <c r="U39" s="100"/>
    </row>
    <row r="40" spans="1:21" s="434" customFormat="1" x14ac:dyDescent="0.2">
      <c r="A40" s="1428">
        <f>IFERROR(INDEX('PR Expenditure_7A'!C$184:C$199,MATCH('PR Expenditure_7A import-export'!N40,'PR Expenditure_7A'!B$184:B$199,0)),"")</f>
        <v>0</v>
      </c>
      <c r="B40" s="1428">
        <f>IFERROR(INDEX('PR Expenditure_7A'!D$184:D$199,MATCH('PR Expenditure_7A import-export'!N40,'PR Expenditure_7A'!B$184:B$199,0)),"")</f>
        <v>0</v>
      </c>
      <c r="C40" s="1412">
        <v>0</v>
      </c>
      <c r="D40" s="83">
        <f>IFERROR(INDEX('PR Expenditure_7A'!F$184:F$199,MATCH('PR Expenditure_7A import-export'!N40,'PR Expenditure_7A'!B$184:B$199,0)),"")</f>
        <v>0</v>
      </c>
      <c r="E40" s="1412"/>
      <c r="F40" s="1412"/>
      <c r="G40" s="1419"/>
      <c r="H40" s="1412"/>
      <c r="I40" s="1412">
        <v>0</v>
      </c>
      <c r="J40" s="83">
        <f>IFERROR(INDEX('PR Expenditure_7A'!L$184:L$199,MATCH('PR Expenditure_7A import-export'!N40,'PR Expenditure_7A'!B$184:B$199,0)),"")</f>
        <v>0</v>
      </c>
      <c r="K40" s="1412"/>
      <c r="L40" s="1412"/>
      <c r="M40" s="1425">
        <f t="shared" ref="M40:M54" si="4">M39+1</f>
        <v>1</v>
      </c>
      <c r="N40" s="1426" t="str">
        <f t="shared" ref="N40:N54" si="5">"NewMod"&amp;M40</f>
        <v>NewMod1</v>
      </c>
      <c r="O40" s="1410" t="str">
        <f>IFERROR(IF(VLOOKUP(A40,'Reference Records'!$B$12:$D$26,3,FALSE)=0,"",VLOOKUP(A40,'Reference Records'!$B$12:$D$26,3,FALSE)),"")</f>
        <v/>
      </c>
      <c r="P40" s="1429"/>
      <c r="Q40" s="1410" t="s">
        <v>2553</v>
      </c>
      <c r="R40" s="436"/>
      <c r="S40" s="436"/>
      <c r="T40" s="436"/>
      <c r="U40" s="100"/>
    </row>
    <row r="41" spans="1:21" s="434" customFormat="1" x14ac:dyDescent="0.2">
      <c r="A41" s="1428">
        <f>IFERROR(INDEX('PR Expenditure_7A'!C$184:C$199,MATCH('PR Expenditure_7A import-export'!N41,'PR Expenditure_7A'!B$184:B$199,0)),"")</f>
        <v>0</v>
      </c>
      <c r="B41" s="1428">
        <f>IFERROR(INDEX('PR Expenditure_7A'!D$184:D$199,MATCH('PR Expenditure_7A import-export'!N41,'PR Expenditure_7A'!B$184:B$199,0)),"")</f>
        <v>0</v>
      </c>
      <c r="C41" s="1412">
        <v>0</v>
      </c>
      <c r="D41" s="83">
        <f>IFERROR(INDEX('PR Expenditure_7A'!F$184:F$199,MATCH('PR Expenditure_7A import-export'!N41,'PR Expenditure_7A'!B$184:B$199,0)),"")</f>
        <v>0</v>
      </c>
      <c r="E41" s="1412"/>
      <c r="F41" s="1412"/>
      <c r="G41" s="1419"/>
      <c r="H41" s="1412"/>
      <c r="I41" s="1412">
        <v>0</v>
      </c>
      <c r="J41" s="83">
        <f>IFERROR(INDEX('PR Expenditure_7A'!L$184:L$199,MATCH('PR Expenditure_7A import-export'!N41,'PR Expenditure_7A'!B$184:B$199,0)),"")</f>
        <v>0</v>
      </c>
      <c r="K41" s="1412"/>
      <c r="L41" s="1412"/>
      <c r="M41" s="1425">
        <f t="shared" si="4"/>
        <v>2</v>
      </c>
      <c r="N41" s="1426" t="str">
        <f t="shared" si="5"/>
        <v>NewMod2</v>
      </c>
      <c r="O41" s="1410" t="str">
        <f>IFERROR(IF(VLOOKUP(A41,'Reference Records'!$B$12:$D$26,3,FALSE)=0,"",VLOOKUP(A41,'Reference Records'!$B$12:$D$26,3,FALSE)),"")</f>
        <v/>
      </c>
      <c r="P41" s="1429"/>
      <c r="Q41" s="1410" t="s">
        <v>2554</v>
      </c>
      <c r="R41" s="436"/>
      <c r="S41" s="436"/>
      <c r="T41" s="436"/>
      <c r="U41" s="100"/>
    </row>
    <row r="42" spans="1:21" s="434" customFormat="1" x14ac:dyDescent="0.2">
      <c r="A42" s="1428">
        <f>IFERROR(INDEX('PR Expenditure_7A'!C$184:C$199,MATCH('PR Expenditure_7A import-export'!N42,'PR Expenditure_7A'!B$184:B$199,0)),"")</f>
        <v>0</v>
      </c>
      <c r="B42" s="1428">
        <f>IFERROR(INDEX('PR Expenditure_7A'!D$184:D$199,MATCH('PR Expenditure_7A import-export'!N42,'PR Expenditure_7A'!B$184:B$199,0)),"")</f>
        <v>0</v>
      </c>
      <c r="C42" s="1412">
        <v>0</v>
      </c>
      <c r="D42" s="83">
        <f>IFERROR(INDEX('PR Expenditure_7A'!F$184:F$199,MATCH('PR Expenditure_7A import-export'!N42,'PR Expenditure_7A'!B$184:B$199,0)),"")</f>
        <v>0</v>
      </c>
      <c r="E42" s="1412"/>
      <c r="F42" s="1412"/>
      <c r="G42" s="1419"/>
      <c r="H42" s="1412"/>
      <c r="I42" s="1412">
        <v>0</v>
      </c>
      <c r="J42" s="83">
        <f>IFERROR(INDEX('PR Expenditure_7A'!L$184:L$199,MATCH('PR Expenditure_7A import-export'!N42,'PR Expenditure_7A'!B$184:B$199,0)),"")</f>
        <v>0</v>
      </c>
      <c r="K42" s="1412"/>
      <c r="L42" s="1412"/>
      <c r="M42" s="1425">
        <f t="shared" si="4"/>
        <v>3</v>
      </c>
      <c r="N42" s="1426" t="str">
        <f t="shared" si="5"/>
        <v>NewMod3</v>
      </c>
      <c r="O42" s="1410" t="str">
        <f>IFERROR(IF(VLOOKUP(A42,'Reference Records'!$B$12:$D$26,3,FALSE)=0,"",VLOOKUP(A42,'Reference Records'!$B$12:$D$26,3,FALSE)),"")</f>
        <v/>
      </c>
      <c r="P42" s="1429"/>
      <c r="Q42" s="1410" t="s">
        <v>2555</v>
      </c>
      <c r="R42" s="436"/>
      <c r="S42" s="436"/>
      <c r="T42" s="436"/>
      <c r="U42" s="100"/>
    </row>
    <row r="43" spans="1:21" s="434" customFormat="1" x14ac:dyDescent="0.2">
      <c r="A43" s="1428">
        <f>IFERROR(INDEX('PR Expenditure_7A'!C$184:C$199,MATCH('PR Expenditure_7A import-export'!N43,'PR Expenditure_7A'!B$184:B$199,0)),"")</f>
        <v>0</v>
      </c>
      <c r="B43" s="1428">
        <f>IFERROR(INDEX('PR Expenditure_7A'!D$184:D$199,MATCH('PR Expenditure_7A import-export'!N43,'PR Expenditure_7A'!B$184:B$199,0)),"")</f>
        <v>0</v>
      </c>
      <c r="C43" s="1412">
        <v>0</v>
      </c>
      <c r="D43" s="83">
        <f>IFERROR(INDEX('PR Expenditure_7A'!F$184:F$199,MATCH('PR Expenditure_7A import-export'!N43,'PR Expenditure_7A'!B$184:B$199,0)),"")</f>
        <v>0</v>
      </c>
      <c r="E43" s="1412"/>
      <c r="F43" s="1412"/>
      <c r="G43" s="1419"/>
      <c r="H43" s="1412"/>
      <c r="I43" s="1412">
        <v>0</v>
      </c>
      <c r="J43" s="83">
        <f>IFERROR(INDEX('PR Expenditure_7A'!L$184:L$199,MATCH('PR Expenditure_7A import-export'!N43,'PR Expenditure_7A'!B$184:B$199,0)),"")</f>
        <v>0</v>
      </c>
      <c r="K43" s="1412"/>
      <c r="L43" s="1412"/>
      <c r="M43" s="1425">
        <f t="shared" si="4"/>
        <v>4</v>
      </c>
      <c r="N43" s="1426" t="str">
        <f t="shared" si="5"/>
        <v>NewMod4</v>
      </c>
      <c r="O43" s="1410" t="str">
        <f>IFERROR(IF(VLOOKUP(A43,'Reference Records'!$B$12:$D$26,3,FALSE)=0,"",VLOOKUP(A43,'Reference Records'!$B$12:$D$26,3,FALSE)),"")</f>
        <v/>
      </c>
      <c r="P43" s="1429"/>
      <c r="Q43" s="1410" t="s">
        <v>2556</v>
      </c>
      <c r="R43" s="436"/>
      <c r="S43" s="436"/>
      <c r="T43" s="436"/>
      <c r="U43" s="100"/>
    </row>
    <row r="44" spans="1:21" s="434" customFormat="1" x14ac:dyDescent="0.2">
      <c r="A44" s="1428">
        <f>IFERROR(INDEX('PR Expenditure_7A'!C$184:C$199,MATCH('PR Expenditure_7A import-export'!N44,'PR Expenditure_7A'!B$184:B$199,0)),"")</f>
        <v>0</v>
      </c>
      <c r="B44" s="1428">
        <f>IFERROR(INDEX('PR Expenditure_7A'!D$184:D$199,MATCH('PR Expenditure_7A import-export'!N44,'PR Expenditure_7A'!B$184:B$199,0)),"")</f>
        <v>0</v>
      </c>
      <c r="C44" s="1412">
        <v>0</v>
      </c>
      <c r="D44" s="83">
        <f>IFERROR(INDEX('PR Expenditure_7A'!F$184:F$199,MATCH('PR Expenditure_7A import-export'!N44,'PR Expenditure_7A'!B$184:B$199,0)),"")</f>
        <v>0</v>
      </c>
      <c r="E44" s="1412"/>
      <c r="F44" s="1412"/>
      <c r="G44" s="1419"/>
      <c r="H44" s="1412"/>
      <c r="I44" s="1412">
        <v>0</v>
      </c>
      <c r="J44" s="83">
        <f>IFERROR(INDEX('PR Expenditure_7A'!L$184:L$199,MATCH('PR Expenditure_7A import-export'!N44,'PR Expenditure_7A'!B$184:B$199,0)),"")</f>
        <v>0</v>
      </c>
      <c r="K44" s="1412"/>
      <c r="L44" s="1412"/>
      <c r="M44" s="1425">
        <f t="shared" si="4"/>
        <v>5</v>
      </c>
      <c r="N44" s="1426" t="str">
        <f t="shared" si="5"/>
        <v>NewMod5</v>
      </c>
      <c r="O44" s="1410" t="str">
        <f>IFERROR(IF(VLOOKUP(A44,'Reference Records'!$B$12:$D$26,3,FALSE)=0,"",VLOOKUP(A44,'Reference Records'!$B$12:$D$26,3,FALSE)),"")</f>
        <v/>
      </c>
      <c r="P44" s="1429"/>
      <c r="Q44" s="1410" t="s">
        <v>2557</v>
      </c>
      <c r="R44" s="436"/>
      <c r="S44" s="436"/>
      <c r="T44" s="436"/>
      <c r="U44" s="100"/>
    </row>
    <row r="45" spans="1:21" s="434" customFormat="1" x14ac:dyDescent="0.2">
      <c r="A45" s="1428">
        <f>IFERROR(INDEX('PR Expenditure_7A'!C$184:C$199,MATCH('PR Expenditure_7A import-export'!N45,'PR Expenditure_7A'!B$184:B$199,0)),"")</f>
        <v>0</v>
      </c>
      <c r="B45" s="1428">
        <f>IFERROR(INDEX('PR Expenditure_7A'!D$184:D$199,MATCH('PR Expenditure_7A import-export'!N45,'PR Expenditure_7A'!B$184:B$199,0)),"")</f>
        <v>0</v>
      </c>
      <c r="C45" s="1412">
        <v>0</v>
      </c>
      <c r="D45" s="83">
        <f>IFERROR(INDEX('PR Expenditure_7A'!F$184:F$199,MATCH('PR Expenditure_7A import-export'!N45,'PR Expenditure_7A'!B$184:B$199,0)),"")</f>
        <v>0</v>
      </c>
      <c r="E45" s="1412"/>
      <c r="F45" s="1412"/>
      <c r="G45" s="1419"/>
      <c r="H45" s="1412"/>
      <c r="I45" s="1412">
        <v>0</v>
      </c>
      <c r="J45" s="83">
        <f>IFERROR(INDEX('PR Expenditure_7A'!L$184:L$199,MATCH('PR Expenditure_7A import-export'!N45,'PR Expenditure_7A'!B$184:B$199,0)),"")</f>
        <v>0</v>
      </c>
      <c r="K45" s="1412"/>
      <c r="L45" s="1412"/>
      <c r="M45" s="1425">
        <f t="shared" si="4"/>
        <v>6</v>
      </c>
      <c r="N45" s="1426" t="str">
        <f t="shared" si="5"/>
        <v>NewMod6</v>
      </c>
      <c r="O45" s="1410" t="str">
        <f>IFERROR(IF(VLOOKUP(A45,'Reference Records'!$B$12:$D$26,3,FALSE)=0,"",VLOOKUP(A45,'Reference Records'!$B$12:$D$26,3,FALSE)),"")</f>
        <v/>
      </c>
      <c r="P45" s="1429"/>
      <c r="Q45" s="1410" t="s">
        <v>2558</v>
      </c>
      <c r="R45" s="436"/>
      <c r="S45" s="436"/>
      <c r="T45" s="436"/>
      <c r="U45" s="100"/>
    </row>
    <row r="46" spans="1:21" s="434" customFormat="1" x14ac:dyDescent="0.2">
      <c r="A46" s="1428">
        <f>IFERROR(INDEX('PR Expenditure_7A'!C$184:C$199,MATCH('PR Expenditure_7A import-export'!N46,'PR Expenditure_7A'!B$184:B$199,0)),"")</f>
        <v>0</v>
      </c>
      <c r="B46" s="1428">
        <f>IFERROR(INDEX('PR Expenditure_7A'!D$184:D$199,MATCH('PR Expenditure_7A import-export'!N46,'PR Expenditure_7A'!B$184:B$199,0)),"")</f>
        <v>0</v>
      </c>
      <c r="C46" s="1412">
        <v>0</v>
      </c>
      <c r="D46" s="83">
        <f>IFERROR(INDEX('PR Expenditure_7A'!F$184:F$199,MATCH('PR Expenditure_7A import-export'!N46,'PR Expenditure_7A'!B$184:B$199,0)),"")</f>
        <v>0</v>
      </c>
      <c r="E46" s="1412"/>
      <c r="F46" s="1412"/>
      <c r="G46" s="1419"/>
      <c r="H46" s="1412"/>
      <c r="I46" s="1412">
        <v>0</v>
      </c>
      <c r="J46" s="83">
        <f>IFERROR(INDEX('PR Expenditure_7A'!L$184:L$199,MATCH('PR Expenditure_7A import-export'!N46,'PR Expenditure_7A'!B$184:B$199,0)),"")</f>
        <v>0</v>
      </c>
      <c r="K46" s="1412"/>
      <c r="L46" s="1412"/>
      <c r="M46" s="1425">
        <f t="shared" si="4"/>
        <v>7</v>
      </c>
      <c r="N46" s="1426" t="str">
        <f t="shared" si="5"/>
        <v>NewMod7</v>
      </c>
      <c r="O46" s="1410" t="str">
        <f>IFERROR(IF(VLOOKUP(A46,'Reference Records'!$B$12:$D$26,3,FALSE)=0,"",VLOOKUP(A46,'Reference Records'!$B$12:$D$26,3,FALSE)),"")</f>
        <v/>
      </c>
      <c r="P46" s="1429"/>
      <c r="Q46" s="1410" t="s">
        <v>2559</v>
      </c>
      <c r="R46" s="436"/>
      <c r="S46" s="436"/>
      <c r="T46" s="436"/>
      <c r="U46" s="100"/>
    </row>
    <row r="47" spans="1:21" s="434" customFormat="1" x14ac:dyDescent="0.2">
      <c r="A47" s="1428">
        <f>IFERROR(INDEX('PR Expenditure_7A'!C$184:C$199,MATCH('PR Expenditure_7A import-export'!N47,'PR Expenditure_7A'!B$184:B$199,0)),"")</f>
        <v>0</v>
      </c>
      <c r="B47" s="1428">
        <f>IFERROR(INDEX('PR Expenditure_7A'!D$184:D$199,MATCH('PR Expenditure_7A import-export'!N47,'PR Expenditure_7A'!B$184:B$199,0)),"")</f>
        <v>0</v>
      </c>
      <c r="C47" s="1412">
        <v>0</v>
      </c>
      <c r="D47" s="83">
        <f>IFERROR(INDEX('PR Expenditure_7A'!F$184:F$199,MATCH('PR Expenditure_7A import-export'!N47,'PR Expenditure_7A'!B$184:B$199,0)),"")</f>
        <v>0</v>
      </c>
      <c r="E47" s="1412"/>
      <c r="F47" s="1412"/>
      <c r="G47" s="1419"/>
      <c r="H47" s="1412"/>
      <c r="I47" s="1412">
        <v>0</v>
      </c>
      <c r="J47" s="83">
        <f>IFERROR(INDEX('PR Expenditure_7A'!L$184:L$199,MATCH('PR Expenditure_7A import-export'!N47,'PR Expenditure_7A'!B$184:B$199,0)),"")</f>
        <v>0</v>
      </c>
      <c r="K47" s="1412"/>
      <c r="L47" s="1412"/>
      <c r="M47" s="1425">
        <f t="shared" si="4"/>
        <v>8</v>
      </c>
      <c r="N47" s="1426" t="str">
        <f t="shared" si="5"/>
        <v>NewMod8</v>
      </c>
      <c r="O47" s="1410" t="str">
        <f>IFERROR(IF(VLOOKUP(A47,'Reference Records'!$B$12:$D$26,3,FALSE)=0,"",VLOOKUP(A47,'Reference Records'!$B$12:$D$26,3,FALSE)),"")</f>
        <v/>
      </c>
      <c r="P47" s="1429"/>
      <c r="Q47" s="1410" t="s">
        <v>2560</v>
      </c>
      <c r="R47" s="436"/>
      <c r="S47" s="436"/>
      <c r="T47" s="436"/>
      <c r="U47" s="100"/>
    </row>
    <row r="48" spans="1:21" s="434" customFormat="1" x14ac:dyDescent="0.2">
      <c r="A48" s="1428">
        <f>IFERROR(INDEX('PR Expenditure_7A'!C$184:C$199,MATCH('PR Expenditure_7A import-export'!N48,'PR Expenditure_7A'!B$184:B$199,0)),"")</f>
        <v>0</v>
      </c>
      <c r="B48" s="1428">
        <f>IFERROR(INDEX('PR Expenditure_7A'!D$184:D$199,MATCH('PR Expenditure_7A import-export'!N48,'PR Expenditure_7A'!B$184:B$199,0)),"")</f>
        <v>0</v>
      </c>
      <c r="C48" s="1412">
        <v>0</v>
      </c>
      <c r="D48" s="83">
        <f>IFERROR(INDEX('PR Expenditure_7A'!F$184:F$199,MATCH('PR Expenditure_7A import-export'!N48,'PR Expenditure_7A'!B$184:B$199,0)),"")</f>
        <v>0</v>
      </c>
      <c r="E48" s="1412"/>
      <c r="F48" s="1412"/>
      <c r="G48" s="1419"/>
      <c r="H48" s="1412"/>
      <c r="I48" s="1412">
        <v>0</v>
      </c>
      <c r="J48" s="83">
        <f>IFERROR(INDEX('PR Expenditure_7A'!L$184:L$199,MATCH('PR Expenditure_7A import-export'!N48,'PR Expenditure_7A'!B$184:B$199,0)),"")</f>
        <v>0</v>
      </c>
      <c r="K48" s="1412"/>
      <c r="L48" s="1412"/>
      <c r="M48" s="1425">
        <f t="shared" si="4"/>
        <v>9</v>
      </c>
      <c r="N48" s="1426" t="str">
        <f t="shared" si="5"/>
        <v>NewMod9</v>
      </c>
      <c r="O48" s="1410" t="str">
        <f>IFERROR(IF(VLOOKUP(A48,'Reference Records'!$B$12:$D$26,3,FALSE)=0,"",VLOOKUP(A48,'Reference Records'!$B$12:$D$26,3,FALSE)),"")</f>
        <v/>
      </c>
      <c r="P48" s="1429"/>
      <c r="Q48" s="1410" t="s">
        <v>2561</v>
      </c>
      <c r="R48" s="436"/>
      <c r="S48" s="436"/>
      <c r="T48" s="436"/>
      <c r="U48" s="100"/>
    </row>
    <row r="49" spans="1:31" s="434" customFormat="1" x14ac:dyDescent="0.2">
      <c r="A49" s="1428">
        <f>IFERROR(INDEX('PR Expenditure_7A'!C$184:C$199,MATCH('PR Expenditure_7A import-export'!N49,'PR Expenditure_7A'!B$184:B$199,0)),"")</f>
        <v>0</v>
      </c>
      <c r="B49" s="1428">
        <f>IFERROR(INDEX('PR Expenditure_7A'!D$184:D$199,MATCH('PR Expenditure_7A import-export'!N49,'PR Expenditure_7A'!B$184:B$199,0)),"")</f>
        <v>0</v>
      </c>
      <c r="C49" s="1412">
        <v>0</v>
      </c>
      <c r="D49" s="83">
        <f>IFERROR(INDEX('PR Expenditure_7A'!F$184:F$199,MATCH('PR Expenditure_7A import-export'!N49,'PR Expenditure_7A'!B$184:B$199,0)),"")</f>
        <v>0</v>
      </c>
      <c r="E49" s="1412"/>
      <c r="F49" s="1412"/>
      <c r="G49" s="1419"/>
      <c r="H49" s="1412"/>
      <c r="I49" s="1412">
        <v>0</v>
      </c>
      <c r="J49" s="83">
        <f>IFERROR(INDEX('PR Expenditure_7A'!L$184:L$199,MATCH('PR Expenditure_7A import-export'!N49,'PR Expenditure_7A'!B$184:B$199,0)),"")</f>
        <v>0</v>
      </c>
      <c r="K49" s="1412"/>
      <c r="L49" s="1412"/>
      <c r="M49" s="1425">
        <f t="shared" si="4"/>
        <v>10</v>
      </c>
      <c r="N49" s="1426" t="str">
        <f t="shared" si="5"/>
        <v>NewMod10</v>
      </c>
      <c r="O49" s="1410" t="str">
        <f>IFERROR(IF(VLOOKUP(A49,'Reference Records'!$B$12:$D$26,3,FALSE)=0,"",VLOOKUP(A49,'Reference Records'!$B$12:$D$26,3,FALSE)),"")</f>
        <v/>
      </c>
      <c r="P49" s="1429"/>
      <c r="Q49" s="1410" t="s">
        <v>2562</v>
      </c>
      <c r="R49" s="436"/>
      <c r="S49" s="436"/>
      <c r="T49" s="436"/>
      <c r="U49" s="100"/>
    </row>
    <row r="50" spans="1:31" s="434" customFormat="1" x14ac:dyDescent="0.2">
      <c r="A50" s="1428">
        <f>IFERROR(INDEX('PR Expenditure_7A'!C$184:C$199,MATCH('PR Expenditure_7A import-export'!N50,'PR Expenditure_7A'!B$184:B$199,0)),"")</f>
        <v>0</v>
      </c>
      <c r="B50" s="1428">
        <f>IFERROR(INDEX('PR Expenditure_7A'!D$184:D$199,MATCH('PR Expenditure_7A import-export'!N50,'PR Expenditure_7A'!B$184:B$199,0)),"")</f>
        <v>0</v>
      </c>
      <c r="C50" s="1412">
        <v>0</v>
      </c>
      <c r="D50" s="83">
        <f>IFERROR(INDEX('PR Expenditure_7A'!F$184:F$199,MATCH('PR Expenditure_7A import-export'!N50,'PR Expenditure_7A'!B$184:B$199,0)),"")</f>
        <v>0</v>
      </c>
      <c r="E50" s="1412"/>
      <c r="F50" s="1412"/>
      <c r="G50" s="1419"/>
      <c r="H50" s="1412"/>
      <c r="I50" s="1412">
        <v>0</v>
      </c>
      <c r="J50" s="83">
        <f>IFERROR(INDEX('PR Expenditure_7A'!L$184:L$199,MATCH('PR Expenditure_7A import-export'!N50,'PR Expenditure_7A'!B$184:B$199,0)),"")</f>
        <v>0</v>
      </c>
      <c r="K50" s="1412"/>
      <c r="L50" s="1412"/>
      <c r="M50" s="1425">
        <f t="shared" si="4"/>
        <v>11</v>
      </c>
      <c r="N50" s="1426" t="str">
        <f t="shared" si="5"/>
        <v>NewMod11</v>
      </c>
      <c r="O50" s="1410" t="str">
        <f>IFERROR(IF(VLOOKUP(A50,'Reference Records'!$B$12:$D$26,3,FALSE)=0,"",VLOOKUP(A50,'Reference Records'!$B$12:$D$26,3,FALSE)),"")</f>
        <v/>
      </c>
      <c r="P50" s="1429"/>
      <c r="Q50" s="1410" t="s">
        <v>2563</v>
      </c>
      <c r="R50" s="436"/>
      <c r="S50" s="436"/>
      <c r="T50" s="436"/>
      <c r="U50" s="100"/>
    </row>
    <row r="51" spans="1:31" s="434" customFormat="1" x14ac:dyDescent="0.2">
      <c r="A51" s="1428">
        <f>IFERROR(INDEX('PR Expenditure_7A'!C$184:C$199,MATCH('PR Expenditure_7A import-export'!N51,'PR Expenditure_7A'!B$184:B$199,0)),"")</f>
        <v>0</v>
      </c>
      <c r="B51" s="1428">
        <f>IFERROR(INDEX('PR Expenditure_7A'!D$184:D$199,MATCH('PR Expenditure_7A import-export'!N51,'PR Expenditure_7A'!B$184:B$199,0)),"")</f>
        <v>0</v>
      </c>
      <c r="C51" s="1412">
        <v>0</v>
      </c>
      <c r="D51" s="83">
        <f>IFERROR(INDEX('PR Expenditure_7A'!F$184:F$199,MATCH('PR Expenditure_7A import-export'!N51,'PR Expenditure_7A'!B$184:B$199,0)),"")</f>
        <v>0</v>
      </c>
      <c r="E51" s="1412"/>
      <c r="F51" s="1412"/>
      <c r="G51" s="1419"/>
      <c r="H51" s="1412"/>
      <c r="I51" s="1412">
        <v>0</v>
      </c>
      <c r="J51" s="83">
        <f>IFERROR(INDEX('PR Expenditure_7A'!L$184:L$199,MATCH('PR Expenditure_7A import-export'!N51,'PR Expenditure_7A'!B$184:B$199,0)),"")</f>
        <v>0</v>
      </c>
      <c r="K51" s="1412"/>
      <c r="L51" s="1412"/>
      <c r="M51" s="1425">
        <f t="shared" si="4"/>
        <v>12</v>
      </c>
      <c r="N51" s="1426" t="str">
        <f t="shared" si="5"/>
        <v>NewMod12</v>
      </c>
      <c r="O51" s="1410" t="str">
        <f>IFERROR(IF(VLOOKUP(A51,'Reference Records'!$B$12:$D$26,3,FALSE)=0,"",VLOOKUP(A51,'Reference Records'!$B$12:$D$26,3,FALSE)),"")</f>
        <v/>
      </c>
      <c r="P51" s="1429"/>
      <c r="Q51" s="1410" t="s">
        <v>2564</v>
      </c>
      <c r="R51" s="436"/>
      <c r="S51" s="436"/>
      <c r="T51" s="436"/>
      <c r="U51" s="100"/>
    </row>
    <row r="52" spans="1:31" s="434" customFormat="1" x14ac:dyDescent="0.2">
      <c r="A52" s="1428">
        <f>IFERROR(INDEX('PR Expenditure_7A'!C$184:C$199,MATCH('PR Expenditure_7A import-export'!N52,'PR Expenditure_7A'!B$184:B$199,0)),"")</f>
        <v>0</v>
      </c>
      <c r="B52" s="1428">
        <f>IFERROR(INDEX('PR Expenditure_7A'!D$184:D$199,MATCH('PR Expenditure_7A import-export'!N52,'PR Expenditure_7A'!B$184:B$199,0)),"")</f>
        <v>0</v>
      </c>
      <c r="C52" s="1412">
        <v>0</v>
      </c>
      <c r="D52" s="83">
        <f>IFERROR(INDEX('PR Expenditure_7A'!F$184:F$199,MATCH('PR Expenditure_7A import-export'!N52,'PR Expenditure_7A'!B$184:B$199,0)),"")</f>
        <v>0</v>
      </c>
      <c r="E52" s="1412"/>
      <c r="F52" s="1412"/>
      <c r="G52" s="1419"/>
      <c r="H52" s="1412"/>
      <c r="I52" s="1412">
        <v>0</v>
      </c>
      <c r="J52" s="83">
        <f>IFERROR(INDEX('PR Expenditure_7A'!L$184:L$199,MATCH('PR Expenditure_7A import-export'!N52,'PR Expenditure_7A'!B$184:B$199,0)),"")</f>
        <v>0</v>
      </c>
      <c r="K52" s="1412"/>
      <c r="L52" s="1412"/>
      <c r="M52" s="1425">
        <f t="shared" si="4"/>
        <v>13</v>
      </c>
      <c r="N52" s="1426" t="str">
        <f t="shared" si="5"/>
        <v>NewMod13</v>
      </c>
      <c r="O52" s="1410" t="str">
        <f>IFERROR(IF(VLOOKUP(A52,'Reference Records'!$B$12:$D$26,3,FALSE)=0,"",VLOOKUP(A52,'Reference Records'!$B$12:$D$26,3,FALSE)),"")</f>
        <v/>
      </c>
      <c r="P52" s="1429"/>
      <c r="Q52" s="1410" t="s">
        <v>2565</v>
      </c>
      <c r="R52" s="436"/>
      <c r="S52" s="436"/>
      <c r="T52" s="436"/>
      <c r="U52" s="100"/>
    </row>
    <row r="53" spans="1:31" s="434" customFormat="1" x14ac:dyDescent="0.2">
      <c r="A53" s="1428">
        <f>IFERROR(INDEX('PR Expenditure_7A'!C$184:C$199,MATCH('PR Expenditure_7A import-export'!N53,'PR Expenditure_7A'!B$184:B$199,0)),"")</f>
        <v>0</v>
      </c>
      <c r="B53" s="1428">
        <f>IFERROR(INDEX('PR Expenditure_7A'!D$184:D$199,MATCH('PR Expenditure_7A import-export'!N53,'PR Expenditure_7A'!B$184:B$199,0)),"")</f>
        <v>0</v>
      </c>
      <c r="C53" s="1412">
        <v>0</v>
      </c>
      <c r="D53" s="83">
        <f>IFERROR(INDEX('PR Expenditure_7A'!F$184:F$199,MATCH('PR Expenditure_7A import-export'!N53,'PR Expenditure_7A'!B$184:B$199,0)),"")</f>
        <v>0</v>
      </c>
      <c r="E53" s="1412"/>
      <c r="F53" s="1412"/>
      <c r="G53" s="1419"/>
      <c r="H53" s="1412"/>
      <c r="I53" s="1412">
        <v>0</v>
      </c>
      <c r="J53" s="83">
        <f>IFERROR(INDEX('PR Expenditure_7A'!L$184:L$199,MATCH('PR Expenditure_7A import-export'!N53,'PR Expenditure_7A'!B$184:B$199,0)),"")</f>
        <v>0</v>
      </c>
      <c r="K53" s="1412"/>
      <c r="L53" s="1412"/>
      <c r="M53" s="1425">
        <f t="shared" si="4"/>
        <v>14</v>
      </c>
      <c r="N53" s="1426" t="str">
        <f t="shared" si="5"/>
        <v>NewMod14</v>
      </c>
      <c r="O53" s="1410" t="str">
        <f>IFERROR(IF(VLOOKUP(A53,'Reference Records'!$B$12:$D$26,3,FALSE)=0,"",VLOOKUP(A53,'Reference Records'!$B$12:$D$26,3,FALSE)),"")</f>
        <v/>
      </c>
      <c r="P53" s="1429"/>
      <c r="Q53" s="1410" t="s">
        <v>2566</v>
      </c>
      <c r="R53" s="436"/>
      <c r="S53" s="436"/>
      <c r="T53" s="436"/>
      <c r="U53" s="100"/>
    </row>
    <row r="54" spans="1:31" s="434" customFormat="1" x14ac:dyDescent="0.2">
      <c r="A54" s="1428">
        <f>IFERROR(INDEX('PR Expenditure_7A'!C$184:C$199,MATCH('PR Expenditure_7A import-export'!N54,'PR Expenditure_7A'!B$184:B$199,0)),"")</f>
        <v>0</v>
      </c>
      <c r="B54" s="1428">
        <f>IFERROR(INDEX('PR Expenditure_7A'!D$184:D$199,MATCH('PR Expenditure_7A import-export'!N54,'PR Expenditure_7A'!B$184:B$199,0)),"")</f>
        <v>0</v>
      </c>
      <c r="C54" s="1412">
        <v>0</v>
      </c>
      <c r="D54" s="83">
        <f>IFERROR(INDEX('PR Expenditure_7A'!F$184:F$199,MATCH('PR Expenditure_7A import-export'!N54,'PR Expenditure_7A'!B$184:B$199,0)),"")</f>
        <v>0</v>
      </c>
      <c r="E54" s="1412"/>
      <c r="F54" s="1412"/>
      <c r="G54" s="1419"/>
      <c r="H54" s="1412"/>
      <c r="I54" s="1412">
        <v>0</v>
      </c>
      <c r="J54" s="83">
        <f>IFERROR(INDEX('PR Expenditure_7A'!L$184:L$199,MATCH('PR Expenditure_7A import-export'!N54,'PR Expenditure_7A'!B$184:B$199,0)),"")</f>
        <v>0</v>
      </c>
      <c r="K54" s="1412"/>
      <c r="L54" s="1412"/>
      <c r="M54" s="1425">
        <f t="shared" si="4"/>
        <v>15</v>
      </c>
      <c r="N54" s="1426" t="str">
        <f t="shared" si="5"/>
        <v>NewMod15</v>
      </c>
      <c r="O54" s="1410" t="str">
        <f>IFERROR(IF(VLOOKUP(A54,'Reference Records'!$B$12:$D$26,3,FALSE)=0,"",VLOOKUP(A54,'Reference Records'!$B$12:$D$26,3,FALSE)),"")</f>
        <v/>
      </c>
      <c r="P54" s="1429"/>
      <c r="Q54" s="1410" t="s">
        <v>2567</v>
      </c>
      <c r="R54" s="436"/>
      <c r="S54" s="436"/>
      <c r="T54" s="436"/>
      <c r="U54" s="100"/>
    </row>
    <row r="55" spans="1:31" x14ac:dyDescent="0.2">
      <c r="N55" s="461"/>
      <c r="O55" s="460"/>
      <c r="P55" s="983"/>
      <c r="Q55" s="460"/>
      <c r="R55" s="460"/>
      <c r="S55" s="460"/>
      <c r="T55" s="460"/>
      <c r="U55" s="98"/>
    </row>
    <row r="56" spans="1:31" s="451" customFormat="1" ht="74.45" customHeight="1" x14ac:dyDescent="0.2">
      <c r="A56" s="1417" t="s">
        <v>304</v>
      </c>
      <c r="B56" s="1417" t="s">
        <v>303</v>
      </c>
      <c r="C56" s="1407" t="s">
        <v>228</v>
      </c>
      <c r="D56" s="1407" t="s">
        <v>302</v>
      </c>
      <c r="E56" s="1407" t="s">
        <v>226</v>
      </c>
      <c r="F56" s="1407" t="s">
        <v>299</v>
      </c>
      <c r="G56" s="1407" t="s">
        <v>319</v>
      </c>
      <c r="H56" s="489"/>
      <c r="I56" s="1407" t="s">
        <v>301</v>
      </c>
      <c r="J56" s="1407" t="s">
        <v>300</v>
      </c>
      <c r="K56" s="1407" t="s">
        <v>223</v>
      </c>
      <c r="L56" s="1407" t="s">
        <v>299</v>
      </c>
      <c r="M56" s="1430">
        <v>-1</v>
      </c>
      <c r="N56" s="1431"/>
      <c r="O56" s="1408" t="s">
        <v>203</v>
      </c>
      <c r="P56" s="985"/>
      <c r="Q56" s="453"/>
      <c r="R56" s="453"/>
      <c r="S56" s="453"/>
      <c r="T56" s="453"/>
      <c r="U56" s="242"/>
      <c r="AA56" s="452"/>
      <c r="AB56" s="452"/>
    </row>
    <row r="57" spans="1:31" s="434" customFormat="1" hidden="1" x14ac:dyDescent="0.2">
      <c r="A57" s="1418" t="s">
        <v>298</v>
      </c>
      <c r="B57" s="1418" t="s">
        <v>297</v>
      </c>
      <c r="C57" s="1412" t="s">
        <v>217</v>
      </c>
      <c r="D57" s="83" t="str">
        <f>IFERROR(INDEX('PR Expenditure_7A'!F$205:F$254,MATCH('PR Expenditure_7A import-export'!N57,'PR Expenditure_7A'!B$205:B$254,0)),"")</f>
        <v/>
      </c>
      <c r="E57" s="1412"/>
      <c r="F57" s="1413"/>
      <c r="G57" s="1419"/>
      <c r="H57" s="489"/>
      <c r="I57" s="1412" t="s">
        <v>296</v>
      </c>
      <c r="J57" s="83" t="str">
        <f>IFERROR(INDEX('PR Expenditure_7A'!L$205:L$254,MATCH('PR Expenditure_7A import-export'!N57,'PR Expenditure_7A'!B$205:B$254,0)),"")</f>
        <v/>
      </c>
      <c r="K57" s="1412"/>
      <c r="L57" s="1413"/>
      <c r="M57" s="1425">
        <f>M56+1</f>
        <v>0</v>
      </c>
      <c r="N57" s="1426" t="str">
        <f>"IP"&amp;M57</f>
        <v>IP0</v>
      </c>
      <c r="O57" s="1410" t="s">
        <v>201</v>
      </c>
      <c r="P57" s="984"/>
      <c r="Q57" s="436"/>
      <c r="R57" s="436"/>
      <c r="S57" s="436"/>
      <c r="T57" s="436"/>
      <c r="U57" s="100"/>
      <c r="AA57" s="447"/>
      <c r="AB57" s="446" t="s">
        <v>295</v>
      </c>
      <c r="AC57" s="100"/>
      <c r="AD57" s="100"/>
      <c r="AE57" s="100"/>
    </row>
    <row r="58" spans="1:31" s="434" customFormat="1" x14ac:dyDescent="0.2">
      <c r="A58" s="1418" t="s">
        <v>2483</v>
      </c>
      <c r="B58" s="1418" t="s">
        <v>2568</v>
      </c>
      <c r="C58" s="1412">
        <v>3671084.8697182098</v>
      </c>
      <c r="D58" s="83">
        <f>IFERROR(INDEX('PR Expenditure_7A'!F$205:F$254,MATCH('PR Expenditure_7A import-export'!N58,'PR Expenditure_7A'!B$205:B$254,0)),"")</f>
        <v>2018003.13</v>
      </c>
      <c r="E58" s="1412"/>
      <c r="F58" s="1413"/>
      <c r="G58" s="1419"/>
      <c r="H58" s="489"/>
      <c r="I58" s="1412">
        <v>4234118.3328812504</v>
      </c>
      <c r="J58" s="83">
        <f>IFERROR(INDEX('PR Expenditure_7A'!L$205:L$254,MATCH('PR Expenditure_7A import-export'!N58,'PR Expenditure_7A'!B$205:B$254,0)),"")</f>
        <v>2520231.2999999998</v>
      </c>
      <c r="K58" s="1412"/>
      <c r="L58" s="1413"/>
      <c r="M58" s="1425">
        <f>M57+1</f>
        <v>1</v>
      </c>
      <c r="N58" s="1426" t="str">
        <f>"IP"&amp;M58</f>
        <v>IP1</v>
      </c>
      <c r="O58" s="1410" t="s">
        <v>2569</v>
      </c>
      <c r="P58" s="984"/>
      <c r="Q58" s="436"/>
      <c r="R58" s="436"/>
      <c r="S58" s="436"/>
      <c r="T58" s="436"/>
      <c r="U58" s="100"/>
      <c r="AA58" s="447"/>
      <c r="AB58" s="446"/>
      <c r="AC58" s="100"/>
      <c r="AD58" s="100"/>
      <c r="AE58" s="100"/>
    </row>
    <row r="59" spans="1:31" s="434" customFormat="1" x14ac:dyDescent="0.2">
      <c r="A59" s="100"/>
      <c r="B59" s="100"/>
      <c r="C59" s="100"/>
      <c r="D59" s="100"/>
      <c r="E59" s="100"/>
      <c r="F59" s="100"/>
      <c r="G59" s="100"/>
      <c r="I59" s="100"/>
      <c r="J59" s="100"/>
      <c r="K59" s="100"/>
      <c r="O59" s="435"/>
      <c r="P59" s="986"/>
      <c r="AA59" s="435"/>
      <c r="AB59" s="435"/>
    </row>
    <row r="60" spans="1:31" s="434" customFormat="1" x14ac:dyDescent="0.2">
      <c r="A60" s="100"/>
      <c r="B60" s="100"/>
      <c r="C60" s="100"/>
      <c r="D60" s="100"/>
      <c r="E60" s="100"/>
      <c r="F60" s="100"/>
      <c r="G60" s="100"/>
      <c r="I60" s="100"/>
      <c r="J60" s="100"/>
      <c r="K60" s="100"/>
      <c r="O60" s="435"/>
      <c r="P60" s="986"/>
      <c r="AA60" s="435"/>
      <c r="AB60" s="435"/>
    </row>
    <row r="61" spans="1:31" s="434" customFormat="1" x14ac:dyDescent="0.2">
      <c r="A61" s="100"/>
      <c r="B61" s="100"/>
      <c r="C61" s="100"/>
      <c r="D61" s="100"/>
      <c r="E61" s="100"/>
      <c r="F61" s="100"/>
      <c r="G61" s="100"/>
      <c r="I61" s="100"/>
      <c r="J61" s="100"/>
      <c r="K61" s="100"/>
      <c r="O61" s="435"/>
      <c r="P61" s="986"/>
      <c r="AA61" s="435"/>
      <c r="AB61" s="435"/>
    </row>
    <row r="62" spans="1:31" s="434" customFormat="1" x14ac:dyDescent="0.2">
      <c r="A62" s="100"/>
      <c r="B62" s="100"/>
      <c r="C62" s="100"/>
      <c r="D62" s="100"/>
      <c r="E62" s="100"/>
      <c r="F62" s="100"/>
      <c r="G62" s="100"/>
      <c r="I62" s="100"/>
      <c r="J62" s="100"/>
      <c r="K62" s="100"/>
      <c r="O62" s="435"/>
      <c r="P62" s="986"/>
      <c r="AA62" s="435"/>
      <c r="AB62" s="435"/>
    </row>
    <row r="63" spans="1:31" s="434" customFormat="1" x14ac:dyDescent="0.2">
      <c r="A63" s="100"/>
      <c r="B63" s="100"/>
      <c r="C63" s="100"/>
      <c r="D63" s="100"/>
      <c r="E63" s="100"/>
      <c r="F63" s="100"/>
      <c r="G63" s="100"/>
      <c r="I63" s="100"/>
      <c r="J63" s="100"/>
      <c r="K63" s="100"/>
      <c r="O63" s="435"/>
      <c r="P63" s="986"/>
      <c r="AA63" s="435"/>
      <c r="AB63" s="435"/>
    </row>
    <row r="64" spans="1:31" s="434" customFormat="1" x14ac:dyDescent="0.2">
      <c r="A64" s="100"/>
      <c r="B64" s="100"/>
      <c r="C64" s="100"/>
      <c r="D64" s="100"/>
      <c r="E64" s="100"/>
      <c r="F64" s="100"/>
      <c r="G64" s="100"/>
      <c r="I64" s="100"/>
      <c r="J64" s="100"/>
      <c r="K64" s="100"/>
      <c r="O64" s="435"/>
      <c r="P64" s="986"/>
      <c r="AA64" s="435"/>
      <c r="AB64" s="435"/>
    </row>
    <row r="65" spans="1:28" s="434" customFormat="1" x14ac:dyDescent="0.2">
      <c r="A65" s="100"/>
      <c r="B65" s="100"/>
      <c r="C65" s="100"/>
      <c r="D65" s="100"/>
      <c r="E65" s="100"/>
      <c r="F65" s="100"/>
      <c r="G65" s="100"/>
      <c r="I65" s="100"/>
      <c r="J65" s="100"/>
      <c r="K65" s="100"/>
      <c r="O65" s="435"/>
      <c r="P65" s="986"/>
      <c r="AA65" s="435"/>
      <c r="AB65" s="435"/>
    </row>
    <row r="66" spans="1:28" s="434" customFormat="1" x14ac:dyDescent="0.2">
      <c r="A66" s="100"/>
      <c r="B66" s="100"/>
      <c r="C66" s="100"/>
      <c r="D66" s="100"/>
      <c r="E66" s="100"/>
      <c r="F66" s="100"/>
      <c r="G66" s="100"/>
      <c r="I66" s="100"/>
      <c r="J66" s="100"/>
      <c r="K66" s="100"/>
      <c r="O66" s="435"/>
      <c r="P66" s="986"/>
      <c r="AA66" s="435"/>
      <c r="AB66" s="435"/>
    </row>
    <row r="67" spans="1:28" s="434" customFormat="1" x14ac:dyDescent="0.2">
      <c r="A67" s="100"/>
      <c r="B67" s="100"/>
      <c r="C67" s="100"/>
      <c r="D67" s="100"/>
      <c r="E67" s="100"/>
      <c r="F67" s="100"/>
      <c r="G67" s="100"/>
      <c r="I67" s="100"/>
      <c r="J67" s="100"/>
      <c r="K67" s="100"/>
      <c r="O67" s="435"/>
      <c r="P67" s="986"/>
      <c r="AA67" s="435"/>
      <c r="AB67" s="435"/>
    </row>
    <row r="68" spans="1:28" s="434" customFormat="1" x14ac:dyDescent="0.2">
      <c r="A68" s="100"/>
      <c r="B68" s="100"/>
      <c r="C68" s="100"/>
      <c r="D68" s="100"/>
      <c r="E68" s="100"/>
      <c r="F68" s="100"/>
      <c r="G68" s="100"/>
      <c r="I68" s="100"/>
      <c r="J68" s="100"/>
      <c r="K68" s="100"/>
      <c r="O68" s="435"/>
      <c r="P68" s="986"/>
      <c r="AA68" s="435"/>
      <c r="AB68" s="435"/>
    </row>
    <row r="69" spans="1:28" s="434" customFormat="1" x14ac:dyDescent="0.2">
      <c r="A69" s="100"/>
      <c r="B69" s="100"/>
      <c r="C69" s="100"/>
      <c r="D69" s="100"/>
      <c r="E69" s="100"/>
      <c r="F69" s="100"/>
      <c r="G69" s="100"/>
      <c r="I69" s="100"/>
      <c r="J69" s="100"/>
      <c r="K69" s="100"/>
      <c r="O69" s="435"/>
      <c r="P69" s="986"/>
      <c r="AA69" s="435"/>
      <c r="AB69" s="435"/>
    </row>
    <row r="70" spans="1:28" s="434" customFormat="1" x14ac:dyDescent="0.2">
      <c r="A70" s="100"/>
      <c r="B70" s="100"/>
      <c r="C70" s="100"/>
      <c r="D70" s="100"/>
      <c r="E70" s="100"/>
      <c r="F70" s="100"/>
      <c r="G70" s="100"/>
      <c r="I70" s="100"/>
      <c r="J70" s="100"/>
      <c r="K70" s="100"/>
      <c r="O70" s="435"/>
      <c r="P70" s="986"/>
      <c r="AA70" s="435"/>
      <c r="AB70" s="435"/>
    </row>
    <row r="71" spans="1:28" s="434" customFormat="1" x14ac:dyDescent="0.2">
      <c r="A71" s="100"/>
      <c r="B71" s="100"/>
      <c r="C71" s="100"/>
      <c r="D71" s="100"/>
      <c r="E71" s="100"/>
      <c r="F71" s="100"/>
      <c r="G71" s="100"/>
      <c r="I71" s="100"/>
      <c r="J71" s="100"/>
      <c r="K71" s="100"/>
      <c r="O71" s="435"/>
      <c r="P71" s="986"/>
      <c r="AA71" s="435"/>
      <c r="AB71" s="435"/>
    </row>
    <row r="72" spans="1:28" s="434" customFormat="1" x14ac:dyDescent="0.2">
      <c r="A72" s="100"/>
      <c r="B72" s="100"/>
      <c r="C72" s="100"/>
      <c r="D72" s="100"/>
      <c r="E72" s="100"/>
      <c r="F72" s="100"/>
      <c r="G72" s="100"/>
      <c r="I72" s="100"/>
      <c r="J72" s="100"/>
      <c r="K72" s="100"/>
      <c r="O72" s="435"/>
      <c r="P72" s="986"/>
      <c r="AA72" s="435"/>
      <c r="AB72" s="435"/>
    </row>
    <row r="73" spans="1:28" s="434" customFormat="1" x14ac:dyDescent="0.2">
      <c r="A73" s="100"/>
      <c r="B73" s="100"/>
      <c r="C73" s="100"/>
      <c r="D73" s="100"/>
      <c r="E73" s="100"/>
      <c r="F73" s="100"/>
      <c r="G73" s="100"/>
      <c r="I73" s="100"/>
      <c r="J73" s="100"/>
      <c r="K73" s="100"/>
      <c r="O73" s="435"/>
      <c r="P73" s="986"/>
      <c r="AA73" s="435"/>
      <c r="AB73" s="435"/>
    </row>
    <row r="74" spans="1:28" s="434" customFormat="1" x14ac:dyDescent="0.2">
      <c r="A74" s="100"/>
      <c r="B74" s="100"/>
      <c r="C74" s="100"/>
      <c r="D74" s="100"/>
      <c r="E74" s="100"/>
      <c r="F74" s="100"/>
      <c r="G74" s="100"/>
      <c r="I74" s="100"/>
      <c r="J74" s="100"/>
      <c r="K74" s="100"/>
      <c r="O74" s="435"/>
      <c r="P74" s="986"/>
      <c r="AA74" s="435"/>
      <c r="AB74" s="435"/>
    </row>
    <row r="75" spans="1:28" s="434" customFormat="1" x14ac:dyDescent="0.2">
      <c r="A75" s="100"/>
      <c r="B75" s="100"/>
      <c r="C75" s="100"/>
      <c r="D75" s="100"/>
      <c r="E75" s="100"/>
      <c r="F75" s="100"/>
      <c r="G75" s="100"/>
      <c r="I75" s="100"/>
      <c r="J75" s="100"/>
      <c r="K75" s="100"/>
      <c r="O75" s="435"/>
      <c r="P75" s="986"/>
      <c r="AA75" s="435"/>
      <c r="AB75" s="435"/>
    </row>
    <row r="76" spans="1:28" s="434" customFormat="1" x14ac:dyDescent="0.2">
      <c r="A76" s="100"/>
      <c r="B76" s="100"/>
      <c r="C76" s="100"/>
      <c r="D76" s="100"/>
      <c r="E76" s="100"/>
      <c r="F76" s="100"/>
      <c r="G76" s="100"/>
      <c r="I76" s="100"/>
      <c r="J76" s="100"/>
      <c r="K76" s="100"/>
      <c r="O76" s="435"/>
      <c r="P76" s="986"/>
      <c r="AA76" s="435"/>
      <c r="AB76" s="435"/>
    </row>
    <row r="77" spans="1:28" s="434" customFormat="1" x14ac:dyDescent="0.2">
      <c r="A77" s="100"/>
      <c r="B77" s="100"/>
      <c r="C77" s="100" t="s">
        <v>406</v>
      </c>
      <c r="D77" s="100"/>
      <c r="E77" s="100"/>
      <c r="F77" s="100"/>
      <c r="G77" s="100"/>
      <c r="I77" s="100"/>
      <c r="J77" s="100"/>
      <c r="K77" s="100"/>
      <c r="O77" s="435"/>
      <c r="P77" s="986"/>
      <c r="AA77" s="435"/>
      <c r="AB77" s="435"/>
    </row>
    <row r="78" spans="1:28" s="434" customFormat="1" x14ac:dyDescent="0.2">
      <c r="A78" s="100"/>
      <c r="B78" s="100"/>
      <c r="C78" s="100"/>
      <c r="D78" s="100"/>
      <c r="E78" s="100"/>
      <c r="F78" s="100"/>
      <c r="G78" s="100"/>
      <c r="I78" s="100"/>
      <c r="J78" s="100"/>
      <c r="K78" s="100"/>
      <c r="O78" s="435"/>
      <c r="P78" s="986"/>
      <c r="AA78" s="435"/>
      <c r="AB78" s="435"/>
    </row>
    <row r="79" spans="1:28" s="434" customFormat="1" x14ac:dyDescent="0.2">
      <c r="A79" s="100"/>
      <c r="B79" s="100"/>
      <c r="C79" s="100"/>
      <c r="D79" s="100"/>
      <c r="E79" s="100"/>
      <c r="F79" s="100"/>
      <c r="G79" s="100"/>
      <c r="I79" s="100"/>
      <c r="J79" s="100"/>
      <c r="K79" s="100"/>
      <c r="O79" s="435"/>
      <c r="P79" s="986"/>
      <c r="AA79" s="435"/>
      <c r="AB79" s="435"/>
    </row>
    <row r="80" spans="1:28" s="434" customFormat="1" x14ac:dyDescent="0.2">
      <c r="A80" s="100"/>
      <c r="B80" s="100"/>
      <c r="C80" s="100"/>
      <c r="D80" s="100"/>
      <c r="E80" s="100"/>
      <c r="F80" s="100"/>
      <c r="G80" s="100"/>
      <c r="I80" s="100"/>
      <c r="J80" s="100"/>
      <c r="K80" s="100"/>
      <c r="O80" s="435"/>
      <c r="P80" s="986"/>
      <c r="AA80" s="435"/>
      <c r="AB80" s="435"/>
    </row>
    <row r="81" spans="1:28" s="434" customFormat="1" x14ac:dyDescent="0.2">
      <c r="A81" s="100"/>
      <c r="B81" s="100"/>
      <c r="C81" s="100"/>
      <c r="D81" s="100"/>
      <c r="E81" s="100"/>
      <c r="F81" s="100"/>
      <c r="G81" s="100"/>
      <c r="I81" s="100"/>
      <c r="J81" s="100"/>
      <c r="K81" s="100"/>
      <c r="O81" s="435"/>
      <c r="P81" s="986"/>
      <c r="AA81" s="435"/>
      <c r="AB81" s="435"/>
    </row>
    <row r="82" spans="1:28" s="434" customFormat="1" x14ac:dyDescent="0.2">
      <c r="A82" s="100"/>
      <c r="B82" s="100"/>
      <c r="C82" s="100"/>
      <c r="D82" s="100"/>
      <c r="E82" s="100"/>
      <c r="F82" s="100"/>
      <c r="G82" s="100"/>
      <c r="I82" s="100"/>
      <c r="J82" s="100"/>
      <c r="K82" s="100"/>
      <c r="O82" s="435"/>
      <c r="P82" s="986"/>
      <c r="AA82" s="435"/>
      <c r="AB82" s="435"/>
    </row>
    <row r="83" spans="1:28" s="434" customFormat="1" x14ac:dyDescent="0.2">
      <c r="A83" s="100"/>
      <c r="B83" s="100"/>
      <c r="C83" s="100"/>
      <c r="D83" s="100"/>
      <c r="E83" s="100"/>
      <c r="F83" s="100"/>
      <c r="G83" s="100"/>
      <c r="I83" s="100"/>
      <c r="J83" s="100"/>
      <c r="K83" s="100"/>
      <c r="O83" s="435"/>
      <c r="P83" s="986"/>
      <c r="AA83" s="435"/>
      <c r="AB83" s="435"/>
    </row>
    <row r="84" spans="1:28" s="434" customFormat="1" x14ac:dyDescent="0.2">
      <c r="A84" s="100"/>
      <c r="B84" s="100"/>
      <c r="C84" s="100"/>
      <c r="D84" s="100"/>
      <c r="E84" s="100"/>
      <c r="F84" s="100"/>
      <c r="G84" s="100"/>
      <c r="I84" s="100"/>
      <c r="J84" s="100"/>
      <c r="K84" s="100"/>
      <c r="O84" s="435"/>
      <c r="P84" s="986"/>
      <c r="AA84" s="435"/>
      <c r="AB84" s="435"/>
    </row>
    <row r="85" spans="1:28" s="434" customFormat="1" x14ac:dyDescent="0.2">
      <c r="A85" s="100"/>
      <c r="B85" s="100"/>
      <c r="C85" s="100"/>
      <c r="D85" s="100"/>
      <c r="E85" s="100"/>
      <c r="F85" s="100"/>
      <c r="G85" s="100"/>
      <c r="I85" s="100"/>
      <c r="J85" s="100"/>
      <c r="K85" s="100"/>
      <c r="O85" s="435"/>
      <c r="P85" s="986"/>
      <c r="AA85" s="435"/>
      <c r="AB85" s="435"/>
    </row>
    <row r="86" spans="1:28" s="434" customFormat="1" x14ac:dyDescent="0.2">
      <c r="A86" s="100"/>
      <c r="B86" s="100"/>
      <c r="C86" s="100"/>
      <c r="D86" s="100"/>
      <c r="E86" s="100"/>
      <c r="F86" s="100"/>
      <c r="G86" s="100"/>
      <c r="I86" s="100"/>
      <c r="J86" s="100"/>
      <c r="K86" s="100"/>
      <c r="O86" s="435"/>
      <c r="P86" s="986"/>
      <c r="AA86" s="435"/>
      <c r="AB86" s="435"/>
    </row>
    <row r="87" spans="1:28" s="434" customFormat="1" x14ac:dyDescent="0.2">
      <c r="A87" s="100"/>
      <c r="B87" s="100"/>
      <c r="C87" s="100"/>
      <c r="D87" s="100"/>
      <c r="E87" s="100"/>
      <c r="F87" s="100"/>
      <c r="G87" s="100"/>
      <c r="I87" s="100"/>
      <c r="J87" s="100"/>
      <c r="K87" s="100"/>
      <c r="O87" s="435"/>
      <c r="P87" s="986"/>
      <c r="AA87" s="435"/>
      <c r="AB87" s="435"/>
    </row>
    <row r="88" spans="1:28" s="434" customFormat="1" x14ac:dyDescent="0.2">
      <c r="A88" s="100"/>
      <c r="B88" s="100"/>
      <c r="C88" s="100"/>
      <c r="D88" s="100"/>
      <c r="E88" s="100"/>
      <c r="F88" s="100"/>
      <c r="G88" s="100"/>
      <c r="I88" s="100"/>
      <c r="J88" s="100"/>
      <c r="K88" s="100"/>
      <c r="O88" s="435"/>
      <c r="P88" s="986"/>
      <c r="AA88" s="435"/>
      <c r="AB88" s="435"/>
    </row>
    <row r="89" spans="1:28" s="434" customFormat="1" x14ac:dyDescent="0.2">
      <c r="A89" s="100"/>
      <c r="B89" s="100"/>
      <c r="C89" s="100"/>
      <c r="D89" s="100"/>
      <c r="E89" s="100"/>
      <c r="F89" s="100"/>
      <c r="G89" s="100"/>
      <c r="I89" s="100"/>
      <c r="J89" s="100"/>
      <c r="K89" s="100"/>
      <c r="O89" s="435"/>
      <c r="P89" s="986"/>
      <c r="AA89" s="435"/>
      <c r="AB89" s="435"/>
    </row>
    <row r="90" spans="1:28" s="434" customFormat="1" x14ac:dyDescent="0.2">
      <c r="A90" s="100"/>
      <c r="B90" s="100"/>
      <c r="C90" s="100"/>
      <c r="D90" s="100"/>
      <c r="E90" s="100"/>
      <c r="F90" s="100"/>
      <c r="G90" s="100"/>
      <c r="I90" s="100"/>
      <c r="J90" s="100"/>
      <c r="K90" s="100"/>
      <c r="O90" s="435"/>
      <c r="P90" s="986"/>
      <c r="AA90" s="435"/>
      <c r="AB90" s="435"/>
    </row>
    <row r="91" spans="1:28" s="434" customFormat="1" x14ac:dyDescent="0.2">
      <c r="A91" s="100"/>
      <c r="B91" s="100"/>
      <c r="C91" s="100"/>
      <c r="D91" s="100"/>
      <c r="E91" s="100"/>
      <c r="F91" s="100"/>
      <c r="G91" s="100"/>
      <c r="I91" s="100"/>
      <c r="J91" s="100"/>
      <c r="K91" s="100"/>
      <c r="O91" s="435"/>
      <c r="P91" s="986"/>
      <c r="AA91" s="435"/>
      <c r="AB91" s="435"/>
    </row>
    <row r="92" spans="1:28" s="434" customFormat="1" x14ac:dyDescent="0.2">
      <c r="A92" s="100"/>
      <c r="B92" s="100"/>
      <c r="C92" s="100"/>
      <c r="D92" s="100"/>
      <c r="E92" s="100"/>
      <c r="F92" s="100"/>
      <c r="G92" s="100"/>
      <c r="I92" s="100"/>
      <c r="J92" s="100"/>
      <c r="K92" s="100"/>
      <c r="O92" s="435"/>
      <c r="P92" s="986"/>
      <c r="AA92" s="435"/>
      <c r="AB92" s="435"/>
    </row>
    <row r="93" spans="1:28" s="434" customFormat="1" x14ac:dyDescent="0.2">
      <c r="A93" s="100"/>
      <c r="B93" s="100"/>
      <c r="C93" s="100"/>
      <c r="D93" s="100"/>
      <c r="E93" s="100"/>
      <c r="F93" s="100"/>
      <c r="G93" s="100"/>
      <c r="I93" s="100"/>
      <c r="J93" s="100"/>
      <c r="K93" s="100"/>
      <c r="O93" s="435"/>
      <c r="P93" s="986"/>
      <c r="AA93" s="435"/>
      <c r="AB93" s="435"/>
    </row>
    <row r="94" spans="1:28" s="434" customFormat="1" x14ac:dyDescent="0.2">
      <c r="A94" s="100"/>
      <c r="B94" s="100"/>
      <c r="C94" s="100"/>
      <c r="D94" s="100"/>
      <c r="E94" s="100"/>
      <c r="F94" s="100"/>
      <c r="G94" s="100"/>
      <c r="I94" s="100"/>
      <c r="J94" s="100"/>
      <c r="K94" s="100"/>
      <c r="O94" s="435"/>
      <c r="P94" s="986"/>
      <c r="AA94" s="435"/>
      <c r="AB94" s="435"/>
    </row>
    <row r="95" spans="1:28" s="434" customFormat="1" x14ac:dyDescent="0.2">
      <c r="A95" s="100"/>
      <c r="B95" s="100"/>
      <c r="C95" s="100"/>
      <c r="D95" s="100"/>
      <c r="E95" s="100"/>
      <c r="F95" s="100"/>
      <c r="G95" s="100"/>
      <c r="I95" s="100"/>
      <c r="J95" s="100"/>
      <c r="K95" s="100"/>
      <c r="O95" s="435"/>
      <c r="P95" s="986"/>
      <c r="AA95" s="435"/>
      <c r="AB95" s="435"/>
    </row>
    <row r="96" spans="1:28" s="434" customFormat="1" x14ac:dyDescent="0.2">
      <c r="A96" s="100"/>
      <c r="B96" s="100"/>
      <c r="C96" s="100"/>
      <c r="D96" s="100"/>
      <c r="E96" s="100"/>
      <c r="F96" s="100"/>
      <c r="G96" s="100"/>
      <c r="I96" s="100"/>
      <c r="J96" s="100"/>
      <c r="K96" s="100"/>
      <c r="O96" s="435"/>
      <c r="P96" s="986"/>
      <c r="AA96" s="435"/>
      <c r="AB96" s="435"/>
    </row>
    <row r="97" spans="1:28" s="434" customFormat="1" x14ac:dyDescent="0.2">
      <c r="A97" s="100"/>
      <c r="B97" s="100"/>
      <c r="C97" s="100"/>
      <c r="D97" s="100"/>
      <c r="E97" s="100"/>
      <c r="F97" s="100"/>
      <c r="G97" s="100"/>
      <c r="I97" s="100"/>
      <c r="J97" s="100"/>
      <c r="K97" s="100"/>
      <c r="O97" s="435"/>
      <c r="P97" s="986"/>
      <c r="AA97" s="435"/>
      <c r="AB97" s="435"/>
    </row>
    <row r="98" spans="1:28" s="434" customFormat="1" x14ac:dyDescent="0.2">
      <c r="A98" s="100"/>
      <c r="B98" s="100"/>
      <c r="C98" s="100"/>
      <c r="D98" s="100"/>
      <c r="E98" s="100"/>
      <c r="F98" s="100"/>
      <c r="G98" s="100"/>
      <c r="I98" s="100"/>
      <c r="J98" s="100"/>
      <c r="K98" s="100"/>
      <c r="O98" s="435"/>
      <c r="P98" s="986"/>
      <c r="AA98" s="435"/>
      <c r="AB98" s="435"/>
    </row>
    <row r="99" spans="1:28" s="434" customFormat="1" x14ac:dyDescent="0.2">
      <c r="A99" s="100"/>
      <c r="B99" s="100"/>
      <c r="C99" s="100"/>
      <c r="D99" s="100"/>
      <c r="E99" s="100"/>
      <c r="F99" s="100"/>
      <c r="G99" s="100"/>
      <c r="I99" s="100"/>
      <c r="J99" s="100"/>
      <c r="K99" s="100"/>
      <c r="O99" s="435"/>
      <c r="P99" s="986"/>
      <c r="AA99" s="435"/>
      <c r="AB99" s="435"/>
    </row>
    <row r="100" spans="1:28" s="434" customFormat="1" x14ac:dyDescent="0.2">
      <c r="A100" s="100"/>
      <c r="B100" s="100"/>
      <c r="C100" s="100"/>
      <c r="D100" s="100"/>
      <c r="E100" s="100"/>
      <c r="F100" s="100"/>
      <c r="G100" s="100"/>
      <c r="I100" s="100"/>
      <c r="J100" s="100"/>
      <c r="K100" s="100"/>
      <c r="O100" s="435"/>
      <c r="P100" s="986"/>
      <c r="AA100" s="435"/>
      <c r="AB100" s="435"/>
    </row>
    <row r="101" spans="1:28" s="434" customFormat="1" x14ac:dyDescent="0.2">
      <c r="A101" s="100"/>
      <c r="B101" s="100"/>
      <c r="C101" s="100"/>
      <c r="D101" s="100"/>
      <c r="E101" s="100"/>
      <c r="F101" s="100"/>
      <c r="G101" s="100"/>
      <c r="I101" s="100"/>
      <c r="J101" s="100"/>
      <c r="K101" s="100"/>
      <c r="O101" s="435"/>
      <c r="P101" s="986"/>
      <c r="AA101" s="435"/>
      <c r="AB101" s="435"/>
    </row>
    <row r="102" spans="1:28" s="434" customFormat="1" x14ac:dyDescent="0.2">
      <c r="A102" s="100"/>
      <c r="B102" s="100"/>
      <c r="C102" s="100"/>
      <c r="D102" s="100"/>
      <c r="E102" s="100"/>
      <c r="F102" s="100"/>
      <c r="G102" s="100"/>
      <c r="I102" s="100"/>
      <c r="J102" s="100"/>
      <c r="K102" s="100"/>
      <c r="O102" s="435"/>
      <c r="P102" s="986"/>
      <c r="AA102" s="435"/>
      <c r="AB102" s="435"/>
    </row>
    <row r="103" spans="1:28" s="434" customFormat="1" x14ac:dyDescent="0.2">
      <c r="A103" s="100"/>
      <c r="B103" s="100"/>
      <c r="C103" s="100"/>
      <c r="D103" s="100"/>
      <c r="E103" s="100"/>
      <c r="F103" s="100"/>
      <c r="G103" s="100"/>
      <c r="I103" s="100"/>
      <c r="J103" s="100"/>
      <c r="K103" s="100"/>
      <c r="O103" s="435"/>
      <c r="P103" s="986"/>
      <c r="AA103" s="435"/>
      <c r="AB103" s="435"/>
    </row>
    <row r="104" spans="1:28" s="434" customFormat="1" x14ac:dyDescent="0.2">
      <c r="A104" s="100"/>
      <c r="B104" s="100"/>
      <c r="C104" s="100"/>
      <c r="D104" s="100"/>
      <c r="E104" s="100"/>
      <c r="F104" s="100"/>
      <c r="G104" s="100"/>
      <c r="I104" s="100"/>
      <c r="J104" s="100"/>
      <c r="K104" s="100"/>
      <c r="O104" s="435"/>
      <c r="P104" s="986"/>
      <c r="AA104" s="435"/>
      <c r="AB104" s="435"/>
    </row>
    <row r="105" spans="1:28" s="434" customFormat="1" x14ac:dyDescent="0.2">
      <c r="A105" s="100"/>
      <c r="B105" s="100"/>
      <c r="C105" s="100"/>
      <c r="D105" s="100"/>
      <c r="E105" s="100"/>
      <c r="F105" s="100"/>
      <c r="G105" s="100"/>
      <c r="I105" s="100"/>
      <c r="J105" s="100"/>
      <c r="K105" s="100"/>
      <c r="O105" s="435"/>
      <c r="P105" s="986"/>
      <c r="AA105" s="435"/>
      <c r="AB105" s="435"/>
    </row>
    <row r="106" spans="1:28" s="434" customFormat="1" x14ac:dyDescent="0.2">
      <c r="A106" s="100"/>
      <c r="B106" s="100"/>
      <c r="C106" s="100"/>
      <c r="D106" s="100"/>
      <c r="E106" s="100"/>
      <c r="F106" s="100"/>
      <c r="G106" s="100"/>
      <c r="I106" s="100"/>
      <c r="J106" s="100"/>
      <c r="K106" s="100"/>
      <c r="O106" s="435"/>
      <c r="P106" s="986"/>
      <c r="AA106" s="435"/>
      <c r="AB106" s="435"/>
    </row>
    <row r="107" spans="1:28" s="434" customFormat="1" x14ac:dyDescent="0.2">
      <c r="A107" s="100"/>
      <c r="B107" s="100"/>
      <c r="C107" s="100"/>
      <c r="D107" s="100"/>
      <c r="E107" s="100"/>
      <c r="F107" s="100"/>
      <c r="G107" s="100"/>
      <c r="I107" s="100"/>
      <c r="J107" s="100"/>
      <c r="K107" s="100"/>
      <c r="O107" s="435"/>
      <c r="P107" s="986"/>
    </row>
    <row r="108" spans="1:28" s="434" customFormat="1" x14ac:dyDescent="0.2">
      <c r="A108" s="100"/>
      <c r="B108" s="100"/>
      <c r="C108" s="100"/>
      <c r="D108" s="100"/>
      <c r="E108" s="100"/>
      <c r="F108" s="100"/>
      <c r="G108" s="100"/>
      <c r="I108" s="100"/>
      <c r="J108" s="100"/>
      <c r="K108" s="100"/>
      <c r="O108" s="435"/>
      <c r="P108" s="986"/>
    </row>
    <row r="109" spans="1:28" s="434" customFormat="1" x14ac:dyDescent="0.2">
      <c r="A109" s="100"/>
      <c r="B109" s="100"/>
      <c r="C109" s="100"/>
      <c r="D109" s="100"/>
      <c r="E109" s="100"/>
      <c r="F109" s="100"/>
      <c r="G109" s="100"/>
      <c r="I109" s="100"/>
      <c r="J109" s="100"/>
      <c r="K109" s="100"/>
      <c r="O109" s="435"/>
      <c r="P109" s="986"/>
    </row>
    <row r="110" spans="1:28" s="434" customFormat="1" x14ac:dyDescent="0.2">
      <c r="A110" s="100"/>
      <c r="B110" s="100"/>
      <c r="C110" s="100"/>
      <c r="D110" s="100"/>
      <c r="E110" s="100"/>
      <c r="F110" s="100"/>
      <c r="G110" s="100"/>
      <c r="I110" s="100"/>
      <c r="J110" s="100"/>
      <c r="K110" s="100"/>
      <c r="O110" s="435"/>
      <c r="P110" s="986"/>
    </row>
    <row r="111" spans="1:28" s="434" customFormat="1" x14ac:dyDescent="0.2">
      <c r="A111" s="100"/>
      <c r="B111" s="100"/>
      <c r="C111" s="100"/>
      <c r="D111" s="100"/>
      <c r="E111" s="100"/>
      <c r="F111" s="100"/>
      <c r="G111" s="100"/>
      <c r="I111" s="100"/>
      <c r="J111" s="100"/>
      <c r="K111" s="100"/>
      <c r="O111" s="435"/>
      <c r="P111" s="986"/>
    </row>
    <row r="112" spans="1:28" s="434" customFormat="1" x14ac:dyDescent="0.2">
      <c r="A112" s="100"/>
      <c r="B112" s="100"/>
      <c r="C112" s="100"/>
      <c r="D112" s="100"/>
      <c r="E112" s="100"/>
      <c r="F112" s="100"/>
      <c r="G112" s="100"/>
      <c r="I112" s="100"/>
      <c r="J112" s="100"/>
      <c r="K112" s="100"/>
      <c r="O112" s="435"/>
      <c r="P112" s="986"/>
    </row>
    <row r="113" spans="1:16" s="434" customFormat="1" x14ac:dyDescent="0.2">
      <c r="A113" s="100"/>
      <c r="B113" s="100"/>
      <c r="C113" s="100"/>
      <c r="D113" s="100"/>
      <c r="E113" s="100"/>
      <c r="F113" s="100"/>
      <c r="G113" s="100"/>
      <c r="I113" s="100"/>
      <c r="J113" s="100"/>
      <c r="K113" s="100"/>
      <c r="O113" s="435"/>
      <c r="P113" s="986"/>
    </row>
    <row r="114" spans="1:16" s="434" customFormat="1" x14ac:dyDescent="0.2">
      <c r="A114" s="100"/>
      <c r="B114" s="100"/>
      <c r="C114" s="100"/>
      <c r="D114" s="100"/>
      <c r="E114" s="100"/>
      <c r="F114" s="100"/>
      <c r="G114" s="100"/>
      <c r="I114" s="100"/>
      <c r="J114" s="100"/>
      <c r="K114" s="100"/>
      <c r="O114" s="435"/>
      <c r="P114" s="986"/>
    </row>
    <row r="115" spans="1:16" s="434" customFormat="1" x14ac:dyDescent="0.2">
      <c r="A115" s="100"/>
      <c r="B115" s="100"/>
      <c r="C115" s="100"/>
      <c r="D115" s="100"/>
      <c r="E115" s="100"/>
      <c r="F115" s="100"/>
      <c r="G115" s="100"/>
      <c r="I115" s="100"/>
      <c r="J115" s="100"/>
      <c r="K115" s="100"/>
      <c r="O115" s="435"/>
      <c r="P115" s="986"/>
    </row>
    <row r="116" spans="1:16" s="434" customFormat="1" x14ac:dyDescent="0.2">
      <c r="A116" s="100"/>
      <c r="B116" s="100"/>
      <c r="C116" s="100"/>
      <c r="D116" s="100"/>
      <c r="E116" s="100"/>
      <c r="F116" s="100"/>
      <c r="G116" s="100"/>
      <c r="I116" s="100"/>
      <c r="J116" s="100"/>
      <c r="K116" s="100"/>
      <c r="O116" s="435"/>
      <c r="P116" s="986"/>
    </row>
    <row r="117" spans="1:16" s="434" customFormat="1" x14ac:dyDescent="0.2">
      <c r="A117" s="100"/>
      <c r="B117" s="100"/>
      <c r="C117" s="100"/>
      <c r="D117" s="100"/>
      <c r="E117" s="100"/>
      <c r="F117" s="100"/>
      <c r="G117" s="100"/>
      <c r="I117" s="100"/>
      <c r="J117" s="100"/>
      <c r="K117" s="100"/>
      <c r="O117" s="435"/>
      <c r="P117" s="986"/>
    </row>
    <row r="118" spans="1:16" s="434" customFormat="1" x14ac:dyDescent="0.2">
      <c r="A118" s="100"/>
      <c r="B118" s="100"/>
      <c r="C118" s="100"/>
      <c r="D118" s="100"/>
      <c r="E118" s="100"/>
      <c r="F118" s="100"/>
      <c r="G118" s="100"/>
      <c r="I118" s="100"/>
      <c r="J118" s="100"/>
      <c r="K118" s="100"/>
      <c r="O118" s="435"/>
      <c r="P118" s="986"/>
    </row>
    <row r="119" spans="1:16" s="434" customFormat="1" x14ac:dyDescent="0.2">
      <c r="A119" s="100"/>
      <c r="B119" s="100"/>
      <c r="C119" s="100"/>
      <c r="D119" s="100"/>
      <c r="E119" s="100"/>
      <c r="F119" s="100"/>
      <c r="G119" s="100"/>
      <c r="I119" s="100"/>
      <c r="J119" s="100"/>
      <c r="K119" s="100"/>
      <c r="O119" s="435"/>
      <c r="P119" s="986"/>
    </row>
    <row r="120" spans="1:16" s="434" customFormat="1" x14ac:dyDescent="0.2">
      <c r="A120" s="100"/>
      <c r="B120" s="100"/>
      <c r="C120" s="100"/>
      <c r="D120" s="100"/>
      <c r="E120" s="100"/>
      <c r="F120" s="100"/>
      <c r="G120" s="100"/>
      <c r="I120" s="100"/>
      <c r="J120" s="100"/>
      <c r="K120" s="100"/>
      <c r="O120" s="435"/>
      <c r="P120" s="986"/>
    </row>
    <row r="121" spans="1:16" s="434" customFormat="1" x14ac:dyDescent="0.2">
      <c r="A121" s="100"/>
      <c r="B121" s="100"/>
      <c r="C121" s="100"/>
      <c r="D121" s="100"/>
      <c r="E121" s="100"/>
      <c r="F121" s="100"/>
      <c r="G121" s="100"/>
      <c r="I121" s="100"/>
      <c r="J121" s="100"/>
      <c r="K121" s="100"/>
      <c r="O121" s="435"/>
      <c r="P121" s="986"/>
    </row>
    <row r="122" spans="1:16" s="434" customFormat="1" x14ac:dyDescent="0.2">
      <c r="A122" s="100"/>
      <c r="B122" s="100"/>
      <c r="C122" s="100"/>
      <c r="D122" s="100"/>
      <c r="E122" s="100"/>
      <c r="F122" s="100"/>
      <c r="G122" s="100"/>
      <c r="I122" s="100"/>
      <c r="J122" s="100"/>
      <c r="K122" s="100"/>
      <c r="O122" s="435"/>
      <c r="P122" s="986"/>
    </row>
    <row r="123" spans="1:16" s="434" customFormat="1" x14ac:dyDescent="0.2">
      <c r="A123" s="100"/>
      <c r="B123" s="100"/>
      <c r="C123" s="100"/>
      <c r="D123" s="100"/>
      <c r="E123" s="100"/>
      <c r="F123" s="100"/>
      <c r="G123" s="100"/>
      <c r="I123" s="100"/>
      <c r="J123" s="100"/>
      <c r="K123" s="100"/>
      <c r="O123" s="435"/>
      <c r="P123" s="986"/>
    </row>
    <row r="124" spans="1:16" s="434" customFormat="1" x14ac:dyDescent="0.2">
      <c r="A124" s="100"/>
      <c r="B124" s="100"/>
      <c r="C124" s="100"/>
      <c r="D124" s="100"/>
      <c r="E124" s="100"/>
      <c r="F124" s="100"/>
      <c r="G124" s="100"/>
      <c r="I124" s="100"/>
      <c r="J124" s="100"/>
      <c r="K124" s="100"/>
      <c r="O124" s="435"/>
      <c r="P124" s="986"/>
    </row>
    <row r="125" spans="1:16" s="434" customFormat="1" x14ac:dyDescent="0.2">
      <c r="A125" s="100"/>
      <c r="B125" s="100"/>
      <c r="C125" s="100"/>
      <c r="D125" s="100"/>
      <c r="E125" s="100"/>
      <c r="F125" s="100"/>
      <c r="G125" s="100"/>
      <c r="I125" s="100"/>
      <c r="J125" s="100"/>
      <c r="K125" s="100"/>
      <c r="O125" s="435"/>
      <c r="P125" s="986"/>
    </row>
    <row r="126" spans="1:16" s="434" customFormat="1" x14ac:dyDescent="0.2">
      <c r="A126" s="100"/>
      <c r="B126" s="100"/>
      <c r="C126" s="100"/>
      <c r="D126" s="100"/>
      <c r="E126" s="100"/>
      <c r="F126" s="100"/>
      <c r="G126" s="100"/>
      <c r="I126" s="100"/>
      <c r="J126" s="100"/>
      <c r="K126" s="100"/>
      <c r="O126" s="435"/>
      <c r="P126" s="986"/>
    </row>
    <row r="127" spans="1:16" s="434" customFormat="1" x14ac:dyDescent="0.2">
      <c r="A127" s="100"/>
      <c r="B127" s="100"/>
      <c r="C127" s="100"/>
      <c r="D127" s="100"/>
      <c r="E127" s="100"/>
      <c r="F127" s="100"/>
      <c r="G127" s="100"/>
      <c r="I127" s="100"/>
      <c r="J127" s="100"/>
      <c r="K127" s="100"/>
      <c r="O127" s="435"/>
      <c r="P127" s="986"/>
    </row>
    <row r="128" spans="1:16" s="434" customFormat="1" x14ac:dyDescent="0.2">
      <c r="A128" s="100"/>
      <c r="B128" s="100"/>
      <c r="C128" s="100"/>
      <c r="D128" s="100"/>
      <c r="E128" s="100"/>
      <c r="F128" s="100"/>
      <c r="G128" s="100"/>
      <c r="I128" s="100"/>
      <c r="J128" s="100"/>
      <c r="K128" s="100"/>
      <c r="O128" s="435"/>
      <c r="P128" s="986"/>
    </row>
    <row r="129" spans="1:16" s="434" customFormat="1" x14ac:dyDescent="0.2">
      <c r="A129" s="100"/>
      <c r="B129" s="100"/>
      <c r="C129" s="100"/>
      <c r="D129" s="100"/>
      <c r="E129" s="100"/>
      <c r="F129" s="100"/>
      <c r="G129" s="100"/>
      <c r="I129" s="100"/>
      <c r="J129" s="100"/>
      <c r="K129" s="100"/>
      <c r="O129" s="435"/>
      <c r="P129" s="986"/>
    </row>
    <row r="130" spans="1:16" s="434" customFormat="1" x14ac:dyDescent="0.2">
      <c r="A130" s="100"/>
      <c r="B130" s="100"/>
      <c r="C130" s="100"/>
      <c r="D130" s="100"/>
      <c r="E130" s="100"/>
      <c r="F130" s="100"/>
      <c r="G130" s="100"/>
      <c r="I130" s="100"/>
      <c r="J130" s="100"/>
      <c r="K130" s="100"/>
      <c r="O130" s="435"/>
      <c r="P130" s="986"/>
    </row>
    <row r="131" spans="1:16" s="434" customFormat="1" x14ac:dyDescent="0.2">
      <c r="A131" s="100"/>
      <c r="B131" s="100"/>
      <c r="C131" s="100"/>
      <c r="D131" s="100"/>
      <c r="E131" s="100"/>
      <c r="F131" s="100"/>
      <c r="G131" s="100"/>
      <c r="I131" s="100"/>
      <c r="J131" s="100"/>
      <c r="K131" s="100"/>
      <c r="O131" s="435"/>
      <c r="P131" s="986"/>
    </row>
    <row r="132" spans="1:16" s="434" customFormat="1" x14ac:dyDescent="0.2">
      <c r="A132" s="100"/>
      <c r="B132" s="100"/>
      <c r="C132" s="100"/>
      <c r="D132" s="100"/>
      <c r="E132" s="100"/>
      <c r="F132" s="100"/>
      <c r="G132" s="100"/>
      <c r="I132" s="100"/>
      <c r="J132" s="100"/>
      <c r="K132" s="100"/>
      <c r="O132" s="435"/>
      <c r="P132" s="986"/>
    </row>
    <row r="133" spans="1:16" s="434" customFormat="1" x14ac:dyDescent="0.2">
      <c r="A133" s="100"/>
      <c r="B133" s="100"/>
      <c r="C133" s="100"/>
      <c r="D133" s="100"/>
      <c r="E133" s="100"/>
      <c r="F133" s="100"/>
      <c r="G133" s="100"/>
      <c r="I133" s="100"/>
      <c r="J133" s="100"/>
      <c r="K133" s="100"/>
      <c r="O133" s="435"/>
      <c r="P133" s="986"/>
    </row>
    <row r="134" spans="1:16" s="434" customFormat="1" x14ac:dyDescent="0.2">
      <c r="A134" s="100"/>
      <c r="B134" s="100"/>
      <c r="C134" s="100"/>
      <c r="D134" s="100"/>
      <c r="E134" s="100"/>
      <c r="F134" s="100"/>
      <c r="G134" s="100"/>
      <c r="I134" s="100"/>
      <c r="J134" s="100"/>
      <c r="K134" s="100"/>
      <c r="O134" s="435"/>
      <c r="P134" s="986"/>
    </row>
    <row r="135" spans="1:16" s="434" customFormat="1" x14ac:dyDescent="0.2">
      <c r="A135" s="100"/>
      <c r="B135" s="100"/>
      <c r="C135" s="100"/>
      <c r="D135" s="100"/>
      <c r="E135" s="100"/>
      <c r="F135" s="100"/>
      <c r="G135" s="100"/>
      <c r="I135" s="100"/>
      <c r="J135" s="100"/>
      <c r="K135" s="100"/>
      <c r="O135" s="435"/>
      <c r="P135" s="986"/>
    </row>
    <row r="136" spans="1:16" s="434" customFormat="1" x14ac:dyDescent="0.2">
      <c r="A136" s="100"/>
      <c r="B136" s="100"/>
      <c r="C136" s="100"/>
      <c r="D136" s="100"/>
      <c r="E136" s="100"/>
      <c r="F136" s="100"/>
      <c r="G136" s="100"/>
      <c r="I136" s="100"/>
      <c r="J136" s="100"/>
      <c r="K136" s="100"/>
      <c r="O136" s="435"/>
      <c r="P136" s="986"/>
    </row>
    <row r="137" spans="1:16" s="434" customFormat="1" x14ac:dyDescent="0.2">
      <c r="A137" s="100"/>
      <c r="B137" s="100"/>
      <c r="C137" s="100"/>
      <c r="D137" s="100"/>
      <c r="E137" s="100"/>
      <c r="F137" s="100"/>
      <c r="G137" s="100"/>
      <c r="I137" s="100"/>
      <c r="J137" s="100"/>
      <c r="K137" s="100"/>
      <c r="O137" s="435"/>
      <c r="P137" s="986"/>
    </row>
    <row r="138" spans="1:16" s="434" customFormat="1" x14ac:dyDescent="0.2">
      <c r="A138" s="100"/>
      <c r="B138" s="100"/>
      <c r="C138" s="100"/>
      <c r="D138" s="100"/>
      <c r="E138" s="100"/>
      <c r="F138" s="100"/>
      <c r="G138" s="100"/>
      <c r="I138" s="100"/>
      <c r="J138" s="100"/>
      <c r="K138" s="100"/>
      <c r="O138" s="435"/>
      <c r="P138" s="986"/>
    </row>
    <row r="139" spans="1:16" s="434" customFormat="1" x14ac:dyDescent="0.2">
      <c r="A139" s="100"/>
      <c r="B139" s="100"/>
      <c r="C139" s="100"/>
      <c r="D139" s="100"/>
      <c r="E139" s="100"/>
      <c r="F139" s="100"/>
      <c r="G139" s="100"/>
      <c r="I139" s="100"/>
      <c r="J139" s="100"/>
      <c r="K139" s="100"/>
      <c r="O139" s="435"/>
      <c r="P139" s="986"/>
    </row>
    <row r="140" spans="1:16" s="434" customFormat="1" x14ac:dyDescent="0.2">
      <c r="A140" s="100"/>
      <c r="B140" s="100"/>
      <c r="C140" s="100"/>
      <c r="D140" s="100"/>
      <c r="E140" s="100"/>
      <c r="F140" s="100"/>
      <c r="G140" s="100"/>
      <c r="I140" s="100"/>
      <c r="J140" s="100"/>
      <c r="K140" s="100"/>
      <c r="O140" s="435"/>
      <c r="P140" s="986"/>
    </row>
    <row r="141" spans="1:16" s="434" customFormat="1" x14ac:dyDescent="0.2">
      <c r="A141" s="100"/>
      <c r="B141" s="100"/>
      <c r="C141" s="100"/>
      <c r="D141" s="100"/>
      <c r="E141" s="100"/>
      <c r="F141" s="100"/>
      <c r="G141" s="100"/>
      <c r="I141" s="100"/>
      <c r="J141" s="100"/>
      <c r="K141" s="100"/>
      <c r="O141" s="435"/>
      <c r="P141" s="986"/>
    </row>
    <row r="142" spans="1:16" s="434" customFormat="1" x14ac:dyDescent="0.2">
      <c r="A142" s="100"/>
      <c r="B142" s="100"/>
      <c r="C142" s="100"/>
      <c r="D142" s="100"/>
      <c r="E142" s="100"/>
      <c r="F142" s="100"/>
      <c r="G142" s="100"/>
      <c r="I142" s="100"/>
      <c r="J142" s="100"/>
      <c r="K142" s="100"/>
      <c r="O142" s="435"/>
      <c r="P142" s="986"/>
    </row>
    <row r="143" spans="1:16" s="434" customFormat="1" x14ac:dyDescent="0.2">
      <c r="A143" s="100"/>
      <c r="B143" s="100"/>
      <c r="C143" s="100"/>
      <c r="D143" s="100"/>
      <c r="E143" s="100"/>
      <c r="F143" s="100"/>
      <c r="G143" s="100"/>
      <c r="I143" s="100"/>
      <c r="J143" s="100"/>
      <c r="K143" s="100"/>
      <c r="O143" s="435"/>
      <c r="P143" s="986"/>
    </row>
    <row r="144" spans="1:16" s="434" customFormat="1" x14ac:dyDescent="0.2">
      <c r="A144" s="100"/>
      <c r="B144" s="100"/>
      <c r="C144" s="100"/>
      <c r="D144" s="100"/>
      <c r="E144" s="100"/>
      <c r="F144" s="100"/>
      <c r="G144" s="100"/>
      <c r="I144" s="100"/>
      <c r="J144" s="100"/>
      <c r="K144" s="100"/>
      <c r="O144" s="435"/>
      <c r="P144" s="986"/>
    </row>
    <row r="145" spans="1:16" s="434" customFormat="1" x14ac:dyDescent="0.2">
      <c r="A145" s="100"/>
      <c r="B145" s="100"/>
      <c r="C145" s="100"/>
      <c r="D145" s="100"/>
      <c r="E145" s="100"/>
      <c r="F145" s="100"/>
      <c r="G145" s="100"/>
      <c r="I145" s="100"/>
      <c r="J145" s="100"/>
      <c r="K145" s="100"/>
      <c r="O145" s="435"/>
      <c r="P145" s="986"/>
    </row>
    <row r="146" spans="1:16" s="434" customFormat="1" x14ac:dyDescent="0.2">
      <c r="A146" s="100"/>
      <c r="B146" s="100"/>
      <c r="C146" s="100"/>
      <c r="D146" s="100"/>
      <c r="E146" s="100"/>
      <c r="F146" s="100"/>
      <c r="G146" s="100"/>
      <c r="I146" s="100"/>
      <c r="J146" s="100"/>
      <c r="K146" s="100"/>
      <c r="O146" s="435"/>
      <c r="P146" s="986"/>
    </row>
    <row r="147" spans="1:16" s="434" customFormat="1" x14ac:dyDescent="0.2">
      <c r="A147" s="100"/>
      <c r="B147" s="100"/>
      <c r="C147" s="100"/>
      <c r="D147" s="100"/>
      <c r="E147" s="100"/>
      <c r="F147" s="100"/>
      <c r="G147" s="100"/>
      <c r="I147" s="100"/>
      <c r="J147" s="100"/>
      <c r="K147" s="100"/>
      <c r="O147" s="435"/>
      <c r="P147" s="986"/>
    </row>
    <row r="148" spans="1:16" s="434" customFormat="1" x14ac:dyDescent="0.2">
      <c r="A148" s="100"/>
      <c r="B148" s="100"/>
      <c r="C148" s="100"/>
      <c r="D148" s="100"/>
      <c r="E148" s="100"/>
      <c r="F148" s="100"/>
      <c r="G148" s="100"/>
      <c r="I148" s="100"/>
      <c r="J148" s="100"/>
      <c r="K148" s="100"/>
      <c r="O148" s="435"/>
      <c r="P148" s="986"/>
    </row>
    <row r="149" spans="1:16" s="434" customFormat="1" x14ac:dyDescent="0.2">
      <c r="A149" s="100"/>
      <c r="B149" s="100"/>
      <c r="C149" s="100"/>
      <c r="D149" s="100"/>
      <c r="E149" s="100"/>
      <c r="F149" s="100"/>
      <c r="G149" s="100"/>
      <c r="I149" s="100"/>
      <c r="J149" s="100"/>
      <c r="K149" s="100"/>
      <c r="O149" s="435"/>
      <c r="P149" s="986"/>
    </row>
    <row r="150" spans="1:16" s="434" customFormat="1" x14ac:dyDescent="0.2">
      <c r="A150" s="100"/>
      <c r="B150" s="100"/>
      <c r="C150" s="100"/>
      <c r="D150" s="100"/>
      <c r="E150" s="100"/>
      <c r="F150" s="100"/>
      <c r="G150" s="100"/>
      <c r="I150" s="100"/>
      <c r="J150" s="100"/>
      <c r="K150" s="100"/>
      <c r="O150" s="435"/>
      <c r="P150" s="986"/>
    </row>
    <row r="151" spans="1:16" s="434" customFormat="1" x14ac:dyDescent="0.2">
      <c r="A151" s="100"/>
      <c r="B151" s="100"/>
      <c r="C151" s="100"/>
      <c r="D151" s="100"/>
      <c r="E151" s="100"/>
      <c r="F151" s="100"/>
      <c r="G151" s="100"/>
      <c r="I151" s="100"/>
      <c r="J151" s="100"/>
      <c r="K151" s="100"/>
      <c r="O151" s="435"/>
      <c r="P151" s="986"/>
    </row>
    <row r="152" spans="1:16" s="434" customFormat="1" x14ac:dyDescent="0.2">
      <c r="A152" s="100"/>
      <c r="B152" s="100"/>
      <c r="C152" s="100"/>
      <c r="D152" s="100"/>
      <c r="E152" s="100"/>
      <c r="F152" s="100"/>
      <c r="G152" s="100"/>
      <c r="I152" s="100"/>
      <c r="J152" s="100"/>
      <c r="K152" s="100"/>
      <c r="O152" s="435"/>
      <c r="P152" s="986"/>
    </row>
    <row r="153" spans="1:16" s="434" customFormat="1" x14ac:dyDescent="0.2">
      <c r="A153" s="100"/>
      <c r="B153" s="100"/>
      <c r="C153" s="100"/>
      <c r="D153" s="100"/>
      <c r="E153" s="100"/>
      <c r="F153" s="100"/>
      <c r="G153" s="100"/>
      <c r="I153" s="100"/>
      <c r="J153" s="100"/>
      <c r="K153" s="100"/>
      <c r="O153" s="435"/>
      <c r="P153" s="986"/>
    </row>
    <row r="154" spans="1:16" s="434" customFormat="1" x14ac:dyDescent="0.2">
      <c r="A154" s="100"/>
      <c r="B154" s="100"/>
      <c r="C154" s="100"/>
      <c r="D154" s="100"/>
      <c r="E154" s="100"/>
      <c r="F154" s="100"/>
      <c r="G154" s="100"/>
      <c r="I154" s="100"/>
      <c r="J154" s="100"/>
      <c r="K154" s="100"/>
      <c r="O154" s="435"/>
      <c r="P154" s="986"/>
    </row>
    <row r="155" spans="1:16" s="434" customFormat="1" x14ac:dyDescent="0.2">
      <c r="A155" s="100"/>
      <c r="B155" s="100"/>
      <c r="C155" s="100"/>
      <c r="D155" s="100"/>
      <c r="E155" s="100"/>
      <c r="F155" s="100"/>
      <c r="G155" s="100"/>
      <c r="I155" s="100"/>
      <c r="J155" s="100"/>
      <c r="K155" s="100"/>
      <c r="O155" s="435"/>
      <c r="P155" s="986"/>
    </row>
    <row r="156" spans="1:16" s="434" customFormat="1" x14ac:dyDescent="0.2">
      <c r="A156" s="100"/>
      <c r="B156" s="100"/>
      <c r="C156" s="100"/>
      <c r="D156" s="100"/>
      <c r="E156" s="100"/>
      <c r="F156" s="100"/>
      <c r="G156" s="100"/>
      <c r="I156" s="100"/>
      <c r="J156" s="100"/>
      <c r="K156" s="100"/>
      <c r="O156" s="435"/>
      <c r="P156" s="986"/>
    </row>
    <row r="157" spans="1:16" s="434" customFormat="1" x14ac:dyDescent="0.2">
      <c r="A157" s="100"/>
      <c r="B157" s="100"/>
      <c r="C157" s="100"/>
      <c r="D157" s="100"/>
      <c r="E157" s="100"/>
      <c r="F157" s="100"/>
      <c r="G157" s="100"/>
      <c r="I157" s="100"/>
      <c r="J157" s="100"/>
      <c r="K157" s="100"/>
      <c r="O157" s="435"/>
      <c r="P157" s="986"/>
    </row>
    <row r="158" spans="1:16" s="434" customFormat="1" x14ac:dyDescent="0.2">
      <c r="A158" s="100"/>
      <c r="B158" s="100"/>
      <c r="C158" s="100"/>
      <c r="D158" s="100"/>
      <c r="E158" s="100"/>
      <c r="F158" s="100"/>
      <c r="G158" s="100"/>
      <c r="I158" s="100"/>
      <c r="J158" s="100"/>
      <c r="K158" s="100"/>
      <c r="O158" s="435"/>
      <c r="P158" s="986"/>
    </row>
    <row r="159" spans="1:16" s="434" customFormat="1" x14ac:dyDescent="0.2">
      <c r="A159" s="100"/>
      <c r="B159" s="100"/>
      <c r="C159" s="100"/>
      <c r="D159" s="100"/>
      <c r="E159" s="100"/>
      <c r="F159" s="100"/>
      <c r="G159" s="100"/>
      <c r="I159" s="100"/>
      <c r="J159" s="100"/>
      <c r="K159" s="100"/>
      <c r="O159" s="435"/>
      <c r="P159" s="986"/>
    </row>
    <row r="160" spans="1:16" s="434" customFormat="1" x14ac:dyDescent="0.2">
      <c r="A160" s="100"/>
      <c r="B160" s="100"/>
      <c r="C160" s="100"/>
      <c r="D160" s="100"/>
      <c r="E160" s="100"/>
      <c r="F160" s="100"/>
      <c r="G160" s="100"/>
      <c r="I160" s="100"/>
      <c r="J160" s="100"/>
      <c r="K160" s="100"/>
      <c r="O160" s="435"/>
      <c r="P160" s="986"/>
    </row>
    <row r="161" spans="1:16" s="434" customFormat="1" x14ac:dyDescent="0.2">
      <c r="A161" s="100"/>
      <c r="B161" s="100"/>
      <c r="C161" s="100"/>
      <c r="D161" s="100"/>
      <c r="E161" s="100"/>
      <c r="F161" s="100"/>
      <c r="G161" s="100"/>
      <c r="I161" s="100"/>
      <c r="J161" s="100"/>
      <c r="K161" s="100"/>
      <c r="O161" s="435"/>
      <c r="P161" s="986"/>
    </row>
    <row r="162" spans="1:16" s="434" customFormat="1" x14ac:dyDescent="0.2">
      <c r="A162" s="100"/>
      <c r="B162" s="100"/>
      <c r="C162" s="100"/>
      <c r="D162" s="100"/>
      <c r="E162" s="100"/>
      <c r="F162" s="100"/>
      <c r="G162" s="100"/>
      <c r="I162" s="100"/>
      <c r="J162" s="100"/>
      <c r="K162" s="100"/>
      <c r="O162" s="435"/>
      <c r="P162" s="986"/>
    </row>
    <row r="163" spans="1:16" s="434" customFormat="1" x14ac:dyDescent="0.2">
      <c r="A163" s="100"/>
      <c r="B163" s="100"/>
      <c r="C163" s="100"/>
      <c r="D163" s="100"/>
      <c r="E163" s="100"/>
      <c r="F163" s="100"/>
      <c r="G163" s="100"/>
      <c r="I163" s="100"/>
      <c r="J163" s="100"/>
      <c r="K163" s="100"/>
      <c r="O163" s="435"/>
      <c r="P163" s="986"/>
    </row>
    <row r="164" spans="1:16" s="434" customFormat="1" x14ac:dyDescent="0.2">
      <c r="A164" s="100"/>
      <c r="B164" s="100"/>
      <c r="C164" s="100"/>
      <c r="D164" s="100"/>
      <c r="E164" s="100"/>
      <c r="F164" s="100"/>
      <c r="G164" s="100"/>
      <c r="I164" s="100"/>
      <c r="J164" s="100"/>
      <c r="K164" s="100"/>
      <c r="O164" s="435"/>
      <c r="P164" s="986"/>
    </row>
    <row r="165" spans="1:16" s="434" customFormat="1" x14ac:dyDescent="0.2">
      <c r="A165" s="100"/>
      <c r="B165" s="100"/>
      <c r="C165" s="100"/>
      <c r="D165" s="100"/>
      <c r="E165" s="100"/>
      <c r="F165" s="100"/>
      <c r="G165" s="100"/>
      <c r="I165" s="100"/>
      <c r="J165" s="100"/>
      <c r="K165" s="100"/>
      <c r="O165" s="435"/>
      <c r="P165" s="986"/>
    </row>
    <row r="166" spans="1:16" s="434" customFormat="1" x14ac:dyDescent="0.2">
      <c r="A166" s="100"/>
      <c r="B166" s="100"/>
      <c r="C166" s="100"/>
      <c r="D166" s="100"/>
      <c r="E166" s="100"/>
      <c r="F166" s="100"/>
      <c r="G166" s="100"/>
      <c r="I166" s="100"/>
      <c r="J166" s="100"/>
      <c r="K166" s="100"/>
      <c r="O166" s="435"/>
      <c r="P166" s="986"/>
    </row>
    <row r="167" spans="1:16" s="434" customFormat="1" x14ac:dyDescent="0.2">
      <c r="A167" s="100"/>
      <c r="B167" s="100"/>
      <c r="C167" s="100"/>
      <c r="D167" s="100"/>
      <c r="E167" s="100"/>
      <c r="F167" s="100"/>
      <c r="G167" s="100"/>
      <c r="I167" s="100"/>
      <c r="J167" s="100"/>
      <c r="K167" s="100"/>
      <c r="O167" s="435"/>
      <c r="P167" s="986"/>
    </row>
    <row r="168" spans="1:16" s="434" customFormat="1" x14ac:dyDescent="0.2">
      <c r="A168" s="100"/>
      <c r="B168" s="100"/>
      <c r="C168" s="100"/>
      <c r="D168" s="100"/>
      <c r="E168" s="100"/>
      <c r="F168" s="100"/>
      <c r="G168" s="100"/>
      <c r="I168" s="100"/>
      <c r="J168" s="100"/>
      <c r="K168" s="100"/>
      <c r="O168" s="435"/>
      <c r="P168" s="986"/>
    </row>
    <row r="169" spans="1:16" s="434" customFormat="1" x14ac:dyDescent="0.2">
      <c r="A169" s="100"/>
      <c r="B169" s="100"/>
      <c r="C169" s="100"/>
      <c r="D169" s="100"/>
      <c r="E169" s="100"/>
      <c r="F169" s="100"/>
      <c r="G169" s="100"/>
      <c r="I169" s="100"/>
      <c r="J169" s="100"/>
      <c r="K169" s="100"/>
      <c r="O169" s="435"/>
      <c r="P169" s="986"/>
    </row>
    <row r="170" spans="1:16" s="434" customFormat="1" x14ac:dyDescent="0.2">
      <c r="A170" s="100"/>
      <c r="B170" s="100"/>
      <c r="C170" s="100"/>
      <c r="D170" s="100"/>
      <c r="E170" s="100"/>
      <c r="F170" s="100"/>
      <c r="G170" s="100"/>
      <c r="I170" s="100"/>
      <c r="J170" s="100"/>
      <c r="K170" s="100"/>
      <c r="O170" s="435"/>
      <c r="P170" s="986"/>
    </row>
    <row r="171" spans="1:16" s="434" customFormat="1" x14ac:dyDescent="0.2">
      <c r="A171" s="100"/>
      <c r="B171" s="100"/>
      <c r="C171" s="100"/>
      <c r="D171" s="100"/>
      <c r="E171" s="100"/>
      <c r="F171" s="100"/>
      <c r="G171" s="100"/>
      <c r="I171" s="100"/>
      <c r="J171" s="100"/>
      <c r="K171" s="100"/>
      <c r="O171" s="435"/>
      <c r="P171" s="986"/>
    </row>
    <row r="172" spans="1:16" s="434" customFormat="1" x14ac:dyDescent="0.2">
      <c r="A172" s="100"/>
      <c r="B172" s="100"/>
      <c r="C172" s="100"/>
      <c r="D172" s="100"/>
      <c r="E172" s="100"/>
      <c r="F172" s="100"/>
      <c r="G172" s="100"/>
      <c r="I172" s="100"/>
      <c r="J172" s="100"/>
      <c r="K172" s="100"/>
      <c r="O172" s="435"/>
      <c r="P172" s="986"/>
    </row>
    <row r="173" spans="1:16" s="434" customFormat="1" x14ac:dyDescent="0.2">
      <c r="A173" s="100"/>
      <c r="B173" s="100"/>
      <c r="C173" s="100"/>
      <c r="D173" s="100"/>
      <c r="E173" s="100"/>
      <c r="F173" s="100"/>
      <c r="G173" s="100"/>
      <c r="I173" s="100"/>
      <c r="J173" s="100"/>
      <c r="K173" s="100"/>
      <c r="O173" s="435"/>
      <c r="P173" s="986"/>
    </row>
    <row r="174" spans="1:16" s="434" customFormat="1" x14ac:dyDescent="0.2">
      <c r="A174" s="100"/>
      <c r="B174" s="100"/>
      <c r="C174" s="100"/>
      <c r="D174" s="100"/>
      <c r="E174" s="100"/>
      <c r="F174" s="100"/>
      <c r="G174" s="100"/>
      <c r="I174" s="100"/>
      <c r="J174" s="100"/>
      <c r="K174" s="100"/>
      <c r="O174" s="435"/>
      <c r="P174" s="986"/>
    </row>
    <row r="175" spans="1:16" s="434" customFormat="1" x14ac:dyDescent="0.2">
      <c r="A175" s="100"/>
      <c r="B175" s="100"/>
      <c r="C175" s="100"/>
      <c r="D175" s="100"/>
      <c r="E175" s="100"/>
      <c r="F175" s="100"/>
      <c r="G175" s="100"/>
      <c r="I175" s="100"/>
      <c r="J175" s="100"/>
      <c r="K175" s="100"/>
      <c r="O175" s="435"/>
      <c r="P175" s="986"/>
    </row>
    <row r="176" spans="1:16" s="434" customFormat="1" x14ac:dyDescent="0.2">
      <c r="A176" s="100"/>
      <c r="B176" s="100"/>
      <c r="C176" s="100"/>
      <c r="D176" s="100"/>
      <c r="E176" s="100"/>
      <c r="F176" s="100"/>
      <c r="G176" s="100"/>
      <c r="I176" s="100"/>
      <c r="J176" s="100"/>
      <c r="K176" s="100"/>
      <c r="O176" s="435"/>
      <c r="P176" s="986"/>
    </row>
    <row r="177" spans="1:16" s="434" customFormat="1" x14ac:dyDescent="0.2">
      <c r="A177" s="100"/>
      <c r="B177" s="100"/>
      <c r="C177" s="100"/>
      <c r="D177" s="100"/>
      <c r="E177" s="100"/>
      <c r="F177" s="100"/>
      <c r="G177" s="100"/>
      <c r="I177" s="100"/>
      <c r="J177" s="100"/>
      <c r="K177" s="100"/>
      <c r="O177" s="435"/>
      <c r="P177" s="986"/>
    </row>
    <row r="178" spans="1:16" s="434" customFormat="1" x14ac:dyDescent="0.2">
      <c r="A178" s="100"/>
      <c r="B178" s="100"/>
      <c r="C178" s="100"/>
      <c r="D178" s="100"/>
      <c r="E178" s="100"/>
      <c r="F178" s="100"/>
      <c r="G178" s="100"/>
      <c r="I178" s="100"/>
      <c r="J178" s="100"/>
      <c r="K178" s="100"/>
      <c r="O178" s="435"/>
      <c r="P178" s="986"/>
    </row>
    <row r="179" spans="1:16" s="434" customFormat="1" x14ac:dyDescent="0.2">
      <c r="A179" s="100"/>
      <c r="B179" s="100"/>
      <c r="C179" s="100"/>
      <c r="D179" s="100"/>
      <c r="E179" s="100"/>
      <c r="F179" s="100"/>
      <c r="G179" s="100"/>
      <c r="I179" s="100"/>
      <c r="J179" s="100"/>
      <c r="K179" s="100"/>
      <c r="O179" s="435"/>
      <c r="P179" s="986"/>
    </row>
    <row r="180" spans="1:16" s="434" customFormat="1" x14ac:dyDescent="0.2">
      <c r="A180" s="100"/>
      <c r="B180" s="100"/>
      <c r="C180" s="100"/>
      <c r="D180" s="100"/>
      <c r="E180" s="100"/>
      <c r="F180" s="100"/>
      <c r="G180" s="100"/>
      <c r="I180" s="100"/>
      <c r="J180" s="100"/>
      <c r="K180" s="100"/>
      <c r="O180" s="435"/>
      <c r="P180" s="986"/>
    </row>
    <row r="181" spans="1:16" s="434" customFormat="1" x14ac:dyDescent="0.2">
      <c r="A181" s="100"/>
      <c r="B181" s="100"/>
      <c r="C181" s="100"/>
      <c r="D181" s="100"/>
      <c r="E181" s="100"/>
      <c r="F181" s="100"/>
      <c r="G181" s="100"/>
      <c r="I181" s="100"/>
      <c r="J181" s="100"/>
      <c r="K181" s="100"/>
      <c r="O181" s="435"/>
      <c r="P181" s="986"/>
    </row>
    <row r="182" spans="1:16" s="434" customFormat="1" x14ac:dyDescent="0.2">
      <c r="A182" s="100"/>
      <c r="B182" s="100"/>
      <c r="C182" s="100"/>
      <c r="D182" s="100"/>
      <c r="E182" s="100"/>
      <c r="F182" s="100"/>
      <c r="G182" s="100"/>
      <c r="I182" s="100"/>
      <c r="J182" s="100"/>
      <c r="K182" s="100"/>
      <c r="O182" s="435"/>
      <c r="P182" s="986"/>
    </row>
    <row r="183" spans="1:16" s="434" customFormat="1" x14ac:dyDescent="0.2">
      <c r="A183" s="100"/>
      <c r="B183" s="100"/>
      <c r="C183" s="100"/>
      <c r="D183" s="100"/>
      <c r="E183" s="100"/>
      <c r="F183" s="100"/>
      <c r="G183" s="100"/>
      <c r="I183" s="100"/>
      <c r="J183" s="100"/>
      <c r="K183" s="100"/>
      <c r="O183" s="435"/>
      <c r="P183" s="986"/>
    </row>
    <row r="184" spans="1:16" s="434" customFormat="1" x14ac:dyDescent="0.2">
      <c r="A184" s="100"/>
      <c r="B184" s="100"/>
      <c r="C184" s="100"/>
      <c r="D184" s="100"/>
      <c r="E184" s="100"/>
      <c r="F184" s="100"/>
      <c r="G184" s="100"/>
      <c r="I184" s="100"/>
      <c r="J184" s="100"/>
      <c r="K184" s="100"/>
      <c r="O184" s="435"/>
      <c r="P184" s="986"/>
    </row>
    <row r="185" spans="1:16" s="434" customFormat="1" x14ac:dyDescent="0.2">
      <c r="A185" s="100"/>
      <c r="B185" s="100"/>
      <c r="C185" s="100"/>
      <c r="D185" s="100"/>
      <c r="E185" s="100"/>
      <c r="F185" s="100"/>
      <c r="G185" s="100"/>
      <c r="I185" s="100"/>
      <c r="J185" s="100"/>
      <c r="K185" s="100"/>
      <c r="O185" s="435"/>
      <c r="P185" s="986"/>
    </row>
    <row r="186" spans="1:16" s="434" customFormat="1" x14ac:dyDescent="0.2">
      <c r="A186" s="100"/>
      <c r="B186" s="100"/>
      <c r="C186" s="100"/>
      <c r="D186" s="100"/>
      <c r="E186" s="100"/>
      <c r="F186" s="100"/>
      <c r="G186" s="100"/>
      <c r="I186" s="100"/>
      <c r="J186" s="100"/>
      <c r="K186" s="100"/>
      <c r="O186" s="435"/>
      <c r="P186" s="986"/>
    </row>
    <row r="187" spans="1:16" s="434" customFormat="1" x14ac:dyDescent="0.2">
      <c r="A187" s="100"/>
      <c r="B187" s="100"/>
      <c r="C187" s="100"/>
      <c r="D187" s="100"/>
      <c r="E187" s="100"/>
      <c r="F187" s="100"/>
      <c r="G187" s="100"/>
      <c r="I187" s="100"/>
      <c r="J187" s="100"/>
      <c r="K187" s="100"/>
      <c r="O187" s="435"/>
      <c r="P187" s="986"/>
    </row>
    <row r="188" spans="1:16" s="434" customFormat="1" x14ac:dyDescent="0.2">
      <c r="A188" s="100"/>
      <c r="B188" s="100"/>
      <c r="C188" s="100"/>
      <c r="D188" s="100"/>
      <c r="E188" s="100"/>
      <c r="F188" s="100"/>
      <c r="G188" s="100"/>
      <c r="I188" s="100"/>
      <c r="J188" s="100"/>
      <c r="K188" s="100"/>
      <c r="O188" s="435"/>
      <c r="P188" s="986"/>
    </row>
    <row r="189" spans="1:16" s="434" customFormat="1" x14ac:dyDescent="0.2">
      <c r="A189" s="100"/>
      <c r="B189" s="100"/>
      <c r="C189" s="100"/>
      <c r="D189" s="100"/>
      <c r="E189" s="100"/>
      <c r="F189" s="100"/>
      <c r="G189" s="100"/>
      <c r="I189" s="100"/>
      <c r="J189" s="100"/>
      <c r="K189" s="100"/>
      <c r="O189" s="435"/>
      <c r="P189" s="986"/>
    </row>
    <row r="190" spans="1:16" s="434" customFormat="1" x14ac:dyDescent="0.2">
      <c r="A190" s="100"/>
      <c r="B190" s="100"/>
      <c r="C190" s="100"/>
      <c r="D190" s="100"/>
      <c r="E190" s="100"/>
      <c r="F190" s="100"/>
      <c r="G190" s="100"/>
      <c r="I190" s="100"/>
      <c r="J190" s="100"/>
      <c r="K190" s="100"/>
      <c r="O190" s="435"/>
      <c r="P190" s="986"/>
    </row>
    <row r="191" spans="1:16" s="434" customFormat="1" x14ac:dyDescent="0.2">
      <c r="A191" s="100"/>
      <c r="B191" s="100"/>
      <c r="C191" s="100"/>
      <c r="D191" s="100"/>
      <c r="E191" s="100"/>
      <c r="F191" s="100"/>
      <c r="G191" s="100"/>
      <c r="I191" s="100"/>
      <c r="J191" s="100"/>
      <c r="K191" s="100"/>
      <c r="O191" s="435"/>
      <c r="P191" s="986"/>
    </row>
    <row r="192" spans="1:16" s="434" customFormat="1" x14ac:dyDescent="0.2">
      <c r="A192" s="100"/>
      <c r="B192" s="100"/>
      <c r="C192" s="100"/>
      <c r="D192" s="100"/>
      <c r="E192" s="100"/>
      <c r="F192" s="100"/>
      <c r="G192" s="100"/>
      <c r="I192" s="100"/>
      <c r="J192" s="100"/>
      <c r="K192" s="100"/>
      <c r="O192" s="435"/>
      <c r="P192" s="986"/>
    </row>
    <row r="193" spans="1:16" s="434" customFormat="1" x14ac:dyDescent="0.2">
      <c r="A193" s="100"/>
      <c r="B193" s="100"/>
      <c r="C193" s="100"/>
      <c r="D193" s="100"/>
      <c r="E193" s="100"/>
      <c r="F193" s="100"/>
      <c r="G193" s="100"/>
      <c r="I193" s="100"/>
      <c r="J193" s="100"/>
      <c r="K193" s="100"/>
      <c r="O193" s="435"/>
      <c r="P193" s="986"/>
    </row>
    <row r="194" spans="1:16" s="434" customFormat="1" x14ac:dyDescent="0.2">
      <c r="A194" s="100"/>
      <c r="B194" s="100"/>
      <c r="C194" s="100"/>
      <c r="D194" s="100"/>
      <c r="E194" s="100"/>
      <c r="F194" s="100"/>
      <c r="G194" s="100"/>
      <c r="I194" s="100"/>
      <c r="J194" s="100"/>
      <c r="K194" s="100"/>
      <c r="O194" s="435"/>
      <c r="P194" s="986"/>
    </row>
    <row r="195" spans="1:16" s="434" customFormat="1" x14ac:dyDescent="0.2">
      <c r="A195" s="100"/>
      <c r="B195" s="100"/>
      <c r="C195" s="100"/>
      <c r="D195" s="100"/>
      <c r="E195" s="100"/>
      <c r="F195" s="100"/>
      <c r="G195" s="100"/>
      <c r="I195" s="100"/>
      <c r="J195" s="100"/>
      <c r="K195" s="100"/>
      <c r="O195" s="435"/>
      <c r="P195" s="986"/>
    </row>
    <row r="196" spans="1:16" s="434" customFormat="1" x14ac:dyDescent="0.2">
      <c r="A196" s="100"/>
      <c r="B196" s="100"/>
      <c r="C196" s="100"/>
      <c r="D196" s="100"/>
      <c r="E196" s="100"/>
      <c r="F196" s="100"/>
      <c r="G196" s="100"/>
      <c r="I196" s="100"/>
      <c r="J196" s="100"/>
      <c r="K196" s="100"/>
      <c r="O196" s="435"/>
      <c r="P196" s="986"/>
    </row>
    <row r="197" spans="1:16" s="434" customFormat="1" x14ac:dyDescent="0.2">
      <c r="A197" s="100"/>
      <c r="B197" s="100"/>
      <c r="C197" s="100"/>
      <c r="D197" s="100"/>
      <c r="E197" s="100"/>
      <c r="F197" s="100"/>
      <c r="G197" s="100"/>
      <c r="I197" s="100"/>
      <c r="J197" s="100"/>
      <c r="K197" s="100"/>
      <c r="O197" s="435"/>
      <c r="P197" s="986"/>
    </row>
    <row r="198" spans="1:16" s="434" customFormat="1" x14ac:dyDescent="0.2">
      <c r="A198" s="100"/>
      <c r="B198" s="100"/>
      <c r="C198" s="100"/>
      <c r="D198" s="100"/>
      <c r="E198" s="100"/>
      <c r="F198" s="100"/>
      <c r="G198" s="100"/>
      <c r="I198" s="100"/>
      <c r="J198" s="100"/>
      <c r="K198" s="100"/>
      <c r="O198" s="435"/>
      <c r="P198" s="986"/>
    </row>
    <row r="199" spans="1:16" s="434" customFormat="1" x14ac:dyDescent="0.2">
      <c r="A199" s="100"/>
      <c r="B199" s="100"/>
      <c r="C199" s="100"/>
      <c r="D199" s="100"/>
      <c r="E199" s="100"/>
      <c r="F199" s="100"/>
      <c r="G199" s="100"/>
      <c r="I199" s="100"/>
      <c r="J199" s="100"/>
      <c r="K199" s="100"/>
      <c r="O199" s="435"/>
      <c r="P199" s="986"/>
    </row>
    <row r="200" spans="1:16" s="434" customFormat="1" x14ac:dyDescent="0.2">
      <c r="A200" s="100"/>
      <c r="B200" s="100"/>
      <c r="C200" s="100"/>
      <c r="D200" s="100"/>
      <c r="E200" s="100"/>
      <c r="F200" s="100"/>
      <c r="G200" s="100"/>
      <c r="I200" s="100"/>
      <c r="J200" s="100"/>
      <c r="K200" s="100"/>
      <c r="O200" s="435"/>
      <c r="P200" s="986"/>
    </row>
    <row r="201" spans="1:16" s="434" customFormat="1" x14ac:dyDescent="0.2">
      <c r="A201" s="100"/>
      <c r="B201" s="100"/>
      <c r="C201" s="100"/>
      <c r="D201" s="100"/>
      <c r="E201" s="100"/>
      <c r="F201" s="100"/>
      <c r="G201" s="100"/>
      <c r="I201" s="100"/>
      <c r="J201" s="100"/>
      <c r="K201" s="100"/>
      <c r="O201" s="435"/>
      <c r="P201" s="986"/>
    </row>
    <row r="202" spans="1:16" s="434" customFormat="1" x14ac:dyDescent="0.2">
      <c r="A202" s="100"/>
      <c r="B202" s="100"/>
      <c r="C202" s="100"/>
      <c r="D202" s="100"/>
      <c r="E202" s="100"/>
      <c r="F202" s="100"/>
      <c r="G202" s="100"/>
      <c r="I202" s="100"/>
      <c r="J202" s="100"/>
      <c r="K202" s="100"/>
      <c r="O202" s="435"/>
      <c r="P202" s="986"/>
    </row>
    <row r="203" spans="1:16" s="434" customFormat="1" x14ac:dyDescent="0.2">
      <c r="A203" s="100"/>
      <c r="B203" s="100"/>
      <c r="C203" s="100"/>
      <c r="D203" s="100"/>
      <c r="E203" s="100"/>
      <c r="F203" s="100"/>
      <c r="G203" s="100"/>
      <c r="I203" s="100"/>
      <c r="J203" s="100"/>
      <c r="K203" s="100"/>
      <c r="O203" s="435"/>
      <c r="P203" s="986"/>
    </row>
    <row r="204" spans="1:16" s="434" customFormat="1" x14ac:dyDescent="0.2">
      <c r="A204" s="100"/>
      <c r="B204" s="100"/>
      <c r="C204" s="100"/>
      <c r="D204" s="100"/>
      <c r="E204" s="100"/>
      <c r="F204" s="100"/>
      <c r="G204" s="100"/>
      <c r="I204" s="100"/>
      <c r="J204" s="100"/>
      <c r="K204" s="100"/>
      <c r="O204" s="435"/>
      <c r="P204" s="986"/>
    </row>
    <row r="205" spans="1:16" s="434" customFormat="1" x14ac:dyDescent="0.2">
      <c r="A205" s="100"/>
      <c r="B205" s="100"/>
      <c r="C205" s="100"/>
      <c r="D205" s="100"/>
      <c r="E205" s="100"/>
      <c r="F205" s="100"/>
      <c r="G205" s="100"/>
      <c r="I205" s="100"/>
      <c r="J205" s="100"/>
      <c r="K205" s="100"/>
      <c r="O205" s="435"/>
      <c r="P205" s="986"/>
    </row>
    <row r="206" spans="1:16" s="434" customFormat="1" x14ac:dyDescent="0.2">
      <c r="A206" s="100"/>
      <c r="B206" s="100"/>
      <c r="C206" s="100"/>
      <c r="D206" s="100"/>
      <c r="E206" s="100"/>
      <c r="F206" s="100"/>
      <c r="G206" s="100"/>
      <c r="I206" s="100"/>
      <c r="J206" s="100"/>
      <c r="K206" s="100"/>
      <c r="O206" s="435"/>
      <c r="P206" s="986"/>
    </row>
    <row r="207" spans="1:16" s="434" customFormat="1" x14ac:dyDescent="0.2">
      <c r="A207" s="100"/>
      <c r="B207" s="100"/>
      <c r="C207" s="100"/>
      <c r="D207" s="100"/>
      <c r="E207" s="100"/>
      <c r="F207" s="100"/>
      <c r="G207" s="100"/>
      <c r="I207" s="100"/>
      <c r="J207" s="100"/>
      <c r="K207" s="100"/>
      <c r="O207" s="435"/>
      <c r="P207" s="986"/>
    </row>
    <row r="208" spans="1:16" s="434" customFormat="1" x14ac:dyDescent="0.2">
      <c r="A208" s="100"/>
      <c r="B208" s="100"/>
      <c r="C208" s="100"/>
      <c r="D208" s="100"/>
      <c r="E208" s="100"/>
      <c r="F208" s="100"/>
      <c r="G208" s="100"/>
      <c r="I208" s="100"/>
      <c r="J208" s="100"/>
      <c r="K208" s="100"/>
      <c r="O208" s="435"/>
      <c r="P208" s="986"/>
    </row>
    <row r="209" spans="1:16" s="434" customFormat="1" x14ac:dyDescent="0.2">
      <c r="A209" s="100"/>
      <c r="B209" s="100"/>
      <c r="C209" s="100"/>
      <c r="D209" s="100"/>
      <c r="E209" s="100"/>
      <c r="F209" s="100"/>
      <c r="G209" s="100"/>
      <c r="I209" s="100"/>
      <c r="J209" s="100"/>
      <c r="K209" s="100"/>
      <c r="O209" s="435"/>
      <c r="P209" s="986"/>
    </row>
    <row r="210" spans="1:16" s="434" customFormat="1" x14ac:dyDescent="0.2">
      <c r="A210" s="100"/>
      <c r="B210" s="100"/>
      <c r="C210" s="100"/>
      <c r="D210" s="100"/>
      <c r="E210" s="100"/>
      <c r="F210" s="100"/>
      <c r="G210" s="100"/>
      <c r="I210" s="100"/>
      <c r="J210" s="100"/>
      <c r="K210" s="100"/>
      <c r="O210" s="435"/>
      <c r="P210" s="986"/>
    </row>
    <row r="211" spans="1:16" s="434" customFormat="1" x14ac:dyDescent="0.2">
      <c r="A211" s="100"/>
      <c r="B211" s="100"/>
      <c r="C211" s="100"/>
      <c r="D211" s="100"/>
      <c r="E211" s="100"/>
      <c r="F211" s="100"/>
      <c r="G211" s="100"/>
      <c r="I211" s="100"/>
      <c r="J211" s="100"/>
      <c r="K211" s="100"/>
      <c r="O211" s="435"/>
      <c r="P211" s="986"/>
    </row>
    <row r="212" spans="1:16" s="434" customFormat="1" x14ac:dyDescent="0.2">
      <c r="A212" s="100"/>
      <c r="B212" s="100"/>
      <c r="C212" s="100"/>
      <c r="D212" s="100"/>
      <c r="E212" s="100"/>
      <c r="F212" s="100"/>
      <c r="G212" s="100"/>
      <c r="I212" s="100"/>
      <c r="J212" s="100"/>
      <c r="K212" s="100"/>
      <c r="O212" s="435"/>
      <c r="P212" s="986"/>
    </row>
    <row r="213" spans="1:16" s="434" customFormat="1" x14ac:dyDescent="0.2">
      <c r="A213" s="100"/>
      <c r="B213" s="100"/>
      <c r="C213" s="100"/>
      <c r="D213" s="100"/>
      <c r="E213" s="100"/>
      <c r="F213" s="100"/>
      <c r="G213" s="100"/>
      <c r="I213" s="100"/>
      <c r="J213" s="100"/>
      <c r="K213" s="100"/>
      <c r="O213" s="435"/>
      <c r="P213" s="986"/>
    </row>
    <row r="214" spans="1:16" s="434" customFormat="1" x14ac:dyDescent="0.2">
      <c r="A214" s="100"/>
      <c r="B214" s="100"/>
      <c r="C214" s="100"/>
      <c r="D214" s="100"/>
      <c r="E214" s="100"/>
      <c r="F214" s="100"/>
      <c r="G214" s="100"/>
      <c r="I214" s="100"/>
      <c r="J214" s="100"/>
      <c r="K214" s="100"/>
      <c r="O214" s="435"/>
      <c r="P214" s="986"/>
    </row>
    <row r="215" spans="1:16" s="434" customFormat="1" x14ac:dyDescent="0.2">
      <c r="A215" s="100"/>
      <c r="B215" s="100"/>
      <c r="C215" s="100"/>
      <c r="D215" s="100"/>
      <c r="E215" s="100"/>
      <c r="F215" s="100"/>
      <c r="G215" s="100"/>
      <c r="I215" s="100"/>
      <c r="J215" s="100"/>
      <c r="K215" s="100"/>
      <c r="O215" s="435"/>
      <c r="P215" s="986"/>
    </row>
    <row r="216" spans="1:16" s="434" customFormat="1" x14ac:dyDescent="0.2">
      <c r="A216" s="100"/>
      <c r="B216" s="100"/>
      <c r="C216" s="100"/>
      <c r="D216" s="100"/>
      <c r="E216" s="100"/>
      <c r="F216" s="100"/>
      <c r="G216" s="100"/>
      <c r="I216" s="100"/>
      <c r="J216" s="100"/>
      <c r="K216" s="100"/>
      <c r="O216" s="435"/>
      <c r="P216" s="986"/>
    </row>
    <row r="217" spans="1:16" s="434" customFormat="1" x14ac:dyDescent="0.2">
      <c r="A217" s="100"/>
      <c r="B217" s="100"/>
      <c r="C217" s="100"/>
      <c r="D217" s="100"/>
      <c r="E217" s="100"/>
      <c r="F217" s="100"/>
      <c r="G217" s="100"/>
      <c r="I217" s="100"/>
      <c r="J217" s="100"/>
      <c r="K217" s="100"/>
      <c r="O217" s="435"/>
      <c r="P217" s="986"/>
    </row>
  </sheetData>
  <sheetProtection formatCells="0" formatColumns="0" formatRows="0" sort="0" autoFilter="0"/>
  <dataValidations disablePrompts="1" count="8">
    <dataValidation type="list" allowBlank="1" showInputMessage="1" showErrorMessage="1" sqref="A39:A54" xr:uid="{00000000-0002-0000-1E00-000000000000}">
      <formula1>Module_List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37 C39:C54 C57:C58" xr:uid="{00000000-0002-0000-1E00-000001000000}">
      <formula1>-9999999999.99</formula1>
      <formula2>9999999999.99</formula2>
    </dataValidation>
    <dataValidation type="decimal" allowBlank="1" showInputMessage="1" showErrorMessage="1" errorTitle="X-Author for Excel" error="Please enter a valid numeric value. Valid range for PR Actual Expenditure is -9999999999.99 to 9999999999.99." promptTitle="X-Author for Excel" sqref="D2:D15 D22:D37 D39:D54 D57:D58" xr:uid="{00000000-0002-0000-1E00-000002000000}">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I2:I15 I22:I37 I39:I54 I57:I58" xr:uid="{00000000-0002-0000-1E00-000003000000}">
      <formula1>-9999999999.99</formula1>
      <formula2>9999999999.99</formula2>
    </dataValidation>
    <dataValidation type="decimal" allowBlank="1" showInputMessage="1" showErrorMessage="1" errorTitle="X-Author for Excel" error="Please enter a valid numeric value. Valid range for PR Cumulative Expenditures is -9999999999.99 to 9999999999.99." promptTitle="X-Author for Excel" sqref="J2:J15 J22:J37 J39:J54 J57:J58" xr:uid="{00000000-0002-0000-1E00-000004000000}">
      <formula1>-9999999999.99</formula1>
      <formula2>9999999999.99</formula2>
    </dataValidation>
    <dataValidation type="custom" allowBlank="1" showInputMessage="1" showErrorMessage="1" errorTitle="X-Author for Excel" error="Id and Lookup fields are not editable." promptTitle="X-Author for Excel" sqref="O2:O15 O22:O37 Q39:Q54 O57:O58" xr:uid="{00000000-0002-0000-1E00-000005000000}">
      <formula1>""</formula1>
    </dataValidation>
    <dataValidation type="decimal" allowBlank="1" showInputMessage="1" showErrorMessage="1" errorTitle="X-Author for Excel" error="Please enter a valid numeric value. Valid range for Cost Grouping Number is -99999 to 99999." promptTitle="X-Author for Excel" sqref="P2:P15" xr:uid="{00000000-0002-0000-1E00-000006000000}">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xr:uid="{00000000-0002-0000-1E00-000007000000}">
      <formula1>-1000000000000000000</formula1>
      <formula2>1000000000000000000</formula2>
    </dataValidation>
  </dataValidations>
  <printOptions horizontalCentered="1"/>
  <pageMargins left="0.25" right="0.25" top="0.75" bottom="0.75" header="0.3" footer="0.3"/>
  <pageSetup paperSize="9" scale="36" orientation="landscape" r:id="rId1"/>
  <headerFooter>
    <oddFooter>&amp;L&amp;A&amp;R&amp;P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7" filterMode="1">
    <tabColor theme="3" tint="0.79998168889431442"/>
  </sheetPr>
  <dimension ref="A1:Z264"/>
  <sheetViews>
    <sheetView showGridLines="0" topLeftCell="C1" zoomScale="70" zoomScaleNormal="70" zoomScaleSheetLayoutView="40" workbookViewId="0">
      <selection activeCell="E14" sqref="E14"/>
    </sheetView>
  </sheetViews>
  <sheetFormatPr baseColWidth="10" defaultColWidth="9.140625" defaultRowHeight="12.75" x14ac:dyDescent="0.2"/>
  <cols>
    <col min="1" max="1" width="3.85546875" style="1010" hidden="1" customWidth="1"/>
    <col min="2" max="2" width="6.140625" style="1010" hidden="1" customWidth="1"/>
    <col min="3" max="3" width="60.85546875" style="98" customWidth="1"/>
    <col min="4" max="4" width="52.140625" style="98" customWidth="1"/>
    <col min="5" max="6" width="19.85546875" style="98" customWidth="1"/>
    <col min="7" max="7" width="22.85546875" style="98" customWidth="1"/>
    <col min="8" max="8" width="19.85546875" style="98" customWidth="1"/>
    <col min="9" max="9" width="16.85546875" style="98" customWidth="1"/>
    <col min="10" max="10" width="50" style="98" customWidth="1"/>
    <col min="11" max="11" width="10.85546875" style="98" customWidth="1"/>
    <col min="12" max="14" width="19.85546875" style="98" customWidth="1"/>
    <col min="15" max="15" width="17.140625" style="98" customWidth="1"/>
    <col min="16" max="16" width="9.140625" style="1352" hidden="1" customWidth="1"/>
    <col min="17" max="17" width="12.42578125" style="484" customWidth="1"/>
    <col min="18" max="18" width="9.5703125" style="250" customWidth="1"/>
    <col min="19" max="22" width="9.140625" style="250" customWidth="1"/>
    <col min="23" max="16384" width="9.140625" style="250"/>
  </cols>
  <sheetData>
    <row r="1" spans="1:23" ht="46.5" customHeight="1" thickBot="1" x14ac:dyDescent="0.25">
      <c r="C1" s="1999" t="str">
        <f>CoverSheet!A1</f>
        <v>Informe de progreso y solicitud de desembolso</v>
      </c>
      <c r="D1" s="1999"/>
      <c r="E1" s="1999"/>
      <c r="F1" s="1999"/>
      <c r="G1" s="1999"/>
      <c r="H1" s="1999"/>
      <c r="I1" s="1999"/>
      <c r="J1" s="1999"/>
      <c r="K1" s="1999"/>
      <c r="L1" s="1999"/>
      <c r="M1" s="1999"/>
      <c r="N1" s="1999"/>
      <c r="O1" s="1999"/>
      <c r="P1" s="1357"/>
      <c r="Q1" s="650"/>
      <c r="R1" s="649"/>
      <c r="S1" s="649"/>
      <c r="T1" s="649"/>
      <c r="U1" s="649"/>
      <c r="V1" s="649"/>
    </row>
    <row r="2" spans="1:23" s="651" customFormat="1" ht="32.1" customHeight="1" thickBot="1" x14ac:dyDescent="0.3">
      <c r="A2" s="1343"/>
      <c r="B2" s="1344"/>
      <c r="C2" s="844" t="s">
        <v>331</v>
      </c>
      <c r="D2" s="845"/>
      <c r="E2" s="845"/>
      <c r="F2" s="845"/>
      <c r="G2" s="1998" t="str">
        <f>CoverSheet!F12</f>
        <v>Periodo de avances financieros</v>
      </c>
      <c r="H2" s="1714"/>
      <c r="I2" s="815">
        <f>CoverSheet!J12</f>
        <v>43831</v>
      </c>
      <c r="J2" s="834"/>
      <c r="K2" s="1191" t="str">
        <f>CoverSheet!K12</f>
        <v>Fecha final:</v>
      </c>
      <c r="L2" s="815">
        <f>CoverSheet!L12</f>
        <v>44196</v>
      </c>
      <c r="M2" s="2000"/>
      <c r="N2" s="2001"/>
      <c r="O2" s="2002"/>
      <c r="P2" s="1355"/>
      <c r="Q2" s="652"/>
      <c r="R2" s="653"/>
      <c r="S2" s="653"/>
    </row>
    <row r="3" spans="1:23" ht="34.5" customHeight="1" thickBot="1" x14ac:dyDescent="0.25">
      <c r="A3" s="1345"/>
      <c r="B3" s="1346"/>
      <c r="C3" s="511" t="s">
        <v>330</v>
      </c>
      <c r="D3" s="510" t="s">
        <v>246</v>
      </c>
      <c r="E3" s="846"/>
      <c r="F3" s="846"/>
      <c r="G3" s="1998" t="s">
        <v>197</v>
      </c>
      <c r="H3" s="1714"/>
      <c r="I3" s="815">
        <f>CoverSheet!D13</f>
        <v>43647</v>
      </c>
      <c r="J3" s="1212"/>
      <c r="K3" s="1191" t="str">
        <f>CoverSheet!K12</f>
        <v>Fecha final:</v>
      </c>
      <c r="L3" s="815">
        <f>CoverSheet!L12</f>
        <v>44196</v>
      </c>
      <c r="M3" s="2003"/>
      <c r="N3" s="2004"/>
      <c r="O3" s="2005"/>
      <c r="P3" s="1356"/>
      <c r="Q3" s="654"/>
      <c r="R3" s="655"/>
      <c r="S3" s="655"/>
      <c r="T3" s="649"/>
      <c r="U3" s="649"/>
      <c r="V3" s="649"/>
    </row>
    <row r="4" spans="1:23" ht="29.1" customHeight="1" thickBot="1" x14ac:dyDescent="0.25">
      <c r="A4" s="1347"/>
      <c r="B4" s="1348"/>
      <c r="C4" s="1213" t="s">
        <v>322</v>
      </c>
      <c r="D4" s="1214"/>
      <c r="E4" s="1215"/>
      <c r="F4" s="1215"/>
      <c r="G4" s="1215"/>
      <c r="H4" s="1216"/>
      <c r="I4" s="1217"/>
      <c r="J4" s="1217"/>
      <c r="K4" s="488"/>
      <c r="L4" s="1217"/>
      <c r="M4" s="1217"/>
      <c r="N4" s="1217"/>
      <c r="O4" s="1218"/>
      <c r="P4" s="1356"/>
      <c r="Q4" s="655"/>
      <c r="R4" s="655"/>
      <c r="S4" s="655"/>
      <c r="T4" s="649"/>
      <c r="U4" s="649"/>
      <c r="V4" s="649"/>
    </row>
    <row r="5" spans="1:23" ht="29.1" hidden="1" customHeight="1" x14ac:dyDescent="0.2">
      <c r="A5" s="1346"/>
      <c r="B5" s="1346"/>
      <c r="C5" s="509"/>
      <c r="D5" s="459"/>
      <c r="E5" s="498"/>
      <c r="F5" s="498"/>
      <c r="G5" s="498"/>
      <c r="H5" s="497"/>
      <c r="I5" s="458"/>
      <c r="J5" s="458"/>
      <c r="K5" s="1206"/>
      <c r="L5" s="458"/>
      <c r="M5" s="458"/>
      <c r="N5" s="458"/>
      <c r="O5" s="458"/>
      <c r="P5" s="1356"/>
      <c r="Q5" s="655"/>
      <c r="R5" s="655"/>
      <c r="S5" s="655"/>
      <c r="T5" s="649"/>
      <c r="U5" s="649"/>
      <c r="V5" s="649"/>
    </row>
    <row r="6" spans="1:23" ht="23.25" hidden="1" customHeight="1" thickBot="1" x14ac:dyDescent="0.25">
      <c r="C6" s="500"/>
      <c r="D6" s="245"/>
      <c r="E6" s="508" t="s">
        <v>138</v>
      </c>
      <c r="F6" s="508"/>
      <c r="G6" s="508"/>
      <c r="H6" s="508"/>
      <c r="I6" s="508"/>
      <c r="J6" s="508"/>
      <c r="K6" s="250"/>
      <c r="L6" s="508" t="s">
        <v>321</v>
      </c>
      <c r="M6" s="508"/>
      <c r="N6" s="508"/>
      <c r="O6" s="508"/>
      <c r="P6" s="1356"/>
      <c r="Q6" s="655"/>
      <c r="R6" s="655"/>
      <c r="S6" s="655"/>
      <c r="T6" s="649"/>
      <c r="U6" s="649"/>
      <c r="V6" s="649"/>
    </row>
    <row r="7" spans="1:23" ht="62.45" customHeight="1" x14ac:dyDescent="0.2">
      <c r="A7" s="1010" t="s">
        <v>1245</v>
      </c>
      <c r="C7" s="1197" t="s">
        <v>320</v>
      </c>
      <c r="D7" s="1117"/>
      <c r="E7" s="1198" t="s">
        <v>228</v>
      </c>
      <c r="F7" s="1198" t="s">
        <v>327</v>
      </c>
      <c r="G7" s="1198" t="s">
        <v>326</v>
      </c>
      <c r="H7" s="1198" t="s">
        <v>226</v>
      </c>
      <c r="I7" s="1198" t="s">
        <v>299</v>
      </c>
      <c r="J7" s="1198" t="s">
        <v>325</v>
      </c>
      <c r="K7" s="1117"/>
      <c r="L7" s="1198" t="s">
        <v>301</v>
      </c>
      <c r="M7" s="1198" t="s">
        <v>300</v>
      </c>
      <c r="N7" s="1198" t="s">
        <v>223</v>
      </c>
      <c r="O7" s="1199" t="s">
        <v>299</v>
      </c>
      <c r="P7" s="1356"/>
      <c r="Q7" s="655"/>
      <c r="R7" s="656"/>
      <c r="S7" s="656"/>
      <c r="T7" s="657"/>
      <c r="U7" s="657"/>
      <c r="V7" s="657"/>
    </row>
    <row r="8" spans="1:23" ht="17.45" customHeight="1" x14ac:dyDescent="0.2">
      <c r="A8" s="1010" t="str">
        <f>IF(C8&lt;&gt;"","Show","Don't Show")</f>
        <v>Show</v>
      </c>
      <c r="B8" s="1010" t="s">
        <v>1079</v>
      </c>
      <c r="C8" s="1200" t="str">
        <f>IFERROR(INDEX('LFA Expenditure_7B imp-exp'!A$2:A$18,MATCH('LFA Expenditure_7B'!B8,'LFA Expenditure_7B imp-exp'!N$2:N$18,0)),"")</f>
        <v>1. Human Resources (HR)</v>
      </c>
      <c r="D8" s="1108"/>
      <c r="E8" s="1193">
        <f>IFERROR(INDEX('LFA Expenditure_7B imp-exp'!C$2:C$18,MATCH('LFA Expenditure_7B'!B8,'LFA Expenditure_7B imp-exp'!N$2:N$18,0)),"")</f>
        <v>785245.02674094005</v>
      </c>
      <c r="F8" s="1193">
        <f>'PR Expenditure_7A'!F9</f>
        <v>612412.59000000008</v>
      </c>
      <c r="G8" s="1194"/>
      <c r="H8" s="1193">
        <f>IFERROR((E8)-(F8+G8),0)</f>
        <v>172832.43674093997</v>
      </c>
      <c r="I8" s="1195">
        <f>IF(AND((E8)=0,(F8+G8)=0),"N/A",IF(AND((E8)=0,(F8+G8)&lt;&gt;0),"Not Budgeted",(F8+G8)/(E8)))</f>
        <v>0.77989999190665482</v>
      </c>
      <c r="J8" s="1196"/>
      <c r="K8" s="1108"/>
      <c r="L8" s="1193">
        <f>IFERROR(INDEX('LFA Expenditure_7B imp-exp'!J$2:J$18,MATCH('LFA Expenditure_7B'!B8,'LFA Expenditure_7B imp-exp'!N$2:N$18,0)),"")</f>
        <v>1136845.2883639301</v>
      </c>
      <c r="M8" s="1194"/>
      <c r="N8" s="1193">
        <f>IFERROR(L8-M8,0)</f>
        <v>1136845.2883639301</v>
      </c>
      <c r="O8" s="1201">
        <f>IF(AND(L8=0,M8=0),"N/A",IF(AND(L8=0,M8&lt;&gt;0),"Not Budgeted",M8/L8))</f>
        <v>0</v>
      </c>
      <c r="P8" s="1356"/>
      <c r="Q8" s="655"/>
      <c r="R8" s="656"/>
      <c r="S8" s="657"/>
      <c r="T8" s="657"/>
      <c r="U8" s="657"/>
      <c r="V8" s="657"/>
      <c r="W8" s="504"/>
    </row>
    <row r="9" spans="1:23" ht="17.45" customHeight="1" x14ac:dyDescent="0.2">
      <c r="A9" s="1010" t="str">
        <f t="shared" ref="A9:A15" si="0">IF(C9&lt;&gt;"","Show","Don't Show")</f>
        <v>Show</v>
      </c>
      <c r="B9" s="1010" t="s">
        <v>1080</v>
      </c>
      <c r="C9" s="1200" t="str">
        <f>IFERROR(INDEX('LFA Expenditure_7B imp-exp'!A$2:A$18,MATCH('LFA Expenditure_7B'!B9,'LFA Expenditure_7B imp-exp'!N$2:N$18,0)),"")</f>
        <v>10. Communication Material and Publications (CMP)</v>
      </c>
      <c r="D9" s="1108"/>
      <c r="E9" s="1193">
        <f>IFERROR(INDEX('LFA Expenditure_7B imp-exp'!C$2:C$18,MATCH('LFA Expenditure_7B'!B9,'LFA Expenditure_7B imp-exp'!N$2:N$18,0)),"")</f>
        <v>17537.0333333333</v>
      </c>
      <c r="F9" s="1193">
        <f>'PR Expenditure_7A'!F10</f>
        <v>3878.79</v>
      </c>
      <c r="G9" s="1194"/>
      <c r="H9" s="1193">
        <f t="shared" ref="H9:H15" si="1">IFERROR((E9)-(F9+G9),0)</f>
        <v>13658.243333333299</v>
      </c>
      <c r="I9" s="1195">
        <f t="shared" ref="I9:I15" si="2">IF(AND((E9)=0,(F9+G9)=0),"N/A",IF(AND((E9)=0,(F9+G9)&lt;&gt;0),"Not Budgeted",(F9+G9)/(E9)))</f>
        <v>0.22117709000572164</v>
      </c>
      <c r="J9" s="1196"/>
      <c r="K9" s="1108"/>
      <c r="L9" s="1193">
        <f>IFERROR(INDEX('LFA Expenditure_7B imp-exp'!J$2:J$18,MATCH('LFA Expenditure_7B'!B9,'LFA Expenditure_7B imp-exp'!N$2:N$18,0)),"")</f>
        <v>17537.0333333333</v>
      </c>
      <c r="M9" s="1194"/>
      <c r="N9" s="1193">
        <f t="shared" ref="N9:N15" si="3">IFERROR(L9-M9,0)</f>
        <v>17537.0333333333</v>
      </c>
      <c r="O9" s="1201">
        <f t="shared" ref="O9:O15" si="4">IF(AND(L9=0,M9=0),"N/A",IF(AND(L9=0,M9&lt;&gt;0),"Not Budgeted",M9/L9))</f>
        <v>0</v>
      </c>
      <c r="P9" s="1356"/>
      <c r="Q9" s="655"/>
      <c r="R9" s="656"/>
      <c r="S9" s="657"/>
      <c r="T9" s="657"/>
      <c r="U9" s="657"/>
      <c r="V9" s="657"/>
      <c r="W9" s="504"/>
    </row>
    <row r="10" spans="1:23" ht="17.45" customHeight="1" x14ac:dyDescent="0.2">
      <c r="A10" s="1010" t="str">
        <f t="shared" si="0"/>
        <v>Show</v>
      </c>
      <c r="B10" s="1010" t="s">
        <v>1081</v>
      </c>
      <c r="C10" s="1200" t="str">
        <f>IFERROR(INDEX('LFA Expenditure_7B imp-exp'!A$2:A$18,MATCH('LFA Expenditure_7B'!B10,'LFA Expenditure_7B imp-exp'!N$2:N$18,0)),"")</f>
        <v>11. Indirect and Overhead Costs</v>
      </c>
      <c r="D10" s="1108"/>
      <c r="E10" s="1193">
        <f>IFERROR(INDEX('LFA Expenditure_7B imp-exp'!C$2:C$18,MATCH('LFA Expenditure_7B'!B10,'LFA Expenditure_7B imp-exp'!N$2:N$18,0)),"")</f>
        <v>90308.3075668573</v>
      </c>
      <c r="F10" s="1193">
        <f>'PR Expenditure_7A'!F11</f>
        <v>95117.51999999999</v>
      </c>
      <c r="G10" s="1194"/>
      <c r="H10" s="1193">
        <f t="shared" si="1"/>
        <v>-4809.2124331426894</v>
      </c>
      <c r="I10" s="1195">
        <f t="shared" si="2"/>
        <v>1.0532532671989487</v>
      </c>
      <c r="J10" s="1196"/>
      <c r="K10" s="1108"/>
      <c r="L10" s="1193">
        <f>IFERROR(INDEX('LFA Expenditure_7B imp-exp'!J$2:J$18,MATCH('LFA Expenditure_7B'!B10,'LFA Expenditure_7B imp-exp'!N$2:N$18,0)),"")</f>
        <v>126936.459278095</v>
      </c>
      <c r="M10" s="1194"/>
      <c r="N10" s="1193">
        <f t="shared" si="3"/>
        <v>126936.459278095</v>
      </c>
      <c r="O10" s="1201">
        <f t="shared" si="4"/>
        <v>0</v>
      </c>
      <c r="P10" s="1356"/>
      <c r="Q10" s="655"/>
      <c r="R10" s="656"/>
      <c r="S10" s="657"/>
      <c r="T10" s="657"/>
      <c r="U10" s="657"/>
      <c r="V10" s="657"/>
      <c r="W10" s="504"/>
    </row>
    <row r="11" spans="1:23" ht="17.45" customHeight="1" x14ac:dyDescent="0.2">
      <c r="A11" s="1010" t="str">
        <f t="shared" si="0"/>
        <v>Show</v>
      </c>
      <c r="B11" s="1010" t="s">
        <v>1082</v>
      </c>
      <c r="C11" s="1200" t="str">
        <f>IFERROR(INDEX('LFA Expenditure_7B imp-exp'!A$2:A$18,MATCH('LFA Expenditure_7B'!B11,'LFA Expenditure_7B imp-exp'!N$2:N$18,0)),"")</f>
        <v>12. Living support to client/ target population (LSCTP)</v>
      </c>
      <c r="D11" s="1108"/>
      <c r="E11" s="1193">
        <f>IFERROR(INDEX('LFA Expenditure_7B imp-exp'!C$2:C$18,MATCH('LFA Expenditure_7B'!B11,'LFA Expenditure_7B imp-exp'!N$2:N$18,0)),"")</f>
        <v>78613.480976375198</v>
      </c>
      <c r="F11" s="1193">
        <f>'PR Expenditure_7A'!F12</f>
        <v>31040.879999999997</v>
      </c>
      <c r="G11" s="1194"/>
      <c r="H11" s="1193">
        <f t="shared" si="1"/>
        <v>47572.600976375201</v>
      </c>
      <c r="I11" s="1195">
        <f t="shared" si="2"/>
        <v>0.39485441446522834</v>
      </c>
      <c r="J11" s="1196"/>
      <c r="K11" s="1108"/>
      <c r="L11" s="1193">
        <f>IFERROR(INDEX('LFA Expenditure_7B imp-exp'!J$2:J$18,MATCH('LFA Expenditure_7B'!B11,'LFA Expenditure_7B imp-exp'!N$2:N$18,0)),"")</f>
        <v>80265.695976375195</v>
      </c>
      <c r="M11" s="1194"/>
      <c r="N11" s="1193">
        <f t="shared" si="3"/>
        <v>80265.695976375195</v>
      </c>
      <c r="O11" s="1201">
        <f t="shared" si="4"/>
        <v>0</v>
      </c>
      <c r="P11" s="1356"/>
      <c r="Q11" s="655"/>
      <c r="R11" s="656"/>
      <c r="S11" s="657"/>
      <c r="T11" s="657"/>
      <c r="U11" s="657"/>
      <c r="V11" s="657"/>
      <c r="W11" s="504"/>
    </row>
    <row r="12" spans="1:23" ht="17.45" customHeight="1" x14ac:dyDescent="0.2">
      <c r="A12" s="1010" t="str">
        <f t="shared" si="0"/>
        <v>Show</v>
      </c>
      <c r="B12" s="1010" t="s">
        <v>1083</v>
      </c>
      <c r="C12" s="1200" t="str">
        <f>IFERROR(INDEX('LFA Expenditure_7B imp-exp'!A$2:A$18,MATCH('LFA Expenditure_7B'!B12,'LFA Expenditure_7B imp-exp'!N$2:N$18,0)),"")</f>
        <v>13. Payment for Results</v>
      </c>
      <c r="D12" s="1108"/>
      <c r="E12" s="1193">
        <f>IFERROR(INDEX('LFA Expenditure_7B imp-exp'!C$2:C$18,MATCH('LFA Expenditure_7B'!B12,'LFA Expenditure_7B imp-exp'!N$2:N$18,0)),"")</f>
        <v>0</v>
      </c>
      <c r="F12" s="1193">
        <f>'PR Expenditure_7A'!F13</f>
        <v>0</v>
      </c>
      <c r="G12" s="1194"/>
      <c r="H12" s="1193">
        <f t="shared" si="1"/>
        <v>0</v>
      </c>
      <c r="I12" s="1195" t="str">
        <f t="shared" si="2"/>
        <v>N/A</v>
      </c>
      <c r="J12" s="1196"/>
      <c r="K12" s="1108"/>
      <c r="L12" s="1193">
        <f>IFERROR(INDEX('LFA Expenditure_7B imp-exp'!J$2:J$18,MATCH('LFA Expenditure_7B'!B12,'LFA Expenditure_7B imp-exp'!N$2:N$18,0)),"")</f>
        <v>0</v>
      </c>
      <c r="M12" s="1194"/>
      <c r="N12" s="1193">
        <f t="shared" si="3"/>
        <v>0</v>
      </c>
      <c r="O12" s="1201" t="str">
        <f t="shared" si="4"/>
        <v>N/A</v>
      </c>
      <c r="P12" s="1356"/>
      <c r="Q12" s="655"/>
      <c r="R12" s="656"/>
      <c r="S12" s="657"/>
      <c r="T12" s="657"/>
      <c r="U12" s="657"/>
      <c r="V12" s="657"/>
      <c r="W12" s="504"/>
    </row>
    <row r="13" spans="1:23" ht="17.45" customHeight="1" x14ac:dyDescent="0.2">
      <c r="A13" s="1010" t="str">
        <f t="shared" si="0"/>
        <v>Show</v>
      </c>
      <c r="B13" s="1010" t="s">
        <v>1084</v>
      </c>
      <c r="C13" s="1200" t="str">
        <f>IFERROR(INDEX('LFA Expenditure_7B imp-exp'!A$2:A$18,MATCH('LFA Expenditure_7B'!B13,'LFA Expenditure_7B imp-exp'!N$2:N$18,0)),"")</f>
        <v>2. Travel related costs (TRC)</v>
      </c>
      <c r="D13" s="1108"/>
      <c r="E13" s="1193">
        <f>IFERROR(INDEX('LFA Expenditure_7B imp-exp'!C$2:C$18,MATCH('LFA Expenditure_7B'!B13,'LFA Expenditure_7B imp-exp'!N$2:N$18,0)),"")</f>
        <v>299417.09442701301</v>
      </c>
      <c r="F13" s="1193">
        <f>'PR Expenditure_7A'!F14</f>
        <v>239291.00999999998</v>
      </c>
      <c r="G13" s="1194"/>
      <c r="H13" s="1193">
        <f t="shared" si="1"/>
        <v>60126.084427013033</v>
      </c>
      <c r="I13" s="1195">
        <f t="shared" si="2"/>
        <v>0.79918954012270138</v>
      </c>
      <c r="J13" s="1196"/>
      <c r="K13" s="1108"/>
      <c r="L13" s="1193">
        <f>IFERROR(INDEX('LFA Expenditure_7B imp-exp'!J$2:J$18,MATCH('LFA Expenditure_7B'!B13,'LFA Expenditure_7B imp-exp'!N$2:N$18,0)),"")</f>
        <v>385484.65385558398</v>
      </c>
      <c r="M13" s="1194"/>
      <c r="N13" s="1193">
        <f t="shared" si="3"/>
        <v>385484.65385558398</v>
      </c>
      <c r="O13" s="1201">
        <f t="shared" si="4"/>
        <v>0</v>
      </c>
      <c r="P13" s="1356"/>
      <c r="Q13" s="655"/>
      <c r="R13" s="656"/>
      <c r="S13" s="657"/>
      <c r="T13" s="657"/>
      <c r="U13" s="657"/>
      <c r="V13" s="657"/>
      <c r="W13" s="504"/>
    </row>
    <row r="14" spans="1:23" ht="17.45" customHeight="1" x14ac:dyDescent="0.2">
      <c r="A14" s="1010" t="str">
        <f t="shared" si="0"/>
        <v>Show</v>
      </c>
      <c r="B14" s="1010" t="s">
        <v>1085</v>
      </c>
      <c r="C14" s="1200" t="str">
        <f>IFERROR(INDEX('LFA Expenditure_7B imp-exp'!A$2:A$18,MATCH('LFA Expenditure_7B'!B14,'LFA Expenditure_7B imp-exp'!N$2:N$18,0)),"")</f>
        <v>3. External Professional services (EPS)</v>
      </c>
      <c r="D14" s="1108"/>
      <c r="E14" s="1193">
        <f>IFERROR(INDEX('LFA Expenditure_7B imp-exp'!C$2:C$18,MATCH('LFA Expenditure_7B'!B14,'LFA Expenditure_7B imp-exp'!N$2:N$18,0)),"")</f>
        <v>811645.48646632896</v>
      </c>
      <c r="F14" s="1193">
        <f>'PR Expenditure_7A'!F15</f>
        <v>323484.39</v>
      </c>
      <c r="G14" s="1194"/>
      <c r="H14" s="1193">
        <f t="shared" si="1"/>
        <v>488161.09646632895</v>
      </c>
      <c r="I14" s="1195">
        <f t="shared" si="2"/>
        <v>0.39855379644671962</v>
      </c>
      <c r="J14" s="1196"/>
      <c r="K14" s="1108"/>
      <c r="L14" s="1193">
        <f>IFERROR(INDEX('LFA Expenditure_7B imp-exp'!J$2:J$18,MATCH('LFA Expenditure_7B'!B14,'LFA Expenditure_7B imp-exp'!N$2:N$18,0)),"")</f>
        <v>886211.31186656398</v>
      </c>
      <c r="M14" s="1194"/>
      <c r="N14" s="1193">
        <f t="shared" si="3"/>
        <v>886211.31186656398</v>
      </c>
      <c r="O14" s="1201">
        <f t="shared" si="4"/>
        <v>0</v>
      </c>
      <c r="P14" s="1356"/>
      <c r="Q14" s="655"/>
      <c r="R14" s="656"/>
      <c r="S14" s="657"/>
      <c r="T14" s="657"/>
      <c r="U14" s="657"/>
      <c r="V14" s="657"/>
      <c r="W14" s="504"/>
    </row>
    <row r="15" spans="1:23" ht="17.45" customHeight="1" x14ac:dyDescent="0.2">
      <c r="A15" s="1010" t="str">
        <f t="shared" si="0"/>
        <v>Show</v>
      </c>
      <c r="B15" s="1010" t="s">
        <v>1086</v>
      </c>
      <c r="C15" s="1200" t="str">
        <f>IFERROR(INDEX('LFA Expenditure_7B imp-exp'!A$2:A$18,MATCH('LFA Expenditure_7B'!B15,'LFA Expenditure_7B imp-exp'!N$2:N$18,0)),"")</f>
        <v>4. Health Products - Pharmaceutical Products (HPPP)</v>
      </c>
      <c r="D15" s="1108"/>
      <c r="E15" s="1193">
        <f>IFERROR(INDEX('LFA Expenditure_7B imp-exp'!C$2:C$18,MATCH('LFA Expenditure_7B'!B15,'LFA Expenditure_7B imp-exp'!N$2:N$18,0)),"")</f>
        <v>0</v>
      </c>
      <c r="F15" s="1193">
        <f>'PR Expenditure_7A'!F16</f>
        <v>0</v>
      </c>
      <c r="G15" s="1194"/>
      <c r="H15" s="1193">
        <f t="shared" si="1"/>
        <v>0</v>
      </c>
      <c r="I15" s="1195" t="str">
        <f t="shared" si="2"/>
        <v>N/A</v>
      </c>
      <c r="J15" s="1196"/>
      <c r="K15" s="1108"/>
      <c r="L15" s="1193">
        <f>IFERROR(INDEX('LFA Expenditure_7B imp-exp'!J$2:J$18,MATCH('LFA Expenditure_7B'!B15,'LFA Expenditure_7B imp-exp'!N$2:N$18,0)),"")</f>
        <v>0</v>
      </c>
      <c r="M15" s="1194"/>
      <c r="N15" s="1193">
        <f t="shared" si="3"/>
        <v>0</v>
      </c>
      <c r="O15" s="1201" t="str">
        <f t="shared" si="4"/>
        <v>N/A</v>
      </c>
      <c r="P15" s="1356"/>
      <c r="Q15" s="655"/>
      <c r="R15" s="656"/>
      <c r="S15" s="657"/>
      <c r="T15" s="657"/>
      <c r="U15" s="657"/>
      <c r="V15" s="657"/>
      <c r="W15" s="504"/>
    </row>
    <row r="16" spans="1:23" ht="17.45" customHeight="1" x14ac:dyDescent="0.2">
      <c r="A16" s="1010" t="str">
        <f t="shared" ref="A16:A67" si="5">IF(C16&lt;&gt;"","Show","Don't Show")</f>
        <v>Show</v>
      </c>
      <c r="B16" s="1010" t="s">
        <v>1087</v>
      </c>
      <c r="C16" s="1200" t="str">
        <f>IFERROR(INDEX('LFA Expenditure_7B imp-exp'!A$2:A$18,MATCH('LFA Expenditure_7B'!B16,'LFA Expenditure_7B imp-exp'!N$2:N$18,0)),"")</f>
        <v>5. Health Products - Non-Pharmaceuticals (HPNP)</v>
      </c>
      <c r="D16" s="1108"/>
      <c r="E16" s="1193">
        <f>IFERROR(INDEX('LFA Expenditure_7B imp-exp'!C$2:C$18,MATCH('LFA Expenditure_7B'!B16,'LFA Expenditure_7B imp-exp'!N$2:N$18,0)),"")</f>
        <v>979298.03749999998</v>
      </c>
      <c r="F16" s="1193">
        <f>'PR Expenditure_7A'!F17</f>
        <v>449032.16000000003</v>
      </c>
      <c r="G16" s="1194"/>
      <c r="H16" s="1193">
        <f t="shared" ref="H16:H67" si="6">IFERROR((E16)-(F16+G16),0)</f>
        <v>530265.87749999994</v>
      </c>
      <c r="I16" s="1195">
        <f t="shared" ref="I16:I67" si="7">IF(AND((E16)=0,(F16+G16)=0),"N/A",IF(AND((E16)=0,(F16+G16)&lt;&gt;0),"Not Budgeted",(F16+G16)/(E16)))</f>
        <v>0.45852451736379596</v>
      </c>
      <c r="J16" s="1196"/>
      <c r="K16" s="1108"/>
      <c r="L16" s="1193">
        <f>IFERROR(INDEX('LFA Expenditure_7B imp-exp'!J$2:J$18,MATCH('LFA Expenditure_7B'!B16,'LFA Expenditure_7B imp-exp'!N$2:N$18,0)),"")</f>
        <v>986284.46750000003</v>
      </c>
      <c r="M16" s="1194"/>
      <c r="N16" s="1193">
        <f t="shared" ref="N16:N67" si="8">IFERROR(L16-M16,0)</f>
        <v>986284.46750000003</v>
      </c>
      <c r="O16" s="1201">
        <f t="shared" ref="O16:O67" si="9">IF(AND(L16=0,M16=0),"N/A",IF(AND(L16=0,M16&lt;&gt;0),"Not Budgeted",M16/L16))</f>
        <v>0</v>
      </c>
      <c r="P16" s="1356"/>
      <c r="Q16" s="655"/>
      <c r="R16" s="656"/>
      <c r="S16" s="657"/>
      <c r="T16" s="657"/>
      <c r="U16" s="657"/>
      <c r="V16" s="657"/>
      <c r="W16" s="504"/>
    </row>
    <row r="17" spans="1:23" ht="17.45" customHeight="1" x14ac:dyDescent="0.2">
      <c r="A17" s="1010" t="str">
        <f t="shared" si="5"/>
        <v>Show</v>
      </c>
      <c r="B17" s="1010" t="s">
        <v>1088</v>
      </c>
      <c r="C17" s="1200" t="str">
        <f>IFERROR(INDEX('LFA Expenditure_7B imp-exp'!A$2:A$18,MATCH('LFA Expenditure_7B'!B17,'LFA Expenditure_7B imp-exp'!N$2:N$18,0)),"")</f>
        <v>6. Health Products - Equipment (HPE)</v>
      </c>
      <c r="D17" s="1108"/>
      <c r="E17" s="1193">
        <f>IFERROR(INDEX('LFA Expenditure_7B imp-exp'!C$2:C$18,MATCH('LFA Expenditure_7B'!B17,'LFA Expenditure_7B imp-exp'!N$2:N$18,0)),"")</f>
        <v>268331.85645938298</v>
      </c>
      <c r="F17" s="1193">
        <f>'PR Expenditure_7A'!F18</f>
        <v>69233.55</v>
      </c>
      <c r="G17" s="1194"/>
      <c r="H17" s="1193">
        <f t="shared" si="6"/>
        <v>199098.30645938299</v>
      </c>
      <c r="I17" s="1195">
        <f t="shared" si="7"/>
        <v>0.25801464989483941</v>
      </c>
      <c r="J17" s="1196"/>
      <c r="K17" s="1108"/>
      <c r="L17" s="1193">
        <f>IFERROR(INDEX('LFA Expenditure_7B imp-exp'!J$2:J$18,MATCH('LFA Expenditure_7B'!B17,'LFA Expenditure_7B imp-exp'!N$2:N$18,0)),"")</f>
        <v>268331.85645938298</v>
      </c>
      <c r="M17" s="1194"/>
      <c r="N17" s="1193">
        <f t="shared" si="8"/>
        <v>268331.85645938298</v>
      </c>
      <c r="O17" s="1201">
        <f t="shared" si="9"/>
        <v>0</v>
      </c>
      <c r="P17" s="1356"/>
      <c r="Q17" s="655"/>
      <c r="R17" s="656"/>
      <c r="S17" s="657"/>
      <c r="T17" s="657"/>
      <c r="U17" s="657"/>
      <c r="V17" s="657"/>
      <c r="W17" s="504"/>
    </row>
    <row r="18" spans="1:23" ht="17.45" customHeight="1" x14ac:dyDescent="0.2">
      <c r="A18" s="1010" t="str">
        <f t="shared" si="5"/>
        <v>Show</v>
      </c>
      <c r="B18" s="1010" t="s">
        <v>1089</v>
      </c>
      <c r="C18" s="1200" t="str">
        <f>IFERROR(INDEX('LFA Expenditure_7B imp-exp'!A$2:A$18,MATCH('LFA Expenditure_7B'!B18,'LFA Expenditure_7B imp-exp'!N$2:N$18,0)),"")</f>
        <v>7. Procurement and Supply-Chain Management costs (PSM)</v>
      </c>
      <c r="D18" s="1108"/>
      <c r="E18" s="1193">
        <f>IFERROR(INDEX('LFA Expenditure_7B imp-exp'!C$2:C$18,MATCH('LFA Expenditure_7B'!B18,'LFA Expenditure_7B imp-exp'!N$2:N$18,0)),"")</f>
        <v>117502.30333333299</v>
      </c>
      <c r="F18" s="1193">
        <f>'PR Expenditure_7A'!F19</f>
        <v>116327.75</v>
      </c>
      <c r="G18" s="1194"/>
      <c r="H18" s="1193">
        <f t="shared" si="6"/>
        <v>1174.553333332995</v>
      </c>
      <c r="I18" s="1195">
        <f t="shared" si="7"/>
        <v>0.99000399736845157</v>
      </c>
      <c r="J18" s="1196"/>
      <c r="K18" s="1108"/>
      <c r="L18" s="1193">
        <f>IFERROR(INDEX('LFA Expenditure_7B imp-exp'!J$2:J$18,MATCH('LFA Expenditure_7B'!B18,'LFA Expenditure_7B imp-exp'!N$2:N$18,0)),"")</f>
        <v>117502.30333333299</v>
      </c>
      <c r="M18" s="1194"/>
      <c r="N18" s="1193">
        <f t="shared" si="8"/>
        <v>117502.30333333299</v>
      </c>
      <c r="O18" s="1201">
        <f t="shared" si="9"/>
        <v>0</v>
      </c>
      <c r="P18" s="1356"/>
      <c r="Q18" s="655"/>
      <c r="R18" s="656"/>
      <c r="S18" s="657"/>
      <c r="T18" s="657"/>
      <c r="U18" s="657"/>
      <c r="V18" s="657"/>
      <c r="W18" s="504"/>
    </row>
    <row r="19" spans="1:23" ht="17.45" customHeight="1" x14ac:dyDescent="0.2">
      <c r="A19" s="1010" t="str">
        <f t="shared" si="5"/>
        <v>Show</v>
      </c>
      <c r="B19" s="1010" t="s">
        <v>1090</v>
      </c>
      <c r="C19" s="1200" t="str">
        <f>IFERROR(INDEX('LFA Expenditure_7B imp-exp'!A$2:A$18,MATCH('LFA Expenditure_7B'!B19,'LFA Expenditure_7B imp-exp'!N$2:N$18,0)),"")</f>
        <v>8. Infrastructure (INF)</v>
      </c>
      <c r="D19" s="1108"/>
      <c r="E19" s="1193">
        <f>IFERROR(INDEX('LFA Expenditure_7B imp-exp'!C$2:C$18,MATCH('LFA Expenditure_7B'!B19,'LFA Expenditure_7B imp-exp'!N$2:N$18,0)),"")</f>
        <v>189052.52291464299</v>
      </c>
      <c r="F19" s="1193">
        <f>'PR Expenditure_7A'!F20</f>
        <v>72772.579999999987</v>
      </c>
      <c r="G19" s="1194"/>
      <c r="H19" s="1193">
        <f t="shared" si="6"/>
        <v>116279.942914643</v>
      </c>
      <c r="I19" s="1195">
        <f t="shared" si="7"/>
        <v>0.38493313327988077</v>
      </c>
      <c r="J19" s="1196"/>
      <c r="K19" s="1108"/>
      <c r="L19" s="1193">
        <f>IFERROR(INDEX('LFA Expenditure_7B imp-exp'!J$2:J$18,MATCH('LFA Expenditure_7B'!B19,'LFA Expenditure_7B imp-exp'!N$2:N$18,0)),"")</f>
        <v>189052.52291464299</v>
      </c>
      <c r="M19" s="1194"/>
      <c r="N19" s="1193">
        <f t="shared" si="8"/>
        <v>189052.52291464299</v>
      </c>
      <c r="O19" s="1201">
        <f t="shared" si="9"/>
        <v>0</v>
      </c>
      <c r="P19" s="1356"/>
      <c r="Q19" s="655"/>
      <c r="R19" s="656"/>
      <c r="S19" s="657"/>
      <c r="T19" s="657"/>
      <c r="U19" s="657"/>
      <c r="V19" s="657"/>
      <c r="W19" s="504"/>
    </row>
    <row r="20" spans="1:23" ht="17.45" customHeight="1" x14ac:dyDescent="0.2">
      <c r="A20" s="1010" t="str">
        <f t="shared" si="5"/>
        <v>Show</v>
      </c>
      <c r="B20" s="1010" t="s">
        <v>1091</v>
      </c>
      <c r="C20" s="1200" t="str">
        <f>IFERROR(INDEX('LFA Expenditure_7B imp-exp'!A$2:A$18,MATCH('LFA Expenditure_7B'!B20,'LFA Expenditure_7B imp-exp'!N$2:N$18,0)),"")</f>
        <v>9. Non-health equipment (NHP)</v>
      </c>
      <c r="D20" s="1108"/>
      <c r="E20" s="1193">
        <f>IFERROR(INDEX('LFA Expenditure_7B imp-exp'!C$2:C$18,MATCH('LFA Expenditure_7B'!B20,'LFA Expenditure_7B imp-exp'!N$2:N$18,0)),"")</f>
        <v>34133.72</v>
      </c>
      <c r="F20" s="1193">
        <f>'PR Expenditure_7A'!F21</f>
        <v>5411.91</v>
      </c>
      <c r="G20" s="1194"/>
      <c r="H20" s="1193">
        <f t="shared" si="6"/>
        <v>28721.81</v>
      </c>
      <c r="I20" s="1195">
        <f t="shared" si="7"/>
        <v>0.15855025470414591</v>
      </c>
      <c r="J20" s="1196"/>
      <c r="K20" s="1108"/>
      <c r="L20" s="1193">
        <f>IFERROR(INDEX('LFA Expenditure_7B imp-exp'!J$2:J$18,MATCH('LFA Expenditure_7B'!B20,'LFA Expenditure_7B imp-exp'!N$2:N$18,0)),"")</f>
        <v>39666.74</v>
      </c>
      <c r="M20" s="1194"/>
      <c r="N20" s="1193">
        <f t="shared" si="8"/>
        <v>39666.74</v>
      </c>
      <c r="O20" s="1201">
        <f t="shared" si="9"/>
        <v>0</v>
      </c>
      <c r="P20" s="1356"/>
      <c r="Q20" s="655"/>
      <c r="R20" s="656"/>
      <c r="S20" s="657"/>
      <c r="T20" s="657"/>
      <c r="U20" s="657"/>
      <c r="V20" s="657"/>
      <c r="W20" s="504"/>
    </row>
    <row r="21" spans="1:23" ht="17.45" hidden="1" customHeight="1" x14ac:dyDescent="0.2">
      <c r="A21" s="1010" t="str">
        <f t="shared" si="5"/>
        <v>Don't Show</v>
      </c>
      <c r="B21" s="1010" t="s">
        <v>1169</v>
      </c>
      <c r="C21" s="1200" t="str">
        <f>IFERROR(INDEX('LFA Expenditure_7B imp-exp'!A$2:A$18,MATCH('LFA Expenditure_7B'!B21,'LFA Expenditure_7B imp-exp'!N$2:N$18,0)),"")</f>
        <v/>
      </c>
      <c r="D21" s="1108"/>
      <c r="E21" s="1193" t="str">
        <f>IFERROR(INDEX('LFA Expenditure_7B imp-exp'!C$2:C$18,MATCH('LFA Expenditure_7B'!B21,'LFA Expenditure_7B imp-exp'!N$2:N$18,0)),"")</f>
        <v/>
      </c>
      <c r="F21" s="1193">
        <f>'PR Expenditure_7A'!F22</f>
        <v>0</v>
      </c>
      <c r="G21" s="1194"/>
      <c r="H21" s="1193">
        <f t="shared" si="6"/>
        <v>0</v>
      </c>
      <c r="I21" s="1195" t="e">
        <f t="shared" si="7"/>
        <v>#VALUE!</v>
      </c>
      <c r="J21" s="1196"/>
      <c r="K21" s="1108"/>
      <c r="L21" s="1193" t="str">
        <f>IFERROR(INDEX('LFA Expenditure_7B imp-exp'!J$2:J$18,MATCH('LFA Expenditure_7B'!B21,'LFA Expenditure_7B imp-exp'!N$2:N$18,0)),"")</f>
        <v/>
      </c>
      <c r="M21" s="1194"/>
      <c r="N21" s="1193">
        <f t="shared" si="8"/>
        <v>0</v>
      </c>
      <c r="O21" s="1201" t="e">
        <f t="shared" si="9"/>
        <v>#VALUE!</v>
      </c>
      <c r="P21" s="1356"/>
      <c r="Q21" s="655"/>
      <c r="R21" s="656"/>
      <c r="S21" s="657"/>
      <c r="T21" s="657"/>
      <c r="U21" s="657"/>
      <c r="V21" s="657"/>
      <c r="W21" s="504"/>
    </row>
    <row r="22" spans="1:23" ht="17.45" hidden="1" customHeight="1" x14ac:dyDescent="0.2">
      <c r="A22" s="1010" t="str">
        <f t="shared" si="5"/>
        <v>Don't Show</v>
      </c>
      <c r="B22" s="1010" t="s">
        <v>1170</v>
      </c>
      <c r="C22" s="1200" t="str">
        <f>IFERROR(INDEX('LFA Expenditure_7B imp-exp'!A$2:A$18,MATCH('LFA Expenditure_7B'!B22,'LFA Expenditure_7B imp-exp'!N$2:N$18,0)),"")</f>
        <v/>
      </c>
      <c r="D22" s="1108"/>
      <c r="E22" s="1193" t="str">
        <f>IFERROR(INDEX('LFA Expenditure_7B imp-exp'!C$2:C$18,MATCH('LFA Expenditure_7B'!B22,'LFA Expenditure_7B imp-exp'!N$2:N$18,0)),"")</f>
        <v/>
      </c>
      <c r="F22" s="1193">
        <f>'PR Expenditure_7A'!F23</f>
        <v>0</v>
      </c>
      <c r="G22" s="1194"/>
      <c r="H22" s="1193">
        <f t="shared" si="6"/>
        <v>0</v>
      </c>
      <c r="I22" s="1195" t="e">
        <f t="shared" si="7"/>
        <v>#VALUE!</v>
      </c>
      <c r="J22" s="1196"/>
      <c r="K22" s="1108"/>
      <c r="L22" s="1193" t="str">
        <f>IFERROR(INDEX('LFA Expenditure_7B imp-exp'!J$2:J$18,MATCH('LFA Expenditure_7B'!B22,'LFA Expenditure_7B imp-exp'!N$2:N$18,0)),"")</f>
        <v/>
      </c>
      <c r="M22" s="1194"/>
      <c r="N22" s="1193">
        <f t="shared" si="8"/>
        <v>0</v>
      </c>
      <c r="O22" s="1201" t="e">
        <f t="shared" si="9"/>
        <v>#VALUE!</v>
      </c>
      <c r="P22" s="1356"/>
      <c r="Q22" s="655"/>
      <c r="R22" s="656"/>
      <c r="S22" s="657"/>
      <c r="T22" s="657"/>
      <c r="U22" s="657"/>
      <c r="V22" s="657"/>
      <c r="W22" s="504"/>
    </row>
    <row r="23" spans="1:23" ht="17.45" hidden="1" customHeight="1" x14ac:dyDescent="0.2">
      <c r="A23" s="1010" t="str">
        <f t="shared" si="5"/>
        <v>Don't Show</v>
      </c>
      <c r="B23" s="1010" t="s">
        <v>1221</v>
      </c>
      <c r="C23" s="1200" t="str">
        <f>IFERROR(INDEX('LFA Expenditure_7B imp-exp'!A$2:A$18,MATCH('LFA Expenditure_7B'!B23,'LFA Expenditure_7B imp-exp'!N$2:N$18,0)),"")</f>
        <v/>
      </c>
      <c r="D23" s="1108"/>
      <c r="E23" s="1193" t="str">
        <f>IFERROR(INDEX('LFA Expenditure_7B imp-exp'!C$2:C$18,MATCH('LFA Expenditure_7B'!B23,'LFA Expenditure_7B imp-exp'!N$2:N$18,0)),"")</f>
        <v/>
      </c>
      <c r="F23" s="1193">
        <f>'PR Expenditure_7A'!F24</f>
        <v>0</v>
      </c>
      <c r="G23" s="1194"/>
      <c r="H23" s="1193">
        <f t="shared" si="6"/>
        <v>0</v>
      </c>
      <c r="I23" s="1195" t="e">
        <f t="shared" si="7"/>
        <v>#VALUE!</v>
      </c>
      <c r="J23" s="1196"/>
      <c r="K23" s="1108"/>
      <c r="L23" s="1193" t="str">
        <f>IFERROR(INDEX('LFA Expenditure_7B imp-exp'!J$2:J$18,MATCH('LFA Expenditure_7B'!B23,'LFA Expenditure_7B imp-exp'!N$2:N$18,0)),"")</f>
        <v/>
      </c>
      <c r="M23" s="1194"/>
      <c r="N23" s="1193">
        <f t="shared" si="8"/>
        <v>0</v>
      </c>
      <c r="O23" s="1201" t="e">
        <f t="shared" si="9"/>
        <v>#VALUE!</v>
      </c>
      <c r="P23" s="1356"/>
      <c r="Q23" s="655"/>
      <c r="R23" s="656"/>
      <c r="S23" s="657"/>
      <c r="T23" s="657"/>
      <c r="U23" s="657"/>
      <c r="V23" s="657"/>
      <c r="W23" s="504"/>
    </row>
    <row r="24" spans="1:23" ht="17.45" hidden="1" customHeight="1" x14ac:dyDescent="0.2">
      <c r="A24" s="1010" t="str">
        <f t="shared" si="5"/>
        <v>Don't Show</v>
      </c>
      <c r="B24" s="1010" t="s">
        <v>1222</v>
      </c>
      <c r="C24" s="1200" t="str">
        <f>IFERROR(INDEX('LFA Expenditure_7B imp-exp'!A$2:A$18,MATCH('LFA Expenditure_7B'!B24,'LFA Expenditure_7B imp-exp'!N$2:N$18,0)),"")</f>
        <v/>
      </c>
      <c r="D24" s="1108"/>
      <c r="E24" s="1193" t="str">
        <f>IFERROR(INDEX('LFA Expenditure_7B imp-exp'!C$2:C$18,MATCH('LFA Expenditure_7B'!B24,'LFA Expenditure_7B imp-exp'!N$2:N$18,0)),"")</f>
        <v/>
      </c>
      <c r="F24" s="1193">
        <f>'PR Expenditure_7A'!F25</f>
        <v>0</v>
      </c>
      <c r="G24" s="1194"/>
      <c r="H24" s="1193">
        <f t="shared" si="6"/>
        <v>0</v>
      </c>
      <c r="I24" s="1195" t="e">
        <f t="shared" si="7"/>
        <v>#VALUE!</v>
      </c>
      <c r="J24" s="1196"/>
      <c r="K24" s="1108"/>
      <c r="L24" s="1193" t="str">
        <f>IFERROR(INDEX('LFA Expenditure_7B imp-exp'!J$2:J$18,MATCH('LFA Expenditure_7B'!B24,'LFA Expenditure_7B imp-exp'!N$2:N$18,0)),"")</f>
        <v/>
      </c>
      <c r="M24" s="1194"/>
      <c r="N24" s="1193">
        <f t="shared" si="8"/>
        <v>0</v>
      </c>
      <c r="O24" s="1201" t="e">
        <f t="shared" si="9"/>
        <v>#VALUE!</v>
      </c>
      <c r="P24" s="1356"/>
      <c r="Q24" s="655"/>
      <c r="R24" s="656"/>
      <c r="S24" s="657"/>
      <c r="T24" s="657"/>
      <c r="U24" s="657"/>
      <c r="V24" s="657"/>
      <c r="W24" s="504"/>
    </row>
    <row r="25" spans="1:23" ht="17.45" hidden="1" customHeight="1" x14ac:dyDescent="0.2">
      <c r="A25" s="1010" t="str">
        <f t="shared" si="5"/>
        <v>Don't Show</v>
      </c>
      <c r="B25" s="1010" t="s">
        <v>1223</v>
      </c>
      <c r="C25" s="1200" t="str">
        <f>IFERROR(INDEX('LFA Expenditure_7B imp-exp'!A$2:A$18,MATCH('LFA Expenditure_7B'!B25,'LFA Expenditure_7B imp-exp'!N$2:N$18,0)),"")</f>
        <v/>
      </c>
      <c r="D25" s="1108"/>
      <c r="E25" s="1193" t="str">
        <f>IFERROR(INDEX('LFA Expenditure_7B imp-exp'!C$2:C$18,MATCH('LFA Expenditure_7B'!B25,'LFA Expenditure_7B imp-exp'!N$2:N$18,0)),"")</f>
        <v/>
      </c>
      <c r="F25" s="1193">
        <f>'PR Expenditure_7A'!F26</f>
        <v>0</v>
      </c>
      <c r="G25" s="1194"/>
      <c r="H25" s="1193">
        <f t="shared" si="6"/>
        <v>0</v>
      </c>
      <c r="I25" s="1195" t="e">
        <f t="shared" si="7"/>
        <v>#VALUE!</v>
      </c>
      <c r="J25" s="1196"/>
      <c r="K25" s="1108"/>
      <c r="L25" s="1193" t="str">
        <f>IFERROR(INDEX('LFA Expenditure_7B imp-exp'!J$2:J$18,MATCH('LFA Expenditure_7B'!B25,'LFA Expenditure_7B imp-exp'!N$2:N$18,0)),"")</f>
        <v/>
      </c>
      <c r="M25" s="1194"/>
      <c r="N25" s="1193">
        <f t="shared" si="8"/>
        <v>0</v>
      </c>
      <c r="O25" s="1201" t="e">
        <f t="shared" si="9"/>
        <v>#VALUE!</v>
      </c>
      <c r="P25" s="1356"/>
      <c r="Q25" s="655"/>
      <c r="R25" s="656"/>
      <c r="S25" s="657"/>
      <c r="T25" s="657"/>
      <c r="U25" s="657"/>
      <c r="V25" s="657"/>
      <c r="W25" s="504"/>
    </row>
    <row r="26" spans="1:23" ht="17.45" hidden="1" customHeight="1" x14ac:dyDescent="0.2">
      <c r="A26" s="1010" t="str">
        <f t="shared" si="5"/>
        <v>Don't Show</v>
      </c>
      <c r="B26" s="1010" t="s">
        <v>1224</v>
      </c>
      <c r="C26" s="1200" t="str">
        <f>IFERROR(INDEX('LFA Expenditure_7B imp-exp'!A$2:A$18,MATCH('LFA Expenditure_7B'!B26,'LFA Expenditure_7B imp-exp'!N$2:N$18,0)),"")</f>
        <v/>
      </c>
      <c r="D26" s="1108"/>
      <c r="E26" s="1193" t="str">
        <f>IFERROR(INDEX('LFA Expenditure_7B imp-exp'!C$2:C$18,MATCH('LFA Expenditure_7B'!B26,'LFA Expenditure_7B imp-exp'!N$2:N$18,0)),"")</f>
        <v/>
      </c>
      <c r="F26" s="1193">
        <f>'PR Expenditure_7A'!F27</f>
        <v>0</v>
      </c>
      <c r="G26" s="1194"/>
      <c r="H26" s="1193">
        <f t="shared" si="6"/>
        <v>0</v>
      </c>
      <c r="I26" s="1195" t="e">
        <f t="shared" si="7"/>
        <v>#VALUE!</v>
      </c>
      <c r="J26" s="1196"/>
      <c r="K26" s="1108"/>
      <c r="L26" s="1193" t="str">
        <f>IFERROR(INDEX('LFA Expenditure_7B imp-exp'!J$2:J$18,MATCH('LFA Expenditure_7B'!B26,'LFA Expenditure_7B imp-exp'!N$2:N$18,0)),"")</f>
        <v/>
      </c>
      <c r="M26" s="1194"/>
      <c r="N26" s="1193">
        <f t="shared" si="8"/>
        <v>0</v>
      </c>
      <c r="O26" s="1201" t="e">
        <f t="shared" si="9"/>
        <v>#VALUE!</v>
      </c>
      <c r="P26" s="1356"/>
      <c r="Q26" s="655"/>
      <c r="R26" s="656"/>
      <c r="S26" s="657"/>
      <c r="T26" s="657"/>
      <c r="U26" s="657"/>
      <c r="V26" s="657"/>
      <c r="W26" s="504"/>
    </row>
    <row r="27" spans="1:23" ht="17.45" hidden="1" customHeight="1" x14ac:dyDescent="0.2">
      <c r="A27" s="1010" t="str">
        <f t="shared" si="5"/>
        <v>Don't Show</v>
      </c>
      <c r="B27" s="1010" t="s">
        <v>1225</v>
      </c>
      <c r="C27" s="1200" t="str">
        <f>IFERROR(INDEX('LFA Expenditure_7B imp-exp'!A$2:A$18,MATCH('LFA Expenditure_7B'!B27,'LFA Expenditure_7B imp-exp'!N$2:N$18,0)),"")</f>
        <v/>
      </c>
      <c r="D27" s="1108"/>
      <c r="E27" s="1193" t="str">
        <f>IFERROR(INDEX('LFA Expenditure_7B imp-exp'!C$2:C$18,MATCH('LFA Expenditure_7B'!B27,'LFA Expenditure_7B imp-exp'!N$2:N$18,0)),"")</f>
        <v/>
      </c>
      <c r="F27" s="1193">
        <f>'PR Expenditure_7A'!F28</f>
        <v>0</v>
      </c>
      <c r="G27" s="1194"/>
      <c r="H27" s="1193">
        <f t="shared" si="6"/>
        <v>0</v>
      </c>
      <c r="I27" s="1195" t="e">
        <f t="shared" si="7"/>
        <v>#VALUE!</v>
      </c>
      <c r="J27" s="1196"/>
      <c r="K27" s="1108"/>
      <c r="L27" s="1193" t="str">
        <f>IFERROR(INDEX('LFA Expenditure_7B imp-exp'!J$2:J$18,MATCH('LFA Expenditure_7B'!B27,'LFA Expenditure_7B imp-exp'!N$2:N$18,0)),"")</f>
        <v/>
      </c>
      <c r="M27" s="1194"/>
      <c r="N27" s="1193">
        <f t="shared" si="8"/>
        <v>0</v>
      </c>
      <c r="O27" s="1201" t="e">
        <f t="shared" si="9"/>
        <v>#VALUE!</v>
      </c>
      <c r="P27" s="1356"/>
      <c r="Q27" s="655"/>
      <c r="R27" s="656"/>
      <c r="S27" s="657"/>
      <c r="T27" s="657"/>
      <c r="U27" s="657"/>
      <c r="V27" s="657"/>
      <c r="W27" s="504"/>
    </row>
    <row r="28" spans="1:23" ht="17.45" hidden="1" customHeight="1" x14ac:dyDescent="0.2">
      <c r="A28" s="1010" t="str">
        <f t="shared" si="5"/>
        <v>Don't Show</v>
      </c>
      <c r="B28" s="1010" t="s">
        <v>1226</v>
      </c>
      <c r="C28" s="1200" t="str">
        <f>IFERROR(INDEX('LFA Expenditure_7B imp-exp'!A$2:A$18,MATCH('LFA Expenditure_7B'!B28,'LFA Expenditure_7B imp-exp'!N$2:N$18,0)),"")</f>
        <v/>
      </c>
      <c r="D28" s="1108"/>
      <c r="E28" s="1193" t="str">
        <f>IFERROR(INDEX('LFA Expenditure_7B imp-exp'!C$2:C$18,MATCH('LFA Expenditure_7B'!B28,'LFA Expenditure_7B imp-exp'!N$2:N$18,0)),"")</f>
        <v/>
      </c>
      <c r="F28" s="1193">
        <f>'PR Expenditure_7A'!F29</f>
        <v>0</v>
      </c>
      <c r="G28" s="1194"/>
      <c r="H28" s="1193">
        <f t="shared" si="6"/>
        <v>0</v>
      </c>
      <c r="I28" s="1195" t="e">
        <f t="shared" si="7"/>
        <v>#VALUE!</v>
      </c>
      <c r="J28" s="1196"/>
      <c r="K28" s="1108"/>
      <c r="L28" s="1193" t="str">
        <f>IFERROR(INDEX('LFA Expenditure_7B imp-exp'!J$2:J$18,MATCH('LFA Expenditure_7B'!B28,'LFA Expenditure_7B imp-exp'!N$2:N$18,0)),"")</f>
        <v/>
      </c>
      <c r="M28" s="1194"/>
      <c r="N28" s="1193">
        <f t="shared" si="8"/>
        <v>0</v>
      </c>
      <c r="O28" s="1201" t="e">
        <f t="shared" si="9"/>
        <v>#VALUE!</v>
      </c>
      <c r="P28" s="1356"/>
      <c r="Q28" s="655"/>
      <c r="R28" s="656"/>
      <c r="S28" s="657"/>
      <c r="T28" s="657"/>
      <c r="U28" s="657"/>
      <c r="V28" s="657"/>
      <c r="W28" s="504"/>
    </row>
    <row r="29" spans="1:23" ht="17.45" hidden="1" customHeight="1" x14ac:dyDescent="0.2">
      <c r="A29" s="1010" t="str">
        <f t="shared" si="5"/>
        <v>Don't Show</v>
      </c>
      <c r="B29" s="1010" t="s">
        <v>1227</v>
      </c>
      <c r="C29" s="1200" t="str">
        <f>IFERROR(INDEX('LFA Expenditure_7B imp-exp'!A$2:A$18,MATCH('LFA Expenditure_7B'!B29,'LFA Expenditure_7B imp-exp'!N$2:N$18,0)),"")</f>
        <v/>
      </c>
      <c r="D29" s="1108"/>
      <c r="E29" s="1193" t="str">
        <f>IFERROR(INDEX('LFA Expenditure_7B imp-exp'!C$2:C$18,MATCH('LFA Expenditure_7B'!B29,'LFA Expenditure_7B imp-exp'!N$2:N$18,0)),"")</f>
        <v/>
      </c>
      <c r="F29" s="1193">
        <f>'PR Expenditure_7A'!F30</f>
        <v>0</v>
      </c>
      <c r="G29" s="1194"/>
      <c r="H29" s="1193">
        <f t="shared" si="6"/>
        <v>0</v>
      </c>
      <c r="I29" s="1195" t="e">
        <f t="shared" si="7"/>
        <v>#VALUE!</v>
      </c>
      <c r="J29" s="1196"/>
      <c r="K29" s="1108"/>
      <c r="L29" s="1193" t="str">
        <f>IFERROR(INDEX('LFA Expenditure_7B imp-exp'!J$2:J$18,MATCH('LFA Expenditure_7B'!B29,'LFA Expenditure_7B imp-exp'!N$2:N$18,0)),"")</f>
        <v/>
      </c>
      <c r="M29" s="1194"/>
      <c r="N29" s="1193">
        <f t="shared" si="8"/>
        <v>0</v>
      </c>
      <c r="O29" s="1201" t="e">
        <f t="shared" si="9"/>
        <v>#VALUE!</v>
      </c>
      <c r="P29" s="1356"/>
      <c r="Q29" s="655"/>
      <c r="R29" s="656"/>
      <c r="S29" s="657"/>
      <c r="T29" s="657"/>
      <c r="U29" s="657"/>
      <c r="V29" s="657"/>
      <c r="W29" s="504"/>
    </row>
    <row r="30" spans="1:23" ht="17.45" hidden="1" customHeight="1" x14ac:dyDescent="0.2">
      <c r="A30" s="1010" t="str">
        <f t="shared" si="5"/>
        <v>Don't Show</v>
      </c>
      <c r="B30" s="1010" t="s">
        <v>1228</v>
      </c>
      <c r="C30" s="1200" t="str">
        <f>IFERROR(INDEX('LFA Expenditure_7B imp-exp'!A$2:A$18,MATCH('LFA Expenditure_7B'!B30,'LFA Expenditure_7B imp-exp'!N$2:N$18,0)),"")</f>
        <v/>
      </c>
      <c r="D30" s="1108"/>
      <c r="E30" s="1193" t="str">
        <f>IFERROR(INDEX('LFA Expenditure_7B imp-exp'!C$2:C$18,MATCH('LFA Expenditure_7B'!B30,'LFA Expenditure_7B imp-exp'!N$2:N$18,0)),"")</f>
        <v/>
      </c>
      <c r="F30" s="1193">
        <f>'PR Expenditure_7A'!F31</f>
        <v>0</v>
      </c>
      <c r="G30" s="1194"/>
      <c r="H30" s="1193">
        <f t="shared" si="6"/>
        <v>0</v>
      </c>
      <c r="I30" s="1195" t="e">
        <f t="shared" si="7"/>
        <v>#VALUE!</v>
      </c>
      <c r="J30" s="1196"/>
      <c r="K30" s="1108"/>
      <c r="L30" s="1193" t="str">
        <f>IFERROR(INDEX('LFA Expenditure_7B imp-exp'!J$2:J$18,MATCH('LFA Expenditure_7B'!B30,'LFA Expenditure_7B imp-exp'!N$2:N$18,0)),"")</f>
        <v/>
      </c>
      <c r="M30" s="1194"/>
      <c r="N30" s="1193">
        <f t="shared" si="8"/>
        <v>0</v>
      </c>
      <c r="O30" s="1201" t="e">
        <f t="shared" si="9"/>
        <v>#VALUE!</v>
      </c>
      <c r="P30" s="1356"/>
      <c r="Q30" s="655"/>
      <c r="R30" s="656"/>
      <c r="S30" s="657"/>
      <c r="T30" s="657"/>
      <c r="U30" s="657"/>
      <c r="V30" s="657"/>
      <c r="W30" s="504"/>
    </row>
    <row r="31" spans="1:23" ht="17.45" hidden="1" customHeight="1" x14ac:dyDescent="0.2">
      <c r="A31" s="1010" t="str">
        <f t="shared" si="5"/>
        <v>Don't Show</v>
      </c>
      <c r="B31" s="1010" t="s">
        <v>1229</v>
      </c>
      <c r="C31" s="1200" t="str">
        <f>IFERROR(INDEX('LFA Expenditure_7B imp-exp'!A$2:A$18,MATCH('LFA Expenditure_7B'!B31,'LFA Expenditure_7B imp-exp'!N$2:N$18,0)),"")</f>
        <v/>
      </c>
      <c r="D31" s="1108"/>
      <c r="E31" s="1193" t="str">
        <f>IFERROR(INDEX('LFA Expenditure_7B imp-exp'!C$2:C$18,MATCH('LFA Expenditure_7B'!B31,'LFA Expenditure_7B imp-exp'!N$2:N$18,0)),"")</f>
        <v/>
      </c>
      <c r="F31" s="1193">
        <f>'PR Expenditure_7A'!F32</f>
        <v>0</v>
      </c>
      <c r="G31" s="1194"/>
      <c r="H31" s="1193">
        <f t="shared" si="6"/>
        <v>0</v>
      </c>
      <c r="I31" s="1195" t="e">
        <f t="shared" si="7"/>
        <v>#VALUE!</v>
      </c>
      <c r="J31" s="1196"/>
      <c r="K31" s="1108"/>
      <c r="L31" s="1193" t="str">
        <f>IFERROR(INDEX('LFA Expenditure_7B imp-exp'!J$2:J$18,MATCH('LFA Expenditure_7B'!B31,'LFA Expenditure_7B imp-exp'!N$2:N$18,0)),"")</f>
        <v/>
      </c>
      <c r="M31" s="1194"/>
      <c r="N31" s="1193">
        <f t="shared" si="8"/>
        <v>0</v>
      </c>
      <c r="O31" s="1201" t="e">
        <f t="shared" si="9"/>
        <v>#VALUE!</v>
      </c>
      <c r="P31" s="1356"/>
      <c r="Q31" s="655"/>
      <c r="R31" s="656"/>
      <c r="S31" s="657"/>
      <c r="T31" s="657"/>
      <c r="U31" s="657"/>
      <c r="V31" s="657"/>
      <c r="W31" s="504"/>
    </row>
    <row r="32" spans="1:23" ht="17.45" hidden="1" customHeight="1" x14ac:dyDescent="0.2">
      <c r="A32" s="1010" t="str">
        <f t="shared" si="5"/>
        <v>Don't Show</v>
      </c>
      <c r="B32" s="1010" t="s">
        <v>1230</v>
      </c>
      <c r="C32" s="1200" t="str">
        <f>IFERROR(INDEX('LFA Expenditure_7B imp-exp'!A$2:A$18,MATCH('LFA Expenditure_7B'!B32,'LFA Expenditure_7B imp-exp'!N$2:N$18,0)),"")</f>
        <v/>
      </c>
      <c r="D32" s="1108"/>
      <c r="E32" s="1193" t="str">
        <f>IFERROR(INDEX('LFA Expenditure_7B imp-exp'!C$2:C$18,MATCH('LFA Expenditure_7B'!B32,'LFA Expenditure_7B imp-exp'!N$2:N$18,0)),"")</f>
        <v/>
      </c>
      <c r="F32" s="1193">
        <f>'PR Expenditure_7A'!F33</f>
        <v>0</v>
      </c>
      <c r="G32" s="1194"/>
      <c r="H32" s="1193">
        <f t="shared" si="6"/>
        <v>0</v>
      </c>
      <c r="I32" s="1195" t="e">
        <f t="shared" si="7"/>
        <v>#VALUE!</v>
      </c>
      <c r="J32" s="1196"/>
      <c r="K32" s="1108"/>
      <c r="L32" s="1193" t="str">
        <f>IFERROR(INDEX('LFA Expenditure_7B imp-exp'!J$2:J$18,MATCH('LFA Expenditure_7B'!B32,'LFA Expenditure_7B imp-exp'!N$2:N$18,0)),"")</f>
        <v/>
      </c>
      <c r="M32" s="1194"/>
      <c r="N32" s="1193">
        <f t="shared" si="8"/>
        <v>0</v>
      </c>
      <c r="O32" s="1201" t="e">
        <f t="shared" si="9"/>
        <v>#VALUE!</v>
      </c>
      <c r="P32" s="1356"/>
      <c r="Q32" s="655"/>
      <c r="R32" s="656"/>
      <c r="S32" s="657"/>
      <c r="T32" s="657"/>
      <c r="U32" s="657"/>
      <c r="V32" s="657"/>
      <c r="W32" s="504"/>
    </row>
    <row r="33" spans="1:23" ht="17.45" hidden="1" customHeight="1" x14ac:dyDescent="0.2">
      <c r="A33" s="1010" t="str">
        <f t="shared" si="5"/>
        <v>Don't Show</v>
      </c>
      <c r="B33" s="1010" t="s">
        <v>1231</v>
      </c>
      <c r="C33" s="1200" t="str">
        <f>IFERROR(INDEX('LFA Expenditure_7B imp-exp'!A$2:A$18,MATCH('LFA Expenditure_7B'!B33,'LFA Expenditure_7B imp-exp'!N$2:N$18,0)),"")</f>
        <v/>
      </c>
      <c r="D33" s="1108"/>
      <c r="E33" s="1193" t="str">
        <f>IFERROR(INDEX('LFA Expenditure_7B imp-exp'!C$2:C$18,MATCH('LFA Expenditure_7B'!B33,'LFA Expenditure_7B imp-exp'!N$2:N$18,0)),"")</f>
        <v/>
      </c>
      <c r="F33" s="1193">
        <f>'PR Expenditure_7A'!F34</f>
        <v>0</v>
      </c>
      <c r="G33" s="1194"/>
      <c r="H33" s="1193">
        <f t="shared" si="6"/>
        <v>0</v>
      </c>
      <c r="I33" s="1195" t="e">
        <f t="shared" si="7"/>
        <v>#VALUE!</v>
      </c>
      <c r="J33" s="1196"/>
      <c r="K33" s="1108"/>
      <c r="L33" s="1193" t="str">
        <f>IFERROR(INDEX('LFA Expenditure_7B imp-exp'!J$2:J$18,MATCH('LFA Expenditure_7B'!B33,'LFA Expenditure_7B imp-exp'!N$2:N$18,0)),"")</f>
        <v/>
      </c>
      <c r="M33" s="1194"/>
      <c r="N33" s="1193">
        <f t="shared" si="8"/>
        <v>0</v>
      </c>
      <c r="O33" s="1201" t="e">
        <f t="shared" si="9"/>
        <v>#VALUE!</v>
      </c>
      <c r="P33" s="1356"/>
      <c r="Q33" s="655"/>
      <c r="R33" s="656"/>
      <c r="S33" s="657"/>
      <c r="T33" s="657"/>
      <c r="U33" s="657"/>
      <c r="V33" s="657"/>
      <c r="W33" s="504"/>
    </row>
    <row r="34" spans="1:23" ht="17.45" hidden="1" customHeight="1" x14ac:dyDescent="0.2">
      <c r="A34" s="1010" t="str">
        <f t="shared" si="5"/>
        <v>Don't Show</v>
      </c>
      <c r="B34" s="1010" t="s">
        <v>1232</v>
      </c>
      <c r="C34" s="1200" t="str">
        <f>IFERROR(INDEX('LFA Expenditure_7B imp-exp'!A$2:A$18,MATCH('LFA Expenditure_7B'!B34,'LFA Expenditure_7B imp-exp'!N$2:N$18,0)),"")</f>
        <v/>
      </c>
      <c r="D34" s="1108"/>
      <c r="E34" s="1193" t="str">
        <f>IFERROR(INDEX('LFA Expenditure_7B imp-exp'!C$2:C$18,MATCH('LFA Expenditure_7B'!B34,'LFA Expenditure_7B imp-exp'!N$2:N$18,0)),"")</f>
        <v/>
      </c>
      <c r="F34" s="1193">
        <f>'PR Expenditure_7A'!F35</f>
        <v>0</v>
      </c>
      <c r="G34" s="1194"/>
      <c r="H34" s="1193">
        <f t="shared" si="6"/>
        <v>0</v>
      </c>
      <c r="I34" s="1195" t="e">
        <f t="shared" si="7"/>
        <v>#VALUE!</v>
      </c>
      <c r="J34" s="1196"/>
      <c r="K34" s="1108"/>
      <c r="L34" s="1193" t="str">
        <f>IFERROR(INDEX('LFA Expenditure_7B imp-exp'!J$2:J$18,MATCH('LFA Expenditure_7B'!B34,'LFA Expenditure_7B imp-exp'!N$2:N$18,0)),"")</f>
        <v/>
      </c>
      <c r="M34" s="1194"/>
      <c r="N34" s="1193">
        <f t="shared" si="8"/>
        <v>0</v>
      </c>
      <c r="O34" s="1201" t="e">
        <f t="shared" si="9"/>
        <v>#VALUE!</v>
      </c>
      <c r="P34" s="1356"/>
      <c r="Q34" s="655"/>
      <c r="R34" s="656"/>
      <c r="S34" s="657"/>
      <c r="T34" s="657"/>
      <c r="U34" s="657"/>
      <c r="V34" s="657"/>
      <c r="W34" s="504"/>
    </row>
    <row r="35" spans="1:23" ht="17.45" hidden="1" customHeight="1" x14ac:dyDescent="0.2">
      <c r="A35" s="1010" t="str">
        <f t="shared" si="5"/>
        <v>Don't Show</v>
      </c>
      <c r="B35" s="1010" t="s">
        <v>1233</v>
      </c>
      <c r="C35" s="1200" t="str">
        <f>IFERROR(INDEX('LFA Expenditure_7B imp-exp'!A$2:A$18,MATCH('LFA Expenditure_7B'!B35,'LFA Expenditure_7B imp-exp'!N$2:N$18,0)),"")</f>
        <v/>
      </c>
      <c r="D35" s="1108"/>
      <c r="E35" s="1193" t="str">
        <f>IFERROR(INDEX('LFA Expenditure_7B imp-exp'!C$2:C$18,MATCH('LFA Expenditure_7B'!B35,'LFA Expenditure_7B imp-exp'!N$2:N$18,0)),"")</f>
        <v/>
      </c>
      <c r="F35" s="1193">
        <f>'PR Expenditure_7A'!F36</f>
        <v>0</v>
      </c>
      <c r="G35" s="1194"/>
      <c r="H35" s="1193">
        <f t="shared" si="6"/>
        <v>0</v>
      </c>
      <c r="I35" s="1195" t="e">
        <f t="shared" si="7"/>
        <v>#VALUE!</v>
      </c>
      <c r="J35" s="1196"/>
      <c r="K35" s="1108"/>
      <c r="L35" s="1193" t="str">
        <f>IFERROR(INDEX('LFA Expenditure_7B imp-exp'!J$2:J$18,MATCH('LFA Expenditure_7B'!B35,'LFA Expenditure_7B imp-exp'!N$2:N$18,0)),"")</f>
        <v/>
      </c>
      <c r="M35" s="1194"/>
      <c r="N35" s="1193">
        <f t="shared" si="8"/>
        <v>0</v>
      </c>
      <c r="O35" s="1201" t="e">
        <f t="shared" si="9"/>
        <v>#VALUE!</v>
      </c>
      <c r="P35" s="1356"/>
      <c r="Q35" s="655"/>
      <c r="R35" s="656"/>
      <c r="S35" s="657"/>
      <c r="T35" s="657"/>
      <c r="U35" s="657"/>
      <c r="V35" s="657"/>
      <c r="W35" s="504"/>
    </row>
    <row r="36" spans="1:23" ht="17.45" hidden="1" customHeight="1" x14ac:dyDescent="0.2">
      <c r="A36" s="1010" t="str">
        <f t="shared" si="5"/>
        <v>Don't Show</v>
      </c>
      <c r="B36" s="1010" t="s">
        <v>1234</v>
      </c>
      <c r="C36" s="1200" t="str">
        <f>IFERROR(INDEX('LFA Expenditure_7B imp-exp'!A$2:A$18,MATCH('LFA Expenditure_7B'!B36,'LFA Expenditure_7B imp-exp'!N$2:N$18,0)),"")</f>
        <v/>
      </c>
      <c r="D36" s="1108"/>
      <c r="E36" s="1193" t="str">
        <f>IFERROR(INDEX('LFA Expenditure_7B imp-exp'!C$2:C$18,MATCH('LFA Expenditure_7B'!B36,'LFA Expenditure_7B imp-exp'!N$2:N$18,0)),"")</f>
        <v/>
      </c>
      <c r="F36" s="1193">
        <f>'PR Expenditure_7A'!F37</f>
        <v>0</v>
      </c>
      <c r="G36" s="1194"/>
      <c r="H36" s="1193">
        <f t="shared" si="6"/>
        <v>0</v>
      </c>
      <c r="I36" s="1195" t="e">
        <f t="shared" si="7"/>
        <v>#VALUE!</v>
      </c>
      <c r="J36" s="1196"/>
      <c r="K36" s="1108"/>
      <c r="L36" s="1193" t="str">
        <f>IFERROR(INDEX('LFA Expenditure_7B imp-exp'!J$2:J$18,MATCH('LFA Expenditure_7B'!B36,'LFA Expenditure_7B imp-exp'!N$2:N$18,0)),"")</f>
        <v/>
      </c>
      <c r="M36" s="1194"/>
      <c r="N36" s="1193">
        <f t="shared" si="8"/>
        <v>0</v>
      </c>
      <c r="O36" s="1201" t="e">
        <f t="shared" si="9"/>
        <v>#VALUE!</v>
      </c>
      <c r="P36" s="1356"/>
      <c r="Q36" s="655"/>
      <c r="R36" s="656"/>
      <c r="S36" s="657"/>
      <c r="T36" s="657"/>
      <c r="U36" s="657"/>
      <c r="V36" s="657"/>
      <c r="W36" s="504"/>
    </row>
    <row r="37" spans="1:23" ht="17.45" hidden="1" customHeight="1" x14ac:dyDescent="0.2">
      <c r="A37" s="1010" t="str">
        <f t="shared" si="5"/>
        <v>Don't Show</v>
      </c>
      <c r="B37" s="1010" t="s">
        <v>1235</v>
      </c>
      <c r="C37" s="1200" t="str">
        <f>IFERROR(INDEX('LFA Expenditure_7B imp-exp'!A$2:A$18,MATCH('LFA Expenditure_7B'!B37,'LFA Expenditure_7B imp-exp'!N$2:N$18,0)),"")</f>
        <v/>
      </c>
      <c r="D37" s="1108"/>
      <c r="E37" s="1193" t="str">
        <f>IFERROR(INDEX('LFA Expenditure_7B imp-exp'!C$2:C$18,MATCH('LFA Expenditure_7B'!B37,'LFA Expenditure_7B imp-exp'!N$2:N$18,0)),"")</f>
        <v/>
      </c>
      <c r="F37" s="1193">
        <f>'PR Expenditure_7A'!F38</f>
        <v>0</v>
      </c>
      <c r="G37" s="1194"/>
      <c r="H37" s="1193">
        <f t="shared" si="6"/>
        <v>0</v>
      </c>
      <c r="I37" s="1195" t="e">
        <f t="shared" si="7"/>
        <v>#VALUE!</v>
      </c>
      <c r="J37" s="1196"/>
      <c r="K37" s="1108"/>
      <c r="L37" s="1193" t="str">
        <f>IFERROR(INDEX('LFA Expenditure_7B imp-exp'!J$2:J$18,MATCH('LFA Expenditure_7B'!B37,'LFA Expenditure_7B imp-exp'!N$2:N$18,0)),"")</f>
        <v/>
      </c>
      <c r="M37" s="1194"/>
      <c r="N37" s="1193">
        <f t="shared" si="8"/>
        <v>0</v>
      </c>
      <c r="O37" s="1201" t="e">
        <f t="shared" si="9"/>
        <v>#VALUE!</v>
      </c>
      <c r="P37" s="1356"/>
      <c r="Q37" s="655"/>
      <c r="R37" s="656"/>
      <c r="S37" s="657"/>
      <c r="T37" s="657"/>
      <c r="U37" s="657"/>
      <c r="V37" s="657"/>
      <c r="W37" s="504"/>
    </row>
    <row r="38" spans="1:23" ht="17.45" hidden="1" customHeight="1" x14ac:dyDescent="0.2">
      <c r="A38" s="1010" t="str">
        <f t="shared" si="5"/>
        <v>Don't Show</v>
      </c>
      <c r="B38" s="1010" t="s">
        <v>1236</v>
      </c>
      <c r="C38" s="1200" t="str">
        <f>IFERROR(INDEX('LFA Expenditure_7B imp-exp'!A$2:A$18,MATCH('LFA Expenditure_7B'!B38,'LFA Expenditure_7B imp-exp'!N$2:N$18,0)),"")</f>
        <v/>
      </c>
      <c r="D38" s="1108"/>
      <c r="E38" s="1193" t="str">
        <f>IFERROR(INDEX('LFA Expenditure_7B imp-exp'!C$2:C$18,MATCH('LFA Expenditure_7B'!B38,'LFA Expenditure_7B imp-exp'!N$2:N$18,0)),"")</f>
        <v/>
      </c>
      <c r="F38" s="1193">
        <f>'PR Expenditure_7A'!F39</f>
        <v>0</v>
      </c>
      <c r="G38" s="1194"/>
      <c r="H38" s="1193">
        <f t="shared" si="6"/>
        <v>0</v>
      </c>
      <c r="I38" s="1195" t="e">
        <f t="shared" si="7"/>
        <v>#VALUE!</v>
      </c>
      <c r="J38" s="1196"/>
      <c r="K38" s="1108"/>
      <c r="L38" s="1193" t="str">
        <f>IFERROR(INDEX('LFA Expenditure_7B imp-exp'!J$2:J$18,MATCH('LFA Expenditure_7B'!B38,'LFA Expenditure_7B imp-exp'!N$2:N$18,0)),"")</f>
        <v/>
      </c>
      <c r="M38" s="1194"/>
      <c r="N38" s="1193">
        <f t="shared" si="8"/>
        <v>0</v>
      </c>
      <c r="O38" s="1201" t="e">
        <f t="shared" si="9"/>
        <v>#VALUE!</v>
      </c>
      <c r="P38" s="1356"/>
      <c r="Q38" s="655"/>
      <c r="R38" s="656"/>
      <c r="S38" s="657"/>
      <c r="T38" s="657"/>
      <c r="U38" s="657"/>
      <c r="V38" s="657"/>
      <c r="W38" s="504"/>
    </row>
    <row r="39" spans="1:23" ht="17.45" hidden="1" customHeight="1" x14ac:dyDescent="0.2">
      <c r="A39" s="1010" t="str">
        <f t="shared" si="5"/>
        <v>Don't Show</v>
      </c>
      <c r="B39" s="1010" t="s">
        <v>1237</v>
      </c>
      <c r="C39" s="1200" t="str">
        <f>IFERROR(INDEX('LFA Expenditure_7B imp-exp'!A$2:A$18,MATCH('LFA Expenditure_7B'!B39,'LFA Expenditure_7B imp-exp'!N$2:N$18,0)),"")</f>
        <v/>
      </c>
      <c r="D39" s="1108"/>
      <c r="E39" s="1193" t="str">
        <f>IFERROR(INDEX('LFA Expenditure_7B imp-exp'!C$2:C$18,MATCH('LFA Expenditure_7B'!B39,'LFA Expenditure_7B imp-exp'!N$2:N$18,0)),"")</f>
        <v/>
      </c>
      <c r="F39" s="1193">
        <f>'PR Expenditure_7A'!F40</f>
        <v>0</v>
      </c>
      <c r="G39" s="1194"/>
      <c r="H39" s="1193">
        <f t="shared" si="6"/>
        <v>0</v>
      </c>
      <c r="I39" s="1195" t="e">
        <f t="shared" si="7"/>
        <v>#VALUE!</v>
      </c>
      <c r="J39" s="1196"/>
      <c r="K39" s="1108"/>
      <c r="L39" s="1193" t="str">
        <f>IFERROR(INDEX('LFA Expenditure_7B imp-exp'!J$2:J$18,MATCH('LFA Expenditure_7B'!B39,'LFA Expenditure_7B imp-exp'!N$2:N$18,0)),"")</f>
        <v/>
      </c>
      <c r="M39" s="1194"/>
      <c r="N39" s="1193">
        <f t="shared" si="8"/>
        <v>0</v>
      </c>
      <c r="O39" s="1201" t="e">
        <f t="shared" si="9"/>
        <v>#VALUE!</v>
      </c>
      <c r="P39" s="1356"/>
      <c r="Q39" s="655"/>
      <c r="R39" s="656"/>
      <c r="S39" s="657"/>
      <c r="T39" s="657"/>
      <c r="U39" s="657"/>
      <c r="V39" s="657"/>
      <c r="W39" s="504"/>
    </row>
    <row r="40" spans="1:23" ht="17.45" hidden="1" customHeight="1" x14ac:dyDescent="0.2">
      <c r="A40" s="1010" t="str">
        <f t="shared" si="5"/>
        <v>Don't Show</v>
      </c>
      <c r="B40" s="1010" t="s">
        <v>1238</v>
      </c>
      <c r="C40" s="1200" t="str">
        <f>IFERROR(INDEX('LFA Expenditure_7B imp-exp'!A$2:A$18,MATCH('LFA Expenditure_7B'!B40,'LFA Expenditure_7B imp-exp'!N$2:N$18,0)),"")</f>
        <v/>
      </c>
      <c r="D40" s="1108"/>
      <c r="E40" s="1193" t="str">
        <f>IFERROR(INDEX('LFA Expenditure_7B imp-exp'!C$2:C$18,MATCH('LFA Expenditure_7B'!B40,'LFA Expenditure_7B imp-exp'!N$2:N$18,0)),"")</f>
        <v/>
      </c>
      <c r="F40" s="1193">
        <f>'PR Expenditure_7A'!F41</f>
        <v>0</v>
      </c>
      <c r="G40" s="1194"/>
      <c r="H40" s="1193">
        <f t="shared" si="6"/>
        <v>0</v>
      </c>
      <c r="I40" s="1195" t="e">
        <f t="shared" si="7"/>
        <v>#VALUE!</v>
      </c>
      <c r="J40" s="1196"/>
      <c r="K40" s="1108"/>
      <c r="L40" s="1193" t="str">
        <f>IFERROR(INDEX('LFA Expenditure_7B imp-exp'!J$2:J$18,MATCH('LFA Expenditure_7B'!B40,'LFA Expenditure_7B imp-exp'!N$2:N$18,0)),"")</f>
        <v/>
      </c>
      <c r="M40" s="1194"/>
      <c r="N40" s="1193">
        <f t="shared" si="8"/>
        <v>0</v>
      </c>
      <c r="O40" s="1201" t="e">
        <f t="shared" si="9"/>
        <v>#VALUE!</v>
      </c>
      <c r="P40" s="1356"/>
      <c r="Q40" s="655"/>
      <c r="R40" s="656"/>
      <c r="S40" s="657"/>
      <c r="T40" s="657"/>
      <c r="U40" s="657"/>
      <c r="V40" s="657"/>
      <c r="W40" s="504"/>
    </row>
    <row r="41" spans="1:23" ht="17.45" hidden="1" customHeight="1" x14ac:dyDescent="0.2">
      <c r="A41" s="1010" t="str">
        <f t="shared" si="5"/>
        <v>Don't Show</v>
      </c>
      <c r="B41" s="1010" t="s">
        <v>1239</v>
      </c>
      <c r="C41" s="1200" t="str">
        <f>IFERROR(INDEX('LFA Expenditure_7B imp-exp'!A$2:A$18,MATCH('LFA Expenditure_7B'!B41,'LFA Expenditure_7B imp-exp'!N$2:N$18,0)),"")</f>
        <v/>
      </c>
      <c r="D41" s="1108"/>
      <c r="E41" s="1193" t="str">
        <f>IFERROR(INDEX('LFA Expenditure_7B imp-exp'!C$2:C$18,MATCH('LFA Expenditure_7B'!B41,'LFA Expenditure_7B imp-exp'!N$2:N$18,0)),"")</f>
        <v/>
      </c>
      <c r="F41" s="1193">
        <f>'PR Expenditure_7A'!F42</f>
        <v>0</v>
      </c>
      <c r="G41" s="1194"/>
      <c r="H41" s="1193">
        <f t="shared" si="6"/>
        <v>0</v>
      </c>
      <c r="I41" s="1195" t="e">
        <f t="shared" si="7"/>
        <v>#VALUE!</v>
      </c>
      <c r="J41" s="1196"/>
      <c r="K41" s="1108"/>
      <c r="L41" s="1193" t="str">
        <f>IFERROR(INDEX('LFA Expenditure_7B imp-exp'!J$2:J$18,MATCH('LFA Expenditure_7B'!B41,'LFA Expenditure_7B imp-exp'!N$2:N$18,0)),"")</f>
        <v/>
      </c>
      <c r="M41" s="1194"/>
      <c r="N41" s="1193">
        <f t="shared" si="8"/>
        <v>0</v>
      </c>
      <c r="O41" s="1201" t="e">
        <f t="shared" si="9"/>
        <v>#VALUE!</v>
      </c>
      <c r="P41" s="1356"/>
      <c r="Q41" s="655"/>
      <c r="R41" s="656"/>
      <c r="S41" s="657"/>
      <c r="T41" s="657"/>
      <c r="U41" s="657"/>
      <c r="V41" s="657"/>
      <c r="W41" s="504"/>
    </row>
    <row r="42" spans="1:23" ht="17.45" hidden="1" customHeight="1" x14ac:dyDescent="0.2">
      <c r="A42" s="1010" t="str">
        <f t="shared" si="5"/>
        <v>Don't Show</v>
      </c>
      <c r="B42" s="1010" t="s">
        <v>1240</v>
      </c>
      <c r="C42" s="1200" t="str">
        <f>IFERROR(INDEX('LFA Expenditure_7B imp-exp'!A$2:A$18,MATCH('LFA Expenditure_7B'!B42,'LFA Expenditure_7B imp-exp'!N$2:N$18,0)),"")</f>
        <v/>
      </c>
      <c r="D42" s="1108"/>
      <c r="E42" s="1193" t="str">
        <f>IFERROR(INDEX('LFA Expenditure_7B imp-exp'!C$2:C$18,MATCH('LFA Expenditure_7B'!B42,'LFA Expenditure_7B imp-exp'!N$2:N$18,0)),"")</f>
        <v/>
      </c>
      <c r="F42" s="1193">
        <f>'PR Expenditure_7A'!F43</f>
        <v>0</v>
      </c>
      <c r="G42" s="1194"/>
      <c r="H42" s="1193">
        <f t="shared" si="6"/>
        <v>0</v>
      </c>
      <c r="I42" s="1195" t="e">
        <f t="shared" si="7"/>
        <v>#VALUE!</v>
      </c>
      <c r="J42" s="1196"/>
      <c r="K42" s="1108"/>
      <c r="L42" s="1193" t="str">
        <f>IFERROR(INDEX('LFA Expenditure_7B imp-exp'!J$2:J$18,MATCH('LFA Expenditure_7B'!B42,'LFA Expenditure_7B imp-exp'!N$2:N$18,0)),"")</f>
        <v/>
      </c>
      <c r="M42" s="1194"/>
      <c r="N42" s="1193">
        <f t="shared" si="8"/>
        <v>0</v>
      </c>
      <c r="O42" s="1201" t="e">
        <f t="shared" si="9"/>
        <v>#VALUE!</v>
      </c>
      <c r="P42" s="1356"/>
      <c r="Q42" s="655"/>
      <c r="R42" s="656"/>
      <c r="S42" s="657"/>
      <c r="T42" s="657"/>
      <c r="U42" s="657"/>
      <c r="V42" s="657"/>
      <c r="W42" s="504"/>
    </row>
    <row r="43" spans="1:23" ht="17.45" hidden="1" customHeight="1" x14ac:dyDescent="0.2">
      <c r="A43" s="1010" t="str">
        <f t="shared" si="5"/>
        <v>Don't Show</v>
      </c>
      <c r="B43" s="1010" t="s">
        <v>1241</v>
      </c>
      <c r="C43" s="1200" t="str">
        <f>IFERROR(INDEX('LFA Expenditure_7B imp-exp'!A$2:A$18,MATCH('LFA Expenditure_7B'!B43,'LFA Expenditure_7B imp-exp'!N$2:N$18,0)),"")</f>
        <v/>
      </c>
      <c r="D43" s="1108"/>
      <c r="E43" s="1193" t="str">
        <f>IFERROR(INDEX('LFA Expenditure_7B imp-exp'!C$2:C$18,MATCH('LFA Expenditure_7B'!B43,'LFA Expenditure_7B imp-exp'!N$2:N$18,0)),"")</f>
        <v/>
      </c>
      <c r="F43" s="1193">
        <f>'PR Expenditure_7A'!F44</f>
        <v>0</v>
      </c>
      <c r="G43" s="1194"/>
      <c r="H43" s="1193">
        <f t="shared" si="6"/>
        <v>0</v>
      </c>
      <c r="I43" s="1195" t="e">
        <f t="shared" si="7"/>
        <v>#VALUE!</v>
      </c>
      <c r="J43" s="1196"/>
      <c r="K43" s="1108"/>
      <c r="L43" s="1193" t="str">
        <f>IFERROR(INDEX('LFA Expenditure_7B imp-exp'!J$2:J$18,MATCH('LFA Expenditure_7B'!B43,'LFA Expenditure_7B imp-exp'!N$2:N$18,0)),"")</f>
        <v/>
      </c>
      <c r="M43" s="1194"/>
      <c r="N43" s="1193">
        <f t="shared" si="8"/>
        <v>0</v>
      </c>
      <c r="O43" s="1201" t="e">
        <f t="shared" si="9"/>
        <v>#VALUE!</v>
      </c>
      <c r="P43" s="1356"/>
      <c r="Q43" s="655"/>
      <c r="R43" s="656"/>
      <c r="S43" s="657"/>
      <c r="T43" s="657"/>
      <c r="U43" s="657"/>
      <c r="V43" s="657"/>
      <c r="W43" s="504"/>
    </row>
    <row r="44" spans="1:23" ht="17.45" hidden="1" customHeight="1" x14ac:dyDescent="0.2">
      <c r="A44" s="1010" t="str">
        <f t="shared" si="5"/>
        <v>Don't Show</v>
      </c>
      <c r="B44" s="1010" t="s">
        <v>1242</v>
      </c>
      <c r="C44" s="1200" t="str">
        <f>IFERROR(INDEX('LFA Expenditure_7B imp-exp'!A$2:A$18,MATCH('LFA Expenditure_7B'!B44,'LFA Expenditure_7B imp-exp'!N$2:N$18,0)),"")</f>
        <v/>
      </c>
      <c r="D44" s="1108"/>
      <c r="E44" s="1193" t="str">
        <f>IFERROR(INDEX('LFA Expenditure_7B imp-exp'!C$2:C$18,MATCH('LFA Expenditure_7B'!B44,'LFA Expenditure_7B imp-exp'!N$2:N$18,0)),"")</f>
        <v/>
      </c>
      <c r="F44" s="1193">
        <f>'PR Expenditure_7A'!F45</f>
        <v>0</v>
      </c>
      <c r="G44" s="1194"/>
      <c r="H44" s="1193">
        <f t="shared" si="6"/>
        <v>0</v>
      </c>
      <c r="I44" s="1195" t="e">
        <f t="shared" si="7"/>
        <v>#VALUE!</v>
      </c>
      <c r="J44" s="1196"/>
      <c r="K44" s="1108"/>
      <c r="L44" s="1193" t="str">
        <f>IFERROR(INDEX('LFA Expenditure_7B imp-exp'!J$2:J$18,MATCH('LFA Expenditure_7B'!B44,'LFA Expenditure_7B imp-exp'!N$2:N$18,0)),"")</f>
        <v/>
      </c>
      <c r="M44" s="1194"/>
      <c r="N44" s="1193">
        <f t="shared" si="8"/>
        <v>0</v>
      </c>
      <c r="O44" s="1201" t="e">
        <f t="shared" si="9"/>
        <v>#VALUE!</v>
      </c>
      <c r="P44" s="1356"/>
      <c r="Q44" s="655"/>
      <c r="R44" s="656"/>
      <c r="S44" s="657"/>
      <c r="T44" s="657"/>
      <c r="U44" s="657"/>
      <c r="V44" s="657"/>
      <c r="W44" s="504"/>
    </row>
    <row r="45" spans="1:23" ht="17.45" hidden="1" customHeight="1" x14ac:dyDescent="0.2">
      <c r="A45" s="1010" t="str">
        <f t="shared" si="5"/>
        <v>Don't Show</v>
      </c>
      <c r="B45" s="1010" t="s">
        <v>1243</v>
      </c>
      <c r="C45" s="1200" t="str">
        <f>IFERROR(INDEX('LFA Expenditure_7B imp-exp'!A$2:A$18,MATCH('LFA Expenditure_7B'!B45,'LFA Expenditure_7B imp-exp'!N$2:N$18,0)),"")</f>
        <v/>
      </c>
      <c r="D45" s="1108"/>
      <c r="E45" s="1193" t="str">
        <f>IFERROR(INDEX('LFA Expenditure_7B imp-exp'!C$2:C$18,MATCH('LFA Expenditure_7B'!B45,'LFA Expenditure_7B imp-exp'!N$2:N$18,0)),"")</f>
        <v/>
      </c>
      <c r="F45" s="1193">
        <f>'PR Expenditure_7A'!F46</f>
        <v>0</v>
      </c>
      <c r="G45" s="1194"/>
      <c r="H45" s="1193">
        <f t="shared" si="6"/>
        <v>0</v>
      </c>
      <c r="I45" s="1195" t="e">
        <f t="shared" si="7"/>
        <v>#VALUE!</v>
      </c>
      <c r="J45" s="1196"/>
      <c r="K45" s="1108"/>
      <c r="L45" s="1193" t="str">
        <f>IFERROR(INDEX('LFA Expenditure_7B imp-exp'!J$2:J$18,MATCH('LFA Expenditure_7B'!B45,'LFA Expenditure_7B imp-exp'!N$2:N$18,0)),"")</f>
        <v/>
      </c>
      <c r="M45" s="1194"/>
      <c r="N45" s="1193">
        <f t="shared" si="8"/>
        <v>0</v>
      </c>
      <c r="O45" s="1201" t="e">
        <f t="shared" si="9"/>
        <v>#VALUE!</v>
      </c>
      <c r="P45" s="1356"/>
      <c r="Q45" s="655"/>
      <c r="R45" s="656"/>
      <c r="S45" s="657"/>
      <c r="T45" s="657"/>
      <c r="U45" s="657"/>
      <c r="V45" s="657"/>
      <c r="W45" s="504"/>
    </row>
    <row r="46" spans="1:23" ht="17.45" hidden="1" customHeight="1" x14ac:dyDescent="0.2">
      <c r="A46" s="1010" t="str">
        <f t="shared" si="5"/>
        <v>Don't Show</v>
      </c>
      <c r="B46" s="1010" t="s">
        <v>1244</v>
      </c>
      <c r="C46" s="1200" t="str">
        <f>IFERROR(INDEX('LFA Expenditure_7B imp-exp'!A$2:A$18,MATCH('LFA Expenditure_7B'!B46,'LFA Expenditure_7B imp-exp'!N$2:N$18,0)),"")</f>
        <v/>
      </c>
      <c r="D46" s="1108"/>
      <c r="E46" s="1193" t="str">
        <f>IFERROR(INDEX('LFA Expenditure_7B imp-exp'!C$2:C$18,MATCH('LFA Expenditure_7B'!B46,'LFA Expenditure_7B imp-exp'!N$2:N$18,0)),"")</f>
        <v/>
      </c>
      <c r="F46" s="1193">
        <f>'PR Expenditure_7A'!F47</f>
        <v>0</v>
      </c>
      <c r="G46" s="1194"/>
      <c r="H46" s="1193">
        <f t="shared" si="6"/>
        <v>0</v>
      </c>
      <c r="I46" s="1195" t="e">
        <f t="shared" si="7"/>
        <v>#VALUE!</v>
      </c>
      <c r="J46" s="1196"/>
      <c r="K46" s="1108"/>
      <c r="L46" s="1193" t="str">
        <f>IFERROR(INDEX('LFA Expenditure_7B imp-exp'!J$2:J$18,MATCH('LFA Expenditure_7B'!B46,'LFA Expenditure_7B imp-exp'!N$2:N$18,0)),"")</f>
        <v/>
      </c>
      <c r="M46" s="1194"/>
      <c r="N46" s="1193">
        <f t="shared" si="8"/>
        <v>0</v>
      </c>
      <c r="O46" s="1201" t="e">
        <f t="shared" si="9"/>
        <v>#VALUE!</v>
      </c>
      <c r="P46" s="1356"/>
      <c r="Q46" s="655"/>
      <c r="R46" s="656"/>
      <c r="S46" s="657"/>
      <c r="T46" s="657"/>
      <c r="U46" s="657"/>
      <c r="V46" s="657"/>
      <c r="W46" s="504"/>
    </row>
    <row r="47" spans="1:23" ht="17.45" hidden="1" customHeight="1" x14ac:dyDescent="0.2">
      <c r="A47" s="1010" t="str">
        <f t="shared" si="5"/>
        <v>Don't Show</v>
      </c>
      <c r="B47" s="1010" t="s">
        <v>1844</v>
      </c>
      <c r="C47" s="1200" t="str">
        <f>IFERROR(INDEX('LFA Expenditure_7B imp-exp'!A$2:A$18,MATCH('LFA Expenditure_7B'!B47,'LFA Expenditure_7B imp-exp'!N$2:N$18,0)),"")</f>
        <v/>
      </c>
      <c r="D47" s="1108"/>
      <c r="E47" s="1193" t="str">
        <f>IFERROR(INDEX('LFA Expenditure_7B imp-exp'!C$2:C$18,MATCH('LFA Expenditure_7B'!B47,'LFA Expenditure_7B imp-exp'!N$2:N$18,0)),"")</f>
        <v/>
      </c>
      <c r="F47" s="1193">
        <f>'PR Expenditure_7A'!F48</f>
        <v>0</v>
      </c>
      <c r="G47" s="1194"/>
      <c r="H47" s="1193">
        <f t="shared" si="6"/>
        <v>0</v>
      </c>
      <c r="I47" s="1195" t="e">
        <f t="shared" si="7"/>
        <v>#VALUE!</v>
      </c>
      <c r="J47" s="1196"/>
      <c r="K47" s="1108"/>
      <c r="L47" s="1193" t="str">
        <f>IFERROR(INDEX('LFA Expenditure_7B imp-exp'!J$2:J$18,MATCH('LFA Expenditure_7B'!B47,'LFA Expenditure_7B imp-exp'!N$2:N$18,0)),"")</f>
        <v/>
      </c>
      <c r="M47" s="1194"/>
      <c r="N47" s="1193">
        <f t="shared" si="8"/>
        <v>0</v>
      </c>
      <c r="O47" s="1201" t="e">
        <f t="shared" si="9"/>
        <v>#VALUE!</v>
      </c>
      <c r="P47" s="1356"/>
      <c r="Q47" s="655"/>
      <c r="R47" s="656"/>
      <c r="S47" s="657"/>
      <c r="T47" s="657"/>
      <c r="U47" s="657"/>
      <c r="V47" s="657"/>
      <c r="W47" s="504"/>
    </row>
    <row r="48" spans="1:23" ht="17.45" hidden="1" customHeight="1" x14ac:dyDescent="0.2">
      <c r="A48" s="1010" t="str">
        <f t="shared" si="5"/>
        <v>Don't Show</v>
      </c>
      <c r="B48" s="1010" t="s">
        <v>1845</v>
      </c>
      <c r="C48" s="1200" t="str">
        <f>IFERROR(INDEX('LFA Expenditure_7B imp-exp'!A$2:A$18,MATCH('LFA Expenditure_7B'!B48,'LFA Expenditure_7B imp-exp'!N$2:N$18,0)),"")</f>
        <v/>
      </c>
      <c r="D48" s="1108"/>
      <c r="E48" s="1193" t="str">
        <f>IFERROR(INDEX('LFA Expenditure_7B imp-exp'!C$2:C$18,MATCH('LFA Expenditure_7B'!B48,'LFA Expenditure_7B imp-exp'!N$2:N$18,0)),"")</f>
        <v/>
      </c>
      <c r="F48" s="1193">
        <f>'PR Expenditure_7A'!F49</f>
        <v>0</v>
      </c>
      <c r="G48" s="1194"/>
      <c r="H48" s="1193">
        <f t="shared" si="6"/>
        <v>0</v>
      </c>
      <c r="I48" s="1195" t="e">
        <f t="shared" si="7"/>
        <v>#VALUE!</v>
      </c>
      <c r="J48" s="1196"/>
      <c r="K48" s="1108"/>
      <c r="L48" s="1193" t="str">
        <f>IFERROR(INDEX('LFA Expenditure_7B imp-exp'!J$2:J$18,MATCH('LFA Expenditure_7B'!B48,'LFA Expenditure_7B imp-exp'!N$2:N$18,0)),"")</f>
        <v/>
      </c>
      <c r="M48" s="1194"/>
      <c r="N48" s="1193">
        <f t="shared" si="8"/>
        <v>0</v>
      </c>
      <c r="O48" s="1201" t="e">
        <f t="shared" si="9"/>
        <v>#VALUE!</v>
      </c>
      <c r="P48" s="1356"/>
      <c r="Q48" s="655"/>
      <c r="R48" s="656"/>
      <c r="S48" s="657"/>
      <c r="T48" s="657"/>
      <c r="U48" s="657"/>
      <c r="V48" s="657"/>
      <c r="W48" s="504"/>
    </row>
    <row r="49" spans="1:23" ht="17.45" hidden="1" customHeight="1" x14ac:dyDescent="0.2">
      <c r="A49" s="1010" t="str">
        <f t="shared" si="5"/>
        <v>Don't Show</v>
      </c>
      <c r="B49" s="1010" t="s">
        <v>1846</v>
      </c>
      <c r="C49" s="1200" t="str">
        <f>IFERROR(INDEX('LFA Expenditure_7B imp-exp'!A$2:A$18,MATCH('LFA Expenditure_7B'!B49,'LFA Expenditure_7B imp-exp'!N$2:N$18,0)),"")</f>
        <v/>
      </c>
      <c r="D49" s="1108"/>
      <c r="E49" s="1193" t="str">
        <f>IFERROR(INDEX('LFA Expenditure_7B imp-exp'!C$2:C$18,MATCH('LFA Expenditure_7B'!B49,'LFA Expenditure_7B imp-exp'!N$2:N$18,0)),"")</f>
        <v/>
      </c>
      <c r="F49" s="1193">
        <f>'PR Expenditure_7A'!F50</f>
        <v>0</v>
      </c>
      <c r="G49" s="1194"/>
      <c r="H49" s="1193">
        <f t="shared" si="6"/>
        <v>0</v>
      </c>
      <c r="I49" s="1195" t="e">
        <f t="shared" si="7"/>
        <v>#VALUE!</v>
      </c>
      <c r="J49" s="1196"/>
      <c r="K49" s="1108"/>
      <c r="L49" s="1193" t="str">
        <f>IFERROR(INDEX('LFA Expenditure_7B imp-exp'!J$2:J$18,MATCH('LFA Expenditure_7B'!B49,'LFA Expenditure_7B imp-exp'!N$2:N$18,0)),"")</f>
        <v/>
      </c>
      <c r="M49" s="1194"/>
      <c r="N49" s="1193">
        <f t="shared" si="8"/>
        <v>0</v>
      </c>
      <c r="O49" s="1201" t="e">
        <f t="shared" si="9"/>
        <v>#VALUE!</v>
      </c>
      <c r="P49" s="1356"/>
      <c r="Q49" s="655"/>
      <c r="R49" s="656"/>
      <c r="S49" s="657"/>
      <c r="T49" s="657"/>
      <c r="U49" s="657"/>
      <c r="V49" s="657"/>
      <c r="W49" s="504"/>
    </row>
    <row r="50" spans="1:23" ht="17.45" hidden="1" customHeight="1" x14ac:dyDescent="0.2">
      <c r="A50" s="1010" t="str">
        <f t="shared" si="5"/>
        <v>Don't Show</v>
      </c>
      <c r="B50" s="1010" t="s">
        <v>1847</v>
      </c>
      <c r="C50" s="1200" t="str">
        <f>IFERROR(INDEX('LFA Expenditure_7B imp-exp'!A$2:A$18,MATCH('LFA Expenditure_7B'!B50,'LFA Expenditure_7B imp-exp'!N$2:N$18,0)),"")</f>
        <v/>
      </c>
      <c r="D50" s="1108"/>
      <c r="E50" s="1193" t="str">
        <f>IFERROR(INDEX('LFA Expenditure_7B imp-exp'!C$2:C$18,MATCH('LFA Expenditure_7B'!B50,'LFA Expenditure_7B imp-exp'!N$2:N$18,0)),"")</f>
        <v/>
      </c>
      <c r="F50" s="1193">
        <f>'PR Expenditure_7A'!F51</f>
        <v>0</v>
      </c>
      <c r="G50" s="1194"/>
      <c r="H50" s="1193">
        <f t="shared" si="6"/>
        <v>0</v>
      </c>
      <c r="I50" s="1195" t="e">
        <f t="shared" si="7"/>
        <v>#VALUE!</v>
      </c>
      <c r="J50" s="1196"/>
      <c r="K50" s="1108"/>
      <c r="L50" s="1193" t="str">
        <f>IFERROR(INDEX('LFA Expenditure_7B imp-exp'!J$2:J$18,MATCH('LFA Expenditure_7B'!B50,'LFA Expenditure_7B imp-exp'!N$2:N$18,0)),"")</f>
        <v/>
      </c>
      <c r="M50" s="1194"/>
      <c r="N50" s="1193">
        <f t="shared" si="8"/>
        <v>0</v>
      </c>
      <c r="O50" s="1201" t="e">
        <f t="shared" si="9"/>
        <v>#VALUE!</v>
      </c>
      <c r="P50" s="1356"/>
      <c r="Q50" s="655"/>
      <c r="R50" s="656"/>
      <c r="S50" s="657"/>
      <c r="T50" s="657"/>
      <c r="U50" s="657"/>
      <c r="V50" s="657"/>
      <c r="W50" s="504"/>
    </row>
    <row r="51" spans="1:23" ht="17.45" hidden="1" customHeight="1" x14ac:dyDescent="0.2">
      <c r="A51" s="1010" t="str">
        <f t="shared" si="5"/>
        <v>Don't Show</v>
      </c>
      <c r="B51" s="1010" t="s">
        <v>1848</v>
      </c>
      <c r="C51" s="1200" t="str">
        <f>IFERROR(INDEX('LFA Expenditure_7B imp-exp'!A$2:A$18,MATCH('LFA Expenditure_7B'!B51,'LFA Expenditure_7B imp-exp'!N$2:N$18,0)),"")</f>
        <v/>
      </c>
      <c r="D51" s="1108"/>
      <c r="E51" s="1193" t="str">
        <f>IFERROR(INDEX('LFA Expenditure_7B imp-exp'!C$2:C$18,MATCH('LFA Expenditure_7B'!B51,'LFA Expenditure_7B imp-exp'!N$2:N$18,0)),"")</f>
        <v/>
      </c>
      <c r="F51" s="1193">
        <f>'PR Expenditure_7A'!F52</f>
        <v>0</v>
      </c>
      <c r="G51" s="1194"/>
      <c r="H51" s="1193">
        <f t="shared" si="6"/>
        <v>0</v>
      </c>
      <c r="I51" s="1195" t="e">
        <f t="shared" si="7"/>
        <v>#VALUE!</v>
      </c>
      <c r="J51" s="1196"/>
      <c r="K51" s="1108"/>
      <c r="L51" s="1193" t="str">
        <f>IFERROR(INDEX('LFA Expenditure_7B imp-exp'!J$2:J$18,MATCH('LFA Expenditure_7B'!B51,'LFA Expenditure_7B imp-exp'!N$2:N$18,0)),"")</f>
        <v/>
      </c>
      <c r="M51" s="1194"/>
      <c r="N51" s="1193">
        <f t="shared" si="8"/>
        <v>0</v>
      </c>
      <c r="O51" s="1201" t="e">
        <f t="shared" si="9"/>
        <v>#VALUE!</v>
      </c>
      <c r="P51" s="1356"/>
      <c r="Q51" s="655"/>
      <c r="R51" s="656"/>
      <c r="S51" s="657"/>
      <c r="T51" s="657"/>
      <c r="U51" s="657"/>
      <c r="V51" s="657"/>
      <c r="W51" s="504"/>
    </row>
    <row r="52" spans="1:23" ht="17.45" hidden="1" customHeight="1" x14ac:dyDescent="0.2">
      <c r="A52" s="1010" t="str">
        <f t="shared" si="5"/>
        <v>Don't Show</v>
      </c>
      <c r="B52" s="1010" t="s">
        <v>1849</v>
      </c>
      <c r="C52" s="1200" t="str">
        <f>IFERROR(INDEX('LFA Expenditure_7B imp-exp'!A$2:A$18,MATCH('LFA Expenditure_7B'!B52,'LFA Expenditure_7B imp-exp'!N$2:N$18,0)),"")</f>
        <v/>
      </c>
      <c r="D52" s="1108"/>
      <c r="E52" s="1193" t="str">
        <f>IFERROR(INDEX('LFA Expenditure_7B imp-exp'!C$2:C$18,MATCH('LFA Expenditure_7B'!B52,'LFA Expenditure_7B imp-exp'!N$2:N$18,0)),"")</f>
        <v/>
      </c>
      <c r="F52" s="1193">
        <f>'PR Expenditure_7A'!F53</f>
        <v>0</v>
      </c>
      <c r="G52" s="1194"/>
      <c r="H52" s="1193">
        <f t="shared" si="6"/>
        <v>0</v>
      </c>
      <c r="I52" s="1195" t="e">
        <f t="shared" si="7"/>
        <v>#VALUE!</v>
      </c>
      <c r="J52" s="1196"/>
      <c r="K52" s="1108"/>
      <c r="L52" s="1193" t="str">
        <f>IFERROR(INDEX('LFA Expenditure_7B imp-exp'!J$2:J$18,MATCH('LFA Expenditure_7B'!B52,'LFA Expenditure_7B imp-exp'!N$2:N$18,0)),"")</f>
        <v/>
      </c>
      <c r="M52" s="1194"/>
      <c r="N52" s="1193">
        <f t="shared" si="8"/>
        <v>0</v>
      </c>
      <c r="O52" s="1201" t="e">
        <f t="shared" si="9"/>
        <v>#VALUE!</v>
      </c>
      <c r="P52" s="1356"/>
      <c r="Q52" s="655"/>
      <c r="R52" s="656"/>
      <c r="S52" s="657"/>
      <c r="T52" s="657"/>
      <c r="U52" s="657"/>
      <c r="V52" s="657"/>
      <c r="W52" s="504"/>
    </row>
    <row r="53" spans="1:23" ht="17.45" hidden="1" customHeight="1" x14ac:dyDescent="0.2">
      <c r="A53" s="1010" t="str">
        <f t="shared" si="5"/>
        <v>Don't Show</v>
      </c>
      <c r="B53" s="1010" t="s">
        <v>1850</v>
      </c>
      <c r="C53" s="1200" t="str">
        <f>IFERROR(INDEX('LFA Expenditure_7B imp-exp'!A$2:A$18,MATCH('LFA Expenditure_7B'!B53,'LFA Expenditure_7B imp-exp'!N$2:N$18,0)),"")</f>
        <v/>
      </c>
      <c r="D53" s="1108"/>
      <c r="E53" s="1193" t="str">
        <f>IFERROR(INDEX('LFA Expenditure_7B imp-exp'!C$2:C$18,MATCH('LFA Expenditure_7B'!B53,'LFA Expenditure_7B imp-exp'!N$2:N$18,0)),"")</f>
        <v/>
      </c>
      <c r="F53" s="1193">
        <f>'PR Expenditure_7A'!F54</f>
        <v>0</v>
      </c>
      <c r="G53" s="1194"/>
      <c r="H53" s="1193">
        <f t="shared" si="6"/>
        <v>0</v>
      </c>
      <c r="I53" s="1195" t="e">
        <f t="shared" si="7"/>
        <v>#VALUE!</v>
      </c>
      <c r="J53" s="1196"/>
      <c r="K53" s="1108"/>
      <c r="L53" s="1193" t="str">
        <f>IFERROR(INDEX('LFA Expenditure_7B imp-exp'!J$2:J$18,MATCH('LFA Expenditure_7B'!B53,'LFA Expenditure_7B imp-exp'!N$2:N$18,0)),"")</f>
        <v/>
      </c>
      <c r="M53" s="1194"/>
      <c r="N53" s="1193">
        <f t="shared" si="8"/>
        <v>0</v>
      </c>
      <c r="O53" s="1201" t="e">
        <f t="shared" si="9"/>
        <v>#VALUE!</v>
      </c>
      <c r="P53" s="1356"/>
      <c r="Q53" s="655"/>
      <c r="R53" s="656"/>
      <c r="S53" s="657"/>
      <c r="T53" s="657"/>
      <c r="U53" s="657"/>
      <c r="V53" s="657"/>
      <c r="W53" s="504"/>
    </row>
    <row r="54" spans="1:23" ht="17.45" hidden="1" customHeight="1" x14ac:dyDescent="0.2">
      <c r="A54" s="1010" t="str">
        <f t="shared" si="5"/>
        <v>Don't Show</v>
      </c>
      <c r="B54" s="1010" t="s">
        <v>1851</v>
      </c>
      <c r="C54" s="1200" t="str">
        <f>IFERROR(INDEX('LFA Expenditure_7B imp-exp'!A$2:A$18,MATCH('LFA Expenditure_7B'!B54,'LFA Expenditure_7B imp-exp'!N$2:N$18,0)),"")</f>
        <v/>
      </c>
      <c r="D54" s="1108"/>
      <c r="E54" s="1193" t="str">
        <f>IFERROR(INDEX('LFA Expenditure_7B imp-exp'!C$2:C$18,MATCH('LFA Expenditure_7B'!B54,'LFA Expenditure_7B imp-exp'!N$2:N$18,0)),"")</f>
        <v/>
      </c>
      <c r="F54" s="1193">
        <f>'PR Expenditure_7A'!F55</f>
        <v>0</v>
      </c>
      <c r="G54" s="1194"/>
      <c r="H54" s="1193">
        <f t="shared" si="6"/>
        <v>0</v>
      </c>
      <c r="I54" s="1195" t="e">
        <f t="shared" si="7"/>
        <v>#VALUE!</v>
      </c>
      <c r="J54" s="1196"/>
      <c r="K54" s="1108"/>
      <c r="L54" s="1193" t="str">
        <f>IFERROR(INDEX('LFA Expenditure_7B imp-exp'!J$2:J$18,MATCH('LFA Expenditure_7B'!B54,'LFA Expenditure_7B imp-exp'!N$2:N$18,0)),"")</f>
        <v/>
      </c>
      <c r="M54" s="1194"/>
      <c r="N54" s="1193">
        <f t="shared" si="8"/>
        <v>0</v>
      </c>
      <c r="O54" s="1201" t="e">
        <f t="shared" si="9"/>
        <v>#VALUE!</v>
      </c>
      <c r="P54" s="1356"/>
      <c r="Q54" s="655"/>
      <c r="R54" s="656"/>
      <c r="S54" s="657"/>
      <c r="T54" s="657"/>
      <c r="U54" s="657"/>
      <c r="V54" s="657"/>
      <c r="W54" s="504"/>
    </row>
    <row r="55" spans="1:23" ht="17.45" hidden="1" customHeight="1" x14ac:dyDescent="0.2">
      <c r="A55" s="1010" t="str">
        <f t="shared" si="5"/>
        <v>Don't Show</v>
      </c>
      <c r="B55" s="1010" t="s">
        <v>1852</v>
      </c>
      <c r="C55" s="1200" t="str">
        <f>IFERROR(INDEX('LFA Expenditure_7B imp-exp'!A$2:A$18,MATCH('LFA Expenditure_7B'!B55,'LFA Expenditure_7B imp-exp'!N$2:N$18,0)),"")</f>
        <v/>
      </c>
      <c r="D55" s="1108"/>
      <c r="E55" s="1193" t="str">
        <f>IFERROR(INDEX('LFA Expenditure_7B imp-exp'!C$2:C$18,MATCH('LFA Expenditure_7B'!B55,'LFA Expenditure_7B imp-exp'!N$2:N$18,0)),"")</f>
        <v/>
      </c>
      <c r="F55" s="1193">
        <f>'PR Expenditure_7A'!F56</f>
        <v>0</v>
      </c>
      <c r="G55" s="1194"/>
      <c r="H55" s="1193">
        <f t="shared" si="6"/>
        <v>0</v>
      </c>
      <c r="I55" s="1195" t="e">
        <f t="shared" si="7"/>
        <v>#VALUE!</v>
      </c>
      <c r="J55" s="1196"/>
      <c r="K55" s="1108"/>
      <c r="L55" s="1193" t="str">
        <f>IFERROR(INDEX('LFA Expenditure_7B imp-exp'!J$2:J$18,MATCH('LFA Expenditure_7B'!B55,'LFA Expenditure_7B imp-exp'!N$2:N$18,0)),"")</f>
        <v/>
      </c>
      <c r="M55" s="1194"/>
      <c r="N55" s="1193">
        <f t="shared" si="8"/>
        <v>0</v>
      </c>
      <c r="O55" s="1201" t="e">
        <f t="shared" si="9"/>
        <v>#VALUE!</v>
      </c>
      <c r="P55" s="1356"/>
      <c r="Q55" s="655"/>
      <c r="R55" s="656"/>
      <c r="S55" s="657"/>
      <c r="T55" s="657"/>
      <c r="U55" s="657"/>
      <c r="V55" s="657"/>
      <c r="W55" s="504"/>
    </row>
    <row r="56" spans="1:23" ht="17.45" hidden="1" customHeight="1" x14ac:dyDescent="0.2">
      <c r="A56" s="1010" t="str">
        <f t="shared" si="5"/>
        <v>Don't Show</v>
      </c>
      <c r="B56" s="1010" t="s">
        <v>1853</v>
      </c>
      <c r="C56" s="1200" t="str">
        <f>IFERROR(INDEX('LFA Expenditure_7B imp-exp'!A$2:A$18,MATCH('LFA Expenditure_7B'!B56,'LFA Expenditure_7B imp-exp'!N$2:N$18,0)),"")</f>
        <v/>
      </c>
      <c r="D56" s="1108"/>
      <c r="E56" s="1193" t="str">
        <f>IFERROR(INDEX('LFA Expenditure_7B imp-exp'!C$2:C$18,MATCH('LFA Expenditure_7B'!B56,'LFA Expenditure_7B imp-exp'!N$2:N$18,0)),"")</f>
        <v/>
      </c>
      <c r="F56" s="1193">
        <f>'PR Expenditure_7A'!F57</f>
        <v>0</v>
      </c>
      <c r="G56" s="1194"/>
      <c r="H56" s="1193">
        <f t="shared" si="6"/>
        <v>0</v>
      </c>
      <c r="I56" s="1195" t="e">
        <f t="shared" si="7"/>
        <v>#VALUE!</v>
      </c>
      <c r="J56" s="1196"/>
      <c r="K56" s="1108"/>
      <c r="L56" s="1193" t="str">
        <f>IFERROR(INDEX('LFA Expenditure_7B imp-exp'!J$2:J$18,MATCH('LFA Expenditure_7B'!B56,'LFA Expenditure_7B imp-exp'!N$2:N$18,0)),"")</f>
        <v/>
      </c>
      <c r="M56" s="1194"/>
      <c r="N56" s="1193">
        <f t="shared" si="8"/>
        <v>0</v>
      </c>
      <c r="O56" s="1201" t="e">
        <f t="shared" si="9"/>
        <v>#VALUE!</v>
      </c>
      <c r="P56" s="1356"/>
      <c r="Q56" s="655"/>
      <c r="R56" s="656"/>
      <c r="S56" s="657"/>
      <c r="T56" s="657"/>
      <c r="U56" s="657"/>
      <c r="V56" s="657"/>
      <c r="W56" s="504"/>
    </row>
    <row r="57" spans="1:23" ht="17.45" hidden="1" customHeight="1" x14ac:dyDescent="0.2">
      <c r="A57" s="1010" t="str">
        <f t="shared" si="5"/>
        <v>Don't Show</v>
      </c>
      <c r="B57" s="1010" t="s">
        <v>1854</v>
      </c>
      <c r="C57" s="1200" t="str">
        <f>IFERROR(INDEX('LFA Expenditure_7B imp-exp'!A$2:A$18,MATCH('LFA Expenditure_7B'!B57,'LFA Expenditure_7B imp-exp'!N$2:N$18,0)),"")</f>
        <v/>
      </c>
      <c r="D57" s="1108"/>
      <c r="E57" s="1193" t="str">
        <f>IFERROR(INDEX('LFA Expenditure_7B imp-exp'!C$2:C$18,MATCH('LFA Expenditure_7B'!B57,'LFA Expenditure_7B imp-exp'!N$2:N$18,0)),"")</f>
        <v/>
      </c>
      <c r="F57" s="1193">
        <f>'PR Expenditure_7A'!F58</f>
        <v>0</v>
      </c>
      <c r="G57" s="1194"/>
      <c r="H57" s="1193">
        <f t="shared" si="6"/>
        <v>0</v>
      </c>
      <c r="I57" s="1195" t="e">
        <f t="shared" si="7"/>
        <v>#VALUE!</v>
      </c>
      <c r="J57" s="1196"/>
      <c r="K57" s="1108"/>
      <c r="L57" s="1193" t="str">
        <f>IFERROR(INDEX('LFA Expenditure_7B imp-exp'!J$2:J$18,MATCH('LFA Expenditure_7B'!B57,'LFA Expenditure_7B imp-exp'!N$2:N$18,0)),"")</f>
        <v/>
      </c>
      <c r="M57" s="1194"/>
      <c r="N57" s="1193">
        <f t="shared" si="8"/>
        <v>0</v>
      </c>
      <c r="O57" s="1201" t="e">
        <f t="shared" si="9"/>
        <v>#VALUE!</v>
      </c>
      <c r="P57" s="1356"/>
      <c r="Q57" s="655"/>
      <c r="R57" s="656"/>
      <c r="S57" s="657"/>
      <c r="T57" s="657"/>
      <c r="U57" s="657"/>
      <c r="V57" s="657"/>
      <c r="W57" s="504"/>
    </row>
    <row r="58" spans="1:23" ht="17.45" hidden="1" customHeight="1" x14ac:dyDescent="0.2">
      <c r="A58" s="1010" t="str">
        <f t="shared" si="5"/>
        <v>Don't Show</v>
      </c>
      <c r="B58" s="1010" t="s">
        <v>1855</v>
      </c>
      <c r="C58" s="1200" t="str">
        <f>IFERROR(INDEX('LFA Expenditure_7B imp-exp'!A$2:A$18,MATCH('LFA Expenditure_7B'!B58,'LFA Expenditure_7B imp-exp'!N$2:N$18,0)),"")</f>
        <v/>
      </c>
      <c r="D58" s="1108"/>
      <c r="E58" s="1193" t="str">
        <f>IFERROR(INDEX('LFA Expenditure_7B imp-exp'!C$2:C$18,MATCH('LFA Expenditure_7B'!B58,'LFA Expenditure_7B imp-exp'!N$2:N$18,0)),"")</f>
        <v/>
      </c>
      <c r="F58" s="1193">
        <f>'PR Expenditure_7A'!F59</f>
        <v>0</v>
      </c>
      <c r="G58" s="1194"/>
      <c r="H58" s="1193">
        <f t="shared" si="6"/>
        <v>0</v>
      </c>
      <c r="I58" s="1195" t="e">
        <f t="shared" si="7"/>
        <v>#VALUE!</v>
      </c>
      <c r="J58" s="1196"/>
      <c r="K58" s="1108"/>
      <c r="L58" s="1193" t="str">
        <f>IFERROR(INDEX('LFA Expenditure_7B imp-exp'!J$2:J$18,MATCH('LFA Expenditure_7B'!B58,'LFA Expenditure_7B imp-exp'!N$2:N$18,0)),"")</f>
        <v/>
      </c>
      <c r="M58" s="1194"/>
      <c r="N58" s="1193">
        <f t="shared" si="8"/>
        <v>0</v>
      </c>
      <c r="O58" s="1201" t="e">
        <f t="shared" si="9"/>
        <v>#VALUE!</v>
      </c>
      <c r="P58" s="1356"/>
      <c r="Q58" s="656"/>
      <c r="R58" s="656"/>
      <c r="S58" s="657"/>
      <c r="T58" s="657"/>
      <c r="U58" s="657"/>
      <c r="V58" s="657"/>
      <c r="W58" s="504"/>
    </row>
    <row r="59" spans="1:23" ht="17.45" hidden="1" customHeight="1" x14ac:dyDescent="0.2">
      <c r="A59" s="1010" t="str">
        <f t="shared" si="5"/>
        <v>Don't Show</v>
      </c>
      <c r="B59" s="1010" t="s">
        <v>1856</v>
      </c>
      <c r="C59" s="1200" t="str">
        <f>IFERROR(INDEX('LFA Expenditure_7B imp-exp'!A$2:A$18,MATCH('LFA Expenditure_7B'!B59,'LFA Expenditure_7B imp-exp'!N$2:N$18,0)),"")</f>
        <v/>
      </c>
      <c r="D59" s="1108"/>
      <c r="E59" s="1193" t="str">
        <f>IFERROR(INDEX('LFA Expenditure_7B imp-exp'!C$2:C$18,MATCH('LFA Expenditure_7B'!B59,'LFA Expenditure_7B imp-exp'!N$2:N$18,0)),"")</f>
        <v/>
      </c>
      <c r="F59" s="1193">
        <f>'PR Expenditure_7A'!F60</f>
        <v>0</v>
      </c>
      <c r="G59" s="1194"/>
      <c r="H59" s="1193">
        <f t="shared" si="6"/>
        <v>0</v>
      </c>
      <c r="I59" s="1195" t="e">
        <f t="shared" si="7"/>
        <v>#VALUE!</v>
      </c>
      <c r="J59" s="1196"/>
      <c r="K59" s="1108"/>
      <c r="L59" s="1193" t="str">
        <f>IFERROR(INDEX('LFA Expenditure_7B imp-exp'!J$2:J$18,MATCH('LFA Expenditure_7B'!B59,'LFA Expenditure_7B imp-exp'!N$2:N$18,0)),"")</f>
        <v/>
      </c>
      <c r="M59" s="1194"/>
      <c r="N59" s="1193">
        <f t="shared" si="8"/>
        <v>0</v>
      </c>
      <c r="O59" s="1201" t="e">
        <f t="shared" si="9"/>
        <v>#VALUE!</v>
      </c>
      <c r="P59" s="1356"/>
      <c r="Q59" s="656"/>
      <c r="R59" s="656"/>
      <c r="S59" s="657"/>
      <c r="T59" s="657"/>
      <c r="U59" s="657"/>
      <c r="V59" s="657"/>
      <c r="W59" s="504"/>
    </row>
    <row r="60" spans="1:23" ht="17.45" hidden="1" customHeight="1" x14ac:dyDescent="0.2">
      <c r="A60" s="1010" t="str">
        <f t="shared" si="5"/>
        <v>Don't Show</v>
      </c>
      <c r="B60" s="1010" t="s">
        <v>1857</v>
      </c>
      <c r="C60" s="1200" t="str">
        <f>IFERROR(INDEX('LFA Expenditure_7B imp-exp'!A$2:A$18,MATCH('LFA Expenditure_7B'!B60,'LFA Expenditure_7B imp-exp'!N$2:N$18,0)),"")</f>
        <v/>
      </c>
      <c r="D60" s="1108"/>
      <c r="E60" s="1193" t="str">
        <f>IFERROR(INDEX('LFA Expenditure_7B imp-exp'!C$2:C$18,MATCH('LFA Expenditure_7B'!B60,'LFA Expenditure_7B imp-exp'!N$2:N$18,0)),"")</f>
        <v/>
      </c>
      <c r="F60" s="1193">
        <f>'PR Expenditure_7A'!F61</f>
        <v>0</v>
      </c>
      <c r="G60" s="1194"/>
      <c r="H60" s="1193">
        <f t="shared" si="6"/>
        <v>0</v>
      </c>
      <c r="I60" s="1195" t="e">
        <f t="shared" si="7"/>
        <v>#VALUE!</v>
      </c>
      <c r="J60" s="1196"/>
      <c r="K60" s="1108"/>
      <c r="L60" s="1193" t="str">
        <f>IFERROR(INDEX('LFA Expenditure_7B imp-exp'!J$2:J$18,MATCH('LFA Expenditure_7B'!B60,'LFA Expenditure_7B imp-exp'!N$2:N$18,0)),"")</f>
        <v/>
      </c>
      <c r="M60" s="1194"/>
      <c r="N60" s="1193">
        <f t="shared" si="8"/>
        <v>0</v>
      </c>
      <c r="O60" s="1201" t="e">
        <f t="shared" si="9"/>
        <v>#VALUE!</v>
      </c>
      <c r="P60" s="1356"/>
      <c r="Q60" s="656"/>
      <c r="R60" s="656"/>
      <c r="S60" s="657"/>
      <c r="T60" s="657"/>
      <c r="U60" s="657"/>
      <c r="V60" s="657"/>
      <c r="W60" s="504"/>
    </row>
    <row r="61" spans="1:23" ht="17.45" hidden="1" customHeight="1" x14ac:dyDescent="0.2">
      <c r="A61" s="1010" t="str">
        <f t="shared" si="5"/>
        <v>Don't Show</v>
      </c>
      <c r="B61" s="1010" t="s">
        <v>1858</v>
      </c>
      <c r="C61" s="1200" t="str">
        <f>IFERROR(INDEX('LFA Expenditure_7B imp-exp'!A$2:A$18,MATCH('LFA Expenditure_7B'!B61,'LFA Expenditure_7B imp-exp'!N$2:N$18,0)),"")</f>
        <v/>
      </c>
      <c r="D61" s="1108"/>
      <c r="E61" s="1193" t="str">
        <f>IFERROR(INDEX('LFA Expenditure_7B imp-exp'!C$2:C$18,MATCH('LFA Expenditure_7B'!B61,'LFA Expenditure_7B imp-exp'!N$2:N$18,0)),"")</f>
        <v/>
      </c>
      <c r="F61" s="1193">
        <f>'PR Expenditure_7A'!F62</f>
        <v>0</v>
      </c>
      <c r="G61" s="1194"/>
      <c r="H61" s="1193">
        <f t="shared" si="6"/>
        <v>0</v>
      </c>
      <c r="I61" s="1195" t="e">
        <f t="shared" si="7"/>
        <v>#VALUE!</v>
      </c>
      <c r="J61" s="1196"/>
      <c r="K61" s="1108"/>
      <c r="L61" s="1193" t="str">
        <f>IFERROR(INDEX('LFA Expenditure_7B imp-exp'!J$2:J$18,MATCH('LFA Expenditure_7B'!B61,'LFA Expenditure_7B imp-exp'!N$2:N$18,0)),"")</f>
        <v/>
      </c>
      <c r="M61" s="1194"/>
      <c r="N61" s="1193">
        <f t="shared" si="8"/>
        <v>0</v>
      </c>
      <c r="O61" s="1201" t="e">
        <f t="shared" si="9"/>
        <v>#VALUE!</v>
      </c>
      <c r="P61" s="1356"/>
      <c r="Q61" s="656"/>
      <c r="R61" s="656"/>
      <c r="S61" s="657"/>
      <c r="T61" s="657"/>
      <c r="U61" s="657"/>
      <c r="V61" s="657"/>
      <c r="W61" s="504"/>
    </row>
    <row r="62" spans="1:23" ht="17.45" hidden="1" customHeight="1" x14ac:dyDescent="0.2">
      <c r="A62" s="1010" t="str">
        <f t="shared" si="5"/>
        <v>Don't Show</v>
      </c>
      <c r="B62" s="1010" t="s">
        <v>1859</v>
      </c>
      <c r="C62" s="1200" t="str">
        <f>IFERROR(INDEX('LFA Expenditure_7B imp-exp'!A$2:A$18,MATCH('LFA Expenditure_7B'!B62,'LFA Expenditure_7B imp-exp'!N$2:N$18,0)),"")</f>
        <v/>
      </c>
      <c r="D62" s="1108"/>
      <c r="E62" s="1193" t="str">
        <f>IFERROR(INDEX('LFA Expenditure_7B imp-exp'!C$2:C$18,MATCH('LFA Expenditure_7B'!B62,'LFA Expenditure_7B imp-exp'!N$2:N$18,0)),"")</f>
        <v/>
      </c>
      <c r="F62" s="1193">
        <f>'PR Expenditure_7A'!F63</f>
        <v>0</v>
      </c>
      <c r="G62" s="1194"/>
      <c r="H62" s="1193">
        <f t="shared" si="6"/>
        <v>0</v>
      </c>
      <c r="I62" s="1195" t="e">
        <f t="shared" si="7"/>
        <v>#VALUE!</v>
      </c>
      <c r="J62" s="1196"/>
      <c r="K62" s="1108"/>
      <c r="L62" s="1193" t="str">
        <f>IFERROR(INDEX('LFA Expenditure_7B imp-exp'!J$2:J$18,MATCH('LFA Expenditure_7B'!B62,'LFA Expenditure_7B imp-exp'!N$2:N$18,0)),"")</f>
        <v/>
      </c>
      <c r="M62" s="1194"/>
      <c r="N62" s="1193">
        <f t="shared" si="8"/>
        <v>0</v>
      </c>
      <c r="O62" s="1201" t="e">
        <f t="shared" si="9"/>
        <v>#VALUE!</v>
      </c>
      <c r="P62" s="1356"/>
      <c r="Q62" s="656"/>
      <c r="R62" s="656"/>
      <c r="S62" s="657"/>
      <c r="T62" s="657"/>
      <c r="U62" s="657"/>
      <c r="V62" s="657"/>
      <c r="W62" s="504"/>
    </row>
    <row r="63" spans="1:23" ht="17.45" hidden="1" customHeight="1" x14ac:dyDescent="0.2">
      <c r="A63" s="1010" t="str">
        <f t="shared" si="5"/>
        <v>Don't Show</v>
      </c>
      <c r="B63" s="1010" t="s">
        <v>1860</v>
      </c>
      <c r="C63" s="1200" t="str">
        <f>IFERROR(INDEX('LFA Expenditure_7B imp-exp'!A$2:A$18,MATCH('LFA Expenditure_7B'!B63,'LFA Expenditure_7B imp-exp'!N$2:N$18,0)),"")</f>
        <v/>
      </c>
      <c r="D63" s="1108"/>
      <c r="E63" s="1193" t="str">
        <f>IFERROR(INDEX('LFA Expenditure_7B imp-exp'!C$2:C$18,MATCH('LFA Expenditure_7B'!B63,'LFA Expenditure_7B imp-exp'!N$2:N$18,0)),"")</f>
        <v/>
      </c>
      <c r="F63" s="1193">
        <f>'PR Expenditure_7A'!F64</f>
        <v>0</v>
      </c>
      <c r="G63" s="1194"/>
      <c r="H63" s="1193">
        <f t="shared" si="6"/>
        <v>0</v>
      </c>
      <c r="I63" s="1195" t="e">
        <f t="shared" si="7"/>
        <v>#VALUE!</v>
      </c>
      <c r="J63" s="1196"/>
      <c r="K63" s="1108"/>
      <c r="L63" s="1193" t="str">
        <f>IFERROR(INDEX('LFA Expenditure_7B imp-exp'!J$2:J$18,MATCH('LFA Expenditure_7B'!B63,'LFA Expenditure_7B imp-exp'!N$2:N$18,0)),"")</f>
        <v/>
      </c>
      <c r="M63" s="1194"/>
      <c r="N63" s="1193">
        <f t="shared" si="8"/>
        <v>0</v>
      </c>
      <c r="O63" s="1201" t="e">
        <f t="shared" si="9"/>
        <v>#VALUE!</v>
      </c>
      <c r="P63" s="1356"/>
      <c r="Q63" s="656"/>
      <c r="R63" s="656"/>
      <c r="S63" s="657"/>
      <c r="T63" s="657"/>
      <c r="U63" s="657"/>
      <c r="V63" s="657"/>
      <c r="W63" s="504"/>
    </row>
    <row r="64" spans="1:23" ht="17.45" hidden="1" customHeight="1" x14ac:dyDescent="0.2">
      <c r="A64" s="1010" t="str">
        <f t="shared" si="5"/>
        <v>Don't Show</v>
      </c>
      <c r="B64" s="1010" t="s">
        <v>1861</v>
      </c>
      <c r="C64" s="1200" t="str">
        <f>IFERROR(INDEX('LFA Expenditure_7B imp-exp'!A$2:A$18,MATCH('LFA Expenditure_7B'!B64,'LFA Expenditure_7B imp-exp'!N$2:N$18,0)),"")</f>
        <v/>
      </c>
      <c r="D64" s="1108"/>
      <c r="E64" s="1193" t="str">
        <f>IFERROR(INDEX('LFA Expenditure_7B imp-exp'!C$2:C$18,MATCH('LFA Expenditure_7B'!B64,'LFA Expenditure_7B imp-exp'!N$2:N$18,0)),"")</f>
        <v/>
      </c>
      <c r="F64" s="1193">
        <f>'PR Expenditure_7A'!F65</f>
        <v>0</v>
      </c>
      <c r="G64" s="1194"/>
      <c r="H64" s="1193">
        <f t="shared" si="6"/>
        <v>0</v>
      </c>
      <c r="I64" s="1195" t="e">
        <f t="shared" si="7"/>
        <v>#VALUE!</v>
      </c>
      <c r="J64" s="1196"/>
      <c r="K64" s="1108"/>
      <c r="L64" s="1193" t="str">
        <f>IFERROR(INDEX('LFA Expenditure_7B imp-exp'!J$2:J$18,MATCH('LFA Expenditure_7B'!B64,'LFA Expenditure_7B imp-exp'!N$2:N$18,0)),"")</f>
        <v/>
      </c>
      <c r="M64" s="1194"/>
      <c r="N64" s="1193">
        <f t="shared" si="8"/>
        <v>0</v>
      </c>
      <c r="O64" s="1201" t="e">
        <f t="shared" si="9"/>
        <v>#VALUE!</v>
      </c>
      <c r="P64" s="1356"/>
      <c r="Q64" s="656"/>
      <c r="R64" s="656"/>
      <c r="S64" s="657"/>
      <c r="T64" s="657"/>
      <c r="U64" s="657"/>
      <c r="V64" s="657"/>
      <c r="W64" s="504"/>
    </row>
    <row r="65" spans="1:26" ht="17.45" hidden="1" customHeight="1" x14ac:dyDescent="0.2">
      <c r="A65" s="1010" t="str">
        <f t="shared" si="5"/>
        <v>Don't Show</v>
      </c>
      <c r="B65" s="1010" t="s">
        <v>1862</v>
      </c>
      <c r="C65" s="1200" t="str">
        <f>IFERROR(INDEX('LFA Expenditure_7B imp-exp'!A$2:A$18,MATCH('LFA Expenditure_7B'!B65,'LFA Expenditure_7B imp-exp'!N$2:N$18,0)),"")</f>
        <v/>
      </c>
      <c r="D65" s="1108"/>
      <c r="E65" s="1193" t="str">
        <f>IFERROR(INDEX('LFA Expenditure_7B imp-exp'!C$2:C$18,MATCH('LFA Expenditure_7B'!B65,'LFA Expenditure_7B imp-exp'!N$2:N$18,0)),"")</f>
        <v/>
      </c>
      <c r="F65" s="1193">
        <f>'PR Expenditure_7A'!F66</f>
        <v>0</v>
      </c>
      <c r="G65" s="1194"/>
      <c r="H65" s="1193">
        <f t="shared" si="6"/>
        <v>0</v>
      </c>
      <c r="I65" s="1195" t="e">
        <f t="shared" si="7"/>
        <v>#VALUE!</v>
      </c>
      <c r="J65" s="1196"/>
      <c r="K65" s="1108"/>
      <c r="L65" s="1193" t="str">
        <f>IFERROR(INDEX('LFA Expenditure_7B imp-exp'!J$2:J$18,MATCH('LFA Expenditure_7B'!B65,'LFA Expenditure_7B imp-exp'!N$2:N$18,0)),"")</f>
        <v/>
      </c>
      <c r="M65" s="1194"/>
      <c r="N65" s="1193">
        <f t="shared" si="8"/>
        <v>0</v>
      </c>
      <c r="O65" s="1201" t="e">
        <f t="shared" si="9"/>
        <v>#VALUE!</v>
      </c>
      <c r="P65" s="1356"/>
      <c r="Q65" s="656"/>
      <c r="R65" s="656"/>
      <c r="S65" s="657"/>
      <c r="T65" s="657"/>
      <c r="U65" s="657"/>
      <c r="V65" s="657"/>
      <c r="W65" s="504"/>
    </row>
    <row r="66" spans="1:26" ht="17.45" hidden="1" customHeight="1" x14ac:dyDescent="0.2">
      <c r="A66" s="1010" t="str">
        <f t="shared" si="5"/>
        <v>Don't Show</v>
      </c>
      <c r="B66" s="1010" t="s">
        <v>1863</v>
      </c>
      <c r="C66" s="1200" t="str">
        <f>IFERROR(INDEX('LFA Expenditure_7B imp-exp'!A$2:A$18,MATCH('LFA Expenditure_7B'!B66,'LFA Expenditure_7B imp-exp'!N$2:N$18,0)),"")</f>
        <v/>
      </c>
      <c r="D66" s="1108"/>
      <c r="E66" s="1193" t="str">
        <f>IFERROR(INDEX('LFA Expenditure_7B imp-exp'!C$2:C$18,MATCH('LFA Expenditure_7B'!B66,'LFA Expenditure_7B imp-exp'!N$2:N$18,0)),"")</f>
        <v/>
      </c>
      <c r="F66" s="1193">
        <f>'PR Expenditure_7A'!F67</f>
        <v>0</v>
      </c>
      <c r="G66" s="1194"/>
      <c r="H66" s="1193">
        <f t="shared" si="6"/>
        <v>0</v>
      </c>
      <c r="I66" s="1195" t="e">
        <f t="shared" si="7"/>
        <v>#VALUE!</v>
      </c>
      <c r="J66" s="1196"/>
      <c r="K66" s="1108"/>
      <c r="L66" s="1193" t="str">
        <f>IFERROR(INDEX('LFA Expenditure_7B imp-exp'!J$2:J$18,MATCH('LFA Expenditure_7B'!B66,'LFA Expenditure_7B imp-exp'!N$2:N$18,0)),"")</f>
        <v/>
      </c>
      <c r="M66" s="1194"/>
      <c r="N66" s="1193">
        <f t="shared" si="8"/>
        <v>0</v>
      </c>
      <c r="O66" s="1201" t="e">
        <f t="shared" si="9"/>
        <v>#VALUE!</v>
      </c>
      <c r="P66" s="1356"/>
      <c r="Q66" s="656"/>
      <c r="R66" s="656"/>
      <c r="S66" s="657"/>
      <c r="T66" s="657"/>
      <c r="U66" s="657"/>
      <c r="V66" s="657"/>
      <c r="W66" s="504"/>
    </row>
    <row r="67" spans="1:26" ht="17.45" hidden="1" customHeight="1" x14ac:dyDescent="0.2">
      <c r="A67" s="1010" t="str">
        <f t="shared" si="5"/>
        <v>Don't Show</v>
      </c>
      <c r="B67" s="1010" t="s">
        <v>1864</v>
      </c>
      <c r="C67" s="1200" t="str">
        <f>IFERROR(INDEX('LFA Expenditure_7B imp-exp'!A$2:A$18,MATCH('LFA Expenditure_7B'!B67,'LFA Expenditure_7B imp-exp'!N$2:N$18,0)),"")</f>
        <v/>
      </c>
      <c r="D67" s="1108"/>
      <c r="E67" s="1193" t="str">
        <f>IFERROR(INDEX('LFA Expenditure_7B imp-exp'!C$2:C$18,MATCH('LFA Expenditure_7B'!B67,'LFA Expenditure_7B imp-exp'!N$2:N$18,0)),"")</f>
        <v/>
      </c>
      <c r="F67" s="1193">
        <f>'PR Expenditure_7A'!F68</f>
        <v>0</v>
      </c>
      <c r="G67" s="1194"/>
      <c r="H67" s="1193">
        <f t="shared" si="6"/>
        <v>0</v>
      </c>
      <c r="I67" s="1195" t="e">
        <f t="shared" si="7"/>
        <v>#VALUE!</v>
      </c>
      <c r="J67" s="1196"/>
      <c r="K67" s="1108"/>
      <c r="L67" s="1193" t="str">
        <f>IFERROR(INDEX('LFA Expenditure_7B imp-exp'!J$2:J$18,MATCH('LFA Expenditure_7B'!B67,'LFA Expenditure_7B imp-exp'!N$2:N$18,0)),"")</f>
        <v/>
      </c>
      <c r="M67" s="1194"/>
      <c r="N67" s="1193">
        <f t="shared" si="8"/>
        <v>0</v>
      </c>
      <c r="O67" s="1201" t="e">
        <f t="shared" si="9"/>
        <v>#VALUE!</v>
      </c>
      <c r="P67" s="1356"/>
      <c r="Q67" s="656"/>
      <c r="R67" s="656"/>
      <c r="S67" s="657"/>
      <c r="T67" s="657"/>
      <c r="U67" s="657"/>
      <c r="V67" s="657"/>
      <c r="W67" s="504"/>
    </row>
    <row r="68" spans="1:26" ht="20.100000000000001" hidden="1" customHeight="1" x14ac:dyDescent="0.2">
      <c r="A68" s="1010" t="str">
        <f t="shared" ref="A68:A77" si="10">IF(_17950811_8f21_4fbf_a246_b3e20c374635=TRUE,"Show","Don't Show")</f>
        <v>Don't Show</v>
      </c>
      <c r="B68" s="1010" t="s">
        <v>1246</v>
      </c>
      <c r="C68" s="1131" t="str">
        <f>IF('PR Expenditure_7A'!C69="","",'PR Expenditure_7A'!C69)</f>
        <v/>
      </c>
      <c r="D68" s="1108"/>
      <c r="E68" s="1193">
        <v>0</v>
      </c>
      <c r="F68" s="1193">
        <f>'PR Expenditure_7A'!F69</f>
        <v>0</v>
      </c>
      <c r="G68" s="1194"/>
      <c r="H68" s="1193">
        <f>IFERROR((E68)-(F68+G68),0)</f>
        <v>0</v>
      </c>
      <c r="I68" s="1195" t="str">
        <f>IF(AND((E68)=0,(F68+G68)=0),"N/A",IF(AND((E68)=0,(F68+G68)&lt;&gt;0),"Not Budgeted",(F68+G68)/(E68)))</f>
        <v>N/A</v>
      </c>
      <c r="J68" s="1196"/>
      <c r="K68" s="1108"/>
      <c r="L68" s="1193">
        <v>0</v>
      </c>
      <c r="M68" s="1194"/>
      <c r="N68" s="1193">
        <f>IFERROR(L68-M68,0)</f>
        <v>0</v>
      </c>
      <c r="O68" s="1201" t="str">
        <f>IF(AND(L68=0,M68=0),"N/A",IF(AND(L68=0,M68&lt;&gt;0),"Not Budgeted",M68/L68))</f>
        <v>N/A</v>
      </c>
      <c r="P68" s="1358"/>
      <c r="Q68" s="656"/>
      <c r="R68" s="656"/>
      <c r="S68" s="657"/>
      <c r="T68" s="657"/>
      <c r="U68" s="657" t="str">
        <f>IF(C68&lt;&gt;"",VLOOKUP(C68,'Reference Records'!$E$100:$G$101,3,FALSE),"")</f>
        <v/>
      </c>
      <c r="V68" s="657"/>
      <c r="W68" s="504"/>
    </row>
    <row r="69" spans="1:26" ht="20.100000000000001" hidden="1" customHeight="1" x14ac:dyDescent="0.2">
      <c r="A69" s="1010" t="str">
        <f t="shared" si="10"/>
        <v>Don't Show</v>
      </c>
      <c r="B69" s="1010" t="s">
        <v>1247</v>
      </c>
      <c r="C69" s="1131" t="str">
        <f>IF('PR Expenditure_7A'!C70="","",'PR Expenditure_7A'!C70)</f>
        <v/>
      </c>
      <c r="D69" s="1108"/>
      <c r="E69" s="1193">
        <v>0</v>
      </c>
      <c r="F69" s="1193">
        <f>'PR Expenditure_7A'!F70</f>
        <v>0</v>
      </c>
      <c r="G69" s="1194"/>
      <c r="H69" s="1193">
        <f t="shared" ref="H69:H77" si="11">IFERROR((E69)-(F69+G69),0)</f>
        <v>0</v>
      </c>
      <c r="I69" s="1195" t="str">
        <f t="shared" ref="I69:I77" si="12">IF(AND((E69)=0,(F69+G69)=0),"N/A",IF(AND((E69)=0,(F69+G69)&lt;&gt;0),"Not Budgeted",(F69+G69)/(E69)))</f>
        <v>N/A</v>
      </c>
      <c r="J69" s="1196"/>
      <c r="K69" s="1108"/>
      <c r="L69" s="1193">
        <v>0</v>
      </c>
      <c r="M69" s="1194"/>
      <c r="N69" s="1193">
        <f t="shared" ref="N69:N77" si="13">IFERROR(L69-M69,0)</f>
        <v>0</v>
      </c>
      <c r="O69" s="1201" t="str">
        <f t="shared" ref="O69:O77" si="14">IF(AND(L69=0,M69=0),"N/A",IF(AND(L69=0,M69&lt;&gt;0),"Not Budgeted",M69/L69))</f>
        <v>N/A</v>
      </c>
      <c r="P69" s="1356"/>
      <c r="Q69" s="656"/>
      <c r="R69" s="656"/>
      <c r="S69" s="657"/>
      <c r="T69" s="657"/>
      <c r="U69" s="657"/>
      <c r="V69" s="657"/>
      <c r="W69" s="504"/>
    </row>
    <row r="70" spans="1:26" ht="20.100000000000001" hidden="1" customHeight="1" x14ac:dyDescent="0.2">
      <c r="A70" s="1010" t="str">
        <f t="shared" si="10"/>
        <v>Don't Show</v>
      </c>
      <c r="B70" s="1010" t="s">
        <v>1248</v>
      </c>
      <c r="C70" s="1131" t="str">
        <f>IF('PR Expenditure_7A'!C71="","",'PR Expenditure_7A'!C71)</f>
        <v/>
      </c>
      <c r="D70" s="1108"/>
      <c r="E70" s="1193">
        <v>0</v>
      </c>
      <c r="F70" s="1193">
        <f>'PR Expenditure_7A'!F71</f>
        <v>0</v>
      </c>
      <c r="G70" s="1194"/>
      <c r="H70" s="1193">
        <f t="shared" si="11"/>
        <v>0</v>
      </c>
      <c r="I70" s="1195" t="str">
        <f t="shared" si="12"/>
        <v>N/A</v>
      </c>
      <c r="J70" s="1196"/>
      <c r="K70" s="1108"/>
      <c r="L70" s="1193">
        <v>0</v>
      </c>
      <c r="M70" s="1194"/>
      <c r="N70" s="1193">
        <f t="shared" si="13"/>
        <v>0</v>
      </c>
      <c r="O70" s="1201" t="str">
        <f t="shared" si="14"/>
        <v>N/A</v>
      </c>
      <c r="P70" s="1356"/>
      <c r="Q70" s="656"/>
      <c r="R70" s="656"/>
      <c r="S70" s="657"/>
      <c r="T70" s="657"/>
      <c r="U70" s="657"/>
      <c r="V70" s="657"/>
      <c r="W70" s="504"/>
    </row>
    <row r="71" spans="1:26" ht="20.100000000000001" hidden="1" customHeight="1" x14ac:dyDescent="0.2">
      <c r="A71" s="1010" t="str">
        <f t="shared" si="10"/>
        <v>Don't Show</v>
      </c>
      <c r="B71" s="1010" t="s">
        <v>1249</v>
      </c>
      <c r="C71" s="1131" t="str">
        <f>IF('PR Expenditure_7A'!C72="","",'PR Expenditure_7A'!C72)</f>
        <v/>
      </c>
      <c r="D71" s="1108"/>
      <c r="E71" s="1193">
        <v>0</v>
      </c>
      <c r="F71" s="1193">
        <f>'PR Expenditure_7A'!F72</f>
        <v>0</v>
      </c>
      <c r="G71" s="1194"/>
      <c r="H71" s="1193">
        <f t="shared" si="11"/>
        <v>0</v>
      </c>
      <c r="I71" s="1195" t="str">
        <f t="shared" si="12"/>
        <v>N/A</v>
      </c>
      <c r="J71" s="1196"/>
      <c r="K71" s="1108"/>
      <c r="L71" s="1193">
        <v>0</v>
      </c>
      <c r="M71" s="1194"/>
      <c r="N71" s="1193">
        <f t="shared" si="13"/>
        <v>0</v>
      </c>
      <c r="O71" s="1201" t="str">
        <f t="shared" si="14"/>
        <v>N/A</v>
      </c>
      <c r="P71" s="1356"/>
      <c r="Q71" s="656"/>
      <c r="R71" s="656"/>
      <c r="S71" s="657"/>
      <c r="T71" s="657"/>
      <c r="U71" s="657"/>
      <c r="V71" s="657"/>
      <c r="W71" s="504"/>
    </row>
    <row r="72" spans="1:26" ht="20.100000000000001" hidden="1" customHeight="1" x14ac:dyDescent="0.2">
      <c r="A72" s="1010" t="str">
        <f t="shared" si="10"/>
        <v>Don't Show</v>
      </c>
      <c r="B72" s="1010" t="s">
        <v>1250</v>
      </c>
      <c r="C72" s="1131" t="str">
        <f>IF('PR Expenditure_7A'!C73="","",'PR Expenditure_7A'!C73)</f>
        <v/>
      </c>
      <c r="D72" s="1108"/>
      <c r="E72" s="1193">
        <v>0</v>
      </c>
      <c r="F72" s="1193">
        <f>'PR Expenditure_7A'!F73</f>
        <v>0</v>
      </c>
      <c r="G72" s="1194"/>
      <c r="H72" s="1193">
        <f t="shared" si="11"/>
        <v>0</v>
      </c>
      <c r="I72" s="1195" t="str">
        <f t="shared" si="12"/>
        <v>N/A</v>
      </c>
      <c r="J72" s="1196"/>
      <c r="K72" s="1108"/>
      <c r="L72" s="1193">
        <v>0</v>
      </c>
      <c r="M72" s="1194"/>
      <c r="N72" s="1193">
        <f t="shared" si="13"/>
        <v>0</v>
      </c>
      <c r="O72" s="1201" t="str">
        <f t="shared" si="14"/>
        <v>N/A</v>
      </c>
      <c r="P72" s="1356"/>
      <c r="Q72" s="656"/>
      <c r="R72" s="656"/>
      <c r="S72" s="657"/>
      <c r="T72" s="657"/>
      <c r="U72" s="657"/>
      <c r="V72" s="657"/>
      <c r="W72" s="504"/>
    </row>
    <row r="73" spans="1:26" ht="20.100000000000001" hidden="1" customHeight="1" x14ac:dyDescent="0.2">
      <c r="A73" s="1010" t="str">
        <f t="shared" si="10"/>
        <v>Don't Show</v>
      </c>
      <c r="B73" s="1010" t="s">
        <v>1251</v>
      </c>
      <c r="C73" s="1131" t="str">
        <f>IF('PR Expenditure_7A'!C74="","",'PR Expenditure_7A'!C74)</f>
        <v/>
      </c>
      <c r="D73" s="1108"/>
      <c r="E73" s="1193">
        <v>0</v>
      </c>
      <c r="F73" s="1193">
        <f>'PR Expenditure_7A'!F74</f>
        <v>0</v>
      </c>
      <c r="G73" s="1194"/>
      <c r="H73" s="1193">
        <f t="shared" si="11"/>
        <v>0</v>
      </c>
      <c r="I73" s="1195" t="str">
        <f t="shared" si="12"/>
        <v>N/A</v>
      </c>
      <c r="J73" s="1196"/>
      <c r="K73" s="1108"/>
      <c r="L73" s="1193">
        <v>0</v>
      </c>
      <c r="M73" s="1194"/>
      <c r="N73" s="1193">
        <f t="shared" si="13"/>
        <v>0</v>
      </c>
      <c r="O73" s="1201" t="str">
        <f t="shared" si="14"/>
        <v>N/A</v>
      </c>
      <c r="P73" s="1356"/>
      <c r="Q73" s="656"/>
      <c r="R73" s="656"/>
      <c r="S73" s="657"/>
      <c r="T73" s="657"/>
      <c r="U73" s="657"/>
      <c r="V73" s="657"/>
      <c r="W73" s="504"/>
    </row>
    <row r="74" spans="1:26" ht="20.100000000000001" hidden="1" customHeight="1" x14ac:dyDescent="0.2">
      <c r="A74" s="1010" t="str">
        <f t="shared" si="10"/>
        <v>Don't Show</v>
      </c>
      <c r="B74" s="1010" t="s">
        <v>1252</v>
      </c>
      <c r="C74" s="1131" t="str">
        <f>IF('PR Expenditure_7A'!C75="","",'PR Expenditure_7A'!C75)</f>
        <v/>
      </c>
      <c r="D74" s="1108"/>
      <c r="E74" s="1193">
        <v>0</v>
      </c>
      <c r="F74" s="1193">
        <f>'PR Expenditure_7A'!F75</f>
        <v>0</v>
      </c>
      <c r="G74" s="1194"/>
      <c r="H74" s="1193">
        <f t="shared" si="11"/>
        <v>0</v>
      </c>
      <c r="I74" s="1195" t="str">
        <f t="shared" si="12"/>
        <v>N/A</v>
      </c>
      <c r="J74" s="1196"/>
      <c r="K74" s="1108"/>
      <c r="L74" s="1193">
        <v>0</v>
      </c>
      <c r="M74" s="1194"/>
      <c r="N74" s="1193">
        <f t="shared" si="13"/>
        <v>0</v>
      </c>
      <c r="O74" s="1201" t="str">
        <f t="shared" si="14"/>
        <v>N/A</v>
      </c>
      <c r="P74" s="1356"/>
      <c r="Q74" s="656"/>
      <c r="R74" s="656"/>
      <c r="S74" s="657"/>
      <c r="T74" s="657"/>
      <c r="U74" s="657"/>
      <c r="V74" s="657"/>
      <c r="W74" s="504"/>
    </row>
    <row r="75" spans="1:26" ht="20.100000000000001" hidden="1" customHeight="1" x14ac:dyDescent="0.2">
      <c r="A75" s="1010" t="str">
        <f t="shared" si="10"/>
        <v>Don't Show</v>
      </c>
      <c r="B75" s="1010" t="s">
        <v>1253</v>
      </c>
      <c r="C75" s="1131" t="str">
        <f>IF('PR Expenditure_7A'!C76="","",'PR Expenditure_7A'!C76)</f>
        <v/>
      </c>
      <c r="D75" s="1108"/>
      <c r="E75" s="1193">
        <v>0</v>
      </c>
      <c r="F75" s="1193">
        <f>'PR Expenditure_7A'!F76</f>
        <v>0</v>
      </c>
      <c r="G75" s="1194"/>
      <c r="H75" s="1193">
        <f t="shared" si="11"/>
        <v>0</v>
      </c>
      <c r="I75" s="1195" t="str">
        <f t="shared" si="12"/>
        <v>N/A</v>
      </c>
      <c r="J75" s="1196"/>
      <c r="K75" s="1108"/>
      <c r="L75" s="1193">
        <v>0</v>
      </c>
      <c r="M75" s="1194"/>
      <c r="N75" s="1193">
        <f t="shared" si="13"/>
        <v>0</v>
      </c>
      <c r="O75" s="1201" t="str">
        <f t="shared" si="14"/>
        <v>N/A</v>
      </c>
      <c r="P75" s="1356"/>
      <c r="Q75" s="656"/>
      <c r="R75" s="656"/>
      <c r="S75" s="657"/>
      <c r="T75" s="657"/>
      <c r="U75" s="657"/>
      <c r="V75" s="657"/>
      <c r="W75" s="504"/>
    </row>
    <row r="76" spans="1:26" ht="20.100000000000001" hidden="1" customHeight="1" x14ac:dyDescent="0.2">
      <c r="A76" s="1010" t="str">
        <f t="shared" si="10"/>
        <v>Don't Show</v>
      </c>
      <c r="B76" s="1010" t="s">
        <v>1254</v>
      </c>
      <c r="C76" s="1131" t="str">
        <f>IF('PR Expenditure_7A'!C77="","",'PR Expenditure_7A'!C77)</f>
        <v/>
      </c>
      <c r="D76" s="1108"/>
      <c r="E76" s="1193">
        <v>0</v>
      </c>
      <c r="F76" s="1193">
        <f>'PR Expenditure_7A'!F77</f>
        <v>0</v>
      </c>
      <c r="G76" s="1194"/>
      <c r="H76" s="1193">
        <f t="shared" si="11"/>
        <v>0</v>
      </c>
      <c r="I76" s="1195" t="str">
        <f t="shared" si="12"/>
        <v>N/A</v>
      </c>
      <c r="J76" s="1196"/>
      <c r="K76" s="1108"/>
      <c r="L76" s="1193">
        <v>0</v>
      </c>
      <c r="M76" s="1194"/>
      <c r="N76" s="1193">
        <f t="shared" si="13"/>
        <v>0</v>
      </c>
      <c r="O76" s="1201" t="str">
        <f t="shared" si="14"/>
        <v>N/A</v>
      </c>
      <c r="P76" s="1356"/>
      <c r="Q76" s="656"/>
      <c r="R76" s="656"/>
      <c r="S76" s="657"/>
      <c r="T76" s="657"/>
      <c r="U76" s="657"/>
      <c r="V76" s="657"/>
      <c r="W76" s="504"/>
    </row>
    <row r="77" spans="1:26" ht="20.100000000000001" hidden="1" customHeight="1" x14ac:dyDescent="0.2">
      <c r="A77" s="1010" t="str">
        <f t="shared" si="10"/>
        <v>Don't Show</v>
      </c>
      <c r="B77" s="1010" t="s">
        <v>1255</v>
      </c>
      <c r="C77" s="1131" t="str">
        <f>IF('PR Expenditure_7A'!C78="","",'PR Expenditure_7A'!C78)</f>
        <v/>
      </c>
      <c r="D77" s="1108"/>
      <c r="E77" s="1193">
        <v>0</v>
      </c>
      <c r="F77" s="1193">
        <f>'PR Expenditure_7A'!F78</f>
        <v>0</v>
      </c>
      <c r="G77" s="1194"/>
      <c r="H77" s="1193">
        <f t="shared" si="11"/>
        <v>0</v>
      </c>
      <c r="I77" s="1195" t="str">
        <f t="shared" si="12"/>
        <v>N/A</v>
      </c>
      <c r="J77" s="1196"/>
      <c r="K77" s="1108"/>
      <c r="L77" s="1193">
        <v>0</v>
      </c>
      <c r="M77" s="1194"/>
      <c r="N77" s="1193">
        <f t="shared" si="13"/>
        <v>0</v>
      </c>
      <c r="O77" s="1201" t="str">
        <f t="shared" si="14"/>
        <v>N/A</v>
      </c>
      <c r="P77" s="1356"/>
      <c r="Q77" s="656"/>
      <c r="R77" s="656"/>
      <c r="S77" s="657"/>
      <c r="T77" s="657"/>
      <c r="U77" s="657"/>
      <c r="V77" s="657"/>
      <c r="W77" s="504"/>
    </row>
    <row r="78" spans="1:26" customFormat="1" ht="20.100000000000001" customHeight="1" thickBot="1" x14ac:dyDescent="0.3">
      <c r="A78" s="1010" t="s">
        <v>1245</v>
      </c>
      <c r="B78" s="1028"/>
      <c r="C78" s="1202" t="s">
        <v>294</v>
      </c>
      <c r="D78" s="1123"/>
      <c r="E78" s="1203">
        <f>ROUND(SUM(E8:E77),2)</f>
        <v>3671084.87</v>
      </c>
      <c r="F78" s="1203">
        <f>ROUND(SUM(F8:F77),2)</f>
        <v>2018003.13</v>
      </c>
      <c r="G78" s="1203">
        <f>ROUND(SUM(G8:G77),2)</f>
        <v>0</v>
      </c>
      <c r="H78" s="1203">
        <f>ROUND(SUM(H8:H77),2)</f>
        <v>1653081.74</v>
      </c>
      <c r="I78" s="1204">
        <f>(F78+G78)/(E78)</f>
        <v>0.54970211843672245</v>
      </c>
      <c r="J78" s="1204"/>
      <c r="K78" s="1123"/>
      <c r="L78" s="1203">
        <f>ROUND(SUM(L8:L77),2)</f>
        <v>4234118.33</v>
      </c>
      <c r="M78" s="1203">
        <f>ROUND(SUM(M8:M77),2)</f>
        <v>0</v>
      </c>
      <c r="N78" s="1203">
        <f>ROUND(SUM(N8:N77),2)</f>
        <v>4234118.33</v>
      </c>
      <c r="O78" s="1205">
        <f>M78/L78</f>
        <v>0</v>
      </c>
      <c r="P78" s="1357"/>
      <c r="Q78" s="657"/>
      <c r="R78" s="657"/>
      <c r="S78" s="657"/>
      <c r="T78" s="657"/>
      <c r="U78" s="657"/>
      <c r="V78" s="657"/>
      <c r="W78" s="504"/>
      <c r="X78" s="250"/>
      <c r="Y78" s="250"/>
      <c r="Z78" s="250"/>
    </row>
    <row r="79" spans="1:26" customFormat="1" ht="20.100000000000001" customHeight="1" x14ac:dyDescent="0.25">
      <c r="A79" s="1010" t="s">
        <v>1245</v>
      </c>
      <c r="B79" s="1028"/>
      <c r="C79" s="98"/>
      <c r="D79" s="98"/>
      <c r="E79" s="98"/>
      <c r="F79" s="98"/>
      <c r="G79" s="98"/>
      <c r="H79" s="98"/>
      <c r="I79" s="98"/>
      <c r="J79" s="98"/>
      <c r="K79" s="98"/>
      <c r="L79" s="98"/>
      <c r="M79" s="98"/>
      <c r="N79" s="98"/>
      <c r="O79" s="98"/>
      <c r="P79" s="1357"/>
      <c r="Q79" s="657"/>
      <c r="R79" s="657"/>
      <c r="S79" s="657"/>
      <c r="T79" s="657"/>
      <c r="U79" s="657"/>
      <c r="V79" s="657"/>
      <c r="W79" s="504"/>
      <c r="X79" s="250"/>
      <c r="Y79" s="250"/>
      <c r="Z79" s="250"/>
    </row>
    <row r="80" spans="1:26" customFormat="1" ht="20.100000000000001" customHeight="1" x14ac:dyDescent="0.25">
      <c r="A80" s="1010" t="s">
        <v>1245</v>
      </c>
      <c r="B80" s="1028"/>
      <c r="C80" s="459" t="s">
        <v>311</v>
      </c>
      <c r="D80" s="459"/>
      <c r="E80" s="498"/>
      <c r="F80" s="498"/>
      <c r="G80" s="498"/>
      <c r="H80" s="497"/>
      <c r="I80" s="458"/>
      <c r="J80" s="458"/>
      <c r="K80" s="458"/>
      <c r="L80" s="458"/>
      <c r="M80" s="458"/>
      <c r="N80" s="458"/>
      <c r="O80" s="458"/>
      <c r="P80" s="1357"/>
      <c r="Q80" s="657"/>
      <c r="R80" s="657"/>
      <c r="S80" s="657"/>
      <c r="T80" s="657"/>
      <c r="U80" s="657"/>
      <c r="V80" s="657"/>
      <c r="W80" s="504"/>
      <c r="X80" s="250"/>
      <c r="Y80" s="250"/>
      <c r="Z80" s="250"/>
    </row>
    <row r="81" spans="1:26" customFormat="1" ht="20.100000000000001" customHeight="1" thickBot="1" x14ac:dyDescent="0.3">
      <c r="A81" s="1010" t="s">
        <v>1245</v>
      </c>
      <c r="B81" s="1028"/>
      <c r="C81" s="500"/>
      <c r="D81" s="245"/>
      <c r="E81" s="245"/>
      <c r="F81" s="245"/>
      <c r="G81" s="245"/>
      <c r="H81" s="245"/>
      <c r="I81" s="245"/>
      <c r="J81" s="245"/>
      <c r="K81" s="1206"/>
      <c r="L81" s="245"/>
      <c r="M81" s="245"/>
      <c r="N81" s="245"/>
      <c r="O81" s="245"/>
      <c r="P81" s="1357"/>
      <c r="Q81" s="657"/>
      <c r="R81" s="656"/>
      <c r="S81" s="657"/>
      <c r="T81" s="657"/>
      <c r="U81" s="657"/>
      <c r="V81" s="657"/>
      <c r="W81" s="504"/>
      <c r="X81" s="250"/>
      <c r="Y81" s="250"/>
      <c r="Z81" s="250"/>
    </row>
    <row r="82" spans="1:26" s="495" customFormat="1" ht="60" x14ac:dyDescent="0.2">
      <c r="A82" s="1010" t="s">
        <v>1245</v>
      </c>
      <c r="B82" s="1128"/>
      <c r="C82" s="1114" t="s">
        <v>310</v>
      </c>
      <c r="D82" s="1115" t="s">
        <v>309</v>
      </c>
      <c r="E82" s="1198" t="s">
        <v>228</v>
      </c>
      <c r="F82" s="1198" t="s">
        <v>327</v>
      </c>
      <c r="G82" s="1198" t="s">
        <v>326</v>
      </c>
      <c r="H82" s="1198" t="s">
        <v>226</v>
      </c>
      <c r="I82" s="1198" t="s">
        <v>299</v>
      </c>
      <c r="J82" s="1198" t="s">
        <v>325</v>
      </c>
      <c r="K82" s="1117"/>
      <c r="L82" s="1198" t="s">
        <v>301</v>
      </c>
      <c r="M82" s="1198" t="s">
        <v>300</v>
      </c>
      <c r="N82" s="1198" t="s">
        <v>223</v>
      </c>
      <c r="O82" s="1199" t="s">
        <v>299</v>
      </c>
      <c r="P82" s="1355"/>
      <c r="Q82" s="657"/>
      <c r="R82" s="659"/>
      <c r="S82" s="660"/>
      <c r="T82" s="660"/>
      <c r="U82" s="660"/>
      <c r="V82" s="660"/>
      <c r="W82" s="503"/>
    </row>
    <row r="83" spans="1:26" ht="15" x14ac:dyDescent="0.2">
      <c r="A83" s="1010" t="str">
        <f>IF(C83&lt;&gt;"","Show","Don't Show")</f>
        <v>Show</v>
      </c>
      <c r="B83" s="1010" t="s">
        <v>1092</v>
      </c>
      <c r="C83" s="1209" t="str">
        <f>IFERROR(INDEX('LFA Expenditure_7B imp-exp'!A$22:A$38,MATCH('LFA Expenditure_7B'!B83,'LFA Expenditure_7B imp-exp'!N$22:N$38,0)),"")</f>
        <v>TB care and prevention</v>
      </c>
      <c r="D83" s="1207" t="str">
        <f>IFERROR(INDEX('LFA Expenditure_7B imp-exp'!B$22:B$38,MATCH('LFA Expenditure_7B'!B83,'LFA Expenditure_7B imp-exp'!N$22:N$38,0)),"")</f>
        <v>Case detection and diagnosis</v>
      </c>
      <c r="E83" s="1193">
        <f>IFERROR(INDEX('LFA Expenditure_7B imp-exp'!C$22:C$38,MATCH('LFA Expenditure_7B'!B83,'LFA Expenditure_7B imp-exp'!N$22:N$38,0)),"")</f>
        <v>545.91800000000001</v>
      </c>
      <c r="F83" s="1193">
        <f>'PR Expenditure_7A'!F84</f>
        <v>0</v>
      </c>
      <c r="G83" s="1194"/>
      <c r="H83" s="1193">
        <f>IFERROR((E83)-(F83+G83),0)</f>
        <v>545.91800000000001</v>
      </c>
      <c r="I83" s="1195">
        <f>IF(AND((E83)=0,(F83+G83)=0),"N/A",IF(AND((E83)=0,(F83+G83)&lt;&gt;0),"Not Budgeted",(F83+G83)/(E83)))</f>
        <v>0</v>
      </c>
      <c r="J83" s="1196"/>
      <c r="K83" s="1108"/>
      <c r="L83" s="1193">
        <f>IFERROR(INDEX('LFA Expenditure_7B imp-exp'!J$22:J$38,MATCH('LFA Expenditure_7B'!B83,'LFA Expenditure_7B imp-exp'!N$22:N$38,0)),"")</f>
        <v>54666.59</v>
      </c>
      <c r="M83" s="1194"/>
      <c r="N83" s="1193">
        <f>IFERROR(L83-M83,0)</f>
        <v>54666.59</v>
      </c>
      <c r="O83" s="1201">
        <f>IF(AND(L83=0,M83=0),"N/A",IF(AND(L83=0,M83&lt;&gt;0),"Not Budgeted",M83/L83))</f>
        <v>0</v>
      </c>
      <c r="P83" s="1356"/>
      <c r="Q83" s="657"/>
      <c r="R83" s="656"/>
      <c r="S83" s="657"/>
      <c r="T83" s="657"/>
      <c r="U83" s="657"/>
      <c r="V83" s="657"/>
    </row>
    <row r="84" spans="1:26" ht="15" x14ac:dyDescent="0.2">
      <c r="A84" s="1010" t="str">
        <f t="shared" ref="A84:A88" si="15">IF(C84&lt;&gt;"","Show","Don't Show")</f>
        <v>Show</v>
      </c>
      <c r="B84" s="1010" t="s">
        <v>1093</v>
      </c>
      <c r="C84" s="1209" t="str">
        <f>IFERROR(INDEX('LFA Expenditure_7B imp-exp'!A$22:A$38,MATCH('LFA Expenditure_7B'!B84,'LFA Expenditure_7B imp-exp'!N$22:N$38,0)),"")</f>
        <v>TB care and prevention</v>
      </c>
      <c r="D84" s="1207" t="str">
        <f>IFERROR(INDEX('LFA Expenditure_7B imp-exp'!B$22:B$38,MATCH('LFA Expenditure_7B'!B84,'LFA Expenditure_7B imp-exp'!N$22:N$38,0)),"")</f>
        <v>Treatment</v>
      </c>
      <c r="E84" s="1193">
        <f>IFERROR(INDEX('LFA Expenditure_7B imp-exp'!C$22:C$38,MATCH('LFA Expenditure_7B'!B84,'LFA Expenditure_7B imp-exp'!N$22:N$38,0)),"")</f>
        <v>7196.0896720272804</v>
      </c>
      <c r="F84" s="1193">
        <f>'PR Expenditure_7A'!F85</f>
        <v>0</v>
      </c>
      <c r="G84" s="1194"/>
      <c r="H84" s="1193">
        <f t="shared" ref="H84:H88" si="16">IFERROR((E84)-(F84+G84),0)</f>
        <v>7196.0896720272804</v>
      </c>
      <c r="I84" s="1195">
        <f t="shared" ref="I84:I88" si="17">IF(AND((E84)=0,(F84+G84)=0),"N/A",IF(AND((E84)=0,(F84+G84)&lt;&gt;0),"Not Budgeted",(F84+G84)/(E84)))</f>
        <v>0</v>
      </c>
      <c r="J84" s="1196"/>
      <c r="K84" s="1108"/>
      <c r="L84" s="1193">
        <f>IFERROR(INDEX('LFA Expenditure_7B imp-exp'!J$22:J$38,MATCH('LFA Expenditure_7B'!B84,'LFA Expenditure_7B imp-exp'!N$22:N$38,0)),"")</f>
        <v>7196.0896720272804</v>
      </c>
      <c r="M84" s="1194"/>
      <c r="N84" s="1193">
        <f t="shared" ref="N84:N88" si="18">IFERROR(L84-M84,0)</f>
        <v>7196.0896720272804</v>
      </c>
      <c r="O84" s="1201">
        <f t="shared" ref="O84:O88" si="19">IF(AND(L84=0,M84=0),"N/A",IF(AND(L84=0,M84&lt;&gt;0),"Not Budgeted",M84/L84))</f>
        <v>0</v>
      </c>
      <c r="P84" s="1356"/>
      <c r="Q84" s="656"/>
      <c r="R84" s="656"/>
      <c r="S84" s="657"/>
      <c r="T84" s="657"/>
      <c r="U84" s="657"/>
      <c r="V84" s="657"/>
    </row>
    <row r="85" spans="1:26" ht="15" x14ac:dyDescent="0.2">
      <c r="A85" s="1010" t="str">
        <f t="shared" si="15"/>
        <v>Show</v>
      </c>
      <c r="B85" s="1010" t="s">
        <v>1094</v>
      </c>
      <c r="C85" s="1209" t="str">
        <f>IFERROR(INDEX('LFA Expenditure_7B imp-exp'!A$22:A$38,MATCH('LFA Expenditure_7B'!B85,'LFA Expenditure_7B imp-exp'!N$22:N$38,0)),"")</f>
        <v>RSSH: Health management information systems and M&amp;E</v>
      </c>
      <c r="D85" s="1207" t="str">
        <f>IFERROR(INDEX('LFA Expenditure_7B imp-exp'!B$22:B$38,MATCH('LFA Expenditure_7B'!B85,'LFA Expenditure_7B imp-exp'!N$22:N$38,0)),"")</f>
        <v>Surveys</v>
      </c>
      <c r="E85" s="1193">
        <f>IFERROR(INDEX('LFA Expenditure_7B imp-exp'!C$22:C$38,MATCH('LFA Expenditure_7B'!B85,'LFA Expenditure_7B imp-exp'!N$22:N$38,0)),"")</f>
        <v>29165</v>
      </c>
      <c r="F85" s="1193">
        <f>'PR Expenditure_7A'!F86</f>
        <v>24388.170000000035</v>
      </c>
      <c r="G85" s="1194"/>
      <c r="H85" s="1193">
        <f t="shared" si="16"/>
        <v>4776.8299999999654</v>
      </c>
      <c r="I85" s="1195">
        <f t="shared" si="17"/>
        <v>0.83621361220641299</v>
      </c>
      <c r="J85" s="1196"/>
      <c r="K85" s="1108"/>
      <c r="L85" s="1193">
        <f>IFERROR(INDEX('LFA Expenditure_7B imp-exp'!J$22:J$38,MATCH('LFA Expenditure_7B'!B85,'LFA Expenditure_7B imp-exp'!N$22:N$38,0)),"")</f>
        <v>53330</v>
      </c>
      <c r="M85" s="1194"/>
      <c r="N85" s="1193">
        <f t="shared" si="18"/>
        <v>53330</v>
      </c>
      <c r="O85" s="1201">
        <f t="shared" si="19"/>
        <v>0</v>
      </c>
      <c r="P85" s="1356"/>
      <c r="Q85" s="656"/>
      <c r="R85" s="656"/>
      <c r="S85" s="657"/>
      <c r="T85" s="657"/>
      <c r="U85" s="657"/>
      <c r="V85" s="657"/>
    </row>
    <row r="86" spans="1:26" ht="15" x14ac:dyDescent="0.2">
      <c r="A86" s="1010" t="str">
        <f t="shared" si="15"/>
        <v>Show</v>
      </c>
      <c r="B86" s="1010" t="s">
        <v>1095</v>
      </c>
      <c r="C86" s="1209" t="str">
        <f>IFERROR(INDEX('LFA Expenditure_7B imp-exp'!A$22:A$38,MATCH('LFA Expenditure_7B'!B86,'LFA Expenditure_7B imp-exp'!N$22:N$38,0)),"")</f>
        <v>RSSH: Health management information systems and M&amp;E</v>
      </c>
      <c r="D86" s="1207" t="str">
        <f>IFERROR(INDEX('LFA Expenditure_7B imp-exp'!B$22:B$38,MATCH('LFA Expenditure_7B'!B86,'LFA Expenditure_7B imp-exp'!N$22:N$38,0)),"")</f>
        <v>Analysis, review and transparency</v>
      </c>
      <c r="E86" s="1193">
        <f>IFERROR(INDEX('LFA Expenditure_7B imp-exp'!C$22:C$38,MATCH('LFA Expenditure_7B'!B86,'LFA Expenditure_7B imp-exp'!N$22:N$38,0)),"")</f>
        <v>50000</v>
      </c>
      <c r="F86" s="1193">
        <f>'PR Expenditure_7A'!F87</f>
        <v>50000</v>
      </c>
      <c r="G86" s="1194"/>
      <c r="H86" s="1193">
        <f t="shared" si="16"/>
        <v>0</v>
      </c>
      <c r="I86" s="1195">
        <f t="shared" si="17"/>
        <v>1</v>
      </c>
      <c r="J86" s="1196"/>
      <c r="K86" s="1108"/>
      <c r="L86" s="1193">
        <f>IFERROR(INDEX('LFA Expenditure_7B imp-exp'!J$22:J$38,MATCH('LFA Expenditure_7B'!B86,'LFA Expenditure_7B imp-exp'!N$22:N$38,0)),"")</f>
        <v>50000</v>
      </c>
      <c r="M86" s="1194"/>
      <c r="N86" s="1193">
        <f t="shared" si="18"/>
        <v>50000</v>
      </c>
      <c r="O86" s="1201">
        <f t="shared" si="19"/>
        <v>0</v>
      </c>
      <c r="P86" s="1356"/>
      <c r="Q86" s="656"/>
      <c r="R86" s="656"/>
      <c r="S86" s="657"/>
      <c r="T86" s="657"/>
      <c r="U86" s="657"/>
      <c r="V86" s="657"/>
    </row>
    <row r="87" spans="1:26" ht="15" x14ac:dyDescent="0.2">
      <c r="A87" s="1010" t="str">
        <f t="shared" si="15"/>
        <v>Show</v>
      </c>
      <c r="B87" s="1010" t="s">
        <v>1096</v>
      </c>
      <c r="C87" s="1209" t="str">
        <f>IFERROR(INDEX('LFA Expenditure_7B imp-exp'!A$22:A$38,MATCH('LFA Expenditure_7B'!B87,'LFA Expenditure_7B imp-exp'!N$22:N$38,0)),"")</f>
        <v>MDR-TB</v>
      </c>
      <c r="D87" s="1207" t="str">
        <f>IFERROR(INDEX('LFA Expenditure_7B imp-exp'!B$22:B$38,MATCH('LFA Expenditure_7B'!B87,'LFA Expenditure_7B imp-exp'!N$22:N$38,0)),"")</f>
        <v>Treatment: MDR-TB</v>
      </c>
      <c r="E87" s="1193">
        <f>IFERROR(INDEX('LFA Expenditure_7B imp-exp'!C$22:C$38,MATCH('LFA Expenditure_7B'!B87,'LFA Expenditure_7B imp-exp'!N$22:N$38,0)),"")</f>
        <v>601035.46538913099</v>
      </c>
      <c r="F87" s="1193">
        <f>'PR Expenditure_7A'!F88</f>
        <v>395732.25</v>
      </c>
      <c r="G87" s="1194"/>
      <c r="H87" s="1193">
        <f t="shared" si="16"/>
        <v>205303.21538913099</v>
      </c>
      <c r="I87" s="1195">
        <f t="shared" si="17"/>
        <v>0.65841746916513377</v>
      </c>
      <c r="J87" s="1196"/>
      <c r="K87" s="1108"/>
      <c r="L87" s="1193">
        <f>IFERROR(INDEX('LFA Expenditure_7B imp-exp'!J$22:J$38,MATCH('LFA Expenditure_7B'!B87,'LFA Expenditure_7B imp-exp'!N$22:N$38,0)),"")</f>
        <v>698400.04118688602</v>
      </c>
      <c r="M87" s="1194"/>
      <c r="N87" s="1193">
        <f t="shared" si="18"/>
        <v>698400.04118688602</v>
      </c>
      <c r="O87" s="1201">
        <f t="shared" si="19"/>
        <v>0</v>
      </c>
      <c r="P87" s="1356"/>
      <c r="Q87" s="656"/>
      <c r="R87" s="656"/>
      <c r="S87" s="657"/>
      <c r="T87" s="657"/>
      <c r="U87" s="657"/>
      <c r="V87" s="657"/>
    </row>
    <row r="88" spans="1:26" ht="15" x14ac:dyDescent="0.2">
      <c r="A88" s="1010" t="str">
        <f t="shared" si="15"/>
        <v>Show</v>
      </c>
      <c r="B88" s="1010" t="s">
        <v>1097</v>
      </c>
      <c r="C88" s="1209" t="str">
        <f>IFERROR(INDEX('LFA Expenditure_7B imp-exp'!A$22:A$38,MATCH('LFA Expenditure_7B'!B88,'LFA Expenditure_7B imp-exp'!N$22:N$38,0)),"")</f>
        <v>MDR-TB</v>
      </c>
      <c r="D88" s="1207" t="str">
        <f>IFERROR(INDEX('LFA Expenditure_7B imp-exp'!B$22:B$38,MATCH('LFA Expenditure_7B'!B88,'LFA Expenditure_7B imp-exp'!N$22:N$38,0)),"")</f>
        <v>Community MDR-TB care delivery</v>
      </c>
      <c r="E88" s="1193">
        <f>IFERROR(INDEX('LFA Expenditure_7B imp-exp'!C$22:C$38,MATCH('LFA Expenditure_7B'!B88,'LFA Expenditure_7B imp-exp'!N$22:N$38,0)),"")</f>
        <v>122741.904340002</v>
      </c>
      <c r="F88" s="1193">
        <f>'PR Expenditure_7A'!F89</f>
        <v>45435.01</v>
      </c>
      <c r="G88" s="1194"/>
      <c r="H88" s="1193">
        <f t="shared" si="16"/>
        <v>77306.894340002007</v>
      </c>
      <c r="I88" s="1195">
        <f t="shared" si="17"/>
        <v>0.37016706107265912</v>
      </c>
      <c r="J88" s="1196"/>
      <c r="K88" s="1108"/>
      <c r="L88" s="1193">
        <f>IFERROR(INDEX('LFA Expenditure_7B imp-exp'!J$22:J$38,MATCH('LFA Expenditure_7B'!B88,'LFA Expenditure_7B imp-exp'!N$22:N$38,0)),"")</f>
        <v>122741.904340002</v>
      </c>
      <c r="M88" s="1194"/>
      <c r="N88" s="1193">
        <f t="shared" si="18"/>
        <v>122741.904340002</v>
      </c>
      <c r="O88" s="1201">
        <f t="shared" si="19"/>
        <v>0</v>
      </c>
      <c r="P88" s="1356"/>
      <c r="Q88" s="656"/>
      <c r="R88" s="656"/>
      <c r="S88" s="657"/>
      <c r="T88" s="657"/>
      <c r="U88" s="657"/>
      <c r="V88" s="657"/>
    </row>
    <row r="89" spans="1:26" ht="15" x14ac:dyDescent="0.2">
      <c r="A89" s="1010" t="str">
        <f t="shared" ref="A89:A152" si="20">IF(C89&lt;&gt;"","Show","Don't Show")</f>
        <v>Show</v>
      </c>
      <c r="B89" s="1010" t="s">
        <v>1098</v>
      </c>
      <c r="C89" s="1209" t="str">
        <f>IFERROR(INDEX('LFA Expenditure_7B imp-exp'!A$22:A$38,MATCH('LFA Expenditure_7B'!B89,'LFA Expenditure_7B imp-exp'!N$22:N$38,0)),"")</f>
        <v>MDR-TB</v>
      </c>
      <c r="D89" s="1207" t="str">
        <f>IFERROR(INDEX('LFA Expenditure_7B imp-exp'!B$22:B$38,MATCH('LFA Expenditure_7B'!B89,'LFA Expenditure_7B imp-exp'!N$22:N$38,0)),"")</f>
        <v>Case detection and diagnosis: MDR-TB</v>
      </c>
      <c r="E89" s="1193">
        <f>IFERROR(INDEX('LFA Expenditure_7B imp-exp'!C$22:C$38,MATCH('LFA Expenditure_7B'!B89,'LFA Expenditure_7B imp-exp'!N$22:N$38,0)),"")</f>
        <v>191021.66531732201</v>
      </c>
      <c r="F89" s="1193">
        <f>'PR Expenditure_7A'!F90</f>
        <v>31051.71</v>
      </c>
      <c r="G89" s="1194"/>
      <c r="H89" s="1193">
        <f t="shared" ref="H89:H152" si="21">IFERROR((E89)-(F89+G89),0)</f>
        <v>159969.95531732202</v>
      </c>
      <c r="I89" s="1195">
        <f t="shared" ref="I89:I152" si="22">IF(AND((E89)=0,(F89+G89)=0),"N/A",IF(AND((E89)=0,(F89+G89)&lt;&gt;0),"Not Budgeted",(F89+G89)/(E89)))</f>
        <v>0.16255595902390138</v>
      </c>
      <c r="J89" s="1196"/>
      <c r="K89" s="1108"/>
      <c r="L89" s="1193">
        <f>IFERROR(INDEX('LFA Expenditure_7B imp-exp'!J$22:J$38,MATCH('LFA Expenditure_7B'!B89,'LFA Expenditure_7B imp-exp'!N$22:N$38,0)),"")</f>
        <v>202788.855975983</v>
      </c>
      <c r="M89" s="1194"/>
      <c r="N89" s="1193">
        <f t="shared" ref="N89:N152" si="23">IFERROR(L89-M89,0)</f>
        <v>202788.855975983</v>
      </c>
      <c r="O89" s="1201">
        <f t="shared" ref="O89:O152" si="24">IF(AND(L89=0,M89=0),"N/A",IF(AND(L89=0,M89&lt;&gt;0),"Not Budgeted",M89/L89))</f>
        <v>0</v>
      </c>
      <c r="P89" s="1356"/>
      <c r="Q89" s="656"/>
      <c r="R89" s="656"/>
      <c r="S89" s="657"/>
      <c r="T89" s="657"/>
      <c r="U89" s="657"/>
      <c r="V89" s="657"/>
    </row>
    <row r="90" spans="1:26" ht="15" x14ac:dyDescent="0.2">
      <c r="A90" s="1010" t="str">
        <f t="shared" si="20"/>
        <v>Show</v>
      </c>
      <c r="B90" s="1010" t="s">
        <v>1099</v>
      </c>
      <c r="C90" s="1209" t="str">
        <f>IFERROR(INDEX('LFA Expenditure_7B imp-exp'!A$22:A$38,MATCH('LFA Expenditure_7B'!B90,'LFA Expenditure_7B imp-exp'!N$22:N$38,0)),"")</f>
        <v>TB care and prevention</v>
      </c>
      <c r="D90" s="1207" t="str">
        <f>IFERROR(INDEX('LFA Expenditure_7B imp-exp'!B$22:B$38,MATCH('LFA Expenditure_7B'!B90,'LFA Expenditure_7B imp-exp'!N$22:N$38,0)),"")</f>
        <v>Key populations (TB care and prevention) - Others</v>
      </c>
      <c r="E90" s="1193">
        <f>IFERROR(INDEX('LFA Expenditure_7B imp-exp'!C$22:C$38,MATCH('LFA Expenditure_7B'!B90,'LFA Expenditure_7B imp-exp'!N$22:N$38,0)),"")</f>
        <v>197005.931003073</v>
      </c>
      <c r="F90" s="1193">
        <f>'PR Expenditure_7A'!F91</f>
        <v>192864.38</v>
      </c>
      <c r="G90" s="1194"/>
      <c r="H90" s="1193">
        <f t="shared" si="21"/>
        <v>4141.5510030729929</v>
      </c>
      <c r="I90" s="1195">
        <f t="shared" si="22"/>
        <v>0.9789775313769189</v>
      </c>
      <c r="J90" s="1196"/>
      <c r="K90" s="1108"/>
      <c r="L90" s="1193">
        <f>IFERROR(INDEX('LFA Expenditure_7B imp-exp'!J$22:J$38,MATCH('LFA Expenditure_7B'!B90,'LFA Expenditure_7B imp-exp'!N$22:N$38,0)),"")</f>
        <v>223631.44095287099</v>
      </c>
      <c r="M90" s="1194"/>
      <c r="N90" s="1193">
        <f t="shared" si="23"/>
        <v>223631.44095287099</v>
      </c>
      <c r="O90" s="1201">
        <f t="shared" si="24"/>
        <v>0</v>
      </c>
      <c r="P90" s="1356"/>
      <c r="Q90" s="656"/>
      <c r="R90" s="656"/>
      <c r="S90" s="657"/>
      <c r="T90" s="657"/>
      <c r="U90" s="657"/>
      <c r="V90" s="657"/>
    </row>
    <row r="91" spans="1:26" ht="15" x14ac:dyDescent="0.2">
      <c r="A91" s="1010" t="str">
        <f t="shared" si="20"/>
        <v>Show</v>
      </c>
      <c r="B91" s="1010" t="s">
        <v>1100</v>
      </c>
      <c r="C91" s="1209" t="str">
        <f>IFERROR(INDEX('LFA Expenditure_7B imp-exp'!A$22:A$38,MATCH('LFA Expenditure_7B'!B91,'LFA Expenditure_7B imp-exp'!N$22:N$38,0)),"")</f>
        <v>TB care and prevention</v>
      </c>
      <c r="D91" s="1207" t="str">
        <f>IFERROR(INDEX('LFA Expenditure_7B imp-exp'!B$22:B$38,MATCH('LFA Expenditure_7B'!B91,'LFA Expenditure_7B imp-exp'!N$22:N$38,0)),"")</f>
        <v>Prevention</v>
      </c>
      <c r="E91" s="1193">
        <f>IFERROR(INDEX('LFA Expenditure_7B imp-exp'!C$22:C$38,MATCH('LFA Expenditure_7B'!B91,'LFA Expenditure_7B imp-exp'!N$22:N$38,0)),"")</f>
        <v>11022</v>
      </c>
      <c r="F91" s="1193">
        <f>'PR Expenditure_7A'!F92</f>
        <v>10543.98</v>
      </c>
      <c r="G91" s="1194"/>
      <c r="H91" s="1193">
        <f t="shared" si="21"/>
        <v>478.02000000000044</v>
      </c>
      <c r="I91" s="1195">
        <f t="shared" si="22"/>
        <v>0.95663037561241149</v>
      </c>
      <c r="J91" s="1196"/>
      <c r="K91" s="1108"/>
      <c r="L91" s="1193">
        <f>IFERROR(INDEX('LFA Expenditure_7B imp-exp'!J$22:J$38,MATCH('LFA Expenditure_7B'!B91,'LFA Expenditure_7B imp-exp'!N$22:N$38,0)),"")</f>
        <v>13302</v>
      </c>
      <c r="M91" s="1194"/>
      <c r="N91" s="1193">
        <f t="shared" si="23"/>
        <v>13302</v>
      </c>
      <c r="O91" s="1201">
        <f t="shared" si="24"/>
        <v>0</v>
      </c>
      <c r="P91" s="1356"/>
      <c r="Q91" s="656"/>
      <c r="R91" s="656"/>
      <c r="S91" s="657"/>
      <c r="T91" s="657"/>
      <c r="U91" s="657"/>
      <c r="V91" s="657"/>
    </row>
    <row r="92" spans="1:26" ht="15" x14ac:dyDescent="0.2">
      <c r="A92" s="1010" t="str">
        <f t="shared" si="20"/>
        <v>Show</v>
      </c>
      <c r="B92" s="1010" t="s">
        <v>1101</v>
      </c>
      <c r="C92" s="1209" t="str">
        <f>IFERROR(INDEX('LFA Expenditure_7B imp-exp'!A$22:A$38,MATCH('LFA Expenditure_7B'!B92,'LFA Expenditure_7B imp-exp'!N$22:N$38,0)),"")</f>
        <v>TB care and prevention</v>
      </c>
      <c r="D92" s="1207" t="str">
        <f>IFERROR(INDEX('LFA Expenditure_7B imp-exp'!B$22:B$38,MATCH('LFA Expenditure_7B'!B92,'LFA Expenditure_7B imp-exp'!N$22:N$38,0)),"")</f>
        <v>Key populations (TB care and prevention) - Prisoners</v>
      </c>
      <c r="E92" s="1193">
        <f>IFERROR(INDEX('LFA Expenditure_7B imp-exp'!C$22:C$38,MATCH('LFA Expenditure_7B'!B92,'LFA Expenditure_7B imp-exp'!N$22:N$38,0)),"")</f>
        <v>149547.08386546001</v>
      </c>
      <c r="F92" s="1193">
        <f>'PR Expenditure_7A'!F93</f>
        <v>126346.59999999999</v>
      </c>
      <c r="G92" s="1194"/>
      <c r="H92" s="1193">
        <f t="shared" si="21"/>
        <v>23200.483865460017</v>
      </c>
      <c r="I92" s="1195">
        <f t="shared" si="22"/>
        <v>0.844861676565139</v>
      </c>
      <c r="J92" s="1196"/>
      <c r="K92" s="1108"/>
      <c r="L92" s="1193">
        <f>IFERROR(INDEX('LFA Expenditure_7B imp-exp'!J$22:J$38,MATCH('LFA Expenditure_7B'!B92,'LFA Expenditure_7B imp-exp'!N$22:N$38,0)),"")</f>
        <v>184792.385458195</v>
      </c>
      <c r="M92" s="1194"/>
      <c r="N92" s="1193">
        <f t="shared" si="23"/>
        <v>184792.385458195</v>
      </c>
      <c r="O92" s="1201">
        <f t="shared" si="24"/>
        <v>0</v>
      </c>
      <c r="P92" s="1356"/>
      <c r="Q92" s="656"/>
      <c r="R92" s="656"/>
      <c r="S92" s="657"/>
      <c r="T92" s="657"/>
      <c r="U92" s="657"/>
      <c r="V92" s="657"/>
    </row>
    <row r="93" spans="1:26" ht="25.5" x14ac:dyDescent="0.2">
      <c r="A93" s="1010" t="str">
        <f t="shared" si="20"/>
        <v>Show</v>
      </c>
      <c r="B93" s="1010" t="s">
        <v>1102</v>
      </c>
      <c r="C93" s="1209" t="str">
        <f>IFERROR(INDEX('LFA Expenditure_7B imp-exp'!A$22:A$38,MATCH('LFA Expenditure_7B'!B93,'LFA Expenditure_7B imp-exp'!N$22:N$38,0)),"")</f>
        <v>RSSH: Community responses and systems</v>
      </c>
      <c r="D93" s="1207" t="str">
        <f>IFERROR(INDEX('LFA Expenditure_7B imp-exp'!B$22:B$38,MATCH('LFA Expenditure_7B'!B93,'LFA Expenditure_7B imp-exp'!N$22:N$38,0)),"")</f>
        <v>Other community responses and systems intervention(s)</v>
      </c>
      <c r="E93" s="1193">
        <f>IFERROR(INDEX('LFA Expenditure_7B imp-exp'!C$22:C$38,MATCH('LFA Expenditure_7B'!B93,'LFA Expenditure_7B imp-exp'!N$22:N$38,0)),"")</f>
        <v>73199.099129662995</v>
      </c>
      <c r="F93" s="1193">
        <f>'PR Expenditure_7A'!F94</f>
        <v>19593.450000000004</v>
      </c>
      <c r="G93" s="1194"/>
      <c r="H93" s="1193">
        <f t="shared" si="21"/>
        <v>53605.64912966299</v>
      </c>
      <c r="I93" s="1195">
        <f t="shared" si="22"/>
        <v>0.26767337621591042</v>
      </c>
      <c r="J93" s="1196"/>
      <c r="K93" s="1108"/>
      <c r="L93" s="1193">
        <f>IFERROR(INDEX('LFA Expenditure_7B imp-exp'!J$22:J$38,MATCH('LFA Expenditure_7B'!B93,'LFA Expenditure_7B imp-exp'!N$22:N$38,0)),"")</f>
        <v>82507.017701091594</v>
      </c>
      <c r="M93" s="1194"/>
      <c r="N93" s="1193">
        <f t="shared" si="23"/>
        <v>82507.017701091594</v>
      </c>
      <c r="O93" s="1201">
        <f t="shared" si="24"/>
        <v>0</v>
      </c>
      <c r="P93" s="1356"/>
      <c r="Q93" s="656"/>
      <c r="R93" s="656"/>
      <c r="S93" s="657"/>
      <c r="T93" s="657"/>
      <c r="U93" s="657"/>
      <c r="V93" s="657"/>
    </row>
    <row r="94" spans="1:26" ht="25.5" x14ac:dyDescent="0.2">
      <c r="A94" s="1010" t="str">
        <f t="shared" si="20"/>
        <v>Show</v>
      </c>
      <c r="B94" s="1010" t="s">
        <v>1103</v>
      </c>
      <c r="C94" s="1209" t="str">
        <f>IFERROR(INDEX('LFA Expenditure_7B imp-exp'!A$22:A$38,MATCH('LFA Expenditure_7B'!B94,'LFA Expenditure_7B imp-exp'!N$22:N$38,0)),"")</f>
        <v>RSSH: Health management information systems and M&amp;E</v>
      </c>
      <c r="D94" s="1207" t="str">
        <f>IFERROR(INDEX('LFA Expenditure_7B imp-exp'!B$22:B$38,MATCH('LFA Expenditure_7B'!B94,'LFA Expenditure_7B imp-exp'!N$22:N$38,0)),"")</f>
        <v>Other health information systems and M&amp;E intervention(s)</v>
      </c>
      <c r="E94" s="1193">
        <f>IFERROR(INDEX('LFA Expenditure_7B imp-exp'!C$22:C$38,MATCH('LFA Expenditure_7B'!B94,'LFA Expenditure_7B imp-exp'!N$22:N$38,0)),"")</f>
        <v>269508.47779754101</v>
      </c>
      <c r="F94" s="1193">
        <f>'PR Expenditure_7A'!F95</f>
        <v>233720.43999999997</v>
      </c>
      <c r="G94" s="1194"/>
      <c r="H94" s="1193">
        <f t="shared" si="21"/>
        <v>35788.037797541037</v>
      </c>
      <c r="I94" s="1195">
        <f t="shared" si="22"/>
        <v>0.86720997391248833</v>
      </c>
      <c r="J94" s="1196"/>
      <c r="K94" s="1108"/>
      <c r="L94" s="1193">
        <f>IFERROR(INDEX('LFA Expenditure_7B imp-exp'!J$22:J$38,MATCH('LFA Expenditure_7B'!B94,'LFA Expenditure_7B imp-exp'!N$22:N$38,0)),"")</f>
        <v>378887.275753639</v>
      </c>
      <c r="M94" s="1194"/>
      <c r="N94" s="1193">
        <f t="shared" si="23"/>
        <v>378887.275753639</v>
      </c>
      <c r="O94" s="1201">
        <f t="shared" si="24"/>
        <v>0</v>
      </c>
      <c r="P94" s="1356"/>
      <c r="Q94" s="656"/>
      <c r="R94" s="656"/>
      <c r="S94" s="657"/>
      <c r="T94" s="657"/>
      <c r="U94" s="657"/>
      <c r="V94" s="657"/>
    </row>
    <row r="95" spans="1:26" ht="15" x14ac:dyDescent="0.2">
      <c r="A95" s="1010" t="str">
        <f t="shared" si="20"/>
        <v>Show</v>
      </c>
      <c r="B95" s="1010" t="s">
        <v>1104</v>
      </c>
      <c r="C95" s="1209" t="str">
        <f>IFERROR(INDEX('LFA Expenditure_7B imp-exp'!A$22:A$38,MATCH('LFA Expenditure_7B'!B95,'LFA Expenditure_7B imp-exp'!N$22:N$38,0)),"")</f>
        <v>Program management</v>
      </c>
      <c r="D95" s="1207" t="str">
        <f>IFERROR(INDEX('LFA Expenditure_7B imp-exp'!B$22:B$38,MATCH('LFA Expenditure_7B'!B95,'LFA Expenditure_7B imp-exp'!N$22:N$38,0)),"")</f>
        <v>Grant management</v>
      </c>
      <c r="E95" s="1193">
        <f>IFERROR(INDEX('LFA Expenditure_7B imp-exp'!C$22:C$38,MATCH('LFA Expenditure_7B'!B95,'LFA Expenditure_7B imp-exp'!N$22:N$38,0)),"")</f>
        <v>355722.90340911603</v>
      </c>
      <c r="F95" s="1193">
        <f>'PR Expenditure_7A'!F96</f>
        <v>355536.18999999994</v>
      </c>
      <c r="G95" s="1194"/>
      <c r="H95" s="1193">
        <f t="shared" si="21"/>
        <v>186.71340911608422</v>
      </c>
      <c r="I95" s="1195">
        <f t="shared" si="22"/>
        <v>0.99947511558202551</v>
      </c>
      <c r="J95" s="1196"/>
      <c r="K95" s="1108"/>
      <c r="L95" s="1193">
        <f>IFERROR(INDEX('LFA Expenditure_7B imp-exp'!J$22:J$38,MATCH('LFA Expenditure_7B'!B95,'LFA Expenditure_7B imp-exp'!N$22:N$38,0)),"")</f>
        <v>548501.40004567802</v>
      </c>
      <c r="M95" s="1194"/>
      <c r="N95" s="1193">
        <f t="shared" si="23"/>
        <v>548501.40004567802</v>
      </c>
      <c r="O95" s="1201">
        <f t="shared" si="24"/>
        <v>0</v>
      </c>
      <c r="P95" s="1356"/>
      <c r="Q95" s="656"/>
      <c r="R95" s="656"/>
      <c r="S95" s="657"/>
      <c r="T95" s="657"/>
      <c r="U95" s="657"/>
      <c r="V95" s="657"/>
    </row>
    <row r="96" spans="1:26" ht="15" x14ac:dyDescent="0.2">
      <c r="A96" s="1010" t="str">
        <f t="shared" si="20"/>
        <v>Show</v>
      </c>
      <c r="B96" s="1010" t="s">
        <v>1105</v>
      </c>
      <c r="C96" s="1209" t="str">
        <f>IFERROR(INDEX('LFA Expenditure_7B imp-exp'!A$22:A$38,MATCH('LFA Expenditure_7B'!B96,'LFA Expenditure_7B imp-exp'!N$22:N$38,0)),"")</f>
        <v>COVID-19</v>
      </c>
      <c r="D96" s="1207" t="str">
        <f>IFERROR(INDEX('LFA Expenditure_7B imp-exp'!B$22:B$38,MATCH('LFA Expenditure_7B'!B96,'LFA Expenditure_7B imp-exp'!N$22:N$38,0)),"")</f>
        <v>Risk mitigation for disease programs</v>
      </c>
      <c r="E96" s="1193">
        <f>IFERROR(INDEX('LFA Expenditure_7B imp-exp'!C$22:C$38,MATCH('LFA Expenditure_7B'!B96,'LFA Expenditure_7B imp-exp'!N$22:N$38,0)),"")</f>
        <v>286852.57666666701</v>
      </c>
      <c r="F96" s="1193">
        <f>'PR Expenditure_7A'!F97</f>
        <v>273980.17000000004</v>
      </c>
      <c r="G96" s="1194"/>
      <c r="H96" s="1193">
        <f t="shared" si="21"/>
        <v>12872.406666666968</v>
      </c>
      <c r="I96" s="1195">
        <f t="shared" si="22"/>
        <v>0.95512535806284504</v>
      </c>
      <c r="J96" s="1196"/>
      <c r="K96" s="1108"/>
      <c r="L96" s="1193">
        <f>IFERROR(INDEX('LFA Expenditure_7B imp-exp'!J$22:J$38,MATCH('LFA Expenditure_7B'!B96,'LFA Expenditure_7B imp-exp'!N$22:N$38,0)),"")</f>
        <v>286852.57666666701</v>
      </c>
      <c r="M96" s="1194"/>
      <c r="N96" s="1193">
        <f t="shared" si="23"/>
        <v>286852.57666666701</v>
      </c>
      <c r="O96" s="1201">
        <f t="shared" si="24"/>
        <v>0</v>
      </c>
      <c r="P96" s="1356"/>
      <c r="Q96" s="656"/>
      <c r="R96" s="656"/>
      <c r="S96" s="657"/>
      <c r="T96" s="657"/>
      <c r="U96" s="657"/>
      <c r="V96" s="657"/>
    </row>
    <row r="97" spans="1:22" ht="25.5" x14ac:dyDescent="0.2">
      <c r="A97" s="1010" t="str">
        <f t="shared" si="20"/>
        <v>Show</v>
      </c>
      <c r="B97" s="1010" t="s">
        <v>1106</v>
      </c>
      <c r="C97" s="1209" t="str">
        <f>IFERROR(INDEX('LFA Expenditure_7B imp-exp'!A$22:A$38,MATCH('LFA Expenditure_7B'!B97,'LFA Expenditure_7B imp-exp'!N$22:N$38,0)),"")</f>
        <v>COVID-19</v>
      </c>
      <c r="D97" s="1207" t="str">
        <f>IFERROR(INDEX('LFA Expenditure_7B imp-exp'!B$22:B$38,MATCH('LFA Expenditure_7B'!B97,'LFA Expenditure_7B imp-exp'!N$22:N$38,0)),"")</f>
        <v>COVID-19 control and containment including health systems strengthening</v>
      </c>
      <c r="E97" s="1193">
        <f>IFERROR(INDEX('LFA Expenditure_7B imp-exp'!C$22:C$38,MATCH('LFA Expenditure_7B'!B97,'LFA Expenditure_7B imp-exp'!N$22:N$38,0)),"")</f>
        <v>1326520.7551282099</v>
      </c>
      <c r="F97" s="1193">
        <f>'PR Expenditure_7A'!F98</f>
        <v>258810.78000000003</v>
      </c>
      <c r="G97" s="1194"/>
      <c r="H97" s="1193">
        <f t="shared" si="21"/>
        <v>1067709.9751282099</v>
      </c>
      <c r="I97" s="1195">
        <f t="shared" si="22"/>
        <v>0.19510496085301404</v>
      </c>
      <c r="J97" s="1196"/>
      <c r="K97" s="1108"/>
      <c r="L97" s="1193">
        <f>IFERROR(INDEX('LFA Expenditure_7B imp-exp'!J$22:J$38,MATCH('LFA Expenditure_7B'!B97,'LFA Expenditure_7B imp-exp'!N$22:N$38,0)),"")</f>
        <v>1326520.7551282099</v>
      </c>
      <c r="M97" s="1194"/>
      <c r="N97" s="1193">
        <f t="shared" si="23"/>
        <v>1326520.7551282099</v>
      </c>
      <c r="O97" s="1201">
        <f t="shared" si="24"/>
        <v>0</v>
      </c>
      <c r="P97" s="1356"/>
      <c r="Q97" s="656"/>
      <c r="R97" s="656"/>
      <c r="S97" s="657"/>
      <c r="T97" s="657"/>
      <c r="U97" s="657"/>
      <c r="V97" s="657"/>
    </row>
    <row r="98" spans="1:22" ht="15" hidden="1" x14ac:dyDescent="0.2">
      <c r="A98" s="1010" t="str">
        <f t="shared" si="20"/>
        <v>Don't Show</v>
      </c>
      <c r="B98" s="1010" t="s">
        <v>1107</v>
      </c>
      <c r="C98" s="1209" t="str">
        <f>IFERROR(INDEX('LFA Expenditure_7B imp-exp'!A$22:A$38,MATCH('LFA Expenditure_7B'!B98,'LFA Expenditure_7B imp-exp'!N$22:N$38,0)),"")</f>
        <v/>
      </c>
      <c r="D98" s="1207" t="str">
        <f>IFERROR(INDEX('LFA Expenditure_7B imp-exp'!B$22:B$38,MATCH('LFA Expenditure_7B'!B98,'LFA Expenditure_7B imp-exp'!N$22:N$38,0)),"")</f>
        <v/>
      </c>
      <c r="E98" s="1193" t="str">
        <f>IFERROR(INDEX('LFA Expenditure_7B imp-exp'!C$22:C$38,MATCH('LFA Expenditure_7B'!B98,'LFA Expenditure_7B imp-exp'!N$22:N$38,0)),"")</f>
        <v/>
      </c>
      <c r="F98" s="1193">
        <f>'PR Expenditure_7A'!F99</f>
        <v>0</v>
      </c>
      <c r="G98" s="1194"/>
      <c r="H98" s="1193">
        <f t="shared" si="21"/>
        <v>0</v>
      </c>
      <c r="I98" s="1195" t="e">
        <f t="shared" si="22"/>
        <v>#VALUE!</v>
      </c>
      <c r="J98" s="1196"/>
      <c r="K98" s="1108"/>
      <c r="L98" s="1193" t="str">
        <f>IFERROR(INDEX('LFA Expenditure_7B imp-exp'!J$22:J$38,MATCH('LFA Expenditure_7B'!B98,'LFA Expenditure_7B imp-exp'!N$22:N$38,0)),"")</f>
        <v/>
      </c>
      <c r="M98" s="1194"/>
      <c r="N98" s="1193">
        <f t="shared" si="23"/>
        <v>0</v>
      </c>
      <c r="O98" s="1201" t="e">
        <f t="shared" si="24"/>
        <v>#VALUE!</v>
      </c>
      <c r="P98" s="1356"/>
      <c r="Q98" s="656"/>
      <c r="R98" s="656"/>
      <c r="S98" s="657"/>
      <c r="T98" s="657"/>
      <c r="U98" s="657"/>
      <c r="V98" s="657"/>
    </row>
    <row r="99" spans="1:22" ht="15" hidden="1" x14ac:dyDescent="0.2">
      <c r="A99" s="1010" t="str">
        <f t="shared" si="20"/>
        <v>Don't Show</v>
      </c>
      <c r="B99" s="1010" t="s">
        <v>1108</v>
      </c>
      <c r="C99" s="1209" t="str">
        <f>IFERROR(INDEX('LFA Expenditure_7B imp-exp'!A$22:A$38,MATCH('LFA Expenditure_7B'!B99,'LFA Expenditure_7B imp-exp'!N$22:N$38,0)),"")</f>
        <v/>
      </c>
      <c r="D99" s="1207" t="str">
        <f>IFERROR(INDEX('LFA Expenditure_7B imp-exp'!B$22:B$38,MATCH('LFA Expenditure_7B'!B99,'LFA Expenditure_7B imp-exp'!N$22:N$38,0)),"")</f>
        <v/>
      </c>
      <c r="E99" s="1193" t="str">
        <f>IFERROR(INDEX('LFA Expenditure_7B imp-exp'!C$22:C$38,MATCH('LFA Expenditure_7B'!B99,'LFA Expenditure_7B imp-exp'!N$22:N$38,0)),"")</f>
        <v/>
      </c>
      <c r="F99" s="1193">
        <f>'PR Expenditure_7A'!F100</f>
        <v>0</v>
      </c>
      <c r="G99" s="1194"/>
      <c r="H99" s="1193">
        <f t="shared" si="21"/>
        <v>0</v>
      </c>
      <c r="I99" s="1195" t="e">
        <f t="shared" si="22"/>
        <v>#VALUE!</v>
      </c>
      <c r="J99" s="1196"/>
      <c r="K99" s="1108"/>
      <c r="L99" s="1193" t="str">
        <f>IFERROR(INDEX('LFA Expenditure_7B imp-exp'!J$22:J$38,MATCH('LFA Expenditure_7B'!B99,'LFA Expenditure_7B imp-exp'!N$22:N$38,0)),"")</f>
        <v/>
      </c>
      <c r="M99" s="1194"/>
      <c r="N99" s="1193">
        <f t="shared" si="23"/>
        <v>0</v>
      </c>
      <c r="O99" s="1201" t="e">
        <f t="shared" si="24"/>
        <v>#VALUE!</v>
      </c>
      <c r="P99" s="1356"/>
      <c r="Q99" s="656"/>
      <c r="R99" s="656"/>
      <c r="S99" s="657"/>
      <c r="T99" s="657"/>
      <c r="U99" s="657"/>
      <c r="V99" s="657"/>
    </row>
    <row r="100" spans="1:22" ht="15" hidden="1" x14ac:dyDescent="0.2">
      <c r="A100" s="1010" t="str">
        <f t="shared" si="20"/>
        <v>Don't Show</v>
      </c>
      <c r="B100" s="1010" t="s">
        <v>1109</v>
      </c>
      <c r="C100" s="1209" t="str">
        <f>IFERROR(INDEX('LFA Expenditure_7B imp-exp'!A$22:A$38,MATCH('LFA Expenditure_7B'!B100,'LFA Expenditure_7B imp-exp'!N$22:N$38,0)),"")</f>
        <v/>
      </c>
      <c r="D100" s="1207" t="str">
        <f>IFERROR(INDEX('LFA Expenditure_7B imp-exp'!B$22:B$38,MATCH('LFA Expenditure_7B'!B100,'LFA Expenditure_7B imp-exp'!N$22:N$38,0)),"")</f>
        <v/>
      </c>
      <c r="E100" s="1193" t="str">
        <f>IFERROR(INDEX('LFA Expenditure_7B imp-exp'!C$22:C$38,MATCH('LFA Expenditure_7B'!B100,'LFA Expenditure_7B imp-exp'!N$22:N$38,0)),"")</f>
        <v/>
      </c>
      <c r="F100" s="1193">
        <f>'PR Expenditure_7A'!F101</f>
        <v>0</v>
      </c>
      <c r="G100" s="1194"/>
      <c r="H100" s="1193">
        <f t="shared" si="21"/>
        <v>0</v>
      </c>
      <c r="I100" s="1195" t="e">
        <f t="shared" si="22"/>
        <v>#VALUE!</v>
      </c>
      <c r="J100" s="1196"/>
      <c r="K100" s="1108"/>
      <c r="L100" s="1193" t="str">
        <f>IFERROR(INDEX('LFA Expenditure_7B imp-exp'!J$22:J$38,MATCH('LFA Expenditure_7B'!B100,'LFA Expenditure_7B imp-exp'!N$22:N$38,0)),"")</f>
        <v/>
      </c>
      <c r="M100" s="1194"/>
      <c r="N100" s="1193">
        <f t="shared" si="23"/>
        <v>0</v>
      </c>
      <c r="O100" s="1201" t="e">
        <f t="shared" si="24"/>
        <v>#VALUE!</v>
      </c>
      <c r="P100" s="1356"/>
      <c r="Q100" s="656"/>
      <c r="R100" s="656"/>
      <c r="S100" s="657"/>
      <c r="T100" s="657"/>
      <c r="U100" s="657"/>
      <c r="V100" s="657"/>
    </row>
    <row r="101" spans="1:22" ht="15" hidden="1" x14ac:dyDescent="0.2">
      <c r="A101" s="1010" t="str">
        <f t="shared" si="20"/>
        <v>Don't Show</v>
      </c>
      <c r="B101" s="1010" t="s">
        <v>1110</v>
      </c>
      <c r="C101" s="1209" t="str">
        <f>IFERROR(INDEX('LFA Expenditure_7B imp-exp'!A$22:A$38,MATCH('LFA Expenditure_7B'!B101,'LFA Expenditure_7B imp-exp'!N$22:N$38,0)),"")</f>
        <v/>
      </c>
      <c r="D101" s="1207" t="str">
        <f>IFERROR(INDEX('LFA Expenditure_7B imp-exp'!B$22:B$38,MATCH('LFA Expenditure_7B'!B101,'LFA Expenditure_7B imp-exp'!N$22:N$38,0)),"")</f>
        <v/>
      </c>
      <c r="E101" s="1193" t="str">
        <f>IFERROR(INDEX('LFA Expenditure_7B imp-exp'!C$22:C$38,MATCH('LFA Expenditure_7B'!B101,'LFA Expenditure_7B imp-exp'!N$22:N$38,0)),"")</f>
        <v/>
      </c>
      <c r="F101" s="1193">
        <f>'PR Expenditure_7A'!F102</f>
        <v>0</v>
      </c>
      <c r="G101" s="1194"/>
      <c r="H101" s="1193">
        <f t="shared" si="21"/>
        <v>0</v>
      </c>
      <c r="I101" s="1195" t="e">
        <f t="shared" si="22"/>
        <v>#VALUE!</v>
      </c>
      <c r="J101" s="1196"/>
      <c r="K101" s="1108"/>
      <c r="L101" s="1193" t="str">
        <f>IFERROR(INDEX('LFA Expenditure_7B imp-exp'!J$22:J$38,MATCH('LFA Expenditure_7B'!B101,'LFA Expenditure_7B imp-exp'!N$22:N$38,0)),"")</f>
        <v/>
      </c>
      <c r="M101" s="1194"/>
      <c r="N101" s="1193">
        <f t="shared" si="23"/>
        <v>0</v>
      </c>
      <c r="O101" s="1201" t="e">
        <f t="shared" si="24"/>
        <v>#VALUE!</v>
      </c>
      <c r="P101" s="1356"/>
      <c r="Q101" s="656"/>
      <c r="R101" s="656"/>
      <c r="S101" s="657"/>
      <c r="T101" s="657"/>
      <c r="U101" s="657"/>
      <c r="V101" s="657"/>
    </row>
    <row r="102" spans="1:22" ht="15" hidden="1" x14ac:dyDescent="0.2">
      <c r="A102" s="1010" t="str">
        <f t="shared" si="20"/>
        <v>Don't Show</v>
      </c>
      <c r="B102" s="1010" t="s">
        <v>1111</v>
      </c>
      <c r="C102" s="1209" t="str">
        <f>IFERROR(INDEX('LFA Expenditure_7B imp-exp'!A$22:A$38,MATCH('LFA Expenditure_7B'!B102,'LFA Expenditure_7B imp-exp'!N$22:N$38,0)),"")</f>
        <v/>
      </c>
      <c r="D102" s="1207" t="str">
        <f>IFERROR(INDEX('LFA Expenditure_7B imp-exp'!B$22:B$38,MATCH('LFA Expenditure_7B'!B102,'LFA Expenditure_7B imp-exp'!N$22:N$38,0)),"")</f>
        <v/>
      </c>
      <c r="E102" s="1193" t="str">
        <f>IFERROR(INDEX('LFA Expenditure_7B imp-exp'!C$22:C$38,MATCH('LFA Expenditure_7B'!B102,'LFA Expenditure_7B imp-exp'!N$22:N$38,0)),"")</f>
        <v/>
      </c>
      <c r="F102" s="1193">
        <f>'PR Expenditure_7A'!F103</f>
        <v>0</v>
      </c>
      <c r="G102" s="1194"/>
      <c r="H102" s="1193">
        <f t="shared" si="21"/>
        <v>0</v>
      </c>
      <c r="I102" s="1195" t="e">
        <f t="shared" si="22"/>
        <v>#VALUE!</v>
      </c>
      <c r="J102" s="1196"/>
      <c r="K102" s="1108"/>
      <c r="L102" s="1193" t="str">
        <f>IFERROR(INDEX('LFA Expenditure_7B imp-exp'!J$22:J$38,MATCH('LFA Expenditure_7B'!B102,'LFA Expenditure_7B imp-exp'!N$22:N$38,0)),"")</f>
        <v/>
      </c>
      <c r="M102" s="1194"/>
      <c r="N102" s="1193">
        <f t="shared" si="23"/>
        <v>0</v>
      </c>
      <c r="O102" s="1201" t="e">
        <f t="shared" si="24"/>
        <v>#VALUE!</v>
      </c>
      <c r="P102" s="1356"/>
      <c r="Q102" s="656"/>
      <c r="R102" s="656"/>
      <c r="S102" s="657"/>
      <c r="T102" s="657"/>
      <c r="U102" s="657"/>
      <c r="V102" s="657"/>
    </row>
    <row r="103" spans="1:22" ht="15" hidden="1" x14ac:dyDescent="0.2">
      <c r="A103" s="1010" t="str">
        <f t="shared" si="20"/>
        <v>Don't Show</v>
      </c>
      <c r="B103" s="1010" t="s">
        <v>1112</v>
      </c>
      <c r="C103" s="1209" t="str">
        <f>IFERROR(INDEX('LFA Expenditure_7B imp-exp'!A$22:A$38,MATCH('LFA Expenditure_7B'!B103,'LFA Expenditure_7B imp-exp'!N$22:N$38,0)),"")</f>
        <v/>
      </c>
      <c r="D103" s="1207" t="str">
        <f>IFERROR(INDEX('LFA Expenditure_7B imp-exp'!B$22:B$38,MATCH('LFA Expenditure_7B'!B103,'LFA Expenditure_7B imp-exp'!N$22:N$38,0)),"")</f>
        <v/>
      </c>
      <c r="E103" s="1193" t="str">
        <f>IFERROR(INDEX('LFA Expenditure_7B imp-exp'!C$22:C$38,MATCH('LFA Expenditure_7B'!B103,'LFA Expenditure_7B imp-exp'!N$22:N$38,0)),"")</f>
        <v/>
      </c>
      <c r="F103" s="1193">
        <f>'PR Expenditure_7A'!F104</f>
        <v>0</v>
      </c>
      <c r="G103" s="1194"/>
      <c r="H103" s="1193">
        <f t="shared" si="21"/>
        <v>0</v>
      </c>
      <c r="I103" s="1195" t="e">
        <f t="shared" si="22"/>
        <v>#VALUE!</v>
      </c>
      <c r="J103" s="1196"/>
      <c r="K103" s="1108"/>
      <c r="L103" s="1193" t="str">
        <f>IFERROR(INDEX('LFA Expenditure_7B imp-exp'!J$22:J$38,MATCH('LFA Expenditure_7B'!B103,'LFA Expenditure_7B imp-exp'!N$22:N$38,0)),"")</f>
        <v/>
      </c>
      <c r="M103" s="1194"/>
      <c r="N103" s="1193">
        <f t="shared" si="23"/>
        <v>0</v>
      </c>
      <c r="O103" s="1201" t="e">
        <f t="shared" si="24"/>
        <v>#VALUE!</v>
      </c>
      <c r="P103" s="1356"/>
      <c r="Q103" s="656"/>
      <c r="R103" s="656"/>
      <c r="S103" s="657"/>
      <c r="T103" s="657"/>
      <c r="U103" s="657"/>
      <c r="V103" s="657"/>
    </row>
    <row r="104" spans="1:22" ht="15" hidden="1" x14ac:dyDescent="0.2">
      <c r="A104" s="1010" t="str">
        <f t="shared" si="20"/>
        <v>Don't Show</v>
      </c>
      <c r="B104" s="1010" t="s">
        <v>1113</v>
      </c>
      <c r="C104" s="1209" t="str">
        <f>IFERROR(INDEX('LFA Expenditure_7B imp-exp'!A$22:A$38,MATCH('LFA Expenditure_7B'!B104,'LFA Expenditure_7B imp-exp'!N$22:N$38,0)),"")</f>
        <v/>
      </c>
      <c r="D104" s="1207" t="str">
        <f>IFERROR(INDEX('LFA Expenditure_7B imp-exp'!B$22:B$38,MATCH('LFA Expenditure_7B'!B104,'LFA Expenditure_7B imp-exp'!N$22:N$38,0)),"")</f>
        <v/>
      </c>
      <c r="E104" s="1193" t="str">
        <f>IFERROR(INDEX('LFA Expenditure_7B imp-exp'!C$22:C$38,MATCH('LFA Expenditure_7B'!B104,'LFA Expenditure_7B imp-exp'!N$22:N$38,0)),"")</f>
        <v/>
      </c>
      <c r="F104" s="1193">
        <f>'PR Expenditure_7A'!F105</f>
        <v>0</v>
      </c>
      <c r="G104" s="1194"/>
      <c r="H104" s="1193">
        <f t="shared" si="21"/>
        <v>0</v>
      </c>
      <c r="I104" s="1195" t="e">
        <f t="shared" si="22"/>
        <v>#VALUE!</v>
      </c>
      <c r="J104" s="1196"/>
      <c r="K104" s="1108"/>
      <c r="L104" s="1193" t="str">
        <f>IFERROR(INDEX('LFA Expenditure_7B imp-exp'!J$22:J$38,MATCH('LFA Expenditure_7B'!B104,'LFA Expenditure_7B imp-exp'!N$22:N$38,0)),"")</f>
        <v/>
      </c>
      <c r="M104" s="1194"/>
      <c r="N104" s="1193">
        <f t="shared" si="23"/>
        <v>0</v>
      </c>
      <c r="O104" s="1201" t="e">
        <f t="shared" si="24"/>
        <v>#VALUE!</v>
      </c>
      <c r="P104" s="1356"/>
      <c r="Q104" s="656"/>
      <c r="R104" s="656"/>
      <c r="S104" s="657"/>
      <c r="T104" s="657"/>
      <c r="U104" s="657"/>
      <c r="V104" s="657"/>
    </row>
    <row r="105" spans="1:22" ht="15" hidden="1" x14ac:dyDescent="0.2">
      <c r="A105" s="1010" t="str">
        <f t="shared" si="20"/>
        <v>Don't Show</v>
      </c>
      <c r="B105" s="1010" t="s">
        <v>1114</v>
      </c>
      <c r="C105" s="1209" t="str">
        <f>IFERROR(INDEX('LFA Expenditure_7B imp-exp'!A$22:A$38,MATCH('LFA Expenditure_7B'!B105,'LFA Expenditure_7B imp-exp'!N$22:N$38,0)),"")</f>
        <v/>
      </c>
      <c r="D105" s="1207" t="str">
        <f>IFERROR(INDEX('LFA Expenditure_7B imp-exp'!B$22:B$38,MATCH('LFA Expenditure_7B'!B105,'LFA Expenditure_7B imp-exp'!N$22:N$38,0)),"")</f>
        <v/>
      </c>
      <c r="E105" s="1193" t="str">
        <f>IFERROR(INDEX('LFA Expenditure_7B imp-exp'!C$22:C$38,MATCH('LFA Expenditure_7B'!B105,'LFA Expenditure_7B imp-exp'!N$22:N$38,0)),"")</f>
        <v/>
      </c>
      <c r="F105" s="1193">
        <f>'PR Expenditure_7A'!F106</f>
        <v>0</v>
      </c>
      <c r="G105" s="1194"/>
      <c r="H105" s="1193">
        <f t="shared" si="21"/>
        <v>0</v>
      </c>
      <c r="I105" s="1195" t="e">
        <f t="shared" si="22"/>
        <v>#VALUE!</v>
      </c>
      <c r="J105" s="1196"/>
      <c r="K105" s="1108"/>
      <c r="L105" s="1193" t="str">
        <f>IFERROR(INDEX('LFA Expenditure_7B imp-exp'!J$22:J$38,MATCH('LFA Expenditure_7B'!B105,'LFA Expenditure_7B imp-exp'!N$22:N$38,0)),"")</f>
        <v/>
      </c>
      <c r="M105" s="1194"/>
      <c r="N105" s="1193">
        <f t="shared" si="23"/>
        <v>0</v>
      </c>
      <c r="O105" s="1201" t="e">
        <f t="shared" si="24"/>
        <v>#VALUE!</v>
      </c>
      <c r="P105" s="1356"/>
      <c r="Q105" s="656"/>
      <c r="R105" s="656"/>
      <c r="S105" s="657"/>
      <c r="T105" s="657"/>
      <c r="U105" s="657"/>
      <c r="V105" s="657"/>
    </row>
    <row r="106" spans="1:22" ht="15" hidden="1" x14ac:dyDescent="0.2">
      <c r="A106" s="1010" t="str">
        <f t="shared" si="20"/>
        <v>Don't Show</v>
      </c>
      <c r="B106" s="1010" t="s">
        <v>1115</v>
      </c>
      <c r="C106" s="1209" t="str">
        <f>IFERROR(INDEX('LFA Expenditure_7B imp-exp'!A$22:A$38,MATCH('LFA Expenditure_7B'!B106,'LFA Expenditure_7B imp-exp'!N$22:N$38,0)),"")</f>
        <v/>
      </c>
      <c r="D106" s="1207" t="str">
        <f>IFERROR(INDEX('LFA Expenditure_7B imp-exp'!B$22:B$38,MATCH('LFA Expenditure_7B'!B106,'LFA Expenditure_7B imp-exp'!N$22:N$38,0)),"")</f>
        <v/>
      </c>
      <c r="E106" s="1193" t="str">
        <f>IFERROR(INDEX('LFA Expenditure_7B imp-exp'!C$22:C$38,MATCH('LFA Expenditure_7B'!B106,'LFA Expenditure_7B imp-exp'!N$22:N$38,0)),"")</f>
        <v/>
      </c>
      <c r="F106" s="1193">
        <f>'PR Expenditure_7A'!F107</f>
        <v>0</v>
      </c>
      <c r="G106" s="1194"/>
      <c r="H106" s="1193">
        <f t="shared" si="21"/>
        <v>0</v>
      </c>
      <c r="I106" s="1195" t="e">
        <f t="shared" si="22"/>
        <v>#VALUE!</v>
      </c>
      <c r="J106" s="1196"/>
      <c r="K106" s="1108"/>
      <c r="L106" s="1193" t="str">
        <f>IFERROR(INDEX('LFA Expenditure_7B imp-exp'!J$22:J$38,MATCH('LFA Expenditure_7B'!B106,'LFA Expenditure_7B imp-exp'!N$22:N$38,0)),"")</f>
        <v/>
      </c>
      <c r="M106" s="1194"/>
      <c r="N106" s="1193">
        <f t="shared" si="23"/>
        <v>0</v>
      </c>
      <c r="O106" s="1201" t="e">
        <f t="shared" si="24"/>
        <v>#VALUE!</v>
      </c>
      <c r="P106" s="1356"/>
      <c r="Q106" s="656"/>
      <c r="R106" s="656"/>
      <c r="S106" s="657"/>
      <c r="T106" s="657"/>
      <c r="U106" s="657"/>
      <c r="V106" s="657"/>
    </row>
    <row r="107" spans="1:22" ht="15" hidden="1" x14ac:dyDescent="0.2">
      <c r="A107" s="1010" t="str">
        <f t="shared" si="20"/>
        <v>Don't Show</v>
      </c>
      <c r="B107" s="1010" t="s">
        <v>1116</v>
      </c>
      <c r="C107" s="1209" t="str">
        <f>IFERROR(INDEX('LFA Expenditure_7B imp-exp'!A$22:A$38,MATCH('LFA Expenditure_7B'!B107,'LFA Expenditure_7B imp-exp'!N$22:N$38,0)),"")</f>
        <v/>
      </c>
      <c r="D107" s="1207" t="str">
        <f>IFERROR(INDEX('LFA Expenditure_7B imp-exp'!B$22:B$38,MATCH('LFA Expenditure_7B'!B107,'LFA Expenditure_7B imp-exp'!N$22:N$38,0)),"")</f>
        <v/>
      </c>
      <c r="E107" s="1193" t="str">
        <f>IFERROR(INDEX('LFA Expenditure_7B imp-exp'!C$22:C$38,MATCH('LFA Expenditure_7B'!B107,'LFA Expenditure_7B imp-exp'!N$22:N$38,0)),"")</f>
        <v/>
      </c>
      <c r="F107" s="1193">
        <f>'PR Expenditure_7A'!F108</f>
        <v>0</v>
      </c>
      <c r="G107" s="1194"/>
      <c r="H107" s="1193">
        <f t="shared" si="21"/>
        <v>0</v>
      </c>
      <c r="I107" s="1195" t="e">
        <f t="shared" si="22"/>
        <v>#VALUE!</v>
      </c>
      <c r="J107" s="1196"/>
      <c r="K107" s="1108"/>
      <c r="L107" s="1193" t="str">
        <f>IFERROR(INDEX('LFA Expenditure_7B imp-exp'!J$22:J$38,MATCH('LFA Expenditure_7B'!B107,'LFA Expenditure_7B imp-exp'!N$22:N$38,0)),"")</f>
        <v/>
      </c>
      <c r="M107" s="1194"/>
      <c r="N107" s="1193">
        <f t="shared" si="23"/>
        <v>0</v>
      </c>
      <c r="O107" s="1201" t="e">
        <f t="shared" si="24"/>
        <v>#VALUE!</v>
      </c>
      <c r="P107" s="1356"/>
      <c r="Q107" s="656"/>
      <c r="R107" s="656"/>
      <c r="S107" s="657"/>
      <c r="T107" s="657"/>
      <c r="U107" s="657"/>
      <c r="V107" s="657"/>
    </row>
    <row r="108" spans="1:22" ht="15" hidden="1" x14ac:dyDescent="0.2">
      <c r="A108" s="1010" t="str">
        <f t="shared" si="20"/>
        <v>Don't Show</v>
      </c>
      <c r="B108" s="1010" t="s">
        <v>1117</v>
      </c>
      <c r="C108" s="1209" t="str">
        <f>IFERROR(INDEX('LFA Expenditure_7B imp-exp'!A$22:A$38,MATCH('LFA Expenditure_7B'!B108,'LFA Expenditure_7B imp-exp'!N$22:N$38,0)),"")</f>
        <v/>
      </c>
      <c r="D108" s="1207" t="str">
        <f>IFERROR(INDEX('LFA Expenditure_7B imp-exp'!B$22:B$38,MATCH('LFA Expenditure_7B'!B108,'LFA Expenditure_7B imp-exp'!N$22:N$38,0)),"")</f>
        <v/>
      </c>
      <c r="E108" s="1193" t="str">
        <f>IFERROR(INDEX('LFA Expenditure_7B imp-exp'!C$22:C$38,MATCH('LFA Expenditure_7B'!B108,'LFA Expenditure_7B imp-exp'!N$22:N$38,0)),"")</f>
        <v/>
      </c>
      <c r="F108" s="1193">
        <f>'PR Expenditure_7A'!F109</f>
        <v>0</v>
      </c>
      <c r="G108" s="1194"/>
      <c r="H108" s="1193">
        <f t="shared" si="21"/>
        <v>0</v>
      </c>
      <c r="I108" s="1195" t="e">
        <f t="shared" si="22"/>
        <v>#VALUE!</v>
      </c>
      <c r="J108" s="1196"/>
      <c r="K108" s="1108"/>
      <c r="L108" s="1193" t="str">
        <f>IFERROR(INDEX('LFA Expenditure_7B imp-exp'!J$22:J$38,MATCH('LFA Expenditure_7B'!B108,'LFA Expenditure_7B imp-exp'!N$22:N$38,0)),"")</f>
        <v/>
      </c>
      <c r="M108" s="1194"/>
      <c r="N108" s="1193">
        <f t="shared" si="23"/>
        <v>0</v>
      </c>
      <c r="O108" s="1201" t="e">
        <f t="shared" si="24"/>
        <v>#VALUE!</v>
      </c>
      <c r="P108" s="1356"/>
      <c r="Q108" s="656"/>
      <c r="R108" s="656"/>
      <c r="S108" s="657"/>
      <c r="T108" s="657"/>
      <c r="U108" s="657"/>
      <c r="V108" s="657"/>
    </row>
    <row r="109" spans="1:22" ht="15" hidden="1" x14ac:dyDescent="0.2">
      <c r="A109" s="1010" t="str">
        <f t="shared" si="20"/>
        <v>Don't Show</v>
      </c>
      <c r="B109" s="1010" t="s">
        <v>1118</v>
      </c>
      <c r="C109" s="1209" t="str">
        <f>IFERROR(INDEX('LFA Expenditure_7B imp-exp'!A$22:A$38,MATCH('LFA Expenditure_7B'!B109,'LFA Expenditure_7B imp-exp'!N$22:N$38,0)),"")</f>
        <v/>
      </c>
      <c r="D109" s="1207" t="str">
        <f>IFERROR(INDEX('LFA Expenditure_7B imp-exp'!B$22:B$38,MATCH('LFA Expenditure_7B'!B109,'LFA Expenditure_7B imp-exp'!N$22:N$38,0)),"")</f>
        <v/>
      </c>
      <c r="E109" s="1193" t="str">
        <f>IFERROR(INDEX('LFA Expenditure_7B imp-exp'!C$22:C$38,MATCH('LFA Expenditure_7B'!B109,'LFA Expenditure_7B imp-exp'!N$22:N$38,0)),"")</f>
        <v/>
      </c>
      <c r="F109" s="1193">
        <f>'PR Expenditure_7A'!F110</f>
        <v>0</v>
      </c>
      <c r="G109" s="1194"/>
      <c r="H109" s="1193">
        <f t="shared" si="21"/>
        <v>0</v>
      </c>
      <c r="I109" s="1195" t="e">
        <f t="shared" si="22"/>
        <v>#VALUE!</v>
      </c>
      <c r="J109" s="1196"/>
      <c r="K109" s="1108"/>
      <c r="L109" s="1193" t="str">
        <f>IFERROR(INDEX('LFA Expenditure_7B imp-exp'!J$22:J$38,MATCH('LFA Expenditure_7B'!B109,'LFA Expenditure_7B imp-exp'!N$22:N$38,0)),"")</f>
        <v/>
      </c>
      <c r="M109" s="1194"/>
      <c r="N109" s="1193">
        <f t="shared" si="23"/>
        <v>0</v>
      </c>
      <c r="O109" s="1201" t="e">
        <f t="shared" si="24"/>
        <v>#VALUE!</v>
      </c>
      <c r="P109" s="1356"/>
      <c r="Q109" s="656"/>
      <c r="R109" s="656"/>
      <c r="S109" s="657"/>
      <c r="T109" s="657"/>
      <c r="U109" s="657"/>
      <c r="V109" s="657"/>
    </row>
    <row r="110" spans="1:22" ht="15" hidden="1" x14ac:dyDescent="0.2">
      <c r="A110" s="1010" t="str">
        <f t="shared" si="20"/>
        <v>Don't Show</v>
      </c>
      <c r="B110" s="1010" t="s">
        <v>1119</v>
      </c>
      <c r="C110" s="1209" t="str">
        <f>IFERROR(INDEX('LFA Expenditure_7B imp-exp'!A$22:A$38,MATCH('LFA Expenditure_7B'!B110,'LFA Expenditure_7B imp-exp'!N$22:N$38,0)),"")</f>
        <v/>
      </c>
      <c r="D110" s="1207" t="str">
        <f>IFERROR(INDEX('LFA Expenditure_7B imp-exp'!B$22:B$38,MATCH('LFA Expenditure_7B'!B110,'LFA Expenditure_7B imp-exp'!N$22:N$38,0)),"")</f>
        <v/>
      </c>
      <c r="E110" s="1193" t="str">
        <f>IFERROR(INDEX('LFA Expenditure_7B imp-exp'!C$22:C$38,MATCH('LFA Expenditure_7B'!B110,'LFA Expenditure_7B imp-exp'!N$22:N$38,0)),"")</f>
        <v/>
      </c>
      <c r="F110" s="1193">
        <f>'PR Expenditure_7A'!F111</f>
        <v>0</v>
      </c>
      <c r="G110" s="1194"/>
      <c r="H110" s="1193">
        <f t="shared" si="21"/>
        <v>0</v>
      </c>
      <c r="I110" s="1195" t="e">
        <f t="shared" si="22"/>
        <v>#VALUE!</v>
      </c>
      <c r="J110" s="1196"/>
      <c r="K110" s="1108"/>
      <c r="L110" s="1193" t="str">
        <f>IFERROR(INDEX('LFA Expenditure_7B imp-exp'!J$22:J$38,MATCH('LFA Expenditure_7B'!B110,'LFA Expenditure_7B imp-exp'!N$22:N$38,0)),"")</f>
        <v/>
      </c>
      <c r="M110" s="1194"/>
      <c r="N110" s="1193">
        <f t="shared" si="23"/>
        <v>0</v>
      </c>
      <c r="O110" s="1201" t="e">
        <f t="shared" si="24"/>
        <v>#VALUE!</v>
      </c>
      <c r="P110" s="1356"/>
      <c r="Q110" s="656"/>
      <c r="R110" s="656"/>
      <c r="S110" s="657"/>
      <c r="T110" s="657"/>
      <c r="U110" s="657"/>
      <c r="V110" s="657"/>
    </row>
    <row r="111" spans="1:22" ht="15" hidden="1" x14ac:dyDescent="0.2">
      <c r="A111" s="1010" t="str">
        <f t="shared" si="20"/>
        <v>Don't Show</v>
      </c>
      <c r="B111" s="1010" t="s">
        <v>1120</v>
      </c>
      <c r="C111" s="1209" t="str">
        <f>IFERROR(INDEX('LFA Expenditure_7B imp-exp'!A$22:A$38,MATCH('LFA Expenditure_7B'!B111,'LFA Expenditure_7B imp-exp'!N$22:N$38,0)),"")</f>
        <v/>
      </c>
      <c r="D111" s="1207" t="str">
        <f>IFERROR(INDEX('LFA Expenditure_7B imp-exp'!B$22:B$38,MATCH('LFA Expenditure_7B'!B111,'LFA Expenditure_7B imp-exp'!N$22:N$38,0)),"")</f>
        <v/>
      </c>
      <c r="E111" s="1193" t="str">
        <f>IFERROR(INDEX('LFA Expenditure_7B imp-exp'!C$22:C$38,MATCH('LFA Expenditure_7B'!B111,'LFA Expenditure_7B imp-exp'!N$22:N$38,0)),"")</f>
        <v/>
      </c>
      <c r="F111" s="1193">
        <f>'PR Expenditure_7A'!F112</f>
        <v>0</v>
      </c>
      <c r="G111" s="1194"/>
      <c r="H111" s="1193">
        <f t="shared" si="21"/>
        <v>0</v>
      </c>
      <c r="I111" s="1195" t="e">
        <f t="shared" si="22"/>
        <v>#VALUE!</v>
      </c>
      <c r="J111" s="1196"/>
      <c r="K111" s="1108"/>
      <c r="L111" s="1193" t="str">
        <f>IFERROR(INDEX('LFA Expenditure_7B imp-exp'!J$22:J$38,MATCH('LFA Expenditure_7B'!B111,'LFA Expenditure_7B imp-exp'!N$22:N$38,0)),"")</f>
        <v/>
      </c>
      <c r="M111" s="1194"/>
      <c r="N111" s="1193">
        <f t="shared" si="23"/>
        <v>0</v>
      </c>
      <c r="O111" s="1201" t="e">
        <f t="shared" si="24"/>
        <v>#VALUE!</v>
      </c>
      <c r="P111" s="1356"/>
      <c r="Q111" s="656"/>
      <c r="R111" s="656"/>
      <c r="S111" s="657"/>
      <c r="T111" s="657"/>
      <c r="U111" s="657"/>
      <c r="V111" s="657"/>
    </row>
    <row r="112" spans="1:22" ht="15" hidden="1" x14ac:dyDescent="0.2">
      <c r="A112" s="1010" t="str">
        <f t="shared" si="20"/>
        <v>Don't Show</v>
      </c>
      <c r="B112" s="1010" t="s">
        <v>1121</v>
      </c>
      <c r="C112" s="1209" t="str">
        <f>IFERROR(INDEX('LFA Expenditure_7B imp-exp'!A$22:A$38,MATCH('LFA Expenditure_7B'!B112,'LFA Expenditure_7B imp-exp'!N$22:N$38,0)),"")</f>
        <v/>
      </c>
      <c r="D112" s="1207" t="str">
        <f>IFERROR(INDEX('LFA Expenditure_7B imp-exp'!B$22:B$38,MATCH('LFA Expenditure_7B'!B112,'LFA Expenditure_7B imp-exp'!N$22:N$38,0)),"")</f>
        <v/>
      </c>
      <c r="E112" s="1193" t="str">
        <f>IFERROR(INDEX('LFA Expenditure_7B imp-exp'!C$22:C$38,MATCH('LFA Expenditure_7B'!B112,'LFA Expenditure_7B imp-exp'!N$22:N$38,0)),"")</f>
        <v/>
      </c>
      <c r="F112" s="1193">
        <f>'PR Expenditure_7A'!F113</f>
        <v>0</v>
      </c>
      <c r="G112" s="1194"/>
      <c r="H112" s="1193">
        <f t="shared" si="21"/>
        <v>0</v>
      </c>
      <c r="I112" s="1195" t="e">
        <f t="shared" si="22"/>
        <v>#VALUE!</v>
      </c>
      <c r="J112" s="1196"/>
      <c r="K112" s="1108"/>
      <c r="L112" s="1193" t="str">
        <f>IFERROR(INDEX('LFA Expenditure_7B imp-exp'!J$22:J$38,MATCH('LFA Expenditure_7B'!B112,'LFA Expenditure_7B imp-exp'!N$22:N$38,0)),"")</f>
        <v/>
      </c>
      <c r="M112" s="1194"/>
      <c r="N112" s="1193">
        <f t="shared" si="23"/>
        <v>0</v>
      </c>
      <c r="O112" s="1201" t="e">
        <f t="shared" si="24"/>
        <v>#VALUE!</v>
      </c>
      <c r="P112" s="1356"/>
      <c r="Q112" s="656"/>
      <c r="R112" s="656"/>
      <c r="S112" s="657"/>
      <c r="T112" s="657"/>
      <c r="U112" s="657"/>
      <c r="V112" s="657"/>
    </row>
    <row r="113" spans="1:22" ht="15" hidden="1" x14ac:dyDescent="0.2">
      <c r="A113" s="1010" t="str">
        <f t="shared" si="20"/>
        <v>Don't Show</v>
      </c>
      <c r="B113" s="1010" t="s">
        <v>1122</v>
      </c>
      <c r="C113" s="1209" t="str">
        <f>IFERROR(INDEX('LFA Expenditure_7B imp-exp'!A$22:A$38,MATCH('LFA Expenditure_7B'!B113,'LFA Expenditure_7B imp-exp'!N$22:N$38,0)),"")</f>
        <v/>
      </c>
      <c r="D113" s="1207" t="str">
        <f>IFERROR(INDEX('LFA Expenditure_7B imp-exp'!B$22:B$38,MATCH('LFA Expenditure_7B'!B113,'LFA Expenditure_7B imp-exp'!N$22:N$38,0)),"")</f>
        <v/>
      </c>
      <c r="E113" s="1193" t="str">
        <f>IFERROR(INDEX('LFA Expenditure_7B imp-exp'!C$22:C$38,MATCH('LFA Expenditure_7B'!B113,'LFA Expenditure_7B imp-exp'!N$22:N$38,0)),"")</f>
        <v/>
      </c>
      <c r="F113" s="1193">
        <f>'PR Expenditure_7A'!F114</f>
        <v>0</v>
      </c>
      <c r="G113" s="1194"/>
      <c r="H113" s="1193">
        <f t="shared" si="21"/>
        <v>0</v>
      </c>
      <c r="I113" s="1195" t="e">
        <f t="shared" si="22"/>
        <v>#VALUE!</v>
      </c>
      <c r="J113" s="1196"/>
      <c r="K113" s="1108"/>
      <c r="L113" s="1193" t="str">
        <f>IFERROR(INDEX('LFA Expenditure_7B imp-exp'!J$22:J$38,MATCH('LFA Expenditure_7B'!B113,'LFA Expenditure_7B imp-exp'!N$22:N$38,0)),"")</f>
        <v/>
      </c>
      <c r="M113" s="1194"/>
      <c r="N113" s="1193">
        <f t="shared" si="23"/>
        <v>0</v>
      </c>
      <c r="O113" s="1201" t="e">
        <f t="shared" si="24"/>
        <v>#VALUE!</v>
      </c>
      <c r="P113" s="1356"/>
      <c r="Q113" s="656"/>
      <c r="R113" s="656"/>
      <c r="S113" s="657"/>
      <c r="T113" s="657"/>
      <c r="U113" s="657"/>
      <c r="V113" s="657"/>
    </row>
    <row r="114" spans="1:22" ht="15" hidden="1" x14ac:dyDescent="0.2">
      <c r="A114" s="1010" t="str">
        <f t="shared" si="20"/>
        <v>Don't Show</v>
      </c>
      <c r="B114" s="1010" t="s">
        <v>1123</v>
      </c>
      <c r="C114" s="1209" t="str">
        <f>IFERROR(INDEX('LFA Expenditure_7B imp-exp'!A$22:A$38,MATCH('LFA Expenditure_7B'!B114,'LFA Expenditure_7B imp-exp'!N$22:N$38,0)),"")</f>
        <v/>
      </c>
      <c r="D114" s="1207" t="str">
        <f>IFERROR(INDEX('LFA Expenditure_7B imp-exp'!B$22:B$38,MATCH('LFA Expenditure_7B'!B114,'LFA Expenditure_7B imp-exp'!N$22:N$38,0)),"")</f>
        <v/>
      </c>
      <c r="E114" s="1193" t="str">
        <f>IFERROR(INDEX('LFA Expenditure_7B imp-exp'!C$22:C$38,MATCH('LFA Expenditure_7B'!B114,'LFA Expenditure_7B imp-exp'!N$22:N$38,0)),"")</f>
        <v/>
      </c>
      <c r="F114" s="1193">
        <f>'PR Expenditure_7A'!F115</f>
        <v>0</v>
      </c>
      <c r="G114" s="1194"/>
      <c r="H114" s="1193">
        <f t="shared" si="21"/>
        <v>0</v>
      </c>
      <c r="I114" s="1195" t="e">
        <f t="shared" si="22"/>
        <v>#VALUE!</v>
      </c>
      <c r="J114" s="1196"/>
      <c r="K114" s="1108"/>
      <c r="L114" s="1193" t="str">
        <f>IFERROR(INDEX('LFA Expenditure_7B imp-exp'!J$22:J$38,MATCH('LFA Expenditure_7B'!B114,'LFA Expenditure_7B imp-exp'!N$22:N$38,0)),"")</f>
        <v/>
      </c>
      <c r="M114" s="1194"/>
      <c r="N114" s="1193">
        <f t="shared" si="23"/>
        <v>0</v>
      </c>
      <c r="O114" s="1201" t="e">
        <f t="shared" si="24"/>
        <v>#VALUE!</v>
      </c>
      <c r="P114" s="1356"/>
      <c r="Q114" s="656"/>
      <c r="R114" s="656"/>
      <c r="S114" s="657"/>
      <c r="T114" s="657"/>
      <c r="U114" s="657"/>
      <c r="V114" s="657"/>
    </row>
    <row r="115" spans="1:22" ht="15" hidden="1" x14ac:dyDescent="0.2">
      <c r="A115" s="1010" t="str">
        <f t="shared" si="20"/>
        <v>Don't Show</v>
      </c>
      <c r="B115" s="1010" t="s">
        <v>1124</v>
      </c>
      <c r="C115" s="1209" t="str">
        <f>IFERROR(INDEX('LFA Expenditure_7B imp-exp'!A$22:A$38,MATCH('LFA Expenditure_7B'!B115,'LFA Expenditure_7B imp-exp'!N$22:N$38,0)),"")</f>
        <v/>
      </c>
      <c r="D115" s="1207" t="str">
        <f>IFERROR(INDEX('LFA Expenditure_7B imp-exp'!B$22:B$38,MATCH('LFA Expenditure_7B'!B115,'LFA Expenditure_7B imp-exp'!N$22:N$38,0)),"")</f>
        <v/>
      </c>
      <c r="E115" s="1193" t="str">
        <f>IFERROR(INDEX('LFA Expenditure_7B imp-exp'!C$22:C$38,MATCH('LFA Expenditure_7B'!B115,'LFA Expenditure_7B imp-exp'!N$22:N$38,0)),"")</f>
        <v/>
      </c>
      <c r="F115" s="1193">
        <f>'PR Expenditure_7A'!F116</f>
        <v>0</v>
      </c>
      <c r="G115" s="1194"/>
      <c r="H115" s="1193">
        <f t="shared" si="21"/>
        <v>0</v>
      </c>
      <c r="I115" s="1195" t="e">
        <f t="shared" si="22"/>
        <v>#VALUE!</v>
      </c>
      <c r="J115" s="1196"/>
      <c r="K115" s="1108"/>
      <c r="L115" s="1193" t="str">
        <f>IFERROR(INDEX('LFA Expenditure_7B imp-exp'!J$22:J$38,MATCH('LFA Expenditure_7B'!B115,'LFA Expenditure_7B imp-exp'!N$22:N$38,0)),"")</f>
        <v/>
      </c>
      <c r="M115" s="1194"/>
      <c r="N115" s="1193">
        <f t="shared" si="23"/>
        <v>0</v>
      </c>
      <c r="O115" s="1201" t="e">
        <f t="shared" si="24"/>
        <v>#VALUE!</v>
      </c>
      <c r="P115" s="1356"/>
      <c r="Q115" s="656"/>
      <c r="R115" s="656"/>
      <c r="S115" s="657"/>
      <c r="T115" s="657"/>
      <c r="U115" s="657"/>
      <c r="V115" s="657"/>
    </row>
    <row r="116" spans="1:22" ht="15" hidden="1" x14ac:dyDescent="0.2">
      <c r="A116" s="1010" t="str">
        <f t="shared" si="20"/>
        <v>Don't Show</v>
      </c>
      <c r="B116" s="1010" t="s">
        <v>1125</v>
      </c>
      <c r="C116" s="1209" t="str">
        <f>IFERROR(INDEX('LFA Expenditure_7B imp-exp'!A$22:A$38,MATCH('LFA Expenditure_7B'!B116,'LFA Expenditure_7B imp-exp'!N$22:N$38,0)),"")</f>
        <v/>
      </c>
      <c r="D116" s="1207" t="str">
        <f>IFERROR(INDEX('LFA Expenditure_7B imp-exp'!B$22:B$38,MATCH('LFA Expenditure_7B'!B116,'LFA Expenditure_7B imp-exp'!N$22:N$38,0)),"")</f>
        <v/>
      </c>
      <c r="E116" s="1193" t="str">
        <f>IFERROR(INDEX('LFA Expenditure_7B imp-exp'!C$22:C$38,MATCH('LFA Expenditure_7B'!B116,'LFA Expenditure_7B imp-exp'!N$22:N$38,0)),"")</f>
        <v/>
      </c>
      <c r="F116" s="1193">
        <f>'PR Expenditure_7A'!F117</f>
        <v>0</v>
      </c>
      <c r="G116" s="1194"/>
      <c r="H116" s="1193">
        <f t="shared" si="21"/>
        <v>0</v>
      </c>
      <c r="I116" s="1195" t="e">
        <f t="shared" si="22"/>
        <v>#VALUE!</v>
      </c>
      <c r="J116" s="1196"/>
      <c r="K116" s="1108"/>
      <c r="L116" s="1193" t="str">
        <f>IFERROR(INDEX('LFA Expenditure_7B imp-exp'!J$22:J$38,MATCH('LFA Expenditure_7B'!B116,'LFA Expenditure_7B imp-exp'!N$22:N$38,0)),"")</f>
        <v/>
      </c>
      <c r="M116" s="1194"/>
      <c r="N116" s="1193">
        <f t="shared" si="23"/>
        <v>0</v>
      </c>
      <c r="O116" s="1201" t="e">
        <f t="shared" si="24"/>
        <v>#VALUE!</v>
      </c>
      <c r="P116" s="1356"/>
      <c r="Q116" s="656"/>
      <c r="R116" s="656"/>
      <c r="S116" s="657"/>
      <c r="T116" s="657"/>
      <c r="U116" s="657"/>
      <c r="V116" s="657"/>
    </row>
    <row r="117" spans="1:22" ht="15" hidden="1" x14ac:dyDescent="0.2">
      <c r="A117" s="1010" t="str">
        <f t="shared" si="20"/>
        <v>Don't Show</v>
      </c>
      <c r="B117" s="1010" t="s">
        <v>1126</v>
      </c>
      <c r="C117" s="1209" t="str">
        <f>IFERROR(INDEX('LFA Expenditure_7B imp-exp'!A$22:A$38,MATCH('LFA Expenditure_7B'!B117,'LFA Expenditure_7B imp-exp'!N$22:N$38,0)),"")</f>
        <v/>
      </c>
      <c r="D117" s="1207" t="str">
        <f>IFERROR(INDEX('LFA Expenditure_7B imp-exp'!B$22:B$38,MATCH('LFA Expenditure_7B'!B117,'LFA Expenditure_7B imp-exp'!N$22:N$38,0)),"")</f>
        <v/>
      </c>
      <c r="E117" s="1193" t="str">
        <f>IFERROR(INDEX('LFA Expenditure_7B imp-exp'!C$22:C$38,MATCH('LFA Expenditure_7B'!B117,'LFA Expenditure_7B imp-exp'!N$22:N$38,0)),"")</f>
        <v/>
      </c>
      <c r="F117" s="1193">
        <f>'PR Expenditure_7A'!F118</f>
        <v>0</v>
      </c>
      <c r="G117" s="1194"/>
      <c r="H117" s="1193">
        <f t="shared" si="21"/>
        <v>0</v>
      </c>
      <c r="I117" s="1195" t="e">
        <f t="shared" si="22"/>
        <v>#VALUE!</v>
      </c>
      <c r="J117" s="1196"/>
      <c r="K117" s="1108"/>
      <c r="L117" s="1193" t="str">
        <f>IFERROR(INDEX('LFA Expenditure_7B imp-exp'!J$22:J$38,MATCH('LFA Expenditure_7B'!B117,'LFA Expenditure_7B imp-exp'!N$22:N$38,0)),"")</f>
        <v/>
      </c>
      <c r="M117" s="1194"/>
      <c r="N117" s="1193">
        <f t="shared" si="23"/>
        <v>0</v>
      </c>
      <c r="O117" s="1201" t="e">
        <f t="shared" si="24"/>
        <v>#VALUE!</v>
      </c>
      <c r="P117" s="1356"/>
      <c r="Q117" s="656"/>
      <c r="R117" s="656"/>
      <c r="S117" s="657"/>
      <c r="T117" s="657"/>
      <c r="U117" s="657"/>
      <c r="V117" s="657"/>
    </row>
    <row r="118" spans="1:22" ht="15" hidden="1" x14ac:dyDescent="0.2">
      <c r="A118" s="1010" t="str">
        <f t="shared" si="20"/>
        <v>Don't Show</v>
      </c>
      <c r="B118" s="1010" t="s">
        <v>1127</v>
      </c>
      <c r="C118" s="1209" t="str">
        <f>IFERROR(INDEX('LFA Expenditure_7B imp-exp'!A$22:A$38,MATCH('LFA Expenditure_7B'!B118,'LFA Expenditure_7B imp-exp'!N$22:N$38,0)),"")</f>
        <v/>
      </c>
      <c r="D118" s="1207" t="str">
        <f>IFERROR(INDEX('LFA Expenditure_7B imp-exp'!B$22:B$38,MATCH('LFA Expenditure_7B'!B118,'LFA Expenditure_7B imp-exp'!N$22:N$38,0)),"")</f>
        <v/>
      </c>
      <c r="E118" s="1193" t="str">
        <f>IFERROR(INDEX('LFA Expenditure_7B imp-exp'!C$22:C$38,MATCH('LFA Expenditure_7B'!B118,'LFA Expenditure_7B imp-exp'!N$22:N$38,0)),"")</f>
        <v/>
      </c>
      <c r="F118" s="1193">
        <f>'PR Expenditure_7A'!F119</f>
        <v>0</v>
      </c>
      <c r="G118" s="1194"/>
      <c r="H118" s="1193">
        <f t="shared" si="21"/>
        <v>0</v>
      </c>
      <c r="I118" s="1195" t="e">
        <f t="shared" si="22"/>
        <v>#VALUE!</v>
      </c>
      <c r="J118" s="1196"/>
      <c r="K118" s="1108"/>
      <c r="L118" s="1193" t="str">
        <f>IFERROR(INDEX('LFA Expenditure_7B imp-exp'!J$22:J$38,MATCH('LFA Expenditure_7B'!B118,'LFA Expenditure_7B imp-exp'!N$22:N$38,0)),"")</f>
        <v/>
      </c>
      <c r="M118" s="1194"/>
      <c r="N118" s="1193">
        <f t="shared" si="23"/>
        <v>0</v>
      </c>
      <c r="O118" s="1201" t="e">
        <f t="shared" si="24"/>
        <v>#VALUE!</v>
      </c>
      <c r="P118" s="1356"/>
      <c r="Q118" s="656"/>
      <c r="R118" s="656"/>
      <c r="S118" s="657"/>
      <c r="T118" s="657"/>
      <c r="U118" s="657"/>
      <c r="V118" s="657"/>
    </row>
    <row r="119" spans="1:22" ht="15" hidden="1" x14ac:dyDescent="0.2">
      <c r="A119" s="1010" t="str">
        <f t="shared" si="20"/>
        <v>Don't Show</v>
      </c>
      <c r="B119" s="1010" t="s">
        <v>1128</v>
      </c>
      <c r="C119" s="1209" t="str">
        <f>IFERROR(INDEX('LFA Expenditure_7B imp-exp'!A$22:A$38,MATCH('LFA Expenditure_7B'!B119,'LFA Expenditure_7B imp-exp'!N$22:N$38,0)),"")</f>
        <v/>
      </c>
      <c r="D119" s="1207" t="str">
        <f>IFERROR(INDEX('LFA Expenditure_7B imp-exp'!B$22:B$38,MATCH('LFA Expenditure_7B'!B119,'LFA Expenditure_7B imp-exp'!N$22:N$38,0)),"")</f>
        <v/>
      </c>
      <c r="E119" s="1193" t="str">
        <f>IFERROR(INDEX('LFA Expenditure_7B imp-exp'!C$22:C$38,MATCH('LFA Expenditure_7B'!B119,'LFA Expenditure_7B imp-exp'!N$22:N$38,0)),"")</f>
        <v/>
      </c>
      <c r="F119" s="1193">
        <f>'PR Expenditure_7A'!F120</f>
        <v>0</v>
      </c>
      <c r="G119" s="1194"/>
      <c r="H119" s="1193">
        <f t="shared" si="21"/>
        <v>0</v>
      </c>
      <c r="I119" s="1195" t="e">
        <f t="shared" si="22"/>
        <v>#VALUE!</v>
      </c>
      <c r="J119" s="1196"/>
      <c r="K119" s="1108"/>
      <c r="L119" s="1193" t="str">
        <f>IFERROR(INDEX('LFA Expenditure_7B imp-exp'!J$22:J$38,MATCH('LFA Expenditure_7B'!B119,'LFA Expenditure_7B imp-exp'!N$22:N$38,0)),"")</f>
        <v/>
      </c>
      <c r="M119" s="1194"/>
      <c r="N119" s="1193">
        <f t="shared" si="23"/>
        <v>0</v>
      </c>
      <c r="O119" s="1201" t="e">
        <f t="shared" si="24"/>
        <v>#VALUE!</v>
      </c>
      <c r="P119" s="1356"/>
      <c r="Q119" s="656"/>
      <c r="R119" s="656"/>
      <c r="S119" s="657"/>
      <c r="T119" s="657"/>
      <c r="U119" s="657"/>
      <c r="V119" s="657"/>
    </row>
    <row r="120" spans="1:22" ht="15" hidden="1" x14ac:dyDescent="0.2">
      <c r="A120" s="1010" t="str">
        <f t="shared" si="20"/>
        <v>Don't Show</v>
      </c>
      <c r="B120" s="1010" t="s">
        <v>1129</v>
      </c>
      <c r="C120" s="1209" t="str">
        <f>IFERROR(INDEX('LFA Expenditure_7B imp-exp'!A$22:A$38,MATCH('LFA Expenditure_7B'!B120,'LFA Expenditure_7B imp-exp'!N$22:N$38,0)),"")</f>
        <v/>
      </c>
      <c r="D120" s="1207" t="str">
        <f>IFERROR(INDEX('LFA Expenditure_7B imp-exp'!B$22:B$38,MATCH('LFA Expenditure_7B'!B120,'LFA Expenditure_7B imp-exp'!N$22:N$38,0)),"")</f>
        <v/>
      </c>
      <c r="E120" s="1193" t="str">
        <f>IFERROR(INDEX('LFA Expenditure_7B imp-exp'!C$22:C$38,MATCH('LFA Expenditure_7B'!B120,'LFA Expenditure_7B imp-exp'!N$22:N$38,0)),"")</f>
        <v/>
      </c>
      <c r="F120" s="1193">
        <f>'PR Expenditure_7A'!F121</f>
        <v>0</v>
      </c>
      <c r="G120" s="1194"/>
      <c r="H120" s="1193">
        <f t="shared" si="21"/>
        <v>0</v>
      </c>
      <c r="I120" s="1195" t="e">
        <f t="shared" si="22"/>
        <v>#VALUE!</v>
      </c>
      <c r="J120" s="1196"/>
      <c r="K120" s="1108"/>
      <c r="L120" s="1193" t="str">
        <f>IFERROR(INDEX('LFA Expenditure_7B imp-exp'!J$22:J$38,MATCH('LFA Expenditure_7B'!B120,'LFA Expenditure_7B imp-exp'!N$22:N$38,0)),"")</f>
        <v/>
      </c>
      <c r="M120" s="1194"/>
      <c r="N120" s="1193">
        <f t="shared" si="23"/>
        <v>0</v>
      </c>
      <c r="O120" s="1201" t="e">
        <f t="shared" si="24"/>
        <v>#VALUE!</v>
      </c>
      <c r="P120" s="1356"/>
      <c r="Q120" s="656"/>
      <c r="R120" s="656"/>
      <c r="S120" s="657"/>
      <c r="T120" s="657"/>
      <c r="U120" s="657"/>
      <c r="V120" s="657"/>
    </row>
    <row r="121" spans="1:22" ht="15" hidden="1" x14ac:dyDescent="0.2">
      <c r="A121" s="1010" t="str">
        <f t="shared" si="20"/>
        <v>Don't Show</v>
      </c>
      <c r="B121" s="1010" t="s">
        <v>1130</v>
      </c>
      <c r="C121" s="1209" t="str">
        <f>IFERROR(INDEX('LFA Expenditure_7B imp-exp'!A$22:A$38,MATCH('LFA Expenditure_7B'!B121,'LFA Expenditure_7B imp-exp'!N$22:N$38,0)),"")</f>
        <v/>
      </c>
      <c r="D121" s="1207" t="str">
        <f>IFERROR(INDEX('LFA Expenditure_7B imp-exp'!B$22:B$38,MATCH('LFA Expenditure_7B'!B121,'LFA Expenditure_7B imp-exp'!N$22:N$38,0)),"")</f>
        <v/>
      </c>
      <c r="E121" s="1193" t="str">
        <f>IFERROR(INDEX('LFA Expenditure_7B imp-exp'!C$22:C$38,MATCH('LFA Expenditure_7B'!B121,'LFA Expenditure_7B imp-exp'!N$22:N$38,0)),"")</f>
        <v/>
      </c>
      <c r="F121" s="1193">
        <f>'PR Expenditure_7A'!F122</f>
        <v>0</v>
      </c>
      <c r="G121" s="1194"/>
      <c r="H121" s="1193">
        <f t="shared" si="21"/>
        <v>0</v>
      </c>
      <c r="I121" s="1195" t="e">
        <f t="shared" si="22"/>
        <v>#VALUE!</v>
      </c>
      <c r="J121" s="1196"/>
      <c r="K121" s="1108"/>
      <c r="L121" s="1193" t="str">
        <f>IFERROR(INDEX('LFA Expenditure_7B imp-exp'!J$22:J$38,MATCH('LFA Expenditure_7B'!B121,'LFA Expenditure_7B imp-exp'!N$22:N$38,0)),"")</f>
        <v/>
      </c>
      <c r="M121" s="1194"/>
      <c r="N121" s="1193">
        <f t="shared" si="23"/>
        <v>0</v>
      </c>
      <c r="O121" s="1201" t="e">
        <f t="shared" si="24"/>
        <v>#VALUE!</v>
      </c>
      <c r="P121" s="1356"/>
      <c r="Q121" s="656"/>
      <c r="R121" s="656"/>
      <c r="S121" s="657"/>
      <c r="T121" s="657"/>
      <c r="U121" s="657"/>
      <c r="V121" s="657"/>
    </row>
    <row r="122" spans="1:22" ht="15" hidden="1" x14ac:dyDescent="0.2">
      <c r="A122" s="1010" t="str">
        <f t="shared" si="20"/>
        <v>Don't Show</v>
      </c>
      <c r="B122" s="1010" t="s">
        <v>1131</v>
      </c>
      <c r="C122" s="1209" t="str">
        <f>IFERROR(INDEX('LFA Expenditure_7B imp-exp'!A$22:A$38,MATCH('LFA Expenditure_7B'!B122,'LFA Expenditure_7B imp-exp'!N$22:N$38,0)),"")</f>
        <v/>
      </c>
      <c r="D122" s="1207" t="str">
        <f>IFERROR(INDEX('LFA Expenditure_7B imp-exp'!B$22:B$38,MATCH('LFA Expenditure_7B'!B122,'LFA Expenditure_7B imp-exp'!N$22:N$38,0)),"")</f>
        <v/>
      </c>
      <c r="E122" s="1193" t="str">
        <f>IFERROR(INDEX('LFA Expenditure_7B imp-exp'!C$22:C$38,MATCH('LFA Expenditure_7B'!B122,'LFA Expenditure_7B imp-exp'!N$22:N$38,0)),"")</f>
        <v/>
      </c>
      <c r="F122" s="1193">
        <f>'PR Expenditure_7A'!F123</f>
        <v>0</v>
      </c>
      <c r="G122" s="1194"/>
      <c r="H122" s="1193">
        <f t="shared" si="21"/>
        <v>0</v>
      </c>
      <c r="I122" s="1195" t="e">
        <f t="shared" si="22"/>
        <v>#VALUE!</v>
      </c>
      <c r="J122" s="1196"/>
      <c r="K122" s="1108"/>
      <c r="L122" s="1193" t="str">
        <f>IFERROR(INDEX('LFA Expenditure_7B imp-exp'!J$22:J$38,MATCH('LFA Expenditure_7B'!B122,'LFA Expenditure_7B imp-exp'!N$22:N$38,0)),"")</f>
        <v/>
      </c>
      <c r="M122" s="1194"/>
      <c r="N122" s="1193">
        <f t="shared" si="23"/>
        <v>0</v>
      </c>
      <c r="O122" s="1201" t="e">
        <f t="shared" si="24"/>
        <v>#VALUE!</v>
      </c>
      <c r="P122" s="1356"/>
      <c r="Q122" s="656"/>
      <c r="R122" s="656"/>
      <c r="S122" s="657"/>
      <c r="T122" s="657"/>
      <c r="U122" s="657"/>
      <c r="V122" s="657"/>
    </row>
    <row r="123" spans="1:22" ht="15" hidden="1" x14ac:dyDescent="0.2">
      <c r="A123" s="1010" t="str">
        <f t="shared" si="20"/>
        <v>Don't Show</v>
      </c>
      <c r="B123" s="1010" t="s">
        <v>1132</v>
      </c>
      <c r="C123" s="1209" t="str">
        <f>IFERROR(INDEX('LFA Expenditure_7B imp-exp'!A$22:A$38,MATCH('LFA Expenditure_7B'!B123,'LFA Expenditure_7B imp-exp'!N$22:N$38,0)),"")</f>
        <v/>
      </c>
      <c r="D123" s="1207" t="str">
        <f>IFERROR(INDEX('LFA Expenditure_7B imp-exp'!B$22:B$38,MATCH('LFA Expenditure_7B'!B123,'LFA Expenditure_7B imp-exp'!N$22:N$38,0)),"")</f>
        <v/>
      </c>
      <c r="E123" s="1193" t="str">
        <f>IFERROR(INDEX('LFA Expenditure_7B imp-exp'!C$22:C$38,MATCH('LFA Expenditure_7B'!B123,'LFA Expenditure_7B imp-exp'!N$22:N$38,0)),"")</f>
        <v/>
      </c>
      <c r="F123" s="1193">
        <f>'PR Expenditure_7A'!F124</f>
        <v>0</v>
      </c>
      <c r="G123" s="1194"/>
      <c r="H123" s="1193">
        <f t="shared" si="21"/>
        <v>0</v>
      </c>
      <c r="I123" s="1195" t="e">
        <f t="shared" si="22"/>
        <v>#VALUE!</v>
      </c>
      <c r="J123" s="1196"/>
      <c r="K123" s="1108"/>
      <c r="L123" s="1193" t="str">
        <f>IFERROR(INDEX('LFA Expenditure_7B imp-exp'!J$22:J$38,MATCH('LFA Expenditure_7B'!B123,'LFA Expenditure_7B imp-exp'!N$22:N$38,0)),"")</f>
        <v/>
      </c>
      <c r="M123" s="1194"/>
      <c r="N123" s="1193">
        <f t="shared" si="23"/>
        <v>0</v>
      </c>
      <c r="O123" s="1201" t="e">
        <f t="shared" si="24"/>
        <v>#VALUE!</v>
      </c>
      <c r="P123" s="1356"/>
      <c r="Q123" s="656"/>
      <c r="R123" s="656"/>
      <c r="S123" s="657"/>
      <c r="T123" s="657"/>
      <c r="U123" s="657"/>
      <c r="V123" s="657"/>
    </row>
    <row r="124" spans="1:22" ht="15" hidden="1" x14ac:dyDescent="0.2">
      <c r="A124" s="1010" t="str">
        <f t="shared" si="20"/>
        <v>Don't Show</v>
      </c>
      <c r="B124" s="1010" t="s">
        <v>1133</v>
      </c>
      <c r="C124" s="1209" t="str">
        <f>IFERROR(INDEX('LFA Expenditure_7B imp-exp'!A$22:A$38,MATCH('LFA Expenditure_7B'!B124,'LFA Expenditure_7B imp-exp'!N$22:N$38,0)),"")</f>
        <v/>
      </c>
      <c r="D124" s="1207" t="str">
        <f>IFERROR(INDEX('LFA Expenditure_7B imp-exp'!B$22:B$38,MATCH('LFA Expenditure_7B'!B124,'LFA Expenditure_7B imp-exp'!N$22:N$38,0)),"")</f>
        <v/>
      </c>
      <c r="E124" s="1193" t="str">
        <f>IFERROR(INDEX('LFA Expenditure_7B imp-exp'!C$22:C$38,MATCH('LFA Expenditure_7B'!B124,'LFA Expenditure_7B imp-exp'!N$22:N$38,0)),"")</f>
        <v/>
      </c>
      <c r="F124" s="1193">
        <f>'PR Expenditure_7A'!F125</f>
        <v>0</v>
      </c>
      <c r="G124" s="1194"/>
      <c r="H124" s="1193">
        <f t="shared" si="21"/>
        <v>0</v>
      </c>
      <c r="I124" s="1195" t="e">
        <f t="shared" si="22"/>
        <v>#VALUE!</v>
      </c>
      <c r="J124" s="1196"/>
      <c r="K124" s="1108"/>
      <c r="L124" s="1193" t="str">
        <f>IFERROR(INDEX('LFA Expenditure_7B imp-exp'!J$22:J$38,MATCH('LFA Expenditure_7B'!B124,'LFA Expenditure_7B imp-exp'!N$22:N$38,0)),"")</f>
        <v/>
      </c>
      <c r="M124" s="1194"/>
      <c r="N124" s="1193">
        <f t="shared" si="23"/>
        <v>0</v>
      </c>
      <c r="O124" s="1201" t="e">
        <f t="shared" si="24"/>
        <v>#VALUE!</v>
      </c>
      <c r="P124" s="1356"/>
      <c r="Q124" s="656"/>
      <c r="R124" s="656"/>
      <c r="S124" s="657"/>
      <c r="T124" s="657"/>
      <c r="U124" s="657"/>
      <c r="V124" s="657"/>
    </row>
    <row r="125" spans="1:22" ht="15" hidden="1" x14ac:dyDescent="0.2">
      <c r="A125" s="1010" t="str">
        <f t="shared" si="20"/>
        <v>Don't Show</v>
      </c>
      <c r="B125" s="1010" t="s">
        <v>1134</v>
      </c>
      <c r="C125" s="1209" t="str">
        <f>IFERROR(INDEX('LFA Expenditure_7B imp-exp'!A$22:A$38,MATCH('LFA Expenditure_7B'!B125,'LFA Expenditure_7B imp-exp'!N$22:N$38,0)),"")</f>
        <v/>
      </c>
      <c r="D125" s="1207" t="str">
        <f>IFERROR(INDEX('LFA Expenditure_7B imp-exp'!B$22:B$38,MATCH('LFA Expenditure_7B'!B125,'LFA Expenditure_7B imp-exp'!N$22:N$38,0)),"")</f>
        <v/>
      </c>
      <c r="E125" s="1193" t="str">
        <f>IFERROR(INDEX('LFA Expenditure_7B imp-exp'!C$22:C$38,MATCH('LFA Expenditure_7B'!B125,'LFA Expenditure_7B imp-exp'!N$22:N$38,0)),"")</f>
        <v/>
      </c>
      <c r="F125" s="1193">
        <f>'PR Expenditure_7A'!F126</f>
        <v>0</v>
      </c>
      <c r="G125" s="1194"/>
      <c r="H125" s="1193">
        <f t="shared" si="21"/>
        <v>0</v>
      </c>
      <c r="I125" s="1195" t="e">
        <f t="shared" si="22"/>
        <v>#VALUE!</v>
      </c>
      <c r="J125" s="1196"/>
      <c r="K125" s="1108"/>
      <c r="L125" s="1193" t="str">
        <f>IFERROR(INDEX('LFA Expenditure_7B imp-exp'!J$22:J$38,MATCH('LFA Expenditure_7B'!B125,'LFA Expenditure_7B imp-exp'!N$22:N$38,0)),"")</f>
        <v/>
      </c>
      <c r="M125" s="1194"/>
      <c r="N125" s="1193">
        <f t="shared" si="23"/>
        <v>0</v>
      </c>
      <c r="O125" s="1201" t="e">
        <f t="shared" si="24"/>
        <v>#VALUE!</v>
      </c>
      <c r="P125" s="1356"/>
      <c r="Q125" s="656"/>
      <c r="R125" s="656"/>
      <c r="S125" s="657"/>
      <c r="T125" s="657"/>
      <c r="U125" s="657"/>
      <c r="V125" s="657"/>
    </row>
    <row r="126" spans="1:22" ht="15" hidden="1" x14ac:dyDescent="0.2">
      <c r="A126" s="1010" t="str">
        <f t="shared" si="20"/>
        <v>Don't Show</v>
      </c>
      <c r="B126" s="1010" t="s">
        <v>1135</v>
      </c>
      <c r="C126" s="1209" t="str">
        <f>IFERROR(INDEX('LFA Expenditure_7B imp-exp'!A$22:A$38,MATCH('LFA Expenditure_7B'!B126,'LFA Expenditure_7B imp-exp'!N$22:N$38,0)),"")</f>
        <v/>
      </c>
      <c r="D126" s="1207" t="str">
        <f>IFERROR(INDEX('LFA Expenditure_7B imp-exp'!B$22:B$38,MATCH('LFA Expenditure_7B'!B126,'LFA Expenditure_7B imp-exp'!N$22:N$38,0)),"")</f>
        <v/>
      </c>
      <c r="E126" s="1193" t="str">
        <f>IFERROR(INDEX('LFA Expenditure_7B imp-exp'!C$22:C$38,MATCH('LFA Expenditure_7B'!B126,'LFA Expenditure_7B imp-exp'!N$22:N$38,0)),"")</f>
        <v/>
      </c>
      <c r="F126" s="1193">
        <f>'PR Expenditure_7A'!F127</f>
        <v>0</v>
      </c>
      <c r="G126" s="1194"/>
      <c r="H126" s="1193">
        <f t="shared" si="21"/>
        <v>0</v>
      </c>
      <c r="I126" s="1195" t="e">
        <f t="shared" si="22"/>
        <v>#VALUE!</v>
      </c>
      <c r="J126" s="1196"/>
      <c r="K126" s="1108"/>
      <c r="L126" s="1193" t="str">
        <f>IFERROR(INDEX('LFA Expenditure_7B imp-exp'!J$22:J$38,MATCH('LFA Expenditure_7B'!B126,'LFA Expenditure_7B imp-exp'!N$22:N$38,0)),"")</f>
        <v/>
      </c>
      <c r="M126" s="1194"/>
      <c r="N126" s="1193">
        <f t="shared" si="23"/>
        <v>0</v>
      </c>
      <c r="O126" s="1201" t="e">
        <f t="shared" si="24"/>
        <v>#VALUE!</v>
      </c>
      <c r="P126" s="1356"/>
      <c r="Q126" s="656"/>
      <c r="R126" s="656"/>
      <c r="S126" s="657"/>
      <c r="T126" s="657"/>
      <c r="U126" s="657"/>
      <c r="V126" s="657"/>
    </row>
    <row r="127" spans="1:22" ht="15" hidden="1" x14ac:dyDescent="0.2">
      <c r="A127" s="1010" t="str">
        <f t="shared" si="20"/>
        <v>Don't Show</v>
      </c>
      <c r="B127" s="1010" t="s">
        <v>1136</v>
      </c>
      <c r="C127" s="1209" t="str">
        <f>IFERROR(INDEX('LFA Expenditure_7B imp-exp'!A$22:A$38,MATCH('LFA Expenditure_7B'!B127,'LFA Expenditure_7B imp-exp'!N$22:N$38,0)),"")</f>
        <v/>
      </c>
      <c r="D127" s="1207" t="str">
        <f>IFERROR(INDEX('LFA Expenditure_7B imp-exp'!B$22:B$38,MATCH('LFA Expenditure_7B'!B127,'LFA Expenditure_7B imp-exp'!N$22:N$38,0)),"")</f>
        <v/>
      </c>
      <c r="E127" s="1193" t="str">
        <f>IFERROR(INDEX('LFA Expenditure_7B imp-exp'!C$22:C$38,MATCH('LFA Expenditure_7B'!B127,'LFA Expenditure_7B imp-exp'!N$22:N$38,0)),"")</f>
        <v/>
      </c>
      <c r="F127" s="1193">
        <f>'PR Expenditure_7A'!F128</f>
        <v>0</v>
      </c>
      <c r="G127" s="1194"/>
      <c r="H127" s="1193">
        <f t="shared" si="21"/>
        <v>0</v>
      </c>
      <c r="I127" s="1195" t="e">
        <f t="shared" si="22"/>
        <v>#VALUE!</v>
      </c>
      <c r="J127" s="1196"/>
      <c r="K127" s="1108"/>
      <c r="L127" s="1193" t="str">
        <f>IFERROR(INDEX('LFA Expenditure_7B imp-exp'!J$22:J$38,MATCH('LFA Expenditure_7B'!B127,'LFA Expenditure_7B imp-exp'!N$22:N$38,0)),"")</f>
        <v/>
      </c>
      <c r="M127" s="1194"/>
      <c r="N127" s="1193">
        <f t="shared" si="23"/>
        <v>0</v>
      </c>
      <c r="O127" s="1201" t="e">
        <f t="shared" si="24"/>
        <v>#VALUE!</v>
      </c>
      <c r="P127" s="1356"/>
      <c r="Q127" s="656"/>
      <c r="R127" s="656"/>
      <c r="S127" s="657"/>
      <c r="T127" s="657"/>
      <c r="U127" s="657"/>
      <c r="V127" s="657"/>
    </row>
    <row r="128" spans="1:22" ht="15" hidden="1" x14ac:dyDescent="0.2">
      <c r="A128" s="1010" t="str">
        <f t="shared" si="20"/>
        <v>Don't Show</v>
      </c>
      <c r="B128" s="1010" t="s">
        <v>1789</v>
      </c>
      <c r="C128" s="1209" t="str">
        <f>IFERROR(INDEX('LFA Expenditure_7B imp-exp'!A$22:A$38,MATCH('LFA Expenditure_7B'!B128,'LFA Expenditure_7B imp-exp'!N$22:N$38,0)),"")</f>
        <v/>
      </c>
      <c r="D128" s="1207" t="str">
        <f>IFERROR(INDEX('LFA Expenditure_7B imp-exp'!B$22:B$38,MATCH('LFA Expenditure_7B'!B128,'LFA Expenditure_7B imp-exp'!N$22:N$38,0)),"")</f>
        <v/>
      </c>
      <c r="E128" s="1193" t="str">
        <f>IFERROR(INDEX('LFA Expenditure_7B imp-exp'!C$22:C$38,MATCH('LFA Expenditure_7B'!B128,'LFA Expenditure_7B imp-exp'!N$22:N$38,0)),"")</f>
        <v/>
      </c>
      <c r="F128" s="1193">
        <f>'PR Expenditure_7A'!F129</f>
        <v>0</v>
      </c>
      <c r="G128" s="1194"/>
      <c r="H128" s="1193">
        <f t="shared" si="21"/>
        <v>0</v>
      </c>
      <c r="I128" s="1195" t="e">
        <f t="shared" si="22"/>
        <v>#VALUE!</v>
      </c>
      <c r="J128" s="1196"/>
      <c r="K128" s="1108"/>
      <c r="L128" s="1193" t="str">
        <f>IFERROR(INDEX('LFA Expenditure_7B imp-exp'!J$22:J$38,MATCH('LFA Expenditure_7B'!B128,'LFA Expenditure_7B imp-exp'!N$22:N$38,0)),"")</f>
        <v/>
      </c>
      <c r="M128" s="1194"/>
      <c r="N128" s="1193">
        <f t="shared" si="23"/>
        <v>0</v>
      </c>
      <c r="O128" s="1201" t="e">
        <f t="shared" si="24"/>
        <v>#VALUE!</v>
      </c>
      <c r="P128" s="1356"/>
      <c r="Q128" s="656"/>
      <c r="R128" s="656"/>
      <c r="S128" s="657"/>
      <c r="T128" s="657"/>
      <c r="U128" s="657"/>
      <c r="V128" s="657"/>
    </row>
    <row r="129" spans="1:22" ht="15" hidden="1" x14ac:dyDescent="0.2">
      <c r="A129" s="1010" t="str">
        <f t="shared" si="20"/>
        <v>Don't Show</v>
      </c>
      <c r="B129" s="1010" t="s">
        <v>1790</v>
      </c>
      <c r="C129" s="1209" t="str">
        <f>IFERROR(INDEX('LFA Expenditure_7B imp-exp'!A$22:A$38,MATCH('LFA Expenditure_7B'!B129,'LFA Expenditure_7B imp-exp'!N$22:N$38,0)),"")</f>
        <v/>
      </c>
      <c r="D129" s="1207" t="str">
        <f>IFERROR(INDEX('LFA Expenditure_7B imp-exp'!B$22:B$38,MATCH('LFA Expenditure_7B'!B129,'LFA Expenditure_7B imp-exp'!N$22:N$38,0)),"")</f>
        <v/>
      </c>
      <c r="E129" s="1193" t="str">
        <f>IFERROR(INDEX('LFA Expenditure_7B imp-exp'!C$22:C$38,MATCH('LFA Expenditure_7B'!B129,'LFA Expenditure_7B imp-exp'!N$22:N$38,0)),"")</f>
        <v/>
      </c>
      <c r="F129" s="1193">
        <f>'PR Expenditure_7A'!F130</f>
        <v>0</v>
      </c>
      <c r="G129" s="1194"/>
      <c r="H129" s="1193">
        <f t="shared" si="21"/>
        <v>0</v>
      </c>
      <c r="I129" s="1195" t="e">
        <f t="shared" si="22"/>
        <v>#VALUE!</v>
      </c>
      <c r="J129" s="1196"/>
      <c r="K129" s="1108"/>
      <c r="L129" s="1193" t="str">
        <f>IFERROR(INDEX('LFA Expenditure_7B imp-exp'!J$22:J$38,MATCH('LFA Expenditure_7B'!B129,'LFA Expenditure_7B imp-exp'!N$22:N$38,0)),"")</f>
        <v/>
      </c>
      <c r="M129" s="1194"/>
      <c r="N129" s="1193">
        <f t="shared" si="23"/>
        <v>0</v>
      </c>
      <c r="O129" s="1201" t="e">
        <f t="shared" si="24"/>
        <v>#VALUE!</v>
      </c>
      <c r="P129" s="1356"/>
      <c r="Q129" s="656"/>
      <c r="R129" s="656"/>
      <c r="S129" s="657"/>
      <c r="T129" s="657"/>
      <c r="U129" s="657"/>
      <c r="V129" s="657"/>
    </row>
    <row r="130" spans="1:22" ht="15" hidden="1" x14ac:dyDescent="0.2">
      <c r="A130" s="1010" t="str">
        <f t="shared" si="20"/>
        <v>Don't Show</v>
      </c>
      <c r="B130" s="1010" t="s">
        <v>1791</v>
      </c>
      <c r="C130" s="1209" t="str">
        <f>IFERROR(INDEX('LFA Expenditure_7B imp-exp'!A$22:A$38,MATCH('LFA Expenditure_7B'!B130,'LFA Expenditure_7B imp-exp'!N$22:N$38,0)),"")</f>
        <v/>
      </c>
      <c r="D130" s="1207" t="str">
        <f>IFERROR(INDEX('LFA Expenditure_7B imp-exp'!B$22:B$38,MATCH('LFA Expenditure_7B'!B130,'LFA Expenditure_7B imp-exp'!N$22:N$38,0)),"")</f>
        <v/>
      </c>
      <c r="E130" s="1193" t="str">
        <f>IFERROR(INDEX('LFA Expenditure_7B imp-exp'!C$22:C$38,MATCH('LFA Expenditure_7B'!B130,'LFA Expenditure_7B imp-exp'!N$22:N$38,0)),"")</f>
        <v/>
      </c>
      <c r="F130" s="1193">
        <f>'PR Expenditure_7A'!F131</f>
        <v>0</v>
      </c>
      <c r="G130" s="1194"/>
      <c r="H130" s="1193">
        <f t="shared" si="21"/>
        <v>0</v>
      </c>
      <c r="I130" s="1195" t="e">
        <f t="shared" si="22"/>
        <v>#VALUE!</v>
      </c>
      <c r="J130" s="1196"/>
      <c r="K130" s="1108"/>
      <c r="L130" s="1193" t="str">
        <f>IFERROR(INDEX('LFA Expenditure_7B imp-exp'!J$22:J$38,MATCH('LFA Expenditure_7B'!B130,'LFA Expenditure_7B imp-exp'!N$22:N$38,0)),"")</f>
        <v/>
      </c>
      <c r="M130" s="1194"/>
      <c r="N130" s="1193">
        <f t="shared" si="23"/>
        <v>0</v>
      </c>
      <c r="O130" s="1201" t="e">
        <f t="shared" si="24"/>
        <v>#VALUE!</v>
      </c>
      <c r="P130" s="1356"/>
      <c r="Q130" s="656"/>
      <c r="R130" s="656"/>
      <c r="S130" s="657"/>
      <c r="T130" s="657"/>
      <c r="U130" s="657"/>
      <c r="V130" s="657"/>
    </row>
    <row r="131" spans="1:22" ht="15" hidden="1" x14ac:dyDescent="0.2">
      <c r="A131" s="1010" t="str">
        <f t="shared" si="20"/>
        <v>Don't Show</v>
      </c>
      <c r="B131" s="1010" t="s">
        <v>1792</v>
      </c>
      <c r="C131" s="1209" t="str">
        <f>IFERROR(INDEX('LFA Expenditure_7B imp-exp'!A$22:A$38,MATCH('LFA Expenditure_7B'!B131,'LFA Expenditure_7B imp-exp'!N$22:N$38,0)),"")</f>
        <v/>
      </c>
      <c r="D131" s="1207" t="str">
        <f>IFERROR(INDEX('LFA Expenditure_7B imp-exp'!B$22:B$38,MATCH('LFA Expenditure_7B'!B131,'LFA Expenditure_7B imp-exp'!N$22:N$38,0)),"")</f>
        <v/>
      </c>
      <c r="E131" s="1193" t="str">
        <f>IFERROR(INDEX('LFA Expenditure_7B imp-exp'!C$22:C$38,MATCH('LFA Expenditure_7B'!B131,'LFA Expenditure_7B imp-exp'!N$22:N$38,0)),"")</f>
        <v/>
      </c>
      <c r="F131" s="1193">
        <f>'PR Expenditure_7A'!F132</f>
        <v>0</v>
      </c>
      <c r="G131" s="1194"/>
      <c r="H131" s="1193">
        <f t="shared" si="21"/>
        <v>0</v>
      </c>
      <c r="I131" s="1195" t="e">
        <f t="shared" si="22"/>
        <v>#VALUE!</v>
      </c>
      <c r="J131" s="1196"/>
      <c r="K131" s="1108"/>
      <c r="L131" s="1193" t="str">
        <f>IFERROR(INDEX('LFA Expenditure_7B imp-exp'!J$22:J$38,MATCH('LFA Expenditure_7B'!B131,'LFA Expenditure_7B imp-exp'!N$22:N$38,0)),"")</f>
        <v/>
      </c>
      <c r="M131" s="1194"/>
      <c r="N131" s="1193">
        <f t="shared" si="23"/>
        <v>0</v>
      </c>
      <c r="O131" s="1201" t="e">
        <f t="shared" si="24"/>
        <v>#VALUE!</v>
      </c>
      <c r="P131" s="1356"/>
      <c r="Q131" s="656"/>
      <c r="R131" s="656"/>
      <c r="S131" s="657"/>
      <c r="T131" s="657"/>
      <c r="U131" s="657"/>
      <c r="V131" s="657"/>
    </row>
    <row r="132" spans="1:22" ht="15" hidden="1" x14ac:dyDescent="0.2">
      <c r="A132" s="1010" t="str">
        <f t="shared" si="20"/>
        <v>Don't Show</v>
      </c>
      <c r="B132" s="1010" t="s">
        <v>1793</v>
      </c>
      <c r="C132" s="1209" t="str">
        <f>IFERROR(INDEX('LFA Expenditure_7B imp-exp'!A$22:A$38,MATCH('LFA Expenditure_7B'!B132,'LFA Expenditure_7B imp-exp'!N$22:N$38,0)),"")</f>
        <v/>
      </c>
      <c r="D132" s="1207" t="str">
        <f>IFERROR(INDEX('LFA Expenditure_7B imp-exp'!B$22:B$38,MATCH('LFA Expenditure_7B'!B132,'LFA Expenditure_7B imp-exp'!N$22:N$38,0)),"")</f>
        <v/>
      </c>
      <c r="E132" s="1193" t="str">
        <f>IFERROR(INDEX('LFA Expenditure_7B imp-exp'!C$22:C$38,MATCH('LFA Expenditure_7B'!B132,'LFA Expenditure_7B imp-exp'!N$22:N$38,0)),"")</f>
        <v/>
      </c>
      <c r="F132" s="1193">
        <f>'PR Expenditure_7A'!F133</f>
        <v>0</v>
      </c>
      <c r="G132" s="1194"/>
      <c r="H132" s="1193">
        <f t="shared" si="21"/>
        <v>0</v>
      </c>
      <c r="I132" s="1195" t="e">
        <f t="shared" si="22"/>
        <v>#VALUE!</v>
      </c>
      <c r="J132" s="1196"/>
      <c r="K132" s="1108"/>
      <c r="L132" s="1193" t="str">
        <f>IFERROR(INDEX('LFA Expenditure_7B imp-exp'!J$22:J$38,MATCH('LFA Expenditure_7B'!B132,'LFA Expenditure_7B imp-exp'!N$22:N$38,0)),"")</f>
        <v/>
      </c>
      <c r="M132" s="1194"/>
      <c r="N132" s="1193">
        <f t="shared" si="23"/>
        <v>0</v>
      </c>
      <c r="O132" s="1201" t="e">
        <f t="shared" si="24"/>
        <v>#VALUE!</v>
      </c>
      <c r="P132" s="1356"/>
      <c r="Q132" s="656"/>
      <c r="R132" s="656"/>
      <c r="S132" s="657"/>
      <c r="T132" s="657"/>
      <c r="U132" s="657"/>
      <c r="V132" s="657"/>
    </row>
    <row r="133" spans="1:22" ht="15" hidden="1" x14ac:dyDescent="0.2">
      <c r="A133" s="1010" t="str">
        <f t="shared" si="20"/>
        <v>Don't Show</v>
      </c>
      <c r="B133" s="1010" t="s">
        <v>1794</v>
      </c>
      <c r="C133" s="1209" t="str">
        <f>IFERROR(INDEX('LFA Expenditure_7B imp-exp'!A$22:A$38,MATCH('LFA Expenditure_7B'!B133,'LFA Expenditure_7B imp-exp'!N$22:N$38,0)),"")</f>
        <v/>
      </c>
      <c r="D133" s="1207" t="str">
        <f>IFERROR(INDEX('LFA Expenditure_7B imp-exp'!B$22:B$38,MATCH('LFA Expenditure_7B'!B133,'LFA Expenditure_7B imp-exp'!N$22:N$38,0)),"")</f>
        <v/>
      </c>
      <c r="E133" s="1193" t="str">
        <f>IFERROR(INDEX('LFA Expenditure_7B imp-exp'!C$22:C$38,MATCH('LFA Expenditure_7B'!B133,'LFA Expenditure_7B imp-exp'!N$22:N$38,0)),"")</f>
        <v/>
      </c>
      <c r="F133" s="1193">
        <f>'PR Expenditure_7A'!F134</f>
        <v>0</v>
      </c>
      <c r="G133" s="1194"/>
      <c r="H133" s="1193">
        <f t="shared" si="21"/>
        <v>0</v>
      </c>
      <c r="I133" s="1195" t="e">
        <f t="shared" si="22"/>
        <v>#VALUE!</v>
      </c>
      <c r="J133" s="1196"/>
      <c r="K133" s="1108"/>
      <c r="L133" s="1193" t="str">
        <f>IFERROR(INDEX('LFA Expenditure_7B imp-exp'!J$22:J$38,MATCH('LFA Expenditure_7B'!B133,'LFA Expenditure_7B imp-exp'!N$22:N$38,0)),"")</f>
        <v/>
      </c>
      <c r="M133" s="1194"/>
      <c r="N133" s="1193">
        <f t="shared" si="23"/>
        <v>0</v>
      </c>
      <c r="O133" s="1201" t="e">
        <f t="shared" si="24"/>
        <v>#VALUE!</v>
      </c>
      <c r="P133" s="1356"/>
      <c r="Q133" s="656"/>
      <c r="R133" s="656"/>
      <c r="S133" s="657"/>
      <c r="T133" s="657"/>
      <c r="U133" s="657"/>
      <c r="V133" s="657"/>
    </row>
    <row r="134" spans="1:22" ht="15" hidden="1" x14ac:dyDescent="0.2">
      <c r="A134" s="1010" t="str">
        <f t="shared" si="20"/>
        <v>Don't Show</v>
      </c>
      <c r="B134" s="1010" t="s">
        <v>1795</v>
      </c>
      <c r="C134" s="1209" t="str">
        <f>IFERROR(INDEX('LFA Expenditure_7B imp-exp'!A$22:A$38,MATCH('LFA Expenditure_7B'!B134,'LFA Expenditure_7B imp-exp'!N$22:N$38,0)),"")</f>
        <v/>
      </c>
      <c r="D134" s="1207" t="str">
        <f>IFERROR(INDEX('LFA Expenditure_7B imp-exp'!B$22:B$38,MATCH('LFA Expenditure_7B'!B134,'LFA Expenditure_7B imp-exp'!N$22:N$38,0)),"")</f>
        <v/>
      </c>
      <c r="E134" s="1193" t="str">
        <f>IFERROR(INDEX('LFA Expenditure_7B imp-exp'!C$22:C$38,MATCH('LFA Expenditure_7B'!B134,'LFA Expenditure_7B imp-exp'!N$22:N$38,0)),"")</f>
        <v/>
      </c>
      <c r="F134" s="1193">
        <f>'PR Expenditure_7A'!F135</f>
        <v>0</v>
      </c>
      <c r="G134" s="1194"/>
      <c r="H134" s="1193">
        <f t="shared" si="21"/>
        <v>0</v>
      </c>
      <c r="I134" s="1195" t="e">
        <f t="shared" si="22"/>
        <v>#VALUE!</v>
      </c>
      <c r="J134" s="1196"/>
      <c r="K134" s="1108"/>
      <c r="L134" s="1193" t="str">
        <f>IFERROR(INDEX('LFA Expenditure_7B imp-exp'!J$22:J$38,MATCH('LFA Expenditure_7B'!B134,'LFA Expenditure_7B imp-exp'!N$22:N$38,0)),"")</f>
        <v/>
      </c>
      <c r="M134" s="1194"/>
      <c r="N134" s="1193">
        <f t="shared" si="23"/>
        <v>0</v>
      </c>
      <c r="O134" s="1201" t="e">
        <f t="shared" si="24"/>
        <v>#VALUE!</v>
      </c>
      <c r="P134" s="1356"/>
      <c r="Q134" s="656"/>
      <c r="R134" s="656"/>
      <c r="S134" s="657"/>
      <c r="T134" s="657"/>
      <c r="U134" s="657"/>
      <c r="V134" s="657"/>
    </row>
    <row r="135" spans="1:22" ht="15" hidden="1" x14ac:dyDescent="0.2">
      <c r="A135" s="1010" t="str">
        <f t="shared" si="20"/>
        <v>Don't Show</v>
      </c>
      <c r="B135" s="1010" t="s">
        <v>1796</v>
      </c>
      <c r="C135" s="1209" t="str">
        <f>IFERROR(INDEX('LFA Expenditure_7B imp-exp'!A$22:A$38,MATCH('LFA Expenditure_7B'!B135,'LFA Expenditure_7B imp-exp'!N$22:N$38,0)),"")</f>
        <v/>
      </c>
      <c r="D135" s="1207" t="str">
        <f>IFERROR(INDEX('LFA Expenditure_7B imp-exp'!B$22:B$38,MATCH('LFA Expenditure_7B'!B135,'LFA Expenditure_7B imp-exp'!N$22:N$38,0)),"")</f>
        <v/>
      </c>
      <c r="E135" s="1193" t="str">
        <f>IFERROR(INDEX('LFA Expenditure_7B imp-exp'!C$22:C$38,MATCH('LFA Expenditure_7B'!B135,'LFA Expenditure_7B imp-exp'!N$22:N$38,0)),"")</f>
        <v/>
      </c>
      <c r="F135" s="1193">
        <f>'PR Expenditure_7A'!F136</f>
        <v>0</v>
      </c>
      <c r="G135" s="1194"/>
      <c r="H135" s="1193">
        <f t="shared" si="21"/>
        <v>0</v>
      </c>
      <c r="I135" s="1195" t="e">
        <f t="shared" si="22"/>
        <v>#VALUE!</v>
      </c>
      <c r="J135" s="1196"/>
      <c r="K135" s="1108"/>
      <c r="L135" s="1193" t="str">
        <f>IFERROR(INDEX('LFA Expenditure_7B imp-exp'!J$22:J$38,MATCH('LFA Expenditure_7B'!B135,'LFA Expenditure_7B imp-exp'!N$22:N$38,0)),"")</f>
        <v/>
      </c>
      <c r="M135" s="1194"/>
      <c r="N135" s="1193">
        <f t="shared" si="23"/>
        <v>0</v>
      </c>
      <c r="O135" s="1201" t="e">
        <f t="shared" si="24"/>
        <v>#VALUE!</v>
      </c>
      <c r="P135" s="1356"/>
      <c r="Q135" s="656"/>
      <c r="R135" s="656"/>
      <c r="S135" s="657"/>
      <c r="T135" s="657"/>
      <c r="U135" s="657"/>
      <c r="V135" s="657"/>
    </row>
    <row r="136" spans="1:22" ht="15" hidden="1" x14ac:dyDescent="0.2">
      <c r="A136" s="1010" t="str">
        <f t="shared" si="20"/>
        <v>Don't Show</v>
      </c>
      <c r="B136" s="1010" t="s">
        <v>1797</v>
      </c>
      <c r="C136" s="1209" t="str">
        <f>IFERROR(INDEX('LFA Expenditure_7B imp-exp'!A$22:A$38,MATCH('LFA Expenditure_7B'!B136,'LFA Expenditure_7B imp-exp'!N$22:N$38,0)),"")</f>
        <v/>
      </c>
      <c r="D136" s="1207" t="str">
        <f>IFERROR(INDEX('LFA Expenditure_7B imp-exp'!B$22:B$38,MATCH('LFA Expenditure_7B'!B136,'LFA Expenditure_7B imp-exp'!N$22:N$38,0)),"")</f>
        <v/>
      </c>
      <c r="E136" s="1193" t="str">
        <f>IFERROR(INDEX('LFA Expenditure_7B imp-exp'!C$22:C$38,MATCH('LFA Expenditure_7B'!B136,'LFA Expenditure_7B imp-exp'!N$22:N$38,0)),"")</f>
        <v/>
      </c>
      <c r="F136" s="1193">
        <f>'PR Expenditure_7A'!F137</f>
        <v>0</v>
      </c>
      <c r="G136" s="1194"/>
      <c r="H136" s="1193">
        <f t="shared" si="21"/>
        <v>0</v>
      </c>
      <c r="I136" s="1195" t="e">
        <f t="shared" si="22"/>
        <v>#VALUE!</v>
      </c>
      <c r="J136" s="1196"/>
      <c r="K136" s="1108"/>
      <c r="L136" s="1193" t="str">
        <f>IFERROR(INDEX('LFA Expenditure_7B imp-exp'!J$22:J$38,MATCH('LFA Expenditure_7B'!B136,'LFA Expenditure_7B imp-exp'!N$22:N$38,0)),"")</f>
        <v/>
      </c>
      <c r="M136" s="1194"/>
      <c r="N136" s="1193">
        <f t="shared" si="23"/>
        <v>0</v>
      </c>
      <c r="O136" s="1201" t="e">
        <f t="shared" si="24"/>
        <v>#VALUE!</v>
      </c>
      <c r="P136" s="1356"/>
      <c r="Q136" s="656"/>
      <c r="R136" s="656"/>
      <c r="S136" s="657"/>
      <c r="T136" s="657"/>
      <c r="U136" s="657"/>
      <c r="V136" s="657"/>
    </row>
    <row r="137" spans="1:22" ht="15" hidden="1" x14ac:dyDescent="0.2">
      <c r="A137" s="1010" t="str">
        <f t="shared" si="20"/>
        <v>Don't Show</v>
      </c>
      <c r="B137" s="1010" t="s">
        <v>1798</v>
      </c>
      <c r="C137" s="1209" t="str">
        <f>IFERROR(INDEX('LFA Expenditure_7B imp-exp'!A$22:A$38,MATCH('LFA Expenditure_7B'!B137,'LFA Expenditure_7B imp-exp'!N$22:N$38,0)),"")</f>
        <v/>
      </c>
      <c r="D137" s="1207" t="str">
        <f>IFERROR(INDEX('LFA Expenditure_7B imp-exp'!B$22:B$38,MATCH('LFA Expenditure_7B'!B137,'LFA Expenditure_7B imp-exp'!N$22:N$38,0)),"")</f>
        <v/>
      </c>
      <c r="E137" s="1193" t="str">
        <f>IFERROR(INDEX('LFA Expenditure_7B imp-exp'!C$22:C$38,MATCH('LFA Expenditure_7B'!B137,'LFA Expenditure_7B imp-exp'!N$22:N$38,0)),"")</f>
        <v/>
      </c>
      <c r="F137" s="1193">
        <f>'PR Expenditure_7A'!F138</f>
        <v>0</v>
      </c>
      <c r="G137" s="1194"/>
      <c r="H137" s="1193">
        <f t="shared" si="21"/>
        <v>0</v>
      </c>
      <c r="I137" s="1195" t="e">
        <f t="shared" si="22"/>
        <v>#VALUE!</v>
      </c>
      <c r="J137" s="1196"/>
      <c r="K137" s="1108"/>
      <c r="L137" s="1193" t="str">
        <f>IFERROR(INDEX('LFA Expenditure_7B imp-exp'!J$22:J$38,MATCH('LFA Expenditure_7B'!B137,'LFA Expenditure_7B imp-exp'!N$22:N$38,0)),"")</f>
        <v/>
      </c>
      <c r="M137" s="1194"/>
      <c r="N137" s="1193">
        <f t="shared" si="23"/>
        <v>0</v>
      </c>
      <c r="O137" s="1201" t="e">
        <f t="shared" si="24"/>
        <v>#VALUE!</v>
      </c>
      <c r="P137" s="1356"/>
      <c r="Q137" s="656"/>
      <c r="R137" s="656"/>
      <c r="S137" s="657"/>
      <c r="T137" s="657"/>
      <c r="U137" s="657"/>
      <c r="V137" s="657"/>
    </row>
    <row r="138" spans="1:22" ht="15" hidden="1" x14ac:dyDescent="0.2">
      <c r="A138" s="1010" t="str">
        <f t="shared" si="20"/>
        <v>Don't Show</v>
      </c>
      <c r="B138" s="1010" t="s">
        <v>1799</v>
      </c>
      <c r="C138" s="1209" t="str">
        <f>IFERROR(INDEX('LFA Expenditure_7B imp-exp'!A$22:A$38,MATCH('LFA Expenditure_7B'!B138,'LFA Expenditure_7B imp-exp'!N$22:N$38,0)),"")</f>
        <v/>
      </c>
      <c r="D138" s="1207" t="str">
        <f>IFERROR(INDEX('LFA Expenditure_7B imp-exp'!B$22:B$38,MATCH('LFA Expenditure_7B'!B138,'LFA Expenditure_7B imp-exp'!N$22:N$38,0)),"")</f>
        <v/>
      </c>
      <c r="E138" s="1193" t="str">
        <f>IFERROR(INDEX('LFA Expenditure_7B imp-exp'!C$22:C$38,MATCH('LFA Expenditure_7B'!B138,'LFA Expenditure_7B imp-exp'!N$22:N$38,0)),"")</f>
        <v/>
      </c>
      <c r="F138" s="1193">
        <f>'PR Expenditure_7A'!F139</f>
        <v>0</v>
      </c>
      <c r="G138" s="1194"/>
      <c r="H138" s="1193">
        <f t="shared" si="21"/>
        <v>0</v>
      </c>
      <c r="I138" s="1195" t="e">
        <f t="shared" si="22"/>
        <v>#VALUE!</v>
      </c>
      <c r="J138" s="1196"/>
      <c r="K138" s="1108"/>
      <c r="L138" s="1193" t="str">
        <f>IFERROR(INDEX('LFA Expenditure_7B imp-exp'!J$22:J$38,MATCH('LFA Expenditure_7B'!B138,'LFA Expenditure_7B imp-exp'!N$22:N$38,0)),"")</f>
        <v/>
      </c>
      <c r="M138" s="1194"/>
      <c r="N138" s="1193">
        <f t="shared" si="23"/>
        <v>0</v>
      </c>
      <c r="O138" s="1201" t="e">
        <f t="shared" si="24"/>
        <v>#VALUE!</v>
      </c>
      <c r="P138" s="1356"/>
      <c r="Q138" s="656"/>
      <c r="R138" s="656"/>
      <c r="S138" s="657"/>
      <c r="T138" s="657"/>
      <c r="U138" s="657"/>
      <c r="V138" s="657"/>
    </row>
    <row r="139" spans="1:22" ht="15" hidden="1" x14ac:dyDescent="0.2">
      <c r="A139" s="1010" t="str">
        <f t="shared" si="20"/>
        <v>Don't Show</v>
      </c>
      <c r="B139" s="1010" t="s">
        <v>1800</v>
      </c>
      <c r="C139" s="1209" t="str">
        <f>IFERROR(INDEX('LFA Expenditure_7B imp-exp'!A$22:A$38,MATCH('LFA Expenditure_7B'!B139,'LFA Expenditure_7B imp-exp'!N$22:N$38,0)),"")</f>
        <v/>
      </c>
      <c r="D139" s="1207" t="str">
        <f>IFERROR(INDEX('LFA Expenditure_7B imp-exp'!B$22:B$38,MATCH('LFA Expenditure_7B'!B139,'LFA Expenditure_7B imp-exp'!N$22:N$38,0)),"")</f>
        <v/>
      </c>
      <c r="E139" s="1193" t="str">
        <f>IFERROR(INDEX('LFA Expenditure_7B imp-exp'!C$22:C$38,MATCH('LFA Expenditure_7B'!B139,'LFA Expenditure_7B imp-exp'!N$22:N$38,0)),"")</f>
        <v/>
      </c>
      <c r="F139" s="1193">
        <f>'PR Expenditure_7A'!F140</f>
        <v>0</v>
      </c>
      <c r="G139" s="1194"/>
      <c r="H139" s="1193">
        <f t="shared" si="21"/>
        <v>0</v>
      </c>
      <c r="I139" s="1195" t="e">
        <f t="shared" si="22"/>
        <v>#VALUE!</v>
      </c>
      <c r="J139" s="1196"/>
      <c r="K139" s="1108"/>
      <c r="L139" s="1193" t="str">
        <f>IFERROR(INDEX('LFA Expenditure_7B imp-exp'!J$22:J$38,MATCH('LFA Expenditure_7B'!B139,'LFA Expenditure_7B imp-exp'!N$22:N$38,0)),"")</f>
        <v/>
      </c>
      <c r="M139" s="1194"/>
      <c r="N139" s="1193">
        <f t="shared" si="23"/>
        <v>0</v>
      </c>
      <c r="O139" s="1201" t="e">
        <f t="shared" si="24"/>
        <v>#VALUE!</v>
      </c>
      <c r="P139" s="1356"/>
      <c r="Q139" s="656"/>
      <c r="R139" s="656"/>
      <c r="S139" s="657"/>
      <c r="T139" s="657"/>
      <c r="U139" s="657"/>
      <c r="V139" s="657"/>
    </row>
    <row r="140" spans="1:22" ht="15" hidden="1" x14ac:dyDescent="0.2">
      <c r="A140" s="1010" t="str">
        <f t="shared" si="20"/>
        <v>Don't Show</v>
      </c>
      <c r="B140" s="1010" t="s">
        <v>1801</v>
      </c>
      <c r="C140" s="1209" t="str">
        <f>IFERROR(INDEX('LFA Expenditure_7B imp-exp'!A$22:A$38,MATCH('LFA Expenditure_7B'!B140,'LFA Expenditure_7B imp-exp'!N$22:N$38,0)),"")</f>
        <v/>
      </c>
      <c r="D140" s="1207" t="str">
        <f>IFERROR(INDEX('LFA Expenditure_7B imp-exp'!B$22:B$38,MATCH('LFA Expenditure_7B'!B140,'LFA Expenditure_7B imp-exp'!N$22:N$38,0)),"")</f>
        <v/>
      </c>
      <c r="E140" s="1193" t="str">
        <f>IFERROR(INDEX('LFA Expenditure_7B imp-exp'!C$22:C$38,MATCH('LFA Expenditure_7B'!B140,'LFA Expenditure_7B imp-exp'!N$22:N$38,0)),"")</f>
        <v/>
      </c>
      <c r="F140" s="1193">
        <f>'PR Expenditure_7A'!F141</f>
        <v>0</v>
      </c>
      <c r="G140" s="1194"/>
      <c r="H140" s="1193">
        <f t="shared" si="21"/>
        <v>0</v>
      </c>
      <c r="I140" s="1195" t="e">
        <f t="shared" si="22"/>
        <v>#VALUE!</v>
      </c>
      <c r="J140" s="1196"/>
      <c r="K140" s="1108"/>
      <c r="L140" s="1193" t="str">
        <f>IFERROR(INDEX('LFA Expenditure_7B imp-exp'!J$22:J$38,MATCH('LFA Expenditure_7B'!B140,'LFA Expenditure_7B imp-exp'!N$22:N$38,0)),"")</f>
        <v/>
      </c>
      <c r="M140" s="1194"/>
      <c r="N140" s="1193">
        <f t="shared" si="23"/>
        <v>0</v>
      </c>
      <c r="O140" s="1201" t="e">
        <f t="shared" si="24"/>
        <v>#VALUE!</v>
      </c>
      <c r="P140" s="1356"/>
      <c r="Q140" s="656"/>
      <c r="R140" s="656"/>
      <c r="S140" s="657"/>
      <c r="T140" s="657"/>
      <c r="U140" s="657"/>
      <c r="V140" s="657"/>
    </row>
    <row r="141" spans="1:22" ht="15" hidden="1" x14ac:dyDescent="0.2">
      <c r="A141" s="1010" t="str">
        <f t="shared" si="20"/>
        <v>Don't Show</v>
      </c>
      <c r="B141" s="1010" t="s">
        <v>1802</v>
      </c>
      <c r="C141" s="1209" t="str">
        <f>IFERROR(INDEX('LFA Expenditure_7B imp-exp'!A$22:A$38,MATCH('LFA Expenditure_7B'!B141,'LFA Expenditure_7B imp-exp'!N$22:N$38,0)),"")</f>
        <v/>
      </c>
      <c r="D141" s="1207" t="str">
        <f>IFERROR(INDEX('LFA Expenditure_7B imp-exp'!B$22:B$38,MATCH('LFA Expenditure_7B'!B141,'LFA Expenditure_7B imp-exp'!N$22:N$38,0)),"")</f>
        <v/>
      </c>
      <c r="E141" s="1193" t="str">
        <f>IFERROR(INDEX('LFA Expenditure_7B imp-exp'!C$22:C$38,MATCH('LFA Expenditure_7B'!B141,'LFA Expenditure_7B imp-exp'!N$22:N$38,0)),"")</f>
        <v/>
      </c>
      <c r="F141" s="1193">
        <f>'PR Expenditure_7A'!F142</f>
        <v>0</v>
      </c>
      <c r="G141" s="1194"/>
      <c r="H141" s="1193">
        <f t="shared" si="21"/>
        <v>0</v>
      </c>
      <c r="I141" s="1195" t="e">
        <f t="shared" si="22"/>
        <v>#VALUE!</v>
      </c>
      <c r="J141" s="1196"/>
      <c r="K141" s="1108"/>
      <c r="L141" s="1193" t="str">
        <f>IFERROR(INDEX('LFA Expenditure_7B imp-exp'!J$22:J$38,MATCH('LFA Expenditure_7B'!B141,'LFA Expenditure_7B imp-exp'!N$22:N$38,0)),"")</f>
        <v/>
      </c>
      <c r="M141" s="1194"/>
      <c r="N141" s="1193">
        <f t="shared" si="23"/>
        <v>0</v>
      </c>
      <c r="O141" s="1201" t="e">
        <f t="shared" si="24"/>
        <v>#VALUE!</v>
      </c>
      <c r="P141" s="1356"/>
      <c r="Q141" s="656"/>
      <c r="R141" s="656"/>
      <c r="S141" s="657"/>
      <c r="T141" s="657"/>
      <c r="U141" s="657"/>
      <c r="V141" s="657"/>
    </row>
    <row r="142" spans="1:22" ht="15" hidden="1" x14ac:dyDescent="0.2">
      <c r="A142" s="1010" t="str">
        <f t="shared" si="20"/>
        <v>Don't Show</v>
      </c>
      <c r="B142" s="1010" t="s">
        <v>1803</v>
      </c>
      <c r="C142" s="1209" t="str">
        <f>IFERROR(INDEX('LFA Expenditure_7B imp-exp'!A$22:A$38,MATCH('LFA Expenditure_7B'!B142,'LFA Expenditure_7B imp-exp'!N$22:N$38,0)),"")</f>
        <v/>
      </c>
      <c r="D142" s="1207" t="str">
        <f>IFERROR(INDEX('LFA Expenditure_7B imp-exp'!B$22:B$38,MATCH('LFA Expenditure_7B'!B142,'LFA Expenditure_7B imp-exp'!N$22:N$38,0)),"")</f>
        <v/>
      </c>
      <c r="E142" s="1193" t="str">
        <f>IFERROR(INDEX('LFA Expenditure_7B imp-exp'!C$22:C$38,MATCH('LFA Expenditure_7B'!B142,'LFA Expenditure_7B imp-exp'!N$22:N$38,0)),"")</f>
        <v/>
      </c>
      <c r="F142" s="1193">
        <f>'PR Expenditure_7A'!F143</f>
        <v>0</v>
      </c>
      <c r="G142" s="1194"/>
      <c r="H142" s="1193">
        <f t="shared" si="21"/>
        <v>0</v>
      </c>
      <c r="I142" s="1195" t="e">
        <f t="shared" si="22"/>
        <v>#VALUE!</v>
      </c>
      <c r="J142" s="1196"/>
      <c r="K142" s="1108"/>
      <c r="L142" s="1193" t="str">
        <f>IFERROR(INDEX('LFA Expenditure_7B imp-exp'!J$22:J$38,MATCH('LFA Expenditure_7B'!B142,'LFA Expenditure_7B imp-exp'!N$22:N$38,0)),"")</f>
        <v/>
      </c>
      <c r="M142" s="1194"/>
      <c r="N142" s="1193">
        <f t="shared" si="23"/>
        <v>0</v>
      </c>
      <c r="O142" s="1201" t="e">
        <f t="shared" si="24"/>
        <v>#VALUE!</v>
      </c>
      <c r="P142" s="1356"/>
      <c r="Q142" s="656"/>
      <c r="R142" s="656"/>
      <c r="S142" s="657"/>
      <c r="T142" s="657"/>
      <c r="U142" s="657"/>
      <c r="V142" s="657"/>
    </row>
    <row r="143" spans="1:22" ht="15" hidden="1" x14ac:dyDescent="0.2">
      <c r="A143" s="1010" t="str">
        <f t="shared" si="20"/>
        <v>Don't Show</v>
      </c>
      <c r="B143" s="1010" t="s">
        <v>1804</v>
      </c>
      <c r="C143" s="1209" t="str">
        <f>IFERROR(INDEX('LFA Expenditure_7B imp-exp'!A$22:A$38,MATCH('LFA Expenditure_7B'!B143,'LFA Expenditure_7B imp-exp'!N$22:N$38,0)),"")</f>
        <v/>
      </c>
      <c r="D143" s="1207" t="str">
        <f>IFERROR(INDEX('LFA Expenditure_7B imp-exp'!B$22:B$38,MATCH('LFA Expenditure_7B'!B143,'LFA Expenditure_7B imp-exp'!N$22:N$38,0)),"")</f>
        <v/>
      </c>
      <c r="E143" s="1193" t="str">
        <f>IFERROR(INDEX('LFA Expenditure_7B imp-exp'!C$22:C$38,MATCH('LFA Expenditure_7B'!B143,'LFA Expenditure_7B imp-exp'!N$22:N$38,0)),"")</f>
        <v/>
      </c>
      <c r="F143" s="1193">
        <f>'PR Expenditure_7A'!F144</f>
        <v>0</v>
      </c>
      <c r="G143" s="1194"/>
      <c r="H143" s="1193">
        <f t="shared" si="21"/>
        <v>0</v>
      </c>
      <c r="I143" s="1195" t="e">
        <f t="shared" si="22"/>
        <v>#VALUE!</v>
      </c>
      <c r="J143" s="1196"/>
      <c r="K143" s="1108"/>
      <c r="L143" s="1193" t="str">
        <f>IFERROR(INDEX('LFA Expenditure_7B imp-exp'!J$22:J$38,MATCH('LFA Expenditure_7B'!B143,'LFA Expenditure_7B imp-exp'!N$22:N$38,0)),"")</f>
        <v/>
      </c>
      <c r="M143" s="1194"/>
      <c r="N143" s="1193">
        <f t="shared" si="23"/>
        <v>0</v>
      </c>
      <c r="O143" s="1201" t="e">
        <f t="shared" si="24"/>
        <v>#VALUE!</v>
      </c>
      <c r="P143" s="1356"/>
      <c r="Q143" s="656"/>
      <c r="R143" s="656"/>
      <c r="S143" s="657"/>
      <c r="T143" s="657"/>
      <c r="U143" s="657"/>
      <c r="V143" s="657"/>
    </row>
    <row r="144" spans="1:22" ht="15" hidden="1" x14ac:dyDescent="0.2">
      <c r="A144" s="1010" t="str">
        <f t="shared" si="20"/>
        <v>Don't Show</v>
      </c>
      <c r="B144" s="1010" t="s">
        <v>1805</v>
      </c>
      <c r="C144" s="1209" t="str">
        <f>IFERROR(INDEX('LFA Expenditure_7B imp-exp'!A$22:A$38,MATCH('LFA Expenditure_7B'!B144,'LFA Expenditure_7B imp-exp'!N$22:N$38,0)),"")</f>
        <v/>
      </c>
      <c r="D144" s="1207" t="str">
        <f>IFERROR(INDEX('LFA Expenditure_7B imp-exp'!B$22:B$38,MATCH('LFA Expenditure_7B'!B144,'LFA Expenditure_7B imp-exp'!N$22:N$38,0)),"")</f>
        <v/>
      </c>
      <c r="E144" s="1193" t="str">
        <f>IFERROR(INDEX('LFA Expenditure_7B imp-exp'!C$22:C$38,MATCH('LFA Expenditure_7B'!B144,'LFA Expenditure_7B imp-exp'!N$22:N$38,0)),"")</f>
        <v/>
      </c>
      <c r="F144" s="1193">
        <f>'PR Expenditure_7A'!F145</f>
        <v>0</v>
      </c>
      <c r="G144" s="1194"/>
      <c r="H144" s="1193">
        <f t="shared" si="21"/>
        <v>0</v>
      </c>
      <c r="I144" s="1195" t="e">
        <f t="shared" si="22"/>
        <v>#VALUE!</v>
      </c>
      <c r="J144" s="1196"/>
      <c r="K144" s="1108"/>
      <c r="L144" s="1193" t="str">
        <f>IFERROR(INDEX('LFA Expenditure_7B imp-exp'!J$22:J$38,MATCH('LFA Expenditure_7B'!B144,'LFA Expenditure_7B imp-exp'!N$22:N$38,0)),"")</f>
        <v/>
      </c>
      <c r="M144" s="1194"/>
      <c r="N144" s="1193">
        <f t="shared" si="23"/>
        <v>0</v>
      </c>
      <c r="O144" s="1201" t="e">
        <f t="shared" si="24"/>
        <v>#VALUE!</v>
      </c>
      <c r="P144" s="1356"/>
      <c r="Q144" s="656"/>
      <c r="R144" s="656"/>
      <c r="S144" s="657"/>
      <c r="T144" s="657"/>
      <c r="U144" s="657"/>
      <c r="V144" s="657"/>
    </row>
    <row r="145" spans="1:22" ht="15" hidden="1" x14ac:dyDescent="0.2">
      <c r="A145" s="1010" t="str">
        <f t="shared" si="20"/>
        <v>Don't Show</v>
      </c>
      <c r="B145" s="1010" t="s">
        <v>1806</v>
      </c>
      <c r="C145" s="1209" t="str">
        <f>IFERROR(INDEX('LFA Expenditure_7B imp-exp'!A$22:A$38,MATCH('LFA Expenditure_7B'!B145,'LFA Expenditure_7B imp-exp'!N$22:N$38,0)),"")</f>
        <v/>
      </c>
      <c r="D145" s="1207" t="str">
        <f>IFERROR(INDEX('LFA Expenditure_7B imp-exp'!B$22:B$38,MATCH('LFA Expenditure_7B'!B145,'LFA Expenditure_7B imp-exp'!N$22:N$38,0)),"")</f>
        <v/>
      </c>
      <c r="E145" s="1193" t="str">
        <f>IFERROR(INDEX('LFA Expenditure_7B imp-exp'!C$22:C$38,MATCH('LFA Expenditure_7B'!B145,'LFA Expenditure_7B imp-exp'!N$22:N$38,0)),"")</f>
        <v/>
      </c>
      <c r="F145" s="1193">
        <f>'PR Expenditure_7A'!F146</f>
        <v>0</v>
      </c>
      <c r="G145" s="1194"/>
      <c r="H145" s="1193">
        <f t="shared" si="21"/>
        <v>0</v>
      </c>
      <c r="I145" s="1195" t="e">
        <f t="shared" si="22"/>
        <v>#VALUE!</v>
      </c>
      <c r="J145" s="1196"/>
      <c r="K145" s="1108"/>
      <c r="L145" s="1193" t="str">
        <f>IFERROR(INDEX('LFA Expenditure_7B imp-exp'!J$22:J$38,MATCH('LFA Expenditure_7B'!B145,'LFA Expenditure_7B imp-exp'!N$22:N$38,0)),"")</f>
        <v/>
      </c>
      <c r="M145" s="1194"/>
      <c r="N145" s="1193">
        <f t="shared" si="23"/>
        <v>0</v>
      </c>
      <c r="O145" s="1201" t="e">
        <f t="shared" si="24"/>
        <v>#VALUE!</v>
      </c>
      <c r="P145" s="1356"/>
      <c r="Q145" s="656"/>
      <c r="R145" s="656"/>
      <c r="S145" s="657"/>
      <c r="T145" s="657"/>
      <c r="U145" s="657"/>
      <c r="V145" s="657"/>
    </row>
    <row r="146" spans="1:22" ht="15" hidden="1" x14ac:dyDescent="0.2">
      <c r="A146" s="1010" t="str">
        <f t="shared" si="20"/>
        <v>Don't Show</v>
      </c>
      <c r="B146" s="1010" t="s">
        <v>1807</v>
      </c>
      <c r="C146" s="1209" t="str">
        <f>IFERROR(INDEX('LFA Expenditure_7B imp-exp'!A$22:A$38,MATCH('LFA Expenditure_7B'!B146,'LFA Expenditure_7B imp-exp'!N$22:N$38,0)),"")</f>
        <v/>
      </c>
      <c r="D146" s="1207" t="str">
        <f>IFERROR(INDEX('LFA Expenditure_7B imp-exp'!B$22:B$38,MATCH('LFA Expenditure_7B'!B146,'LFA Expenditure_7B imp-exp'!N$22:N$38,0)),"")</f>
        <v/>
      </c>
      <c r="E146" s="1193" t="str">
        <f>IFERROR(INDEX('LFA Expenditure_7B imp-exp'!C$22:C$38,MATCH('LFA Expenditure_7B'!B146,'LFA Expenditure_7B imp-exp'!N$22:N$38,0)),"")</f>
        <v/>
      </c>
      <c r="F146" s="1193">
        <f>'PR Expenditure_7A'!F147</f>
        <v>0</v>
      </c>
      <c r="G146" s="1194"/>
      <c r="H146" s="1193">
        <f t="shared" si="21"/>
        <v>0</v>
      </c>
      <c r="I146" s="1195" t="e">
        <f t="shared" si="22"/>
        <v>#VALUE!</v>
      </c>
      <c r="J146" s="1196"/>
      <c r="K146" s="1108"/>
      <c r="L146" s="1193" t="str">
        <f>IFERROR(INDEX('LFA Expenditure_7B imp-exp'!J$22:J$38,MATCH('LFA Expenditure_7B'!B146,'LFA Expenditure_7B imp-exp'!N$22:N$38,0)),"")</f>
        <v/>
      </c>
      <c r="M146" s="1194"/>
      <c r="N146" s="1193">
        <f t="shared" si="23"/>
        <v>0</v>
      </c>
      <c r="O146" s="1201" t="e">
        <f t="shared" si="24"/>
        <v>#VALUE!</v>
      </c>
      <c r="P146" s="1356"/>
      <c r="Q146" s="656"/>
      <c r="R146" s="656"/>
      <c r="S146" s="657"/>
      <c r="T146" s="657"/>
      <c r="U146" s="657"/>
      <c r="V146" s="657"/>
    </row>
    <row r="147" spans="1:22" ht="15" hidden="1" x14ac:dyDescent="0.2">
      <c r="A147" s="1010" t="str">
        <f t="shared" si="20"/>
        <v>Don't Show</v>
      </c>
      <c r="B147" s="1010" t="s">
        <v>1808</v>
      </c>
      <c r="C147" s="1209" t="str">
        <f>IFERROR(INDEX('LFA Expenditure_7B imp-exp'!A$22:A$38,MATCH('LFA Expenditure_7B'!B147,'LFA Expenditure_7B imp-exp'!N$22:N$38,0)),"")</f>
        <v/>
      </c>
      <c r="D147" s="1207" t="str">
        <f>IFERROR(INDEX('LFA Expenditure_7B imp-exp'!B$22:B$38,MATCH('LFA Expenditure_7B'!B147,'LFA Expenditure_7B imp-exp'!N$22:N$38,0)),"")</f>
        <v/>
      </c>
      <c r="E147" s="1193" t="str">
        <f>IFERROR(INDEX('LFA Expenditure_7B imp-exp'!C$22:C$38,MATCH('LFA Expenditure_7B'!B147,'LFA Expenditure_7B imp-exp'!N$22:N$38,0)),"")</f>
        <v/>
      </c>
      <c r="F147" s="1193">
        <f>'PR Expenditure_7A'!F148</f>
        <v>0</v>
      </c>
      <c r="G147" s="1194"/>
      <c r="H147" s="1193">
        <f t="shared" si="21"/>
        <v>0</v>
      </c>
      <c r="I147" s="1195" t="e">
        <f t="shared" si="22"/>
        <v>#VALUE!</v>
      </c>
      <c r="J147" s="1196"/>
      <c r="K147" s="1108"/>
      <c r="L147" s="1193" t="str">
        <f>IFERROR(INDEX('LFA Expenditure_7B imp-exp'!J$22:J$38,MATCH('LFA Expenditure_7B'!B147,'LFA Expenditure_7B imp-exp'!N$22:N$38,0)),"")</f>
        <v/>
      </c>
      <c r="M147" s="1194"/>
      <c r="N147" s="1193">
        <f t="shared" si="23"/>
        <v>0</v>
      </c>
      <c r="O147" s="1201" t="e">
        <f t="shared" si="24"/>
        <v>#VALUE!</v>
      </c>
      <c r="P147" s="1356"/>
      <c r="Q147" s="656"/>
      <c r="R147" s="656"/>
      <c r="S147" s="657"/>
      <c r="T147" s="657"/>
      <c r="U147" s="657"/>
      <c r="V147" s="657"/>
    </row>
    <row r="148" spans="1:22" ht="15" hidden="1" x14ac:dyDescent="0.2">
      <c r="A148" s="1010" t="str">
        <f t="shared" si="20"/>
        <v>Don't Show</v>
      </c>
      <c r="B148" s="1010" t="s">
        <v>1809</v>
      </c>
      <c r="C148" s="1209" t="str">
        <f>IFERROR(INDEX('LFA Expenditure_7B imp-exp'!A$22:A$38,MATCH('LFA Expenditure_7B'!B148,'LFA Expenditure_7B imp-exp'!N$22:N$38,0)),"")</f>
        <v/>
      </c>
      <c r="D148" s="1207" t="str">
        <f>IFERROR(INDEX('LFA Expenditure_7B imp-exp'!B$22:B$38,MATCH('LFA Expenditure_7B'!B148,'LFA Expenditure_7B imp-exp'!N$22:N$38,0)),"")</f>
        <v/>
      </c>
      <c r="E148" s="1193" t="str">
        <f>IFERROR(INDEX('LFA Expenditure_7B imp-exp'!C$22:C$38,MATCH('LFA Expenditure_7B'!B148,'LFA Expenditure_7B imp-exp'!N$22:N$38,0)),"")</f>
        <v/>
      </c>
      <c r="F148" s="1193">
        <f>'PR Expenditure_7A'!F149</f>
        <v>0</v>
      </c>
      <c r="G148" s="1194"/>
      <c r="H148" s="1193">
        <f t="shared" si="21"/>
        <v>0</v>
      </c>
      <c r="I148" s="1195" t="e">
        <f t="shared" si="22"/>
        <v>#VALUE!</v>
      </c>
      <c r="J148" s="1196"/>
      <c r="K148" s="1108"/>
      <c r="L148" s="1193" t="str">
        <f>IFERROR(INDEX('LFA Expenditure_7B imp-exp'!J$22:J$38,MATCH('LFA Expenditure_7B'!B148,'LFA Expenditure_7B imp-exp'!N$22:N$38,0)),"")</f>
        <v/>
      </c>
      <c r="M148" s="1194"/>
      <c r="N148" s="1193">
        <f t="shared" si="23"/>
        <v>0</v>
      </c>
      <c r="O148" s="1201" t="e">
        <f t="shared" si="24"/>
        <v>#VALUE!</v>
      </c>
      <c r="P148" s="1356"/>
      <c r="Q148" s="656"/>
      <c r="R148" s="656"/>
      <c r="S148" s="657"/>
      <c r="T148" s="657"/>
      <c r="U148" s="657"/>
      <c r="V148" s="657"/>
    </row>
    <row r="149" spans="1:22" ht="15" hidden="1" x14ac:dyDescent="0.2">
      <c r="A149" s="1010" t="str">
        <f t="shared" si="20"/>
        <v>Don't Show</v>
      </c>
      <c r="B149" s="1010" t="s">
        <v>1810</v>
      </c>
      <c r="C149" s="1209" t="str">
        <f>IFERROR(INDEX('LFA Expenditure_7B imp-exp'!A$22:A$38,MATCH('LFA Expenditure_7B'!B149,'LFA Expenditure_7B imp-exp'!N$22:N$38,0)),"")</f>
        <v/>
      </c>
      <c r="D149" s="1207" t="str">
        <f>IFERROR(INDEX('LFA Expenditure_7B imp-exp'!B$22:B$38,MATCH('LFA Expenditure_7B'!B149,'LFA Expenditure_7B imp-exp'!N$22:N$38,0)),"")</f>
        <v/>
      </c>
      <c r="E149" s="1193" t="str">
        <f>IFERROR(INDEX('LFA Expenditure_7B imp-exp'!C$22:C$38,MATCH('LFA Expenditure_7B'!B149,'LFA Expenditure_7B imp-exp'!N$22:N$38,0)),"")</f>
        <v/>
      </c>
      <c r="F149" s="1193">
        <f>'PR Expenditure_7A'!F150</f>
        <v>0</v>
      </c>
      <c r="G149" s="1194"/>
      <c r="H149" s="1193">
        <f t="shared" si="21"/>
        <v>0</v>
      </c>
      <c r="I149" s="1195" t="e">
        <f t="shared" si="22"/>
        <v>#VALUE!</v>
      </c>
      <c r="J149" s="1196"/>
      <c r="K149" s="1108"/>
      <c r="L149" s="1193" t="str">
        <f>IFERROR(INDEX('LFA Expenditure_7B imp-exp'!J$22:J$38,MATCH('LFA Expenditure_7B'!B149,'LFA Expenditure_7B imp-exp'!N$22:N$38,0)),"")</f>
        <v/>
      </c>
      <c r="M149" s="1194"/>
      <c r="N149" s="1193">
        <f t="shared" si="23"/>
        <v>0</v>
      </c>
      <c r="O149" s="1201" t="e">
        <f t="shared" si="24"/>
        <v>#VALUE!</v>
      </c>
      <c r="P149" s="1356"/>
      <c r="Q149" s="656"/>
      <c r="R149" s="656"/>
      <c r="S149" s="657"/>
      <c r="T149" s="657"/>
      <c r="U149" s="657"/>
      <c r="V149" s="657"/>
    </row>
    <row r="150" spans="1:22" ht="15" hidden="1" x14ac:dyDescent="0.2">
      <c r="A150" s="1010" t="str">
        <f t="shared" si="20"/>
        <v>Don't Show</v>
      </c>
      <c r="B150" s="1010" t="s">
        <v>1811</v>
      </c>
      <c r="C150" s="1209" t="str">
        <f>IFERROR(INDEX('LFA Expenditure_7B imp-exp'!A$22:A$38,MATCH('LFA Expenditure_7B'!B150,'LFA Expenditure_7B imp-exp'!N$22:N$38,0)),"")</f>
        <v/>
      </c>
      <c r="D150" s="1207" t="str">
        <f>IFERROR(INDEX('LFA Expenditure_7B imp-exp'!B$22:B$38,MATCH('LFA Expenditure_7B'!B150,'LFA Expenditure_7B imp-exp'!N$22:N$38,0)),"")</f>
        <v/>
      </c>
      <c r="E150" s="1193" t="str">
        <f>IFERROR(INDEX('LFA Expenditure_7B imp-exp'!C$22:C$38,MATCH('LFA Expenditure_7B'!B150,'LFA Expenditure_7B imp-exp'!N$22:N$38,0)),"")</f>
        <v/>
      </c>
      <c r="F150" s="1193">
        <f>'PR Expenditure_7A'!F151</f>
        <v>0</v>
      </c>
      <c r="G150" s="1194"/>
      <c r="H150" s="1193">
        <f t="shared" si="21"/>
        <v>0</v>
      </c>
      <c r="I150" s="1195" t="e">
        <f t="shared" si="22"/>
        <v>#VALUE!</v>
      </c>
      <c r="J150" s="1196"/>
      <c r="K150" s="1108"/>
      <c r="L150" s="1193" t="str">
        <f>IFERROR(INDEX('LFA Expenditure_7B imp-exp'!J$22:J$38,MATCH('LFA Expenditure_7B'!B150,'LFA Expenditure_7B imp-exp'!N$22:N$38,0)),"")</f>
        <v/>
      </c>
      <c r="M150" s="1194"/>
      <c r="N150" s="1193">
        <f t="shared" si="23"/>
        <v>0</v>
      </c>
      <c r="O150" s="1201" t="e">
        <f t="shared" si="24"/>
        <v>#VALUE!</v>
      </c>
      <c r="P150" s="1356"/>
      <c r="Q150" s="656"/>
      <c r="R150" s="656"/>
      <c r="S150" s="657"/>
      <c r="T150" s="657"/>
      <c r="U150" s="657"/>
      <c r="V150" s="657"/>
    </row>
    <row r="151" spans="1:22" ht="15" hidden="1" x14ac:dyDescent="0.2">
      <c r="A151" s="1010" t="str">
        <f t="shared" si="20"/>
        <v>Don't Show</v>
      </c>
      <c r="B151" s="1010" t="s">
        <v>1812</v>
      </c>
      <c r="C151" s="1209" t="str">
        <f>IFERROR(INDEX('LFA Expenditure_7B imp-exp'!A$22:A$38,MATCH('LFA Expenditure_7B'!B151,'LFA Expenditure_7B imp-exp'!N$22:N$38,0)),"")</f>
        <v/>
      </c>
      <c r="D151" s="1207" t="str">
        <f>IFERROR(INDEX('LFA Expenditure_7B imp-exp'!B$22:B$38,MATCH('LFA Expenditure_7B'!B151,'LFA Expenditure_7B imp-exp'!N$22:N$38,0)),"")</f>
        <v/>
      </c>
      <c r="E151" s="1193" t="str">
        <f>IFERROR(INDEX('LFA Expenditure_7B imp-exp'!C$22:C$38,MATCH('LFA Expenditure_7B'!B151,'LFA Expenditure_7B imp-exp'!N$22:N$38,0)),"")</f>
        <v/>
      </c>
      <c r="F151" s="1193">
        <f>'PR Expenditure_7A'!F152</f>
        <v>0</v>
      </c>
      <c r="G151" s="1194"/>
      <c r="H151" s="1193">
        <f t="shared" si="21"/>
        <v>0</v>
      </c>
      <c r="I151" s="1195" t="e">
        <f t="shared" si="22"/>
        <v>#VALUE!</v>
      </c>
      <c r="J151" s="1196"/>
      <c r="K151" s="1108"/>
      <c r="L151" s="1193" t="str">
        <f>IFERROR(INDEX('LFA Expenditure_7B imp-exp'!J$22:J$38,MATCH('LFA Expenditure_7B'!B151,'LFA Expenditure_7B imp-exp'!N$22:N$38,0)),"")</f>
        <v/>
      </c>
      <c r="M151" s="1194"/>
      <c r="N151" s="1193">
        <f t="shared" si="23"/>
        <v>0</v>
      </c>
      <c r="O151" s="1201" t="e">
        <f t="shared" si="24"/>
        <v>#VALUE!</v>
      </c>
      <c r="P151" s="1356"/>
      <c r="Q151" s="656"/>
      <c r="R151" s="656"/>
      <c r="S151" s="657"/>
      <c r="T151" s="657"/>
      <c r="U151" s="657"/>
      <c r="V151" s="657"/>
    </row>
    <row r="152" spans="1:22" ht="15" hidden="1" x14ac:dyDescent="0.2">
      <c r="A152" s="1010" t="str">
        <f t="shared" si="20"/>
        <v>Don't Show</v>
      </c>
      <c r="B152" s="1010" t="s">
        <v>1813</v>
      </c>
      <c r="C152" s="1209" t="str">
        <f>IFERROR(INDEX('LFA Expenditure_7B imp-exp'!A$22:A$38,MATCH('LFA Expenditure_7B'!B152,'LFA Expenditure_7B imp-exp'!N$22:N$38,0)),"")</f>
        <v/>
      </c>
      <c r="D152" s="1207" t="str">
        <f>IFERROR(INDEX('LFA Expenditure_7B imp-exp'!B$22:B$38,MATCH('LFA Expenditure_7B'!B152,'LFA Expenditure_7B imp-exp'!N$22:N$38,0)),"")</f>
        <v/>
      </c>
      <c r="E152" s="1193" t="str">
        <f>IFERROR(INDEX('LFA Expenditure_7B imp-exp'!C$22:C$38,MATCH('LFA Expenditure_7B'!B152,'LFA Expenditure_7B imp-exp'!N$22:N$38,0)),"")</f>
        <v/>
      </c>
      <c r="F152" s="1193">
        <f>'PR Expenditure_7A'!F153</f>
        <v>0</v>
      </c>
      <c r="G152" s="1194"/>
      <c r="H152" s="1193">
        <f t="shared" si="21"/>
        <v>0</v>
      </c>
      <c r="I152" s="1195" t="e">
        <f t="shared" si="22"/>
        <v>#VALUE!</v>
      </c>
      <c r="J152" s="1196"/>
      <c r="K152" s="1108"/>
      <c r="L152" s="1193" t="str">
        <f>IFERROR(INDEX('LFA Expenditure_7B imp-exp'!J$22:J$38,MATCH('LFA Expenditure_7B'!B152,'LFA Expenditure_7B imp-exp'!N$22:N$38,0)),"")</f>
        <v/>
      </c>
      <c r="M152" s="1194"/>
      <c r="N152" s="1193">
        <f t="shared" si="23"/>
        <v>0</v>
      </c>
      <c r="O152" s="1201" t="e">
        <f t="shared" si="24"/>
        <v>#VALUE!</v>
      </c>
      <c r="P152" s="1356"/>
      <c r="Q152" s="656"/>
      <c r="R152" s="656"/>
      <c r="S152" s="657"/>
      <c r="T152" s="657"/>
      <c r="U152" s="657"/>
      <c r="V152" s="657"/>
    </row>
    <row r="153" spans="1:22" ht="15" hidden="1" x14ac:dyDescent="0.2">
      <c r="A153" s="1010" t="str">
        <f t="shared" ref="A153:A182" si="25">IF(C153&lt;&gt;"","Show","Don't Show")</f>
        <v>Don't Show</v>
      </c>
      <c r="B153" s="1010" t="s">
        <v>1814</v>
      </c>
      <c r="C153" s="1209" t="str">
        <f>IFERROR(INDEX('LFA Expenditure_7B imp-exp'!A$22:A$38,MATCH('LFA Expenditure_7B'!B153,'LFA Expenditure_7B imp-exp'!N$22:N$38,0)),"")</f>
        <v/>
      </c>
      <c r="D153" s="1207" t="str">
        <f>IFERROR(INDEX('LFA Expenditure_7B imp-exp'!B$22:B$38,MATCH('LFA Expenditure_7B'!B153,'LFA Expenditure_7B imp-exp'!N$22:N$38,0)),"")</f>
        <v/>
      </c>
      <c r="E153" s="1193" t="str">
        <f>IFERROR(INDEX('LFA Expenditure_7B imp-exp'!C$22:C$38,MATCH('LFA Expenditure_7B'!B153,'LFA Expenditure_7B imp-exp'!N$22:N$38,0)),"")</f>
        <v/>
      </c>
      <c r="F153" s="1193">
        <f>'PR Expenditure_7A'!F154</f>
        <v>0</v>
      </c>
      <c r="G153" s="1194"/>
      <c r="H153" s="1193">
        <f t="shared" ref="H153:H182" si="26">IFERROR((E153)-(F153+G153),0)</f>
        <v>0</v>
      </c>
      <c r="I153" s="1195" t="e">
        <f t="shared" ref="I153:I182" si="27">IF(AND((E153)=0,(F153+G153)=0),"N/A",IF(AND((E153)=0,(F153+G153)&lt;&gt;0),"Not Budgeted",(F153+G153)/(E153)))</f>
        <v>#VALUE!</v>
      </c>
      <c r="J153" s="1196"/>
      <c r="K153" s="1108"/>
      <c r="L153" s="1193" t="str">
        <f>IFERROR(INDEX('LFA Expenditure_7B imp-exp'!J$22:J$38,MATCH('LFA Expenditure_7B'!B153,'LFA Expenditure_7B imp-exp'!N$22:N$38,0)),"")</f>
        <v/>
      </c>
      <c r="M153" s="1194"/>
      <c r="N153" s="1193">
        <f t="shared" ref="N153:N182" si="28">IFERROR(L153-M153,0)</f>
        <v>0</v>
      </c>
      <c r="O153" s="1201" t="e">
        <f t="shared" ref="O153:O182" si="29">IF(AND(L153=0,M153=0),"N/A",IF(AND(L153=0,M153&lt;&gt;0),"Not Budgeted",M153/L153))</f>
        <v>#VALUE!</v>
      </c>
      <c r="P153" s="1356"/>
      <c r="Q153" s="656"/>
      <c r="R153" s="656"/>
      <c r="S153" s="657"/>
      <c r="T153" s="657"/>
      <c r="U153" s="657"/>
      <c r="V153" s="657"/>
    </row>
    <row r="154" spans="1:22" ht="15" hidden="1" x14ac:dyDescent="0.2">
      <c r="A154" s="1010" t="str">
        <f t="shared" si="25"/>
        <v>Don't Show</v>
      </c>
      <c r="B154" s="1010" t="s">
        <v>1815</v>
      </c>
      <c r="C154" s="1209" t="str">
        <f>IFERROR(INDEX('LFA Expenditure_7B imp-exp'!A$22:A$38,MATCH('LFA Expenditure_7B'!B154,'LFA Expenditure_7B imp-exp'!N$22:N$38,0)),"")</f>
        <v/>
      </c>
      <c r="D154" s="1207" t="str">
        <f>IFERROR(INDEX('LFA Expenditure_7B imp-exp'!B$22:B$38,MATCH('LFA Expenditure_7B'!B154,'LFA Expenditure_7B imp-exp'!N$22:N$38,0)),"")</f>
        <v/>
      </c>
      <c r="E154" s="1193" t="str">
        <f>IFERROR(INDEX('LFA Expenditure_7B imp-exp'!C$22:C$38,MATCH('LFA Expenditure_7B'!B154,'LFA Expenditure_7B imp-exp'!N$22:N$38,0)),"")</f>
        <v/>
      </c>
      <c r="F154" s="1193">
        <f>'PR Expenditure_7A'!F155</f>
        <v>0</v>
      </c>
      <c r="G154" s="1194"/>
      <c r="H154" s="1193">
        <f t="shared" si="26"/>
        <v>0</v>
      </c>
      <c r="I154" s="1195" t="e">
        <f t="shared" si="27"/>
        <v>#VALUE!</v>
      </c>
      <c r="J154" s="1196"/>
      <c r="K154" s="1108"/>
      <c r="L154" s="1193" t="str">
        <f>IFERROR(INDEX('LFA Expenditure_7B imp-exp'!J$22:J$38,MATCH('LFA Expenditure_7B'!B154,'LFA Expenditure_7B imp-exp'!N$22:N$38,0)),"")</f>
        <v/>
      </c>
      <c r="M154" s="1194"/>
      <c r="N154" s="1193">
        <f t="shared" si="28"/>
        <v>0</v>
      </c>
      <c r="O154" s="1201" t="e">
        <f t="shared" si="29"/>
        <v>#VALUE!</v>
      </c>
      <c r="P154" s="1356"/>
      <c r="Q154" s="656"/>
      <c r="R154" s="656"/>
      <c r="S154" s="657"/>
      <c r="T154" s="657"/>
      <c r="U154" s="657"/>
      <c r="V154" s="657"/>
    </row>
    <row r="155" spans="1:22" ht="15" hidden="1" x14ac:dyDescent="0.2">
      <c r="A155" s="1010" t="str">
        <f t="shared" si="25"/>
        <v>Don't Show</v>
      </c>
      <c r="B155" s="1010" t="s">
        <v>1816</v>
      </c>
      <c r="C155" s="1209" t="str">
        <f>IFERROR(INDEX('LFA Expenditure_7B imp-exp'!A$22:A$38,MATCH('LFA Expenditure_7B'!B155,'LFA Expenditure_7B imp-exp'!N$22:N$38,0)),"")</f>
        <v/>
      </c>
      <c r="D155" s="1207" t="str">
        <f>IFERROR(INDEX('LFA Expenditure_7B imp-exp'!B$22:B$38,MATCH('LFA Expenditure_7B'!B155,'LFA Expenditure_7B imp-exp'!N$22:N$38,0)),"")</f>
        <v/>
      </c>
      <c r="E155" s="1193" t="str">
        <f>IFERROR(INDEX('LFA Expenditure_7B imp-exp'!C$22:C$38,MATCH('LFA Expenditure_7B'!B155,'LFA Expenditure_7B imp-exp'!N$22:N$38,0)),"")</f>
        <v/>
      </c>
      <c r="F155" s="1193">
        <f>'PR Expenditure_7A'!F156</f>
        <v>0</v>
      </c>
      <c r="G155" s="1194"/>
      <c r="H155" s="1193">
        <f t="shared" si="26"/>
        <v>0</v>
      </c>
      <c r="I155" s="1195" t="e">
        <f t="shared" si="27"/>
        <v>#VALUE!</v>
      </c>
      <c r="J155" s="1196"/>
      <c r="K155" s="1108"/>
      <c r="L155" s="1193" t="str">
        <f>IFERROR(INDEX('LFA Expenditure_7B imp-exp'!J$22:J$38,MATCH('LFA Expenditure_7B'!B155,'LFA Expenditure_7B imp-exp'!N$22:N$38,0)),"")</f>
        <v/>
      </c>
      <c r="M155" s="1194"/>
      <c r="N155" s="1193">
        <f t="shared" si="28"/>
        <v>0</v>
      </c>
      <c r="O155" s="1201" t="e">
        <f t="shared" si="29"/>
        <v>#VALUE!</v>
      </c>
      <c r="P155" s="1356"/>
      <c r="Q155" s="656"/>
      <c r="R155" s="656"/>
      <c r="S155" s="657"/>
      <c r="T155" s="657"/>
      <c r="U155" s="657"/>
      <c r="V155" s="657"/>
    </row>
    <row r="156" spans="1:22" ht="15" hidden="1" x14ac:dyDescent="0.2">
      <c r="A156" s="1010" t="str">
        <f t="shared" si="25"/>
        <v>Don't Show</v>
      </c>
      <c r="B156" s="1010" t="s">
        <v>1817</v>
      </c>
      <c r="C156" s="1209" t="str">
        <f>IFERROR(INDEX('LFA Expenditure_7B imp-exp'!A$22:A$38,MATCH('LFA Expenditure_7B'!B156,'LFA Expenditure_7B imp-exp'!N$22:N$38,0)),"")</f>
        <v/>
      </c>
      <c r="D156" s="1207" t="str">
        <f>IFERROR(INDEX('LFA Expenditure_7B imp-exp'!B$22:B$38,MATCH('LFA Expenditure_7B'!B156,'LFA Expenditure_7B imp-exp'!N$22:N$38,0)),"")</f>
        <v/>
      </c>
      <c r="E156" s="1193" t="str">
        <f>IFERROR(INDEX('LFA Expenditure_7B imp-exp'!C$22:C$38,MATCH('LFA Expenditure_7B'!B156,'LFA Expenditure_7B imp-exp'!N$22:N$38,0)),"")</f>
        <v/>
      </c>
      <c r="F156" s="1193">
        <f>'PR Expenditure_7A'!F157</f>
        <v>0</v>
      </c>
      <c r="G156" s="1194"/>
      <c r="H156" s="1193">
        <f t="shared" si="26"/>
        <v>0</v>
      </c>
      <c r="I156" s="1195" t="e">
        <f t="shared" si="27"/>
        <v>#VALUE!</v>
      </c>
      <c r="J156" s="1196"/>
      <c r="K156" s="1108"/>
      <c r="L156" s="1193" t="str">
        <f>IFERROR(INDEX('LFA Expenditure_7B imp-exp'!J$22:J$38,MATCH('LFA Expenditure_7B'!B156,'LFA Expenditure_7B imp-exp'!N$22:N$38,0)),"")</f>
        <v/>
      </c>
      <c r="M156" s="1194"/>
      <c r="N156" s="1193">
        <f t="shared" si="28"/>
        <v>0</v>
      </c>
      <c r="O156" s="1201" t="e">
        <f t="shared" si="29"/>
        <v>#VALUE!</v>
      </c>
      <c r="P156" s="1356"/>
      <c r="Q156" s="656"/>
      <c r="R156" s="656"/>
      <c r="S156" s="657"/>
      <c r="T156" s="657"/>
      <c r="U156" s="657"/>
      <c r="V156" s="657"/>
    </row>
    <row r="157" spans="1:22" ht="15" hidden="1" x14ac:dyDescent="0.2">
      <c r="A157" s="1010" t="str">
        <f t="shared" si="25"/>
        <v>Don't Show</v>
      </c>
      <c r="B157" s="1010" t="s">
        <v>1818</v>
      </c>
      <c r="C157" s="1209" t="str">
        <f>IFERROR(INDEX('LFA Expenditure_7B imp-exp'!A$22:A$38,MATCH('LFA Expenditure_7B'!B157,'LFA Expenditure_7B imp-exp'!N$22:N$38,0)),"")</f>
        <v/>
      </c>
      <c r="D157" s="1207" t="str">
        <f>IFERROR(INDEX('LFA Expenditure_7B imp-exp'!B$22:B$38,MATCH('LFA Expenditure_7B'!B157,'LFA Expenditure_7B imp-exp'!N$22:N$38,0)),"")</f>
        <v/>
      </c>
      <c r="E157" s="1193" t="str">
        <f>IFERROR(INDEX('LFA Expenditure_7B imp-exp'!C$22:C$38,MATCH('LFA Expenditure_7B'!B157,'LFA Expenditure_7B imp-exp'!N$22:N$38,0)),"")</f>
        <v/>
      </c>
      <c r="F157" s="1193">
        <f>'PR Expenditure_7A'!F158</f>
        <v>0</v>
      </c>
      <c r="G157" s="1194"/>
      <c r="H157" s="1193">
        <f t="shared" si="26"/>
        <v>0</v>
      </c>
      <c r="I157" s="1195" t="e">
        <f t="shared" si="27"/>
        <v>#VALUE!</v>
      </c>
      <c r="J157" s="1196"/>
      <c r="K157" s="1108"/>
      <c r="L157" s="1193" t="str">
        <f>IFERROR(INDEX('LFA Expenditure_7B imp-exp'!J$22:J$38,MATCH('LFA Expenditure_7B'!B157,'LFA Expenditure_7B imp-exp'!N$22:N$38,0)),"")</f>
        <v/>
      </c>
      <c r="M157" s="1194"/>
      <c r="N157" s="1193">
        <f t="shared" si="28"/>
        <v>0</v>
      </c>
      <c r="O157" s="1201" t="e">
        <f t="shared" si="29"/>
        <v>#VALUE!</v>
      </c>
      <c r="P157" s="1356"/>
      <c r="Q157" s="656"/>
      <c r="R157" s="656"/>
      <c r="S157" s="657"/>
      <c r="T157" s="657"/>
      <c r="U157" s="657"/>
      <c r="V157" s="657"/>
    </row>
    <row r="158" spans="1:22" ht="15" hidden="1" x14ac:dyDescent="0.2">
      <c r="A158" s="1010" t="str">
        <f t="shared" si="25"/>
        <v>Don't Show</v>
      </c>
      <c r="B158" s="1010" t="s">
        <v>1819</v>
      </c>
      <c r="C158" s="1209" t="str">
        <f>IFERROR(INDEX('LFA Expenditure_7B imp-exp'!A$22:A$38,MATCH('LFA Expenditure_7B'!B158,'LFA Expenditure_7B imp-exp'!N$22:N$38,0)),"")</f>
        <v/>
      </c>
      <c r="D158" s="1207" t="str">
        <f>IFERROR(INDEX('LFA Expenditure_7B imp-exp'!B$22:B$38,MATCH('LFA Expenditure_7B'!B158,'LFA Expenditure_7B imp-exp'!N$22:N$38,0)),"")</f>
        <v/>
      </c>
      <c r="E158" s="1193" t="str">
        <f>IFERROR(INDEX('LFA Expenditure_7B imp-exp'!C$22:C$38,MATCH('LFA Expenditure_7B'!B158,'LFA Expenditure_7B imp-exp'!N$22:N$38,0)),"")</f>
        <v/>
      </c>
      <c r="F158" s="1193">
        <f>'PR Expenditure_7A'!F159</f>
        <v>0</v>
      </c>
      <c r="G158" s="1194"/>
      <c r="H158" s="1193">
        <f t="shared" si="26"/>
        <v>0</v>
      </c>
      <c r="I158" s="1195" t="e">
        <f t="shared" si="27"/>
        <v>#VALUE!</v>
      </c>
      <c r="J158" s="1196"/>
      <c r="K158" s="1108"/>
      <c r="L158" s="1193" t="str">
        <f>IFERROR(INDEX('LFA Expenditure_7B imp-exp'!J$22:J$38,MATCH('LFA Expenditure_7B'!B158,'LFA Expenditure_7B imp-exp'!N$22:N$38,0)),"")</f>
        <v/>
      </c>
      <c r="M158" s="1194"/>
      <c r="N158" s="1193">
        <f t="shared" si="28"/>
        <v>0</v>
      </c>
      <c r="O158" s="1201" t="e">
        <f t="shared" si="29"/>
        <v>#VALUE!</v>
      </c>
      <c r="P158" s="1356"/>
      <c r="Q158" s="656"/>
      <c r="R158" s="656"/>
      <c r="S158" s="657"/>
      <c r="T158" s="657"/>
      <c r="U158" s="657"/>
      <c r="V158" s="657"/>
    </row>
    <row r="159" spans="1:22" ht="15" hidden="1" x14ac:dyDescent="0.2">
      <c r="A159" s="1010" t="str">
        <f t="shared" si="25"/>
        <v>Don't Show</v>
      </c>
      <c r="B159" s="1010" t="s">
        <v>1820</v>
      </c>
      <c r="C159" s="1209" t="str">
        <f>IFERROR(INDEX('LFA Expenditure_7B imp-exp'!A$22:A$38,MATCH('LFA Expenditure_7B'!B159,'LFA Expenditure_7B imp-exp'!N$22:N$38,0)),"")</f>
        <v/>
      </c>
      <c r="D159" s="1207" t="str">
        <f>IFERROR(INDEX('LFA Expenditure_7B imp-exp'!B$22:B$38,MATCH('LFA Expenditure_7B'!B159,'LFA Expenditure_7B imp-exp'!N$22:N$38,0)),"")</f>
        <v/>
      </c>
      <c r="E159" s="1193" t="str">
        <f>IFERROR(INDEX('LFA Expenditure_7B imp-exp'!C$22:C$38,MATCH('LFA Expenditure_7B'!B159,'LFA Expenditure_7B imp-exp'!N$22:N$38,0)),"")</f>
        <v/>
      </c>
      <c r="F159" s="1193">
        <f>'PR Expenditure_7A'!F160</f>
        <v>0</v>
      </c>
      <c r="G159" s="1194"/>
      <c r="H159" s="1193">
        <f t="shared" si="26"/>
        <v>0</v>
      </c>
      <c r="I159" s="1195" t="e">
        <f t="shared" si="27"/>
        <v>#VALUE!</v>
      </c>
      <c r="J159" s="1196"/>
      <c r="K159" s="1108"/>
      <c r="L159" s="1193" t="str">
        <f>IFERROR(INDEX('LFA Expenditure_7B imp-exp'!J$22:J$38,MATCH('LFA Expenditure_7B'!B159,'LFA Expenditure_7B imp-exp'!N$22:N$38,0)),"")</f>
        <v/>
      </c>
      <c r="M159" s="1194"/>
      <c r="N159" s="1193">
        <f t="shared" si="28"/>
        <v>0</v>
      </c>
      <c r="O159" s="1201" t="e">
        <f t="shared" si="29"/>
        <v>#VALUE!</v>
      </c>
      <c r="P159" s="1356"/>
      <c r="Q159" s="656"/>
      <c r="R159" s="656"/>
      <c r="S159" s="657"/>
      <c r="T159" s="657"/>
      <c r="U159" s="657"/>
      <c r="V159" s="657"/>
    </row>
    <row r="160" spans="1:22" ht="15" hidden="1" x14ac:dyDescent="0.2">
      <c r="A160" s="1010" t="str">
        <f t="shared" si="25"/>
        <v>Don't Show</v>
      </c>
      <c r="B160" s="1010" t="s">
        <v>1821</v>
      </c>
      <c r="C160" s="1209" t="str">
        <f>IFERROR(INDEX('LFA Expenditure_7B imp-exp'!A$22:A$38,MATCH('LFA Expenditure_7B'!B160,'LFA Expenditure_7B imp-exp'!N$22:N$38,0)),"")</f>
        <v/>
      </c>
      <c r="D160" s="1207" t="str">
        <f>IFERROR(INDEX('LFA Expenditure_7B imp-exp'!B$22:B$38,MATCH('LFA Expenditure_7B'!B160,'LFA Expenditure_7B imp-exp'!N$22:N$38,0)),"")</f>
        <v/>
      </c>
      <c r="E160" s="1193" t="str">
        <f>IFERROR(INDEX('LFA Expenditure_7B imp-exp'!C$22:C$38,MATCH('LFA Expenditure_7B'!B160,'LFA Expenditure_7B imp-exp'!N$22:N$38,0)),"")</f>
        <v/>
      </c>
      <c r="F160" s="1193">
        <f>'PR Expenditure_7A'!F161</f>
        <v>0</v>
      </c>
      <c r="G160" s="1194"/>
      <c r="H160" s="1193">
        <f t="shared" si="26"/>
        <v>0</v>
      </c>
      <c r="I160" s="1195" t="e">
        <f t="shared" si="27"/>
        <v>#VALUE!</v>
      </c>
      <c r="J160" s="1196"/>
      <c r="K160" s="1108"/>
      <c r="L160" s="1193" t="str">
        <f>IFERROR(INDEX('LFA Expenditure_7B imp-exp'!J$22:J$38,MATCH('LFA Expenditure_7B'!B160,'LFA Expenditure_7B imp-exp'!N$22:N$38,0)),"")</f>
        <v/>
      </c>
      <c r="M160" s="1194"/>
      <c r="N160" s="1193">
        <f t="shared" si="28"/>
        <v>0</v>
      </c>
      <c r="O160" s="1201" t="e">
        <f t="shared" si="29"/>
        <v>#VALUE!</v>
      </c>
      <c r="P160" s="1356"/>
      <c r="Q160" s="656"/>
      <c r="R160" s="656"/>
      <c r="S160" s="657"/>
      <c r="T160" s="657"/>
      <c r="U160" s="657"/>
      <c r="V160" s="657"/>
    </row>
    <row r="161" spans="1:22" ht="15" hidden="1" x14ac:dyDescent="0.2">
      <c r="A161" s="1010" t="str">
        <f t="shared" si="25"/>
        <v>Don't Show</v>
      </c>
      <c r="B161" s="1010" t="s">
        <v>1822</v>
      </c>
      <c r="C161" s="1209" t="str">
        <f>IFERROR(INDEX('LFA Expenditure_7B imp-exp'!A$22:A$38,MATCH('LFA Expenditure_7B'!B161,'LFA Expenditure_7B imp-exp'!N$22:N$38,0)),"")</f>
        <v/>
      </c>
      <c r="D161" s="1207" t="str">
        <f>IFERROR(INDEX('LFA Expenditure_7B imp-exp'!B$22:B$38,MATCH('LFA Expenditure_7B'!B161,'LFA Expenditure_7B imp-exp'!N$22:N$38,0)),"")</f>
        <v/>
      </c>
      <c r="E161" s="1193" t="str">
        <f>IFERROR(INDEX('LFA Expenditure_7B imp-exp'!C$22:C$38,MATCH('LFA Expenditure_7B'!B161,'LFA Expenditure_7B imp-exp'!N$22:N$38,0)),"")</f>
        <v/>
      </c>
      <c r="F161" s="1193">
        <f>'PR Expenditure_7A'!F162</f>
        <v>0</v>
      </c>
      <c r="G161" s="1194"/>
      <c r="H161" s="1193">
        <f t="shared" si="26"/>
        <v>0</v>
      </c>
      <c r="I161" s="1195" t="e">
        <f t="shared" si="27"/>
        <v>#VALUE!</v>
      </c>
      <c r="J161" s="1196"/>
      <c r="K161" s="1108"/>
      <c r="L161" s="1193" t="str">
        <f>IFERROR(INDEX('LFA Expenditure_7B imp-exp'!J$22:J$38,MATCH('LFA Expenditure_7B'!B161,'LFA Expenditure_7B imp-exp'!N$22:N$38,0)),"")</f>
        <v/>
      </c>
      <c r="M161" s="1194"/>
      <c r="N161" s="1193">
        <f t="shared" si="28"/>
        <v>0</v>
      </c>
      <c r="O161" s="1201" t="e">
        <f t="shared" si="29"/>
        <v>#VALUE!</v>
      </c>
      <c r="P161" s="1356"/>
      <c r="Q161" s="656"/>
      <c r="R161" s="656"/>
      <c r="S161" s="657"/>
      <c r="T161" s="657"/>
      <c r="U161" s="657"/>
      <c r="V161" s="657"/>
    </row>
    <row r="162" spans="1:22" ht="15" hidden="1" x14ac:dyDescent="0.2">
      <c r="A162" s="1010" t="str">
        <f t="shared" si="25"/>
        <v>Don't Show</v>
      </c>
      <c r="B162" s="1010" t="s">
        <v>1823</v>
      </c>
      <c r="C162" s="1209" t="str">
        <f>IFERROR(INDEX('LFA Expenditure_7B imp-exp'!A$22:A$38,MATCH('LFA Expenditure_7B'!B162,'LFA Expenditure_7B imp-exp'!N$22:N$38,0)),"")</f>
        <v/>
      </c>
      <c r="D162" s="1207" t="str">
        <f>IFERROR(INDEX('LFA Expenditure_7B imp-exp'!B$22:B$38,MATCH('LFA Expenditure_7B'!B162,'LFA Expenditure_7B imp-exp'!N$22:N$38,0)),"")</f>
        <v/>
      </c>
      <c r="E162" s="1193" t="str">
        <f>IFERROR(INDEX('LFA Expenditure_7B imp-exp'!C$22:C$38,MATCH('LFA Expenditure_7B'!B162,'LFA Expenditure_7B imp-exp'!N$22:N$38,0)),"")</f>
        <v/>
      </c>
      <c r="F162" s="1193">
        <f>'PR Expenditure_7A'!F163</f>
        <v>0</v>
      </c>
      <c r="G162" s="1194"/>
      <c r="H162" s="1193">
        <f t="shared" si="26"/>
        <v>0</v>
      </c>
      <c r="I162" s="1195" t="e">
        <f t="shared" si="27"/>
        <v>#VALUE!</v>
      </c>
      <c r="J162" s="1196"/>
      <c r="K162" s="1108"/>
      <c r="L162" s="1193" t="str">
        <f>IFERROR(INDEX('LFA Expenditure_7B imp-exp'!J$22:J$38,MATCH('LFA Expenditure_7B'!B162,'LFA Expenditure_7B imp-exp'!N$22:N$38,0)),"")</f>
        <v/>
      </c>
      <c r="M162" s="1194"/>
      <c r="N162" s="1193">
        <f t="shared" si="28"/>
        <v>0</v>
      </c>
      <c r="O162" s="1201" t="e">
        <f t="shared" si="29"/>
        <v>#VALUE!</v>
      </c>
      <c r="P162" s="1356"/>
      <c r="Q162" s="656"/>
      <c r="R162" s="656"/>
      <c r="S162" s="657"/>
      <c r="T162" s="657"/>
      <c r="U162" s="657"/>
      <c r="V162" s="657"/>
    </row>
    <row r="163" spans="1:22" ht="15" hidden="1" x14ac:dyDescent="0.2">
      <c r="A163" s="1010" t="str">
        <f t="shared" si="25"/>
        <v>Don't Show</v>
      </c>
      <c r="B163" s="1010" t="s">
        <v>1824</v>
      </c>
      <c r="C163" s="1209" t="str">
        <f>IFERROR(INDEX('LFA Expenditure_7B imp-exp'!A$22:A$38,MATCH('LFA Expenditure_7B'!B163,'LFA Expenditure_7B imp-exp'!N$22:N$38,0)),"")</f>
        <v/>
      </c>
      <c r="D163" s="1207" t="str">
        <f>IFERROR(INDEX('LFA Expenditure_7B imp-exp'!B$22:B$38,MATCH('LFA Expenditure_7B'!B163,'LFA Expenditure_7B imp-exp'!N$22:N$38,0)),"")</f>
        <v/>
      </c>
      <c r="E163" s="1193" t="str">
        <f>IFERROR(INDEX('LFA Expenditure_7B imp-exp'!C$22:C$38,MATCH('LFA Expenditure_7B'!B163,'LFA Expenditure_7B imp-exp'!N$22:N$38,0)),"")</f>
        <v/>
      </c>
      <c r="F163" s="1193">
        <f>'PR Expenditure_7A'!F164</f>
        <v>0</v>
      </c>
      <c r="G163" s="1194"/>
      <c r="H163" s="1193">
        <f t="shared" si="26"/>
        <v>0</v>
      </c>
      <c r="I163" s="1195" t="e">
        <f t="shared" si="27"/>
        <v>#VALUE!</v>
      </c>
      <c r="J163" s="1196"/>
      <c r="K163" s="1108"/>
      <c r="L163" s="1193" t="str">
        <f>IFERROR(INDEX('LFA Expenditure_7B imp-exp'!J$22:J$38,MATCH('LFA Expenditure_7B'!B163,'LFA Expenditure_7B imp-exp'!N$22:N$38,0)),"")</f>
        <v/>
      </c>
      <c r="M163" s="1194"/>
      <c r="N163" s="1193">
        <f t="shared" si="28"/>
        <v>0</v>
      </c>
      <c r="O163" s="1201" t="e">
        <f t="shared" si="29"/>
        <v>#VALUE!</v>
      </c>
      <c r="P163" s="1356"/>
      <c r="Q163" s="656"/>
      <c r="R163" s="656"/>
      <c r="S163" s="657"/>
      <c r="T163" s="657"/>
      <c r="U163" s="657"/>
      <c r="V163" s="657"/>
    </row>
    <row r="164" spans="1:22" ht="15" hidden="1" x14ac:dyDescent="0.2">
      <c r="A164" s="1010" t="str">
        <f t="shared" si="25"/>
        <v>Don't Show</v>
      </c>
      <c r="B164" s="1010" t="s">
        <v>1825</v>
      </c>
      <c r="C164" s="1209" t="str">
        <f>IFERROR(INDEX('LFA Expenditure_7B imp-exp'!A$22:A$38,MATCH('LFA Expenditure_7B'!B164,'LFA Expenditure_7B imp-exp'!N$22:N$38,0)),"")</f>
        <v/>
      </c>
      <c r="D164" s="1207" t="str">
        <f>IFERROR(INDEX('LFA Expenditure_7B imp-exp'!B$22:B$38,MATCH('LFA Expenditure_7B'!B164,'LFA Expenditure_7B imp-exp'!N$22:N$38,0)),"")</f>
        <v/>
      </c>
      <c r="E164" s="1193" t="str">
        <f>IFERROR(INDEX('LFA Expenditure_7B imp-exp'!C$22:C$38,MATCH('LFA Expenditure_7B'!B164,'LFA Expenditure_7B imp-exp'!N$22:N$38,0)),"")</f>
        <v/>
      </c>
      <c r="F164" s="1193">
        <f>'PR Expenditure_7A'!F165</f>
        <v>0</v>
      </c>
      <c r="G164" s="1194"/>
      <c r="H164" s="1193">
        <f t="shared" si="26"/>
        <v>0</v>
      </c>
      <c r="I164" s="1195" t="e">
        <f t="shared" si="27"/>
        <v>#VALUE!</v>
      </c>
      <c r="J164" s="1196"/>
      <c r="K164" s="1108"/>
      <c r="L164" s="1193" t="str">
        <f>IFERROR(INDEX('LFA Expenditure_7B imp-exp'!J$22:J$38,MATCH('LFA Expenditure_7B'!B164,'LFA Expenditure_7B imp-exp'!N$22:N$38,0)),"")</f>
        <v/>
      </c>
      <c r="M164" s="1194"/>
      <c r="N164" s="1193">
        <f t="shared" si="28"/>
        <v>0</v>
      </c>
      <c r="O164" s="1201" t="e">
        <f t="shared" si="29"/>
        <v>#VALUE!</v>
      </c>
      <c r="P164" s="1356"/>
      <c r="Q164" s="656"/>
      <c r="R164" s="656"/>
      <c r="S164" s="657"/>
      <c r="T164" s="657"/>
      <c r="U164" s="657"/>
      <c r="V164" s="657"/>
    </row>
    <row r="165" spans="1:22" ht="15" hidden="1" x14ac:dyDescent="0.2">
      <c r="A165" s="1010" t="str">
        <f t="shared" si="25"/>
        <v>Don't Show</v>
      </c>
      <c r="B165" s="1010" t="s">
        <v>1826</v>
      </c>
      <c r="C165" s="1209" t="str">
        <f>IFERROR(INDEX('LFA Expenditure_7B imp-exp'!A$22:A$38,MATCH('LFA Expenditure_7B'!B165,'LFA Expenditure_7B imp-exp'!N$22:N$38,0)),"")</f>
        <v/>
      </c>
      <c r="D165" s="1207" t="str">
        <f>IFERROR(INDEX('LFA Expenditure_7B imp-exp'!B$22:B$38,MATCH('LFA Expenditure_7B'!B165,'LFA Expenditure_7B imp-exp'!N$22:N$38,0)),"")</f>
        <v/>
      </c>
      <c r="E165" s="1193" t="str">
        <f>IFERROR(INDEX('LFA Expenditure_7B imp-exp'!C$22:C$38,MATCH('LFA Expenditure_7B'!B165,'LFA Expenditure_7B imp-exp'!N$22:N$38,0)),"")</f>
        <v/>
      </c>
      <c r="F165" s="1193">
        <f>'PR Expenditure_7A'!F166</f>
        <v>0</v>
      </c>
      <c r="G165" s="1194"/>
      <c r="H165" s="1193">
        <f t="shared" si="26"/>
        <v>0</v>
      </c>
      <c r="I165" s="1195" t="e">
        <f t="shared" si="27"/>
        <v>#VALUE!</v>
      </c>
      <c r="J165" s="1196"/>
      <c r="K165" s="1108"/>
      <c r="L165" s="1193" t="str">
        <f>IFERROR(INDEX('LFA Expenditure_7B imp-exp'!J$22:J$38,MATCH('LFA Expenditure_7B'!B165,'LFA Expenditure_7B imp-exp'!N$22:N$38,0)),"")</f>
        <v/>
      </c>
      <c r="M165" s="1194"/>
      <c r="N165" s="1193">
        <f t="shared" si="28"/>
        <v>0</v>
      </c>
      <c r="O165" s="1201" t="e">
        <f t="shared" si="29"/>
        <v>#VALUE!</v>
      </c>
      <c r="P165" s="1356"/>
      <c r="Q165" s="656"/>
      <c r="R165" s="656"/>
      <c r="S165" s="657"/>
      <c r="T165" s="657"/>
      <c r="U165" s="657"/>
      <c r="V165" s="657"/>
    </row>
    <row r="166" spans="1:22" ht="15" hidden="1" x14ac:dyDescent="0.2">
      <c r="A166" s="1010" t="str">
        <f t="shared" si="25"/>
        <v>Don't Show</v>
      </c>
      <c r="B166" s="1010" t="s">
        <v>1827</v>
      </c>
      <c r="C166" s="1209" t="str">
        <f>IFERROR(INDEX('LFA Expenditure_7B imp-exp'!A$22:A$38,MATCH('LFA Expenditure_7B'!B166,'LFA Expenditure_7B imp-exp'!N$22:N$38,0)),"")</f>
        <v/>
      </c>
      <c r="D166" s="1207" t="str">
        <f>IFERROR(INDEX('LFA Expenditure_7B imp-exp'!B$22:B$38,MATCH('LFA Expenditure_7B'!B166,'LFA Expenditure_7B imp-exp'!N$22:N$38,0)),"")</f>
        <v/>
      </c>
      <c r="E166" s="1193" t="str">
        <f>IFERROR(INDEX('LFA Expenditure_7B imp-exp'!C$22:C$38,MATCH('LFA Expenditure_7B'!B166,'LFA Expenditure_7B imp-exp'!N$22:N$38,0)),"")</f>
        <v/>
      </c>
      <c r="F166" s="1193">
        <f>'PR Expenditure_7A'!F167</f>
        <v>0</v>
      </c>
      <c r="G166" s="1194"/>
      <c r="H166" s="1193">
        <f t="shared" si="26"/>
        <v>0</v>
      </c>
      <c r="I166" s="1195" t="e">
        <f t="shared" si="27"/>
        <v>#VALUE!</v>
      </c>
      <c r="J166" s="1196"/>
      <c r="K166" s="1108"/>
      <c r="L166" s="1193" t="str">
        <f>IFERROR(INDEX('LFA Expenditure_7B imp-exp'!J$22:J$38,MATCH('LFA Expenditure_7B'!B166,'LFA Expenditure_7B imp-exp'!N$22:N$38,0)),"")</f>
        <v/>
      </c>
      <c r="M166" s="1194"/>
      <c r="N166" s="1193">
        <f t="shared" si="28"/>
        <v>0</v>
      </c>
      <c r="O166" s="1201" t="e">
        <f t="shared" si="29"/>
        <v>#VALUE!</v>
      </c>
      <c r="P166" s="1356"/>
      <c r="Q166" s="656"/>
      <c r="R166" s="656"/>
      <c r="S166" s="657"/>
      <c r="T166" s="657"/>
      <c r="U166" s="657"/>
      <c r="V166" s="657"/>
    </row>
    <row r="167" spans="1:22" ht="15" hidden="1" x14ac:dyDescent="0.2">
      <c r="A167" s="1010" t="str">
        <f t="shared" si="25"/>
        <v>Don't Show</v>
      </c>
      <c r="B167" s="1010" t="s">
        <v>1828</v>
      </c>
      <c r="C167" s="1209" t="str">
        <f>IFERROR(INDEX('LFA Expenditure_7B imp-exp'!A$22:A$38,MATCH('LFA Expenditure_7B'!B167,'LFA Expenditure_7B imp-exp'!N$22:N$38,0)),"")</f>
        <v/>
      </c>
      <c r="D167" s="1207" t="str">
        <f>IFERROR(INDEX('LFA Expenditure_7B imp-exp'!B$22:B$38,MATCH('LFA Expenditure_7B'!B167,'LFA Expenditure_7B imp-exp'!N$22:N$38,0)),"")</f>
        <v/>
      </c>
      <c r="E167" s="1193" t="str">
        <f>IFERROR(INDEX('LFA Expenditure_7B imp-exp'!C$22:C$38,MATCH('LFA Expenditure_7B'!B167,'LFA Expenditure_7B imp-exp'!N$22:N$38,0)),"")</f>
        <v/>
      </c>
      <c r="F167" s="1193">
        <f>'PR Expenditure_7A'!F168</f>
        <v>0</v>
      </c>
      <c r="G167" s="1194"/>
      <c r="H167" s="1193">
        <f t="shared" si="26"/>
        <v>0</v>
      </c>
      <c r="I167" s="1195" t="e">
        <f t="shared" si="27"/>
        <v>#VALUE!</v>
      </c>
      <c r="J167" s="1196"/>
      <c r="K167" s="1108"/>
      <c r="L167" s="1193" t="str">
        <f>IFERROR(INDEX('LFA Expenditure_7B imp-exp'!J$22:J$38,MATCH('LFA Expenditure_7B'!B167,'LFA Expenditure_7B imp-exp'!N$22:N$38,0)),"")</f>
        <v/>
      </c>
      <c r="M167" s="1194"/>
      <c r="N167" s="1193">
        <f t="shared" si="28"/>
        <v>0</v>
      </c>
      <c r="O167" s="1201" t="e">
        <f t="shared" si="29"/>
        <v>#VALUE!</v>
      </c>
      <c r="P167" s="1356"/>
      <c r="Q167" s="656"/>
      <c r="R167" s="656"/>
      <c r="S167" s="657"/>
      <c r="T167" s="657"/>
      <c r="U167" s="657"/>
      <c r="V167" s="657"/>
    </row>
    <row r="168" spans="1:22" ht="15" hidden="1" x14ac:dyDescent="0.2">
      <c r="A168" s="1010" t="str">
        <f t="shared" si="25"/>
        <v>Don't Show</v>
      </c>
      <c r="B168" s="1010" t="s">
        <v>1829</v>
      </c>
      <c r="C168" s="1209" t="str">
        <f>IFERROR(INDEX('LFA Expenditure_7B imp-exp'!A$22:A$38,MATCH('LFA Expenditure_7B'!B168,'LFA Expenditure_7B imp-exp'!N$22:N$38,0)),"")</f>
        <v/>
      </c>
      <c r="D168" s="1207" t="str">
        <f>IFERROR(INDEX('LFA Expenditure_7B imp-exp'!B$22:B$38,MATCH('LFA Expenditure_7B'!B168,'LFA Expenditure_7B imp-exp'!N$22:N$38,0)),"")</f>
        <v/>
      </c>
      <c r="E168" s="1193" t="str">
        <f>IFERROR(INDEX('LFA Expenditure_7B imp-exp'!C$22:C$38,MATCH('LFA Expenditure_7B'!B168,'LFA Expenditure_7B imp-exp'!N$22:N$38,0)),"")</f>
        <v/>
      </c>
      <c r="F168" s="1193">
        <f>'PR Expenditure_7A'!F169</f>
        <v>0</v>
      </c>
      <c r="G168" s="1194"/>
      <c r="H168" s="1193">
        <f t="shared" si="26"/>
        <v>0</v>
      </c>
      <c r="I168" s="1195" t="e">
        <f t="shared" si="27"/>
        <v>#VALUE!</v>
      </c>
      <c r="J168" s="1196"/>
      <c r="K168" s="1108"/>
      <c r="L168" s="1193" t="str">
        <f>IFERROR(INDEX('LFA Expenditure_7B imp-exp'!J$22:J$38,MATCH('LFA Expenditure_7B'!B168,'LFA Expenditure_7B imp-exp'!N$22:N$38,0)),"")</f>
        <v/>
      </c>
      <c r="M168" s="1194"/>
      <c r="N168" s="1193">
        <f t="shared" si="28"/>
        <v>0</v>
      </c>
      <c r="O168" s="1201" t="e">
        <f t="shared" si="29"/>
        <v>#VALUE!</v>
      </c>
      <c r="P168" s="1356"/>
      <c r="Q168" s="656"/>
      <c r="R168" s="656"/>
      <c r="S168" s="657"/>
      <c r="T168" s="657"/>
      <c r="U168" s="657"/>
      <c r="V168" s="657"/>
    </row>
    <row r="169" spans="1:22" ht="15" hidden="1" x14ac:dyDescent="0.2">
      <c r="A169" s="1010" t="str">
        <f t="shared" si="25"/>
        <v>Don't Show</v>
      </c>
      <c r="B169" s="1010" t="s">
        <v>1830</v>
      </c>
      <c r="C169" s="1209" t="str">
        <f>IFERROR(INDEX('LFA Expenditure_7B imp-exp'!A$22:A$38,MATCH('LFA Expenditure_7B'!B169,'LFA Expenditure_7B imp-exp'!N$22:N$38,0)),"")</f>
        <v/>
      </c>
      <c r="D169" s="1207" t="str">
        <f>IFERROR(INDEX('LFA Expenditure_7B imp-exp'!B$22:B$38,MATCH('LFA Expenditure_7B'!B169,'LFA Expenditure_7B imp-exp'!N$22:N$38,0)),"")</f>
        <v/>
      </c>
      <c r="E169" s="1193" t="str">
        <f>IFERROR(INDEX('LFA Expenditure_7B imp-exp'!C$22:C$38,MATCH('LFA Expenditure_7B'!B169,'LFA Expenditure_7B imp-exp'!N$22:N$38,0)),"")</f>
        <v/>
      </c>
      <c r="F169" s="1193">
        <f>'PR Expenditure_7A'!F170</f>
        <v>0</v>
      </c>
      <c r="G169" s="1194"/>
      <c r="H169" s="1193">
        <f t="shared" si="26"/>
        <v>0</v>
      </c>
      <c r="I169" s="1195" t="e">
        <f t="shared" si="27"/>
        <v>#VALUE!</v>
      </c>
      <c r="J169" s="1196"/>
      <c r="K169" s="1108"/>
      <c r="L169" s="1193" t="str">
        <f>IFERROR(INDEX('LFA Expenditure_7B imp-exp'!J$22:J$38,MATCH('LFA Expenditure_7B'!B169,'LFA Expenditure_7B imp-exp'!N$22:N$38,0)),"")</f>
        <v/>
      </c>
      <c r="M169" s="1194"/>
      <c r="N169" s="1193">
        <f t="shared" si="28"/>
        <v>0</v>
      </c>
      <c r="O169" s="1201" t="e">
        <f t="shared" si="29"/>
        <v>#VALUE!</v>
      </c>
      <c r="P169" s="1356"/>
      <c r="Q169" s="656"/>
      <c r="R169" s="656"/>
      <c r="S169" s="657"/>
      <c r="T169" s="657"/>
      <c r="U169" s="657"/>
      <c r="V169" s="657"/>
    </row>
    <row r="170" spans="1:22" ht="15" hidden="1" x14ac:dyDescent="0.2">
      <c r="A170" s="1010" t="str">
        <f t="shared" si="25"/>
        <v>Don't Show</v>
      </c>
      <c r="B170" s="1010" t="s">
        <v>1831</v>
      </c>
      <c r="C170" s="1209" t="str">
        <f>IFERROR(INDEX('LFA Expenditure_7B imp-exp'!A$22:A$38,MATCH('LFA Expenditure_7B'!B170,'LFA Expenditure_7B imp-exp'!N$22:N$38,0)),"")</f>
        <v/>
      </c>
      <c r="D170" s="1207" t="str">
        <f>IFERROR(INDEX('LFA Expenditure_7B imp-exp'!B$22:B$38,MATCH('LFA Expenditure_7B'!B170,'LFA Expenditure_7B imp-exp'!N$22:N$38,0)),"")</f>
        <v/>
      </c>
      <c r="E170" s="1193" t="str">
        <f>IFERROR(INDEX('LFA Expenditure_7B imp-exp'!C$22:C$38,MATCH('LFA Expenditure_7B'!B170,'LFA Expenditure_7B imp-exp'!N$22:N$38,0)),"")</f>
        <v/>
      </c>
      <c r="F170" s="1193">
        <f>'PR Expenditure_7A'!F171</f>
        <v>0</v>
      </c>
      <c r="G170" s="1194"/>
      <c r="H170" s="1193">
        <f t="shared" si="26"/>
        <v>0</v>
      </c>
      <c r="I170" s="1195" t="e">
        <f t="shared" si="27"/>
        <v>#VALUE!</v>
      </c>
      <c r="J170" s="1196"/>
      <c r="K170" s="1108"/>
      <c r="L170" s="1193" t="str">
        <f>IFERROR(INDEX('LFA Expenditure_7B imp-exp'!J$22:J$38,MATCH('LFA Expenditure_7B'!B170,'LFA Expenditure_7B imp-exp'!N$22:N$38,0)),"")</f>
        <v/>
      </c>
      <c r="M170" s="1194"/>
      <c r="N170" s="1193">
        <f t="shared" si="28"/>
        <v>0</v>
      </c>
      <c r="O170" s="1201" t="e">
        <f t="shared" si="29"/>
        <v>#VALUE!</v>
      </c>
      <c r="P170" s="1356"/>
      <c r="Q170" s="656"/>
      <c r="R170" s="656"/>
      <c r="S170" s="657"/>
      <c r="T170" s="657"/>
      <c r="U170" s="657"/>
      <c r="V170" s="657"/>
    </row>
    <row r="171" spans="1:22" ht="15" hidden="1" x14ac:dyDescent="0.2">
      <c r="A171" s="1010" t="str">
        <f t="shared" si="25"/>
        <v>Don't Show</v>
      </c>
      <c r="B171" s="1010" t="s">
        <v>1832</v>
      </c>
      <c r="C171" s="1209" t="str">
        <f>IFERROR(INDEX('LFA Expenditure_7B imp-exp'!A$22:A$38,MATCH('LFA Expenditure_7B'!B171,'LFA Expenditure_7B imp-exp'!N$22:N$38,0)),"")</f>
        <v/>
      </c>
      <c r="D171" s="1207" t="str">
        <f>IFERROR(INDEX('LFA Expenditure_7B imp-exp'!B$22:B$38,MATCH('LFA Expenditure_7B'!B171,'LFA Expenditure_7B imp-exp'!N$22:N$38,0)),"")</f>
        <v/>
      </c>
      <c r="E171" s="1193" t="str">
        <f>IFERROR(INDEX('LFA Expenditure_7B imp-exp'!C$22:C$38,MATCH('LFA Expenditure_7B'!B171,'LFA Expenditure_7B imp-exp'!N$22:N$38,0)),"")</f>
        <v/>
      </c>
      <c r="F171" s="1193">
        <f>'PR Expenditure_7A'!F172</f>
        <v>0</v>
      </c>
      <c r="G171" s="1194"/>
      <c r="H171" s="1193">
        <f t="shared" si="26"/>
        <v>0</v>
      </c>
      <c r="I171" s="1195" t="e">
        <f t="shared" si="27"/>
        <v>#VALUE!</v>
      </c>
      <c r="J171" s="1196"/>
      <c r="K171" s="1108"/>
      <c r="L171" s="1193" t="str">
        <f>IFERROR(INDEX('LFA Expenditure_7B imp-exp'!J$22:J$38,MATCH('LFA Expenditure_7B'!B171,'LFA Expenditure_7B imp-exp'!N$22:N$38,0)),"")</f>
        <v/>
      </c>
      <c r="M171" s="1194"/>
      <c r="N171" s="1193">
        <f t="shared" si="28"/>
        <v>0</v>
      </c>
      <c r="O171" s="1201" t="e">
        <f t="shared" si="29"/>
        <v>#VALUE!</v>
      </c>
      <c r="P171" s="1356"/>
      <c r="Q171" s="656"/>
      <c r="R171" s="656"/>
      <c r="S171" s="657"/>
      <c r="T171" s="657"/>
      <c r="U171" s="657"/>
      <c r="V171" s="657"/>
    </row>
    <row r="172" spans="1:22" ht="15" hidden="1" x14ac:dyDescent="0.2">
      <c r="A172" s="1010" t="str">
        <f t="shared" si="25"/>
        <v>Don't Show</v>
      </c>
      <c r="B172" s="1010" t="s">
        <v>1833</v>
      </c>
      <c r="C172" s="1209" t="str">
        <f>IFERROR(INDEX('LFA Expenditure_7B imp-exp'!A$22:A$38,MATCH('LFA Expenditure_7B'!B172,'LFA Expenditure_7B imp-exp'!N$22:N$38,0)),"")</f>
        <v/>
      </c>
      <c r="D172" s="1207" t="str">
        <f>IFERROR(INDEX('LFA Expenditure_7B imp-exp'!B$22:B$38,MATCH('LFA Expenditure_7B'!B172,'LFA Expenditure_7B imp-exp'!N$22:N$38,0)),"")</f>
        <v/>
      </c>
      <c r="E172" s="1193" t="str">
        <f>IFERROR(INDEX('LFA Expenditure_7B imp-exp'!C$22:C$38,MATCH('LFA Expenditure_7B'!B172,'LFA Expenditure_7B imp-exp'!N$22:N$38,0)),"")</f>
        <v/>
      </c>
      <c r="F172" s="1193">
        <f>'PR Expenditure_7A'!F173</f>
        <v>0</v>
      </c>
      <c r="G172" s="1194"/>
      <c r="H172" s="1193">
        <f t="shared" si="26"/>
        <v>0</v>
      </c>
      <c r="I172" s="1195" t="e">
        <f t="shared" si="27"/>
        <v>#VALUE!</v>
      </c>
      <c r="J172" s="1196"/>
      <c r="K172" s="1108"/>
      <c r="L172" s="1193" t="str">
        <f>IFERROR(INDEX('LFA Expenditure_7B imp-exp'!J$22:J$38,MATCH('LFA Expenditure_7B'!B172,'LFA Expenditure_7B imp-exp'!N$22:N$38,0)),"")</f>
        <v/>
      </c>
      <c r="M172" s="1194"/>
      <c r="N172" s="1193">
        <f t="shared" si="28"/>
        <v>0</v>
      </c>
      <c r="O172" s="1201" t="e">
        <f t="shared" si="29"/>
        <v>#VALUE!</v>
      </c>
      <c r="P172" s="1356"/>
      <c r="Q172" s="656"/>
      <c r="R172" s="656"/>
      <c r="S172" s="657"/>
      <c r="T172" s="657"/>
      <c r="U172" s="657"/>
      <c r="V172" s="657"/>
    </row>
    <row r="173" spans="1:22" ht="15" hidden="1" x14ac:dyDescent="0.2">
      <c r="A173" s="1010" t="str">
        <f t="shared" si="25"/>
        <v>Don't Show</v>
      </c>
      <c r="B173" s="1010" t="s">
        <v>1834</v>
      </c>
      <c r="C173" s="1209" t="str">
        <f>IFERROR(INDEX('LFA Expenditure_7B imp-exp'!A$22:A$38,MATCH('LFA Expenditure_7B'!B173,'LFA Expenditure_7B imp-exp'!N$22:N$38,0)),"")</f>
        <v/>
      </c>
      <c r="D173" s="1207" t="str">
        <f>IFERROR(INDEX('LFA Expenditure_7B imp-exp'!B$22:B$38,MATCH('LFA Expenditure_7B'!B173,'LFA Expenditure_7B imp-exp'!N$22:N$38,0)),"")</f>
        <v/>
      </c>
      <c r="E173" s="1193" t="str">
        <f>IFERROR(INDEX('LFA Expenditure_7B imp-exp'!C$22:C$38,MATCH('LFA Expenditure_7B'!B173,'LFA Expenditure_7B imp-exp'!N$22:N$38,0)),"")</f>
        <v/>
      </c>
      <c r="F173" s="1193">
        <f>'PR Expenditure_7A'!F174</f>
        <v>0</v>
      </c>
      <c r="G173" s="1194"/>
      <c r="H173" s="1193">
        <f t="shared" si="26"/>
        <v>0</v>
      </c>
      <c r="I173" s="1195" t="e">
        <f t="shared" si="27"/>
        <v>#VALUE!</v>
      </c>
      <c r="J173" s="1196"/>
      <c r="K173" s="1108"/>
      <c r="L173" s="1193" t="str">
        <f>IFERROR(INDEX('LFA Expenditure_7B imp-exp'!J$22:J$38,MATCH('LFA Expenditure_7B'!B173,'LFA Expenditure_7B imp-exp'!N$22:N$38,0)),"")</f>
        <v/>
      </c>
      <c r="M173" s="1194"/>
      <c r="N173" s="1193">
        <f t="shared" si="28"/>
        <v>0</v>
      </c>
      <c r="O173" s="1201" t="e">
        <f t="shared" si="29"/>
        <v>#VALUE!</v>
      </c>
      <c r="P173" s="1356"/>
      <c r="Q173" s="656"/>
      <c r="R173" s="656"/>
      <c r="S173" s="657"/>
      <c r="T173" s="657"/>
      <c r="U173" s="657"/>
      <c r="V173" s="657"/>
    </row>
    <row r="174" spans="1:22" ht="15" hidden="1" x14ac:dyDescent="0.2">
      <c r="A174" s="1010" t="str">
        <f t="shared" si="25"/>
        <v>Don't Show</v>
      </c>
      <c r="B174" s="1010" t="s">
        <v>1835</v>
      </c>
      <c r="C174" s="1209" t="str">
        <f>IFERROR(INDEX('LFA Expenditure_7B imp-exp'!A$22:A$38,MATCH('LFA Expenditure_7B'!B174,'LFA Expenditure_7B imp-exp'!N$22:N$38,0)),"")</f>
        <v/>
      </c>
      <c r="D174" s="1207" t="str">
        <f>IFERROR(INDEX('LFA Expenditure_7B imp-exp'!B$22:B$38,MATCH('LFA Expenditure_7B'!B174,'LFA Expenditure_7B imp-exp'!N$22:N$38,0)),"")</f>
        <v/>
      </c>
      <c r="E174" s="1193" t="str">
        <f>IFERROR(INDEX('LFA Expenditure_7B imp-exp'!C$22:C$38,MATCH('LFA Expenditure_7B'!B174,'LFA Expenditure_7B imp-exp'!N$22:N$38,0)),"")</f>
        <v/>
      </c>
      <c r="F174" s="1193">
        <f>'PR Expenditure_7A'!F175</f>
        <v>0</v>
      </c>
      <c r="G174" s="1194"/>
      <c r="H174" s="1193">
        <f t="shared" si="26"/>
        <v>0</v>
      </c>
      <c r="I174" s="1195" t="e">
        <f t="shared" si="27"/>
        <v>#VALUE!</v>
      </c>
      <c r="J174" s="1196"/>
      <c r="K174" s="1108"/>
      <c r="L174" s="1193" t="str">
        <f>IFERROR(INDEX('LFA Expenditure_7B imp-exp'!J$22:J$38,MATCH('LFA Expenditure_7B'!B174,'LFA Expenditure_7B imp-exp'!N$22:N$38,0)),"")</f>
        <v/>
      </c>
      <c r="M174" s="1194"/>
      <c r="N174" s="1193">
        <f t="shared" si="28"/>
        <v>0</v>
      </c>
      <c r="O174" s="1201" t="e">
        <f t="shared" si="29"/>
        <v>#VALUE!</v>
      </c>
      <c r="P174" s="1356"/>
      <c r="Q174" s="656"/>
      <c r="R174" s="656"/>
      <c r="S174" s="657"/>
      <c r="T174" s="657"/>
      <c r="U174" s="657"/>
      <c r="V174" s="657"/>
    </row>
    <row r="175" spans="1:22" ht="15" hidden="1" x14ac:dyDescent="0.2">
      <c r="A175" s="1010" t="str">
        <f t="shared" si="25"/>
        <v>Don't Show</v>
      </c>
      <c r="B175" s="1010" t="s">
        <v>1836</v>
      </c>
      <c r="C175" s="1209" t="str">
        <f>IFERROR(INDEX('LFA Expenditure_7B imp-exp'!A$22:A$38,MATCH('LFA Expenditure_7B'!B175,'LFA Expenditure_7B imp-exp'!N$22:N$38,0)),"")</f>
        <v/>
      </c>
      <c r="D175" s="1207" t="str">
        <f>IFERROR(INDEX('LFA Expenditure_7B imp-exp'!B$22:B$38,MATCH('LFA Expenditure_7B'!B175,'LFA Expenditure_7B imp-exp'!N$22:N$38,0)),"")</f>
        <v/>
      </c>
      <c r="E175" s="1193" t="str">
        <f>IFERROR(INDEX('LFA Expenditure_7B imp-exp'!C$22:C$38,MATCH('LFA Expenditure_7B'!B175,'LFA Expenditure_7B imp-exp'!N$22:N$38,0)),"")</f>
        <v/>
      </c>
      <c r="F175" s="1193">
        <f>'PR Expenditure_7A'!F176</f>
        <v>0</v>
      </c>
      <c r="G175" s="1194"/>
      <c r="H175" s="1193">
        <f t="shared" si="26"/>
        <v>0</v>
      </c>
      <c r="I175" s="1195" t="e">
        <f t="shared" si="27"/>
        <v>#VALUE!</v>
      </c>
      <c r="J175" s="1196"/>
      <c r="K175" s="1108"/>
      <c r="L175" s="1193" t="str">
        <f>IFERROR(INDEX('LFA Expenditure_7B imp-exp'!J$22:J$38,MATCH('LFA Expenditure_7B'!B175,'LFA Expenditure_7B imp-exp'!N$22:N$38,0)),"")</f>
        <v/>
      </c>
      <c r="M175" s="1194"/>
      <c r="N175" s="1193">
        <f t="shared" si="28"/>
        <v>0</v>
      </c>
      <c r="O175" s="1201" t="e">
        <f t="shared" si="29"/>
        <v>#VALUE!</v>
      </c>
      <c r="P175" s="1356"/>
      <c r="Q175" s="656"/>
      <c r="R175" s="656"/>
      <c r="S175" s="657"/>
      <c r="T175" s="657"/>
      <c r="U175" s="657"/>
      <c r="V175" s="657"/>
    </row>
    <row r="176" spans="1:22" ht="15" hidden="1" x14ac:dyDescent="0.2">
      <c r="A176" s="1010" t="str">
        <f t="shared" si="25"/>
        <v>Don't Show</v>
      </c>
      <c r="B176" s="1010" t="s">
        <v>1837</v>
      </c>
      <c r="C176" s="1209" t="str">
        <f>IFERROR(INDEX('LFA Expenditure_7B imp-exp'!A$22:A$38,MATCH('LFA Expenditure_7B'!B176,'LFA Expenditure_7B imp-exp'!N$22:N$38,0)),"")</f>
        <v/>
      </c>
      <c r="D176" s="1207" t="str">
        <f>IFERROR(INDEX('LFA Expenditure_7B imp-exp'!B$22:B$38,MATCH('LFA Expenditure_7B'!B176,'LFA Expenditure_7B imp-exp'!N$22:N$38,0)),"")</f>
        <v/>
      </c>
      <c r="E176" s="1193" t="str">
        <f>IFERROR(INDEX('LFA Expenditure_7B imp-exp'!C$22:C$38,MATCH('LFA Expenditure_7B'!B176,'LFA Expenditure_7B imp-exp'!N$22:N$38,0)),"")</f>
        <v/>
      </c>
      <c r="F176" s="1193">
        <f>'PR Expenditure_7A'!F177</f>
        <v>0</v>
      </c>
      <c r="G176" s="1194"/>
      <c r="H176" s="1193">
        <f t="shared" si="26"/>
        <v>0</v>
      </c>
      <c r="I176" s="1195" t="e">
        <f t="shared" si="27"/>
        <v>#VALUE!</v>
      </c>
      <c r="J176" s="1196"/>
      <c r="K176" s="1108"/>
      <c r="L176" s="1193" t="str">
        <f>IFERROR(INDEX('LFA Expenditure_7B imp-exp'!J$22:J$38,MATCH('LFA Expenditure_7B'!B176,'LFA Expenditure_7B imp-exp'!N$22:N$38,0)),"")</f>
        <v/>
      </c>
      <c r="M176" s="1194"/>
      <c r="N176" s="1193">
        <f t="shared" si="28"/>
        <v>0</v>
      </c>
      <c r="O176" s="1201" t="e">
        <f t="shared" si="29"/>
        <v>#VALUE!</v>
      </c>
      <c r="P176" s="1356"/>
      <c r="Q176" s="656"/>
      <c r="R176" s="656"/>
      <c r="S176" s="657"/>
      <c r="T176" s="657"/>
      <c r="U176" s="657"/>
      <c r="V176" s="657"/>
    </row>
    <row r="177" spans="1:22" ht="15" hidden="1" x14ac:dyDescent="0.2">
      <c r="A177" s="1010" t="str">
        <f t="shared" si="25"/>
        <v>Don't Show</v>
      </c>
      <c r="B177" s="1010" t="s">
        <v>1838</v>
      </c>
      <c r="C177" s="1209" t="str">
        <f>IFERROR(INDEX('LFA Expenditure_7B imp-exp'!A$22:A$38,MATCH('LFA Expenditure_7B'!B177,'LFA Expenditure_7B imp-exp'!N$22:N$38,0)),"")</f>
        <v/>
      </c>
      <c r="D177" s="1207" t="str">
        <f>IFERROR(INDEX('LFA Expenditure_7B imp-exp'!B$22:B$38,MATCH('LFA Expenditure_7B'!B177,'LFA Expenditure_7B imp-exp'!N$22:N$38,0)),"")</f>
        <v/>
      </c>
      <c r="E177" s="1193" t="str">
        <f>IFERROR(INDEX('LFA Expenditure_7B imp-exp'!C$22:C$38,MATCH('LFA Expenditure_7B'!B177,'LFA Expenditure_7B imp-exp'!N$22:N$38,0)),"")</f>
        <v/>
      </c>
      <c r="F177" s="1193">
        <f>'PR Expenditure_7A'!F178</f>
        <v>0</v>
      </c>
      <c r="G177" s="1194"/>
      <c r="H177" s="1193">
        <f t="shared" si="26"/>
        <v>0</v>
      </c>
      <c r="I177" s="1195" t="e">
        <f t="shared" si="27"/>
        <v>#VALUE!</v>
      </c>
      <c r="J177" s="1196"/>
      <c r="K177" s="1108"/>
      <c r="L177" s="1193" t="str">
        <f>IFERROR(INDEX('LFA Expenditure_7B imp-exp'!J$22:J$38,MATCH('LFA Expenditure_7B'!B177,'LFA Expenditure_7B imp-exp'!N$22:N$38,0)),"")</f>
        <v/>
      </c>
      <c r="M177" s="1194"/>
      <c r="N177" s="1193">
        <f t="shared" si="28"/>
        <v>0</v>
      </c>
      <c r="O177" s="1201" t="e">
        <f t="shared" si="29"/>
        <v>#VALUE!</v>
      </c>
      <c r="P177" s="1356"/>
      <c r="Q177" s="656"/>
      <c r="R177" s="656"/>
      <c r="S177" s="657"/>
      <c r="T177" s="657"/>
      <c r="U177" s="657"/>
      <c r="V177" s="657"/>
    </row>
    <row r="178" spans="1:22" ht="15" hidden="1" x14ac:dyDescent="0.2">
      <c r="A178" s="1010" t="str">
        <f t="shared" si="25"/>
        <v>Don't Show</v>
      </c>
      <c r="B178" s="1010" t="s">
        <v>1839</v>
      </c>
      <c r="C178" s="1209" t="str">
        <f>IFERROR(INDEX('LFA Expenditure_7B imp-exp'!A$22:A$38,MATCH('LFA Expenditure_7B'!B178,'LFA Expenditure_7B imp-exp'!N$22:N$38,0)),"")</f>
        <v/>
      </c>
      <c r="D178" s="1207" t="str">
        <f>IFERROR(INDEX('LFA Expenditure_7B imp-exp'!B$22:B$38,MATCH('LFA Expenditure_7B'!B178,'LFA Expenditure_7B imp-exp'!N$22:N$38,0)),"")</f>
        <v/>
      </c>
      <c r="E178" s="1193" t="str">
        <f>IFERROR(INDEX('LFA Expenditure_7B imp-exp'!C$22:C$38,MATCH('LFA Expenditure_7B'!B178,'LFA Expenditure_7B imp-exp'!N$22:N$38,0)),"")</f>
        <v/>
      </c>
      <c r="F178" s="1193">
        <f>'PR Expenditure_7A'!F179</f>
        <v>0</v>
      </c>
      <c r="G178" s="1194"/>
      <c r="H178" s="1193">
        <f t="shared" si="26"/>
        <v>0</v>
      </c>
      <c r="I178" s="1195" t="e">
        <f t="shared" si="27"/>
        <v>#VALUE!</v>
      </c>
      <c r="J178" s="1196"/>
      <c r="K178" s="1108"/>
      <c r="L178" s="1193" t="str">
        <f>IFERROR(INDEX('LFA Expenditure_7B imp-exp'!J$22:J$38,MATCH('LFA Expenditure_7B'!B178,'LFA Expenditure_7B imp-exp'!N$22:N$38,0)),"")</f>
        <v/>
      </c>
      <c r="M178" s="1194"/>
      <c r="N178" s="1193">
        <f t="shared" si="28"/>
        <v>0</v>
      </c>
      <c r="O178" s="1201" t="e">
        <f t="shared" si="29"/>
        <v>#VALUE!</v>
      </c>
      <c r="P178" s="1356"/>
      <c r="Q178" s="656"/>
      <c r="R178" s="656"/>
      <c r="S178" s="657"/>
      <c r="T178" s="657"/>
      <c r="U178" s="657"/>
      <c r="V178" s="657"/>
    </row>
    <row r="179" spans="1:22" ht="15" hidden="1" x14ac:dyDescent="0.2">
      <c r="A179" s="1010" t="str">
        <f t="shared" si="25"/>
        <v>Don't Show</v>
      </c>
      <c r="B179" s="1010" t="s">
        <v>1840</v>
      </c>
      <c r="C179" s="1209" t="str">
        <f>IFERROR(INDEX('LFA Expenditure_7B imp-exp'!A$22:A$38,MATCH('LFA Expenditure_7B'!B179,'LFA Expenditure_7B imp-exp'!N$22:N$38,0)),"")</f>
        <v/>
      </c>
      <c r="D179" s="1207" t="str">
        <f>IFERROR(INDEX('LFA Expenditure_7B imp-exp'!B$22:B$38,MATCH('LFA Expenditure_7B'!B179,'LFA Expenditure_7B imp-exp'!N$22:N$38,0)),"")</f>
        <v/>
      </c>
      <c r="E179" s="1193" t="str">
        <f>IFERROR(INDEX('LFA Expenditure_7B imp-exp'!C$22:C$38,MATCH('LFA Expenditure_7B'!B179,'LFA Expenditure_7B imp-exp'!N$22:N$38,0)),"")</f>
        <v/>
      </c>
      <c r="F179" s="1193">
        <f>'PR Expenditure_7A'!F180</f>
        <v>0</v>
      </c>
      <c r="G179" s="1194"/>
      <c r="H179" s="1193">
        <f t="shared" si="26"/>
        <v>0</v>
      </c>
      <c r="I179" s="1195" t="e">
        <f t="shared" si="27"/>
        <v>#VALUE!</v>
      </c>
      <c r="J179" s="1196"/>
      <c r="K179" s="1108"/>
      <c r="L179" s="1193" t="str">
        <f>IFERROR(INDEX('LFA Expenditure_7B imp-exp'!J$22:J$38,MATCH('LFA Expenditure_7B'!B179,'LFA Expenditure_7B imp-exp'!N$22:N$38,0)),"")</f>
        <v/>
      </c>
      <c r="M179" s="1194"/>
      <c r="N179" s="1193">
        <f t="shared" si="28"/>
        <v>0</v>
      </c>
      <c r="O179" s="1201" t="e">
        <f t="shared" si="29"/>
        <v>#VALUE!</v>
      </c>
      <c r="P179" s="1356"/>
      <c r="Q179" s="656"/>
      <c r="R179" s="656"/>
      <c r="S179" s="657"/>
      <c r="T179" s="657"/>
      <c r="U179" s="657"/>
      <c r="V179" s="657"/>
    </row>
    <row r="180" spans="1:22" ht="15" hidden="1" x14ac:dyDescent="0.2">
      <c r="A180" s="1010" t="str">
        <f t="shared" si="25"/>
        <v>Don't Show</v>
      </c>
      <c r="B180" s="1010" t="s">
        <v>1841</v>
      </c>
      <c r="C180" s="1209" t="str">
        <f>IFERROR(INDEX('LFA Expenditure_7B imp-exp'!A$22:A$38,MATCH('LFA Expenditure_7B'!B180,'LFA Expenditure_7B imp-exp'!N$22:N$38,0)),"")</f>
        <v/>
      </c>
      <c r="D180" s="1207" t="str">
        <f>IFERROR(INDEX('LFA Expenditure_7B imp-exp'!B$22:B$38,MATCH('LFA Expenditure_7B'!B180,'LFA Expenditure_7B imp-exp'!N$22:N$38,0)),"")</f>
        <v/>
      </c>
      <c r="E180" s="1193" t="str">
        <f>IFERROR(INDEX('LFA Expenditure_7B imp-exp'!C$22:C$38,MATCH('LFA Expenditure_7B'!B180,'LFA Expenditure_7B imp-exp'!N$22:N$38,0)),"")</f>
        <v/>
      </c>
      <c r="F180" s="1193">
        <f>'PR Expenditure_7A'!F181</f>
        <v>0</v>
      </c>
      <c r="G180" s="1194"/>
      <c r="H180" s="1193">
        <f t="shared" si="26"/>
        <v>0</v>
      </c>
      <c r="I180" s="1195" t="e">
        <f t="shared" si="27"/>
        <v>#VALUE!</v>
      </c>
      <c r="J180" s="1196"/>
      <c r="K180" s="1108"/>
      <c r="L180" s="1193" t="str">
        <f>IFERROR(INDEX('LFA Expenditure_7B imp-exp'!J$22:J$38,MATCH('LFA Expenditure_7B'!B180,'LFA Expenditure_7B imp-exp'!N$22:N$38,0)),"")</f>
        <v/>
      </c>
      <c r="M180" s="1194"/>
      <c r="N180" s="1193">
        <f t="shared" si="28"/>
        <v>0</v>
      </c>
      <c r="O180" s="1201" t="e">
        <f t="shared" si="29"/>
        <v>#VALUE!</v>
      </c>
      <c r="P180" s="1356"/>
      <c r="Q180" s="656"/>
      <c r="R180" s="656"/>
      <c r="S180" s="657"/>
      <c r="T180" s="657"/>
      <c r="U180" s="657"/>
      <c r="V180" s="657"/>
    </row>
    <row r="181" spans="1:22" ht="15" hidden="1" x14ac:dyDescent="0.2">
      <c r="A181" s="1010" t="str">
        <f t="shared" si="25"/>
        <v>Don't Show</v>
      </c>
      <c r="B181" s="1010" t="s">
        <v>1842</v>
      </c>
      <c r="C181" s="1209" t="str">
        <f>IFERROR(INDEX('LFA Expenditure_7B imp-exp'!A$22:A$38,MATCH('LFA Expenditure_7B'!B181,'LFA Expenditure_7B imp-exp'!N$22:N$38,0)),"")</f>
        <v/>
      </c>
      <c r="D181" s="1207" t="str">
        <f>IFERROR(INDEX('LFA Expenditure_7B imp-exp'!B$22:B$38,MATCH('LFA Expenditure_7B'!B181,'LFA Expenditure_7B imp-exp'!N$22:N$38,0)),"")</f>
        <v/>
      </c>
      <c r="E181" s="1193" t="str">
        <f>IFERROR(INDEX('LFA Expenditure_7B imp-exp'!C$22:C$38,MATCH('LFA Expenditure_7B'!B181,'LFA Expenditure_7B imp-exp'!N$22:N$38,0)),"")</f>
        <v/>
      </c>
      <c r="F181" s="1193">
        <f>'PR Expenditure_7A'!F182</f>
        <v>0</v>
      </c>
      <c r="G181" s="1194"/>
      <c r="H181" s="1193">
        <f t="shared" si="26"/>
        <v>0</v>
      </c>
      <c r="I181" s="1195" t="e">
        <f t="shared" si="27"/>
        <v>#VALUE!</v>
      </c>
      <c r="J181" s="1196"/>
      <c r="K181" s="1108"/>
      <c r="L181" s="1193" t="str">
        <f>IFERROR(INDEX('LFA Expenditure_7B imp-exp'!J$22:J$38,MATCH('LFA Expenditure_7B'!B181,'LFA Expenditure_7B imp-exp'!N$22:N$38,0)),"")</f>
        <v/>
      </c>
      <c r="M181" s="1194"/>
      <c r="N181" s="1193">
        <f t="shared" si="28"/>
        <v>0</v>
      </c>
      <c r="O181" s="1201" t="e">
        <f t="shared" si="29"/>
        <v>#VALUE!</v>
      </c>
      <c r="P181" s="1356"/>
      <c r="Q181" s="656"/>
      <c r="R181" s="656"/>
      <c r="S181" s="657"/>
      <c r="T181" s="657"/>
      <c r="U181" s="657"/>
      <c r="V181" s="657"/>
    </row>
    <row r="182" spans="1:22" ht="15" hidden="1" x14ac:dyDescent="0.2">
      <c r="A182" s="1010" t="str">
        <f t="shared" si="25"/>
        <v>Don't Show</v>
      </c>
      <c r="B182" s="1010" t="s">
        <v>1843</v>
      </c>
      <c r="C182" s="1209" t="str">
        <f>IFERROR(INDEX('LFA Expenditure_7B imp-exp'!A$22:A$38,MATCH('LFA Expenditure_7B'!B182,'LFA Expenditure_7B imp-exp'!N$22:N$38,0)),"")</f>
        <v/>
      </c>
      <c r="D182" s="1207" t="str">
        <f>IFERROR(INDEX('LFA Expenditure_7B imp-exp'!B$22:B$38,MATCH('LFA Expenditure_7B'!B182,'LFA Expenditure_7B imp-exp'!N$22:N$38,0)),"")</f>
        <v/>
      </c>
      <c r="E182" s="1193" t="str">
        <f>IFERROR(INDEX('LFA Expenditure_7B imp-exp'!C$22:C$38,MATCH('LFA Expenditure_7B'!B182,'LFA Expenditure_7B imp-exp'!N$22:N$38,0)),"")</f>
        <v/>
      </c>
      <c r="F182" s="1193">
        <f>'PR Expenditure_7A'!F183</f>
        <v>0</v>
      </c>
      <c r="G182" s="1194"/>
      <c r="H182" s="1193">
        <f t="shared" si="26"/>
        <v>0</v>
      </c>
      <c r="I182" s="1195" t="e">
        <f t="shared" si="27"/>
        <v>#VALUE!</v>
      </c>
      <c r="J182" s="1196"/>
      <c r="K182" s="1108"/>
      <c r="L182" s="1193" t="str">
        <f>IFERROR(INDEX('LFA Expenditure_7B imp-exp'!J$22:J$38,MATCH('LFA Expenditure_7B'!B182,'LFA Expenditure_7B imp-exp'!N$22:N$38,0)),"")</f>
        <v/>
      </c>
      <c r="M182" s="1194"/>
      <c r="N182" s="1193">
        <f t="shared" si="28"/>
        <v>0</v>
      </c>
      <c r="O182" s="1201" t="e">
        <f t="shared" si="29"/>
        <v>#VALUE!</v>
      </c>
      <c r="P182" s="1356"/>
      <c r="Q182" s="656"/>
      <c r="R182" s="656"/>
      <c r="S182" s="657"/>
      <c r="T182" s="657"/>
      <c r="U182" s="657"/>
      <c r="V182" s="657"/>
    </row>
    <row r="183" spans="1:22" ht="15" x14ac:dyDescent="0.2">
      <c r="A183" s="1010" t="s">
        <v>1245</v>
      </c>
      <c r="B183" s="1010" t="s">
        <v>1153</v>
      </c>
      <c r="C183" s="1210" t="str">
        <f>IF('PR Expenditure_7A'!C184="","",'PR Expenditure_7A'!C184)</f>
        <v/>
      </c>
      <c r="D183" s="1208" t="str">
        <f>IF('PR Expenditure_7A'!D184="","",'PR Expenditure_7A'!D184)</f>
        <v/>
      </c>
      <c r="E183" s="1193">
        <v>0</v>
      </c>
      <c r="F183" s="1193">
        <f>'PR Expenditure_7A'!F184</f>
        <v>0</v>
      </c>
      <c r="G183" s="1194"/>
      <c r="H183" s="1193">
        <f>IFERROR((E183)-(F183+G183),0)</f>
        <v>0</v>
      </c>
      <c r="I183" s="1195" t="str">
        <f>IF(AND((E183)=0,(F183+G183)=0),"N/A",IF(AND((E183)=0,(F183+G183)&lt;&gt;0),"Not Budgeted",(F183+G183)/(E183)))</f>
        <v>N/A</v>
      </c>
      <c r="J183" s="1196"/>
      <c r="K183" s="1108"/>
      <c r="L183" s="1193">
        <v>0</v>
      </c>
      <c r="M183" s="1194"/>
      <c r="N183" s="1193">
        <f>IFERROR(L183-M183,0)</f>
        <v>0</v>
      </c>
      <c r="O183" s="1201" t="str">
        <f>IF(AND(L183=0,M183=0),"N/A",IF(AND(L183=0,M183&lt;&gt;0),"Not Budgeted",M183/L183))</f>
        <v>N/A</v>
      </c>
      <c r="P183" s="1356" t="str">
        <f>IFERROR(IF(VLOOKUP(C183,'Reference Records'!$B$12:$D$26,3,FALSE)=0,"",VLOOKUP(C183,'Reference Records'!$B$12:$D$26,3,FALSE)),"")</f>
        <v/>
      </c>
      <c r="Q183" s="656" t="str">
        <f>IFERROR(IF(VLOOKUP(C183,'Reference Records'!$B$12:$D$26,3,FALSE)=0,"",VLOOKUP(C183,'Reference Records'!$B$12:$D$26,3,FALSE)),"")</f>
        <v/>
      </c>
      <c r="R183" s="656"/>
      <c r="S183" s="657"/>
      <c r="T183" s="657"/>
      <c r="U183" s="657"/>
      <c r="V183" s="657"/>
    </row>
    <row r="184" spans="1:22" ht="15" x14ac:dyDescent="0.2">
      <c r="A184" s="1010" t="s">
        <v>1245</v>
      </c>
      <c r="B184" s="1010" t="s">
        <v>1154</v>
      </c>
      <c r="C184" s="1210" t="str">
        <f>IF('PR Expenditure_7A'!C185="","",'PR Expenditure_7A'!C185)</f>
        <v/>
      </c>
      <c r="D184" s="1208" t="str">
        <f>IF('PR Expenditure_7A'!D185="","",'PR Expenditure_7A'!D185)</f>
        <v/>
      </c>
      <c r="E184" s="1193">
        <v>0</v>
      </c>
      <c r="F184" s="1193">
        <f>'PR Expenditure_7A'!F185</f>
        <v>0</v>
      </c>
      <c r="G184" s="1194"/>
      <c r="H184" s="1193">
        <f t="shared" ref="H184:H198" si="30">IFERROR((E184)-(F184+G184),0)</f>
        <v>0</v>
      </c>
      <c r="I184" s="1195" t="str">
        <f t="shared" ref="I184:I198" si="31">IF(AND((E184)=0,(F184+G184)=0),"N/A",IF(AND((E184)=0,(F184+G184)&lt;&gt;0),"Not Budgeted",(F184+G184)/(E184)))</f>
        <v>N/A</v>
      </c>
      <c r="J184" s="1196"/>
      <c r="K184" s="1108"/>
      <c r="L184" s="1193">
        <v>0</v>
      </c>
      <c r="M184" s="1194"/>
      <c r="N184" s="1193">
        <f t="shared" ref="N184:N198" si="32">IFERROR(L184-M184,0)</f>
        <v>0</v>
      </c>
      <c r="O184" s="1201" t="str">
        <f t="shared" ref="O184:O198" si="33">IF(AND(L184=0,M184=0),"N/A",IF(AND(L184=0,M184&lt;&gt;0),"Not Budgeted",M184/L184))</f>
        <v>N/A</v>
      </c>
      <c r="P184" s="1356" t="str">
        <f>IFERROR(IF(VLOOKUP(C183,'Reference Records'!$B$12:$D$26,3,FALSE)=0,"",VLOOKUP(C183,'Reference Records'!$B$12:$D$26,3,FALSE)),"")</f>
        <v/>
      </c>
      <c r="Q184" s="656"/>
      <c r="R184" s="656"/>
      <c r="S184" s="657"/>
      <c r="T184" s="657"/>
      <c r="U184" s="657"/>
      <c r="V184" s="657"/>
    </row>
    <row r="185" spans="1:22" ht="15" x14ac:dyDescent="0.2">
      <c r="A185" s="1010" t="s">
        <v>1245</v>
      </c>
      <c r="B185" s="1010" t="s">
        <v>1155</v>
      </c>
      <c r="C185" s="1210" t="str">
        <f>IF('PR Expenditure_7A'!C186="","",'PR Expenditure_7A'!C186)</f>
        <v/>
      </c>
      <c r="D185" s="1208" t="str">
        <f>IF('PR Expenditure_7A'!D186="","",'PR Expenditure_7A'!D186)</f>
        <v/>
      </c>
      <c r="E185" s="1193">
        <v>0</v>
      </c>
      <c r="F185" s="1193">
        <f>'PR Expenditure_7A'!F186</f>
        <v>0</v>
      </c>
      <c r="G185" s="1194"/>
      <c r="H185" s="1193">
        <f t="shared" si="30"/>
        <v>0</v>
      </c>
      <c r="I185" s="1195" t="str">
        <f t="shared" si="31"/>
        <v>N/A</v>
      </c>
      <c r="J185" s="1196"/>
      <c r="K185" s="1108"/>
      <c r="L185" s="1193">
        <v>0</v>
      </c>
      <c r="M185" s="1194"/>
      <c r="N185" s="1193">
        <f t="shared" si="32"/>
        <v>0</v>
      </c>
      <c r="O185" s="1201" t="str">
        <f t="shared" si="33"/>
        <v>N/A</v>
      </c>
      <c r="P185" s="1356" t="str">
        <f>IFERROR(IF(VLOOKUP(C184,'Reference Records'!$B$12:$D$26,3,FALSE)=0,"",VLOOKUP(C184,'Reference Records'!$B$12:$D$26,3,FALSE)),"")</f>
        <v/>
      </c>
      <c r="Q185" s="656"/>
      <c r="R185" s="656"/>
      <c r="S185" s="657"/>
      <c r="T185" s="657"/>
      <c r="U185" s="657"/>
      <c r="V185" s="657"/>
    </row>
    <row r="186" spans="1:22" ht="15" x14ac:dyDescent="0.2">
      <c r="A186" s="1010" t="s">
        <v>1245</v>
      </c>
      <c r="B186" s="1010" t="s">
        <v>1156</v>
      </c>
      <c r="C186" s="1210" t="str">
        <f>IF('PR Expenditure_7A'!C187="","",'PR Expenditure_7A'!C187)</f>
        <v/>
      </c>
      <c r="D186" s="1208" t="str">
        <f>IF('PR Expenditure_7A'!D187="","",'PR Expenditure_7A'!D187)</f>
        <v/>
      </c>
      <c r="E186" s="1193">
        <v>0</v>
      </c>
      <c r="F186" s="1193">
        <f>'PR Expenditure_7A'!F187</f>
        <v>0</v>
      </c>
      <c r="G186" s="1194"/>
      <c r="H186" s="1193">
        <f t="shared" si="30"/>
        <v>0</v>
      </c>
      <c r="I186" s="1195" t="str">
        <f t="shared" si="31"/>
        <v>N/A</v>
      </c>
      <c r="J186" s="1196"/>
      <c r="K186" s="1108"/>
      <c r="L186" s="1193">
        <v>0</v>
      </c>
      <c r="M186" s="1194"/>
      <c r="N186" s="1193">
        <f t="shared" si="32"/>
        <v>0</v>
      </c>
      <c r="O186" s="1201" t="str">
        <f t="shared" si="33"/>
        <v>N/A</v>
      </c>
      <c r="P186" s="1356" t="str">
        <f>IFERROR(IF(VLOOKUP(C185,'Reference Records'!$B$12:$D$26,3,FALSE)=0,"",VLOOKUP(C185,'Reference Records'!$B$12:$D$26,3,FALSE)),"")</f>
        <v/>
      </c>
      <c r="Q186" s="656"/>
      <c r="R186" s="656"/>
      <c r="S186" s="657"/>
      <c r="T186" s="657"/>
      <c r="U186" s="657"/>
      <c r="V186" s="657"/>
    </row>
    <row r="187" spans="1:22" ht="15" x14ac:dyDescent="0.2">
      <c r="A187" s="1010" t="s">
        <v>1245</v>
      </c>
      <c r="B187" s="1010" t="s">
        <v>1157</v>
      </c>
      <c r="C187" s="1210" t="str">
        <f>IF('PR Expenditure_7A'!C188="","",'PR Expenditure_7A'!C188)</f>
        <v/>
      </c>
      <c r="D187" s="1208" t="str">
        <f>IF('PR Expenditure_7A'!D188="","",'PR Expenditure_7A'!D188)</f>
        <v/>
      </c>
      <c r="E187" s="1193">
        <v>0</v>
      </c>
      <c r="F187" s="1193">
        <f>'PR Expenditure_7A'!F188</f>
        <v>0</v>
      </c>
      <c r="G187" s="1194"/>
      <c r="H187" s="1193">
        <f t="shared" si="30"/>
        <v>0</v>
      </c>
      <c r="I187" s="1195" t="str">
        <f t="shared" si="31"/>
        <v>N/A</v>
      </c>
      <c r="J187" s="1196"/>
      <c r="K187" s="1108"/>
      <c r="L187" s="1193">
        <v>0</v>
      </c>
      <c r="M187" s="1194"/>
      <c r="N187" s="1193">
        <f t="shared" si="32"/>
        <v>0</v>
      </c>
      <c r="O187" s="1201" t="str">
        <f t="shared" si="33"/>
        <v>N/A</v>
      </c>
      <c r="P187" s="1356" t="str">
        <f>IFERROR(IF(VLOOKUP(C186,'Reference Records'!$B$12:$D$26,3,FALSE)=0,"",VLOOKUP(C186,'Reference Records'!$B$12:$D$26,3,FALSE)),"")</f>
        <v/>
      </c>
      <c r="Q187" s="656"/>
      <c r="R187" s="656"/>
      <c r="S187" s="657"/>
      <c r="T187" s="657"/>
      <c r="U187" s="657"/>
      <c r="V187" s="657"/>
    </row>
    <row r="188" spans="1:22" ht="15" x14ac:dyDescent="0.2">
      <c r="A188" s="1010" t="s">
        <v>1245</v>
      </c>
      <c r="B188" s="1010" t="s">
        <v>1158</v>
      </c>
      <c r="C188" s="1210" t="str">
        <f>IF('PR Expenditure_7A'!C189="","",'PR Expenditure_7A'!C189)</f>
        <v/>
      </c>
      <c r="D188" s="1208" t="str">
        <f>IF('PR Expenditure_7A'!D189="","",'PR Expenditure_7A'!D189)</f>
        <v/>
      </c>
      <c r="E188" s="1193">
        <v>0</v>
      </c>
      <c r="F188" s="1193">
        <f>'PR Expenditure_7A'!F189</f>
        <v>0</v>
      </c>
      <c r="G188" s="1194"/>
      <c r="H188" s="1193">
        <f t="shared" si="30"/>
        <v>0</v>
      </c>
      <c r="I188" s="1195" t="str">
        <f t="shared" si="31"/>
        <v>N/A</v>
      </c>
      <c r="J188" s="1196"/>
      <c r="K188" s="1108"/>
      <c r="L188" s="1193">
        <v>0</v>
      </c>
      <c r="M188" s="1194"/>
      <c r="N188" s="1193">
        <f t="shared" si="32"/>
        <v>0</v>
      </c>
      <c r="O188" s="1201" t="str">
        <f t="shared" si="33"/>
        <v>N/A</v>
      </c>
      <c r="P188" s="1356" t="str">
        <f>IFERROR(IF(VLOOKUP(C187,'Reference Records'!$B$12:$D$26,3,FALSE)=0,"",VLOOKUP(C187,'Reference Records'!$B$12:$D$26,3,FALSE)),"")</f>
        <v/>
      </c>
      <c r="Q188" s="656"/>
      <c r="R188" s="656"/>
      <c r="S188" s="657"/>
      <c r="T188" s="657"/>
      <c r="U188" s="657"/>
      <c r="V188" s="657"/>
    </row>
    <row r="189" spans="1:22" ht="15" x14ac:dyDescent="0.2">
      <c r="A189" s="1010" t="s">
        <v>1245</v>
      </c>
      <c r="B189" s="1010" t="s">
        <v>1159</v>
      </c>
      <c r="C189" s="1210" t="str">
        <f>IF('PR Expenditure_7A'!C190="","",'PR Expenditure_7A'!C190)</f>
        <v/>
      </c>
      <c r="D189" s="1208" t="str">
        <f>IF('PR Expenditure_7A'!D190="","",'PR Expenditure_7A'!D190)</f>
        <v/>
      </c>
      <c r="E189" s="1193">
        <v>0</v>
      </c>
      <c r="F189" s="1193">
        <f>'PR Expenditure_7A'!F190</f>
        <v>0</v>
      </c>
      <c r="G189" s="1194"/>
      <c r="H189" s="1193">
        <f t="shared" si="30"/>
        <v>0</v>
      </c>
      <c r="I189" s="1195" t="str">
        <f t="shared" si="31"/>
        <v>N/A</v>
      </c>
      <c r="J189" s="1196"/>
      <c r="K189" s="1108"/>
      <c r="L189" s="1193">
        <v>0</v>
      </c>
      <c r="M189" s="1194"/>
      <c r="N189" s="1193">
        <f t="shared" si="32"/>
        <v>0</v>
      </c>
      <c r="O189" s="1201" t="str">
        <f t="shared" si="33"/>
        <v>N/A</v>
      </c>
      <c r="P189" s="1356" t="str">
        <f>IFERROR(IF(VLOOKUP(C188,'Reference Records'!$B$12:$D$26,3,FALSE)=0,"",VLOOKUP(C188,'Reference Records'!$B$12:$D$26,3,FALSE)),"")</f>
        <v/>
      </c>
      <c r="Q189" s="656"/>
      <c r="R189" s="656"/>
      <c r="S189" s="657"/>
      <c r="T189" s="657"/>
      <c r="U189" s="657"/>
      <c r="V189" s="657"/>
    </row>
    <row r="190" spans="1:22" ht="15" x14ac:dyDescent="0.2">
      <c r="A190" s="1010" t="s">
        <v>1245</v>
      </c>
      <c r="B190" s="1010" t="s">
        <v>1160</v>
      </c>
      <c r="C190" s="1210" t="str">
        <f>IF('PR Expenditure_7A'!C191="","",'PR Expenditure_7A'!C191)</f>
        <v/>
      </c>
      <c r="D190" s="1208" t="str">
        <f>IF('PR Expenditure_7A'!D191="","",'PR Expenditure_7A'!D191)</f>
        <v/>
      </c>
      <c r="E190" s="1193">
        <v>0</v>
      </c>
      <c r="F190" s="1193">
        <f>'PR Expenditure_7A'!F191</f>
        <v>0</v>
      </c>
      <c r="G190" s="1194"/>
      <c r="H190" s="1193">
        <f t="shared" si="30"/>
        <v>0</v>
      </c>
      <c r="I190" s="1195" t="str">
        <f t="shared" si="31"/>
        <v>N/A</v>
      </c>
      <c r="J190" s="1196"/>
      <c r="K190" s="1108"/>
      <c r="L190" s="1193">
        <v>0</v>
      </c>
      <c r="M190" s="1194"/>
      <c r="N190" s="1193">
        <f t="shared" si="32"/>
        <v>0</v>
      </c>
      <c r="O190" s="1201" t="str">
        <f t="shared" si="33"/>
        <v>N/A</v>
      </c>
      <c r="P190" s="1356" t="str">
        <f>IFERROR(IF(VLOOKUP(C189,'Reference Records'!$B$12:$D$26,3,FALSE)=0,"",VLOOKUP(C189,'Reference Records'!$B$12:$D$26,3,FALSE)),"")</f>
        <v/>
      </c>
      <c r="Q190" s="656"/>
      <c r="R190" s="656"/>
      <c r="S190" s="657"/>
      <c r="T190" s="657"/>
      <c r="U190" s="657"/>
      <c r="V190" s="657"/>
    </row>
    <row r="191" spans="1:22" ht="15" x14ac:dyDescent="0.2">
      <c r="A191" s="1010" t="s">
        <v>1245</v>
      </c>
      <c r="B191" s="1010" t="s">
        <v>1161</v>
      </c>
      <c r="C191" s="1210" t="str">
        <f>IF('PR Expenditure_7A'!C192="","",'PR Expenditure_7A'!C192)</f>
        <v/>
      </c>
      <c r="D191" s="1208" t="str">
        <f>IF('PR Expenditure_7A'!D192="","",'PR Expenditure_7A'!D192)</f>
        <v/>
      </c>
      <c r="E191" s="1193">
        <v>0</v>
      </c>
      <c r="F191" s="1193">
        <f>'PR Expenditure_7A'!F192</f>
        <v>0</v>
      </c>
      <c r="G191" s="1194"/>
      <c r="H191" s="1193">
        <f t="shared" si="30"/>
        <v>0</v>
      </c>
      <c r="I191" s="1195" t="str">
        <f t="shared" si="31"/>
        <v>N/A</v>
      </c>
      <c r="J191" s="1196"/>
      <c r="K191" s="1108"/>
      <c r="L191" s="1193">
        <v>0</v>
      </c>
      <c r="M191" s="1194"/>
      <c r="N191" s="1193">
        <f t="shared" si="32"/>
        <v>0</v>
      </c>
      <c r="O191" s="1201" t="str">
        <f t="shared" si="33"/>
        <v>N/A</v>
      </c>
      <c r="P191" s="1356" t="str">
        <f>IFERROR(IF(VLOOKUP(C190,'Reference Records'!$B$12:$D$26,3,FALSE)=0,"",VLOOKUP(C190,'Reference Records'!$B$12:$D$26,3,FALSE)),"")</f>
        <v/>
      </c>
      <c r="Q191" s="656"/>
      <c r="R191" s="656"/>
      <c r="S191" s="657"/>
      <c r="T191" s="657"/>
      <c r="U191" s="657"/>
      <c r="V191" s="657"/>
    </row>
    <row r="192" spans="1:22" ht="15" x14ac:dyDescent="0.2">
      <c r="A192" s="1010" t="s">
        <v>1245</v>
      </c>
      <c r="B192" s="1010" t="s">
        <v>1162</v>
      </c>
      <c r="C192" s="1210" t="str">
        <f>IF('PR Expenditure_7A'!C193="","",'PR Expenditure_7A'!C193)</f>
        <v/>
      </c>
      <c r="D192" s="1208" t="str">
        <f>IF('PR Expenditure_7A'!D193="","",'PR Expenditure_7A'!D193)</f>
        <v/>
      </c>
      <c r="E192" s="1193">
        <v>0</v>
      </c>
      <c r="F192" s="1193">
        <f>'PR Expenditure_7A'!F193</f>
        <v>0</v>
      </c>
      <c r="G192" s="1194"/>
      <c r="H192" s="1193">
        <f t="shared" si="30"/>
        <v>0</v>
      </c>
      <c r="I192" s="1195" t="str">
        <f t="shared" si="31"/>
        <v>N/A</v>
      </c>
      <c r="J192" s="1196"/>
      <c r="K192" s="1108"/>
      <c r="L192" s="1193">
        <v>0</v>
      </c>
      <c r="M192" s="1194"/>
      <c r="N192" s="1193">
        <f t="shared" si="32"/>
        <v>0</v>
      </c>
      <c r="O192" s="1201" t="str">
        <f t="shared" si="33"/>
        <v>N/A</v>
      </c>
      <c r="P192" s="1356" t="str">
        <f>IFERROR(IF(VLOOKUP(C191,'Reference Records'!$B$12:$D$26,3,FALSE)=0,"",VLOOKUP(C191,'Reference Records'!$B$12:$D$26,3,FALSE)),"")</f>
        <v/>
      </c>
      <c r="Q192" s="656"/>
      <c r="R192" s="656"/>
      <c r="S192" s="657"/>
      <c r="T192" s="657"/>
      <c r="U192" s="657"/>
      <c r="V192" s="657"/>
    </row>
    <row r="193" spans="1:22" ht="15" x14ac:dyDescent="0.2">
      <c r="A193" s="1010" t="s">
        <v>1245</v>
      </c>
      <c r="B193" s="1010" t="s">
        <v>1163</v>
      </c>
      <c r="C193" s="1210" t="str">
        <f>IF('PR Expenditure_7A'!C194="","",'PR Expenditure_7A'!C194)</f>
        <v/>
      </c>
      <c r="D193" s="1208" t="str">
        <f>IF('PR Expenditure_7A'!D194="","",'PR Expenditure_7A'!D194)</f>
        <v/>
      </c>
      <c r="E193" s="1193">
        <v>0</v>
      </c>
      <c r="F193" s="1193">
        <f>'PR Expenditure_7A'!F194</f>
        <v>0</v>
      </c>
      <c r="G193" s="1194"/>
      <c r="H193" s="1193">
        <f t="shared" si="30"/>
        <v>0</v>
      </c>
      <c r="I193" s="1195" t="str">
        <f t="shared" si="31"/>
        <v>N/A</v>
      </c>
      <c r="J193" s="1196"/>
      <c r="K193" s="1108"/>
      <c r="L193" s="1193">
        <v>0</v>
      </c>
      <c r="M193" s="1194"/>
      <c r="N193" s="1193">
        <f t="shared" si="32"/>
        <v>0</v>
      </c>
      <c r="O193" s="1201" t="str">
        <f t="shared" si="33"/>
        <v>N/A</v>
      </c>
      <c r="P193" s="1356" t="str">
        <f>IFERROR(IF(VLOOKUP(C192,'Reference Records'!$B$12:$D$26,3,FALSE)=0,"",VLOOKUP(C192,'Reference Records'!$B$12:$D$26,3,FALSE)),"")</f>
        <v/>
      </c>
      <c r="Q193" s="656"/>
      <c r="R193" s="656"/>
      <c r="S193" s="657"/>
      <c r="T193" s="657"/>
      <c r="U193" s="657"/>
      <c r="V193" s="657"/>
    </row>
    <row r="194" spans="1:22" ht="15" x14ac:dyDescent="0.2">
      <c r="A194" s="1010" t="s">
        <v>1245</v>
      </c>
      <c r="B194" s="1010" t="s">
        <v>1164</v>
      </c>
      <c r="C194" s="1210" t="str">
        <f>IF('PR Expenditure_7A'!C195="","",'PR Expenditure_7A'!C195)</f>
        <v/>
      </c>
      <c r="D194" s="1208" t="str">
        <f>IF('PR Expenditure_7A'!D195="","",'PR Expenditure_7A'!D195)</f>
        <v/>
      </c>
      <c r="E194" s="1193">
        <v>0</v>
      </c>
      <c r="F194" s="1193">
        <f>'PR Expenditure_7A'!F195</f>
        <v>0</v>
      </c>
      <c r="G194" s="1194"/>
      <c r="H194" s="1193">
        <f t="shared" si="30"/>
        <v>0</v>
      </c>
      <c r="I194" s="1195" t="str">
        <f t="shared" si="31"/>
        <v>N/A</v>
      </c>
      <c r="J194" s="1196"/>
      <c r="K194" s="1108"/>
      <c r="L194" s="1193">
        <v>0</v>
      </c>
      <c r="M194" s="1194"/>
      <c r="N194" s="1193">
        <f t="shared" si="32"/>
        <v>0</v>
      </c>
      <c r="O194" s="1201" t="str">
        <f t="shared" si="33"/>
        <v>N/A</v>
      </c>
      <c r="P194" s="1356" t="str">
        <f>IFERROR(IF(VLOOKUP(C193,'Reference Records'!$B$12:$D$26,3,FALSE)=0,"",VLOOKUP(C193,'Reference Records'!$B$12:$D$26,3,FALSE)),"")</f>
        <v/>
      </c>
      <c r="Q194" s="656"/>
      <c r="R194" s="656"/>
      <c r="S194" s="657"/>
      <c r="T194" s="657"/>
      <c r="U194" s="657"/>
      <c r="V194" s="657"/>
    </row>
    <row r="195" spans="1:22" ht="15" x14ac:dyDescent="0.2">
      <c r="A195" s="1010" t="s">
        <v>1245</v>
      </c>
      <c r="B195" s="1010" t="s">
        <v>1165</v>
      </c>
      <c r="C195" s="1210" t="str">
        <f>IF('PR Expenditure_7A'!C196="","",'PR Expenditure_7A'!C196)</f>
        <v/>
      </c>
      <c r="D195" s="1208" t="str">
        <f>IF('PR Expenditure_7A'!D196="","",'PR Expenditure_7A'!D196)</f>
        <v/>
      </c>
      <c r="E195" s="1193">
        <v>0</v>
      </c>
      <c r="F195" s="1193">
        <f>'PR Expenditure_7A'!F196</f>
        <v>0</v>
      </c>
      <c r="G195" s="1194"/>
      <c r="H195" s="1193">
        <f t="shared" si="30"/>
        <v>0</v>
      </c>
      <c r="I195" s="1195" t="str">
        <f t="shared" si="31"/>
        <v>N/A</v>
      </c>
      <c r="J195" s="1196"/>
      <c r="K195" s="1108"/>
      <c r="L195" s="1193">
        <v>0</v>
      </c>
      <c r="M195" s="1194"/>
      <c r="N195" s="1193">
        <f t="shared" si="32"/>
        <v>0</v>
      </c>
      <c r="O195" s="1201" t="str">
        <f t="shared" si="33"/>
        <v>N/A</v>
      </c>
      <c r="P195" s="1356" t="str">
        <f>IFERROR(IF(VLOOKUP(C194,'Reference Records'!$B$12:$D$26,3,FALSE)=0,"",VLOOKUP(C194,'Reference Records'!$B$12:$D$26,3,FALSE)),"")</f>
        <v/>
      </c>
      <c r="Q195" s="656"/>
      <c r="R195" s="656"/>
      <c r="S195" s="657"/>
      <c r="T195" s="657"/>
      <c r="U195" s="657"/>
      <c r="V195" s="657"/>
    </row>
    <row r="196" spans="1:22" ht="15" x14ac:dyDescent="0.2">
      <c r="A196" s="1010" t="s">
        <v>1245</v>
      </c>
      <c r="B196" s="1010" t="s">
        <v>1166</v>
      </c>
      <c r="C196" s="1210" t="str">
        <f>IF('PR Expenditure_7A'!C197="","",'PR Expenditure_7A'!C197)</f>
        <v/>
      </c>
      <c r="D196" s="1208" t="str">
        <f>IF('PR Expenditure_7A'!D197="","",'PR Expenditure_7A'!D197)</f>
        <v/>
      </c>
      <c r="E196" s="1193">
        <v>0</v>
      </c>
      <c r="F196" s="1193">
        <f>'PR Expenditure_7A'!F197</f>
        <v>0</v>
      </c>
      <c r="G196" s="1194"/>
      <c r="H196" s="1193">
        <f t="shared" si="30"/>
        <v>0</v>
      </c>
      <c r="I196" s="1195" t="str">
        <f t="shared" si="31"/>
        <v>N/A</v>
      </c>
      <c r="J196" s="1196"/>
      <c r="K196" s="1108"/>
      <c r="L196" s="1193">
        <v>0</v>
      </c>
      <c r="M196" s="1194"/>
      <c r="N196" s="1193">
        <f t="shared" si="32"/>
        <v>0</v>
      </c>
      <c r="O196" s="1201" t="str">
        <f t="shared" si="33"/>
        <v>N/A</v>
      </c>
      <c r="P196" s="1356" t="str">
        <f>IFERROR(IF(VLOOKUP(C195,'Reference Records'!$B$12:$D$26,3,FALSE)=0,"",VLOOKUP(C195,'Reference Records'!$B$12:$D$26,3,FALSE)),"")</f>
        <v/>
      </c>
      <c r="Q196" s="656"/>
      <c r="R196" s="656"/>
      <c r="S196" s="657"/>
      <c r="T196" s="657"/>
      <c r="U196" s="657"/>
      <c r="V196" s="657"/>
    </row>
    <row r="197" spans="1:22" ht="15" x14ac:dyDescent="0.2">
      <c r="A197" s="1010" t="s">
        <v>1245</v>
      </c>
      <c r="B197" s="1010" t="s">
        <v>1167</v>
      </c>
      <c r="C197" s="1210" t="str">
        <f>IF('PR Expenditure_7A'!C198="","",'PR Expenditure_7A'!C198)</f>
        <v/>
      </c>
      <c r="D197" s="1208" t="str">
        <f>IF('PR Expenditure_7A'!D198="","",'PR Expenditure_7A'!D198)</f>
        <v/>
      </c>
      <c r="E197" s="1193">
        <v>0</v>
      </c>
      <c r="F197" s="1193">
        <f>'PR Expenditure_7A'!F198</f>
        <v>0</v>
      </c>
      <c r="G197" s="1194"/>
      <c r="H197" s="1193">
        <f t="shared" si="30"/>
        <v>0</v>
      </c>
      <c r="I197" s="1195" t="str">
        <f t="shared" si="31"/>
        <v>N/A</v>
      </c>
      <c r="J197" s="1196"/>
      <c r="K197" s="1108"/>
      <c r="L197" s="1193">
        <v>0</v>
      </c>
      <c r="M197" s="1194"/>
      <c r="N197" s="1193">
        <f t="shared" si="32"/>
        <v>0</v>
      </c>
      <c r="O197" s="1201" t="str">
        <f t="shared" si="33"/>
        <v>N/A</v>
      </c>
      <c r="P197" s="1356" t="str">
        <f>IFERROR(IF(VLOOKUP(C196,'Reference Records'!$B$12:$D$26,3,FALSE)=0,"",VLOOKUP(C196,'Reference Records'!$B$12:$D$26,3,FALSE)),"")</f>
        <v/>
      </c>
      <c r="Q197" s="656"/>
      <c r="R197" s="656"/>
      <c r="S197" s="657"/>
      <c r="T197" s="657"/>
      <c r="U197" s="657"/>
      <c r="V197" s="657"/>
    </row>
    <row r="198" spans="1:22" ht="15" hidden="1" x14ac:dyDescent="0.2">
      <c r="A198" s="1010" t="s">
        <v>1976</v>
      </c>
      <c r="B198" s="1010" t="s">
        <v>1168</v>
      </c>
      <c r="C198" s="1210" t="str">
        <f>IF('PR Expenditure_7A'!C199="","",'PR Expenditure_7A'!C199)</f>
        <v/>
      </c>
      <c r="D198" s="1208" t="str">
        <f>IF('PR Expenditure_7A'!D199="","",'PR Expenditure_7A'!D199)</f>
        <v/>
      </c>
      <c r="E198" s="1193">
        <v>0</v>
      </c>
      <c r="F198" s="1193">
        <f>'PR Expenditure_7A'!F199</f>
        <v>0</v>
      </c>
      <c r="G198" s="1194"/>
      <c r="H198" s="1193">
        <f t="shared" si="30"/>
        <v>0</v>
      </c>
      <c r="I198" s="1195" t="str">
        <f t="shared" si="31"/>
        <v>N/A</v>
      </c>
      <c r="J198" s="1196"/>
      <c r="K198" s="1108"/>
      <c r="L198" s="1193">
        <v>0</v>
      </c>
      <c r="M198" s="1194"/>
      <c r="N198" s="1193">
        <f t="shared" si="32"/>
        <v>0</v>
      </c>
      <c r="O198" s="1201" t="str">
        <f t="shared" si="33"/>
        <v>N/A</v>
      </c>
      <c r="P198" s="1356" t="str">
        <f>IFERROR(IF(VLOOKUP(C197,'Reference Records'!$B$12:$D$26,3,FALSE)=0,"",VLOOKUP(C197,'Reference Records'!$B$12:$D$26,3,FALSE)),"")</f>
        <v/>
      </c>
      <c r="Q198" s="656"/>
      <c r="R198" s="656"/>
      <c r="S198" s="657"/>
      <c r="T198" s="657"/>
      <c r="U198" s="657"/>
      <c r="V198" s="657"/>
    </row>
    <row r="199" spans="1:22" ht="23.25" customHeight="1" thickBot="1" x14ac:dyDescent="0.25">
      <c r="A199" s="1010" t="s">
        <v>1245</v>
      </c>
      <c r="C199" s="1202" t="s">
        <v>294</v>
      </c>
      <c r="D199" s="1211"/>
      <c r="E199" s="1203">
        <f>ROUND(SUM(E83:E198),2)</f>
        <v>3671084.87</v>
      </c>
      <c r="F199" s="1203">
        <f>ROUND(SUM(F83:F198),2)</f>
        <v>2018003.13</v>
      </c>
      <c r="G199" s="1203">
        <f>ROUND(SUM(G83:G198),2)</f>
        <v>0</v>
      </c>
      <c r="H199" s="1203">
        <f>ROUND(SUM(H83:H198),2)</f>
        <v>1653081.74</v>
      </c>
      <c r="I199" s="1204">
        <f>(F199+G199)/E199</f>
        <v>0.54970211843672245</v>
      </c>
      <c r="J199" s="1204"/>
      <c r="K199" s="1123"/>
      <c r="L199" s="1203">
        <f>ROUND(SUM(L83:L198),2)</f>
        <v>4234118.33</v>
      </c>
      <c r="M199" s="1203">
        <f>ROUND(SUM(M83:M198),2)</f>
        <v>0</v>
      </c>
      <c r="N199" s="1203">
        <f>ROUND(SUM(N83:N198),2)</f>
        <v>4234118.33</v>
      </c>
      <c r="O199" s="1205">
        <f>M199/L199</f>
        <v>0</v>
      </c>
      <c r="P199" s="1356"/>
      <c r="Q199" s="656"/>
      <c r="R199" s="656"/>
      <c r="S199" s="657"/>
      <c r="T199" s="657"/>
      <c r="U199" s="657"/>
      <c r="V199" s="657"/>
    </row>
    <row r="200" spans="1:22" x14ac:dyDescent="0.2">
      <c r="A200" s="1010" t="s">
        <v>1245</v>
      </c>
      <c r="P200" s="1357"/>
      <c r="Q200" s="657"/>
      <c r="R200" s="657"/>
      <c r="S200" s="657"/>
      <c r="T200" s="657"/>
      <c r="U200" s="657"/>
      <c r="V200" s="657"/>
    </row>
    <row r="201" spans="1:22" ht="15.75" thickBot="1" x14ac:dyDescent="0.25">
      <c r="A201" s="1010" t="s">
        <v>1245</v>
      </c>
      <c r="C201" s="459" t="s">
        <v>305</v>
      </c>
      <c r="D201" s="459"/>
      <c r="E201" s="498"/>
      <c r="F201" s="498"/>
      <c r="G201" s="498"/>
      <c r="H201" s="497"/>
      <c r="I201" s="458"/>
      <c r="J201" s="458"/>
      <c r="K201" s="250"/>
      <c r="L201" s="458"/>
      <c r="M201" s="458"/>
      <c r="N201" s="458"/>
      <c r="O201" s="458"/>
      <c r="P201" s="1357"/>
      <c r="Q201" s="657"/>
      <c r="R201" s="657"/>
      <c r="S201" s="657"/>
      <c r="T201" s="657"/>
      <c r="U201" s="657"/>
      <c r="V201" s="649"/>
    </row>
    <row r="202" spans="1:22" ht="15" customHeight="1" thickBot="1" x14ac:dyDescent="0.25">
      <c r="A202" s="1010" t="s">
        <v>1245</v>
      </c>
      <c r="C202" s="496"/>
      <c r="D202" s="278"/>
      <c r="E202" s="278"/>
      <c r="F202" s="278"/>
      <c r="G202" s="278"/>
      <c r="H202" s="278"/>
      <c r="I202" s="278"/>
      <c r="J202" s="278"/>
      <c r="K202" s="1219"/>
      <c r="L202" s="278"/>
      <c r="M202" s="278"/>
      <c r="N202" s="278"/>
      <c r="O202" s="278"/>
      <c r="P202" s="1357"/>
      <c r="Q202" s="657"/>
      <c r="R202" s="656"/>
      <c r="S202" s="657"/>
      <c r="T202" s="657"/>
      <c r="U202" s="657"/>
      <c r="V202" s="649"/>
    </row>
    <row r="203" spans="1:22" s="495" customFormat="1" ht="60" x14ac:dyDescent="0.2">
      <c r="A203" s="1010" t="s">
        <v>1245</v>
      </c>
      <c r="B203" s="1128"/>
      <c r="C203" s="1114" t="s">
        <v>304</v>
      </c>
      <c r="D203" s="1115" t="s">
        <v>303</v>
      </c>
      <c r="E203" s="1198" t="s">
        <v>228</v>
      </c>
      <c r="F203" s="1198" t="s">
        <v>327</v>
      </c>
      <c r="G203" s="1198" t="s">
        <v>326</v>
      </c>
      <c r="H203" s="1198" t="s">
        <v>226</v>
      </c>
      <c r="I203" s="1198" t="s">
        <v>299</v>
      </c>
      <c r="J203" s="1198" t="s">
        <v>325</v>
      </c>
      <c r="K203" s="1117"/>
      <c r="L203" s="1198" t="s">
        <v>301</v>
      </c>
      <c r="M203" s="1198" t="s">
        <v>300</v>
      </c>
      <c r="N203" s="1198" t="s">
        <v>223</v>
      </c>
      <c r="O203" s="1199" t="s">
        <v>299</v>
      </c>
      <c r="P203" s="1355"/>
      <c r="Q203" s="659"/>
      <c r="R203" s="659"/>
      <c r="S203" s="660"/>
      <c r="T203" s="660"/>
      <c r="U203" s="660"/>
      <c r="V203" s="662"/>
    </row>
    <row r="204" spans="1:22" ht="21.75" customHeight="1" x14ac:dyDescent="0.2">
      <c r="A204" s="1010" t="str">
        <f>IF(C204&lt;&gt;"","Show","Don't Show")</f>
        <v>Show</v>
      </c>
      <c r="B204" s="1010" t="s">
        <v>1013</v>
      </c>
      <c r="C204" s="1209" t="str">
        <f>IFERROR(INDEX('LFA Expenditure_7B imp-exp'!A$57:A$59,MATCH('LFA Expenditure_7B'!B204,'LFA Expenditure_7B imp-exp'!N$57:N$59,0)),"")</f>
        <v>Socios en Salud sucursal Peru</v>
      </c>
      <c r="D204" s="1221" t="str">
        <f>IFERROR(INDEX('LFA Expenditure_7B imp-exp'!B$57:B$59,MATCH('LFA Expenditure_7B'!B204,'LFA Expenditure_7B imp-exp'!N$57:N$59,0)),"")</f>
        <v>CS-OTH</v>
      </c>
      <c r="E204" s="1193">
        <f>IFERROR(INDEX('LFA Expenditure_7B imp-exp'!C$57:C$59,MATCH('LFA Expenditure_7B'!B204,'LFA Expenditure_7B imp-exp'!N$57:N$59,0)),"")</f>
        <v>3671084.8697182098</v>
      </c>
      <c r="F204" s="1193">
        <f>'PR Expenditure_7A'!F205</f>
        <v>2018003.13</v>
      </c>
      <c r="G204" s="1222"/>
      <c r="H204" s="1193">
        <f>IFERROR((E204)-(F204+G204),0)</f>
        <v>1653081.73971821</v>
      </c>
      <c r="I204" s="1195">
        <f>IF(AND((E204)=0,(F204+G204)=0),"N/A",IF(AND((E204)=0,(F204+G204)&lt;&gt;0),"Not Budgeted",(F204+G204)/(E204)))</f>
        <v>0.54970211847891726</v>
      </c>
      <c r="J204" s="1196"/>
      <c r="K204" s="1108"/>
      <c r="L204" s="1193">
        <f>IFERROR(INDEX('LFA Expenditure_7B imp-exp'!J$57:J$59,MATCH('LFA Expenditure_7B'!B204,'LFA Expenditure_7B imp-exp'!N$57:N$59,0)),"")</f>
        <v>4234118.3328812504</v>
      </c>
      <c r="M204" s="1222"/>
      <c r="N204" s="1193">
        <f>IFERROR(L204-M204,0)</f>
        <v>4234118.3328812504</v>
      </c>
      <c r="O204" s="1201">
        <f>IF(AND(L204=0,M204=0),"N/A",IF(AND(L204=0,M204&lt;&gt;0),"Not Budgeted",M204/L204))</f>
        <v>0</v>
      </c>
      <c r="P204" s="1356"/>
      <c r="Q204" s="656"/>
      <c r="R204" s="656"/>
      <c r="S204" s="657"/>
      <c r="T204" s="657"/>
      <c r="U204" s="657"/>
      <c r="V204" s="649"/>
    </row>
    <row r="205" spans="1:22" ht="21.75" hidden="1" customHeight="1" x14ac:dyDescent="0.2">
      <c r="A205" s="1010" t="str">
        <f t="shared" ref="A205:A253" si="34">IF(C205&lt;&gt;"","Show","Don't Show")</f>
        <v>Don't Show</v>
      </c>
      <c r="B205" s="1010" t="s">
        <v>1014</v>
      </c>
      <c r="C205" s="1209" t="str">
        <f>IFERROR(INDEX('LFA Expenditure_7B imp-exp'!A$57:A$59,MATCH('LFA Expenditure_7B'!B205,'LFA Expenditure_7B imp-exp'!N$57:N$59,0)),"")</f>
        <v/>
      </c>
      <c r="D205" s="1221" t="str">
        <f>IFERROR(INDEX('LFA Expenditure_7B imp-exp'!B$57:B$59,MATCH('LFA Expenditure_7B'!B205,'LFA Expenditure_7B imp-exp'!N$57:N$59,0)),"")</f>
        <v/>
      </c>
      <c r="E205" s="1193" t="str">
        <f>IFERROR(INDEX('LFA Expenditure_7B imp-exp'!C$57:C$59,MATCH('LFA Expenditure_7B'!B205,'LFA Expenditure_7B imp-exp'!N$57:N$59,0)),"")</f>
        <v/>
      </c>
      <c r="F205" s="1193">
        <f>'PR Expenditure_7A'!F206</f>
        <v>0</v>
      </c>
      <c r="G205" s="1222"/>
      <c r="H205" s="1193">
        <f t="shared" ref="H205:H245" si="35">IFERROR((E205)-(F205+G205),0)</f>
        <v>0</v>
      </c>
      <c r="I205" s="1195" t="e">
        <f t="shared" ref="I205:I245" si="36">IF(AND((E205)=0,(F205+G205)=0),"N/A",IF(AND((E205)=0,(F205+G205)&lt;&gt;0),"Not Budgeted",(F205+G205)/(E205)))</f>
        <v>#VALUE!</v>
      </c>
      <c r="J205" s="1196"/>
      <c r="K205" s="1108"/>
      <c r="L205" s="1193" t="str">
        <f>IFERROR(INDEX('LFA Expenditure_7B imp-exp'!J$57:J$59,MATCH('LFA Expenditure_7B'!B205,'LFA Expenditure_7B imp-exp'!N$57:N$59,0)),"")</f>
        <v/>
      </c>
      <c r="M205" s="1222"/>
      <c r="N205" s="1193">
        <f t="shared" ref="N205:N253" si="37">IFERROR(L205-M205,0)</f>
        <v>0</v>
      </c>
      <c r="O205" s="1201" t="e">
        <f t="shared" ref="O205:O253" si="38">IF(AND(L205=0,M205=0),"N/A",IF(AND(L205=0,M205&lt;&gt;0),"Not Budgeted",M205/L205))</f>
        <v>#VALUE!</v>
      </c>
      <c r="P205" s="1356"/>
      <c r="Q205" s="656"/>
      <c r="R205" s="656"/>
      <c r="S205" s="657"/>
      <c r="T205" s="657"/>
      <c r="U205" s="657"/>
      <c r="V205" s="649"/>
    </row>
    <row r="206" spans="1:22" ht="21.75" hidden="1" customHeight="1" x14ac:dyDescent="0.2">
      <c r="A206" s="1010" t="str">
        <f t="shared" si="34"/>
        <v>Don't Show</v>
      </c>
      <c r="B206" s="1010" t="s">
        <v>1015</v>
      </c>
      <c r="C206" s="1209" t="str">
        <f>IFERROR(INDEX('LFA Expenditure_7B imp-exp'!A$57:A$59,MATCH('LFA Expenditure_7B'!B206,'LFA Expenditure_7B imp-exp'!N$57:N$59,0)),"")</f>
        <v/>
      </c>
      <c r="D206" s="1221" t="str">
        <f>IFERROR(INDEX('LFA Expenditure_7B imp-exp'!B$57:B$59,MATCH('LFA Expenditure_7B'!B206,'LFA Expenditure_7B imp-exp'!N$57:N$59,0)),"")</f>
        <v/>
      </c>
      <c r="E206" s="1193" t="str">
        <f>IFERROR(INDEX('LFA Expenditure_7B imp-exp'!C$57:C$59,MATCH('LFA Expenditure_7B'!B206,'LFA Expenditure_7B imp-exp'!N$57:N$59,0)),"")</f>
        <v/>
      </c>
      <c r="F206" s="1193">
        <f>'PR Expenditure_7A'!F207</f>
        <v>0</v>
      </c>
      <c r="G206" s="1222"/>
      <c r="H206" s="1193">
        <f t="shared" si="35"/>
        <v>0</v>
      </c>
      <c r="I206" s="1195" t="e">
        <f t="shared" si="36"/>
        <v>#VALUE!</v>
      </c>
      <c r="J206" s="1196"/>
      <c r="K206" s="1108"/>
      <c r="L206" s="1193" t="str">
        <f>IFERROR(INDEX('LFA Expenditure_7B imp-exp'!J$57:J$59,MATCH('LFA Expenditure_7B'!B206,'LFA Expenditure_7B imp-exp'!N$57:N$59,0)),"")</f>
        <v/>
      </c>
      <c r="M206" s="1222"/>
      <c r="N206" s="1193">
        <f t="shared" si="37"/>
        <v>0</v>
      </c>
      <c r="O206" s="1201" t="e">
        <f t="shared" si="38"/>
        <v>#VALUE!</v>
      </c>
      <c r="P206" s="1356"/>
      <c r="Q206" s="656"/>
      <c r="R206" s="656"/>
      <c r="S206" s="657"/>
      <c r="T206" s="657"/>
      <c r="U206" s="657"/>
      <c r="V206" s="649"/>
    </row>
    <row r="207" spans="1:22" ht="21.75" hidden="1" customHeight="1" x14ac:dyDescent="0.2">
      <c r="A207" s="1010" t="str">
        <f t="shared" si="34"/>
        <v>Don't Show</v>
      </c>
      <c r="B207" s="1010" t="s">
        <v>1016</v>
      </c>
      <c r="C207" s="1209" t="str">
        <f>IFERROR(INDEX('LFA Expenditure_7B imp-exp'!A$57:A$59,MATCH('LFA Expenditure_7B'!B207,'LFA Expenditure_7B imp-exp'!N$57:N$59,0)),"")</f>
        <v/>
      </c>
      <c r="D207" s="1221" t="str">
        <f>IFERROR(INDEX('LFA Expenditure_7B imp-exp'!B$57:B$59,MATCH('LFA Expenditure_7B'!B207,'LFA Expenditure_7B imp-exp'!N$57:N$59,0)),"")</f>
        <v/>
      </c>
      <c r="E207" s="1193" t="str">
        <f>IFERROR(INDEX('LFA Expenditure_7B imp-exp'!C$57:C$59,MATCH('LFA Expenditure_7B'!B207,'LFA Expenditure_7B imp-exp'!N$57:N$59,0)),"")</f>
        <v/>
      </c>
      <c r="F207" s="1193">
        <f>'PR Expenditure_7A'!F208</f>
        <v>0</v>
      </c>
      <c r="G207" s="1222"/>
      <c r="H207" s="1193">
        <f t="shared" si="35"/>
        <v>0</v>
      </c>
      <c r="I207" s="1195" t="e">
        <f t="shared" si="36"/>
        <v>#VALUE!</v>
      </c>
      <c r="J207" s="1196"/>
      <c r="K207" s="1108"/>
      <c r="L207" s="1193" t="str">
        <f>IFERROR(INDEX('LFA Expenditure_7B imp-exp'!J$57:J$59,MATCH('LFA Expenditure_7B'!B207,'LFA Expenditure_7B imp-exp'!N$57:N$59,0)),"")</f>
        <v/>
      </c>
      <c r="M207" s="1222"/>
      <c r="N207" s="1193">
        <f t="shared" si="37"/>
        <v>0</v>
      </c>
      <c r="O207" s="1201" t="e">
        <f t="shared" si="38"/>
        <v>#VALUE!</v>
      </c>
      <c r="P207" s="1356"/>
      <c r="Q207" s="656"/>
      <c r="R207" s="656"/>
      <c r="S207" s="657"/>
      <c r="T207" s="657"/>
      <c r="U207" s="657"/>
      <c r="V207" s="649"/>
    </row>
    <row r="208" spans="1:22" ht="21.75" hidden="1" customHeight="1" x14ac:dyDescent="0.2">
      <c r="A208" s="1010" t="str">
        <f t="shared" si="34"/>
        <v>Don't Show</v>
      </c>
      <c r="B208" s="1010" t="s">
        <v>1017</v>
      </c>
      <c r="C208" s="1209" t="str">
        <f>IFERROR(INDEX('LFA Expenditure_7B imp-exp'!A$57:A$59,MATCH('LFA Expenditure_7B'!B208,'LFA Expenditure_7B imp-exp'!N$57:N$59,0)),"")</f>
        <v/>
      </c>
      <c r="D208" s="1221" t="str">
        <f>IFERROR(INDEX('LFA Expenditure_7B imp-exp'!B$57:B$59,MATCH('LFA Expenditure_7B'!B208,'LFA Expenditure_7B imp-exp'!N$57:N$59,0)),"")</f>
        <v/>
      </c>
      <c r="E208" s="1193" t="str">
        <f>IFERROR(INDEX('LFA Expenditure_7B imp-exp'!C$57:C$59,MATCH('LFA Expenditure_7B'!B208,'LFA Expenditure_7B imp-exp'!N$57:N$59,0)),"")</f>
        <v/>
      </c>
      <c r="F208" s="1193">
        <f>'PR Expenditure_7A'!F209</f>
        <v>0</v>
      </c>
      <c r="G208" s="1222"/>
      <c r="H208" s="1193">
        <f t="shared" si="35"/>
        <v>0</v>
      </c>
      <c r="I208" s="1195" t="e">
        <f t="shared" si="36"/>
        <v>#VALUE!</v>
      </c>
      <c r="J208" s="1196"/>
      <c r="K208" s="1108"/>
      <c r="L208" s="1193" t="str">
        <f>IFERROR(INDEX('LFA Expenditure_7B imp-exp'!J$57:J$59,MATCH('LFA Expenditure_7B'!B208,'LFA Expenditure_7B imp-exp'!N$57:N$59,0)),"")</f>
        <v/>
      </c>
      <c r="M208" s="1222"/>
      <c r="N208" s="1193">
        <f t="shared" si="37"/>
        <v>0</v>
      </c>
      <c r="O208" s="1201" t="e">
        <f t="shared" si="38"/>
        <v>#VALUE!</v>
      </c>
      <c r="P208" s="1356"/>
      <c r="Q208" s="656"/>
      <c r="R208" s="656"/>
      <c r="S208" s="657"/>
      <c r="T208" s="657"/>
      <c r="U208" s="657"/>
      <c r="V208" s="649"/>
    </row>
    <row r="209" spans="1:22" ht="21.75" hidden="1" customHeight="1" x14ac:dyDescent="0.2">
      <c r="A209" s="1010" t="str">
        <f t="shared" si="34"/>
        <v>Don't Show</v>
      </c>
      <c r="B209" s="1010" t="s">
        <v>1018</v>
      </c>
      <c r="C209" s="1209" t="str">
        <f>IFERROR(INDEX('LFA Expenditure_7B imp-exp'!A$57:A$59,MATCH('LFA Expenditure_7B'!B209,'LFA Expenditure_7B imp-exp'!N$57:N$59,0)),"")</f>
        <v/>
      </c>
      <c r="D209" s="1221" t="str">
        <f>IFERROR(INDEX('LFA Expenditure_7B imp-exp'!B$57:B$59,MATCH('LFA Expenditure_7B'!B209,'LFA Expenditure_7B imp-exp'!N$57:N$59,0)),"")</f>
        <v/>
      </c>
      <c r="E209" s="1193" t="str">
        <f>IFERROR(INDEX('LFA Expenditure_7B imp-exp'!C$57:C$59,MATCH('LFA Expenditure_7B'!B209,'LFA Expenditure_7B imp-exp'!N$57:N$59,0)),"")</f>
        <v/>
      </c>
      <c r="F209" s="1193">
        <f>'PR Expenditure_7A'!F210</f>
        <v>0</v>
      </c>
      <c r="G209" s="1222"/>
      <c r="H209" s="1193">
        <f t="shared" si="35"/>
        <v>0</v>
      </c>
      <c r="I209" s="1195" t="e">
        <f t="shared" si="36"/>
        <v>#VALUE!</v>
      </c>
      <c r="J209" s="1196"/>
      <c r="K209" s="1108"/>
      <c r="L209" s="1193" t="str">
        <f>IFERROR(INDEX('LFA Expenditure_7B imp-exp'!J$57:J$59,MATCH('LFA Expenditure_7B'!B209,'LFA Expenditure_7B imp-exp'!N$57:N$59,0)),"")</f>
        <v/>
      </c>
      <c r="M209" s="1222"/>
      <c r="N209" s="1193">
        <f t="shared" si="37"/>
        <v>0</v>
      </c>
      <c r="O209" s="1201" t="e">
        <f t="shared" si="38"/>
        <v>#VALUE!</v>
      </c>
      <c r="P209" s="1356"/>
      <c r="Q209" s="656"/>
      <c r="R209" s="656"/>
      <c r="S209" s="657"/>
      <c r="T209" s="657"/>
      <c r="U209" s="657"/>
      <c r="V209" s="649"/>
    </row>
    <row r="210" spans="1:22" ht="21.75" hidden="1" customHeight="1" x14ac:dyDescent="0.2">
      <c r="A210" s="1010" t="str">
        <f t="shared" si="34"/>
        <v>Don't Show</v>
      </c>
      <c r="B210" s="1010" t="s">
        <v>1019</v>
      </c>
      <c r="C210" s="1209" t="str">
        <f>IFERROR(INDEX('LFA Expenditure_7B imp-exp'!A$57:A$59,MATCH('LFA Expenditure_7B'!B210,'LFA Expenditure_7B imp-exp'!N$57:N$59,0)),"")</f>
        <v/>
      </c>
      <c r="D210" s="1221" t="str">
        <f>IFERROR(INDEX('LFA Expenditure_7B imp-exp'!B$57:B$59,MATCH('LFA Expenditure_7B'!B210,'LFA Expenditure_7B imp-exp'!N$57:N$59,0)),"")</f>
        <v/>
      </c>
      <c r="E210" s="1193" t="str">
        <f>IFERROR(INDEX('LFA Expenditure_7B imp-exp'!C$57:C$59,MATCH('LFA Expenditure_7B'!B210,'LFA Expenditure_7B imp-exp'!N$57:N$59,0)),"")</f>
        <v/>
      </c>
      <c r="F210" s="1193">
        <f>'PR Expenditure_7A'!F211</f>
        <v>0</v>
      </c>
      <c r="G210" s="1222"/>
      <c r="H210" s="1193">
        <f t="shared" si="35"/>
        <v>0</v>
      </c>
      <c r="I210" s="1195" t="e">
        <f t="shared" si="36"/>
        <v>#VALUE!</v>
      </c>
      <c r="J210" s="1196"/>
      <c r="K210" s="1108"/>
      <c r="L210" s="1193" t="str">
        <f>IFERROR(INDEX('LFA Expenditure_7B imp-exp'!J$57:J$59,MATCH('LFA Expenditure_7B'!B210,'LFA Expenditure_7B imp-exp'!N$57:N$59,0)),"")</f>
        <v/>
      </c>
      <c r="M210" s="1222"/>
      <c r="N210" s="1193">
        <f t="shared" si="37"/>
        <v>0</v>
      </c>
      <c r="O210" s="1201" t="e">
        <f t="shared" si="38"/>
        <v>#VALUE!</v>
      </c>
      <c r="P210" s="1356"/>
      <c r="Q210" s="656"/>
      <c r="R210" s="656"/>
      <c r="S210" s="657"/>
      <c r="T210" s="657"/>
      <c r="U210" s="657"/>
      <c r="V210" s="649"/>
    </row>
    <row r="211" spans="1:22" ht="21.75" hidden="1" customHeight="1" x14ac:dyDescent="0.2">
      <c r="A211" s="1010" t="str">
        <f t="shared" si="34"/>
        <v>Don't Show</v>
      </c>
      <c r="B211" s="1010" t="s">
        <v>1020</v>
      </c>
      <c r="C211" s="1209" t="str">
        <f>IFERROR(INDEX('LFA Expenditure_7B imp-exp'!A$57:A$59,MATCH('LFA Expenditure_7B'!B211,'LFA Expenditure_7B imp-exp'!N$57:N$59,0)),"")</f>
        <v/>
      </c>
      <c r="D211" s="1221" t="str">
        <f>IFERROR(INDEX('LFA Expenditure_7B imp-exp'!B$57:B$59,MATCH('LFA Expenditure_7B'!B211,'LFA Expenditure_7B imp-exp'!N$57:N$59,0)),"")</f>
        <v/>
      </c>
      <c r="E211" s="1193" t="str">
        <f>IFERROR(INDEX('LFA Expenditure_7B imp-exp'!C$57:C$59,MATCH('LFA Expenditure_7B'!B211,'LFA Expenditure_7B imp-exp'!N$57:N$59,0)),"")</f>
        <v/>
      </c>
      <c r="F211" s="1193">
        <f>'PR Expenditure_7A'!F212</f>
        <v>0</v>
      </c>
      <c r="G211" s="1222"/>
      <c r="H211" s="1193">
        <f t="shared" si="35"/>
        <v>0</v>
      </c>
      <c r="I211" s="1195" t="e">
        <f t="shared" si="36"/>
        <v>#VALUE!</v>
      </c>
      <c r="J211" s="1196"/>
      <c r="K211" s="1108"/>
      <c r="L211" s="1193" t="str">
        <f>IFERROR(INDEX('LFA Expenditure_7B imp-exp'!J$57:J$59,MATCH('LFA Expenditure_7B'!B211,'LFA Expenditure_7B imp-exp'!N$57:N$59,0)),"")</f>
        <v/>
      </c>
      <c r="M211" s="1222"/>
      <c r="N211" s="1193">
        <f t="shared" si="37"/>
        <v>0</v>
      </c>
      <c r="O211" s="1201" t="e">
        <f t="shared" si="38"/>
        <v>#VALUE!</v>
      </c>
      <c r="P211" s="1356"/>
      <c r="Q211" s="656"/>
      <c r="R211" s="656"/>
      <c r="S211" s="657"/>
      <c r="T211" s="657"/>
      <c r="U211" s="657"/>
      <c r="V211" s="649"/>
    </row>
    <row r="212" spans="1:22" ht="21.75" hidden="1" customHeight="1" x14ac:dyDescent="0.2">
      <c r="A212" s="1010" t="str">
        <f t="shared" si="34"/>
        <v>Don't Show</v>
      </c>
      <c r="B212" s="1010" t="s">
        <v>1021</v>
      </c>
      <c r="C212" s="1209" t="str">
        <f>IFERROR(INDEX('LFA Expenditure_7B imp-exp'!A$57:A$59,MATCH('LFA Expenditure_7B'!B212,'LFA Expenditure_7B imp-exp'!N$57:N$59,0)),"")</f>
        <v/>
      </c>
      <c r="D212" s="1221" t="str">
        <f>IFERROR(INDEX('LFA Expenditure_7B imp-exp'!B$57:B$59,MATCH('LFA Expenditure_7B'!B212,'LFA Expenditure_7B imp-exp'!N$57:N$59,0)),"")</f>
        <v/>
      </c>
      <c r="E212" s="1193" t="str">
        <f>IFERROR(INDEX('LFA Expenditure_7B imp-exp'!C$57:C$59,MATCH('LFA Expenditure_7B'!B212,'LFA Expenditure_7B imp-exp'!N$57:N$59,0)),"")</f>
        <v/>
      </c>
      <c r="F212" s="1193">
        <f>'PR Expenditure_7A'!F213</f>
        <v>0</v>
      </c>
      <c r="G212" s="1222"/>
      <c r="H212" s="1193">
        <f t="shared" si="35"/>
        <v>0</v>
      </c>
      <c r="I212" s="1195" t="e">
        <f t="shared" si="36"/>
        <v>#VALUE!</v>
      </c>
      <c r="J212" s="1196"/>
      <c r="K212" s="1108"/>
      <c r="L212" s="1193" t="str">
        <f>IFERROR(INDEX('LFA Expenditure_7B imp-exp'!J$57:J$59,MATCH('LFA Expenditure_7B'!B212,'LFA Expenditure_7B imp-exp'!N$57:N$59,0)),"")</f>
        <v/>
      </c>
      <c r="M212" s="1222"/>
      <c r="N212" s="1193">
        <f t="shared" si="37"/>
        <v>0</v>
      </c>
      <c r="O212" s="1201" t="e">
        <f t="shared" si="38"/>
        <v>#VALUE!</v>
      </c>
      <c r="P212" s="1356"/>
      <c r="Q212" s="656"/>
      <c r="R212" s="656"/>
      <c r="S212" s="657"/>
      <c r="T212" s="657"/>
      <c r="U212" s="657"/>
      <c r="V212" s="649"/>
    </row>
    <row r="213" spans="1:22" ht="21.75" hidden="1" customHeight="1" x14ac:dyDescent="0.2">
      <c r="A213" s="1010" t="str">
        <f t="shared" si="34"/>
        <v>Don't Show</v>
      </c>
      <c r="B213" s="1010" t="s">
        <v>1022</v>
      </c>
      <c r="C213" s="1209" t="str">
        <f>IFERROR(INDEX('LFA Expenditure_7B imp-exp'!A$57:A$59,MATCH('LFA Expenditure_7B'!B213,'LFA Expenditure_7B imp-exp'!N$57:N$59,0)),"")</f>
        <v/>
      </c>
      <c r="D213" s="1221" t="str">
        <f>IFERROR(INDEX('LFA Expenditure_7B imp-exp'!B$57:B$59,MATCH('LFA Expenditure_7B'!B213,'LFA Expenditure_7B imp-exp'!N$57:N$59,0)),"")</f>
        <v/>
      </c>
      <c r="E213" s="1193" t="str">
        <f>IFERROR(INDEX('LFA Expenditure_7B imp-exp'!C$57:C$59,MATCH('LFA Expenditure_7B'!B213,'LFA Expenditure_7B imp-exp'!N$57:N$59,0)),"")</f>
        <v/>
      </c>
      <c r="F213" s="1193">
        <f>'PR Expenditure_7A'!F214</f>
        <v>0</v>
      </c>
      <c r="G213" s="1222"/>
      <c r="H213" s="1193">
        <f t="shared" si="35"/>
        <v>0</v>
      </c>
      <c r="I213" s="1195" t="e">
        <f t="shared" si="36"/>
        <v>#VALUE!</v>
      </c>
      <c r="J213" s="1196"/>
      <c r="K213" s="1108"/>
      <c r="L213" s="1193" t="str">
        <f>IFERROR(INDEX('LFA Expenditure_7B imp-exp'!J$57:J$59,MATCH('LFA Expenditure_7B'!B213,'LFA Expenditure_7B imp-exp'!N$57:N$59,0)),"")</f>
        <v/>
      </c>
      <c r="M213" s="1222"/>
      <c r="N213" s="1193">
        <f t="shared" si="37"/>
        <v>0</v>
      </c>
      <c r="O213" s="1201" t="e">
        <f t="shared" si="38"/>
        <v>#VALUE!</v>
      </c>
      <c r="P213" s="1356"/>
      <c r="Q213" s="656"/>
      <c r="R213" s="656"/>
      <c r="S213" s="657"/>
      <c r="T213" s="657"/>
      <c r="U213" s="657"/>
      <c r="V213" s="649"/>
    </row>
    <row r="214" spans="1:22" ht="21.75" hidden="1" customHeight="1" x14ac:dyDescent="0.2">
      <c r="A214" s="1010" t="str">
        <f t="shared" si="34"/>
        <v>Don't Show</v>
      </c>
      <c r="B214" s="1010" t="s">
        <v>1023</v>
      </c>
      <c r="C214" s="1209" t="str">
        <f>IFERROR(INDEX('LFA Expenditure_7B imp-exp'!A$57:A$59,MATCH('LFA Expenditure_7B'!B214,'LFA Expenditure_7B imp-exp'!N$57:N$59,0)),"")</f>
        <v/>
      </c>
      <c r="D214" s="1221" t="str">
        <f>IFERROR(INDEX('LFA Expenditure_7B imp-exp'!B$57:B$59,MATCH('LFA Expenditure_7B'!B214,'LFA Expenditure_7B imp-exp'!N$57:N$59,0)),"")</f>
        <v/>
      </c>
      <c r="E214" s="1193" t="str">
        <f>IFERROR(INDEX('LFA Expenditure_7B imp-exp'!C$57:C$59,MATCH('LFA Expenditure_7B'!B214,'LFA Expenditure_7B imp-exp'!N$57:N$59,0)),"")</f>
        <v/>
      </c>
      <c r="F214" s="1193">
        <f>'PR Expenditure_7A'!F215</f>
        <v>0</v>
      </c>
      <c r="G214" s="1222"/>
      <c r="H214" s="1193">
        <f t="shared" si="35"/>
        <v>0</v>
      </c>
      <c r="I214" s="1195" t="e">
        <f t="shared" si="36"/>
        <v>#VALUE!</v>
      </c>
      <c r="J214" s="1196"/>
      <c r="K214" s="1108"/>
      <c r="L214" s="1193" t="str">
        <f>IFERROR(INDEX('LFA Expenditure_7B imp-exp'!J$57:J$59,MATCH('LFA Expenditure_7B'!B214,'LFA Expenditure_7B imp-exp'!N$57:N$59,0)),"")</f>
        <v/>
      </c>
      <c r="M214" s="1222"/>
      <c r="N214" s="1193">
        <f t="shared" si="37"/>
        <v>0</v>
      </c>
      <c r="O214" s="1201" t="e">
        <f t="shared" si="38"/>
        <v>#VALUE!</v>
      </c>
      <c r="P214" s="1356"/>
      <c r="Q214" s="656"/>
      <c r="R214" s="656"/>
      <c r="S214" s="657"/>
      <c r="T214" s="657"/>
      <c r="U214" s="657"/>
      <c r="V214" s="649"/>
    </row>
    <row r="215" spans="1:22" ht="21.75" hidden="1" customHeight="1" x14ac:dyDescent="0.2">
      <c r="A215" s="1010" t="str">
        <f t="shared" si="34"/>
        <v>Don't Show</v>
      </c>
      <c r="B215" s="1010" t="s">
        <v>1024</v>
      </c>
      <c r="C215" s="1209" t="str">
        <f>IFERROR(INDEX('LFA Expenditure_7B imp-exp'!A$57:A$59,MATCH('LFA Expenditure_7B'!B215,'LFA Expenditure_7B imp-exp'!N$57:N$59,0)),"")</f>
        <v/>
      </c>
      <c r="D215" s="1221" t="str">
        <f>IFERROR(INDEX('LFA Expenditure_7B imp-exp'!B$57:B$59,MATCH('LFA Expenditure_7B'!B215,'LFA Expenditure_7B imp-exp'!N$57:N$59,0)),"")</f>
        <v/>
      </c>
      <c r="E215" s="1193" t="str">
        <f>IFERROR(INDEX('LFA Expenditure_7B imp-exp'!C$57:C$59,MATCH('LFA Expenditure_7B'!B215,'LFA Expenditure_7B imp-exp'!N$57:N$59,0)),"")</f>
        <v/>
      </c>
      <c r="F215" s="1193">
        <f>'PR Expenditure_7A'!F216</f>
        <v>0</v>
      </c>
      <c r="G215" s="1222"/>
      <c r="H215" s="1193">
        <f t="shared" si="35"/>
        <v>0</v>
      </c>
      <c r="I215" s="1195" t="e">
        <f t="shared" si="36"/>
        <v>#VALUE!</v>
      </c>
      <c r="J215" s="1196"/>
      <c r="K215" s="1108"/>
      <c r="L215" s="1193" t="str">
        <f>IFERROR(INDEX('LFA Expenditure_7B imp-exp'!J$57:J$59,MATCH('LFA Expenditure_7B'!B215,'LFA Expenditure_7B imp-exp'!N$57:N$59,0)),"")</f>
        <v/>
      </c>
      <c r="M215" s="1222"/>
      <c r="N215" s="1193">
        <f t="shared" si="37"/>
        <v>0</v>
      </c>
      <c r="O215" s="1201" t="e">
        <f t="shared" si="38"/>
        <v>#VALUE!</v>
      </c>
      <c r="P215" s="1356"/>
      <c r="Q215" s="656"/>
      <c r="R215" s="656"/>
      <c r="S215" s="657"/>
      <c r="T215" s="657"/>
      <c r="U215" s="657"/>
      <c r="V215" s="649"/>
    </row>
    <row r="216" spans="1:22" ht="21.75" hidden="1" customHeight="1" x14ac:dyDescent="0.2">
      <c r="A216" s="1010" t="str">
        <f t="shared" si="34"/>
        <v>Don't Show</v>
      </c>
      <c r="B216" s="1010" t="s">
        <v>1025</v>
      </c>
      <c r="C216" s="1209" t="str">
        <f>IFERROR(INDEX('LFA Expenditure_7B imp-exp'!A$57:A$59,MATCH('LFA Expenditure_7B'!B216,'LFA Expenditure_7B imp-exp'!N$57:N$59,0)),"")</f>
        <v/>
      </c>
      <c r="D216" s="1221" t="str">
        <f>IFERROR(INDEX('LFA Expenditure_7B imp-exp'!B$57:B$59,MATCH('LFA Expenditure_7B'!B216,'LFA Expenditure_7B imp-exp'!N$57:N$59,0)),"")</f>
        <v/>
      </c>
      <c r="E216" s="1193" t="str">
        <f>IFERROR(INDEX('LFA Expenditure_7B imp-exp'!C$57:C$59,MATCH('LFA Expenditure_7B'!B216,'LFA Expenditure_7B imp-exp'!N$57:N$59,0)),"")</f>
        <v/>
      </c>
      <c r="F216" s="1193">
        <f>'PR Expenditure_7A'!F217</f>
        <v>0</v>
      </c>
      <c r="G216" s="1222"/>
      <c r="H216" s="1193">
        <f t="shared" si="35"/>
        <v>0</v>
      </c>
      <c r="I216" s="1195" t="e">
        <f t="shared" si="36"/>
        <v>#VALUE!</v>
      </c>
      <c r="J216" s="1196"/>
      <c r="K216" s="1108"/>
      <c r="L216" s="1193" t="str">
        <f>IFERROR(INDEX('LFA Expenditure_7B imp-exp'!J$57:J$59,MATCH('LFA Expenditure_7B'!B216,'LFA Expenditure_7B imp-exp'!N$57:N$59,0)),"")</f>
        <v/>
      </c>
      <c r="M216" s="1222"/>
      <c r="N216" s="1193">
        <f t="shared" si="37"/>
        <v>0</v>
      </c>
      <c r="O216" s="1201" t="e">
        <f t="shared" si="38"/>
        <v>#VALUE!</v>
      </c>
      <c r="P216" s="1356"/>
      <c r="Q216" s="656"/>
      <c r="R216" s="656"/>
      <c r="S216" s="657"/>
      <c r="T216" s="657"/>
      <c r="U216" s="657"/>
      <c r="V216" s="649"/>
    </row>
    <row r="217" spans="1:22" ht="21.75" hidden="1" customHeight="1" x14ac:dyDescent="0.2">
      <c r="A217" s="1010" t="str">
        <f t="shared" si="34"/>
        <v>Don't Show</v>
      </c>
      <c r="B217" s="1010" t="s">
        <v>1026</v>
      </c>
      <c r="C217" s="1209" t="str">
        <f>IFERROR(INDEX('LFA Expenditure_7B imp-exp'!A$57:A$59,MATCH('LFA Expenditure_7B'!B217,'LFA Expenditure_7B imp-exp'!N$57:N$59,0)),"")</f>
        <v/>
      </c>
      <c r="D217" s="1221" t="str">
        <f>IFERROR(INDEX('LFA Expenditure_7B imp-exp'!B$57:B$59,MATCH('LFA Expenditure_7B'!B217,'LFA Expenditure_7B imp-exp'!N$57:N$59,0)),"")</f>
        <v/>
      </c>
      <c r="E217" s="1193" t="str">
        <f>IFERROR(INDEX('LFA Expenditure_7B imp-exp'!C$57:C$59,MATCH('LFA Expenditure_7B'!B217,'LFA Expenditure_7B imp-exp'!N$57:N$59,0)),"")</f>
        <v/>
      </c>
      <c r="F217" s="1193">
        <f>'PR Expenditure_7A'!F218</f>
        <v>0</v>
      </c>
      <c r="G217" s="1222"/>
      <c r="H217" s="1193">
        <f t="shared" si="35"/>
        <v>0</v>
      </c>
      <c r="I217" s="1195" t="e">
        <f t="shared" si="36"/>
        <v>#VALUE!</v>
      </c>
      <c r="J217" s="1196"/>
      <c r="K217" s="1108"/>
      <c r="L217" s="1193" t="str">
        <f>IFERROR(INDEX('LFA Expenditure_7B imp-exp'!J$57:J$59,MATCH('LFA Expenditure_7B'!B217,'LFA Expenditure_7B imp-exp'!N$57:N$59,0)),"")</f>
        <v/>
      </c>
      <c r="M217" s="1222"/>
      <c r="N217" s="1193">
        <f t="shared" si="37"/>
        <v>0</v>
      </c>
      <c r="O217" s="1201" t="e">
        <f t="shared" si="38"/>
        <v>#VALUE!</v>
      </c>
      <c r="P217" s="1356"/>
      <c r="Q217" s="656"/>
      <c r="R217" s="656"/>
      <c r="S217" s="657"/>
      <c r="T217" s="657"/>
      <c r="U217" s="657"/>
      <c r="V217" s="649"/>
    </row>
    <row r="218" spans="1:22" ht="21.75" hidden="1" customHeight="1" x14ac:dyDescent="0.2">
      <c r="A218" s="1010" t="str">
        <f t="shared" si="34"/>
        <v>Don't Show</v>
      </c>
      <c r="B218" s="1010" t="s">
        <v>1027</v>
      </c>
      <c r="C218" s="1209" t="str">
        <f>IFERROR(INDEX('LFA Expenditure_7B imp-exp'!A$57:A$59,MATCH('LFA Expenditure_7B'!B218,'LFA Expenditure_7B imp-exp'!N$57:N$59,0)),"")</f>
        <v/>
      </c>
      <c r="D218" s="1221" t="str">
        <f>IFERROR(INDEX('LFA Expenditure_7B imp-exp'!B$57:B$59,MATCH('LFA Expenditure_7B'!B218,'LFA Expenditure_7B imp-exp'!N$57:N$59,0)),"")</f>
        <v/>
      </c>
      <c r="E218" s="1193" t="str">
        <f>IFERROR(INDEX('LFA Expenditure_7B imp-exp'!C$57:C$59,MATCH('LFA Expenditure_7B'!B218,'LFA Expenditure_7B imp-exp'!N$57:N$59,0)),"")</f>
        <v/>
      </c>
      <c r="F218" s="1193">
        <f>'PR Expenditure_7A'!F219</f>
        <v>0</v>
      </c>
      <c r="G218" s="1222"/>
      <c r="H218" s="1193">
        <f t="shared" si="35"/>
        <v>0</v>
      </c>
      <c r="I218" s="1195" t="e">
        <f t="shared" si="36"/>
        <v>#VALUE!</v>
      </c>
      <c r="J218" s="1196"/>
      <c r="K218" s="1108"/>
      <c r="L218" s="1193" t="str">
        <f>IFERROR(INDEX('LFA Expenditure_7B imp-exp'!J$57:J$59,MATCH('LFA Expenditure_7B'!B218,'LFA Expenditure_7B imp-exp'!N$57:N$59,0)),"")</f>
        <v/>
      </c>
      <c r="M218" s="1222"/>
      <c r="N218" s="1193">
        <f t="shared" si="37"/>
        <v>0</v>
      </c>
      <c r="O218" s="1201" t="e">
        <f t="shared" si="38"/>
        <v>#VALUE!</v>
      </c>
      <c r="P218" s="1356"/>
      <c r="Q218" s="656"/>
      <c r="R218" s="656"/>
      <c r="S218" s="657"/>
      <c r="T218" s="657"/>
      <c r="U218" s="657"/>
      <c r="V218" s="649"/>
    </row>
    <row r="219" spans="1:22" ht="21.75" hidden="1" customHeight="1" x14ac:dyDescent="0.2">
      <c r="A219" s="1010" t="str">
        <f t="shared" si="34"/>
        <v>Don't Show</v>
      </c>
      <c r="B219" s="1010" t="s">
        <v>1028</v>
      </c>
      <c r="C219" s="1209" t="str">
        <f>IFERROR(INDEX('LFA Expenditure_7B imp-exp'!A$57:A$59,MATCH('LFA Expenditure_7B'!B219,'LFA Expenditure_7B imp-exp'!N$57:N$59,0)),"")</f>
        <v/>
      </c>
      <c r="D219" s="1221" t="str">
        <f>IFERROR(INDEX('LFA Expenditure_7B imp-exp'!B$57:B$59,MATCH('LFA Expenditure_7B'!B219,'LFA Expenditure_7B imp-exp'!N$57:N$59,0)),"")</f>
        <v/>
      </c>
      <c r="E219" s="1193" t="str">
        <f>IFERROR(INDEX('LFA Expenditure_7B imp-exp'!C$57:C$59,MATCH('LFA Expenditure_7B'!B219,'LFA Expenditure_7B imp-exp'!N$57:N$59,0)),"")</f>
        <v/>
      </c>
      <c r="F219" s="1193">
        <f>'PR Expenditure_7A'!F220</f>
        <v>0</v>
      </c>
      <c r="G219" s="1222"/>
      <c r="H219" s="1193">
        <f t="shared" si="35"/>
        <v>0</v>
      </c>
      <c r="I219" s="1195" t="e">
        <f t="shared" si="36"/>
        <v>#VALUE!</v>
      </c>
      <c r="J219" s="1196"/>
      <c r="K219" s="1108"/>
      <c r="L219" s="1193" t="str">
        <f>IFERROR(INDEX('LFA Expenditure_7B imp-exp'!J$57:J$59,MATCH('LFA Expenditure_7B'!B219,'LFA Expenditure_7B imp-exp'!N$57:N$59,0)),"")</f>
        <v/>
      </c>
      <c r="M219" s="1222"/>
      <c r="N219" s="1193">
        <f t="shared" si="37"/>
        <v>0</v>
      </c>
      <c r="O219" s="1201" t="e">
        <f t="shared" si="38"/>
        <v>#VALUE!</v>
      </c>
      <c r="P219" s="1356"/>
      <c r="Q219" s="656"/>
      <c r="R219" s="656"/>
      <c r="S219" s="657"/>
      <c r="T219" s="657"/>
      <c r="U219" s="657"/>
      <c r="V219" s="649"/>
    </row>
    <row r="220" spans="1:22" ht="21.75" hidden="1" customHeight="1" x14ac:dyDescent="0.2">
      <c r="A220" s="1010" t="str">
        <f t="shared" si="34"/>
        <v>Don't Show</v>
      </c>
      <c r="B220" s="1010" t="s">
        <v>1029</v>
      </c>
      <c r="C220" s="1209" t="str">
        <f>IFERROR(INDEX('LFA Expenditure_7B imp-exp'!A$57:A$59,MATCH('LFA Expenditure_7B'!B220,'LFA Expenditure_7B imp-exp'!N$57:N$59,0)),"")</f>
        <v/>
      </c>
      <c r="D220" s="1221" t="str">
        <f>IFERROR(INDEX('LFA Expenditure_7B imp-exp'!B$57:B$59,MATCH('LFA Expenditure_7B'!B220,'LFA Expenditure_7B imp-exp'!N$57:N$59,0)),"")</f>
        <v/>
      </c>
      <c r="E220" s="1193" t="str">
        <f>IFERROR(INDEX('LFA Expenditure_7B imp-exp'!C$57:C$59,MATCH('LFA Expenditure_7B'!B220,'LFA Expenditure_7B imp-exp'!N$57:N$59,0)),"")</f>
        <v/>
      </c>
      <c r="F220" s="1193">
        <f>'PR Expenditure_7A'!F221</f>
        <v>0</v>
      </c>
      <c r="G220" s="1222"/>
      <c r="H220" s="1193">
        <f t="shared" si="35"/>
        <v>0</v>
      </c>
      <c r="I220" s="1195" t="e">
        <f t="shared" si="36"/>
        <v>#VALUE!</v>
      </c>
      <c r="J220" s="1196"/>
      <c r="K220" s="1108"/>
      <c r="L220" s="1193" t="str">
        <f>IFERROR(INDEX('LFA Expenditure_7B imp-exp'!J$57:J$59,MATCH('LFA Expenditure_7B'!B220,'LFA Expenditure_7B imp-exp'!N$57:N$59,0)),"")</f>
        <v/>
      </c>
      <c r="M220" s="1222"/>
      <c r="N220" s="1193">
        <f t="shared" si="37"/>
        <v>0</v>
      </c>
      <c r="O220" s="1201" t="e">
        <f t="shared" si="38"/>
        <v>#VALUE!</v>
      </c>
      <c r="P220" s="1356"/>
      <c r="Q220" s="656"/>
      <c r="R220" s="656"/>
      <c r="S220" s="657"/>
      <c r="T220" s="657"/>
      <c r="U220" s="657"/>
      <c r="V220" s="649"/>
    </row>
    <row r="221" spans="1:22" ht="21.75" hidden="1" customHeight="1" x14ac:dyDescent="0.2">
      <c r="A221" s="1010" t="str">
        <f t="shared" si="34"/>
        <v>Don't Show</v>
      </c>
      <c r="B221" s="1010" t="s">
        <v>1030</v>
      </c>
      <c r="C221" s="1209" t="str">
        <f>IFERROR(INDEX('LFA Expenditure_7B imp-exp'!A$57:A$59,MATCH('LFA Expenditure_7B'!B221,'LFA Expenditure_7B imp-exp'!N$57:N$59,0)),"")</f>
        <v/>
      </c>
      <c r="D221" s="1221" t="str">
        <f>IFERROR(INDEX('LFA Expenditure_7B imp-exp'!B$57:B$59,MATCH('LFA Expenditure_7B'!B221,'LFA Expenditure_7B imp-exp'!N$57:N$59,0)),"")</f>
        <v/>
      </c>
      <c r="E221" s="1193" t="str">
        <f>IFERROR(INDEX('LFA Expenditure_7B imp-exp'!C$57:C$59,MATCH('LFA Expenditure_7B'!B221,'LFA Expenditure_7B imp-exp'!N$57:N$59,0)),"")</f>
        <v/>
      </c>
      <c r="F221" s="1193">
        <f>'PR Expenditure_7A'!F222</f>
        <v>0</v>
      </c>
      <c r="G221" s="1222"/>
      <c r="H221" s="1193">
        <f t="shared" si="35"/>
        <v>0</v>
      </c>
      <c r="I221" s="1195" t="e">
        <f t="shared" si="36"/>
        <v>#VALUE!</v>
      </c>
      <c r="J221" s="1196"/>
      <c r="K221" s="1108"/>
      <c r="L221" s="1193" t="str">
        <f>IFERROR(INDEX('LFA Expenditure_7B imp-exp'!J$57:J$59,MATCH('LFA Expenditure_7B'!B221,'LFA Expenditure_7B imp-exp'!N$57:N$59,0)),"")</f>
        <v/>
      </c>
      <c r="M221" s="1222"/>
      <c r="N221" s="1193">
        <f t="shared" si="37"/>
        <v>0</v>
      </c>
      <c r="O221" s="1201" t="e">
        <f t="shared" si="38"/>
        <v>#VALUE!</v>
      </c>
      <c r="P221" s="1356"/>
      <c r="Q221" s="656"/>
      <c r="R221" s="656"/>
      <c r="S221" s="657"/>
      <c r="T221" s="657"/>
      <c r="U221" s="657"/>
      <c r="V221" s="649"/>
    </row>
    <row r="222" spans="1:22" ht="21.75" hidden="1" customHeight="1" x14ac:dyDescent="0.2">
      <c r="A222" s="1010" t="str">
        <f t="shared" si="34"/>
        <v>Don't Show</v>
      </c>
      <c r="B222" s="1010" t="s">
        <v>1031</v>
      </c>
      <c r="C222" s="1209" t="str">
        <f>IFERROR(INDEX('LFA Expenditure_7B imp-exp'!A$57:A$59,MATCH('LFA Expenditure_7B'!B222,'LFA Expenditure_7B imp-exp'!N$57:N$59,0)),"")</f>
        <v/>
      </c>
      <c r="D222" s="1221" t="str">
        <f>IFERROR(INDEX('LFA Expenditure_7B imp-exp'!B$57:B$59,MATCH('LFA Expenditure_7B'!B222,'LFA Expenditure_7B imp-exp'!N$57:N$59,0)),"")</f>
        <v/>
      </c>
      <c r="E222" s="1193" t="str">
        <f>IFERROR(INDEX('LFA Expenditure_7B imp-exp'!C$57:C$59,MATCH('LFA Expenditure_7B'!B222,'LFA Expenditure_7B imp-exp'!N$57:N$59,0)),"")</f>
        <v/>
      </c>
      <c r="F222" s="1193">
        <f>'PR Expenditure_7A'!F223</f>
        <v>0</v>
      </c>
      <c r="G222" s="1222"/>
      <c r="H222" s="1193">
        <f t="shared" si="35"/>
        <v>0</v>
      </c>
      <c r="I222" s="1195" t="e">
        <f t="shared" si="36"/>
        <v>#VALUE!</v>
      </c>
      <c r="J222" s="1196"/>
      <c r="K222" s="1108"/>
      <c r="L222" s="1193" t="str">
        <f>IFERROR(INDEX('LFA Expenditure_7B imp-exp'!J$57:J$59,MATCH('LFA Expenditure_7B'!B222,'LFA Expenditure_7B imp-exp'!N$57:N$59,0)),"")</f>
        <v/>
      </c>
      <c r="M222" s="1222"/>
      <c r="N222" s="1193">
        <f t="shared" si="37"/>
        <v>0</v>
      </c>
      <c r="O222" s="1201" t="e">
        <f t="shared" si="38"/>
        <v>#VALUE!</v>
      </c>
      <c r="P222" s="1356"/>
      <c r="Q222" s="656"/>
      <c r="R222" s="656"/>
      <c r="S222" s="657"/>
      <c r="T222" s="657"/>
      <c r="U222" s="657"/>
      <c r="V222" s="649"/>
    </row>
    <row r="223" spans="1:22" ht="21.75" hidden="1" customHeight="1" x14ac:dyDescent="0.2">
      <c r="A223" s="1010" t="str">
        <f t="shared" si="34"/>
        <v>Don't Show</v>
      </c>
      <c r="B223" s="1010" t="s">
        <v>1032</v>
      </c>
      <c r="C223" s="1209" t="str">
        <f>IFERROR(INDEX('LFA Expenditure_7B imp-exp'!A$57:A$59,MATCH('LFA Expenditure_7B'!B223,'LFA Expenditure_7B imp-exp'!N$57:N$59,0)),"")</f>
        <v/>
      </c>
      <c r="D223" s="1221" t="str">
        <f>IFERROR(INDEX('LFA Expenditure_7B imp-exp'!B$57:B$59,MATCH('LFA Expenditure_7B'!B223,'LFA Expenditure_7B imp-exp'!N$57:N$59,0)),"")</f>
        <v/>
      </c>
      <c r="E223" s="1193" t="str">
        <f>IFERROR(INDEX('LFA Expenditure_7B imp-exp'!C$57:C$59,MATCH('LFA Expenditure_7B'!B223,'LFA Expenditure_7B imp-exp'!N$57:N$59,0)),"")</f>
        <v/>
      </c>
      <c r="F223" s="1193">
        <f>'PR Expenditure_7A'!F224</f>
        <v>0</v>
      </c>
      <c r="G223" s="1222"/>
      <c r="H223" s="1193">
        <f t="shared" si="35"/>
        <v>0</v>
      </c>
      <c r="I223" s="1195" t="e">
        <f t="shared" si="36"/>
        <v>#VALUE!</v>
      </c>
      <c r="J223" s="1196"/>
      <c r="K223" s="1108"/>
      <c r="L223" s="1193" t="str">
        <f>IFERROR(INDEX('LFA Expenditure_7B imp-exp'!J$57:J$59,MATCH('LFA Expenditure_7B'!B223,'LFA Expenditure_7B imp-exp'!N$57:N$59,0)),"")</f>
        <v/>
      </c>
      <c r="M223" s="1222"/>
      <c r="N223" s="1193">
        <f t="shared" si="37"/>
        <v>0</v>
      </c>
      <c r="O223" s="1201" t="e">
        <f t="shared" si="38"/>
        <v>#VALUE!</v>
      </c>
      <c r="P223" s="1356"/>
      <c r="Q223" s="656"/>
      <c r="R223" s="656"/>
      <c r="S223" s="657"/>
      <c r="T223" s="657"/>
      <c r="U223" s="657"/>
      <c r="V223" s="649"/>
    </row>
    <row r="224" spans="1:22" ht="21.75" hidden="1" customHeight="1" x14ac:dyDescent="0.2">
      <c r="A224" s="1010" t="str">
        <f t="shared" si="34"/>
        <v>Don't Show</v>
      </c>
      <c r="B224" s="1010" t="s">
        <v>1033</v>
      </c>
      <c r="C224" s="1209" t="str">
        <f>IFERROR(INDEX('LFA Expenditure_7B imp-exp'!A$57:A$59,MATCH('LFA Expenditure_7B'!B224,'LFA Expenditure_7B imp-exp'!N$57:N$59,0)),"")</f>
        <v/>
      </c>
      <c r="D224" s="1221" t="str">
        <f>IFERROR(INDEX('LFA Expenditure_7B imp-exp'!B$57:B$59,MATCH('LFA Expenditure_7B'!B224,'LFA Expenditure_7B imp-exp'!N$57:N$59,0)),"")</f>
        <v/>
      </c>
      <c r="E224" s="1193" t="str">
        <f>IFERROR(INDEX('LFA Expenditure_7B imp-exp'!C$57:C$59,MATCH('LFA Expenditure_7B'!B224,'LFA Expenditure_7B imp-exp'!N$57:N$59,0)),"")</f>
        <v/>
      </c>
      <c r="F224" s="1193">
        <f>'PR Expenditure_7A'!F225</f>
        <v>0</v>
      </c>
      <c r="G224" s="1222"/>
      <c r="H224" s="1193">
        <f t="shared" si="35"/>
        <v>0</v>
      </c>
      <c r="I224" s="1195" t="e">
        <f t="shared" si="36"/>
        <v>#VALUE!</v>
      </c>
      <c r="J224" s="1196"/>
      <c r="K224" s="1108"/>
      <c r="L224" s="1193" t="str">
        <f>IFERROR(INDEX('LFA Expenditure_7B imp-exp'!J$57:J$59,MATCH('LFA Expenditure_7B'!B224,'LFA Expenditure_7B imp-exp'!N$57:N$59,0)),"")</f>
        <v/>
      </c>
      <c r="M224" s="1222"/>
      <c r="N224" s="1193">
        <f t="shared" si="37"/>
        <v>0</v>
      </c>
      <c r="O224" s="1201" t="e">
        <f t="shared" si="38"/>
        <v>#VALUE!</v>
      </c>
      <c r="P224" s="1356"/>
      <c r="Q224" s="656"/>
      <c r="R224" s="656"/>
      <c r="S224" s="657"/>
      <c r="T224" s="657"/>
      <c r="U224" s="657"/>
      <c r="V224" s="649"/>
    </row>
    <row r="225" spans="1:22" ht="21.75" hidden="1" customHeight="1" x14ac:dyDescent="0.2">
      <c r="A225" s="1010" t="str">
        <f t="shared" si="34"/>
        <v>Don't Show</v>
      </c>
      <c r="B225" s="1010" t="s">
        <v>1034</v>
      </c>
      <c r="C225" s="1209" t="str">
        <f>IFERROR(INDEX('LFA Expenditure_7B imp-exp'!A$57:A$59,MATCH('LFA Expenditure_7B'!B225,'LFA Expenditure_7B imp-exp'!N$57:N$59,0)),"")</f>
        <v/>
      </c>
      <c r="D225" s="1221" t="str">
        <f>IFERROR(INDEX('LFA Expenditure_7B imp-exp'!B$57:B$59,MATCH('LFA Expenditure_7B'!B225,'LFA Expenditure_7B imp-exp'!N$57:N$59,0)),"")</f>
        <v/>
      </c>
      <c r="E225" s="1193" t="str">
        <f>IFERROR(INDEX('LFA Expenditure_7B imp-exp'!C$57:C$59,MATCH('LFA Expenditure_7B'!B225,'LFA Expenditure_7B imp-exp'!N$57:N$59,0)),"")</f>
        <v/>
      </c>
      <c r="F225" s="1193">
        <f>'PR Expenditure_7A'!F226</f>
        <v>0</v>
      </c>
      <c r="G225" s="1222"/>
      <c r="H225" s="1193">
        <f t="shared" si="35"/>
        <v>0</v>
      </c>
      <c r="I225" s="1195" t="e">
        <f t="shared" si="36"/>
        <v>#VALUE!</v>
      </c>
      <c r="J225" s="1196"/>
      <c r="K225" s="1108"/>
      <c r="L225" s="1193" t="str">
        <f>IFERROR(INDEX('LFA Expenditure_7B imp-exp'!J$57:J$59,MATCH('LFA Expenditure_7B'!B225,'LFA Expenditure_7B imp-exp'!N$57:N$59,0)),"")</f>
        <v/>
      </c>
      <c r="M225" s="1222"/>
      <c r="N225" s="1193">
        <f t="shared" si="37"/>
        <v>0</v>
      </c>
      <c r="O225" s="1201" t="e">
        <f t="shared" si="38"/>
        <v>#VALUE!</v>
      </c>
      <c r="P225" s="1356"/>
      <c r="Q225" s="656"/>
      <c r="R225" s="656"/>
      <c r="S225" s="657"/>
      <c r="T225" s="657"/>
      <c r="U225" s="657"/>
      <c r="V225" s="649"/>
    </row>
    <row r="226" spans="1:22" ht="21.75" hidden="1" customHeight="1" x14ac:dyDescent="0.2">
      <c r="A226" s="1010" t="str">
        <f t="shared" si="34"/>
        <v>Don't Show</v>
      </c>
      <c r="B226" s="1010" t="s">
        <v>1035</v>
      </c>
      <c r="C226" s="1209" t="str">
        <f>IFERROR(INDEX('LFA Expenditure_7B imp-exp'!A$57:A$59,MATCH('LFA Expenditure_7B'!B226,'LFA Expenditure_7B imp-exp'!N$57:N$59,0)),"")</f>
        <v/>
      </c>
      <c r="D226" s="1221" t="str">
        <f>IFERROR(INDEX('LFA Expenditure_7B imp-exp'!B$57:B$59,MATCH('LFA Expenditure_7B'!B226,'LFA Expenditure_7B imp-exp'!N$57:N$59,0)),"")</f>
        <v/>
      </c>
      <c r="E226" s="1193" t="str">
        <f>IFERROR(INDEX('LFA Expenditure_7B imp-exp'!C$57:C$59,MATCH('LFA Expenditure_7B'!B226,'LFA Expenditure_7B imp-exp'!N$57:N$59,0)),"")</f>
        <v/>
      </c>
      <c r="F226" s="1193">
        <f>'PR Expenditure_7A'!F227</f>
        <v>0</v>
      </c>
      <c r="G226" s="1222"/>
      <c r="H226" s="1193">
        <f t="shared" si="35"/>
        <v>0</v>
      </c>
      <c r="I226" s="1195" t="e">
        <f t="shared" si="36"/>
        <v>#VALUE!</v>
      </c>
      <c r="J226" s="1196"/>
      <c r="K226" s="1108"/>
      <c r="L226" s="1193" t="str">
        <f>IFERROR(INDEX('LFA Expenditure_7B imp-exp'!J$57:J$59,MATCH('LFA Expenditure_7B'!B226,'LFA Expenditure_7B imp-exp'!N$57:N$59,0)),"")</f>
        <v/>
      </c>
      <c r="M226" s="1222"/>
      <c r="N226" s="1193">
        <f t="shared" si="37"/>
        <v>0</v>
      </c>
      <c r="O226" s="1201" t="e">
        <f t="shared" si="38"/>
        <v>#VALUE!</v>
      </c>
      <c r="P226" s="1356"/>
      <c r="Q226" s="656"/>
      <c r="R226" s="656"/>
      <c r="S226" s="657"/>
      <c r="T226" s="657"/>
      <c r="U226" s="657"/>
      <c r="V226" s="649"/>
    </row>
    <row r="227" spans="1:22" ht="21.75" hidden="1" customHeight="1" x14ac:dyDescent="0.2">
      <c r="A227" s="1010" t="str">
        <f t="shared" si="34"/>
        <v>Don't Show</v>
      </c>
      <c r="B227" s="1010" t="s">
        <v>1036</v>
      </c>
      <c r="C227" s="1209" t="str">
        <f>IFERROR(INDEX('LFA Expenditure_7B imp-exp'!A$57:A$59,MATCH('LFA Expenditure_7B'!B227,'LFA Expenditure_7B imp-exp'!N$57:N$59,0)),"")</f>
        <v/>
      </c>
      <c r="D227" s="1221" t="str">
        <f>IFERROR(INDEX('LFA Expenditure_7B imp-exp'!B$57:B$59,MATCH('LFA Expenditure_7B'!B227,'LFA Expenditure_7B imp-exp'!N$57:N$59,0)),"")</f>
        <v/>
      </c>
      <c r="E227" s="1193" t="str">
        <f>IFERROR(INDEX('LFA Expenditure_7B imp-exp'!C$57:C$59,MATCH('LFA Expenditure_7B'!B227,'LFA Expenditure_7B imp-exp'!N$57:N$59,0)),"")</f>
        <v/>
      </c>
      <c r="F227" s="1193">
        <f>'PR Expenditure_7A'!F228</f>
        <v>0</v>
      </c>
      <c r="G227" s="1222"/>
      <c r="H227" s="1193">
        <f t="shared" si="35"/>
        <v>0</v>
      </c>
      <c r="I227" s="1195" t="e">
        <f t="shared" si="36"/>
        <v>#VALUE!</v>
      </c>
      <c r="J227" s="1196"/>
      <c r="K227" s="1108"/>
      <c r="L227" s="1193" t="str">
        <f>IFERROR(INDEX('LFA Expenditure_7B imp-exp'!J$57:J$59,MATCH('LFA Expenditure_7B'!B227,'LFA Expenditure_7B imp-exp'!N$57:N$59,0)),"")</f>
        <v/>
      </c>
      <c r="M227" s="1222"/>
      <c r="N227" s="1193">
        <f t="shared" si="37"/>
        <v>0</v>
      </c>
      <c r="O227" s="1201" t="e">
        <f t="shared" si="38"/>
        <v>#VALUE!</v>
      </c>
      <c r="P227" s="1356"/>
      <c r="Q227" s="656"/>
      <c r="R227" s="656"/>
      <c r="S227" s="657"/>
      <c r="T227" s="657"/>
      <c r="U227" s="657"/>
      <c r="V227" s="649"/>
    </row>
    <row r="228" spans="1:22" ht="21.75" hidden="1" customHeight="1" x14ac:dyDescent="0.2">
      <c r="A228" s="1010" t="str">
        <f t="shared" si="34"/>
        <v>Don't Show</v>
      </c>
      <c r="B228" s="1010" t="s">
        <v>1037</v>
      </c>
      <c r="C228" s="1209" t="str">
        <f>IFERROR(INDEX('LFA Expenditure_7B imp-exp'!A$57:A$59,MATCH('LFA Expenditure_7B'!B228,'LFA Expenditure_7B imp-exp'!N$57:N$59,0)),"")</f>
        <v/>
      </c>
      <c r="D228" s="1221" t="str">
        <f>IFERROR(INDEX('LFA Expenditure_7B imp-exp'!B$57:B$59,MATCH('LFA Expenditure_7B'!B228,'LFA Expenditure_7B imp-exp'!N$57:N$59,0)),"")</f>
        <v/>
      </c>
      <c r="E228" s="1193" t="str">
        <f>IFERROR(INDEX('LFA Expenditure_7B imp-exp'!C$57:C$59,MATCH('LFA Expenditure_7B'!B228,'LFA Expenditure_7B imp-exp'!N$57:N$59,0)),"")</f>
        <v/>
      </c>
      <c r="F228" s="1193">
        <f>'PR Expenditure_7A'!F229</f>
        <v>0</v>
      </c>
      <c r="G228" s="1222"/>
      <c r="H228" s="1193">
        <f t="shared" si="35"/>
        <v>0</v>
      </c>
      <c r="I228" s="1195" t="e">
        <f t="shared" si="36"/>
        <v>#VALUE!</v>
      </c>
      <c r="J228" s="1196"/>
      <c r="K228" s="1108"/>
      <c r="L228" s="1193" t="str">
        <f>IFERROR(INDEX('LFA Expenditure_7B imp-exp'!J$57:J$59,MATCH('LFA Expenditure_7B'!B228,'LFA Expenditure_7B imp-exp'!N$57:N$59,0)),"")</f>
        <v/>
      </c>
      <c r="M228" s="1222"/>
      <c r="N228" s="1193">
        <f t="shared" si="37"/>
        <v>0</v>
      </c>
      <c r="O228" s="1201" t="e">
        <f t="shared" si="38"/>
        <v>#VALUE!</v>
      </c>
      <c r="P228" s="1356"/>
      <c r="Q228" s="656"/>
      <c r="R228" s="656"/>
      <c r="S228" s="657"/>
      <c r="T228" s="657"/>
      <c r="U228" s="657"/>
      <c r="V228" s="649"/>
    </row>
    <row r="229" spans="1:22" ht="21.75" hidden="1" customHeight="1" x14ac:dyDescent="0.2">
      <c r="A229" s="1010" t="str">
        <f t="shared" si="34"/>
        <v>Don't Show</v>
      </c>
      <c r="B229" s="1010" t="s">
        <v>1038</v>
      </c>
      <c r="C229" s="1209" t="str">
        <f>IFERROR(INDEX('LFA Expenditure_7B imp-exp'!A$57:A$59,MATCH('LFA Expenditure_7B'!B229,'LFA Expenditure_7B imp-exp'!N$57:N$59,0)),"")</f>
        <v/>
      </c>
      <c r="D229" s="1221" t="str">
        <f>IFERROR(INDEX('LFA Expenditure_7B imp-exp'!B$57:B$59,MATCH('LFA Expenditure_7B'!B229,'LFA Expenditure_7B imp-exp'!N$57:N$59,0)),"")</f>
        <v/>
      </c>
      <c r="E229" s="1193" t="str">
        <f>IFERROR(INDEX('LFA Expenditure_7B imp-exp'!C$57:C$59,MATCH('LFA Expenditure_7B'!B229,'LFA Expenditure_7B imp-exp'!N$57:N$59,0)),"")</f>
        <v/>
      </c>
      <c r="F229" s="1193">
        <f>'PR Expenditure_7A'!F230</f>
        <v>0</v>
      </c>
      <c r="G229" s="1222"/>
      <c r="H229" s="1193">
        <f t="shared" si="35"/>
        <v>0</v>
      </c>
      <c r="I229" s="1195" t="e">
        <f t="shared" si="36"/>
        <v>#VALUE!</v>
      </c>
      <c r="J229" s="1196"/>
      <c r="K229" s="1108"/>
      <c r="L229" s="1193" t="str">
        <f>IFERROR(INDEX('LFA Expenditure_7B imp-exp'!J$57:J$59,MATCH('LFA Expenditure_7B'!B229,'LFA Expenditure_7B imp-exp'!N$57:N$59,0)),"")</f>
        <v/>
      </c>
      <c r="M229" s="1222"/>
      <c r="N229" s="1193">
        <f t="shared" si="37"/>
        <v>0</v>
      </c>
      <c r="O229" s="1201" t="e">
        <f t="shared" si="38"/>
        <v>#VALUE!</v>
      </c>
      <c r="P229" s="1356"/>
      <c r="Q229" s="656"/>
      <c r="R229" s="656"/>
      <c r="S229" s="657"/>
      <c r="T229" s="657"/>
      <c r="U229" s="657"/>
      <c r="V229" s="649"/>
    </row>
    <row r="230" spans="1:22" ht="21.75" hidden="1" customHeight="1" x14ac:dyDescent="0.2">
      <c r="A230" s="1010" t="str">
        <f t="shared" si="34"/>
        <v>Don't Show</v>
      </c>
      <c r="B230" s="1010" t="s">
        <v>1039</v>
      </c>
      <c r="C230" s="1209" t="str">
        <f>IFERROR(INDEX('LFA Expenditure_7B imp-exp'!A$57:A$59,MATCH('LFA Expenditure_7B'!B230,'LFA Expenditure_7B imp-exp'!N$57:N$59,0)),"")</f>
        <v/>
      </c>
      <c r="D230" s="1221" t="str">
        <f>IFERROR(INDEX('LFA Expenditure_7B imp-exp'!B$57:B$59,MATCH('LFA Expenditure_7B'!B230,'LFA Expenditure_7B imp-exp'!N$57:N$59,0)),"")</f>
        <v/>
      </c>
      <c r="E230" s="1193" t="str">
        <f>IFERROR(INDEX('LFA Expenditure_7B imp-exp'!C$57:C$59,MATCH('LFA Expenditure_7B'!B230,'LFA Expenditure_7B imp-exp'!N$57:N$59,0)),"")</f>
        <v/>
      </c>
      <c r="F230" s="1193">
        <f>'PR Expenditure_7A'!F231</f>
        <v>0</v>
      </c>
      <c r="G230" s="1222"/>
      <c r="H230" s="1193">
        <f t="shared" si="35"/>
        <v>0</v>
      </c>
      <c r="I230" s="1195" t="e">
        <f t="shared" si="36"/>
        <v>#VALUE!</v>
      </c>
      <c r="J230" s="1196"/>
      <c r="K230" s="1108"/>
      <c r="L230" s="1193" t="str">
        <f>IFERROR(INDEX('LFA Expenditure_7B imp-exp'!J$57:J$59,MATCH('LFA Expenditure_7B'!B230,'LFA Expenditure_7B imp-exp'!N$57:N$59,0)),"")</f>
        <v/>
      </c>
      <c r="M230" s="1222"/>
      <c r="N230" s="1193">
        <f t="shared" si="37"/>
        <v>0</v>
      </c>
      <c r="O230" s="1201" t="e">
        <f t="shared" si="38"/>
        <v>#VALUE!</v>
      </c>
      <c r="P230" s="1356"/>
      <c r="Q230" s="656"/>
      <c r="R230" s="656"/>
      <c r="S230" s="657"/>
      <c r="T230" s="657"/>
      <c r="U230" s="657"/>
      <c r="V230" s="649"/>
    </row>
    <row r="231" spans="1:22" ht="21.75" hidden="1" customHeight="1" x14ac:dyDescent="0.2">
      <c r="A231" s="1010" t="str">
        <f t="shared" si="34"/>
        <v>Don't Show</v>
      </c>
      <c r="B231" s="1010" t="s">
        <v>1040</v>
      </c>
      <c r="C231" s="1209" t="str">
        <f>IFERROR(INDEX('LFA Expenditure_7B imp-exp'!A$57:A$59,MATCH('LFA Expenditure_7B'!B231,'LFA Expenditure_7B imp-exp'!N$57:N$59,0)),"")</f>
        <v/>
      </c>
      <c r="D231" s="1221" t="str">
        <f>IFERROR(INDEX('LFA Expenditure_7B imp-exp'!B$57:B$59,MATCH('LFA Expenditure_7B'!B231,'LFA Expenditure_7B imp-exp'!N$57:N$59,0)),"")</f>
        <v/>
      </c>
      <c r="E231" s="1193" t="str">
        <f>IFERROR(INDEX('LFA Expenditure_7B imp-exp'!C$57:C$59,MATCH('LFA Expenditure_7B'!B231,'LFA Expenditure_7B imp-exp'!N$57:N$59,0)),"")</f>
        <v/>
      </c>
      <c r="F231" s="1193">
        <f>'PR Expenditure_7A'!F232</f>
        <v>0</v>
      </c>
      <c r="G231" s="1222"/>
      <c r="H231" s="1193">
        <f t="shared" si="35"/>
        <v>0</v>
      </c>
      <c r="I231" s="1195" t="e">
        <f t="shared" si="36"/>
        <v>#VALUE!</v>
      </c>
      <c r="J231" s="1196"/>
      <c r="K231" s="1108"/>
      <c r="L231" s="1193" t="str">
        <f>IFERROR(INDEX('LFA Expenditure_7B imp-exp'!J$57:J$59,MATCH('LFA Expenditure_7B'!B231,'LFA Expenditure_7B imp-exp'!N$57:N$59,0)),"")</f>
        <v/>
      </c>
      <c r="M231" s="1222"/>
      <c r="N231" s="1193">
        <f t="shared" si="37"/>
        <v>0</v>
      </c>
      <c r="O231" s="1201" t="e">
        <f t="shared" si="38"/>
        <v>#VALUE!</v>
      </c>
      <c r="P231" s="1356"/>
      <c r="Q231" s="656"/>
      <c r="R231" s="656"/>
      <c r="S231" s="657"/>
      <c r="T231" s="657"/>
      <c r="U231" s="657"/>
      <c r="V231" s="649"/>
    </row>
    <row r="232" spans="1:22" ht="21.75" hidden="1" customHeight="1" x14ac:dyDescent="0.2">
      <c r="A232" s="1010" t="str">
        <f t="shared" si="34"/>
        <v>Don't Show</v>
      </c>
      <c r="B232" s="1010" t="s">
        <v>1041</v>
      </c>
      <c r="C232" s="1209" t="str">
        <f>IFERROR(INDEX('LFA Expenditure_7B imp-exp'!A$57:A$59,MATCH('LFA Expenditure_7B'!B232,'LFA Expenditure_7B imp-exp'!N$57:N$59,0)),"")</f>
        <v/>
      </c>
      <c r="D232" s="1221" t="str">
        <f>IFERROR(INDEX('LFA Expenditure_7B imp-exp'!B$57:B$59,MATCH('LFA Expenditure_7B'!B232,'LFA Expenditure_7B imp-exp'!N$57:N$59,0)),"")</f>
        <v/>
      </c>
      <c r="E232" s="1193" t="str">
        <f>IFERROR(INDEX('LFA Expenditure_7B imp-exp'!C$57:C$59,MATCH('LFA Expenditure_7B'!B232,'LFA Expenditure_7B imp-exp'!N$57:N$59,0)),"")</f>
        <v/>
      </c>
      <c r="F232" s="1193">
        <f>'PR Expenditure_7A'!F233</f>
        <v>0</v>
      </c>
      <c r="G232" s="1222"/>
      <c r="H232" s="1193">
        <f t="shared" si="35"/>
        <v>0</v>
      </c>
      <c r="I232" s="1195" t="e">
        <f t="shared" si="36"/>
        <v>#VALUE!</v>
      </c>
      <c r="J232" s="1196"/>
      <c r="K232" s="1108"/>
      <c r="L232" s="1193" t="str">
        <f>IFERROR(INDEX('LFA Expenditure_7B imp-exp'!J$57:J$59,MATCH('LFA Expenditure_7B'!B232,'LFA Expenditure_7B imp-exp'!N$57:N$59,0)),"")</f>
        <v/>
      </c>
      <c r="M232" s="1222"/>
      <c r="N232" s="1193">
        <f t="shared" si="37"/>
        <v>0</v>
      </c>
      <c r="O232" s="1201" t="e">
        <f t="shared" si="38"/>
        <v>#VALUE!</v>
      </c>
      <c r="P232" s="1356"/>
      <c r="Q232" s="656"/>
      <c r="R232" s="656"/>
      <c r="S232" s="657"/>
      <c r="T232" s="657"/>
      <c r="U232" s="657"/>
      <c r="V232" s="649"/>
    </row>
    <row r="233" spans="1:22" ht="21.75" hidden="1" customHeight="1" x14ac:dyDescent="0.2">
      <c r="A233" s="1010" t="str">
        <f t="shared" si="34"/>
        <v>Don't Show</v>
      </c>
      <c r="B233" s="1010" t="s">
        <v>1042</v>
      </c>
      <c r="C233" s="1209" t="str">
        <f>IFERROR(INDEX('LFA Expenditure_7B imp-exp'!A$57:A$59,MATCH('LFA Expenditure_7B'!B233,'LFA Expenditure_7B imp-exp'!N$57:N$59,0)),"")</f>
        <v/>
      </c>
      <c r="D233" s="1221" t="str">
        <f>IFERROR(INDEX('LFA Expenditure_7B imp-exp'!B$57:B$59,MATCH('LFA Expenditure_7B'!B233,'LFA Expenditure_7B imp-exp'!N$57:N$59,0)),"")</f>
        <v/>
      </c>
      <c r="E233" s="1193" t="str">
        <f>IFERROR(INDEX('LFA Expenditure_7B imp-exp'!C$57:C$59,MATCH('LFA Expenditure_7B'!B233,'LFA Expenditure_7B imp-exp'!N$57:N$59,0)),"")</f>
        <v/>
      </c>
      <c r="F233" s="1193">
        <f>'PR Expenditure_7A'!F234</f>
        <v>0</v>
      </c>
      <c r="G233" s="1222"/>
      <c r="H233" s="1193">
        <f t="shared" si="35"/>
        <v>0</v>
      </c>
      <c r="I233" s="1195" t="e">
        <f t="shared" si="36"/>
        <v>#VALUE!</v>
      </c>
      <c r="J233" s="1196"/>
      <c r="K233" s="1108"/>
      <c r="L233" s="1193" t="str">
        <f>IFERROR(INDEX('LFA Expenditure_7B imp-exp'!J$57:J$59,MATCH('LFA Expenditure_7B'!B233,'LFA Expenditure_7B imp-exp'!N$57:N$59,0)),"")</f>
        <v/>
      </c>
      <c r="M233" s="1222"/>
      <c r="N233" s="1193">
        <f t="shared" si="37"/>
        <v>0</v>
      </c>
      <c r="O233" s="1201" t="e">
        <f t="shared" si="38"/>
        <v>#VALUE!</v>
      </c>
      <c r="P233" s="1356"/>
      <c r="Q233" s="656"/>
      <c r="R233" s="656"/>
      <c r="S233" s="657"/>
      <c r="T233" s="657"/>
      <c r="U233" s="657"/>
      <c r="V233" s="649"/>
    </row>
    <row r="234" spans="1:22" ht="21.75" hidden="1" customHeight="1" x14ac:dyDescent="0.2">
      <c r="A234" s="1010" t="str">
        <f t="shared" si="34"/>
        <v>Don't Show</v>
      </c>
      <c r="B234" s="1010" t="s">
        <v>1043</v>
      </c>
      <c r="C234" s="1209" t="str">
        <f>IFERROR(INDEX('LFA Expenditure_7B imp-exp'!A$57:A$59,MATCH('LFA Expenditure_7B'!B234,'LFA Expenditure_7B imp-exp'!N$57:N$59,0)),"")</f>
        <v/>
      </c>
      <c r="D234" s="1221" t="str">
        <f>IFERROR(INDEX('LFA Expenditure_7B imp-exp'!B$57:B$59,MATCH('LFA Expenditure_7B'!B234,'LFA Expenditure_7B imp-exp'!N$57:N$59,0)),"")</f>
        <v/>
      </c>
      <c r="E234" s="1193" t="str">
        <f>IFERROR(INDEX('LFA Expenditure_7B imp-exp'!C$57:C$59,MATCH('LFA Expenditure_7B'!B234,'LFA Expenditure_7B imp-exp'!N$57:N$59,0)),"")</f>
        <v/>
      </c>
      <c r="F234" s="1193">
        <f>'PR Expenditure_7A'!F235</f>
        <v>0</v>
      </c>
      <c r="G234" s="1222"/>
      <c r="H234" s="1193">
        <f t="shared" si="35"/>
        <v>0</v>
      </c>
      <c r="I234" s="1195" t="e">
        <f t="shared" si="36"/>
        <v>#VALUE!</v>
      </c>
      <c r="J234" s="1196"/>
      <c r="K234" s="1108"/>
      <c r="L234" s="1193" t="str">
        <f>IFERROR(INDEX('LFA Expenditure_7B imp-exp'!J$57:J$59,MATCH('LFA Expenditure_7B'!B234,'LFA Expenditure_7B imp-exp'!N$57:N$59,0)),"")</f>
        <v/>
      </c>
      <c r="M234" s="1222"/>
      <c r="N234" s="1193">
        <f t="shared" si="37"/>
        <v>0</v>
      </c>
      <c r="O234" s="1201" t="e">
        <f t="shared" si="38"/>
        <v>#VALUE!</v>
      </c>
      <c r="P234" s="1356"/>
      <c r="Q234" s="656"/>
      <c r="R234" s="656"/>
      <c r="S234" s="657"/>
      <c r="T234" s="657"/>
      <c r="U234" s="657"/>
      <c r="V234" s="649"/>
    </row>
    <row r="235" spans="1:22" ht="21.75" hidden="1" customHeight="1" x14ac:dyDescent="0.2">
      <c r="A235" s="1010" t="str">
        <f t="shared" si="34"/>
        <v>Don't Show</v>
      </c>
      <c r="B235" s="1010" t="s">
        <v>1044</v>
      </c>
      <c r="C235" s="1209" t="str">
        <f>IFERROR(INDEX('LFA Expenditure_7B imp-exp'!A$57:A$59,MATCH('LFA Expenditure_7B'!B235,'LFA Expenditure_7B imp-exp'!N$57:N$59,0)),"")</f>
        <v/>
      </c>
      <c r="D235" s="1221" t="str">
        <f>IFERROR(INDEX('LFA Expenditure_7B imp-exp'!B$57:B$59,MATCH('LFA Expenditure_7B'!B235,'LFA Expenditure_7B imp-exp'!N$57:N$59,0)),"")</f>
        <v/>
      </c>
      <c r="E235" s="1193" t="str">
        <f>IFERROR(INDEX('LFA Expenditure_7B imp-exp'!C$57:C$59,MATCH('LFA Expenditure_7B'!B235,'LFA Expenditure_7B imp-exp'!N$57:N$59,0)),"")</f>
        <v/>
      </c>
      <c r="F235" s="1193">
        <f>'PR Expenditure_7A'!F236</f>
        <v>0</v>
      </c>
      <c r="G235" s="1222"/>
      <c r="H235" s="1193">
        <f t="shared" si="35"/>
        <v>0</v>
      </c>
      <c r="I235" s="1195" t="e">
        <f t="shared" si="36"/>
        <v>#VALUE!</v>
      </c>
      <c r="J235" s="1196"/>
      <c r="K235" s="1108"/>
      <c r="L235" s="1193" t="str">
        <f>IFERROR(INDEX('LFA Expenditure_7B imp-exp'!J$57:J$59,MATCH('LFA Expenditure_7B'!B235,'LFA Expenditure_7B imp-exp'!N$57:N$59,0)),"")</f>
        <v/>
      </c>
      <c r="M235" s="1222"/>
      <c r="N235" s="1193">
        <f t="shared" si="37"/>
        <v>0</v>
      </c>
      <c r="O235" s="1201" t="e">
        <f t="shared" si="38"/>
        <v>#VALUE!</v>
      </c>
      <c r="P235" s="1356"/>
      <c r="Q235" s="656"/>
      <c r="R235" s="656"/>
      <c r="S235" s="657"/>
      <c r="T235" s="657"/>
      <c r="U235" s="657"/>
      <c r="V235" s="649"/>
    </row>
    <row r="236" spans="1:22" ht="21.75" hidden="1" customHeight="1" x14ac:dyDescent="0.2">
      <c r="A236" s="1010" t="str">
        <f t="shared" si="34"/>
        <v>Don't Show</v>
      </c>
      <c r="B236" s="1010" t="s">
        <v>1045</v>
      </c>
      <c r="C236" s="1209" t="str">
        <f>IFERROR(INDEX('LFA Expenditure_7B imp-exp'!A$57:A$59,MATCH('LFA Expenditure_7B'!B236,'LFA Expenditure_7B imp-exp'!N$57:N$59,0)),"")</f>
        <v/>
      </c>
      <c r="D236" s="1221" t="str">
        <f>IFERROR(INDEX('LFA Expenditure_7B imp-exp'!B$57:B$59,MATCH('LFA Expenditure_7B'!B236,'LFA Expenditure_7B imp-exp'!N$57:N$59,0)),"")</f>
        <v/>
      </c>
      <c r="E236" s="1193" t="str">
        <f>IFERROR(INDEX('LFA Expenditure_7B imp-exp'!C$57:C$59,MATCH('LFA Expenditure_7B'!B236,'LFA Expenditure_7B imp-exp'!N$57:N$59,0)),"")</f>
        <v/>
      </c>
      <c r="F236" s="1193">
        <f>'PR Expenditure_7A'!F237</f>
        <v>0</v>
      </c>
      <c r="G236" s="1222"/>
      <c r="H236" s="1193">
        <f t="shared" si="35"/>
        <v>0</v>
      </c>
      <c r="I236" s="1195" t="e">
        <f t="shared" si="36"/>
        <v>#VALUE!</v>
      </c>
      <c r="J236" s="1196"/>
      <c r="K236" s="1108"/>
      <c r="L236" s="1193" t="str">
        <f>IFERROR(INDEX('LFA Expenditure_7B imp-exp'!J$57:J$59,MATCH('LFA Expenditure_7B'!B236,'LFA Expenditure_7B imp-exp'!N$57:N$59,0)),"")</f>
        <v/>
      </c>
      <c r="M236" s="1222"/>
      <c r="N236" s="1193">
        <f t="shared" si="37"/>
        <v>0</v>
      </c>
      <c r="O236" s="1201" t="e">
        <f t="shared" si="38"/>
        <v>#VALUE!</v>
      </c>
      <c r="P236" s="1356"/>
      <c r="Q236" s="656"/>
      <c r="R236" s="656"/>
      <c r="S236" s="657"/>
      <c r="T236" s="657"/>
      <c r="U236" s="657"/>
      <c r="V236" s="649"/>
    </row>
    <row r="237" spans="1:22" ht="21.75" hidden="1" customHeight="1" x14ac:dyDescent="0.2">
      <c r="A237" s="1010" t="str">
        <f t="shared" si="34"/>
        <v>Don't Show</v>
      </c>
      <c r="B237" s="1010" t="s">
        <v>1046</v>
      </c>
      <c r="C237" s="1209" t="str">
        <f>IFERROR(INDEX('LFA Expenditure_7B imp-exp'!A$57:A$59,MATCH('LFA Expenditure_7B'!B237,'LFA Expenditure_7B imp-exp'!N$57:N$59,0)),"")</f>
        <v/>
      </c>
      <c r="D237" s="1221" t="str">
        <f>IFERROR(INDEX('LFA Expenditure_7B imp-exp'!B$57:B$59,MATCH('LFA Expenditure_7B'!B237,'LFA Expenditure_7B imp-exp'!N$57:N$59,0)),"")</f>
        <v/>
      </c>
      <c r="E237" s="1193" t="str">
        <f>IFERROR(INDEX('LFA Expenditure_7B imp-exp'!C$57:C$59,MATCH('LFA Expenditure_7B'!B237,'LFA Expenditure_7B imp-exp'!N$57:N$59,0)),"")</f>
        <v/>
      </c>
      <c r="F237" s="1193">
        <f>'PR Expenditure_7A'!F238</f>
        <v>0</v>
      </c>
      <c r="G237" s="1222"/>
      <c r="H237" s="1193">
        <f t="shared" si="35"/>
        <v>0</v>
      </c>
      <c r="I237" s="1195" t="e">
        <f t="shared" si="36"/>
        <v>#VALUE!</v>
      </c>
      <c r="J237" s="1196"/>
      <c r="K237" s="1108"/>
      <c r="L237" s="1193" t="str">
        <f>IFERROR(INDEX('LFA Expenditure_7B imp-exp'!J$57:J$59,MATCH('LFA Expenditure_7B'!B237,'LFA Expenditure_7B imp-exp'!N$57:N$59,0)),"")</f>
        <v/>
      </c>
      <c r="M237" s="1222"/>
      <c r="N237" s="1193">
        <f t="shared" si="37"/>
        <v>0</v>
      </c>
      <c r="O237" s="1201" t="e">
        <f t="shared" si="38"/>
        <v>#VALUE!</v>
      </c>
      <c r="P237" s="1356"/>
      <c r="Q237" s="656"/>
      <c r="R237" s="656"/>
      <c r="S237" s="657"/>
      <c r="T237" s="657"/>
      <c r="U237" s="657"/>
      <c r="V237" s="649"/>
    </row>
    <row r="238" spans="1:22" ht="21.75" hidden="1" customHeight="1" x14ac:dyDescent="0.2">
      <c r="A238" s="1010" t="str">
        <f t="shared" si="34"/>
        <v>Don't Show</v>
      </c>
      <c r="B238" s="1010" t="s">
        <v>1047</v>
      </c>
      <c r="C238" s="1209" t="str">
        <f>IFERROR(INDEX('LFA Expenditure_7B imp-exp'!A$57:A$59,MATCH('LFA Expenditure_7B'!B238,'LFA Expenditure_7B imp-exp'!N$57:N$59,0)),"")</f>
        <v/>
      </c>
      <c r="D238" s="1221" t="str">
        <f>IFERROR(INDEX('LFA Expenditure_7B imp-exp'!B$57:B$59,MATCH('LFA Expenditure_7B'!B238,'LFA Expenditure_7B imp-exp'!N$57:N$59,0)),"")</f>
        <v/>
      </c>
      <c r="E238" s="1193" t="str">
        <f>IFERROR(INDEX('LFA Expenditure_7B imp-exp'!C$57:C$59,MATCH('LFA Expenditure_7B'!B238,'LFA Expenditure_7B imp-exp'!N$57:N$59,0)),"")</f>
        <v/>
      </c>
      <c r="F238" s="1193">
        <f>'PR Expenditure_7A'!F239</f>
        <v>0</v>
      </c>
      <c r="G238" s="1222"/>
      <c r="H238" s="1193">
        <f t="shared" si="35"/>
        <v>0</v>
      </c>
      <c r="I238" s="1195" t="e">
        <f t="shared" si="36"/>
        <v>#VALUE!</v>
      </c>
      <c r="J238" s="1196"/>
      <c r="K238" s="1108"/>
      <c r="L238" s="1193" t="str">
        <f>IFERROR(INDEX('LFA Expenditure_7B imp-exp'!J$57:J$59,MATCH('LFA Expenditure_7B'!B238,'LFA Expenditure_7B imp-exp'!N$57:N$59,0)),"")</f>
        <v/>
      </c>
      <c r="M238" s="1222"/>
      <c r="N238" s="1193">
        <f t="shared" si="37"/>
        <v>0</v>
      </c>
      <c r="O238" s="1201" t="e">
        <f t="shared" si="38"/>
        <v>#VALUE!</v>
      </c>
      <c r="P238" s="1356"/>
      <c r="Q238" s="656"/>
      <c r="R238" s="656"/>
      <c r="S238" s="657"/>
      <c r="T238" s="657"/>
      <c r="U238" s="657"/>
      <c r="V238" s="649"/>
    </row>
    <row r="239" spans="1:22" ht="21.75" hidden="1" customHeight="1" x14ac:dyDescent="0.2">
      <c r="A239" s="1010" t="str">
        <f t="shared" si="34"/>
        <v>Don't Show</v>
      </c>
      <c r="B239" s="1010" t="s">
        <v>1048</v>
      </c>
      <c r="C239" s="1209" t="str">
        <f>IFERROR(INDEX('LFA Expenditure_7B imp-exp'!A$57:A$59,MATCH('LFA Expenditure_7B'!B239,'LFA Expenditure_7B imp-exp'!N$57:N$59,0)),"")</f>
        <v/>
      </c>
      <c r="D239" s="1221" t="str">
        <f>IFERROR(INDEX('LFA Expenditure_7B imp-exp'!B$57:B$59,MATCH('LFA Expenditure_7B'!B239,'LFA Expenditure_7B imp-exp'!N$57:N$59,0)),"")</f>
        <v/>
      </c>
      <c r="E239" s="1193" t="str">
        <f>IFERROR(INDEX('LFA Expenditure_7B imp-exp'!C$57:C$59,MATCH('LFA Expenditure_7B'!B239,'LFA Expenditure_7B imp-exp'!N$57:N$59,0)),"")</f>
        <v/>
      </c>
      <c r="F239" s="1193">
        <f>'PR Expenditure_7A'!F240</f>
        <v>0</v>
      </c>
      <c r="G239" s="1222"/>
      <c r="H239" s="1193">
        <f t="shared" si="35"/>
        <v>0</v>
      </c>
      <c r="I239" s="1195" t="e">
        <f t="shared" si="36"/>
        <v>#VALUE!</v>
      </c>
      <c r="J239" s="1196"/>
      <c r="K239" s="1108"/>
      <c r="L239" s="1193" t="str">
        <f>IFERROR(INDEX('LFA Expenditure_7B imp-exp'!J$57:J$59,MATCH('LFA Expenditure_7B'!B239,'LFA Expenditure_7B imp-exp'!N$57:N$59,0)),"")</f>
        <v/>
      </c>
      <c r="M239" s="1222"/>
      <c r="N239" s="1193">
        <f t="shared" si="37"/>
        <v>0</v>
      </c>
      <c r="O239" s="1201" t="e">
        <f t="shared" si="38"/>
        <v>#VALUE!</v>
      </c>
      <c r="P239" s="1356"/>
      <c r="Q239" s="656"/>
      <c r="R239" s="656"/>
      <c r="S239" s="657"/>
      <c r="T239" s="657"/>
      <c r="U239" s="657"/>
      <c r="V239" s="649"/>
    </row>
    <row r="240" spans="1:22" ht="21.75" hidden="1" customHeight="1" x14ac:dyDescent="0.2">
      <c r="A240" s="1010" t="str">
        <f t="shared" si="34"/>
        <v>Don't Show</v>
      </c>
      <c r="B240" s="1010" t="s">
        <v>1049</v>
      </c>
      <c r="C240" s="1209" t="str">
        <f>IFERROR(INDEX('LFA Expenditure_7B imp-exp'!A$57:A$59,MATCH('LFA Expenditure_7B'!B240,'LFA Expenditure_7B imp-exp'!N$57:N$59,0)),"")</f>
        <v/>
      </c>
      <c r="D240" s="1221" t="str">
        <f>IFERROR(INDEX('LFA Expenditure_7B imp-exp'!B$57:B$59,MATCH('LFA Expenditure_7B'!B240,'LFA Expenditure_7B imp-exp'!N$57:N$59,0)),"")</f>
        <v/>
      </c>
      <c r="E240" s="1193" t="str">
        <f>IFERROR(INDEX('LFA Expenditure_7B imp-exp'!C$57:C$59,MATCH('LFA Expenditure_7B'!B240,'LFA Expenditure_7B imp-exp'!N$57:N$59,0)),"")</f>
        <v/>
      </c>
      <c r="F240" s="1193">
        <f>'PR Expenditure_7A'!F241</f>
        <v>0</v>
      </c>
      <c r="G240" s="1222"/>
      <c r="H240" s="1193">
        <f t="shared" si="35"/>
        <v>0</v>
      </c>
      <c r="I240" s="1195" t="e">
        <f t="shared" si="36"/>
        <v>#VALUE!</v>
      </c>
      <c r="J240" s="1196"/>
      <c r="K240" s="1108"/>
      <c r="L240" s="1193" t="str">
        <f>IFERROR(INDEX('LFA Expenditure_7B imp-exp'!J$57:J$59,MATCH('LFA Expenditure_7B'!B240,'LFA Expenditure_7B imp-exp'!N$57:N$59,0)),"")</f>
        <v/>
      </c>
      <c r="M240" s="1222"/>
      <c r="N240" s="1193">
        <f t="shared" si="37"/>
        <v>0</v>
      </c>
      <c r="O240" s="1201" t="e">
        <f t="shared" si="38"/>
        <v>#VALUE!</v>
      </c>
      <c r="P240" s="1356"/>
      <c r="Q240" s="656"/>
      <c r="R240" s="656"/>
      <c r="S240" s="657"/>
      <c r="T240" s="657"/>
      <c r="U240" s="657"/>
      <c r="V240" s="649"/>
    </row>
    <row r="241" spans="1:22" ht="21.75" hidden="1" customHeight="1" x14ac:dyDescent="0.2">
      <c r="A241" s="1010" t="str">
        <f t="shared" si="34"/>
        <v>Don't Show</v>
      </c>
      <c r="B241" s="1010" t="s">
        <v>1050</v>
      </c>
      <c r="C241" s="1209" t="str">
        <f>IFERROR(INDEX('LFA Expenditure_7B imp-exp'!A$57:A$59,MATCH('LFA Expenditure_7B'!B241,'LFA Expenditure_7B imp-exp'!N$57:N$59,0)),"")</f>
        <v/>
      </c>
      <c r="D241" s="1221" t="str">
        <f>IFERROR(INDEX('LFA Expenditure_7B imp-exp'!B$57:B$59,MATCH('LFA Expenditure_7B'!B241,'LFA Expenditure_7B imp-exp'!N$57:N$59,0)),"")</f>
        <v/>
      </c>
      <c r="E241" s="1193" t="str">
        <f>IFERROR(INDEX('LFA Expenditure_7B imp-exp'!C$57:C$59,MATCH('LFA Expenditure_7B'!B241,'LFA Expenditure_7B imp-exp'!N$57:N$59,0)),"")</f>
        <v/>
      </c>
      <c r="F241" s="1193">
        <f>'PR Expenditure_7A'!F242</f>
        <v>0</v>
      </c>
      <c r="G241" s="1222"/>
      <c r="H241" s="1193">
        <f t="shared" si="35"/>
        <v>0</v>
      </c>
      <c r="I241" s="1195" t="e">
        <f t="shared" si="36"/>
        <v>#VALUE!</v>
      </c>
      <c r="J241" s="1196"/>
      <c r="K241" s="1108"/>
      <c r="L241" s="1193" t="str">
        <f>IFERROR(INDEX('LFA Expenditure_7B imp-exp'!J$57:J$59,MATCH('LFA Expenditure_7B'!B241,'LFA Expenditure_7B imp-exp'!N$57:N$59,0)),"")</f>
        <v/>
      </c>
      <c r="M241" s="1222"/>
      <c r="N241" s="1193">
        <f t="shared" si="37"/>
        <v>0</v>
      </c>
      <c r="O241" s="1201" t="e">
        <f t="shared" si="38"/>
        <v>#VALUE!</v>
      </c>
      <c r="P241" s="1356"/>
      <c r="Q241" s="656"/>
      <c r="R241" s="656"/>
      <c r="S241" s="657"/>
      <c r="T241" s="657"/>
      <c r="U241" s="657"/>
      <c r="V241" s="649"/>
    </row>
    <row r="242" spans="1:22" ht="21.75" hidden="1" customHeight="1" x14ac:dyDescent="0.2">
      <c r="A242" s="1010" t="str">
        <f t="shared" si="34"/>
        <v>Don't Show</v>
      </c>
      <c r="B242" s="1010" t="s">
        <v>1051</v>
      </c>
      <c r="C242" s="1209" t="str">
        <f>IFERROR(INDEX('LFA Expenditure_7B imp-exp'!A$57:A$59,MATCH('LFA Expenditure_7B'!B242,'LFA Expenditure_7B imp-exp'!N$57:N$59,0)),"")</f>
        <v/>
      </c>
      <c r="D242" s="1221" t="str">
        <f>IFERROR(INDEX('LFA Expenditure_7B imp-exp'!B$57:B$59,MATCH('LFA Expenditure_7B'!B242,'LFA Expenditure_7B imp-exp'!N$57:N$59,0)),"")</f>
        <v/>
      </c>
      <c r="E242" s="1193" t="str">
        <f>IFERROR(INDEX('LFA Expenditure_7B imp-exp'!C$57:C$59,MATCH('LFA Expenditure_7B'!B242,'LFA Expenditure_7B imp-exp'!N$57:N$59,0)),"")</f>
        <v/>
      </c>
      <c r="F242" s="1193">
        <f>'PR Expenditure_7A'!F243</f>
        <v>0</v>
      </c>
      <c r="G242" s="1222"/>
      <c r="H242" s="1193">
        <f t="shared" si="35"/>
        <v>0</v>
      </c>
      <c r="I242" s="1195" t="e">
        <f t="shared" si="36"/>
        <v>#VALUE!</v>
      </c>
      <c r="J242" s="1196"/>
      <c r="K242" s="1108"/>
      <c r="L242" s="1193" t="str">
        <f>IFERROR(INDEX('LFA Expenditure_7B imp-exp'!J$57:J$59,MATCH('LFA Expenditure_7B'!B242,'LFA Expenditure_7B imp-exp'!N$57:N$59,0)),"")</f>
        <v/>
      </c>
      <c r="M242" s="1222"/>
      <c r="N242" s="1193">
        <f t="shared" si="37"/>
        <v>0</v>
      </c>
      <c r="O242" s="1201" t="e">
        <f t="shared" si="38"/>
        <v>#VALUE!</v>
      </c>
      <c r="P242" s="1356"/>
      <c r="Q242" s="656"/>
      <c r="R242" s="656"/>
      <c r="S242" s="657"/>
      <c r="T242" s="657"/>
      <c r="U242" s="657"/>
      <c r="V242" s="649"/>
    </row>
    <row r="243" spans="1:22" ht="21.75" hidden="1" customHeight="1" x14ac:dyDescent="0.2">
      <c r="A243" s="1010" t="str">
        <f t="shared" si="34"/>
        <v>Don't Show</v>
      </c>
      <c r="B243" s="1010" t="s">
        <v>1052</v>
      </c>
      <c r="C243" s="1209" t="str">
        <f>IFERROR(INDEX('LFA Expenditure_7B imp-exp'!A$57:A$59,MATCH('LFA Expenditure_7B'!B243,'LFA Expenditure_7B imp-exp'!N$57:N$59,0)),"")</f>
        <v/>
      </c>
      <c r="D243" s="1221" t="str">
        <f>IFERROR(INDEX('LFA Expenditure_7B imp-exp'!B$57:B$59,MATCH('LFA Expenditure_7B'!B243,'LFA Expenditure_7B imp-exp'!N$57:N$59,0)),"")</f>
        <v/>
      </c>
      <c r="E243" s="1193" t="str">
        <f>IFERROR(INDEX('LFA Expenditure_7B imp-exp'!C$57:C$59,MATCH('LFA Expenditure_7B'!B243,'LFA Expenditure_7B imp-exp'!N$57:N$59,0)),"")</f>
        <v/>
      </c>
      <c r="F243" s="1193">
        <f>'PR Expenditure_7A'!F244</f>
        <v>0</v>
      </c>
      <c r="G243" s="1222"/>
      <c r="H243" s="1193">
        <f t="shared" si="35"/>
        <v>0</v>
      </c>
      <c r="I243" s="1195" t="e">
        <f t="shared" si="36"/>
        <v>#VALUE!</v>
      </c>
      <c r="J243" s="1196"/>
      <c r="K243" s="1108"/>
      <c r="L243" s="1193" t="str">
        <f>IFERROR(INDEX('LFA Expenditure_7B imp-exp'!J$57:J$59,MATCH('LFA Expenditure_7B'!B243,'LFA Expenditure_7B imp-exp'!N$57:N$59,0)),"")</f>
        <v/>
      </c>
      <c r="M243" s="1222"/>
      <c r="N243" s="1193">
        <f t="shared" si="37"/>
        <v>0</v>
      </c>
      <c r="O243" s="1201" t="e">
        <f t="shared" si="38"/>
        <v>#VALUE!</v>
      </c>
      <c r="P243" s="1356"/>
      <c r="Q243" s="656"/>
      <c r="R243" s="656"/>
      <c r="S243" s="657"/>
      <c r="T243" s="657"/>
      <c r="U243" s="657"/>
      <c r="V243" s="649"/>
    </row>
    <row r="244" spans="1:22" ht="21.75" hidden="1" customHeight="1" x14ac:dyDescent="0.2">
      <c r="A244" s="1010" t="str">
        <f t="shared" si="34"/>
        <v>Don't Show</v>
      </c>
      <c r="B244" s="1010" t="s">
        <v>1053</v>
      </c>
      <c r="C244" s="1209" t="str">
        <f>IFERROR(INDEX('LFA Expenditure_7B imp-exp'!A$57:A$59,MATCH('LFA Expenditure_7B'!B244,'LFA Expenditure_7B imp-exp'!N$57:N$59,0)),"")</f>
        <v/>
      </c>
      <c r="D244" s="1221" t="str">
        <f>IFERROR(INDEX('LFA Expenditure_7B imp-exp'!B$57:B$59,MATCH('LFA Expenditure_7B'!B244,'LFA Expenditure_7B imp-exp'!N$57:N$59,0)),"")</f>
        <v/>
      </c>
      <c r="E244" s="1193" t="str">
        <f>IFERROR(INDEX('LFA Expenditure_7B imp-exp'!C$57:C$59,MATCH('LFA Expenditure_7B'!B244,'LFA Expenditure_7B imp-exp'!N$57:N$59,0)),"")</f>
        <v/>
      </c>
      <c r="F244" s="1193">
        <f>'PR Expenditure_7A'!F245</f>
        <v>0</v>
      </c>
      <c r="G244" s="1222"/>
      <c r="H244" s="1193">
        <f t="shared" si="35"/>
        <v>0</v>
      </c>
      <c r="I244" s="1195" t="e">
        <f t="shared" si="36"/>
        <v>#VALUE!</v>
      </c>
      <c r="J244" s="1196"/>
      <c r="K244" s="1108"/>
      <c r="L244" s="1193" t="str">
        <f>IFERROR(INDEX('LFA Expenditure_7B imp-exp'!J$57:J$59,MATCH('LFA Expenditure_7B'!B244,'LFA Expenditure_7B imp-exp'!N$57:N$59,0)),"")</f>
        <v/>
      </c>
      <c r="M244" s="1222"/>
      <c r="N244" s="1193">
        <f t="shared" si="37"/>
        <v>0</v>
      </c>
      <c r="O244" s="1201" t="e">
        <f t="shared" si="38"/>
        <v>#VALUE!</v>
      </c>
      <c r="P244" s="1356"/>
      <c r="Q244" s="656"/>
      <c r="R244" s="656"/>
      <c r="S244" s="657"/>
      <c r="T244" s="657"/>
      <c r="U244" s="657"/>
      <c r="V244" s="649"/>
    </row>
    <row r="245" spans="1:22" ht="21.75" hidden="1" customHeight="1" x14ac:dyDescent="0.2">
      <c r="A245" s="1010" t="str">
        <f t="shared" si="34"/>
        <v>Don't Show</v>
      </c>
      <c r="B245" s="1010" t="s">
        <v>1054</v>
      </c>
      <c r="C245" s="1209" t="str">
        <f>IFERROR(INDEX('LFA Expenditure_7B imp-exp'!A$57:A$59,MATCH('LFA Expenditure_7B'!B245,'LFA Expenditure_7B imp-exp'!N$57:N$59,0)),"")</f>
        <v/>
      </c>
      <c r="D245" s="1221" t="str">
        <f>IFERROR(INDEX('LFA Expenditure_7B imp-exp'!B$57:B$59,MATCH('LFA Expenditure_7B'!B245,'LFA Expenditure_7B imp-exp'!N$57:N$59,0)),"")</f>
        <v/>
      </c>
      <c r="E245" s="1193" t="str">
        <f>IFERROR(INDEX('LFA Expenditure_7B imp-exp'!C$57:C$59,MATCH('LFA Expenditure_7B'!B245,'LFA Expenditure_7B imp-exp'!N$57:N$59,0)),"")</f>
        <v/>
      </c>
      <c r="F245" s="1193">
        <f>'PR Expenditure_7A'!F246</f>
        <v>0</v>
      </c>
      <c r="G245" s="1222"/>
      <c r="H245" s="1193">
        <f t="shared" si="35"/>
        <v>0</v>
      </c>
      <c r="I245" s="1195" t="e">
        <f t="shared" si="36"/>
        <v>#VALUE!</v>
      </c>
      <c r="J245" s="1196"/>
      <c r="K245" s="1108"/>
      <c r="L245" s="1193" t="str">
        <f>IFERROR(INDEX('LFA Expenditure_7B imp-exp'!J$57:J$59,MATCH('LFA Expenditure_7B'!B245,'LFA Expenditure_7B imp-exp'!N$57:N$59,0)),"")</f>
        <v/>
      </c>
      <c r="M245" s="1222"/>
      <c r="N245" s="1193">
        <f t="shared" si="37"/>
        <v>0</v>
      </c>
      <c r="O245" s="1201" t="e">
        <f t="shared" si="38"/>
        <v>#VALUE!</v>
      </c>
      <c r="P245" s="1356"/>
      <c r="Q245" s="656"/>
      <c r="R245" s="656"/>
      <c r="S245" s="657"/>
      <c r="T245" s="657"/>
      <c r="U245" s="657"/>
      <c r="V245" s="649"/>
    </row>
    <row r="246" spans="1:22" ht="21.75" hidden="1" customHeight="1" x14ac:dyDescent="0.2">
      <c r="A246" s="1010" t="str">
        <f t="shared" si="34"/>
        <v>Don't Show</v>
      </c>
      <c r="B246" s="1010" t="s">
        <v>1055</v>
      </c>
      <c r="C246" s="1209" t="str">
        <f>IFERROR(INDEX('LFA Expenditure_7B imp-exp'!A$57:A$59,MATCH('LFA Expenditure_7B'!B246,'LFA Expenditure_7B imp-exp'!N$57:N$59,0)),"")</f>
        <v/>
      </c>
      <c r="D246" s="1221" t="str">
        <f>IFERROR(INDEX('LFA Expenditure_7B imp-exp'!B$57:B$59,MATCH('LFA Expenditure_7B'!B246,'LFA Expenditure_7B imp-exp'!N$57:N$59,0)),"")</f>
        <v/>
      </c>
      <c r="E246" s="1193" t="str">
        <f>IFERROR(INDEX('LFA Expenditure_7B imp-exp'!C$57:C$59,MATCH('LFA Expenditure_7B'!B246,'LFA Expenditure_7B imp-exp'!N$57:N$59,0)),"")</f>
        <v/>
      </c>
      <c r="F246" s="1193">
        <f>'PR Expenditure_7A'!F247</f>
        <v>0</v>
      </c>
      <c r="G246" s="1222"/>
      <c r="H246" s="1193">
        <f t="shared" ref="H246:H248" si="39">IFERROR((E246)-(F246+G246),0)</f>
        <v>0</v>
      </c>
      <c r="I246" s="1195" t="e">
        <f t="shared" ref="I246:I248" si="40">IF(AND((E246)=0,(F246+G246)=0),"N/A",IF(AND((E246)=0,(F246+G246)&lt;&gt;0),"Not Budgeted",(F246+G246)/(E246)))</f>
        <v>#VALUE!</v>
      </c>
      <c r="J246" s="1196"/>
      <c r="K246" s="1108"/>
      <c r="L246" s="1193" t="str">
        <f>IFERROR(INDEX('LFA Expenditure_7B imp-exp'!J$57:J$59,MATCH('LFA Expenditure_7B'!B246,'LFA Expenditure_7B imp-exp'!N$57:N$59,0)),"")</f>
        <v/>
      </c>
      <c r="M246" s="1222"/>
      <c r="N246" s="1193">
        <f t="shared" si="37"/>
        <v>0</v>
      </c>
      <c r="O246" s="1201" t="e">
        <f t="shared" si="38"/>
        <v>#VALUE!</v>
      </c>
      <c r="P246" s="1356"/>
      <c r="Q246" s="656"/>
      <c r="R246" s="656"/>
      <c r="S246" s="657"/>
      <c r="T246" s="657"/>
      <c r="U246" s="657"/>
      <c r="V246" s="649"/>
    </row>
    <row r="247" spans="1:22" ht="21.75" hidden="1" customHeight="1" x14ac:dyDescent="0.2">
      <c r="A247" s="1010" t="str">
        <f t="shared" si="34"/>
        <v>Don't Show</v>
      </c>
      <c r="B247" s="1010" t="s">
        <v>1056</v>
      </c>
      <c r="C247" s="1209" t="str">
        <f>IFERROR(INDEX('LFA Expenditure_7B imp-exp'!A$57:A$59,MATCH('LFA Expenditure_7B'!B247,'LFA Expenditure_7B imp-exp'!N$57:N$59,0)),"")</f>
        <v/>
      </c>
      <c r="D247" s="1221" t="str">
        <f>IFERROR(INDEX('LFA Expenditure_7B imp-exp'!B$57:B$59,MATCH('LFA Expenditure_7B'!B247,'LFA Expenditure_7B imp-exp'!N$57:N$59,0)),"")</f>
        <v/>
      </c>
      <c r="E247" s="1193" t="str">
        <f>IFERROR(INDEX('LFA Expenditure_7B imp-exp'!C$57:C$59,MATCH('LFA Expenditure_7B'!B247,'LFA Expenditure_7B imp-exp'!N$57:N$59,0)),"")</f>
        <v/>
      </c>
      <c r="F247" s="1193">
        <f>'PR Expenditure_7A'!F248</f>
        <v>0</v>
      </c>
      <c r="G247" s="1222"/>
      <c r="H247" s="1193">
        <f t="shared" si="39"/>
        <v>0</v>
      </c>
      <c r="I247" s="1195" t="e">
        <f t="shared" si="40"/>
        <v>#VALUE!</v>
      </c>
      <c r="J247" s="1196"/>
      <c r="K247" s="1108"/>
      <c r="L247" s="1193" t="str">
        <f>IFERROR(INDEX('LFA Expenditure_7B imp-exp'!J$57:J$59,MATCH('LFA Expenditure_7B'!B247,'LFA Expenditure_7B imp-exp'!N$57:N$59,0)),"")</f>
        <v/>
      </c>
      <c r="M247" s="1222"/>
      <c r="N247" s="1193">
        <f t="shared" si="37"/>
        <v>0</v>
      </c>
      <c r="O247" s="1201" t="e">
        <f t="shared" si="38"/>
        <v>#VALUE!</v>
      </c>
      <c r="P247" s="1356"/>
      <c r="Q247" s="656"/>
      <c r="R247" s="656"/>
      <c r="S247" s="657"/>
      <c r="T247" s="657"/>
      <c r="U247" s="657"/>
      <c r="V247" s="649"/>
    </row>
    <row r="248" spans="1:22" ht="21.75" hidden="1" customHeight="1" x14ac:dyDescent="0.2">
      <c r="A248" s="1010" t="str">
        <f t="shared" si="34"/>
        <v>Don't Show</v>
      </c>
      <c r="B248" s="1010" t="s">
        <v>1057</v>
      </c>
      <c r="C248" s="1209" t="str">
        <f>IFERROR(INDEX('LFA Expenditure_7B imp-exp'!A$57:A$59,MATCH('LFA Expenditure_7B'!B248,'LFA Expenditure_7B imp-exp'!N$57:N$59,0)),"")</f>
        <v/>
      </c>
      <c r="D248" s="1221" t="str">
        <f>IFERROR(INDEX('LFA Expenditure_7B imp-exp'!B$57:B$59,MATCH('LFA Expenditure_7B'!B248,'LFA Expenditure_7B imp-exp'!N$57:N$59,0)),"")</f>
        <v/>
      </c>
      <c r="E248" s="1193" t="str">
        <f>IFERROR(INDEX('LFA Expenditure_7B imp-exp'!C$57:C$59,MATCH('LFA Expenditure_7B'!B248,'LFA Expenditure_7B imp-exp'!N$57:N$59,0)),"")</f>
        <v/>
      </c>
      <c r="F248" s="1193">
        <f>'PR Expenditure_7A'!F249</f>
        <v>0</v>
      </c>
      <c r="G248" s="1222"/>
      <c r="H248" s="1193">
        <f t="shared" si="39"/>
        <v>0</v>
      </c>
      <c r="I248" s="1195" t="e">
        <f t="shared" si="40"/>
        <v>#VALUE!</v>
      </c>
      <c r="J248" s="1196"/>
      <c r="K248" s="1108"/>
      <c r="L248" s="1193" t="str">
        <f>IFERROR(INDEX('LFA Expenditure_7B imp-exp'!J$57:J$59,MATCH('LFA Expenditure_7B'!B248,'LFA Expenditure_7B imp-exp'!N$57:N$59,0)),"")</f>
        <v/>
      </c>
      <c r="M248" s="1222"/>
      <c r="N248" s="1193">
        <f t="shared" si="37"/>
        <v>0</v>
      </c>
      <c r="O248" s="1201" t="e">
        <f t="shared" si="38"/>
        <v>#VALUE!</v>
      </c>
      <c r="P248" s="1356"/>
      <c r="Q248" s="656"/>
      <c r="R248" s="656"/>
      <c r="S248" s="657"/>
      <c r="T248" s="657"/>
      <c r="U248" s="657"/>
      <c r="V248" s="649"/>
    </row>
    <row r="249" spans="1:22" ht="21.75" hidden="1" customHeight="1" x14ac:dyDescent="0.2">
      <c r="A249" s="1010" t="str">
        <f t="shared" si="34"/>
        <v>Don't Show</v>
      </c>
      <c r="B249" s="1010" t="s">
        <v>1058</v>
      </c>
      <c r="C249" s="1209" t="str">
        <f>IFERROR(INDEX('LFA Expenditure_7B imp-exp'!A$57:A$59,MATCH('LFA Expenditure_7B'!B249,'LFA Expenditure_7B imp-exp'!N$57:N$59,0)),"")</f>
        <v/>
      </c>
      <c r="D249" s="1221" t="str">
        <f>IFERROR(INDEX('LFA Expenditure_7B imp-exp'!B$57:B$59,MATCH('LFA Expenditure_7B'!B249,'LFA Expenditure_7B imp-exp'!N$57:N$59,0)),"")</f>
        <v/>
      </c>
      <c r="E249" s="1193" t="str">
        <f>IFERROR(INDEX('LFA Expenditure_7B imp-exp'!C$57:C$59,MATCH('LFA Expenditure_7B'!B249,'LFA Expenditure_7B imp-exp'!N$57:N$59,0)),"")</f>
        <v/>
      </c>
      <c r="F249" s="1193">
        <f>'PR Expenditure_7A'!F250</f>
        <v>0</v>
      </c>
      <c r="G249" s="1222"/>
      <c r="H249" s="1193">
        <f t="shared" ref="H249:H253" si="41">IFERROR((E249)-(F249+G249),0)</f>
        <v>0</v>
      </c>
      <c r="I249" s="1195" t="e">
        <f t="shared" ref="I249:I253" si="42">IF(AND((E249)=0,(F249+G249)=0),"N/A",IF(AND((E249)=0,(F249+G249)&lt;&gt;0),"Not Budgeted",(F249+G249)/(E249)))</f>
        <v>#VALUE!</v>
      </c>
      <c r="J249" s="1196"/>
      <c r="K249" s="1108"/>
      <c r="L249" s="1193" t="str">
        <f>IFERROR(INDEX('LFA Expenditure_7B imp-exp'!J$57:J$59,MATCH('LFA Expenditure_7B'!B249,'LFA Expenditure_7B imp-exp'!N$57:N$59,0)),"")</f>
        <v/>
      </c>
      <c r="M249" s="1222"/>
      <c r="N249" s="1193">
        <f t="shared" si="37"/>
        <v>0</v>
      </c>
      <c r="O249" s="1201" t="e">
        <f t="shared" si="38"/>
        <v>#VALUE!</v>
      </c>
      <c r="P249" s="1356"/>
      <c r="Q249" s="656"/>
      <c r="R249" s="656"/>
      <c r="S249" s="657"/>
      <c r="T249" s="657"/>
      <c r="U249" s="657"/>
      <c r="V249" s="649"/>
    </row>
    <row r="250" spans="1:22" ht="21.75" hidden="1" customHeight="1" x14ac:dyDescent="0.2">
      <c r="A250" s="1010" t="str">
        <f t="shared" si="34"/>
        <v>Don't Show</v>
      </c>
      <c r="B250" s="1010" t="s">
        <v>1059</v>
      </c>
      <c r="C250" s="1209" t="str">
        <f>IFERROR(INDEX('LFA Expenditure_7B imp-exp'!A$57:A$59,MATCH('LFA Expenditure_7B'!B250,'LFA Expenditure_7B imp-exp'!N$57:N$59,0)),"")</f>
        <v/>
      </c>
      <c r="D250" s="1221" t="str">
        <f>IFERROR(INDEX('LFA Expenditure_7B imp-exp'!B$57:B$59,MATCH('LFA Expenditure_7B'!B250,'LFA Expenditure_7B imp-exp'!N$57:N$59,0)),"")</f>
        <v/>
      </c>
      <c r="E250" s="1193" t="str">
        <f>IFERROR(INDEX('LFA Expenditure_7B imp-exp'!C$57:C$59,MATCH('LFA Expenditure_7B'!B250,'LFA Expenditure_7B imp-exp'!N$57:N$59,0)),"")</f>
        <v/>
      </c>
      <c r="F250" s="1193">
        <f>'PR Expenditure_7A'!F251</f>
        <v>0</v>
      </c>
      <c r="G250" s="1222"/>
      <c r="H250" s="1193">
        <f t="shared" si="41"/>
        <v>0</v>
      </c>
      <c r="I250" s="1195" t="e">
        <f t="shared" si="42"/>
        <v>#VALUE!</v>
      </c>
      <c r="J250" s="1196"/>
      <c r="K250" s="1108"/>
      <c r="L250" s="1193" t="str">
        <f>IFERROR(INDEX('LFA Expenditure_7B imp-exp'!J$57:J$59,MATCH('LFA Expenditure_7B'!B250,'LFA Expenditure_7B imp-exp'!N$57:N$59,0)),"")</f>
        <v/>
      </c>
      <c r="M250" s="1222"/>
      <c r="N250" s="1193">
        <f t="shared" si="37"/>
        <v>0</v>
      </c>
      <c r="O250" s="1201" t="e">
        <f t="shared" si="38"/>
        <v>#VALUE!</v>
      </c>
      <c r="P250" s="1356"/>
      <c r="Q250" s="656"/>
      <c r="R250" s="656"/>
      <c r="S250" s="657"/>
      <c r="T250" s="657"/>
      <c r="U250" s="657"/>
      <c r="V250" s="649"/>
    </row>
    <row r="251" spans="1:22" ht="21.75" hidden="1" customHeight="1" x14ac:dyDescent="0.2">
      <c r="A251" s="1010" t="str">
        <f t="shared" si="34"/>
        <v>Don't Show</v>
      </c>
      <c r="B251" s="1010" t="s">
        <v>1060</v>
      </c>
      <c r="C251" s="1209" t="str">
        <f>IFERROR(INDEX('LFA Expenditure_7B imp-exp'!A$57:A$59,MATCH('LFA Expenditure_7B'!B251,'LFA Expenditure_7B imp-exp'!N$57:N$59,0)),"")</f>
        <v/>
      </c>
      <c r="D251" s="1221" t="str">
        <f>IFERROR(INDEX('LFA Expenditure_7B imp-exp'!B$57:B$59,MATCH('LFA Expenditure_7B'!B251,'LFA Expenditure_7B imp-exp'!N$57:N$59,0)),"")</f>
        <v/>
      </c>
      <c r="E251" s="1193" t="str">
        <f>IFERROR(INDEX('LFA Expenditure_7B imp-exp'!C$57:C$59,MATCH('LFA Expenditure_7B'!B251,'LFA Expenditure_7B imp-exp'!N$57:N$59,0)),"")</f>
        <v/>
      </c>
      <c r="F251" s="1193">
        <f>'PR Expenditure_7A'!F252</f>
        <v>0</v>
      </c>
      <c r="G251" s="1222"/>
      <c r="H251" s="1193">
        <f t="shared" si="41"/>
        <v>0</v>
      </c>
      <c r="I251" s="1195" t="e">
        <f t="shared" si="42"/>
        <v>#VALUE!</v>
      </c>
      <c r="J251" s="1196"/>
      <c r="K251" s="1108"/>
      <c r="L251" s="1193" t="str">
        <f>IFERROR(INDEX('LFA Expenditure_7B imp-exp'!J$57:J$59,MATCH('LFA Expenditure_7B'!B251,'LFA Expenditure_7B imp-exp'!N$57:N$59,0)),"")</f>
        <v/>
      </c>
      <c r="M251" s="1222"/>
      <c r="N251" s="1193">
        <f t="shared" si="37"/>
        <v>0</v>
      </c>
      <c r="O251" s="1201" t="e">
        <f t="shared" si="38"/>
        <v>#VALUE!</v>
      </c>
      <c r="P251" s="1356"/>
      <c r="Q251" s="656"/>
      <c r="R251" s="656"/>
      <c r="S251" s="657"/>
      <c r="T251" s="657"/>
      <c r="U251" s="657"/>
      <c r="V251" s="649"/>
    </row>
    <row r="252" spans="1:22" ht="21.75" hidden="1" customHeight="1" x14ac:dyDescent="0.2">
      <c r="A252" s="1010" t="str">
        <f t="shared" si="34"/>
        <v>Don't Show</v>
      </c>
      <c r="B252" s="1010" t="s">
        <v>1061</v>
      </c>
      <c r="C252" s="1209" t="str">
        <f>IFERROR(INDEX('LFA Expenditure_7B imp-exp'!A$57:A$59,MATCH('LFA Expenditure_7B'!B252,'LFA Expenditure_7B imp-exp'!N$57:N$59,0)),"")</f>
        <v/>
      </c>
      <c r="D252" s="1221" t="str">
        <f>IFERROR(INDEX('LFA Expenditure_7B imp-exp'!B$57:B$59,MATCH('LFA Expenditure_7B'!B252,'LFA Expenditure_7B imp-exp'!N$57:N$59,0)),"")</f>
        <v/>
      </c>
      <c r="E252" s="1193" t="str">
        <f>IFERROR(INDEX('LFA Expenditure_7B imp-exp'!C$57:C$59,MATCH('LFA Expenditure_7B'!B252,'LFA Expenditure_7B imp-exp'!N$57:N$59,0)),"")</f>
        <v/>
      </c>
      <c r="F252" s="1193">
        <f>'PR Expenditure_7A'!F253</f>
        <v>0</v>
      </c>
      <c r="G252" s="1222"/>
      <c r="H252" s="1193">
        <f t="shared" si="41"/>
        <v>0</v>
      </c>
      <c r="I252" s="1195" t="e">
        <f t="shared" si="42"/>
        <v>#VALUE!</v>
      </c>
      <c r="J252" s="1196"/>
      <c r="K252" s="1108"/>
      <c r="L252" s="1193" t="str">
        <f>IFERROR(INDEX('LFA Expenditure_7B imp-exp'!J$57:J$59,MATCH('LFA Expenditure_7B'!B252,'LFA Expenditure_7B imp-exp'!N$57:N$59,0)),"")</f>
        <v/>
      </c>
      <c r="M252" s="1222"/>
      <c r="N252" s="1193">
        <f t="shared" si="37"/>
        <v>0</v>
      </c>
      <c r="O252" s="1201" t="e">
        <f t="shared" si="38"/>
        <v>#VALUE!</v>
      </c>
      <c r="P252" s="1356"/>
      <c r="Q252" s="656"/>
      <c r="R252" s="656"/>
      <c r="S252" s="657"/>
      <c r="T252" s="657"/>
      <c r="U252" s="657"/>
      <c r="V252" s="649"/>
    </row>
    <row r="253" spans="1:22" ht="21.75" hidden="1" customHeight="1" x14ac:dyDescent="0.2">
      <c r="A253" s="1010" t="str">
        <f t="shared" si="34"/>
        <v>Don't Show</v>
      </c>
      <c r="B253" s="1010" t="s">
        <v>1062</v>
      </c>
      <c r="C253" s="1209" t="str">
        <f>IFERROR(INDEX('LFA Expenditure_7B imp-exp'!A$57:A$59,MATCH('LFA Expenditure_7B'!B253,'LFA Expenditure_7B imp-exp'!N$57:N$59,0)),"")</f>
        <v/>
      </c>
      <c r="D253" s="1221" t="str">
        <f>IFERROR(INDEX('LFA Expenditure_7B imp-exp'!B$57:B$59,MATCH('LFA Expenditure_7B'!B253,'LFA Expenditure_7B imp-exp'!N$57:N$59,0)),"")</f>
        <v/>
      </c>
      <c r="E253" s="1193" t="str">
        <f>IFERROR(INDEX('LFA Expenditure_7B imp-exp'!C$57:C$59,MATCH('LFA Expenditure_7B'!B253,'LFA Expenditure_7B imp-exp'!N$57:N$59,0)),"")</f>
        <v/>
      </c>
      <c r="F253" s="1193">
        <f>'PR Expenditure_7A'!F254</f>
        <v>0</v>
      </c>
      <c r="G253" s="1222"/>
      <c r="H253" s="1193">
        <f t="shared" si="41"/>
        <v>0</v>
      </c>
      <c r="I253" s="1195" t="e">
        <f t="shared" si="42"/>
        <v>#VALUE!</v>
      </c>
      <c r="J253" s="1196"/>
      <c r="K253" s="1108"/>
      <c r="L253" s="1193" t="str">
        <f>IFERROR(INDEX('LFA Expenditure_7B imp-exp'!J$57:J$59,MATCH('LFA Expenditure_7B'!B253,'LFA Expenditure_7B imp-exp'!N$57:N$59,0)),"")</f>
        <v/>
      </c>
      <c r="M253" s="1222"/>
      <c r="N253" s="1193">
        <f t="shared" si="37"/>
        <v>0</v>
      </c>
      <c r="O253" s="1201" t="e">
        <f t="shared" si="38"/>
        <v>#VALUE!</v>
      </c>
      <c r="P253" s="1356"/>
      <c r="Q253" s="656"/>
      <c r="R253" s="656"/>
      <c r="S253" s="657"/>
      <c r="T253" s="657"/>
      <c r="U253" s="657"/>
      <c r="V253" s="649"/>
    </row>
    <row r="254" spans="1:22" ht="21.75" customHeight="1" thickBot="1" x14ac:dyDescent="0.25">
      <c r="A254" s="1010" t="s">
        <v>1245</v>
      </c>
      <c r="C254" s="1202" t="s">
        <v>294</v>
      </c>
      <c r="D254" s="1211"/>
      <c r="E254" s="1203">
        <f>ROUND(SUM(E204:E253),2)</f>
        <v>3671084.87</v>
      </c>
      <c r="F254" s="1203">
        <f>ROUND(SUM(F204:F253),2)</f>
        <v>2018003.13</v>
      </c>
      <c r="G254" s="1203">
        <f>ROUND(SUM(G204:G253),2)</f>
        <v>0</v>
      </c>
      <c r="H254" s="1203">
        <f>ROUND(SUM(H204:H253),2)</f>
        <v>1653081.74</v>
      </c>
      <c r="I254" s="1204">
        <f>(F254+G254)/E254</f>
        <v>0.54970211843672245</v>
      </c>
      <c r="J254" s="1204"/>
      <c r="K254" s="1123"/>
      <c r="L254" s="1203">
        <f>ROUND(SUM(L204:L253),2)</f>
        <v>4234118.33</v>
      </c>
      <c r="M254" s="1203">
        <f>ROUND(SUM(M204:M253),2)</f>
        <v>0</v>
      </c>
      <c r="N254" s="1203">
        <f>ROUND(SUM(N204:N253),2)</f>
        <v>4234118.33</v>
      </c>
      <c r="O254" s="1205">
        <f>M254/L254</f>
        <v>0</v>
      </c>
      <c r="P254" s="1356"/>
      <c r="Q254" s="656"/>
      <c r="R254" s="656"/>
      <c r="S254" s="657"/>
      <c r="T254" s="657"/>
      <c r="U254" s="657"/>
      <c r="V254" s="649"/>
    </row>
    <row r="255" spans="1:22" ht="13.5" thickBot="1" x14ac:dyDescent="0.25">
      <c r="A255" s="1010" t="s">
        <v>1245</v>
      </c>
      <c r="C255" s="244"/>
      <c r="D255" s="243"/>
      <c r="E255" s="243"/>
      <c r="F255" s="243"/>
      <c r="G255" s="243"/>
      <c r="H255" s="243"/>
      <c r="I255" s="243"/>
      <c r="J255" s="243"/>
      <c r="K255" s="1220"/>
      <c r="L255" s="243"/>
      <c r="M255" s="243"/>
      <c r="N255" s="243"/>
      <c r="O255" s="243"/>
      <c r="P255" s="1357"/>
      <c r="Q255" s="650"/>
      <c r="R255" s="656"/>
      <c r="S255" s="657"/>
      <c r="T255" s="657"/>
      <c r="U255" s="657"/>
      <c r="V255" s="649"/>
    </row>
    <row r="256" spans="1:22" x14ac:dyDescent="0.2">
      <c r="A256" s="1010" t="s">
        <v>1245</v>
      </c>
      <c r="P256" s="1357"/>
      <c r="Q256" s="650"/>
      <c r="R256" s="657"/>
      <c r="S256" s="657"/>
      <c r="T256" s="657"/>
      <c r="U256" s="657"/>
      <c r="V256" s="649"/>
    </row>
    <row r="257" spans="1:22" ht="66.599999999999994" customHeight="1" x14ac:dyDescent="0.2">
      <c r="A257" s="1010" t="s">
        <v>1245</v>
      </c>
      <c r="C257" s="487" t="s">
        <v>293</v>
      </c>
      <c r="D257" s="486"/>
      <c r="E257" s="437" t="str">
        <f>IF(AND(ROUND(E78,0)=ROUND(E199,0),ROUND(E254,0)=ROUND(E199,0)),"OK","WARNING - Sum of the three tables not matching")</f>
        <v>OK</v>
      </c>
      <c r="F257" s="437" t="str">
        <f>IF(AND(ROUND(F78,0)=ROUND(F199,0),ROUND(F254,0)=ROUND(F199,0)),"OK","WARNING - Sum of the three tables not matching")</f>
        <v>OK</v>
      </c>
      <c r="G257" s="437" t="str">
        <f>IF(AND(ROUND(G78,0)=ROUND(G199,0),ROUND(G254,0)=ROUND(G199,0)),"OK","WARNING - Sum of the three tables not matching")</f>
        <v>OK</v>
      </c>
      <c r="H257" s="99"/>
      <c r="I257" s="99"/>
      <c r="J257" s="99"/>
      <c r="K257" s="485"/>
      <c r="L257" s="437" t="str">
        <f>IF(AND(ROUND(L78,0)=ROUND(L199,0),ROUND(L199,0)=ROUND(L254,0)),"OK","WARNING - Sum of the three tables not matching")</f>
        <v>OK</v>
      </c>
      <c r="M257" s="437" t="str">
        <f>IF(AND(ROUND(M78,0)=ROUND(M199,0),ROUND(M199,0)=ROUND(M254,0)),"OK","WARNING - Sum of the three tables not matching")</f>
        <v>OK</v>
      </c>
      <c r="P257" s="1357"/>
      <c r="Q257" s="657"/>
      <c r="R257" s="657"/>
      <c r="S257" s="657"/>
      <c r="T257" s="657"/>
      <c r="U257" s="657"/>
      <c r="V257" s="649"/>
    </row>
    <row r="258" spans="1:22" x14ac:dyDescent="0.2">
      <c r="P258" s="1357"/>
      <c r="Q258" s="650"/>
      <c r="R258" s="649"/>
      <c r="S258" s="649"/>
      <c r="T258" s="649"/>
      <c r="U258" s="649"/>
      <c r="V258" s="649"/>
    </row>
    <row r="259" spans="1:22" x14ac:dyDescent="0.2">
      <c r="P259" s="1357"/>
      <c r="Q259" s="650"/>
      <c r="R259" s="649"/>
      <c r="S259" s="649"/>
      <c r="T259" s="649"/>
      <c r="U259" s="649"/>
      <c r="V259" s="649"/>
    </row>
    <row r="260" spans="1:22" x14ac:dyDescent="0.2">
      <c r="P260" s="1357"/>
      <c r="Q260" s="650"/>
      <c r="R260" s="649"/>
      <c r="S260" s="649"/>
      <c r="T260" s="649"/>
      <c r="U260" s="649"/>
      <c r="V260" s="649"/>
    </row>
    <row r="261" spans="1:22" x14ac:dyDescent="0.2">
      <c r="P261" s="1357"/>
      <c r="Q261" s="650"/>
      <c r="R261" s="649"/>
      <c r="S261" s="649"/>
      <c r="T261" s="649"/>
      <c r="U261" s="649"/>
      <c r="V261" s="649"/>
    </row>
    <row r="262" spans="1:22" x14ac:dyDescent="0.2">
      <c r="P262" s="1357"/>
      <c r="Q262" s="650"/>
      <c r="R262" s="649"/>
      <c r="S262" s="649"/>
      <c r="T262" s="649"/>
      <c r="U262" s="649"/>
      <c r="V262" s="649"/>
    </row>
    <row r="263" spans="1:22" x14ac:dyDescent="0.2">
      <c r="P263" s="1357"/>
      <c r="Q263" s="650"/>
      <c r="R263" s="649"/>
      <c r="S263" s="649"/>
      <c r="T263" s="649"/>
      <c r="U263" s="649"/>
      <c r="V263" s="649"/>
    </row>
    <row r="264" spans="1:22" x14ac:dyDescent="0.2">
      <c r="P264" s="1357"/>
      <c r="Q264" s="650"/>
      <c r="R264" s="649"/>
      <c r="S264" s="649"/>
      <c r="T264" s="649"/>
      <c r="U264" s="649"/>
      <c r="V264" s="649"/>
    </row>
  </sheetData>
  <sheetProtection password="BF22" sheet="1" scenarios="1" formatColumns="0" formatRows="0" sort="0" autoFilter="0"/>
  <autoFilter ref="A5:O257" xr:uid="{00000000-0009-0000-0000-00001F000000}">
    <filterColumn colId="0">
      <filters>
        <filter val="Show"/>
      </filters>
    </filterColumn>
  </autoFilter>
  <mergeCells count="4">
    <mergeCell ref="G2:H2"/>
    <mergeCell ref="G3:H3"/>
    <mergeCell ref="C1:O1"/>
    <mergeCell ref="M2:O3"/>
  </mergeCells>
  <conditionalFormatting sqref="E257">
    <cfRule type="expression" dxfId="101" priority="3">
      <formula>E257="WARNING - Sum of the three tables not matching"</formula>
    </cfRule>
  </conditionalFormatting>
  <conditionalFormatting sqref="F257:G257">
    <cfRule type="expression" dxfId="100" priority="2">
      <formula>F257="WARNING - Sum of the three tables not matching"</formula>
    </cfRule>
  </conditionalFormatting>
  <conditionalFormatting sqref="L257:M257">
    <cfRule type="expression" dxfId="99" priority="1">
      <formula>L257="WARNING - Sum of the three tables not matching"</formula>
    </cfRule>
  </conditionalFormatting>
  <dataValidations count="5">
    <dataValidation type="list" allowBlank="1" showInputMessage="1" showErrorMessage="1" sqref="D204:D253" xr:uid="{00000000-0002-0000-1F00-000000000000}">
      <formula1>Type_of_Recipient</formula1>
    </dataValidation>
    <dataValidation type="list" allowBlank="1" showInputMessage="1" showErrorMessage="1" sqref="D3" xr:uid="{00000000-0002-0000-1F00-000001000000}">
      <formula1>"Select,Yes,No"</formula1>
    </dataValidation>
    <dataValidation type="list" allowBlank="1" showInputMessage="1" showErrorMessage="1" sqref="C183:C198" xr:uid="{00000000-0002-0000-1F00-000002000000}">
      <formula1>Module_List</formula1>
    </dataValidation>
    <dataValidation type="list" allowBlank="1" showInputMessage="1" showErrorMessage="1" sqref="C68:C77" xr:uid="{00000000-0002-0000-1F00-000003000000}">
      <formula1>Cost_Input</formula1>
    </dataValidation>
    <dataValidation type="list" allowBlank="1" showInputMessage="1" showErrorMessage="1" sqref="D183:D198" xr:uid="{00000000-0002-0000-1F00-000004000000}">
      <formula1>OFFSET(Modulestart,MATCH(P183,Modulecolumn,0)-1,3,COUNTIF(Modulecolumn,P183),1)</formula1>
    </dataValidation>
  </dataValidations>
  <printOptions horizontalCentered="1"/>
  <pageMargins left="0.25" right="0.25" top="0.75" bottom="0.75" header="0.3" footer="0.3"/>
  <pageSetup paperSize="8" scale="40"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AC676BCF-2CCF-4E73-B596-DAF88439B5D8}">
            <xm:f>CoverSheet!$D$14="EUR"</xm:f>
            <x14:dxf>
              <numFmt numFmtId="191" formatCode="_-[$EUR]\ * #,##0.00_-;\-[$EUR]\ * #,##0.00_-;_-[$EUR]\ * &quot;-&quot;??_-;_-@_-"/>
            </x14:dxf>
          </x14:cfRule>
          <xm:sqref>L8:N254 E8:H254</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theme="0"/>
  </sheetPr>
  <dimension ref="A1:U68"/>
  <sheetViews>
    <sheetView showGridLines="0" zoomScale="60" zoomScaleNormal="60" zoomScaleSheetLayoutView="70" workbookViewId="0">
      <selection activeCell="A7" sqref="A7"/>
    </sheetView>
  </sheetViews>
  <sheetFormatPr baseColWidth="10" defaultColWidth="9.140625" defaultRowHeight="12.75" x14ac:dyDescent="0.2"/>
  <cols>
    <col min="1" max="1" width="60.85546875" style="98" customWidth="1"/>
    <col min="2" max="2" width="52.140625" style="98" customWidth="1"/>
    <col min="3" max="3" width="34.42578125" style="98" bestFit="1" customWidth="1"/>
    <col min="4" max="4" width="29" style="98" bestFit="1" customWidth="1"/>
    <col min="5" max="5" width="39.85546875" style="98" bestFit="1" customWidth="1"/>
    <col min="6" max="6" width="19.85546875" style="98" customWidth="1"/>
    <col min="7" max="7" width="16.85546875" style="98" customWidth="1"/>
    <col min="8" max="8" width="50" style="98" customWidth="1"/>
    <col min="9" max="9" width="10.85546875" style="98" customWidth="1"/>
    <col min="10" max="12" width="19.85546875" style="98" customWidth="1"/>
    <col min="13" max="13" width="17.140625" style="98" customWidth="1"/>
    <col min="14" max="14" width="13.42578125" style="250" customWidth="1"/>
    <col min="15" max="15" width="11.85546875" style="484" bestFit="1" customWidth="1"/>
    <col min="16" max="16" width="23.42578125" style="992" bestFit="1" customWidth="1"/>
    <col min="17" max="17" width="20" style="250" bestFit="1" customWidth="1"/>
    <col min="18" max="18" width="9.140625" style="250" customWidth="1"/>
    <col min="19" max="19" width="10.5703125" style="250" bestFit="1" customWidth="1"/>
    <col min="20" max="20" width="9.140625" style="250" customWidth="1"/>
    <col min="21" max="16384" width="9.140625" style="250"/>
  </cols>
  <sheetData>
    <row r="1" spans="1:21" ht="62.45" customHeight="1" x14ac:dyDescent="0.2">
      <c r="A1" s="1432" t="s">
        <v>320</v>
      </c>
      <c r="B1" s="489"/>
      <c r="C1" s="1433" t="s">
        <v>228</v>
      </c>
      <c r="D1" s="1433" t="s">
        <v>327</v>
      </c>
      <c r="E1" s="1433" t="s">
        <v>326</v>
      </c>
      <c r="F1" s="1433" t="s">
        <v>226</v>
      </c>
      <c r="G1" s="1433" t="s">
        <v>299</v>
      </c>
      <c r="H1" s="1433" t="s">
        <v>325</v>
      </c>
      <c r="I1" s="489">
        <v>-1</v>
      </c>
      <c r="J1" s="1433" t="s">
        <v>301</v>
      </c>
      <c r="K1" s="1433" t="s">
        <v>300</v>
      </c>
      <c r="L1" s="1433" t="s">
        <v>223</v>
      </c>
      <c r="M1" s="1433" t="s">
        <v>299</v>
      </c>
      <c r="N1" s="1434">
        <v>-1</v>
      </c>
      <c r="O1" s="1435" t="s">
        <v>203</v>
      </c>
      <c r="P1" s="1436" t="s">
        <v>317</v>
      </c>
      <c r="Q1" s="1437" t="s">
        <v>317</v>
      </c>
      <c r="R1" s="657"/>
      <c r="S1" s="657"/>
      <c r="T1" s="657"/>
    </row>
    <row r="2" spans="1:21" ht="17.45" hidden="1" customHeight="1" x14ac:dyDescent="0.2">
      <c r="A2" s="1438" t="s">
        <v>318</v>
      </c>
      <c r="B2" s="489"/>
      <c r="C2" s="1439" t="s">
        <v>217</v>
      </c>
      <c r="D2" s="1439"/>
      <c r="E2" s="1440" t="str">
        <f>IFERROR(INDEX('LFA Expenditure_7B'!G$8:G$77,MATCH('LFA Expenditure_7B imp-exp'!N2,'LFA Expenditure_7B'!B$8:B$77,0)),"")</f>
        <v/>
      </c>
      <c r="F2" s="1439"/>
      <c r="G2" s="1441"/>
      <c r="H2" s="85"/>
      <c r="I2" s="489">
        <f>I1+1</f>
        <v>0</v>
      </c>
      <c r="J2" s="1442" t="s">
        <v>296</v>
      </c>
      <c r="K2" s="1440" t="str">
        <f>IFERROR(INDEX('LFA Expenditure_7B'!M$8:M$77,MATCH('LFA Expenditure_7B imp-exp'!N2,'LFA Expenditure_7B'!B$8:B$77,0)),"")</f>
        <v/>
      </c>
      <c r="L2" s="1439"/>
      <c r="M2" s="1441"/>
      <c r="N2" s="1443" t="str">
        <f>"Costgrp"&amp;I2</f>
        <v>Costgrp0</v>
      </c>
      <c r="O2" s="1444" t="s">
        <v>201</v>
      </c>
      <c r="P2" s="1445" t="s">
        <v>314</v>
      </c>
      <c r="Q2" s="1437" t="s">
        <v>314</v>
      </c>
      <c r="R2" s="657"/>
      <c r="S2" s="657"/>
      <c r="T2" s="657"/>
      <c r="U2" s="504"/>
    </row>
    <row r="3" spans="1:21" ht="17.45" customHeight="1" x14ac:dyDescent="0.2">
      <c r="A3" s="1438" t="s">
        <v>2494</v>
      </c>
      <c r="B3" s="489"/>
      <c r="C3" s="1439">
        <v>785245.02674094005</v>
      </c>
      <c r="D3" s="1439"/>
      <c r="E3" s="1440">
        <f>IFERROR(INDEX('LFA Expenditure_7B'!G$8:G$77,MATCH('LFA Expenditure_7B imp-exp'!N3,'LFA Expenditure_7B'!B$8:B$77,0)),"")</f>
        <v>0</v>
      </c>
      <c r="F3" s="1439"/>
      <c r="G3" s="1441"/>
      <c r="H3" s="85"/>
      <c r="I3" s="489">
        <f t="shared" ref="I3:I15" si="0">I2+1</f>
        <v>1</v>
      </c>
      <c r="J3" s="1442">
        <v>1136845.2883639301</v>
      </c>
      <c r="K3" s="1440">
        <f>IFERROR(INDEX('LFA Expenditure_7B'!M$8:M$77,MATCH('LFA Expenditure_7B imp-exp'!N3,'LFA Expenditure_7B'!B$8:B$77,0)),"")</f>
        <v>0</v>
      </c>
      <c r="L3" s="1439"/>
      <c r="M3" s="1441"/>
      <c r="N3" s="1443" t="str">
        <f t="shared" ref="N3:N15" si="1">"Costgrp"&amp;I3</f>
        <v>Costgrp1</v>
      </c>
      <c r="O3" s="1444" t="s">
        <v>2495</v>
      </c>
      <c r="P3" s="1445"/>
      <c r="Q3" s="1437">
        <v>1</v>
      </c>
      <c r="R3" s="657"/>
      <c r="S3" s="657"/>
      <c r="T3" s="657"/>
      <c r="U3" s="504"/>
    </row>
    <row r="4" spans="1:21" ht="17.45" customHeight="1" x14ac:dyDescent="0.2">
      <c r="A4" s="1438" t="s">
        <v>2496</v>
      </c>
      <c r="B4" s="489"/>
      <c r="C4" s="1439">
        <v>17537.0333333333</v>
      </c>
      <c r="D4" s="1439"/>
      <c r="E4" s="1440">
        <f>IFERROR(INDEX('LFA Expenditure_7B'!G$8:G$77,MATCH('LFA Expenditure_7B imp-exp'!N4,'LFA Expenditure_7B'!B$8:B$77,0)),"")</f>
        <v>0</v>
      </c>
      <c r="F4" s="1439"/>
      <c r="G4" s="1441"/>
      <c r="H4" s="85"/>
      <c r="I4" s="489">
        <f t="shared" si="0"/>
        <v>2</v>
      </c>
      <c r="J4" s="1442">
        <v>17537.0333333333</v>
      </c>
      <c r="K4" s="1440">
        <f>IFERROR(INDEX('LFA Expenditure_7B'!M$8:M$77,MATCH('LFA Expenditure_7B imp-exp'!N4,'LFA Expenditure_7B'!B$8:B$77,0)),"")</f>
        <v>0</v>
      </c>
      <c r="L4" s="1439"/>
      <c r="M4" s="1441"/>
      <c r="N4" s="1443" t="str">
        <f t="shared" si="1"/>
        <v>Costgrp2</v>
      </c>
      <c r="O4" s="1444" t="s">
        <v>2497</v>
      </c>
      <c r="P4" s="1445"/>
      <c r="Q4" s="1437">
        <v>10</v>
      </c>
      <c r="R4" s="657"/>
      <c r="S4" s="657"/>
      <c r="T4" s="657"/>
      <c r="U4" s="504"/>
    </row>
    <row r="5" spans="1:21" ht="17.45" customHeight="1" x14ac:dyDescent="0.2">
      <c r="A5" s="1438" t="s">
        <v>2498</v>
      </c>
      <c r="B5" s="489"/>
      <c r="C5" s="1439">
        <v>90308.3075668573</v>
      </c>
      <c r="D5" s="1439"/>
      <c r="E5" s="1440">
        <f>IFERROR(INDEX('LFA Expenditure_7B'!G$8:G$77,MATCH('LFA Expenditure_7B imp-exp'!N5,'LFA Expenditure_7B'!B$8:B$77,0)),"")</f>
        <v>0</v>
      </c>
      <c r="F5" s="1439"/>
      <c r="G5" s="1441"/>
      <c r="H5" s="85"/>
      <c r="I5" s="489">
        <f t="shared" si="0"/>
        <v>3</v>
      </c>
      <c r="J5" s="1442">
        <v>126936.459278095</v>
      </c>
      <c r="K5" s="1440">
        <f>IFERROR(INDEX('LFA Expenditure_7B'!M$8:M$77,MATCH('LFA Expenditure_7B imp-exp'!N5,'LFA Expenditure_7B'!B$8:B$77,0)),"")</f>
        <v>0</v>
      </c>
      <c r="L5" s="1439"/>
      <c r="M5" s="1441"/>
      <c r="N5" s="1443" t="str">
        <f t="shared" si="1"/>
        <v>Costgrp3</v>
      </c>
      <c r="O5" s="1444" t="s">
        <v>2499</v>
      </c>
      <c r="P5" s="1445"/>
      <c r="Q5" s="1437">
        <v>11</v>
      </c>
      <c r="R5" s="657"/>
      <c r="S5" s="657"/>
      <c r="T5" s="657"/>
      <c r="U5" s="504"/>
    </row>
    <row r="6" spans="1:21" ht="17.45" customHeight="1" x14ac:dyDescent="0.2">
      <c r="A6" s="1438" t="s">
        <v>2500</v>
      </c>
      <c r="B6" s="489"/>
      <c r="C6" s="1439">
        <v>78613.480976375198</v>
      </c>
      <c r="D6" s="1439"/>
      <c r="E6" s="1440">
        <f>IFERROR(INDEX('LFA Expenditure_7B'!G$8:G$77,MATCH('LFA Expenditure_7B imp-exp'!N6,'LFA Expenditure_7B'!B$8:B$77,0)),"")</f>
        <v>0</v>
      </c>
      <c r="F6" s="1439"/>
      <c r="G6" s="1441"/>
      <c r="H6" s="85"/>
      <c r="I6" s="489">
        <f t="shared" si="0"/>
        <v>4</v>
      </c>
      <c r="J6" s="1442">
        <v>80265.695976375195</v>
      </c>
      <c r="K6" s="1440">
        <f>IFERROR(INDEX('LFA Expenditure_7B'!M$8:M$77,MATCH('LFA Expenditure_7B imp-exp'!N6,'LFA Expenditure_7B'!B$8:B$77,0)),"")</f>
        <v>0</v>
      </c>
      <c r="L6" s="1439"/>
      <c r="M6" s="1441"/>
      <c r="N6" s="1443" t="str">
        <f t="shared" si="1"/>
        <v>Costgrp4</v>
      </c>
      <c r="O6" s="1444" t="s">
        <v>2501</v>
      </c>
      <c r="P6" s="1445"/>
      <c r="Q6" s="1437">
        <v>12</v>
      </c>
      <c r="R6" s="657"/>
      <c r="S6" s="657"/>
      <c r="T6" s="657"/>
      <c r="U6" s="504"/>
    </row>
    <row r="7" spans="1:21" ht="17.45" customHeight="1" x14ac:dyDescent="0.2">
      <c r="A7" s="1438" t="s">
        <v>2502</v>
      </c>
      <c r="B7" s="489"/>
      <c r="C7" s="1439">
        <v>0</v>
      </c>
      <c r="D7" s="1439"/>
      <c r="E7" s="1440">
        <f>IFERROR(INDEX('LFA Expenditure_7B'!G$8:G$77,MATCH('LFA Expenditure_7B imp-exp'!N7,'LFA Expenditure_7B'!B$8:B$77,0)),"")</f>
        <v>0</v>
      </c>
      <c r="F7" s="1439"/>
      <c r="G7" s="1441"/>
      <c r="H7" s="85"/>
      <c r="I7" s="489">
        <f t="shared" si="0"/>
        <v>5</v>
      </c>
      <c r="J7" s="1442">
        <v>0</v>
      </c>
      <c r="K7" s="1440">
        <f>IFERROR(INDEX('LFA Expenditure_7B'!M$8:M$77,MATCH('LFA Expenditure_7B imp-exp'!N7,'LFA Expenditure_7B'!B$8:B$77,0)),"")</f>
        <v>0</v>
      </c>
      <c r="L7" s="1439"/>
      <c r="M7" s="1441"/>
      <c r="N7" s="1443" t="str">
        <f t="shared" si="1"/>
        <v>Costgrp5</v>
      </c>
      <c r="O7" s="1444" t="s">
        <v>2503</v>
      </c>
      <c r="P7" s="1445"/>
      <c r="Q7" s="1437">
        <v>13</v>
      </c>
      <c r="R7" s="657"/>
      <c r="S7" s="657"/>
      <c r="T7" s="657"/>
      <c r="U7" s="504"/>
    </row>
    <row r="8" spans="1:21" ht="17.45" customHeight="1" x14ac:dyDescent="0.2">
      <c r="A8" s="1438" t="s">
        <v>2504</v>
      </c>
      <c r="B8" s="489"/>
      <c r="C8" s="1439">
        <v>299417.09442701301</v>
      </c>
      <c r="D8" s="1439"/>
      <c r="E8" s="1440">
        <f>IFERROR(INDEX('LFA Expenditure_7B'!G$8:G$77,MATCH('LFA Expenditure_7B imp-exp'!N8,'LFA Expenditure_7B'!B$8:B$77,0)),"")</f>
        <v>0</v>
      </c>
      <c r="F8" s="1439"/>
      <c r="G8" s="1441"/>
      <c r="H8" s="85"/>
      <c r="I8" s="489">
        <f t="shared" si="0"/>
        <v>6</v>
      </c>
      <c r="J8" s="1442">
        <v>385484.65385558398</v>
      </c>
      <c r="K8" s="1440">
        <f>IFERROR(INDEX('LFA Expenditure_7B'!M$8:M$77,MATCH('LFA Expenditure_7B imp-exp'!N8,'LFA Expenditure_7B'!B$8:B$77,0)),"")</f>
        <v>0</v>
      </c>
      <c r="L8" s="1439"/>
      <c r="M8" s="1441"/>
      <c r="N8" s="1443" t="str">
        <f t="shared" si="1"/>
        <v>Costgrp6</v>
      </c>
      <c r="O8" s="1444" t="s">
        <v>2505</v>
      </c>
      <c r="P8" s="1445"/>
      <c r="Q8" s="1437">
        <v>2</v>
      </c>
      <c r="R8" s="657"/>
      <c r="S8" s="657"/>
      <c r="T8" s="657"/>
      <c r="U8" s="504"/>
    </row>
    <row r="9" spans="1:21" ht="17.45" customHeight="1" x14ac:dyDescent="0.2">
      <c r="A9" s="1438" t="s">
        <v>2506</v>
      </c>
      <c r="B9" s="489"/>
      <c r="C9" s="1439">
        <v>811645.48646632896</v>
      </c>
      <c r="D9" s="1439"/>
      <c r="E9" s="1440">
        <f>IFERROR(INDEX('LFA Expenditure_7B'!G$8:G$77,MATCH('LFA Expenditure_7B imp-exp'!N9,'LFA Expenditure_7B'!B$8:B$77,0)),"")</f>
        <v>0</v>
      </c>
      <c r="F9" s="1439"/>
      <c r="G9" s="1441"/>
      <c r="H9" s="85"/>
      <c r="I9" s="489">
        <f t="shared" si="0"/>
        <v>7</v>
      </c>
      <c r="J9" s="1442">
        <v>886211.31186656398</v>
      </c>
      <c r="K9" s="1440">
        <f>IFERROR(INDEX('LFA Expenditure_7B'!M$8:M$77,MATCH('LFA Expenditure_7B imp-exp'!N9,'LFA Expenditure_7B'!B$8:B$77,0)),"")</f>
        <v>0</v>
      </c>
      <c r="L9" s="1439"/>
      <c r="M9" s="1441"/>
      <c r="N9" s="1443" t="str">
        <f t="shared" si="1"/>
        <v>Costgrp7</v>
      </c>
      <c r="O9" s="1444" t="s">
        <v>2507</v>
      </c>
      <c r="P9" s="1445"/>
      <c r="Q9" s="1437">
        <v>3</v>
      </c>
      <c r="R9" s="657"/>
      <c r="S9" s="657"/>
      <c r="T9" s="657"/>
      <c r="U9" s="504"/>
    </row>
    <row r="10" spans="1:21" ht="17.45" customHeight="1" x14ac:dyDescent="0.2">
      <c r="A10" s="1438" t="s">
        <v>2508</v>
      </c>
      <c r="B10" s="489"/>
      <c r="C10" s="1439">
        <v>0</v>
      </c>
      <c r="D10" s="1439"/>
      <c r="E10" s="1440">
        <f>IFERROR(INDEX('LFA Expenditure_7B'!G$8:G$77,MATCH('LFA Expenditure_7B imp-exp'!N10,'LFA Expenditure_7B'!B$8:B$77,0)),"")</f>
        <v>0</v>
      </c>
      <c r="F10" s="1439"/>
      <c r="G10" s="1441"/>
      <c r="H10" s="85"/>
      <c r="I10" s="489">
        <f t="shared" si="0"/>
        <v>8</v>
      </c>
      <c r="J10" s="1442">
        <v>0</v>
      </c>
      <c r="K10" s="1440">
        <f>IFERROR(INDEX('LFA Expenditure_7B'!M$8:M$77,MATCH('LFA Expenditure_7B imp-exp'!N10,'LFA Expenditure_7B'!B$8:B$77,0)),"")</f>
        <v>0</v>
      </c>
      <c r="L10" s="1439"/>
      <c r="M10" s="1441"/>
      <c r="N10" s="1443" t="str">
        <f t="shared" si="1"/>
        <v>Costgrp8</v>
      </c>
      <c r="O10" s="1444" t="s">
        <v>2509</v>
      </c>
      <c r="P10" s="1445"/>
      <c r="Q10" s="1437">
        <v>4</v>
      </c>
      <c r="R10" s="657"/>
      <c r="S10" s="657"/>
      <c r="T10" s="657"/>
      <c r="U10" s="504"/>
    </row>
    <row r="11" spans="1:21" ht="17.45" customHeight="1" x14ac:dyDescent="0.2">
      <c r="A11" s="1438" t="s">
        <v>2510</v>
      </c>
      <c r="B11" s="489"/>
      <c r="C11" s="1439">
        <v>979298.03749999998</v>
      </c>
      <c r="D11" s="1439"/>
      <c r="E11" s="1440">
        <f>IFERROR(INDEX('LFA Expenditure_7B'!G$8:G$77,MATCH('LFA Expenditure_7B imp-exp'!N11,'LFA Expenditure_7B'!B$8:B$77,0)),"")</f>
        <v>0</v>
      </c>
      <c r="F11" s="1439"/>
      <c r="G11" s="1441"/>
      <c r="H11" s="85"/>
      <c r="I11" s="489">
        <f t="shared" si="0"/>
        <v>9</v>
      </c>
      <c r="J11" s="1442">
        <v>986284.46750000003</v>
      </c>
      <c r="K11" s="1440">
        <f>IFERROR(INDEX('LFA Expenditure_7B'!M$8:M$77,MATCH('LFA Expenditure_7B imp-exp'!N11,'LFA Expenditure_7B'!B$8:B$77,0)),"")</f>
        <v>0</v>
      </c>
      <c r="L11" s="1439"/>
      <c r="M11" s="1441"/>
      <c r="N11" s="1443" t="str">
        <f t="shared" si="1"/>
        <v>Costgrp9</v>
      </c>
      <c r="O11" s="1444" t="s">
        <v>2511</v>
      </c>
      <c r="P11" s="1445"/>
      <c r="Q11" s="1437">
        <v>5</v>
      </c>
      <c r="R11" s="657"/>
      <c r="S11" s="657"/>
      <c r="T11" s="657"/>
      <c r="U11" s="504"/>
    </row>
    <row r="12" spans="1:21" ht="17.45" customHeight="1" x14ac:dyDescent="0.2">
      <c r="A12" s="1438" t="s">
        <v>2512</v>
      </c>
      <c r="B12" s="489"/>
      <c r="C12" s="1439">
        <v>268331.85645938298</v>
      </c>
      <c r="D12" s="1439"/>
      <c r="E12" s="1440">
        <f>IFERROR(INDEX('LFA Expenditure_7B'!G$8:G$77,MATCH('LFA Expenditure_7B imp-exp'!N12,'LFA Expenditure_7B'!B$8:B$77,0)),"")</f>
        <v>0</v>
      </c>
      <c r="F12" s="1439"/>
      <c r="G12" s="1441"/>
      <c r="H12" s="85"/>
      <c r="I12" s="489">
        <f t="shared" si="0"/>
        <v>10</v>
      </c>
      <c r="J12" s="1442">
        <v>268331.85645938298</v>
      </c>
      <c r="K12" s="1440">
        <f>IFERROR(INDEX('LFA Expenditure_7B'!M$8:M$77,MATCH('LFA Expenditure_7B imp-exp'!N12,'LFA Expenditure_7B'!B$8:B$77,0)),"")</f>
        <v>0</v>
      </c>
      <c r="L12" s="1439"/>
      <c r="M12" s="1441"/>
      <c r="N12" s="1443" t="str">
        <f t="shared" si="1"/>
        <v>Costgrp10</v>
      </c>
      <c r="O12" s="1444" t="s">
        <v>2513</v>
      </c>
      <c r="P12" s="1445"/>
      <c r="Q12" s="1437">
        <v>6</v>
      </c>
      <c r="R12" s="657"/>
      <c r="S12" s="657"/>
      <c r="T12" s="657"/>
      <c r="U12" s="504"/>
    </row>
    <row r="13" spans="1:21" ht="17.45" customHeight="1" x14ac:dyDescent="0.2">
      <c r="A13" s="1438" t="s">
        <v>2514</v>
      </c>
      <c r="B13" s="489"/>
      <c r="C13" s="1439">
        <v>117502.30333333299</v>
      </c>
      <c r="D13" s="1439"/>
      <c r="E13" s="1440">
        <f>IFERROR(INDEX('LFA Expenditure_7B'!G$8:G$77,MATCH('LFA Expenditure_7B imp-exp'!N13,'LFA Expenditure_7B'!B$8:B$77,0)),"")</f>
        <v>0</v>
      </c>
      <c r="F13" s="1439"/>
      <c r="G13" s="1441"/>
      <c r="H13" s="85"/>
      <c r="I13" s="489">
        <f t="shared" si="0"/>
        <v>11</v>
      </c>
      <c r="J13" s="1442">
        <v>117502.30333333299</v>
      </c>
      <c r="K13" s="1440">
        <f>IFERROR(INDEX('LFA Expenditure_7B'!M$8:M$77,MATCH('LFA Expenditure_7B imp-exp'!N13,'LFA Expenditure_7B'!B$8:B$77,0)),"")</f>
        <v>0</v>
      </c>
      <c r="L13" s="1439"/>
      <c r="M13" s="1441"/>
      <c r="N13" s="1443" t="str">
        <f t="shared" si="1"/>
        <v>Costgrp11</v>
      </c>
      <c r="O13" s="1444" t="s">
        <v>2515</v>
      </c>
      <c r="P13" s="1445"/>
      <c r="Q13" s="1437">
        <v>7</v>
      </c>
      <c r="R13" s="657"/>
      <c r="S13" s="657"/>
      <c r="T13" s="657"/>
      <c r="U13" s="504"/>
    </row>
    <row r="14" spans="1:21" ht="17.45" customHeight="1" x14ac:dyDescent="0.2">
      <c r="A14" s="1438" t="s">
        <v>2516</v>
      </c>
      <c r="B14" s="489"/>
      <c r="C14" s="1439">
        <v>189052.52291464299</v>
      </c>
      <c r="D14" s="1439"/>
      <c r="E14" s="1440">
        <f>IFERROR(INDEX('LFA Expenditure_7B'!G$8:G$77,MATCH('LFA Expenditure_7B imp-exp'!N14,'LFA Expenditure_7B'!B$8:B$77,0)),"")</f>
        <v>0</v>
      </c>
      <c r="F14" s="1439"/>
      <c r="G14" s="1441"/>
      <c r="H14" s="85"/>
      <c r="I14" s="489">
        <f t="shared" si="0"/>
        <v>12</v>
      </c>
      <c r="J14" s="1442">
        <v>189052.52291464299</v>
      </c>
      <c r="K14" s="1440">
        <f>IFERROR(INDEX('LFA Expenditure_7B'!M$8:M$77,MATCH('LFA Expenditure_7B imp-exp'!N14,'LFA Expenditure_7B'!B$8:B$77,0)),"")</f>
        <v>0</v>
      </c>
      <c r="L14" s="1439"/>
      <c r="M14" s="1441"/>
      <c r="N14" s="1443" t="str">
        <f t="shared" si="1"/>
        <v>Costgrp12</v>
      </c>
      <c r="O14" s="1444" t="s">
        <v>2517</v>
      </c>
      <c r="P14" s="1445"/>
      <c r="Q14" s="1437">
        <v>8</v>
      </c>
      <c r="R14" s="657"/>
      <c r="S14" s="657"/>
      <c r="T14" s="657"/>
      <c r="U14" s="504"/>
    </row>
    <row r="15" spans="1:21" ht="17.45" customHeight="1" x14ac:dyDescent="0.2">
      <c r="A15" s="1438" t="s">
        <v>2518</v>
      </c>
      <c r="B15" s="489"/>
      <c r="C15" s="1439">
        <v>34133.72</v>
      </c>
      <c r="D15" s="1439"/>
      <c r="E15" s="1440">
        <f>IFERROR(INDEX('LFA Expenditure_7B'!G$8:G$77,MATCH('LFA Expenditure_7B imp-exp'!N15,'LFA Expenditure_7B'!B$8:B$77,0)),"")</f>
        <v>0</v>
      </c>
      <c r="F15" s="1439"/>
      <c r="G15" s="1441"/>
      <c r="H15" s="85"/>
      <c r="I15" s="489">
        <f t="shared" si="0"/>
        <v>13</v>
      </c>
      <c r="J15" s="1442">
        <v>39666.74</v>
      </c>
      <c r="K15" s="1440">
        <f>IFERROR(INDEX('LFA Expenditure_7B'!M$8:M$77,MATCH('LFA Expenditure_7B imp-exp'!N15,'LFA Expenditure_7B'!B$8:B$77,0)),"")</f>
        <v>0</v>
      </c>
      <c r="L15" s="1439"/>
      <c r="M15" s="1441"/>
      <c r="N15" s="1443" t="str">
        <f t="shared" si="1"/>
        <v>Costgrp13</v>
      </c>
      <c r="O15" s="1444" t="s">
        <v>2519</v>
      </c>
      <c r="P15" s="1445"/>
      <c r="Q15" s="1437">
        <v>9</v>
      </c>
      <c r="R15" s="657"/>
      <c r="S15" s="657"/>
      <c r="T15" s="657"/>
      <c r="U15" s="504"/>
    </row>
    <row r="16" spans="1:21" s="495" customFormat="1" x14ac:dyDescent="0.25">
      <c r="A16" s="495" t="s">
        <v>565</v>
      </c>
      <c r="C16" s="495" t="s">
        <v>228</v>
      </c>
      <c r="E16" s="495" t="s">
        <v>329</v>
      </c>
      <c r="I16" s="495">
        <v>-1</v>
      </c>
      <c r="J16" s="495" t="s">
        <v>301</v>
      </c>
      <c r="K16" s="495" t="s">
        <v>328</v>
      </c>
      <c r="N16" s="658"/>
      <c r="O16" s="664" t="s">
        <v>203</v>
      </c>
      <c r="P16" s="1259" t="s">
        <v>317</v>
      </c>
      <c r="Q16" s="1255" t="s">
        <v>316</v>
      </c>
      <c r="R16" s="660"/>
      <c r="S16" s="660"/>
      <c r="T16" s="660"/>
      <c r="U16" s="503"/>
    </row>
    <row r="17" spans="1:21" ht="15" hidden="1" x14ac:dyDescent="0.2">
      <c r="A17" s="507" t="s">
        <v>315</v>
      </c>
      <c r="B17" s="489"/>
      <c r="C17" s="491" t="s">
        <v>217</v>
      </c>
      <c r="D17" s="491" t="e">
        <f>'PR Expenditure_7A'!#REF!</f>
        <v>#REF!</v>
      </c>
      <c r="E17" s="492" t="str">
        <f>IFERROR(INDEX('LFA Expenditure_7B'!G$8:G$77,MATCH('LFA Expenditure_7B imp-exp'!N17,'LFA Expenditure_7B'!B$8:B$77,0)),"")</f>
        <v/>
      </c>
      <c r="F17" s="491"/>
      <c r="G17" s="490"/>
      <c r="H17" s="493"/>
      <c r="I17" s="489">
        <f>I16+1</f>
        <v>0</v>
      </c>
      <c r="J17" s="494" t="s">
        <v>296</v>
      </c>
      <c r="K17" s="492" t="str">
        <f>IFERROR(INDEX('LFA Expenditure_7B'!M$8:M$77,MATCH('LFA Expenditure_7B imp-exp'!N17,'LFA Expenditure_7B'!B$8:B$77,0)),"")</f>
        <v/>
      </c>
      <c r="L17" s="491"/>
      <c r="M17" s="668"/>
      <c r="N17" s="661" t="str">
        <f>"Costgrp"&amp;I17</f>
        <v>Costgrp0</v>
      </c>
      <c r="O17" s="656" t="s">
        <v>201</v>
      </c>
      <c r="P17" s="1258" t="s">
        <v>314</v>
      </c>
      <c r="Q17" s="1254" t="s">
        <v>313</v>
      </c>
      <c r="R17" s="657"/>
      <c r="S17" s="657"/>
      <c r="T17" s="657"/>
      <c r="U17" s="504"/>
    </row>
    <row r="18" spans="1:21" ht="10.5" customHeight="1" x14ac:dyDescent="0.2">
      <c r="A18" s="98" t="s">
        <v>1958</v>
      </c>
      <c r="C18" s="98" t="s">
        <v>228</v>
      </c>
      <c r="E18" s="98" t="s">
        <v>329</v>
      </c>
      <c r="I18" s="98">
        <v>-1</v>
      </c>
      <c r="J18" s="98" t="s">
        <v>301</v>
      </c>
      <c r="K18" s="98" t="s">
        <v>328</v>
      </c>
      <c r="N18" s="661"/>
      <c r="O18" s="663" t="s">
        <v>203</v>
      </c>
      <c r="P18" s="989"/>
      <c r="Q18" s="657"/>
      <c r="R18" s="657"/>
      <c r="S18" s="666" t="s">
        <v>312</v>
      </c>
      <c r="T18" s="657"/>
      <c r="U18" s="504"/>
    </row>
    <row r="19" spans="1:21" ht="20.100000000000001" hidden="1" customHeight="1" x14ac:dyDescent="0.2">
      <c r="A19" s="501" t="str">
        <f>IFERROR(INDEX('Reference Records'!$B$101:$B$177,MATCH(B19,'Reference Records'!$E$101:$E$177,0)),"")</f>
        <v/>
      </c>
      <c r="B19" s="489" t="str">
        <f>IFERROR(INDEX('LFA Expenditure_7B'!C$68:C$77,MATCH('LFA Expenditure_7B imp-exp'!N19,'LFA Expenditure_7B'!B$68:B$77,0)),"")</f>
        <v/>
      </c>
      <c r="C19" s="491" t="s">
        <v>217</v>
      </c>
      <c r="D19" s="491">
        <f>'PR Expenditure_7A'!F69</f>
        <v>0</v>
      </c>
      <c r="E19" s="492" t="str">
        <f>IFERROR(INDEX('LFA Expenditure_7B'!G$68:G$77,MATCH('LFA Expenditure_7B imp-exp'!N19,'LFA Expenditure_7B'!B$68:B$77,0)),"")</f>
        <v/>
      </c>
      <c r="F19" s="491"/>
      <c r="G19" s="490"/>
      <c r="H19" s="493"/>
      <c r="I19" s="489">
        <f>I18+1</f>
        <v>0</v>
      </c>
      <c r="J19" s="494" t="s">
        <v>296</v>
      </c>
      <c r="K19" s="492" t="str">
        <f>IFERROR(INDEX('LFA Expenditure_7B'!M$68:M$77,MATCH('LFA Expenditure_7B imp-exp'!N19,'LFA Expenditure_7B'!B$68:B$77,0)),"")</f>
        <v/>
      </c>
      <c r="L19" s="491"/>
      <c r="M19" s="668"/>
      <c r="N19" s="661" t="str">
        <f>"NewCostgrp"&amp;I19</f>
        <v>NewCostgrp0</v>
      </c>
      <c r="O19" s="656" t="s">
        <v>201</v>
      </c>
      <c r="P19" s="989"/>
      <c r="Q19" s="657"/>
      <c r="R19" s="657"/>
      <c r="T19" s="657"/>
      <c r="U19" s="504"/>
    </row>
    <row r="20" spans="1:21" ht="19.350000000000001" customHeight="1" x14ac:dyDescent="0.2">
      <c r="A20" s="506"/>
      <c r="B20" s="505"/>
      <c r="C20" s="505"/>
      <c r="D20" s="505"/>
      <c r="E20" s="505"/>
      <c r="F20" s="505"/>
      <c r="G20" s="505"/>
      <c r="H20" s="505"/>
      <c r="I20" s="499"/>
      <c r="J20" s="505"/>
      <c r="K20" s="505"/>
      <c r="L20" s="505"/>
      <c r="M20" s="505"/>
      <c r="N20" s="661"/>
      <c r="O20" s="656"/>
      <c r="P20" s="989"/>
      <c r="Q20" s="657"/>
      <c r="R20" s="657"/>
      <c r="S20" s="657"/>
      <c r="T20" s="657"/>
      <c r="U20" s="504"/>
    </row>
    <row r="21" spans="1:21" s="495" customFormat="1" ht="60" x14ac:dyDescent="0.25">
      <c r="A21" s="1417" t="s">
        <v>310</v>
      </c>
      <c r="B21" s="1417" t="s">
        <v>309</v>
      </c>
      <c r="C21" s="1433" t="s">
        <v>228</v>
      </c>
      <c r="D21" s="1433" t="s">
        <v>327</v>
      </c>
      <c r="E21" s="1433" t="s">
        <v>326</v>
      </c>
      <c r="F21" s="1433" t="s">
        <v>226</v>
      </c>
      <c r="G21" s="1433" t="s">
        <v>299</v>
      </c>
      <c r="H21" s="1433" t="s">
        <v>325</v>
      </c>
      <c r="I21" s="489">
        <v>-1</v>
      </c>
      <c r="J21" s="1433" t="s">
        <v>301</v>
      </c>
      <c r="K21" s="1433" t="s">
        <v>300</v>
      </c>
      <c r="L21" s="1433" t="s">
        <v>223</v>
      </c>
      <c r="M21" s="1433" t="s">
        <v>299</v>
      </c>
      <c r="N21" s="1446"/>
      <c r="O21" s="1447" t="s">
        <v>203</v>
      </c>
      <c r="P21" s="990"/>
      <c r="Q21" s="660"/>
      <c r="R21" s="660"/>
      <c r="S21" s="660"/>
      <c r="T21" s="660"/>
      <c r="U21" s="503"/>
    </row>
    <row r="22" spans="1:21" ht="15" hidden="1" x14ac:dyDescent="0.2">
      <c r="A22" s="1448" t="s">
        <v>307</v>
      </c>
      <c r="B22" s="1448" t="s">
        <v>306</v>
      </c>
      <c r="C22" s="1439" t="s">
        <v>217</v>
      </c>
      <c r="D22" s="1439">
        <f>'PR Expenditure_7A'!F84</f>
        <v>0</v>
      </c>
      <c r="E22" s="1440" t="str">
        <f>IFERROR(INDEX('LFA Expenditure_7B'!G$83:G$182,MATCH('LFA Expenditure_7B imp-exp'!N22,'LFA Expenditure_7B'!B$83:B$182,0)),"")</f>
        <v/>
      </c>
      <c r="F22" s="1439"/>
      <c r="G22" s="1441"/>
      <c r="H22" s="85"/>
      <c r="I22" s="489">
        <f>I21+1</f>
        <v>0</v>
      </c>
      <c r="J22" s="1442" t="s">
        <v>296</v>
      </c>
      <c r="K22" s="1440" t="str">
        <f>IFERROR(INDEX('LFA Expenditure_7B'!M$83:M$182,MATCH('LFA Expenditure_7B imp-exp'!N22,'LFA Expenditure_7B'!B$83:B$182,0)),"")</f>
        <v/>
      </c>
      <c r="L22" s="1439"/>
      <c r="M22" s="1441"/>
      <c r="N22" s="1434" t="str">
        <f>"Int"&amp;I22</f>
        <v>Int0</v>
      </c>
      <c r="O22" s="1444" t="s">
        <v>201</v>
      </c>
      <c r="P22" s="989"/>
      <c r="Q22" s="657"/>
      <c r="R22" s="657"/>
      <c r="S22" s="657"/>
      <c r="T22" s="657"/>
    </row>
    <row r="23" spans="1:21" ht="15" x14ac:dyDescent="0.2">
      <c r="A23" s="1448" t="s">
        <v>2336</v>
      </c>
      <c r="B23" s="1448" t="s">
        <v>2520</v>
      </c>
      <c r="C23" s="1439">
        <v>545.91800000000001</v>
      </c>
      <c r="D23" s="1439">
        <f>'PR Expenditure_7A'!F85</f>
        <v>0</v>
      </c>
      <c r="E23" s="1440">
        <f>IFERROR(INDEX('LFA Expenditure_7B'!G$83:G$182,MATCH('LFA Expenditure_7B imp-exp'!N23,'LFA Expenditure_7B'!B$83:B$182,0)),"")</f>
        <v>0</v>
      </c>
      <c r="F23" s="1439"/>
      <c r="G23" s="1441"/>
      <c r="H23" s="85"/>
      <c r="I23" s="489">
        <f t="shared" ref="I23:I37" si="2">I22+1</f>
        <v>1</v>
      </c>
      <c r="J23" s="1442">
        <v>54666.59</v>
      </c>
      <c r="K23" s="1440">
        <f>IFERROR(INDEX('LFA Expenditure_7B'!M$83:M$182,MATCH('LFA Expenditure_7B imp-exp'!N23,'LFA Expenditure_7B'!B$83:B$182,0)),"")</f>
        <v>0</v>
      </c>
      <c r="L23" s="1439"/>
      <c r="M23" s="1441"/>
      <c r="N23" s="1434" t="str">
        <f t="shared" ref="N23:N37" si="3">"Int"&amp;I23</f>
        <v>Int1</v>
      </c>
      <c r="O23" s="1444" t="s">
        <v>2521</v>
      </c>
      <c r="P23" s="989"/>
      <c r="Q23" s="657"/>
      <c r="R23" s="657"/>
      <c r="S23" s="657"/>
      <c r="T23" s="657"/>
    </row>
    <row r="24" spans="1:21" ht="15" x14ac:dyDescent="0.2">
      <c r="A24" s="1448" t="s">
        <v>2336</v>
      </c>
      <c r="B24" s="1448" t="s">
        <v>2522</v>
      </c>
      <c r="C24" s="1439">
        <v>7196.0896720272804</v>
      </c>
      <c r="D24" s="1439">
        <f>'PR Expenditure_7A'!F86</f>
        <v>24388.170000000035</v>
      </c>
      <c r="E24" s="1440">
        <f>IFERROR(INDEX('LFA Expenditure_7B'!G$83:G$182,MATCH('LFA Expenditure_7B imp-exp'!N24,'LFA Expenditure_7B'!B$83:B$182,0)),"")</f>
        <v>0</v>
      </c>
      <c r="F24" s="1439"/>
      <c r="G24" s="1441"/>
      <c r="H24" s="85"/>
      <c r="I24" s="489">
        <f t="shared" si="2"/>
        <v>2</v>
      </c>
      <c r="J24" s="1442">
        <v>7196.0896720272804</v>
      </c>
      <c r="K24" s="1440">
        <f>IFERROR(INDEX('LFA Expenditure_7B'!M$83:M$182,MATCH('LFA Expenditure_7B imp-exp'!N24,'LFA Expenditure_7B'!B$83:B$182,0)),"")</f>
        <v>0</v>
      </c>
      <c r="L24" s="1439"/>
      <c r="M24" s="1441"/>
      <c r="N24" s="1434" t="str">
        <f t="shared" si="3"/>
        <v>Int2</v>
      </c>
      <c r="O24" s="1444" t="s">
        <v>2523</v>
      </c>
      <c r="P24" s="989"/>
      <c r="Q24" s="657"/>
      <c r="R24" s="657"/>
      <c r="S24" s="657"/>
      <c r="T24" s="657"/>
    </row>
    <row r="25" spans="1:21" ht="15" x14ac:dyDescent="0.2">
      <c r="A25" s="1448" t="s">
        <v>2524</v>
      </c>
      <c r="B25" s="1448" t="s">
        <v>2525</v>
      </c>
      <c r="C25" s="1439">
        <v>29165</v>
      </c>
      <c r="D25" s="1439">
        <f>'PR Expenditure_7A'!F87</f>
        <v>50000</v>
      </c>
      <c r="E25" s="1440">
        <f>IFERROR(INDEX('LFA Expenditure_7B'!G$83:G$182,MATCH('LFA Expenditure_7B imp-exp'!N25,'LFA Expenditure_7B'!B$83:B$182,0)),"")</f>
        <v>0</v>
      </c>
      <c r="F25" s="1439"/>
      <c r="G25" s="1441"/>
      <c r="H25" s="85"/>
      <c r="I25" s="489">
        <f t="shared" si="2"/>
        <v>3</v>
      </c>
      <c r="J25" s="1442">
        <v>53330</v>
      </c>
      <c r="K25" s="1440">
        <f>IFERROR(INDEX('LFA Expenditure_7B'!M$83:M$182,MATCH('LFA Expenditure_7B imp-exp'!N25,'LFA Expenditure_7B'!B$83:B$182,0)),"")</f>
        <v>0</v>
      </c>
      <c r="L25" s="1439"/>
      <c r="M25" s="1441"/>
      <c r="N25" s="1434" t="str">
        <f t="shared" si="3"/>
        <v>Int3</v>
      </c>
      <c r="O25" s="1444" t="s">
        <v>2526</v>
      </c>
      <c r="P25" s="989"/>
      <c r="Q25" s="657"/>
      <c r="R25" s="657"/>
      <c r="S25" s="657"/>
      <c r="T25" s="657"/>
    </row>
    <row r="26" spans="1:21" ht="15" x14ac:dyDescent="0.2">
      <c r="A26" s="1448" t="s">
        <v>2524</v>
      </c>
      <c r="B26" s="1448" t="s">
        <v>2527</v>
      </c>
      <c r="C26" s="1439">
        <v>50000</v>
      </c>
      <c r="D26" s="1439">
        <f>'PR Expenditure_7A'!F88</f>
        <v>395732.25</v>
      </c>
      <c r="E26" s="1440">
        <f>IFERROR(INDEX('LFA Expenditure_7B'!G$83:G$182,MATCH('LFA Expenditure_7B imp-exp'!N26,'LFA Expenditure_7B'!B$83:B$182,0)),"")</f>
        <v>0</v>
      </c>
      <c r="F26" s="1439"/>
      <c r="G26" s="1441"/>
      <c r="H26" s="85"/>
      <c r="I26" s="489">
        <f t="shared" si="2"/>
        <v>4</v>
      </c>
      <c r="J26" s="1442">
        <v>50000</v>
      </c>
      <c r="K26" s="1440">
        <f>IFERROR(INDEX('LFA Expenditure_7B'!M$83:M$182,MATCH('LFA Expenditure_7B imp-exp'!N26,'LFA Expenditure_7B'!B$83:B$182,0)),"")</f>
        <v>0</v>
      </c>
      <c r="L26" s="1439"/>
      <c r="M26" s="1441"/>
      <c r="N26" s="1434" t="str">
        <f t="shared" si="3"/>
        <v>Int4</v>
      </c>
      <c r="O26" s="1444" t="s">
        <v>2528</v>
      </c>
      <c r="P26" s="989"/>
      <c r="Q26" s="657"/>
      <c r="R26" s="657"/>
      <c r="S26" s="657"/>
      <c r="T26" s="657"/>
    </row>
    <row r="27" spans="1:21" ht="15" x14ac:dyDescent="0.2">
      <c r="A27" s="1448" t="s">
        <v>2351</v>
      </c>
      <c r="B27" s="1448" t="s">
        <v>2476</v>
      </c>
      <c r="C27" s="1439">
        <v>601035.46538913099</v>
      </c>
      <c r="D27" s="1439">
        <f>'PR Expenditure_7A'!F89</f>
        <v>45435.01</v>
      </c>
      <c r="E27" s="1440">
        <f>IFERROR(INDEX('LFA Expenditure_7B'!G$83:G$182,MATCH('LFA Expenditure_7B imp-exp'!N27,'LFA Expenditure_7B'!B$83:B$182,0)),"")</f>
        <v>0</v>
      </c>
      <c r="F27" s="1439"/>
      <c r="G27" s="1441"/>
      <c r="H27" s="85"/>
      <c r="I27" s="489">
        <f t="shared" si="2"/>
        <v>5</v>
      </c>
      <c r="J27" s="1442">
        <v>698400.04118688602</v>
      </c>
      <c r="K27" s="1440">
        <f>IFERROR(INDEX('LFA Expenditure_7B'!M$83:M$182,MATCH('LFA Expenditure_7B imp-exp'!N27,'LFA Expenditure_7B'!B$83:B$182,0)),"")</f>
        <v>0</v>
      </c>
      <c r="L27" s="1439"/>
      <c r="M27" s="1441"/>
      <c r="N27" s="1434" t="str">
        <f t="shared" si="3"/>
        <v>Int5</v>
      </c>
      <c r="O27" s="1444" t="s">
        <v>2529</v>
      </c>
      <c r="P27" s="989"/>
      <c r="Q27" s="657"/>
      <c r="R27" s="657"/>
      <c r="S27" s="657"/>
      <c r="T27" s="657"/>
    </row>
    <row r="28" spans="1:21" ht="15" x14ac:dyDescent="0.2">
      <c r="A28" s="1448" t="s">
        <v>2351</v>
      </c>
      <c r="B28" s="1448" t="s">
        <v>2530</v>
      </c>
      <c r="C28" s="1439">
        <v>122741.904340002</v>
      </c>
      <c r="D28" s="1439">
        <f>'PR Expenditure_7A'!F90</f>
        <v>31051.71</v>
      </c>
      <c r="E28" s="1440">
        <f>IFERROR(INDEX('LFA Expenditure_7B'!G$83:G$182,MATCH('LFA Expenditure_7B imp-exp'!N28,'LFA Expenditure_7B'!B$83:B$182,0)),"")</f>
        <v>0</v>
      </c>
      <c r="F28" s="1439"/>
      <c r="G28" s="1441"/>
      <c r="H28" s="85"/>
      <c r="I28" s="489">
        <f t="shared" si="2"/>
        <v>6</v>
      </c>
      <c r="J28" s="1442">
        <v>122741.904340002</v>
      </c>
      <c r="K28" s="1440">
        <f>IFERROR(INDEX('LFA Expenditure_7B'!M$83:M$182,MATCH('LFA Expenditure_7B imp-exp'!N28,'LFA Expenditure_7B'!B$83:B$182,0)),"")</f>
        <v>0</v>
      </c>
      <c r="L28" s="1439"/>
      <c r="M28" s="1441"/>
      <c r="N28" s="1434" t="str">
        <f t="shared" si="3"/>
        <v>Int6</v>
      </c>
      <c r="O28" s="1444" t="s">
        <v>2531</v>
      </c>
      <c r="P28" s="989"/>
      <c r="Q28" s="657"/>
      <c r="R28" s="657"/>
      <c r="S28" s="657"/>
      <c r="T28" s="657"/>
    </row>
    <row r="29" spans="1:21" ht="15" x14ac:dyDescent="0.2">
      <c r="A29" s="1448" t="s">
        <v>2351</v>
      </c>
      <c r="B29" s="1448" t="s">
        <v>2532</v>
      </c>
      <c r="C29" s="1439">
        <v>191021.66531732201</v>
      </c>
      <c r="D29" s="1439">
        <f>'PR Expenditure_7A'!F91</f>
        <v>192864.38</v>
      </c>
      <c r="E29" s="1440">
        <f>IFERROR(INDEX('LFA Expenditure_7B'!G$83:G$182,MATCH('LFA Expenditure_7B imp-exp'!N29,'LFA Expenditure_7B'!B$83:B$182,0)),"")</f>
        <v>0</v>
      </c>
      <c r="F29" s="1439"/>
      <c r="G29" s="1441"/>
      <c r="H29" s="85"/>
      <c r="I29" s="489">
        <f t="shared" si="2"/>
        <v>7</v>
      </c>
      <c r="J29" s="1442">
        <v>202788.855975983</v>
      </c>
      <c r="K29" s="1440">
        <f>IFERROR(INDEX('LFA Expenditure_7B'!M$83:M$182,MATCH('LFA Expenditure_7B imp-exp'!N29,'LFA Expenditure_7B'!B$83:B$182,0)),"")</f>
        <v>0</v>
      </c>
      <c r="L29" s="1439"/>
      <c r="M29" s="1441"/>
      <c r="N29" s="1434" t="str">
        <f t="shared" si="3"/>
        <v>Int7</v>
      </c>
      <c r="O29" s="1444" t="s">
        <v>2533</v>
      </c>
      <c r="P29" s="989"/>
      <c r="Q29" s="657"/>
      <c r="R29" s="657"/>
      <c r="S29" s="657"/>
      <c r="T29" s="657"/>
    </row>
    <row r="30" spans="1:21" ht="15" x14ac:dyDescent="0.2">
      <c r="A30" s="1448" t="s">
        <v>2336</v>
      </c>
      <c r="B30" s="1448" t="s">
        <v>2534</v>
      </c>
      <c r="C30" s="1439">
        <v>197005.931003073</v>
      </c>
      <c r="D30" s="1439">
        <f>'PR Expenditure_7A'!F92</f>
        <v>10543.98</v>
      </c>
      <c r="E30" s="1440">
        <f>IFERROR(INDEX('LFA Expenditure_7B'!G$83:G$182,MATCH('LFA Expenditure_7B imp-exp'!N30,'LFA Expenditure_7B'!B$83:B$182,0)),"")</f>
        <v>0</v>
      </c>
      <c r="F30" s="1439"/>
      <c r="G30" s="1441"/>
      <c r="H30" s="85"/>
      <c r="I30" s="489">
        <f t="shared" si="2"/>
        <v>8</v>
      </c>
      <c r="J30" s="1442">
        <v>223631.44095287099</v>
      </c>
      <c r="K30" s="1440">
        <f>IFERROR(INDEX('LFA Expenditure_7B'!M$83:M$182,MATCH('LFA Expenditure_7B imp-exp'!N30,'LFA Expenditure_7B'!B$83:B$182,0)),"")</f>
        <v>0</v>
      </c>
      <c r="L30" s="1439"/>
      <c r="M30" s="1441"/>
      <c r="N30" s="1434" t="str">
        <f t="shared" si="3"/>
        <v>Int8</v>
      </c>
      <c r="O30" s="1444" t="s">
        <v>2535</v>
      </c>
      <c r="P30" s="989"/>
      <c r="Q30" s="657"/>
      <c r="R30" s="657"/>
      <c r="S30" s="657"/>
      <c r="T30" s="657"/>
    </row>
    <row r="31" spans="1:21" ht="15" x14ac:dyDescent="0.2">
      <c r="A31" s="1448" t="s">
        <v>2336</v>
      </c>
      <c r="B31" s="1448" t="s">
        <v>2536</v>
      </c>
      <c r="C31" s="1439">
        <v>11022</v>
      </c>
      <c r="D31" s="1439">
        <f>'PR Expenditure_7A'!F93</f>
        <v>126346.59999999999</v>
      </c>
      <c r="E31" s="1440">
        <f>IFERROR(INDEX('LFA Expenditure_7B'!G$83:G$182,MATCH('LFA Expenditure_7B imp-exp'!N31,'LFA Expenditure_7B'!B$83:B$182,0)),"")</f>
        <v>0</v>
      </c>
      <c r="F31" s="1439"/>
      <c r="G31" s="1441"/>
      <c r="H31" s="85"/>
      <c r="I31" s="489">
        <f t="shared" si="2"/>
        <v>9</v>
      </c>
      <c r="J31" s="1442">
        <v>13302</v>
      </c>
      <c r="K31" s="1440">
        <f>IFERROR(INDEX('LFA Expenditure_7B'!M$83:M$182,MATCH('LFA Expenditure_7B imp-exp'!N31,'LFA Expenditure_7B'!B$83:B$182,0)),"")</f>
        <v>0</v>
      </c>
      <c r="L31" s="1439"/>
      <c r="M31" s="1441"/>
      <c r="N31" s="1434" t="str">
        <f t="shared" si="3"/>
        <v>Int9</v>
      </c>
      <c r="O31" s="1444" t="s">
        <v>2537</v>
      </c>
      <c r="P31" s="989"/>
      <c r="Q31" s="657"/>
      <c r="R31" s="657"/>
      <c r="S31" s="657"/>
      <c r="T31" s="657"/>
    </row>
    <row r="32" spans="1:21" ht="15" x14ac:dyDescent="0.2">
      <c r="A32" s="1448" t="s">
        <v>2336</v>
      </c>
      <c r="B32" s="1448" t="s">
        <v>2538</v>
      </c>
      <c r="C32" s="1439">
        <v>149547.08386546001</v>
      </c>
      <c r="D32" s="1439">
        <f>'PR Expenditure_7A'!F94</f>
        <v>19593.450000000004</v>
      </c>
      <c r="E32" s="1440">
        <f>IFERROR(INDEX('LFA Expenditure_7B'!G$83:G$182,MATCH('LFA Expenditure_7B imp-exp'!N32,'LFA Expenditure_7B'!B$83:B$182,0)),"")</f>
        <v>0</v>
      </c>
      <c r="F32" s="1439"/>
      <c r="G32" s="1441"/>
      <c r="H32" s="85"/>
      <c r="I32" s="489">
        <f t="shared" si="2"/>
        <v>10</v>
      </c>
      <c r="J32" s="1442">
        <v>184792.385458195</v>
      </c>
      <c r="K32" s="1440">
        <f>IFERROR(INDEX('LFA Expenditure_7B'!M$83:M$182,MATCH('LFA Expenditure_7B imp-exp'!N32,'LFA Expenditure_7B'!B$83:B$182,0)),"")</f>
        <v>0</v>
      </c>
      <c r="L32" s="1439"/>
      <c r="M32" s="1441"/>
      <c r="N32" s="1434" t="str">
        <f t="shared" si="3"/>
        <v>Int10</v>
      </c>
      <c r="O32" s="1444" t="s">
        <v>2539</v>
      </c>
      <c r="P32" s="989"/>
      <c r="Q32" s="657"/>
      <c r="R32" s="657"/>
      <c r="S32" s="657"/>
      <c r="T32" s="657"/>
    </row>
    <row r="33" spans="1:20" ht="25.5" x14ac:dyDescent="0.2">
      <c r="A33" s="1448" t="s">
        <v>2540</v>
      </c>
      <c r="B33" s="1448" t="s">
        <v>2541</v>
      </c>
      <c r="C33" s="1439">
        <v>73199.099129662995</v>
      </c>
      <c r="D33" s="1439">
        <f>'PR Expenditure_7A'!F95</f>
        <v>233720.43999999997</v>
      </c>
      <c r="E33" s="1440">
        <f>IFERROR(INDEX('LFA Expenditure_7B'!G$83:G$182,MATCH('LFA Expenditure_7B imp-exp'!N33,'LFA Expenditure_7B'!B$83:B$182,0)),"")</f>
        <v>0</v>
      </c>
      <c r="F33" s="1439"/>
      <c r="G33" s="1441"/>
      <c r="H33" s="85"/>
      <c r="I33" s="489">
        <f t="shared" si="2"/>
        <v>11</v>
      </c>
      <c r="J33" s="1442">
        <v>82507.017701091594</v>
      </c>
      <c r="K33" s="1440">
        <f>IFERROR(INDEX('LFA Expenditure_7B'!M$83:M$182,MATCH('LFA Expenditure_7B imp-exp'!N33,'LFA Expenditure_7B'!B$83:B$182,0)),"")</f>
        <v>0</v>
      </c>
      <c r="L33" s="1439"/>
      <c r="M33" s="1441"/>
      <c r="N33" s="1434" t="str">
        <f t="shared" si="3"/>
        <v>Int11</v>
      </c>
      <c r="O33" s="1444" t="s">
        <v>2542</v>
      </c>
      <c r="P33" s="989"/>
      <c r="Q33" s="657"/>
      <c r="R33" s="657"/>
      <c r="S33" s="657"/>
      <c r="T33" s="657"/>
    </row>
    <row r="34" spans="1:20" ht="25.5" x14ac:dyDescent="0.2">
      <c r="A34" s="1448" t="s">
        <v>2524</v>
      </c>
      <c r="B34" s="1448" t="s">
        <v>2543</v>
      </c>
      <c r="C34" s="1439">
        <v>269508.47779754101</v>
      </c>
      <c r="D34" s="1439">
        <f>'PR Expenditure_7A'!F96</f>
        <v>355536.18999999994</v>
      </c>
      <c r="E34" s="1440">
        <f>IFERROR(INDEX('LFA Expenditure_7B'!G$83:G$182,MATCH('LFA Expenditure_7B imp-exp'!N34,'LFA Expenditure_7B'!B$83:B$182,0)),"")</f>
        <v>0</v>
      </c>
      <c r="F34" s="1439"/>
      <c r="G34" s="1441"/>
      <c r="H34" s="85"/>
      <c r="I34" s="489">
        <f t="shared" si="2"/>
        <v>12</v>
      </c>
      <c r="J34" s="1442">
        <v>378887.275753639</v>
      </c>
      <c r="K34" s="1440">
        <f>IFERROR(INDEX('LFA Expenditure_7B'!M$83:M$182,MATCH('LFA Expenditure_7B imp-exp'!N34,'LFA Expenditure_7B'!B$83:B$182,0)),"")</f>
        <v>0</v>
      </c>
      <c r="L34" s="1439"/>
      <c r="M34" s="1441"/>
      <c r="N34" s="1434" t="str">
        <f t="shared" si="3"/>
        <v>Int12</v>
      </c>
      <c r="O34" s="1444" t="s">
        <v>2544</v>
      </c>
      <c r="P34" s="989"/>
      <c r="Q34" s="657"/>
      <c r="R34" s="657"/>
      <c r="S34" s="657"/>
      <c r="T34" s="657"/>
    </row>
    <row r="35" spans="1:20" ht="15" x14ac:dyDescent="0.2">
      <c r="A35" s="1448" t="s">
        <v>2545</v>
      </c>
      <c r="B35" s="1448" t="s">
        <v>2546</v>
      </c>
      <c r="C35" s="1439">
        <v>355722.90340911603</v>
      </c>
      <c r="D35" s="1439">
        <f>'PR Expenditure_7A'!F97</f>
        <v>273980.17000000004</v>
      </c>
      <c r="E35" s="1440">
        <f>IFERROR(INDEX('LFA Expenditure_7B'!G$83:G$182,MATCH('LFA Expenditure_7B imp-exp'!N35,'LFA Expenditure_7B'!B$83:B$182,0)),"")</f>
        <v>0</v>
      </c>
      <c r="F35" s="1439"/>
      <c r="G35" s="1441"/>
      <c r="H35" s="85"/>
      <c r="I35" s="489">
        <f t="shared" si="2"/>
        <v>13</v>
      </c>
      <c r="J35" s="1442">
        <v>548501.40004567802</v>
      </c>
      <c r="K35" s="1440">
        <f>IFERROR(INDEX('LFA Expenditure_7B'!M$83:M$182,MATCH('LFA Expenditure_7B imp-exp'!N35,'LFA Expenditure_7B'!B$83:B$182,0)),"")</f>
        <v>0</v>
      </c>
      <c r="L35" s="1439"/>
      <c r="M35" s="1441"/>
      <c r="N35" s="1434" t="str">
        <f t="shared" si="3"/>
        <v>Int13</v>
      </c>
      <c r="O35" s="1444" t="s">
        <v>2547</v>
      </c>
      <c r="P35" s="989"/>
      <c r="Q35" s="657"/>
      <c r="R35" s="657"/>
      <c r="S35" s="657"/>
      <c r="T35" s="657"/>
    </row>
    <row r="36" spans="1:20" ht="15" x14ac:dyDescent="0.2">
      <c r="A36" s="1448" t="s">
        <v>2548</v>
      </c>
      <c r="B36" s="1448" t="s">
        <v>2549</v>
      </c>
      <c r="C36" s="1439">
        <v>286852.57666666701</v>
      </c>
      <c r="D36" s="1439">
        <f>'PR Expenditure_7A'!F98</f>
        <v>258810.78000000003</v>
      </c>
      <c r="E36" s="1440">
        <f>IFERROR(INDEX('LFA Expenditure_7B'!G$83:G$182,MATCH('LFA Expenditure_7B imp-exp'!N36,'LFA Expenditure_7B'!B$83:B$182,0)),"")</f>
        <v>0</v>
      </c>
      <c r="F36" s="1439"/>
      <c r="G36" s="1441"/>
      <c r="H36" s="85"/>
      <c r="I36" s="489">
        <f t="shared" si="2"/>
        <v>14</v>
      </c>
      <c r="J36" s="1442">
        <v>286852.57666666701</v>
      </c>
      <c r="K36" s="1440">
        <f>IFERROR(INDEX('LFA Expenditure_7B'!M$83:M$182,MATCH('LFA Expenditure_7B imp-exp'!N36,'LFA Expenditure_7B'!B$83:B$182,0)),"")</f>
        <v>0</v>
      </c>
      <c r="L36" s="1439"/>
      <c r="M36" s="1441"/>
      <c r="N36" s="1434" t="str">
        <f t="shared" si="3"/>
        <v>Int14</v>
      </c>
      <c r="O36" s="1444" t="s">
        <v>2550</v>
      </c>
      <c r="P36" s="989"/>
      <c r="Q36" s="657"/>
      <c r="R36" s="657"/>
      <c r="S36" s="657"/>
      <c r="T36" s="657"/>
    </row>
    <row r="37" spans="1:20" ht="25.5" x14ac:dyDescent="0.2">
      <c r="A37" s="1448" t="s">
        <v>2548</v>
      </c>
      <c r="B37" s="1448" t="s">
        <v>2551</v>
      </c>
      <c r="C37" s="1439">
        <v>1326520.7551282099</v>
      </c>
      <c r="D37" s="1439">
        <f>'PR Expenditure_7A'!F99</f>
        <v>0</v>
      </c>
      <c r="E37" s="1440">
        <f>IFERROR(INDEX('LFA Expenditure_7B'!G$83:G$182,MATCH('LFA Expenditure_7B imp-exp'!N37,'LFA Expenditure_7B'!B$83:B$182,0)),"")</f>
        <v>0</v>
      </c>
      <c r="F37" s="1439"/>
      <c r="G37" s="1441"/>
      <c r="H37" s="85"/>
      <c r="I37" s="489">
        <f t="shared" si="2"/>
        <v>15</v>
      </c>
      <c r="J37" s="1442">
        <v>1326520.7551282099</v>
      </c>
      <c r="K37" s="1440">
        <f>IFERROR(INDEX('LFA Expenditure_7B'!M$83:M$182,MATCH('LFA Expenditure_7B imp-exp'!N37,'LFA Expenditure_7B'!B$83:B$182,0)),"")</f>
        <v>0</v>
      </c>
      <c r="L37" s="1439"/>
      <c r="M37" s="1441"/>
      <c r="N37" s="1434" t="str">
        <f t="shared" si="3"/>
        <v>Int15</v>
      </c>
      <c r="O37" s="1444" t="s">
        <v>2552</v>
      </c>
      <c r="P37" s="989"/>
      <c r="Q37" s="657"/>
      <c r="R37" s="657"/>
      <c r="S37" s="657"/>
      <c r="T37" s="657"/>
    </row>
    <row r="38" spans="1:20" ht="15" customHeight="1" x14ac:dyDescent="0.2">
      <c r="A38" s="1449" t="s">
        <v>63</v>
      </c>
      <c r="B38" s="1449" t="s">
        <v>115</v>
      </c>
      <c r="C38" s="1450" t="s">
        <v>228</v>
      </c>
      <c r="D38" s="1450"/>
      <c r="E38" s="1451" t="s">
        <v>329</v>
      </c>
      <c r="F38" s="1450"/>
      <c r="G38" s="1452"/>
      <c r="H38" s="1453"/>
      <c r="I38" s="502">
        <v>-1</v>
      </c>
      <c r="J38" s="1451" t="s">
        <v>301</v>
      </c>
      <c r="K38" s="1451" t="s">
        <v>328</v>
      </c>
      <c r="L38" s="1450"/>
      <c r="M38" s="1452"/>
      <c r="N38" s="1434"/>
      <c r="O38" s="1454" t="s">
        <v>63</v>
      </c>
      <c r="P38" s="1455"/>
      <c r="Q38" s="1435" t="s">
        <v>203</v>
      </c>
      <c r="R38" s="657"/>
      <c r="S38" s="657"/>
      <c r="T38" s="657"/>
    </row>
    <row r="39" spans="1:20" ht="15" hidden="1" x14ac:dyDescent="0.2">
      <c r="A39" s="1456" t="str">
        <f>IFERROR(IF(INDEX('LFA Expenditure_7B'!C$183:C$198,MATCH(N39,'LFA Expenditure_7B'!B$183:B$198,0))="","",INDEX('LFA Expenditure_7B'!C$183:C$198,MATCH(N39,'LFA Expenditure_7B'!B$183:B$198,0))),"")</f>
        <v/>
      </c>
      <c r="B39" s="1456" t="str">
        <f>IFERROR(IF(INDEX('LFA Expenditure_7B'!D$183:D$198,MATCH(N39,'LFA Expenditure_7B'!B$183:B$198,0))="","",INDEX('LFA Expenditure_7B'!D$183:D$198,MATCH(N39,'LFA Expenditure_7B'!B$183:B$198,0))),"")</f>
        <v/>
      </c>
      <c r="C39" s="1439" t="s">
        <v>217</v>
      </c>
      <c r="D39" s="1439">
        <f>'PR Expenditure_7A'!F184</f>
        <v>0</v>
      </c>
      <c r="E39" s="1440" t="str">
        <f>IFERROR(INDEX('LFA Expenditure_7B'!G$183:G$198,MATCH(N39,'LFA Expenditure_7B'!B$183:B$198,0)),"")</f>
        <v/>
      </c>
      <c r="F39" s="1439"/>
      <c r="G39" s="1441"/>
      <c r="H39" s="85"/>
      <c r="I39" s="489">
        <f>I38+1</f>
        <v>0</v>
      </c>
      <c r="J39" s="1442" t="s">
        <v>296</v>
      </c>
      <c r="K39" s="1440" t="str">
        <f>IFERROR(INDEX('LFA Expenditure_7B'!M$183:M$198,MATCH(N39,'LFA Expenditure_7B'!B$183:B$198,0)),"")</f>
        <v/>
      </c>
      <c r="L39" s="1439"/>
      <c r="M39" s="1441"/>
      <c r="N39" s="1434" t="str">
        <f>"Intcustom"&amp;I39</f>
        <v>Intcustom0</v>
      </c>
      <c r="O39" s="1444" t="str">
        <f>IFERROR(IF(VLOOKUP(A39,'Reference Records'!$B$12:$D$26,3,FALSE)=0,"",VLOOKUP(A39,'Reference Records'!$B$12:$D$26,3,FALSE)),"")</f>
        <v/>
      </c>
      <c r="P39" s="1455"/>
      <c r="Q39" s="1444" t="s">
        <v>201</v>
      </c>
      <c r="R39" s="657"/>
      <c r="S39" s="657"/>
      <c r="T39" s="657"/>
    </row>
    <row r="40" spans="1:20" ht="15" x14ac:dyDescent="0.2">
      <c r="A40" s="1456" t="str">
        <f>IFERROR(IF(INDEX('LFA Expenditure_7B'!C$183:C$198,MATCH(N40,'LFA Expenditure_7B'!B$183:B$198,0))="","",INDEX('LFA Expenditure_7B'!C$183:C$198,MATCH(N40,'LFA Expenditure_7B'!B$183:B$198,0))),"")</f>
        <v/>
      </c>
      <c r="B40" s="1456" t="str">
        <f>IFERROR(IF(INDEX('LFA Expenditure_7B'!D$183:D$198,MATCH(N40,'LFA Expenditure_7B'!B$183:B$198,0))="","",INDEX('LFA Expenditure_7B'!D$183:D$198,MATCH(N40,'LFA Expenditure_7B'!B$183:B$198,0))),"")</f>
        <v/>
      </c>
      <c r="C40" s="1439">
        <v>0</v>
      </c>
      <c r="D40" s="1439">
        <f>'PR Expenditure_7A'!F185</f>
        <v>0</v>
      </c>
      <c r="E40" s="1440">
        <f>IFERROR(INDEX('LFA Expenditure_7B'!G$183:G$198,MATCH(N40,'LFA Expenditure_7B'!B$183:B$198,0)),"")</f>
        <v>0</v>
      </c>
      <c r="F40" s="1439"/>
      <c r="G40" s="1441"/>
      <c r="H40" s="85"/>
      <c r="I40" s="489">
        <f t="shared" ref="I40:I54" si="4">I39+1</f>
        <v>1</v>
      </c>
      <c r="J40" s="1442">
        <v>0</v>
      </c>
      <c r="K40" s="1440">
        <f>IFERROR(INDEX('LFA Expenditure_7B'!M$183:M$198,MATCH(N40,'LFA Expenditure_7B'!B$183:B$198,0)),"")</f>
        <v>0</v>
      </c>
      <c r="L40" s="1439"/>
      <c r="M40" s="1441"/>
      <c r="N40" s="1434" t="str">
        <f t="shared" ref="N40:N54" si="5">"Intcustom"&amp;I40</f>
        <v>Intcustom1</v>
      </c>
      <c r="O40" s="1444" t="str">
        <f>IFERROR(IF(VLOOKUP(A40,'Reference Records'!$B$12:$D$26,3,FALSE)=0,"",VLOOKUP(A40,'Reference Records'!$B$12:$D$26,3,FALSE)),"")</f>
        <v/>
      </c>
      <c r="P40" s="1455"/>
      <c r="Q40" s="1444" t="s">
        <v>2553</v>
      </c>
      <c r="R40" s="657"/>
      <c r="S40" s="657"/>
      <c r="T40" s="657"/>
    </row>
    <row r="41" spans="1:20" ht="15" x14ac:dyDescent="0.2">
      <c r="A41" s="1456" t="str">
        <f>IFERROR(IF(INDEX('LFA Expenditure_7B'!C$183:C$198,MATCH(N41,'LFA Expenditure_7B'!B$183:B$198,0))="","",INDEX('LFA Expenditure_7B'!C$183:C$198,MATCH(N41,'LFA Expenditure_7B'!B$183:B$198,0))),"")</f>
        <v/>
      </c>
      <c r="B41" s="1456" t="str">
        <f>IFERROR(IF(INDEX('LFA Expenditure_7B'!D$183:D$198,MATCH(N41,'LFA Expenditure_7B'!B$183:B$198,0))="","",INDEX('LFA Expenditure_7B'!D$183:D$198,MATCH(N41,'LFA Expenditure_7B'!B$183:B$198,0))),"")</f>
        <v/>
      </c>
      <c r="C41" s="1439">
        <v>0</v>
      </c>
      <c r="D41" s="1439">
        <f>'PR Expenditure_7A'!F186</f>
        <v>0</v>
      </c>
      <c r="E41" s="1440">
        <f>IFERROR(INDEX('LFA Expenditure_7B'!G$183:G$198,MATCH(N41,'LFA Expenditure_7B'!B$183:B$198,0)),"")</f>
        <v>0</v>
      </c>
      <c r="F41" s="1439"/>
      <c r="G41" s="1441"/>
      <c r="H41" s="85"/>
      <c r="I41" s="489">
        <f t="shared" si="4"/>
        <v>2</v>
      </c>
      <c r="J41" s="1442">
        <v>0</v>
      </c>
      <c r="K41" s="1440">
        <f>IFERROR(INDEX('LFA Expenditure_7B'!M$183:M$198,MATCH(N41,'LFA Expenditure_7B'!B$183:B$198,0)),"")</f>
        <v>0</v>
      </c>
      <c r="L41" s="1439"/>
      <c r="M41" s="1441"/>
      <c r="N41" s="1434" t="str">
        <f t="shared" si="5"/>
        <v>Intcustom2</v>
      </c>
      <c r="O41" s="1444" t="str">
        <f>IFERROR(IF(VLOOKUP(A41,'Reference Records'!$B$12:$D$26,3,FALSE)=0,"",VLOOKUP(A41,'Reference Records'!$B$12:$D$26,3,FALSE)),"")</f>
        <v/>
      </c>
      <c r="P41" s="1455"/>
      <c r="Q41" s="1444" t="s">
        <v>2554</v>
      </c>
      <c r="R41" s="657"/>
      <c r="S41" s="657"/>
      <c r="T41" s="657"/>
    </row>
    <row r="42" spans="1:20" ht="15" x14ac:dyDescent="0.2">
      <c r="A42" s="1456" t="str">
        <f>IFERROR(IF(INDEX('LFA Expenditure_7B'!C$183:C$198,MATCH(N42,'LFA Expenditure_7B'!B$183:B$198,0))="","",INDEX('LFA Expenditure_7B'!C$183:C$198,MATCH(N42,'LFA Expenditure_7B'!B$183:B$198,0))),"")</f>
        <v/>
      </c>
      <c r="B42" s="1456" t="str">
        <f>IFERROR(IF(INDEX('LFA Expenditure_7B'!D$183:D$198,MATCH(N42,'LFA Expenditure_7B'!B$183:B$198,0))="","",INDEX('LFA Expenditure_7B'!D$183:D$198,MATCH(N42,'LFA Expenditure_7B'!B$183:B$198,0))),"")</f>
        <v/>
      </c>
      <c r="C42" s="1439">
        <v>0</v>
      </c>
      <c r="D42" s="1439">
        <f>'PR Expenditure_7A'!F187</f>
        <v>0</v>
      </c>
      <c r="E42" s="1440">
        <f>IFERROR(INDEX('LFA Expenditure_7B'!G$183:G$198,MATCH(N42,'LFA Expenditure_7B'!B$183:B$198,0)),"")</f>
        <v>0</v>
      </c>
      <c r="F42" s="1439"/>
      <c r="G42" s="1441"/>
      <c r="H42" s="85"/>
      <c r="I42" s="489">
        <f t="shared" si="4"/>
        <v>3</v>
      </c>
      <c r="J42" s="1442">
        <v>0</v>
      </c>
      <c r="K42" s="1440">
        <f>IFERROR(INDEX('LFA Expenditure_7B'!M$183:M$198,MATCH(N42,'LFA Expenditure_7B'!B$183:B$198,0)),"")</f>
        <v>0</v>
      </c>
      <c r="L42" s="1439"/>
      <c r="M42" s="1441"/>
      <c r="N42" s="1434" t="str">
        <f t="shared" si="5"/>
        <v>Intcustom3</v>
      </c>
      <c r="O42" s="1444" t="str">
        <f>IFERROR(IF(VLOOKUP(A42,'Reference Records'!$B$12:$D$26,3,FALSE)=0,"",VLOOKUP(A42,'Reference Records'!$B$12:$D$26,3,FALSE)),"")</f>
        <v/>
      </c>
      <c r="P42" s="1455"/>
      <c r="Q42" s="1444" t="s">
        <v>2555</v>
      </c>
      <c r="R42" s="657"/>
      <c r="S42" s="657"/>
      <c r="T42" s="657"/>
    </row>
    <row r="43" spans="1:20" ht="15" x14ac:dyDescent="0.2">
      <c r="A43" s="1456" t="str">
        <f>IFERROR(IF(INDEX('LFA Expenditure_7B'!C$183:C$198,MATCH(N43,'LFA Expenditure_7B'!B$183:B$198,0))="","",INDEX('LFA Expenditure_7B'!C$183:C$198,MATCH(N43,'LFA Expenditure_7B'!B$183:B$198,0))),"")</f>
        <v/>
      </c>
      <c r="B43" s="1456" t="str">
        <f>IFERROR(IF(INDEX('LFA Expenditure_7B'!D$183:D$198,MATCH(N43,'LFA Expenditure_7B'!B$183:B$198,0))="","",INDEX('LFA Expenditure_7B'!D$183:D$198,MATCH(N43,'LFA Expenditure_7B'!B$183:B$198,0))),"")</f>
        <v/>
      </c>
      <c r="C43" s="1439">
        <v>0</v>
      </c>
      <c r="D43" s="1439">
        <f>'PR Expenditure_7A'!F188</f>
        <v>0</v>
      </c>
      <c r="E43" s="1440">
        <f>IFERROR(INDEX('LFA Expenditure_7B'!G$183:G$198,MATCH(N43,'LFA Expenditure_7B'!B$183:B$198,0)),"")</f>
        <v>0</v>
      </c>
      <c r="F43" s="1439"/>
      <c r="G43" s="1441"/>
      <c r="H43" s="85"/>
      <c r="I43" s="489">
        <f t="shared" si="4"/>
        <v>4</v>
      </c>
      <c r="J43" s="1442">
        <v>0</v>
      </c>
      <c r="K43" s="1440">
        <f>IFERROR(INDEX('LFA Expenditure_7B'!M$183:M$198,MATCH(N43,'LFA Expenditure_7B'!B$183:B$198,0)),"")</f>
        <v>0</v>
      </c>
      <c r="L43" s="1439"/>
      <c r="M43" s="1441"/>
      <c r="N43" s="1434" t="str">
        <f t="shared" si="5"/>
        <v>Intcustom4</v>
      </c>
      <c r="O43" s="1444" t="str">
        <f>IFERROR(IF(VLOOKUP(A43,'Reference Records'!$B$12:$D$26,3,FALSE)=0,"",VLOOKUP(A43,'Reference Records'!$B$12:$D$26,3,FALSE)),"")</f>
        <v/>
      </c>
      <c r="P43" s="1455"/>
      <c r="Q43" s="1444" t="s">
        <v>2556</v>
      </c>
      <c r="R43" s="657"/>
      <c r="S43" s="657"/>
      <c r="T43" s="657"/>
    </row>
    <row r="44" spans="1:20" ht="15" x14ac:dyDescent="0.2">
      <c r="A44" s="1456" t="str">
        <f>IFERROR(IF(INDEX('LFA Expenditure_7B'!C$183:C$198,MATCH(N44,'LFA Expenditure_7B'!B$183:B$198,0))="","",INDEX('LFA Expenditure_7B'!C$183:C$198,MATCH(N44,'LFA Expenditure_7B'!B$183:B$198,0))),"")</f>
        <v/>
      </c>
      <c r="B44" s="1456" t="str">
        <f>IFERROR(IF(INDEX('LFA Expenditure_7B'!D$183:D$198,MATCH(N44,'LFA Expenditure_7B'!B$183:B$198,0))="","",INDEX('LFA Expenditure_7B'!D$183:D$198,MATCH(N44,'LFA Expenditure_7B'!B$183:B$198,0))),"")</f>
        <v/>
      </c>
      <c r="C44" s="1439">
        <v>0</v>
      </c>
      <c r="D44" s="1439">
        <f>'PR Expenditure_7A'!F189</f>
        <v>0</v>
      </c>
      <c r="E44" s="1440">
        <f>IFERROR(INDEX('LFA Expenditure_7B'!G$183:G$198,MATCH(N44,'LFA Expenditure_7B'!B$183:B$198,0)),"")</f>
        <v>0</v>
      </c>
      <c r="F44" s="1439"/>
      <c r="G44" s="1441"/>
      <c r="H44" s="85"/>
      <c r="I44" s="489">
        <f t="shared" si="4"/>
        <v>5</v>
      </c>
      <c r="J44" s="1442">
        <v>0</v>
      </c>
      <c r="K44" s="1440">
        <f>IFERROR(INDEX('LFA Expenditure_7B'!M$183:M$198,MATCH(N44,'LFA Expenditure_7B'!B$183:B$198,0)),"")</f>
        <v>0</v>
      </c>
      <c r="L44" s="1439"/>
      <c r="M44" s="1441"/>
      <c r="N44" s="1434" t="str">
        <f t="shared" si="5"/>
        <v>Intcustom5</v>
      </c>
      <c r="O44" s="1444" t="str">
        <f>IFERROR(IF(VLOOKUP(A44,'Reference Records'!$B$12:$D$26,3,FALSE)=0,"",VLOOKUP(A44,'Reference Records'!$B$12:$D$26,3,FALSE)),"")</f>
        <v/>
      </c>
      <c r="P44" s="1455"/>
      <c r="Q44" s="1444" t="s">
        <v>2557</v>
      </c>
      <c r="R44" s="657"/>
      <c r="S44" s="657"/>
      <c r="T44" s="657"/>
    </row>
    <row r="45" spans="1:20" ht="15" x14ac:dyDescent="0.2">
      <c r="A45" s="1456" t="str">
        <f>IFERROR(IF(INDEX('LFA Expenditure_7B'!C$183:C$198,MATCH(N45,'LFA Expenditure_7B'!B$183:B$198,0))="","",INDEX('LFA Expenditure_7B'!C$183:C$198,MATCH(N45,'LFA Expenditure_7B'!B$183:B$198,0))),"")</f>
        <v/>
      </c>
      <c r="B45" s="1456" t="str">
        <f>IFERROR(IF(INDEX('LFA Expenditure_7B'!D$183:D$198,MATCH(N45,'LFA Expenditure_7B'!B$183:B$198,0))="","",INDEX('LFA Expenditure_7B'!D$183:D$198,MATCH(N45,'LFA Expenditure_7B'!B$183:B$198,0))),"")</f>
        <v/>
      </c>
      <c r="C45" s="1439">
        <v>0</v>
      </c>
      <c r="D45" s="1439">
        <f>'PR Expenditure_7A'!F190</f>
        <v>0</v>
      </c>
      <c r="E45" s="1440">
        <f>IFERROR(INDEX('LFA Expenditure_7B'!G$183:G$198,MATCH(N45,'LFA Expenditure_7B'!B$183:B$198,0)),"")</f>
        <v>0</v>
      </c>
      <c r="F45" s="1439"/>
      <c r="G45" s="1441"/>
      <c r="H45" s="85"/>
      <c r="I45" s="489">
        <f t="shared" si="4"/>
        <v>6</v>
      </c>
      <c r="J45" s="1442">
        <v>0</v>
      </c>
      <c r="K45" s="1440">
        <f>IFERROR(INDEX('LFA Expenditure_7B'!M$183:M$198,MATCH(N45,'LFA Expenditure_7B'!B$183:B$198,0)),"")</f>
        <v>0</v>
      </c>
      <c r="L45" s="1439"/>
      <c r="M45" s="1441"/>
      <c r="N45" s="1434" t="str">
        <f t="shared" si="5"/>
        <v>Intcustom6</v>
      </c>
      <c r="O45" s="1444" t="str">
        <f>IFERROR(IF(VLOOKUP(A45,'Reference Records'!$B$12:$D$26,3,FALSE)=0,"",VLOOKUP(A45,'Reference Records'!$B$12:$D$26,3,FALSE)),"")</f>
        <v/>
      </c>
      <c r="P45" s="1455"/>
      <c r="Q45" s="1444" t="s">
        <v>2558</v>
      </c>
      <c r="R45" s="657"/>
      <c r="S45" s="657"/>
      <c r="T45" s="657"/>
    </row>
    <row r="46" spans="1:20" ht="15" x14ac:dyDescent="0.2">
      <c r="A46" s="1456" t="str">
        <f>IFERROR(IF(INDEX('LFA Expenditure_7B'!C$183:C$198,MATCH(N46,'LFA Expenditure_7B'!B$183:B$198,0))="","",INDEX('LFA Expenditure_7B'!C$183:C$198,MATCH(N46,'LFA Expenditure_7B'!B$183:B$198,0))),"")</f>
        <v/>
      </c>
      <c r="B46" s="1456" t="str">
        <f>IFERROR(IF(INDEX('LFA Expenditure_7B'!D$183:D$198,MATCH(N46,'LFA Expenditure_7B'!B$183:B$198,0))="","",INDEX('LFA Expenditure_7B'!D$183:D$198,MATCH(N46,'LFA Expenditure_7B'!B$183:B$198,0))),"")</f>
        <v/>
      </c>
      <c r="C46" s="1439">
        <v>0</v>
      </c>
      <c r="D46" s="1439">
        <f>'PR Expenditure_7A'!F191</f>
        <v>0</v>
      </c>
      <c r="E46" s="1440">
        <f>IFERROR(INDEX('LFA Expenditure_7B'!G$183:G$198,MATCH(N46,'LFA Expenditure_7B'!B$183:B$198,0)),"")</f>
        <v>0</v>
      </c>
      <c r="F46" s="1439"/>
      <c r="G46" s="1441"/>
      <c r="H46" s="85"/>
      <c r="I46" s="489">
        <f t="shared" si="4"/>
        <v>7</v>
      </c>
      <c r="J46" s="1442">
        <v>0</v>
      </c>
      <c r="K46" s="1440">
        <f>IFERROR(INDEX('LFA Expenditure_7B'!M$183:M$198,MATCH(N46,'LFA Expenditure_7B'!B$183:B$198,0)),"")</f>
        <v>0</v>
      </c>
      <c r="L46" s="1439"/>
      <c r="M46" s="1441"/>
      <c r="N46" s="1434" t="str">
        <f t="shared" si="5"/>
        <v>Intcustom7</v>
      </c>
      <c r="O46" s="1444" t="str">
        <f>IFERROR(IF(VLOOKUP(A46,'Reference Records'!$B$12:$D$26,3,FALSE)=0,"",VLOOKUP(A46,'Reference Records'!$B$12:$D$26,3,FALSE)),"")</f>
        <v/>
      </c>
      <c r="P46" s="1455"/>
      <c r="Q46" s="1444" t="s">
        <v>2559</v>
      </c>
      <c r="R46" s="657"/>
      <c r="S46" s="657"/>
      <c r="T46" s="657"/>
    </row>
    <row r="47" spans="1:20" ht="15" x14ac:dyDescent="0.2">
      <c r="A47" s="1456" t="str">
        <f>IFERROR(IF(INDEX('LFA Expenditure_7B'!C$183:C$198,MATCH(N47,'LFA Expenditure_7B'!B$183:B$198,0))="","",INDEX('LFA Expenditure_7B'!C$183:C$198,MATCH(N47,'LFA Expenditure_7B'!B$183:B$198,0))),"")</f>
        <v/>
      </c>
      <c r="B47" s="1456" t="str">
        <f>IFERROR(IF(INDEX('LFA Expenditure_7B'!D$183:D$198,MATCH(N47,'LFA Expenditure_7B'!B$183:B$198,0))="","",INDEX('LFA Expenditure_7B'!D$183:D$198,MATCH(N47,'LFA Expenditure_7B'!B$183:B$198,0))),"")</f>
        <v/>
      </c>
      <c r="C47" s="1439">
        <v>0</v>
      </c>
      <c r="D47" s="1439">
        <f>'PR Expenditure_7A'!F192</f>
        <v>0</v>
      </c>
      <c r="E47" s="1440">
        <f>IFERROR(INDEX('LFA Expenditure_7B'!G$183:G$198,MATCH(N47,'LFA Expenditure_7B'!B$183:B$198,0)),"")</f>
        <v>0</v>
      </c>
      <c r="F47" s="1439"/>
      <c r="G47" s="1441"/>
      <c r="H47" s="85"/>
      <c r="I47" s="489">
        <f t="shared" si="4"/>
        <v>8</v>
      </c>
      <c r="J47" s="1442">
        <v>0</v>
      </c>
      <c r="K47" s="1440">
        <f>IFERROR(INDEX('LFA Expenditure_7B'!M$183:M$198,MATCH(N47,'LFA Expenditure_7B'!B$183:B$198,0)),"")</f>
        <v>0</v>
      </c>
      <c r="L47" s="1439"/>
      <c r="M47" s="1441"/>
      <c r="N47" s="1434" t="str">
        <f t="shared" si="5"/>
        <v>Intcustom8</v>
      </c>
      <c r="O47" s="1444" t="str">
        <f>IFERROR(IF(VLOOKUP(A47,'Reference Records'!$B$12:$D$26,3,FALSE)=0,"",VLOOKUP(A47,'Reference Records'!$B$12:$D$26,3,FALSE)),"")</f>
        <v/>
      </c>
      <c r="P47" s="1455"/>
      <c r="Q47" s="1444" t="s">
        <v>2560</v>
      </c>
      <c r="R47" s="657"/>
      <c r="S47" s="657"/>
      <c r="T47" s="657"/>
    </row>
    <row r="48" spans="1:20" ht="15" x14ac:dyDescent="0.2">
      <c r="A48" s="1456" t="str">
        <f>IFERROR(IF(INDEX('LFA Expenditure_7B'!C$183:C$198,MATCH(N48,'LFA Expenditure_7B'!B$183:B$198,0))="","",INDEX('LFA Expenditure_7B'!C$183:C$198,MATCH(N48,'LFA Expenditure_7B'!B$183:B$198,0))),"")</f>
        <v/>
      </c>
      <c r="B48" s="1456" t="str">
        <f>IFERROR(IF(INDEX('LFA Expenditure_7B'!D$183:D$198,MATCH(N48,'LFA Expenditure_7B'!B$183:B$198,0))="","",INDEX('LFA Expenditure_7B'!D$183:D$198,MATCH(N48,'LFA Expenditure_7B'!B$183:B$198,0))),"")</f>
        <v/>
      </c>
      <c r="C48" s="1439">
        <v>0</v>
      </c>
      <c r="D48" s="1439">
        <f>'PR Expenditure_7A'!F193</f>
        <v>0</v>
      </c>
      <c r="E48" s="1440">
        <f>IFERROR(INDEX('LFA Expenditure_7B'!G$183:G$198,MATCH(N48,'LFA Expenditure_7B'!B$183:B$198,0)),"")</f>
        <v>0</v>
      </c>
      <c r="F48" s="1439"/>
      <c r="G48" s="1441"/>
      <c r="H48" s="85"/>
      <c r="I48" s="489">
        <f t="shared" si="4"/>
        <v>9</v>
      </c>
      <c r="J48" s="1442">
        <v>0</v>
      </c>
      <c r="K48" s="1440">
        <f>IFERROR(INDEX('LFA Expenditure_7B'!M$183:M$198,MATCH(N48,'LFA Expenditure_7B'!B$183:B$198,0)),"")</f>
        <v>0</v>
      </c>
      <c r="L48" s="1439"/>
      <c r="M48" s="1441"/>
      <c r="N48" s="1434" t="str">
        <f t="shared" si="5"/>
        <v>Intcustom9</v>
      </c>
      <c r="O48" s="1444" t="str">
        <f>IFERROR(IF(VLOOKUP(A48,'Reference Records'!$B$12:$D$26,3,FALSE)=0,"",VLOOKUP(A48,'Reference Records'!$B$12:$D$26,3,FALSE)),"")</f>
        <v/>
      </c>
      <c r="P48" s="1455"/>
      <c r="Q48" s="1444" t="s">
        <v>2561</v>
      </c>
      <c r="R48" s="657"/>
      <c r="S48" s="657"/>
      <c r="T48" s="657"/>
    </row>
    <row r="49" spans="1:20" ht="15" x14ac:dyDescent="0.2">
      <c r="A49" s="1456" t="str">
        <f>IFERROR(IF(INDEX('LFA Expenditure_7B'!C$183:C$198,MATCH(N49,'LFA Expenditure_7B'!B$183:B$198,0))="","",INDEX('LFA Expenditure_7B'!C$183:C$198,MATCH(N49,'LFA Expenditure_7B'!B$183:B$198,0))),"")</f>
        <v/>
      </c>
      <c r="B49" s="1456" t="str">
        <f>IFERROR(IF(INDEX('LFA Expenditure_7B'!D$183:D$198,MATCH(N49,'LFA Expenditure_7B'!B$183:B$198,0))="","",INDEX('LFA Expenditure_7B'!D$183:D$198,MATCH(N49,'LFA Expenditure_7B'!B$183:B$198,0))),"")</f>
        <v/>
      </c>
      <c r="C49" s="1439">
        <v>0</v>
      </c>
      <c r="D49" s="1439">
        <f>'PR Expenditure_7A'!F194</f>
        <v>0</v>
      </c>
      <c r="E49" s="1440">
        <f>IFERROR(INDEX('LFA Expenditure_7B'!G$183:G$198,MATCH(N49,'LFA Expenditure_7B'!B$183:B$198,0)),"")</f>
        <v>0</v>
      </c>
      <c r="F49" s="1439"/>
      <c r="G49" s="1441"/>
      <c r="H49" s="85"/>
      <c r="I49" s="489">
        <f t="shared" si="4"/>
        <v>10</v>
      </c>
      <c r="J49" s="1442">
        <v>0</v>
      </c>
      <c r="K49" s="1440">
        <f>IFERROR(INDEX('LFA Expenditure_7B'!M$183:M$198,MATCH(N49,'LFA Expenditure_7B'!B$183:B$198,0)),"")</f>
        <v>0</v>
      </c>
      <c r="L49" s="1439"/>
      <c r="M49" s="1441"/>
      <c r="N49" s="1434" t="str">
        <f t="shared" si="5"/>
        <v>Intcustom10</v>
      </c>
      <c r="O49" s="1444" t="str">
        <f>IFERROR(IF(VLOOKUP(A49,'Reference Records'!$B$12:$D$26,3,FALSE)=0,"",VLOOKUP(A49,'Reference Records'!$B$12:$D$26,3,FALSE)),"")</f>
        <v/>
      </c>
      <c r="P49" s="1455"/>
      <c r="Q49" s="1444" t="s">
        <v>2562</v>
      </c>
      <c r="R49" s="657"/>
      <c r="S49" s="657"/>
      <c r="T49" s="657"/>
    </row>
    <row r="50" spans="1:20" ht="15" x14ac:dyDescent="0.2">
      <c r="A50" s="1456" t="str">
        <f>IFERROR(IF(INDEX('LFA Expenditure_7B'!C$183:C$198,MATCH(N50,'LFA Expenditure_7B'!B$183:B$198,0))="","",INDEX('LFA Expenditure_7B'!C$183:C$198,MATCH(N50,'LFA Expenditure_7B'!B$183:B$198,0))),"")</f>
        <v/>
      </c>
      <c r="B50" s="1456" t="str">
        <f>IFERROR(IF(INDEX('LFA Expenditure_7B'!D$183:D$198,MATCH(N50,'LFA Expenditure_7B'!B$183:B$198,0))="","",INDEX('LFA Expenditure_7B'!D$183:D$198,MATCH(N50,'LFA Expenditure_7B'!B$183:B$198,0))),"")</f>
        <v/>
      </c>
      <c r="C50" s="1439">
        <v>0</v>
      </c>
      <c r="D50" s="1439">
        <f>'PR Expenditure_7A'!F195</f>
        <v>0</v>
      </c>
      <c r="E50" s="1440">
        <f>IFERROR(INDEX('LFA Expenditure_7B'!G$183:G$198,MATCH(N50,'LFA Expenditure_7B'!B$183:B$198,0)),"")</f>
        <v>0</v>
      </c>
      <c r="F50" s="1439"/>
      <c r="G50" s="1441"/>
      <c r="H50" s="85"/>
      <c r="I50" s="489">
        <f t="shared" si="4"/>
        <v>11</v>
      </c>
      <c r="J50" s="1442">
        <v>0</v>
      </c>
      <c r="K50" s="1440">
        <f>IFERROR(INDEX('LFA Expenditure_7B'!M$183:M$198,MATCH(N50,'LFA Expenditure_7B'!B$183:B$198,0)),"")</f>
        <v>0</v>
      </c>
      <c r="L50" s="1439"/>
      <c r="M50" s="1441"/>
      <c r="N50" s="1434" t="str">
        <f t="shared" si="5"/>
        <v>Intcustom11</v>
      </c>
      <c r="O50" s="1444" t="str">
        <f>IFERROR(IF(VLOOKUP(A50,'Reference Records'!$B$12:$D$26,3,FALSE)=0,"",VLOOKUP(A50,'Reference Records'!$B$12:$D$26,3,FALSE)),"")</f>
        <v/>
      </c>
      <c r="P50" s="1455"/>
      <c r="Q50" s="1444" t="s">
        <v>2563</v>
      </c>
      <c r="R50" s="657"/>
      <c r="S50" s="657"/>
      <c r="T50" s="657"/>
    </row>
    <row r="51" spans="1:20" ht="15" x14ac:dyDescent="0.2">
      <c r="A51" s="1456" t="str">
        <f>IFERROR(IF(INDEX('LFA Expenditure_7B'!C$183:C$198,MATCH(N51,'LFA Expenditure_7B'!B$183:B$198,0))="","",INDEX('LFA Expenditure_7B'!C$183:C$198,MATCH(N51,'LFA Expenditure_7B'!B$183:B$198,0))),"")</f>
        <v/>
      </c>
      <c r="B51" s="1456" t="str">
        <f>IFERROR(IF(INDEX('LFA Expenditure_7B'!D$183:D$198,MATCH(N51,'LFA Expenditure_7B'!B$183:B$198,0))="","",INDEX('LFA Expenditure_7B'!D$183:D$198,MATCH(N51,'LFA Expenditure_7B'!B$183:B$198,0))),"")</f>
        <v/>
      </c>
      <c r="C51" s="1439">
        <v>0</v>
      </c>
      <c r="D51" s="1439">
        <f>'PR Expenditure_7A'!F196</f>
        <v>0</v>
      </c>
      <c r="E51" s="1440">
        <f>IFERROR(INDEX('LFA Expenditure_7B'!G$183:G$198,MATCH(N51,'LFA Expenditure_7B'!B$183:B$198,0)),"")</f>
        <v>0</v>
      </c>
      <c r="F51" s="1439"/>
      <c r="G51" s="1441"/>
      <c r="H51" s="85"/>
      <c r="I51" s="489">
        <f t="shared" si="4"/>
        <v>12</v>
      </c>
      <c r="J51" s="1442">
        <v>0</v>
      </c>
      <c r="K51" s="1440">
        <f>IFERROR(INDEX('LFA Expenditure_7B'!M$183:M$198,MATCH(N51,'LFA Expenditure_7B'!B$183:B$198,0)),"")</f>
        <v>0</v>
      </c>
      <c r="L51" s="1439"/>
      <c r="M51" s="1441"/>
      <c r="N51" s="1434" t="str">
        <f t="shared" si="5"/>
        <v>Intcustom12</v>
      </c>
      <c r="O51" s="1444" t="str">
        <f>IFERROR(IF(VLOOKUP(A51,'Reference Records'!$B$12:$D$26,3,FALSE)=0,"",VLOOKUP(A51,'Reference Records'!$B$12:$D$26,3,FALSE)),"")</f>
        <v/>
      </c>
      <c r="P51" s="1455"/>
      <c r="Q51" s="1444" t="s">
        <v>2564</v>
      </c>
      <c r="R51" s="657"/>
      <c r="S51" s="657"/>
      <c r="T51" s="657"/>
    </row>
    <row r="52" spans="1:20" ht="15" x14ac:dyDescent="0.2">
      <c r="A52" s="1456" t="str">
        <f>IFERROR(IF(INDEX('LFA Expenditure_7B'!C$183:C$198,MATCH(N52,'LFA Expenditure_7B'!B$183:B$198,0))="","",INDEX('LFA Expenditure_7B'!C$183:C$198,MATCH(N52,'LFA Expenditure_7B'!B$183:B$198,0))),"")</f>
        <v/>
      </c>
      <c r="B52" s="1456" t="str">
        <f>IFERROR(IF(INDEX('LFA Expenditure_7B'!D$183:D$198,MATCH(N52,'LFA Expenditure_7B'!B$183:B$198,0))="","",INDEX('LFA Expenditure_7B'!D$183:D$198,MATCH(N52,'LFA Expenditure_7B'!B$183:B$198,0))),"")</f>
        <v/>
      </c>
      <c r="C52" s="1439">
        <v>0</v>
      </c>
      <c r="D52" s="1439">
        <f>'PR Expenditure_7A'!F197</f>
        <v>0</v>
      </c>
      <c r="E52" s="1440">
        <f>IFERROR(INDEX('LFA Expenditure_7B'!G$183:G$198,MATCH(N52,'LFA Expenditure_7B'!B$183:B$198,0)),"")</f>
        <v>0</v>
      </c>
      <c r="F52" s="1439"/>
      <c r="G52" s="1441"/>
      <c r="H52" s="85"/>
      <c r="I52" s="489">
        <f t="shared" si="4"/>
        <v>13</v>
      </c>
      <c r="J52" s="1442">
        <v>0</v>
      </c>
      <c r="K52" s="1440">
        <f>IFERROR(INDEX('LFA Expenditure_7B'!M$183:M$198,MATCH(N52,'LFA Expenditure_7B'!B$183:B$198,0)),"")</f>
        <v>0</v>
      </c>
      <c r="L52" s="1439"/>
      <c r="M52" s="1441"/>
      <c r="N52" s="1434" t="str">
        <f t="shared" si="5"/>
        <v>Intcustom13</v>
      </c>
      <c r="O52" s="1444" t="str">
        <f>IFERROR(IF(VLOOKUP(A52,'Reference Records'!$B$12:$D$26,3,FALSE)=0,"",VLOOKUP(A52,'Reference Records'!$B$12:$D$26,3,FALSE)),"")</f>
        <v/>
      </c>
      <c r="P52" s="1455"/>
      <c r="Q52" s="1444" t="s">
        <v>2565</v>
      </c>
      <c r="R52" s="657"/>
      <c r="S52" s="657"/>
      <c r="T52" s="657"/>
    </row>
    <row r="53" spans="1:20" ht="15" x14ac:dyDescent="0.2">
      <c r="A53" s="1456" t="str">
        <f>IFERROR(IF(INDEX('LFA Expenditure_7B'!C$183:C$198,MATCH(N53,'LFA Expenditure_7B'!B$183:B$198,0))="","",INDEX('LFA Expenditure_7B'!C$183:C$198,MATCH(N53,'LFA Expenditure_7B'!B$183:B$198,0))),"")</f>
        <v/>
      </c>
      <c r="B53" s="1456" t="str">
        <f>IFERROR(IF(INDEX('LFA Expenditure_7B'!D$183:D$198,MATCH(N53,'LFA Expenditure_7B'!B$183:B$198,0))="","",INDEX('LFA Expenditure_7B'!D$183:D$198,MATCH(N53,'LFA Expenditure_7B'!B$183:B$198,0))),"")</f>
        <v/>
      </c>
      <c r="C53" s="1439">
        <v>0</v>
      </c>
      <c r="D53" s="1439">
        <f>'PR Expenditure_7A'!F198</f>
        <v>0</v>
      </c>
      <c r="E53" s="1440">
        <f>IFERROR(INDEX('LFA Expenditure_7B'!G$183:G$198,MATCH(N53,'LFA Expenditure_7B'!B$183:B$198,0)),"")</f>
        <v>0</v>
      </c>
      <c r="F53" s="1439"/>
      <c r="G53" s="1441"/>
      <c r="H53" s="85"/>
      <c r="I53" s="489">
        <f t="shared" si="4"/>
        <v>14</v>
      </c>
      <c r="J53" s="1442">
        <v>0</v>
      </c>
      <c r="K53" s="1440">
        <f>IFERROR(INDEX('LFA Expenditure_7B'!M$183:M$198,MATCH(N53,'LFA Expenditure_7B'!B$183:B$198,0)),"")</f>
        <v>0</v>
      </c>
      <c r="L53" s="1439"/>
      <c r="M53" s="1441"/>
      <c r="N53" s="1434" t="str">
        <f t="shared" si="5"/>
        <v>Intcustom14</v>
      </c>
      <c r="O53" s="1444" t="str">
        <f>IFERROR(IF(VLOOKUP(A53,'Reference Records'!$B$12:$D$26,3,FALSE)=0,"",VLOOKUP(A53,'Reference Records'!$B$12:$D$26,3,FALSE)),"")</f>
        <v/>
      </c>
      <c r="P53" s="1455"/>
      <c r="Q53" s="1444" t="s">
        <v>2566</v>
      </c>
      <c r="R53" s="657"/>
      <c r="S53" s="657"/>
      <c r="T53" s="657"/>
    </row>
    <row r="54" spans="1:20" ht="15" x14ac:dyDescent="0.2">
      <c r="A54" s="1456" t="str">
        <f>IFERROR(IF(INDEX('LFA Expenditure_7B'!C$183:C$198,MATCH(N54,'LFA Expenditure_7B'!B$183:B$198,0))="","",INDEX('LFA Expenditure_7B'!C$183:C$198,MATCH(N54,'LFA Expenditure_7B'!B$183:B$198,0))),"")</f>
        <v/>
      </c>
      <c r="B54" s="1456" t="str">
        <f>IFERROR(IF(INDEX('LFA Expenditure_7B'!D$183:D$198,MATCH(N54,'LFA Expenditure_7B'!B$183:B$198,0))="","",INDEX('LFA Expenditure_7B'!D$183:D$198,MATCH(N54,'LFA Expenditure_7B'!B$183:B$198,0))),"")</f>
        <v/>
      </c>
      <c r="C54" s="1439">
        <v>0</v>
      </c>
      <c r="D54" s="1439">
        <f>'PR Expenditure_7A'!F199</f>
        <v>0</v>
      </c>
      <c r="E54" s="1440">
        <f>IFERROR(INDEX('LFA Expenditure_7B'!G$183:G$198,MATCH(N54,'LFA Expenditure_7B'!B$183:B$198,0)),"")</f>
        <v>0</v>
      </c>
      <c r="F54" s="1439"/>
      <c r="G54" s="1441"/>
      <c r="H54" s="85"/>
      <c r="I54" s="489">
        <f t="shared" si="4"/>
        <v>15</v>
      </c>
      <c r="J54" s="1442">
        <v>0</v>
      </c>
      <c r="K54" s="1440">
        <f>IFERROR(INDEX('LFA Expenditure_7B'!M$183:M$198,MATCH(N54,'LFA Expenditure_7B'!B$183:B$198,0)),"")</f>
        <v>0</v>
      </c>
      <c r="L54" s="1439"/>
      <c r="M54" s="1441"/>
      <c r="N54" s="1434" t="str">
        <f t="shared" si="5"/>
        <v>Intcustom15</v>
      </c>
      <c r="O54" s="1444" t="str">
        <f>IFERROR(IF(VLOOKUP(A54,'Reference Records'!$B$12:$D$26,3,FALSE)=0,"",VLOOKUP(A54,'Reference Records'!$B$12:$D$26,3,FALSE)),"")</f>
        <v/>
      </c>
      <c r="P54" s="1455"/>
      <c r="Q54" s="1444" t="s">
        <v>2567</v>
      </c>
      <c r="R54" s="657"/>
      <c r="S54" s="657"/>
      <c r="T54" s="657"/>
    </row>
    <row r="55" spans="1:20" x14ac:dyDescent="0.2">
      <c r="A55" s="500"/>
      <c r="B55" s="245"/>
      <c r="C55" s="245"/>
      <c r="D55" s="245"/>
      <c r="E55" s="245"/>
      <c r="F55" s="245"/>
      <c r="G55" s="245"/>
      <c r="H55" s="245"/>
      <c r="I55" s="499"/>
      <c r="J55" s="245"/>
      <c r="K55" s="245"/>
      <c r="L55" s="245"/>
      <c r="M55" s="245"/>
      <c r="N55" s="655"/>
      <c r="O55" s="656"/>
      <c r="P55" s="989"/>
      <c r="Q55" s="657"/>
      <c r="R55" s="657"/>
      <c r="S55" s="657"/>
      <c r="T55" s="657"/>
    </row>
    <row r="56" spans="1:20" s="495" customFormat="1" ht="45" x14ac:dyDescent="0.25">
      <c r="A56" s="1417" t="s">
        <v>304</v>
      </c>
      <c r="B56" s="1417" t="s">
        <v>303</v>
      </c>
      <c r="C56" s="1433" t="s">
        <v>228</v>
      </c>
      <c r="D56" s="1433" t="s">
        <v>327</v>
      </c>
      <c r="E56" s="1433" t="s">
        <v>326</v>
      </c>
      <c r="F56" s="1433" t="s">
        <v>226</v>
      </c>
      <c r="G56" s="1433" t="s">
        <v>299</v>
      </c>
      <c r="H56" s="1433" t="s">
        <v>325</v>
      </c>
      <c r="I56" s="489">
        <v>-1</v>
      </c>
      <c r="J56" s="1433" t="s">
        <v>301</v>
      </c>
      <c r="K56" s="1433" t="s">
        <v>300</v>
      </c>
      <c r="L56" s="1433"/>
      <c r="M56" s="1433"/>
      <c r="N56" s="1457"/>
      <c r="O56" s="1447" t="s">
        <v>203</v>
      </c>
      <c r="P56" s="990"/>
      <c r="Q56" s="660"/>
      <c r="R56" s="660"/>
      <c r="S56" s="660"/>
      <c r="T56" s="662"/>
    </row>
    <row r="57" spans="1:20" ht="21.75" hidden="1" customHeight="1" x14ac:dyDescent="0.2">
      <c r="A57" s="1448" t="s">
        <v>298</v>
      </c>
      <c r="B57" s="1458" t="s">
        <v>297</v>
      </c>
      <c r="C57" s="1439" t="s">
        <v>217</v>
      </c>
      <c r="D57" s="1439" t="e">
        <f>'PR Expenditure_7A'!#REF!</f>
        <v>#REF!</v>
      </c>
      <c r="E57" s="1459" t="str">
        <f>IFERROR(INDEX('LFA Expenditure_7B'!G$204:G$253,MATCH(N57,'LFA Expenditure_7B'!B$204:B$253,0)),"")</f>
        <v/>
      </c>
      <c r="F57" s="1439"/>
      <c r="G57" s="1441"/>
      <c r="H57" s="85"/>
      <c r="I57" s="489">
        <f>I56+1</f>
        <v>0</v>
      </c>
      <c r="J57" s="1442" t="s">
        <v>296</v>
      </c>
      <c r="K57" s="1459" t="str">
        <f>IFERROR(INDEX('LFA Expenditure_7B'!M$204:M$253,MATCH(N57,'LFA Expenditure_7B'!B$204:B$253,0)),"")</f>
        <v/>
      </c>
      <c r="L57" s="1439"/>
      <c r="M57" s="1441"/>
      <c r="N57" s="1434" t="str">
        <f>"IP"&amp;I57</f>
        <v>IP0</v>
      </c>
      <c r="O57" s="1444" t="s">
        <v>201</v>
      </c>
      <c r="P57" s="989"/>
      <c r="Q57" s="657"/>
      <c r="R57" s="657"/>
      <c r="S57" s="657"/>
      <c r="T57" s="649"/>
    </row>
    <row r="58" spans="1:20" ht="21.75" customHeight="1" x14ac:dyDescent="0.2">
      <c r="A58" s="1448" t="s">
        <v>2483</v>
      </c>
      <c r="B58" s="1458" t="s">
        <v>2568</v>
      </c>
      <c r="C58" s="1439">
        <v>3671084.8697182098</v>
      </c>
      <c r="D58" s="1439" t="e">
        <f>'PR Expenditure_7A'!#REF!</f>
        <v>#REF!</v>
      </c>
      <c r="E58" s="1459">
        <f>IFERROR(INDEX('LFA Expenditure_7B'!G$204:G$253,MATCH(N58,'LFA Expenditure_7B'!B$204:B$253,0)),"")</f>
        <v>0</v>
      </c>
      <c r="F58" s="1439"/>
      <c r="G58" s="1441"/>
      <c r="H58" s="85"/>
      <c r="I58" s="489">
        <f>I57+1</f>
        <v>1</v>
      </c>
      <c r="J58" s="1442">
        <v>4234118.3328812504</v>
      </c>
      <c r="K58" s="1459">
        <f>IFERROR(INDEX('LFA Expenditure_7B'!M$204:M$253,MATCH(N58,'LFA Expenditure_7B'!B$204:B$253,0)),"")</f>
        <v>0</v>
      </c>
      <c r="L58" s="1439"/>
      <c r="M58" s="1441"/>
      <c r="N58" s="1434" t="str">
        <f>"IP"&amp;I58</f>
        <v>IP1</v>
      </c>
      <c r="O58" s="1444" t="s">
        <v>2569</v>
      </c>
      <c r="P58" s="989"/>
      <c r="Q58" s="657"/>
      <c r="R58" s="657"/>
      <c r="S58" s="657"/>
      <c r="T58" s="649"/>
    </row>
    <row r="59" spans="1:20" x14ac:dyDescent="0.2">
      <c r="N59" s="649"/>
      <c r="O59" s="650"/>
      <c r="P59" s="991"/>
      <c r="Q59" s="649"/>
      <c r="R59" s="649"/>
      <c r="S59" s="649"/>
      <c r="T59" s="649"/>
    </row>
    <row r="60" spans="1:20" x14ac:dyDescent="0.2">
      <c r="N60" s="649"/>
      <c r="O60" s="650"/>
      <c r="P60" s="991"/>
      <c r="Q60" s="649"/>
      <c r="R60" s="649"/>
      <c r="S60" s="649"/>
      <c r="T60" s="649"/>
    </row>
    <row r="61" spans="1:20" x14ac:dyDescent="0.2">
      <c r="N61" s="649"/>
      <c r="O61" s="650"/>
      <c r="P61" s="991"/>
      <c r="Q61" s="649"/>
      <c r="R61" s="649"/>
      <c r="S61" s="649"/>
      <c r="T61" s="649"/>
    </row>
    <row r="62" spans="1:20" x14ac:dyDescent="0.2">
      <c r="N62" s="649"/>
      <c r="O62" s="650"/>
      <c r="P62" s="991"/>
      <c r="Q62" s="649"/>
      <c r="R62" s="649"/>
      <c r="S62" s="649"/>
      <c r="T62" s="649"/>
    </row>
    <row r="63" spans="1:20" x14ac:dyDescent="0.2">
      <c r="N63" s="649"/>
      <c r="O63" s="650"/>
      <c r="P63" s="991"/>
      <c r="Q63" s="649"/>
      <c r="R63" s="649"/>
      <c r="S63" s="649"/>
      <c r="T63" s="649"/>
    </row>
    <row r="64" spans="1:20" x14ac:dyDescent="0.2">
      <c r="N64" s="649"/>
      <c r="O64" s="650"/>
      <c r="P64" s="991"/>
      <c r="Q64" s="649"/>
      <c r="R64" s="649"/>
      <c r="S64" s="649"/>
      <c r="T64" s="649"/>
    </row>
    <row r="68" ht="15.75" customHeight="1" x14ac:dyDescent="0.2"/>
  </sheetData>
  <sheetProtection formatCells="0" formatColumns="0" formatRows="0" sort="0" autoFilter="0"/>
  <dataValidations count="9">
    <dataValidation type="list" allowBlank="1" showInputMessage="1" showErrorMessage="1" sqref="A39:A54" xr:uid="{00000000-0002-0000-2000-000000000000}">
      <formula1>Module_List</formula1>
    </dataValidation>
    <dataValidation type="list" allowBlank="1" showInputMessage="1" showErrorMessage="1" sqref="B57:B58" xr:uid="{00000000-0002-0000-2000-000001000000}">
      <formula1>Type_of_Recipient</formula1>
    </dataValidation>
    <dataValidation type="decimal" allowBlank="1" showInputMessage="1" showErrorMessage="1" errorTitle="X-Author for Excel" error="Please enter a valid numeric value. Valid range for Budget for Reporting Period is -9999999999.99 to 9999999999.99." promptTitle="X-Author for Excel" sqref="C2:C15 C22:C37 C39:C54 C57:C58" xr:uid="{00000000-0002-0000-2000-000002000000}">
      <formula1>-9999999999.99</formula1>
      <formula2>9999999999.99</formula2>
    </dataValidation>
    <dataValidation type="decimal" allowBlank="1" showInputMessage="1" showErrorMessage="1" errorTitle="X-Author for Excel" error="Please enter a valid numeric value. Valid range for LFA Adjustment on Expenditures is -9999999999.99 to 9999999999.99." promptTitle="X-Author for Excel" sqref="E2:E15 E22:E37 E39:E54 E57:E58" xr:uid="{00000000-0002-0000-2000-000003000000}">
      <formula1>-9999999999.99</formula1>
      <formula2>9999999999.99</formula2>
    </dataValidation>
    <dataValidation type="decimal" allowBlank="1" showInputMessage="1" showErrorMessage="1" errorTitle="X-Author for Excel" error="Please enter a valid numeric value. Valid range for Cumulative Budget is -9999999999.99 to 9999999999.99." promptTitle="X-Author for Excel" sqref="J2:J15 J22:J37 J39:J54 J57:J58" xr:uid="{00000000-0002-0000-2000-000004000000}">
      <formula1>-9999999999.99</formula1>
      <formula2>9999999999.99</formula2>
    </dataValidation>
    <dataValidation type="decimal" allowBlank="1" showInputMessage="1" showErrorMessage="1" errorTitle="X-Author for Excel" error="Please enter a valid numeric value. Valid range for LFA Cumulative Expenditures is -9999999999.99 to 9999999999.99." promptTitle="X-Author for Excel" sqref="K2:K15 K22:K37 K39:K54 K57:K58" xr:uid="{00000000-0002-0000-2000-000005000000}">
      <formula1>-9999999999.99</formula1>
      <formula2>9999999999.99</formula2>
    </dataValidation>
    <dataValidation type="custom" allowBlank="1" showInputMessage="1" showErrorMessage="1" errorTitle="X-Author for Excel" error="Id and Lookup fields are not editable." promptTitle="X-Author for Excel" sqref="O2:O15 O22:O37 Q39:Q54 O57:O58" xr:uid="{00000000-0002-0000-2000-000006000000}">
      <formula1>""</formula1>
    </dataValidation>
    <dataValidation type="decimal" allowBlank="1" showInputMessage="1" showErrorMessage="1" errorTitle="X-Author for Excel" error="Please enter a valid numeric value. Valid range for Cost Grouping Number is -99999 to 99999." promptTitle="X-Author for Excel" sqref="P2:P15" xr:uid="{00000000-0002-0000-2000-000007000000}">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Q2:Q15" xr:uid="{00000000-0002-0000-2000-000008000000}">
      <formula1>-1000000000000000000</formula1>
      <formula2>1000000000000000000</formula2>
    </dataValidation>
  </dataValidations>
  <printOptions horizontalCentered="1"/>
  <pageMargins left="0.25" right="0.25" top="0.75" bottom="0.75" header="0.3" footer="0.3"/>
  <pageSetup paperSize="9" scale="42" orientation="landscape" r:id="rId1"/>
  <headerFooter>
    <oddFooter>&amp;L&amp;A&amp;R&amp;P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8">
    <tabColor rgb="FF3FAF01"/>
  </sheetPr>
  <dimension ref="A1:W246"/>
  <sheetViews>
    <sheetView showGridLines="0" topLeftCell="H1" zoomScale="70" zoomScaleNormal="70" workbookViewId="0">
      <selection activeCell="J201" sqref="J201"/>
    </sheetView>
  </sheetViews>
  <sheetFormatPr baseColWidth="10" defaultColWidth="8.85546875" defaultRowHeight="14.25" x14ac:dyDescent="0.2"/>
  <cols>
    <col min="1" max="1" width="6.42578125" style="1349" hidden="1" customWidth="1"/>
    <col min="2" max="2" width="9.42578125" style="1349" hidden="1" customWidth="1"/>
    <col min="3" max="3" width="57.85546875" style="517" customWidth="1"/>
    <col min="4" max="4" width="53.5703125" style="517" customWidth="1"/>
    <col min="5" max="5" width="19" style="517" customWidth="1"/>
    <col min="6" max="6" width="29.140625" style="517" bestFit="1" customWidth="1"/>
    <col min="7" max="7" width="36" style="517" customWidth="1"/>
    <col min="8" max="8" width="19" style="517" customWidth="1"/>
    <col min="9" max="9" width="24.42578125" style="517" customWidth="1"/>
    <col min="10" max="10" width="63.85546875" style="517" customWidth="1"/>
    <col min="11" max="11" width="20.85546875" style="516" customWidth="1"/>
    <col min="12" max="13" width="19.85546875" style="516" customWidth="1"/>
    <col min="14" max="14" width="0.140625" style="516" customWidth="1"/>
    <col min="15" max="15" width="25.42578125" style="515" customWidth="1"/>
    <col min="16" max="16" width="65.42578125" style="515" customWidth="1"/>
    <col min="17" max="17" width="8.85546875" style="513" customWidth="1"/>
    <col min="18" max="18" width="8.85546875" style="514" customWidth="1"/>
    <col min="19" max="23" width="8.85546875" style="513" customWidth="1"/>
    <col min="24" max="16384" width="8.85546875" style="513"/>
  </cols>
  <sheetData>
    <row r="1" spans="1:23" s="515" customFormat="1" ht="38.25" customHeight="1" x14ac:dyDescent="0.2">
      <c r="A1" s="1349"/>
      <c r="B1" s="1349"/>
      <c r="C1" s="2012" t="str">
        <f>CoverSheet!A1</f>
        <v>Informe de progreso y solicitud de desembolso</v>
      </c>
      <c r="D1" s="2012"/>
      <c r="E1" s="2012"/>
      <c r="F1" s="2012"/>
      <c r="G1" s="2012"/>
      <c r="H1" s="2012"/>
      <c r="I1" s="2012"/>
      <c r="J1" s="2012"/>
      <c r="K1" s="2012"/>
      <c r="L1" s="2012"/>
      <c r="M1" s="2012"/>
      <c r="N1" s="2012"/>
      <c r="O1" s="2012"/>
      <c r="P1" s="2012"/>
      <c r="R1" s="514"/>
    </row>
    <row r="2" spans="1:23" s="515" customFormat="1" ht="9.75" customHeight="1" thickBot="1" x14ac:dyDescent="0.25">
      <c r="A2" s="1349"/>
      <c r="B2" s="1349"/>
      <c r="C2" s="517"/>
      <c r="D2" s="517"/>
      <c r="E2" s="517"/>
      <c r="F2" s="517"/>
      <c r="G2" s="517"/>
      <c r="H2" s="517"/>
      <c r="I2" s="517"/>
      <c r="J2" s="517"/>
      <c r="K2" s="516"/>
      <c r="L2" s="516"/>
      <c r="M2" s="516"/>
      <c r="N2" s="516"/>
      <c r="R2" s="514"/>
    </row>
    <row r="3" spans="1:23" s="515" customFormat="1" ht="40.5" customHeight="1" thickBot="1" x14ac:dyDescent="0.25">
      <c r="A3" s="1349"/>
      <c r="B3" s="1349"/>
      <c r="C3" s="847" t="str">
        <f>VLOOKUP(Translations!B362,Translations!B3:H508,4,0)</f>
        <v>Sección 8A: Plantilla de previsión anual del Fondo Mundial</v>
      </c>
      <c r="D3" s="848"/>
      <c r="E3" s="2013" t="str">
        <f>CoverSheet!F15</f>
        <v>Solicitud de desembolso – Periodo de ejecución:</v>
      </c>
      <c r="F3" s="2014"/>
      <c r="G3" s="2014"/>
      <c r="H3" s="858" t="str">
        <f>CoverSheet!I15</f>
        <v>Fecha de inicio:</v>
      </c>
      <c r="I3" s="815">
        <f>CoverSheet!J15</f>
        <v>44197</v>
      </c>
      <c r="J3" s="849" t="str">
        <f>CoverSheet!K15</f>
        <v>Fecha final:</v>
      </c>
      <c r="K3" s="815">
        <f>CoverSheet!L15</f>
        <v>44561</v>
      </c>
      <c r="L3" s="850"/>
      <c r="M3" s="855"/>
      <c r="N3" s="855"/>
      <c r="O3" s="856"/>
      <c r="P3" s="857"/>
      <c r="R3" s="514"/>
    </row>
    <row r="4" spans="1:23" s="515" customFormat="1" ht="39" customHeight="1" thickBot="1" x14ac:dyDescent="0.25">
      <c r="A4" s="1349"/>
      <c r="B4" s="1349"/>
      <c r="C4" s="851"/>
      <c r="D4" s="852"/>
      <c r="E4" s="2015" t="str">
        <f>CoverSheet!F16</f>
        <v>Solicitud de desembolso – Periodo de reserva (colchón):</v>
      </c>
      <c r="F4" s="2016"/>
      <c r="G4" s="2016"/>
      <c r="H4" s="859" t="str">
        <f>CoverSheet!I15</f>
        <v>Fecha de inicio:</v>
      </c>
      <c r="I4" s="815">
        <f>CoverSheet!J16</f>
        <v>44562</v>
      </c>
      <c r="J4" s="854" t="str">
        <f>CoverSheet!K15</f>
        <v>Fecha final:</v>
      </c>
      <c r="K4" s="815">
        <f>CoverSheet!L16</f>
        <v>44742</v>
      </c>
      <c r="L4" s="853"/>
      <c r="M4" s="2009" t="s">
        <v>368</v>
      </c>
      <c r="N4" s="2010"/>
      <c r="O4" s="2011"/>
      <c r="P4" s="510" t="s">
        <v>246</v>
      </c>
      <c r="R4" s="514"/>
    </row>
    <row r="5" spans="1:23" s="515" customFormat="1" x14ac:dyDescent="0.2">
      <c r="A5" s="1349"/>
      <c r="B5" s="1349"/>
      <c r="C5" s="517"/>
      <c r="D5" s="517"/>
      <c r="E5" s="517"/>
      <c r="F5" s="517"/>
      <c r="G5" s="517"/>
      <c r="H5" s="517"/>
      <c r="I5" s="517"/>
      <c r="J5" s="517"/>
      <c r="K5" s="516"/>
      <c r="L5" s="516"/>
      <c r="M5" s="516"/>
      <c r="N5" s="516"/>
      <c r="R5" s="514"/>
    </row>
    <row r="6" spans="1:23" ht="24.75" customHeight="1" x14ac:dyDescent="0.2">
      <c r="C6" s="541" t="str">
        <f>VLOOKUP(Translations!B368,Translations!B3:H508,4,0)</f>
        <v>Resumen desglosado por grupo de costos</v>
      </c>
      <c r="D6" s="541"/>
      <c r="E6" s="498"/>
      <c r="F6" s="498"/>
      <c r="G6" s="498"/>
      <c r="H6" s="497"/>
      <c r="I6" s="458"/>
      <c r="J6" s="458"/>
      <c r="K6" s="547"/>
      <c r="L6" s="458"/>
      <c r="M6" s="458"/>
      <c r="N6" s="458"/>
      <c r="O6" s="458"/>
      <c r="P6" s="458"/>
      <c r="R6" s="566"/>
      <c r="S6" s="559"/>
    </row>
    <row r="7" spans="1:23" s="559" customFormat="1" ht="15" thickBot="1" x14ac:dyDescent="0.25">
      <c r="A7" s="1350"/>
      <c r="B7" s="1350"/>
      <c r="C7" s="517"/>
      <c r="D7" s="517"/>
      <c r="E7" s="565"/>
      <c r="F7" s="563"/>
      <c r="G7" s="563"/>
      <c r="H7" s="1223"/>
      <c r="I7" s="563"/>
      <c r="J7" s="563"/>
      <c r="K7" s="516"/>
      <c r="L7" s="516"/>
      <c r="M7" s="516"/>
      <c r="N7" s="516"/>
      <c r="O7" s="562"/>
      <c r="P7" s="562"/>
      <c r="R7" s="514"/>
      <c r="S7" s="513"/>
    </row>
    <row r="8" spans="1:23" s="559" customFormat="1" ht="106.5" customHeight="1" x14ac:dyDescent="0.2">
      <c r="A8" s="1350"/>
      <c r="B8" s="1350"/>
      <c r="C8" s="1114" t="str">
        <f>VLOOKUP(Translations!B369,Translations!B3:H508,4,0)</f>
        <v>Dimensión de cálculo de costos (grupos de costos)</v>
      </c>
      <c r="D8" s="1228"/>
      <c r="E8" s="1116" t="str">
        <f>VLOOKUP(Translations!B370,Translations!B3:H508,4,0)</f>
        <v>Presupuesto para el periodo de previsión</v>
      </c>
      <c r="F8" s="1116" t="str">
        <f>VLOOKUP(Translations!B371,Translations!B3:H508,4,0)</f>
        <v>Previsión del RP para el periodo (excluida el periodo de reserva - colchón)</v>
      </c>
      <c r="G8" s="1116" t="str">
        <f>VLOOKUP(Translations!B372,Translations!B3:H508,4,0)</f>
        <v>Presupuesto para el periodo de reserva (colchón)</v>
      </c>
      <c r="H8" s="1116" t="str">
        <f>VLOOKUP(Translations!B373,Translations!B3:H508,4,0)</f>
        <v>Previsión para el periodo de reserva (colchón)</v>
      </c>
      <c r="I8" s="1116" t="str">
        <f>VLOOKUP(Translations!B374,Translations!B3:H508,4,0)</f>
        <v>Previsión total del RP (incluida la estabilización)</v>
      </c>
      <c r="J8" s="1118" t="str">
        <f>VLOOKUP(Translations!B375,Translations!B3:H508,4,0)</f>
        <v>Comentarios</v>
      </c>
      <c r="K8" s="547"/>
      <c r="L8" s="1240" t="s">
        <v>358</v>
      </c>
      <c r="M8" s="1241" t="s">
        <v>357</v>
      </c>
      <c r="N8" s="1241"/>
      <c r="O8" s="1241" t="s">
        <v>356</v>
      </c>
      <c r="P8" s="1242" t="s">
        <v>42</v>
      </c>
      <c r="R8" s="543"/>
      <c r="S8" s="561"/>
      <c r="T8" s="560"/>
      <c r="U8" s="560"/>
      <c r="V8" s="560"/>
      <c r="W8" s="560"/>
    </row>
    <row r="9" spans="1:23" ht="16.5" customHeight="1" x14ac:dyDescent="0.2">
      <c r="B9" s="1349" t="s">
        <v>1079</v>
      </c>
      <c r="C9" s="1229" t="str">
        <f>IFERROR(INDEX('Cash Forecast_8A import-export'!A$9:A$23,MATCH('Cash Forecast_8A'!B9,'Cash Forecast_8A import-export'!O$9:O$23,0)),"")</f>
        <v>1. Human Resources (HR)</v>
      </c>
      <c r="D9" s="1225"/>
      <c r="E9" s="1193">
        <f>IFERROR(INDEX('Cash Forecast_8A import-export'!C$9:C$23,MATCH('Cash Forecast_8A'!B9,'Cash Forecast_8A import-export'!O$9:O$23,0)),"")</f>
        <v>907526.86202254798</v>
      </c>
      <c r="F9" s="1226">
        <v>1103378</v>
      </c>
      <c r="G9" s="1193">
        <f>IFERROR(INDEX('Cash Forecast_8A import-export'!E$9:E$23,MATCH('Cash Forecast_8A'!B9,'Cash Forecast_8A import-export'!O$9:O$23,0)),"")</f>
        <v>246440.887336491</v>
      </c>
      <c r="H9" s="1226"/>
      <c r="I9" s="1227">
        <f>IFERROR(F9+H9,"")</f>
        <v>1103378</v>
      </c>
      <c r="J9" s="1230" t="s">
        <v>4228</v>
      </c>
      <c r="K9" s="558"/>
      <c r="L9" s="1243"/>
      <c r="M9" s="1194"/>
      <c r="N9" s="1194"/>
      <c r="O9" s="1227">
        <f>IFERROR(L9+M9,"")</f>
        <v>0</v>
      </c>
      <c r="P9" s="1246"/>
      <c r="R9" s="543"/>
      <c r="S9" s="542"/>
      <c r="T9" s="542"/>
      <c r="U9" s="542"/>
      <c r="V9" s="542"/>
      <c r="W9" s="542"/>
    </row>
    <row r="10" spans="1:23" ht="16.5" customHeight="1" x14ac:dyDescent="0.2">
      <c r="B10" s="1349" t="s">
        <v>1080</v>
      </c>
      <c r="C10" s="1229" t="str">
        <f>IFERROR(INDEX('Cash Forecast_8A import-export'!A$9:A$23,MATCH('Cash Forecast_8A'!B10,'Cash Forecast_8A import-export'!O$9:O$23,0)),"")</f>
        <v>2. Travel related costs (TRC)</v>
      </c>
      <c r="D10" s="1225"/>
      <c r="E10" s="1193">
        <f>IFERROR(INDEX('Cash Forecast_8A import-export'!C$9:C$23,MATCH('Cash Forecast_8A'!B10,'Cash Forecast_8A import-export'!O$9:O$23,0)),"")</f>
        <v>361007.45399982302</v>
      </c>
      <c r="F10" s="1226">
        <v>313201.86</v>
      </c>
      <c r="G10" s="1193">
        <f>IFERROR(INDEX('Cash Forecast_8A import-export'!E$9:E$23,MATCH('Cash Forecast_8A'!B10,'Cash Forecast_8A import-export'!O$9:O$23,0)),"")</f>
        <v>58435.5142032402</v>
      </c>
      <c r="H10" s="1226"/>
      <c r="I10" s="1227">
        <f t="shared" ref="I10:I21" si="0">IFERROR(F10+H10,"")</f>
        <v>313201.86</v>
      </c>
      <c r="J10" s="1230" t="s">
        <v>4229</v>
      </c>
      <c r="K10" s="558"/>
      <c r="L10" s="1243"/>
      <c r="M10" s="1194"/>
      <c r="N10" s="1194"/>
      <c r="O10" s="1227">
        <f t="shared" ref="O10:O21" si="1">IFERROR(L10+M10,"")</f>
        <v>0</v>
      </c>
      <c r="P10" s="1246"/>
      <c r="R10" s="543"/>
      <c r="S10" s="542"/>
      <c r="T10" s="542"/>
      <c r="U10" s="542"/>
      <c r="V10" s="542"/>
      <c r="W10" s="542"/>
    </row>
    <row r="11" spans="1:23" ht="16.5" customHeight="1" x14ac:dyDescent="0.2">
      <c r="B11" s="1349" t="s">
        <v>1081</v>
      </c>
      <c r="C11" s="1229" t="str">
        <f>IFERROR(INDEX('Cash Forecast_8A import-export'!A$9:A$23,MATCH('Cash Forecast_8A'!B11,'Cash Forecast_8A import-export'!O$9:O$23,0)),"")</f>
        <v>3. External Professional services (EPS)</v>
      </c>
      <c r="D11" s="1225"/>
      <c r="E11" s="1193">
        <f>IFERROR(INDEX('Cash Forecast_8A import-export'!C$9:C$23,MATCH('Cash Forecast_8A'!B11,'Cash Forecast_8A import-export'!O$9:O$23,0)),"")</f>
        <v>718294.81262163899</v>
      </c>
      <c r="F11" s="1226">
        <v>919482.62</v>
      </c>
      <c r="G11" s="1193">
        <f>IFERROR(INDEX('Cash Forecast_8A import-export'!E$9:E$23,MATCH('Cash Forecast_8A'!B11,'Cash Forecast_8A import-export'!O$9:O$23,0)),"")</f>
        <v>157025.33257506401</v>
      </c>
      <c r="H11" s="1226"/>
      <c r="I11" s="1227">
        <f t="shared" si="0"/>
        <v>919482.62</v>
      </c>
      <c r="J11" s="1230" t="s">
        <v>4230</v>
      </c>
      <c r="K11" s="558"/>
      <c r="L11" s="1243"/>
      <c r="M11" s="1194"/>
      <c r="N11" s="1194"/>
      <c r="O11" s="1227">
        <f t="shared" si="1"/>
        <v>0</v>
      </c>
      <c r="P11" s="1246"/>
      <c r="R11" s="543"/>
      <c r="S11" s="542"/>
      <c r="T11" s="542"/>
      <c r="U11" s="542"/>
      <c r="V11" s="542"/>
      <c r="W11" s="542"/>
    </row>
    <row r="12" spans="1:23" ht="16.5" customHeight="1" x14ac:dyDescent="0.2">
      <c r="B12" s="1349" t="s">
        <v>1082</v>
      </c>
      <c r="C12" s="1229" t="str">
        <f>IFERROR(INDEX('Cash Forecast_8A import-export'!A$9:A$23,MATCH('Cash Forecast_8A'!B12,'Cash Forecast_8A import-export'!O$9:O$23,0)),"")</f>
        <v>4. Health Products - Pharmaceutical Products (HPPP)</v>
      </c>
      <c r="D12" s="1225"/>
      <c r="E12" s="1193">
        <f>IFERROR(INDEX('Cash Forecast_8A import-export'!C$9:C$23,MATCH('Cash Forecast_8A'!B12,'Cash Forecast_8A import-export'!O$9:O$23,0)),"")</f>
        <v>0</v>
      </c>
      <c r="F12" s="1226">
        <v>0</v>
      </c>
      <c r="G12" s="1193">
        <f>IFERROR(INDEX('Cash Forecast_8A import-export'!E$9:E$23,MATCH('Cash Forecast_8A'!B12,'Cash Forecast_8A import-export'!O$9:O$23,0)),"")</f>
        <v>0</v>
      </c>
      <c r="H12" s="1226"/>
      <c r="I12" s="1227">
        <f t="shared" si="0"/>
        <v>0</v>
      </c>
      <c r="J12" s="1230" t="s">
        <v>4231</v>
      </c>
      <c r="K12" s="558"/>
      <c r="L12" s="1243"/>
      <c r="M12" s="1194"/>
      <c r="N12" s="1194"/>
      <c r="O12" s="1227">
        <f t="shared" si="1"/>
        <v>0</v>
      </c>
      <c r="P12" s="1246"/>
      <c r="R12" s="543"/>
      <c r="S12" s="542"/>
      <c r="T12" s="542"/>
      <c r="U12" s="542"/>
      <c r="V12" s="542"/>
      <c r="W12" s="542"/>
    </row>
    <row r="13" spans="1:23" ht="16.5" customHeight="1" x14ac:dyDescent="0.2">
      <c r="B13" s="1349" t="s">
        <v>1083</v>
      </c>
      <c r="C13" s="1229" t="str">
        <f>IFERROR(INDEX('Cash Forecast_8A import-export'!A$9:A$23,MATCH('Cash Forecast_8A'!B13,'Cash Forecast_8A import-export'!O$9:O$23,0)),"")</f>
        <v>5. Health Products - Non-Pharmaceuticals (HPNP)</v>
      </c>
      <c r="D13" s="1225"/>
      <c r="E13" s="1193">
        <f>IFERROR(INDEX('Cash Forecast_8A import-export'!C$9:C$23,MATCH('Cash Forecast_8A'!B13,'Cash Forecast_8A import-export'!O$9:O$23,0)),"")</f>
        <v>245723.98993649799</v>
      </c>
      <c r="F13" s="1226">
        <v>832951.85</v>
      </c>
      <c r="G13" s="1193">
        <f>IFERROR(INDEX('Cash Forecast_8A import-export'!E$9:E$23,MATCH('Cash Forecast_8A'!B13,'Cash Forecast_8A import-export'!O$9:O$23,0)),"")</f>
        <v>0</v>
      </c>
      <c r="H13" s="1226"/>
      <c r="I13" s="1227">
        <f t="shared" si="0"/>
        <v>832951.85</v>
      </c>
      <c r="J13" s="1230" t="s">
        <v>4230</v>
      </c>
      <c r="K13" s="558"/>
      <c r="L13" s="1243"/>
      <c r="M13" s="1194"/>
      <c r="N13" s="1194"/>
      <c r="O13" s="1227">
        <f t="shared" si="1"/>
        <v>0</v>
      </c>
      <c r="P13" s="1246"/>
      <c r="R13" s="543"/>
      <c r="S13" s="542"/>
      <c r="T13" s="542"/>
      <c r="U13" s="542"/>
      <c r="V13" s="542"/>
      <c r="W13" s="542"/>
    </row>
    <row r="14" spans="1:23" ht="16.5" customHeight="1" x14ac:dyDescent="0.2">
      <c r="B14" s="1349" t="s">
        <v>1084</v>
      </c>
      <c r="C14" s="1229" t="str">
        <f>IFERROR(INDEX('Cash Forecast_8A import-export'!A$9:A$23,MATCH('Cash Forecast_8A'!B14,'Cash Forecast_8A import-export'!O$9:O$23,0)),"")</f>
        <v>6. Health Products - Equipment (HPE)</v>
      </c>
      <c r="D14" s="1225"/>
      <c r="E14" s="1193">
        <f>IFERROR(INDEX('Cash Forecast_8A import-export'!C$9:C$23,MATCH('Cash Forecast_8A'!B14,'Cash Forecast_8A import-export'!O$9:O$23,0)),"")</f>
        <v>172334.80447807</v>
      </c>
      <c r="F14" s="1226">
        <v>778194</v>
      </c>
      <c r="G14" s="1193">
        <f>IFERROR(INDEX('Cash Forecast_8A import-export'!E$9:E$23,MATCH('Cash Forecast_8A'!B14,'Cash Forecast_8A import-export'!O$9:O$23,0)),"")</f>
        <v>0</v>
      </c>
      <c r="H14" s="1226"/>
      <c r="I14" s="1227">
        <f t="shared" si="0"/>
        <v>778194</v>
      </c>
      <c r="J14" s="1230" t="s">
        <v>4230</v>
      </c>
      <c r="K14" s="558"/>
      <c r="L14" s="1243"/>
      <c r="M14" s="1194"/>
      <c r="N14" s="1194"/>
      <c r="O14" s="1227">
        <f t="shared" si="1"/>
        <v>0</v>
      </c>
      <c r="P14" s="1246"/>
      <c r="R14" s="543"/>
      <c r="S14" s="542"/>
      <c r="T14" s="542"/>
      <c r="U14" s="542"/>
      <c r="V14" s="542"/>
      <c r="W14" s="542"/>
    </row>
    <row r="15" spans="1:23" ht="16.5" customHeight="1" x14ac:dyDescent="0.2">
      <c r="B15" s="1349" t="s">
        <v>1085</v>
      </c>
      <c r="C15" s="1229" t="str">
        <f>IFERROR(INDEX('Cash Forecast_8A import-export'!A$9:A$23,MATCH('Cash Forecast_8A'!B15,'Cash Forecast_8A import-export'!O$9:O$23,0)),"")</f>
        <v>7. Procurement and Supply-Chain Management costs (PSM)</v>
      </c>
      <c r="D15" s="1225"/>
      <c r="E15" s="1193">
        <f>IFERROR(INDEX('Cash Forecast_8A import-export'!C$9:C$23,MATCH('Cash Forecast_8A'!B15,'Cash Forecast_8A import-export'!O$9:O$23,0)),"")</f>
        <v>1192.1466666666699</v>
      </c>
      <c r="F15" s="1226">
        <v>39223.85</v>
      </c>
      <c r="G15" s="1193">
        <f>IFERROR(INDEX('Cash Forecast_8A import-export'!E$9:E$23,MATCH('Cash Forecast_8A'!B15,'Cash Forecast_8A import-export'!O$9:O$23,0)),"")</f>
        <v>0</v>
      </c>
      <c r="H15" s="1226"/>
      <c r="I15" s="1227">
        <f t="shared" si="0"/>
        <v>39223.85</v>
      </c>
      <c r="J15" s="1230" t="s">
        <v>4230</v>
      </c>
      <c r="K15" s="558"/>
      <c r="L15" s="1243"/>
      <c r="M15" s="1194"/>
      <c r="N15" s="1194"/>
      <c r="O15" s="1227">
        <f t="shared" si="1"/>
        <v>0</v>
      </c>
      <c r="P15" s="1246"/>
      <c r="R15" s="543"/>
      <c r="S15" s="542"/>
      <c r="T15" s="542"/>
      <c r="U15" s="542"/>
      <c r="V15" s="542"/>
      <c r="W15" s="542"/>
    </row>
    <row r="16" spans="1:23" ht="16.5" customHeight="1" x14ac:dyDescent="0.2">
      <c r="B16" s="1349" t="s">
        <v>1086</v>
      </c>
      <c r="C16" s="1229" t="str">
        <f>IFERROR(INDEX('Cash Forecast_8A import-export'!A$9:A$23,MATCH('Cash Forecast_8A'!B16,'Cash Forecast_8A import-export'!O$9:O$23,0)),"")</f>
        <v>8. Infrastructure (INF)</v>
      </c>
      <c r="D16" s="1225"/>
      <c r="E16" s="1193">
        <f>IFERROR(INDEX('Cash Forecast_8A import-export'!C$9:C$23,MATCH('Cash Forecast_8A'!B16,'Cash Forecast_8A import-export'!O$9:O$23,0)),"")</f>
        <v>1118408.01415603</v>
      </c>
      <c r="F16" s="1226">
        <v>1212567.0900000001</v>
      </c>
      <c r="G16" s="1193">
        <f>IFERROR(INDEX('Cash Forecast_8A import-export'!E$9:E$23,MATCH('Cash Forecast_8A'!B16,'Cash Forecast_8A import-export'!O$9:O$23,0)),"")</f>
        <v>179959.33333333299</v>
      </c>
      <c r="H16" s="1226"/>
      <c r="I16" s="1227">
        <f t="shared" si="0"/>
        <v>1212567.0900000001</v>
      </c>
      <c r="J16" s="1230" t="s">
        <v>4230</v>
      </c>
      <c r="K16" s="558"/>
      <c r="L16" s="1243"/>
      <c r="M16" s="1194"/>
      <c r="N16" s="1194"/>
      <c r="O16" s="1227">
        <f t="shared" si="1"/>
        <v>0</v>
      </c>
      <c r="P16" s="1246"/>
      <c r="R16" s="543"/>
      <c r="S16" s="542"/>
      <c r="T16" s="542"/>
      <c r="U16" s="542"/>
      <c r="V16" s="542"/>
      <c r="W16" s="542"/>
    </row>
    <row r="17" spans="2:23" ht="16.5" customHeight="1" x14ac:dyDescent="0.2">
      <c r="B17" s="1349" t="s">
        <v>1087</v>
      </c>
      <c r="C17" s="1229" t="str">
        <f>IFERROR(INDEX('Cash Forecast_8A import-export'!A$9:A$23,MATCH('Cash Forecast_8A'!B17,'Cash Forecast_8A import-export'!O$9:O$23,0)),"")</f>
        <v>9. Non-health equipment (NHP)</v>
      </c>
      <c r="D17" s="1225"/>
      <c r="E17" s="1193">
        <f>IFERROR(INDEX('Cash Forecast_8A import-export'!C$9:C$23,MATCH('Cash Forecast_8A'!B17,'Cash Forecast_8A import-export'!O$9:O$23,0)),"")</f>
        <v>17066.86</v>
      </c>
      <c r="F17" s="1226">
        <v>47988</v>
      </c>
      <c r="G17" s="1193">
        <f>IFERROR(INDEX('Cash Forecast_8A import-export'!E$9:E$23,MATCH('Cash Forecast_8A'!B17,'Cash Forecast_8A import-export'!O$9:O$23,0)),"")</f>
        <v>0</v>
      </c>
      <c r="H17" s="1226"/>
      <c r="I17" s="1227">
        <f t="shared" si="0"/>
        <v>47988</v>
      </c>
      <c r="J17" s="1230" t="s">
        <v>4230</v>
      </c>
      <c r="K17" s="558"/>
      <c r="L17" s="1243"/>
      <c r="M17" s="1194"/>
      <c r="N17" s="1194"/>
      <c r="O17" s="1227">
        <f t="shared" si="1"/>
        <v>0</v>
      </c>
      <c r="P17" s="1246"/>
      <c r="R17" s="543"/>
      <c r="S17" s="542"/>
      <c r="T17" s="542"/>
      <c r="U17" s="542"/>
      <c r="V17" s="542"/>
      <c r="W17" s="542"/>
    </row>
    <row r="18" spans="2:23" ht="16.5" customHeight="1" x14ac:dyDescent="0.2">
      <c r="B18" s="1349" t="s">
        <v>1088</v>
      </c>
      <c r="C18" s="1229" t="str">
        <f>IFERROR(INDEX('Cash Forecast_8A import-export'!A$9:A$23,MATCH('Cash Forecast_8A'!B18,'Cash Forecast_8A import-export'!O$9:O$23,0)),"")</f>
        <v>10. Communication Material and Publications (CMP)</v>
      </c>
      <c r="D18" s="1225"/>
      <c r="E18" s="1193">
        <f>IFERROR(INDEX('Cash Forecast_8A import-export'!C$9:C$23,MATCH('Cash Forecast_8A'!B18,'Cash Forecast_8A import-export'!O$9:O$23,0)),"")</f>
        <v>130114.066666667</v>
      </c>
      <c r="F18" s="1226">
        <v>98171.75</v>
      </c>
      <c r="G18" s="1193">
        <f>IFERROR(INDEX('Cash Forecast_8A import-export'!E$9:E$23,MATCH('Cash Forecast_8A'!B18,'Cash Forecast_8A import-export'!O$9:O$23,0)),"")</f>
        <v>0</v>
      </c>
      <c r="H18" s="1226"/>
      <c r="I18" s="1227">
        <f t="shared" si="0"/>
        <v>98171.75</v>
      </c>
      <c r="J18" s="1230" t="s">
        <v>4230</v>
      </c>
      <c r="K18" s="558"/>
      <c r="L18" s="1243"/>
      <c r="M18" s="1194"/>
      <c r="N18" s="1194"/>
      <c r="O18" s="1227">
        <f t="shared" si="1"/>
        <v>0</v>
      </c>
      <c r="P18" s="1246"/>
      <c r="R18" s="543"/>
      <c r="S18" s="542"/>
      <c r="T18" s="542"/>
      <c r="U18" s="542"/>
      <c r="V18" s="542"/>
      <c r="W18" s="542"/>
    </row>
    <row r="19" spans="2:23" ht="16.5" customHeight="1" x14ac:dyDescent="0.2">
      <c r="B19" s="1349" t="s">
        <v>1089</v>
      </c>
      <c r="C19" s="1229" t="str">
        <f>IFERROR(INDEX('Cash Forecast_8A import-export'!A$9:A$23,MATCH('Cash Forecast_8A'!B19,'Cash Forecast_8A import-export'!O$9:O$23,0)),"")</f>
        <v>11. Indirect and Overhead Costs</v>
      </c>
      <c r="D19" s="1225"/>
      <c r="E19" s="1193">
        <f>IFERROR(INDEX('Cash Forecast_8A import-export'!C$9:C$23,MATCH('Cash Forecast_8A'!B19,'Cash Forecast_8A import-export'!O$9:O$23,0)),"")</f>
        <v>73256.303422476398</v>
      </c>
      <c r="F19" s="1226">
        <v>73256</v>
      </c>
      <c r="G19" s="1193">
        <f>IFERROR(INDEX('Cash Forecast_8A import-export'!E$9:E$23,MATCH('Cash Forecast_8A'!B19,'Cash Forecast_8A import-export'!O$9:O$23,0)),"")</f>
        <v>36628.151711238199</v>
      </c>
      <c r="H19" s="1226"/>
      <c r="I19" s="1227">
        <f t="shared" si="0"/>
        <v>73256</v>
      </c>
      <c r="J19" s="1230" t="s">
        <v>4232</v>
      </c>
      <c r="K19" s="558"/>
      <c r="L19" s="1243"/>
      <c r="M19" s="1194"/>
      <c r="N19" s="1194"/>
      <c r="O19" s="1227">
        <f t="shared" si="1"/>
        <v>0</v>
      </c>
      <c r="P19" s="1246"/>
      <c r="R19" s="543"/>
      <c r="S19" s="542"/>
      <c r="T19" s="542"/>
      <c r="U19" s="542"/>
      <c r="V19" s="542"/>
      <c r="W19" s="542"/>
    </row>
    <row r="20" spans="2:23" ht="16.5" customHeight="1" x14ac:dyDescent="0.2">
      <c r="B20" s="1349" t="s">
        <v>1090</v>
      </c>
      <c r="C20" s="1229" t="str">
        <f>IFERROR(INDEX('Cash Forecast_8A import-export'!A$9:A$23,MATCH('Cash Forecast_8A'!B20,'Cash Forecast_8A import-export'!O$9:O$23,0)),"")</f>
        <v>12. Living support to client/ target population (LSCTP)</v>
      </c>
      <c r="D20" s="1225"/>
      <c r="E20" s="1193">
        <f>IFERROR(INDEX('Cash Forecast_8A import-export'!C$9:C$23,MATCH('Cash Forecast_8A'!B20,'Cash Forecast_8A import-export'!O$9:O$23,0)),"")</f>
        <v>306974.74695275002</v>
      </c>
      <c r="F20" s="1226">
        <v>190579.24</v>
      </c>
      <c r="G20" s="1193">
        <f>IFERROR(INDEX('Cash Forecast_8A import-export'!E$9:E$23,MATCH('Cash Forecast_8A'!B20,'Cash Forecast_8A import-export'!O$9:O$23,0)),"")</f>
        <v>46137.826992125003</v>
      </c>
      <c r="H20" s="1226"/>
      <c r="I20" s="1227">
        <f t="shared" si="0"/>
        <v>190579.24</v>
      </c>
      <c r="J20" s="1230" t="s">
        <v>4230</v>
      </c>
      <c r="K20" s="558"/>
      <c r="L20" s="1243"/>
      <c r="M20" s="1194"/>
      <c r="N20" s="1194"/>
      <c r="O20" s="1227">
        <f t="shared" si="1"/>
        <v>0</v>
      </c>
      <c r="P20" s="1246"/>
      <c r="R20" s="543"/>
      <c r="S20" s="542"/>
      <c r="T20" s="542"/>
      <c r="U20" s="542"/>
      <c r="V20" s="542"/>
      <c r="W20" s="542"/>
    </row>
    <row r="21" spans="2:23" ht="16.5" customHeight="1" x14ac:dyDescent="0.2">
      <c r="B21" s="1349" t="s">
        <v>1091</v>
      </c>
      <c r="C21" s="1229" t="str">
        <f>IFERROR(INDEX('Cash Forecast_8A import-export'!A$9:A$23,MATCH('Cash Forecast_8A'!B21,'Cash Forecast_8A import-export'!O$9:O$23,0)),"")</f>
        <v>13. Payment for Results</v>
      </c>
      <c r="D21" s="1225"/>
      <c r="E21" s="1193">
        <f>IFERROR(INDEX('Cash Forecast_8A import-export'!C$9:C$23,MATCH('Cash Forecast_8A'!B21,'Cash Forecast_8A import-export'!O$9:O$23,0)),"")</f>
        <v>0</v>
      </c>
      <c r="F21" s="1226"/>
      <c r="G21" s="1193">
        <f>IFERROR(INDEX('Cash Forecast_8A import-export'!E$9:E$23,MATCH('Cash Forecast_8A'!B21,'Cash Forecast_8A import-export'!O$9:O$23,0)),"")</f>
        <v>0</v>
      </c>
      <c r="H21" s="1226"/>
      <c r="I21" s="1227">
        <f t="shared" si="0"/>
        <v>0</v>
      </c>
      <c r="J21" s="1230"/>
      <c r="K21" s="558"/>
      <c r="L21" s="1243"/>
      <c r="M21" s="1194"/>
      <c r="N21" s="1194"/>
      <c r="O21" s="1227">
        <f t="shared" si="1"/>
        <v>0</v>
      </c>
      <c r="P21" s="1246"/>
      <c r="R21" s="543"/>
      <c r="S21" s="542"/>
      <c r="T21" s="542"/>
      <c r="U21" s="542"/>
      <c r="V21" s="542"/>
      <c r="W21" s="542"/>
    </row>
    <row r="22" spans="2:23" ht="24.75" customHeight="1" thickBot="1" x14ac:dyDescent="0.25">
      <c r="C22" s="1231" t="s">
        <v>294</v>
      </c>
      <c r="D22" s="1232"/>
      <c r="E22" s="1233">
        <f>ROUND(SUM(E9:E21),2)</f>
        <v>4051900.06</v>
      </c>
      <c r="F22" s="1233">
        <f>ROUND(SUM(F9:F21),2)</f>
        <v>5608994.2599999998</v>
      </c>
      <c r="G22" s="1233">
        <f>ROUND(SUM(G9:G21),2)</f>
        <v>724627.05</v>
      </c>
      <c r="H22" s="1233">
        <f>ROUND(SUM(H9:H21),2)</f>
        <v>0</v>
      </c>
      <c r="I22" s="1233">
        <f>ROUND(SUM(I9:I21),2)</f>
        <v>5608994.2599999998</v>
      </c>
      <c r="J22" s="1234"/>
      <c r="K22" s="547"/>
      <c r="L22" s="1245">
        <f>ROUND(SUM(L9:L21),2)</f>
        <v>0</v>
      </c>
      <c r="M22" s="1233">
        <f>ROUND(SUM(M9:M21),2)</f>
        <v>0</v>
      </c>
      <c r="N22" s="1233">
        <f>ROUND(SUM(N9:N21),2)</f>
        <v>0</v>
      </c>
      <c r="O22" s="1233">
        <f>ROUND(SUM(O9:O21),2)</f>
        <v>0</v>
      </c>
      <c r="P22" s="1234"/>
      <c r="R22" s="543"/>
      <c r="S22" s="542"/>
      <c r="T22" s="542"/>
      <c r="U22" s="542"/>
      <c r="V22" s="542"/>
      <c r="W22" s="542"/>
    </row>
    <row r="23" spans="2:23" x14ac:dyDescent="0.2">
      <c r="R23" s="543"/>
      <c r="S23" s="542"/>
      <c r="T23" s="542"/>
      <c r="U23" s="542"/>
      <c r="V23" s="542"/>
      <c r="W23" s="542"/>
    </row>
    <row r="24" spans="2:23" x14ac:dyDescent="0.2">
      <c r="R24" s="543"/>
      <c r="S24" s="542"/>
      <c r="T24" s="542"/>
      <c r="U24" s="542"/>
      <c r="V24" s="542"/>
      <c r="W24" s="542"/>
    </row>
    <row r="25" spans="2:23" ht="18.75" thickBot="1" x14ac:dyDescent="0.25">
      <c r="C25" s="541" t="str">
        <f>VLOOKUP(Translations!B649,Translations!B3:H700,4,0)</f>
        <v>DESGLOSE POR AGRUPACIÓN DE intervenciones</v>
      </c>
      <c r="D25" s="541"/>
      <c r="E25" s="498"/>
      <c r="F25" s="498"/>
      <c r="G25" s="498"/>
      <c r="H25" s="497"/>
      <c r="I25" s="458"/>
      <c r="J25" s="458"/>
      <c r="K25" s="547"/>
      <c r="L25" s="458"/>
      <c r="M25" s="458"/>
      <c r="N25" s="458"/>
      <c r="O25" s="458"/>
      <c r="P25" s="458"/>
      <c r="R25" s="543"/>
      <c r="S25" s="542"/>
      <c r="T25" s="542"/>
      <c r="U25" s="542"/>
      <c r="V25" s="542"/>
      <c r="W25" s="542"/>
    </row>
    <row r="26" spans="2:23" ht="114" x14ac:dyDescent="0.2">
      <c r="C26" s="1114" t="str">
        <f>VLOOKUP(Translations!B382,Translations!B3:H508,4,0)</f>
        <v>Enfoque modular: módulos</v>
      </c>
      <c r="D26" s="1237" t="str">
        <f>VLOOKUP(Translations!B383,Translations!B3:H508,4,0)</f>
        <v>Enfoque modular: intervenciones</v>
      </c>
      <c r="E26" s="1116" t="str">
        <f>E8</f>
        <v>Presupuesto para el periodo de previsión</v>
      </c>
      <c r="F26" s="1116" t="str">
        <f t="shared" ref="F26:J26" si="2">F8</f>
        <v>Previsión del RP para el periodo (excluida el periodo de reserva - colchón)</v>
      </c>
      <c r="G26" s="1116" t="str">
        <f t="shared" si="2"/>
        <v>Presupuesto para el periodo de reserva (colchón)</v>
      </c>
      <c r="H26" s="1116" t="str">
        <f t="shared" si="2"/>
        <v>Previsión para el periodo de reserva (colchón)</v>
      </c>
      <c r="I26" s="1116" t="str">
        <f t="shared" si="2"/>
        <v>Previsión total del RP (incluida la estabilización)</v>
      </c>
      <c r="J26" s="1118" t="str">
        <f t="shared" si="2"/>
        <v>Comentarios</v>
      </c>
      <c r="K26" s="550"/>
      <c r="L26" s="1240" t="s">
        <v>358</v>
      </c>
      <c r="M26" s="1241" t="s">
        <v>357</v>
      </c>
      <c r="N26" s="1241"/>
      <c r="O26" s="1241" t="s">
        <v>356</v>
      </c>
      <c r="P26" s="1242" t="s">
        <v>42</v>
      </c>
      <c r="R26" s="543"/>
      <c r="S26" s="542"/>
      <c r="T26" s="542"/>
      <c r="U26" s="542"/>
      <c r="V26" s="542"/>
      <c r="W26" s="542"/>
    </row>
    <row r="27" spans="2:23" ht="18" customHeight="1" x14ac:dyDescent="0.2">
      <c r="B27" s="1349" t="s">
        <v>1092</v>
      </c>
      <c r="C27" s="1229" t="str">
        <f>IFERROR(INDEX('Cash Forecast_8A import-export'!A$29:A$44,MATCH('Cash Forecast_8A'!B27,'Cash Forecast_8A import-export'!O$29:O$44,0)),"")</f>
        <v>TB care and prevention</v>
      </c>
      <c r="D27" s="1224" t="str">
        <f>IFERROR(INDEX('Cash Forecast_8A import-export'!B$29:B$44,MATCH('Cash Forecast_8A'!B27,'Cash Forecast_8A import-export'!O$29:O$44,0)),"")</f>
        <v>Treatment</v>
      </c>
      <c r="E27" s="1193">
        <f>IFERROR(INDEX('Cash Forecast_8A import-export'!C$29:C$44,MATCH('Cash Forecast_8A'!B27,'Cash Forecast_8A import-export'!O$29:O$44,0)),"")</f>
        <v>16790.875901397001</v>
      </c>
      <c r="F27" s="1226">
        <v>51708</v>
      </c>
      <c r="G27" s="1193">
        <f>IFERROR(INDEX('Cash Forecast_8A import-export'!E$29:E$44,MATCH('Cash Forecast_8A'!B27,'Cash Forecast_8A import-export'!O$29:O$44,0)),"")</f>
        <v>0</v>
      </c>
      <c r="H27" s="1226"/>
      <c r="I27" s="1227">
        <f>IFERROR(F27+H27,"")</f>
        <v>51708</v>
      </c>
      <c r="J27" s="1230" t="s">
        <v>4233</v>
      </c>
      <c r="L27" s="1243"/>
      <c r="M27" s="1226"/>
      <c r="N27" s="1226"/>
      <c r="O27" s="1227">
        <f>IFERROR(L27+M27,"")</f>
        <v>0</v>
      </c>
      <c r="P27" s="1244"/>
      <c r="R27" s="543"/>
      <c r="S27" s="542"/>
      <c r="T27" s="542"/>
      <c r="U27" s="542"/>
      <c r="V27" s="542"/>
      <c r="W27" s="542"/>
    </row>
    <row r="28" spans="2:23" ht="18" customHeight="1" x14ac:dyDescent="0.2">
      <c r="B28" s="1349" t="s">
        <v>1093</v>
      </c>
      <c r="C28" s="1229" t="str">
        <f>IFERROR(INDEX('Cash Forecast_8A import-export'!A$29:A$44,MATCH('Cash Forecast_8A'!B28,'Cash Forecast_8A import-export'!O$29:O$44,0)),"")</f>
        <v>RSSH: Health management information systems and M&amp;E</v>
      </c>
      <c r="D28" s="1224" t="str">
        <f>IFERROR(INDEX('Cash Forecast_8A import-export'!B$29:B$44,MATCH('Cash Forecast_8A'!B28,'Cash Forecast_8A import-export'!O$29:O$44,0)),"")</f>
        <v>Surveys</v>
      </c>
      <c r="E28" s="1193">
        <f>IFERROR(INDEX('Cash Forecast_8A import-export'!C$29:C$44,MATCH('Cash Forecast_8A'!B28,'Cash Forecast_8A import-export'!O$29:O$44,0)),"")</f>
        <v>5000</v>
      </c>
      <c r="F28" s="1226">
        <v>0</v>
      </c>
      <c r="G28" s="1193">
        <f>IFERROR(INDEX('Cash Forecast_8A import-export'!E$29:E$44,MATCH('Cash Forecast_8A'!B28,'Cash Forecast_8A import-export'!O$29:O$44,0)),"")</f>
        <v>0</v>
      </c>
      <c r="H28" s="1226"/>
      <c r="I28" s="1227">
        <f t="shared" ref="I28:I31" si="3">IFERROR(F28+H28,"")</f>
        <v>0</v>
      </c>
      <c r="J28" s="1230" t="s">
        <v>4234</v>
      </c>
      <c r="L28" s="1243"/>
      <c r="M28" s="1226"/>
      <c r="N28" s="1226"/>
      <c r="O28" s="1227">
        <f t="shared" ref="O28:O31" si="4">IFERROR(L28+M28,"")</f>
        <v>0</v>
      </c>
      <c r="P28" s="1244"/>
      <c r="R28" s="543"/>
      <c r="S28" s="542"/>
      <c r="T28" s="542"/>
      <c r="U28" s="542"/>
      <c r="V28" s="542"/>
      <c r="W28" s="542"/>
    </row>
    <row r="29" spans="2:23" ht="18" customHeight="1" x14ac:dyDescent="0.2">
      <c r="B29" s="1349" t="s">
        <v>1094</v>
      </c>
      <c r="C29" s="1229" t="str">
        <f>IFERROR(INDEX('Cash Forecast_8A import-export'!A$29:A$44,MATCH('Cash Forecast_8A'!B29,'Cash Forecast_8A import-export'!O$29:O$44,0)),"")</f>
        <v>RSSH: Health management information systems and M&amp;E</v>
      </c>
      <c r="D29" s="1224" t="str">
        <f>IFERROR(INDEX('Cash Forecast_8A import-export'!B$29:B$44,MATCH('Cash Forecast_8A'!B29,'Cash Forecast_8A import-export'!O$29:O$44,0)),"")</f>
        <v>Analysis, review and transparency</v>
      </c>
      <c r="E29" s="1193">
        <f>IFERROR(INDEX('Cash Forecast_8A import-export'!C$29:C$44,MATCH('Cash Forecast_8A'!B29,'Cash Forecast_8A import-export'!O$29:O$44,0)),"")</f>
        <v>50000</v>
      </c>
      <c r="F29" s="1226">
        <v>50000</v>
      </c>
      <c r="G29" s="1193">
        <f>IFERROR(INDEX('Cash Forecast_8A import-export'!E$29:E$44,MATCH('Cash Forecast_8A'!B29,'Cash Forecast_8A import-export'!O$29:O$44,0)),"")</f>
        <v>50000</v>
      </c>
      <c r="H29" s="1226"/>
      <c r="I29" s="1227">
        <f t="shared" si="3"/>
        <v>50000</v>
      </c>
      <c r="J29" s="1230" t="s">
        <v>4235</v>
      </c>
      <c r="L29" s="1243"/>
      <c r="M29" s="1226"/>
      <c r="N29" s="1226"/>
      <c r="O29" s="1227">
        <f t="shared" si="4"/>
        <v>0</v>
      </c>
      <c r="P29" s="1244"/>
      <c r="R29" s="543"/>
      <c r="S29" s="542"/>
      <c r="T29" s="542"/>
      <c r="U29" s="542"/>
      <c r="V29" s="542"/>
      <c r="W29" s="542"/>
    </row>
    <row r="30" spans="2:23" ht="18" customHeight="1" x14ac:dyDescent="0.2">
      <c r="B30" s="1349" t="s">
        <v>1095</v>
      </c>
      <c r="C30" s="1229" t="str">
        <f>IFERROR(INDEX('Cash Forecast_8A import-export'!A$29:A$44,MATCH('Cash Forecast_8A'!B30,'Cash Forecast_8A import-export'!O$29:O$44,0)),"")</f>
        <v>MDR-TB</v>
      </c>
      <c r="D30" s="1224" t="str">
        <f>IFERROR(INDEX('Cash Forecast_8A import-export'!B$29:B$44,MATCH('Cash Forecast_8A'!B30,'Cash Forecast_8A import-export'!O$29:O$44,0)),"")</f>
        <v>Treatment: MDR-TB</v>
      </c>
      <c r="E30" s="1193">
        <f>IFERROR(INDEX('Cash Forecast_8A import-export'!C$29:C$44,MATCH('Cash Forecast_8A'!B30,'Cash Forecast_8A import-export'!O$29:O$44,0)),"")</f>
        <v>1026624.37155745</v>
      </c>
      <c r="F30" s="1226">
        <v>974636</v>
      </c>
      <c r="G30" s="1193">
        <f>IFERROR(INDEX('Cash Forecast_8A import-export'!E$29:E$44,MATCH('Cash Forecast_8A'!B30,'Cash Forecast_8A import-export'!O$29:O$44,0)),"")</f>
        <v>258781.87204940201</v>
      </c>
      <c r="H30" s="1226"/>
      <c r="I30" s="1227">
        <f t="shared" si="3"/>
        <v>974636</v>
      </c>
      <c r="J30" s="1230" t="s">
        <v>4236</v>
      </c>
      <c r="L30" s="1243"/>
      <c r="M30" s="1226"/>
      <c r="N30" s="1226"/>
      <c r="O30" s="1227">
        <f t="shared" si="4"/>
        <v>0</v>
      </c>
      <c r="P30" s="1244"/>
      <c r="R30" s="543"/>
      <c r="S30" s="542"/>
      <c r="T30" s="542"/>
      <c r="U30" s="542"/>
      <c r="V30" s="542"/>
      <c r="W30" s="542"/>
    </row>
    <row r="31" spans="2:23" ht="18" customHeight="1" x14ac:dyDescent="0.2">
      <c r="B31" s="1349" t="s">
        <v>1096</v>
      </c>
      <c r="C31" s="1229" t="str">
        <f>IFERROR(INDEX('Cash Forecast_8A import-export'!A$29:A$44,MATCH('Cash Forecast_8A'!B31,'Cash Forecast_8A import-export'!O$29:O$44,0)),"")</f>
        <v>MDR-TB</v>
      </c>
      <c r="D31" s="1224" t="str">
        <f>IFERROR(INDEX('Cash Forecast_8A import-export'!B$29:B$44,MATCH('Cash Forecast_8A'!B31,'Cash Forecast_8A import-export'!O$29:O$44,0)),"")</f>
        <v>Community MDR-TB care delivery</v>
      </c>
      <c r="E31" s="1193">
        <f>IFERROR(INDEX('Cash Forecast_8A import-export'!C$29:C$44,MATCH('Cash Forecast_8A'!B31,'Cash Forecast_8A import-export'!O$29:O$44,0)),"")</f>
        <v>231958.34916810799</v>
      </c>
      <c r="F31" s="1226">
        <v>213658.29</v>
      </c>
      <c r="G31" s="1193">
        <f>IFERROR(INDEX('Cash Forecast_8A import-export'!E$29:E$44,MATCH('Cash Forecast_8A'!B31,'Cash Forecast_8A import-export'!O$29:O$44,0)),"")</f>
        <v>53013.012355927502</v>
      </c>
      <c r="H31" s="1226"/>
      <c r="I31" s="1227">
        <f t="shared" si="3"/>
        <v>213658.29</v>
      </c>
      <c r="J31" s="1230" t="s">
        <v>4237</v>
      </c>
      <c r="L31" s="1243"/>
      <c r="M31" s="1226"/>
      <c r="N31" s="1226"/>
      <c r="O31" s="1227">
        <f t="shared" si="4"/>
        <v>0</v>
      </c>
      <c r="P31" s="1244"/>
      <c r="R31" s="543"/>
      <c r="S31" s="542"/>
      <c r="T31" s="542"/>
      <c r="U31" s="542"/>
      <c r="V31" s="542"/>
      <c r="W31" s="542"/>
    </row>
    <row r="32" spans="2:23" ht="18" customHeight="1" x14ac:dyDescent="0.2">
      <c r="B32" s="1349" t="s">
        <v>1097</v>
      </c>
      <c r="C32" s="1229" t="str">
        <f>IFERROR(INDEX('Cash Forecast_8A import-export'!A$29:A$44,MATCH('Cash Forecast_8A'!B32,'Cash Forecast_8A import-export'!O$29:O$44,0)),"")</f>
        <v>MDR-TB</v>
      </c>
      <c r="D32" s="1224" t="str">
        <f>IFERROR(INDEX('Cash Forecast_8A import-export'!B$29:B$44,MATCH('Cash Forecast_8A'!B32,'Cash Forecast_8A import-export'!O$29:O$44,0)),"")</f>
        <v>Case detection and diagnosis: MDR-TB</v>
      </c>
      <c r="E32" s="1193">
        <f>IFERROR(INDEX('Cash Forecast_8A import-export'!C$29:C$44,MATCH('Cash Forecast_8A'!B32,'Cash Forecast_8A import-export'!O$29:O$44,0)),"")</f>
        <v>267523.96932532801</v>
      </c>
      <c r="F32" s="1226">
        <v>830938.69</v>
      </c>
      <c r="G32" s="1193">
        <f>IFERROR(INDEX('Cash Forecast_8A import-export'!E$29:E$44,MATCH('Cash Forecast_8A'!B32,'Cash Forecast_8A import-export'!O$29:O$44,0)),"")</f>
        <v>27384.7473333333</v>
      </c>
      <c r="H32" s="1226"/>
      <c r="I32" s="1227">
        <f t="shared" ref="I32:I95" si="5">IFERROR(F32+H32,"")</f>
        <v>830938.69</v>
      </c>
      <c r="J32" s="1230" t="s">
        <v>4238</v>
      </c>
      <c r="L32" s="1243"/>
      <c r="M32" s="1226"/>
      <c r="N32" s="1226"/>
      <c r="O32" s="1227">
        <f t="shared" ref="O32:O95" si="6">IFERROR(L32+M32,"")</f>
        <v>0</v>
      </c>
      <c r="P32" s="1244"/>
      <c r="R32" s="543"/>
      <c r="S32" s="542"/>
      <c r="T32" s="542"/>
      <c r="U32" s="542"/>
      <c r="V32" s="542"/>
      <c r="W32" s="542"/>
    </row>
    <row r="33" spans="2:23" ht="18" customHeight="1" x14ac:dyDescent="0.2">
      <c r="B33" s="1349" t="s">
        <v>1098</v>
      </c>
      <c r="C33" s="1229" t="str">
        <f>IFERROR(INDEX('Cash Forecast_8A import-export'!A$29:A$44,MATCH('Cash Forecast_8A'!B33,'Cash Forecast_8A import-export'!O$29:O$44,0)),"")</f>
        <v>TB care and prevention</v>
      </c>
      <c r="D33" s="1224" t="str">
        <f>IFERROR(INDEX('Cash Forecast_8A import-export'!B$29:B$44,MATCH('Cash Forecast_8A'!B33,'Cash Forecast_8A import-export'!O$29:O$44,0)),"")</f>
        <v>Key populations (TB care and prevention) - Others</v>
      </c>
      <c r="E33" s="1193">
        <f>IFERROR(INDEX('Cash Forecast_8A import-export'!C$29:C$44,MATCH('Cash Forecast_8A'!B33,'Cash Forecast_8A import-export'!O$29:O$44,0)),"")</f>
        <v>708266.36062675901</v>
      </c>
      <c r="F33" s="1226">
        <v>722813.37</v>
      </c>
      <c r="G33" s="1193">
        <f>IFERROR(INDEX('Cash Forecast_8A import-export'!E$29:E$44,MATCH('Cash Forecast_8A'!B33,'Cash Forecast_8A import-export'!O$29:O$44,0)),"")</f>
        <v>31222.020846368599</v>
      </c>
      <c r="H33" s="1226"/>
      <c r="I33" s="1227">
        <f t="shared" si="5"/>
        <v>722813.37</v>
      </c>
      <c r="J33" s="1230" t="s">
        <v>4239</v>
      </c>
      <c r="L33" s="1243"/>
      <c r="M33" s="1226"/>
      <c r="N33" s="1226"/>
      <c r="O33" s="1227">
        <f t="shared" si="6"/>
        <v>0</v>
      </c>
      <c r="P33" s="1244"/>
      <c r="R33" s="543"/>
      <c r="S33" s="542"/>
      <c r="T33" s="542"/>
      <c r="U33" s="542"/>
      <c r="V33" s="542"/>
      <c r="W33" s="542"/>
    </row>
    <row r="34" spans="2:23" ht="18" customHeight="1" x14ac:dyDescent="0.2">
      <c r="B34" s="1349" t="s">
        <v>1099</v>
      </c>
      <c r="C34" s="1229" t="str">
        <f>IFERROR(INDEX('Cash Forecast_8A import-export'!A$29:A$44,MATCH('Cash Forecast_8A'!B34,'Cash Forecast_8A import-export'!O$29:O$44,0)),"")</f>
        <v>TB care and prevention</v>
      </c>
      <c r="D34" s="1224" t="str">
        <f>IFERROR(INDEX('Cash Forecast_8A import-export'!B$29:B$44,MATCH('Cash Forecast_8A'!B34,'Cash Forecast_8A import-export'!O$29:O$44,0)),"")</f>
        <v>Prevention</v>
      </c>
      <c r="E34" s="1193">
        <f>IFERROR(INDEX('Cash Forecast_8A import-export'!C$29:C$44,MATCH('Cash Forecast_8A'!B34,'Cash Forecast_8A import-export'!O$29:O$44,0)),"")</f>
        <v>9818</v>
      </c>
      <c r="F34" s="1226">
        <v>10069.48</v>
      </c>
      <c r="G34" s="1193">
        <f>IFERROR(INDEX('Cash Forecast_8A import-export'!E$29:E$44,MATCH('Cash Forecast_8A'!B34,'Cash Forecast_8A import-export'!O$29:O$44,0)),"")</f>
        <v>2280</v>
      </c>
      <c r="H34" s="1226"/>
      <c r="I34" s="1227">
        <f t="shared" si="5"/>
        <v>10069.48</v>
      </c>
      <c r="J34" s="1230" t="s">
        <v>4239</v>
      </c>
      <c r="L34" s="1243"/>
      <c r="M34" s="1226"/>
      <c r="N34" s="1226"/>
      <c r="O34" s="1227">
        <f t="shared" si="6"/>
        <v>0</v>
      </c>
      <c r="P34" s="1244"/>
      <c r="R34" s="543"/>
      <c r="S34" s="542"/>
      <c r="T34" s="542"/>
      <c r="U34" s="542"/>
      <c r="V34" s="542"/>
      <c r="W34" s="542"/>
    </row>
    <row r="35" spans="2:23" ht="18" customHeight="1" x14ac:dyDescent="0.2">
      <c r="B35" s="1349" t="s">
        <v>1100</v>
      </c>
      <c r="C35" s="1229" t="str">
        <f>IFERROR(INDEX('Cash Forecast_8A import-export'!A$29:A$44,MATCH('Cash Forecast_8A'!B35,'Cash Forecast_8A import-export'!O$29:O$44,0)),"")</f>
        <v>TB care and prevention</v>
      </c>
      <c r="D35" s="1224" t="str">
        <f>IFERROR(INDEX('Cash Forecast_8A import-export'!B$29:B$44,MATCH('Cash Forecast_8A'!B35,'Cash Forecast_8A import-export'!O$29:O$44,0)),"")</f>
        <v>Key populations (TB care and prevention) - Prisoners</v>
      </c>
      <c r="E35" s="1193">
        <f>IFERROR(INDEX('Cash Forecast_8A import-export'!C$29:C$44,MATCH('Cash Forecast_8A'!B35,'Cash Forecast_8A import-export'!O$29:O$44,0)),"")</f>
        <v>127614.839567991</v>
      </c>
      <c r="F35" s="1226">
        <v>88948.9</v>
      </c>
      <c r="G35" s="1193">
        <f>IFERROR(INDEX('Cash Forecast_8A import-export'!E$29:E$44,MATCH('Cash Forecast_8A'!B35,'Cash Forecast_8A import-export'!O$29:O$44,0)),"")</f>
        <v>15941.271428571399</v>
      </c>
      <c r="H35" s="1226"/>
      <c r="I35" s="1227">
        <f t="shared" si="5"/>
        <v>88948.9</v>
      </c>
      <c r="J35" s="1230" t="s">
        <v>4240</v>
      </c>
      <c r="L35" s="1243"/>
      <c r="M35" s="1226"/>
      <c r="N35" s="1226"/>
      <c r="O35" s="1227">
        <f t="shared" si="6"/>
        <v>0</v>
      </c>
      <c r="P35" s="1244"/>
      <c r="R35" s="543"/>
      <c r="S35" s="542"/>
      <c r="T35" s="542"/>
      <c r="U35" s="542"/>
      <c r="V35" s="542"/>
      <c r="W35" s="542"/>
    </row>
    <row r="36" spans="2:23" ht="18" customHeight="1" x14ac:dyDescent="0.2">
      <c r="B36" s="1349" t="s">
        <v>1101</v>
      </c>
      <c r="C36" s="1229" t="str">
        <f>IFERROR(INDEX('Cash Forecast_8A import-export'!A$29:A$44,MATCH('Cash Forecast_8A'!B36,'Cash Forecast_8A import-export'!O$29:O$44,0)),"")</f>
        <v>RSSH: Community responses and systems</v>
      </c>
      <c r="D36" s="1224" t="str">
        <f>IFERROR(INDEX('Cash Forecast_8A import-export'!B$29:B$44,MATCH('Cash Forecast_8A'!B36,'Cash Forecast_8A import-export'!O$29:O$44,0)),"")</f>
        <v>Other community responses and systems intervention(s)</v>
      </c>
      <c r="E36" s="1193">
        <f>IFERROR(INDEX('Cash Forecast_8A import-export'!C$29:C$44,MATCH('Cash Forecast_8A'!B36,'Cash Forecast_8A import-export'!O$29:O$44,0)),"")</f>
        <v>260196.80558983501</v>
      </c>
      <c r="F36" s="1226">
        <v>248167.24</v>
      </c>
      <c r="G36" s="1193">
        <f>IFERROR(INDEX('Cash Forecast_8A import-export'!E$29:E$44,MATCH('Cash Forecast_8A'!B36,'Cash Forecast_8A import-export'!O$29:O$44,0)),"")</f>
        <v>47703.351278658301</v>
      </c>
      <c r="H36" s="1226"/>
      <c r="I36" s="1227">
        <f t="shared" si="5"/>
        <v>248167.24</v>
      </c>
      <c r="J36" s="1230" t="s">
        <v>4239</v>
      </c>
      <c r="L36" s="1243"/>
      <c r="M36" s="1226"/>
      <c r="N36" s="1226"/>
      <c r="O36" s="1227">
        <f t="shared" si="6"/>
        <v>0</v>
      </c>
      <c r="P36" s="1244"/>
      <c r="R36" s="543"/>
      <c r="S36" s="542"/>
      <c r="T36" s="542"/>
      <c r="U36" s="542"/>
      <c r="V36" s="542"/>
      <c r="W36" s="542"/>
    </row>
    <row r="37" spans="2:23" ht="18" customHeight="1" x14ac:dyDescent="0.2">
      <c r="B37" s="1349" t="s">
        <v>1102</v>
      </c>
      <c r="C37" s="1229" t="str">
        <f>IFERROR(INDEX('Cash Forecast_8A import-export'!A$29:A$44,MATCH('Cash Forecast_8A'!B37,'Cash Forecast_8A import-export'!O$29:O$44,0)),"")</f>
        <v>RSSH: Health management information systems and M&amp;E</v>
      </c>
      <c r="D37" s="1224" t="str">
        <f>IFERROR(INDEX('Cash Forecast_8A import-export'!B$29:B$44,MATCH('Cash Forecast_8A'!B37,'Cash Forecast_8A import-export'!O$29:O$44,0)),"")</f>
        <v>Other health information systems and M&amp;E intervention(s)</v>
      </c>
      <c r="E37" s="1193">
        <f>IFERROR(INDEX('Cash Forecast_8A import-export'!C$29:C$44,MATCH('Cash Forecast_8A'!B37,'Cash Forecast_8A import-export'!O$29:O$44,0)),"")</f>
        <v>266353.079975801</v>
      </c>
      <c r="F37" s="1226">
        <v>241698.24</v>
      </c>
      <c r="G37" s="1193">
        <f>IFERROR(INDEX('Cash Forecast_8A import-export'!E$29:E$44,MATCH('Cash Forecast_8A'!B37,'Cash Forecast_8A import-export'!O$29:O$44,0)),"")</f>
        <v>85242.085530838303</v>
      </c>
      <c r="H37" s="1226"/>
      <c r="I37" s="1227">
        <f t="shared" si="5"/>
        <v>241698.24</v>
      </c>
      <c r="J37" s="1230" t="s">
        <v>4239</v>
      </c>
      <c r="L37" s="1243"/>
      <c r="M37" s="1226"/>
      <c r="N37" s="1226"/>
      <c r="O37" s="1227">
        <f t="shared" si="6"/>
        <v>0</v>
      </c>
      <c r="P37" s="1244"/>
      <c r="R37" s="543"/>
      <c r="S37" s="542"/>
      <c r="T37" s="542"/>
      <c r="U37" s="542"/>
      <c r="V37" s="542"/>
      <c r="W37" s="542"/>
    </row>
    <row r="38" spans="2:23" ht="18" customHeight="1" x14ac:dyDescent="0.2">
      <c r="B38" s="1349" t="s">
        <v>1103</v>
      </c>
      <c r="C38" s="1229" t="str">
        <f>IFERROR(INDEX('Cash Forecast_8A import-export'!A$29:A$44,MATCH('Cash Forecast_8A'!B38,'Cash Forecast_8A import-export'!O$29:O$44,0)),"")</f>
        <v>Program management</v>
      </c>
      <c r="D38" s="1224" t="str">
        <f>IFERROR(INDEX('Cash Forecast_8A import-export'!B$29:B$44,MATCH('Cash Forecast_8A'!B38,'Cash Forecast_8A import-export'!O$29:O$44,0)),"")</f>
        <v>Grant management</v>
      </c>
      <c r="E38" s="1193">
        <f>IFERROR(INDEX('Cash Forecast_8A import-export'!C$29:C$44,MATCH('Cash Forecast_8A'!B38,'Cash Forecast_8A import-export'!O$29:O$44,0)),"")</f>
        <v>333927.07100537501</v>
      </c>
      <c r="F38" s="1226">
        <f>351479.62+635</f>
        <v>352114.62</v>
      </c>
      <c r="G38" s="1193">
        <f>IFERROR(INDEX('Cash Forecast_8A import-export'!E$29:E$44,MATCH('Cash Forecast_8A'!B38,'Cash Forecast_8A import-export'!O$29:O$44,0)),"")</f>
        <v>153058.68532839199</v>
      </c>
      <c r="H38" s="1226"/>
      <c r="I38" s="1227">
        <f t="shared" si="5"/>
        <v>352114.62</v>
      </c>
      <c r="J38" s="1230" t="s">
        <v>4239</v>
      </c>
      <c r="L38" s="1243"/>
      <c r="M38" s="1226"/>
      <c r="N38" s="1226"/>
      <c r="O38" s="1227">
        <f t="shared" si="6"/>
        <v>0</v>
      </c>
      <c r="P38" s="1244"/>
      <c r="R38" s="543"/>
      <c r="S38" s="542"/>
      <c r="T38" s="542"/>
      <c r="U38" s="542"/>
      <c r="V38" s="542"/>
      <c r="W38" s="542"/>
    </row>
    <row r="39" spans="2:23" ht="18" customHeight="1" x14ac:dyDescent="0.2">
      <c r="B39" s="1349" t="s">
        <v>1104</v>
      </c>
      <c r="C39" s="1229" t="str">
        <f>IFERROR(INDEX('Cash Forecast_8A import-export'!A$29:A$44,MATCH('Cash Forecast_8A'!B39,'Cash Forecast_8A import-export'!O$29:O$44,0)),"")</f>
        <v>COVID-19</v>
      </c>
      <c r="D39" s="1224" t="str">
        <f>IFERROR(INDEX('Cash Forecast_8A import-export'!B$29:B$44,MATCH('Cash Forecast_8A'!B39,'Cash Forecast_8A import-export'!O$29:O$44,0)),"")</f>
        <v>Risk mitigation for disease programs</v>
      </c>
      <c r="E39" s="1193">
        <f>IFERROR(INDEX('Cash Forecast_8A import-export'!C$29:C$44,MATCH('Cash Forecast_8A'!B39,'Cash Forecast_8A import-export'!O$29:O$44,0)),"")</f>
        <v>2418.6833333333302</v>
      </c>
      <c r="F39" s="1226">
        <v>11123.35</v>
      </c>
      <c r="G39" s="1193">
        <f>IFERROR(INDEX('Cash Forecast_8A import-export'!E$29:E$44,MATCH('Cash Forecast_8A'!B39,'Cash Forecast_8A import-export'!O$29:O$44,0)),"")</f>
        <v>0</v>
      </c>
      <c r="H39" s="1226"/>
      <c r="I39" s="1227">
        <f t="shared" si="5"/>
        <v>11123.35</v>
      </c>
      <c r="J39" s="1230" t="s">
        <v>4241</v>
      </c>
      <c r="L39" s="1243"/>
      <c r="M39" s="1226"/>
      <c r="N39" s="1226"/>
      <c r="O39" s="1227">
        <f t="shared" si="6"/>
        <v>0</v>
      </c>
      <c r="P39" s="1244"/>
      <c r="R39" s="543"/>
      <c r="S39" s="542"/>
      <c r="T39" s="542"/>
      <c r="U39" s="542"/>
      <c r="V39" s="542"/>
      <c r="W39" s="542"/>
    </row>
    <row r="40" spans="2:23" ht="18" customHeight="1" x14ac:dyDescent="0.2">
      <c r="B40" s="1349" t="s">
        <v>1105</v>
      </c>
      <c r="C40" s="1229" t="str">
        <f>IFERROR(INDEX('Cash Forecast_8A import-export'!A$29:A$44,MATCH('Cash Forecast_8A'!B40,'Cash Forecast_8A import-export'!O$29:O$44,0)),"")</f>
        <v>COVID-19</v>
      </c>
      <c r="D40" s="1224" t="str">
        <f>IFERROR(INDEX('Cash Forecast_8A import-export'!B$29:B$44,MATCH('Cash Forecast_8A'!B40,'Cash Forecast_8A import-export'!O$29:O$44,0)),"")</f>
        <v>COVID-19 control and containment including health systems strengthening</v>
      </c>
      <c r="E40" s="1193">
        <f>IFERROR(INDEX('Cash Forecast_8A import-export'!C$29:C$44,MATCH('Cash Forecast_8A'!B40,'Cash Forecast_8A import-export'!O$29:O$44,0)),"")</f>
        <v>745407.65487179405</v>
      </c>
      <c r="F40" s="1226">
        <v>1813118</v>
      </c>
      <c r="G40" s="1193">
        <f>IFERROR(INDEX('Cash Forecast_8A import-export'!E$29:E$44,MATCH('Cash Forecast_8A'!B40,'Cash Forecast_8A import-export'!O$29:O$44,0)),"")</f>
        <v>0</v>
      </c>
      <c r="H40" s="1226"/>
      <c r="I40" s="1227">
        <f t="shared" si="5"/>
        <v>1813118</v>
      </c>
      <c r="J40" s="1230" t="s">
        <v>4242</v>
      </c>
      <c r="L40" s="1243"/>
      <c r="M40" s="1226"/>
      <c r="N40" s="1226"/>
      <c r="O40" s="1227">
        <f t="shared" si="6"/>
        <v>0</v>
      </c>
      <c r="P40" s="1244"/>
      <c r="R40" s="543"/>
      <c r="S40" s="542"/>
      <c r="T40" s="542"/>
      <c r="U40" s="542"/>
      <c r="V40" s="542"/>
      <c r="W40" s="542"/>
    </row>
    <row r="41" spans="2:23" ht="18" customHeight="1" x14ac:dyDescent="0.2">
      <c r="B41" s="1349" t="s">
        <v>1106</v>
      </c>
      <c r="C41" s="1229" t="str">
        <f>IFERROR(INDEX('Cash Forecast_8A import-export'!A$29:A$44,MATCH('Cash Forecast_8A'!B41,'Cash Forecast_8A import-export'!O$29:O$44,0)),"")</f>
        <v/>
      </c>
      <c r="D41" s="1224" t="str">
        <f>IFERROR(INDEX('Cash Forecast_8A import-export'!B$29:B$44,MATCH('Cash Forecast_8A'!B41,'Cash Forecast_8A import-export'!O$29:O$44,0)),"")</f>
        <v/>
      </c>
      <c r="E41" s="1193" t="str">
        <f>IFERROR(INDEX('Cash Forecast_8A import-export'!C$29:C$44,MATCH('Cash Forecast_8A'!B41,'Cash Forecast_8A import-export'!O$29:O$44,0)),"")</f>
        <v/>
      </c>
      <c r="F41" s="1226"/>
      <c r="G41" s="1193" t="str">
        <f>IFERROR(INDEX('Cash Forecast_8A import-export'!E$29:E$44,MATCH('Cash Forecast_8A'!B41,'Cash Forecast_8A import-export'!O$29:O$44,0)),"")</f>
        <v/>
      </c>
      <c r="H41" s="1226"/>
      <c r="I41" s="1227">
        <f t="shared" si="5"/>
        <v>0</v>
      </c>
      <c r="J41" s="1230"/>
      <c r="L41" s="1243"/>
      <c r="M41" s="1226"/>
      <c r="N41" s="1226"/>
      <c r="O41" s="1227">
        <f t="shared" si="6"/>
        <v>0</v>
      </c>
      <c r="P41" s="1244"/>
      <c r="R41" s="543"/>
      <c r="S41" s="542"/>
      <c r="T41" s="542"/>
      <c r="U41" s="542"/>
      <c r="V41" s="542"/>
      <c r="W41" s="542"/>
    </row>
    <row r="42" spans="2:23" ht="18" customHeight="1" x14ac:dyDescent="0.2">
      <c r="B42" s="1349" t="s">
        <v>1107</v>
      </c>
      <c r="C42" s="1229" t="str">
        <f>IFERROR(INDEX('Cash Forecast_8A import-export'!A$29:A$44,MATCH('Cash Forecast_8A'!B42,'Cash Forecast_8A import-export'!O$29:O$44,0)),"")</f>
        <v/>
      </c>
      <c r="D42" s="1224" t="str">
        <f>IFERROR(INDEX('Cash Forecast_8A import-export'!B$29:B$44,MATCH('Cash Forecast_8A'!B42,'Cash Forecast_8A import-export'!O$29:O$44,0)),"")</f>
        <v/>
      </c>
      <c r="E42" s="1193" t="str">
        <f>IFERROR(INDEX('Cash Forecast_8A import-export'!C$29:C$44,MATCH('Cash Forecast_8A'!B42,'Cash Forecast_8A import-export'!O$29:O$44,0)),"")</f>
        <v/>
      </c>
      <c r="F42" s="1226"/>
      <c r="G42" s="1193" t="str">
        <f>IFERROR(INDEX('Cash Forecast_8A import-export'!E$29:E$44,MATCH('Cash Forecast_8A'!B42,'Cash Forecast_8A import-export'!O$29:O$44,0)),"")</f>
        <v/>
      </c>
      <c r="H42" s="1226"/>
      <c r="I42" s="1227">
        <f t="shared" si="5"/>
        <v>0</v>
      </c>
      <c r="J42" s="1230"/>
      <c r="L42" s="1243"/>
      <c r="M42" s="1226"/>
      <c r="N42" s="1226"/>
      <c r="O42" s="1227">
        <f t="shared" si="6"/>
        <v>0</v>
      </c>
      <c r="P42" s="1244"/>
      <c r="R42" s="543"/>
      <c r="S42" s="542"/>
      <c r="T42" s="542"/>
      <c r="U42" s="542"/>
      <c r="V42" s="542"/>
      <c r="W42" s="542"/>
    </row>
    <row r="43" spans="2:23" ht="18" customHeight="1" x14ac:dyDescent="0.2">
      <c r="B43" s="1349" t="s">
        <v>1108</v>
      </c>
      <c r="C43" s="1229" t="str">
        <f>IFERROR(INDEX('Cash Forecast_8A import-export'!A$29:A$44,MATCH('Cash Forecast_8A'!B43,'Cash Forecast_8A import-export'!O$29:O$44,0)),"")</f>
        <v/>
      </c>
      <c r="D43" s="1224" t="str">
        <f>IFERROR(INDEX('Cash Forecast_8A import-export'!B$29:B$44,MATCH('Cash Forecast_8A'!B43,'Cash Forecast_8A import-export'!O$29:O$44,0)),"")</f>
        <v/>
      </c>
      <c r="E43" s="1193" t="str">
        <f>IFERROR(INDEX('Cash Forecast_8A import-export'!C$29:C$44,MATCH('Cash Forecast_8A'!B43,'Cash Forecast_8A import-export'!O$29:O$44,0)),"")</f>
        <v/>
      </c>
      <c r="F43" s="1226"/>
      <c r="G43" s="1193" t="str">
        <f>IFERROR(INDEX('Cash Forecast_8A import-export'!E$29:E$44,MATCH('Cash Forecast_8A'!B43,'Cash Forecast_8A import-export'!O$29:O$44,0)),"")</f>
        <v/>
      </c>
      <c r="H43" s="1226"/>
      <c r="I43" s="1227">
        <f t="shared" si="5"/>
        <v>0</v>
      </c>
      <c r="J43" s="1230"/>
      <c r="L43" s="1243"/>
      <c r="M43" s="1226"/>
      <c r="N43" s="1226"/>
      <c r="O43" s="1227">
        <f t="shared" si="6"/>
        <v>0</v>
      </c>
      <c r="P43" s="1244"/>
      <c r="R43" s="543"/>
      <c r="S43" s="542"/>
      <c r="T43" s="542"/>
      <c r="U43" s="542"/>
      <c r="V43" s="542"/>
      <c r="W43" s="542"/>
    </row>
    <row r="44" spans="2:23" ht="18" customHeight="1" x14ac:dyDescent="0.2">
      <c r="B44" s="1349" t="s">
        <v>1109</v>
      </c>
      <c r="C44" s="1229" t="str">
        <f>IFERROR(INDEX('Cash Forecast_8A import-export'!A$29:A$44,MATCH('Cash Forecast_8A'!B44,'Cash Forecast_8A import-export'!O$29:O$44,0)),"")</f>
        <v/>
      </c>
      <c r="D44" s="1224" t="str">
        <f>IFERROR(INDEX('Cash Forecast_8A import-export'!B$29:B$44,MATCH('Cash Forecast_8A'!B44,'Cash Forecast_8A import-export'!O$29:O$44,0)),"")</f>
        <v/>
      </c>
      <c r="E44" s="1193" t="str">
        <f>IFERROR(INDEX('Cash Forecast_8A import-export'!C$29:C$44,MATCH('Cash Forecast_8A'!B44,'Cash Forecast_8A import-export'!O$29:O$44,0)),"")</f>
        <v/>
      </c>
      <c r="F44" s="1226"/>
      <c r="G44" s="1193" t="str">
        <f>IFERROR(INDEX('Cash Forecast_8A import-export'!E$29:E$44,MATCH('Cash Forecast_8A'!B44,'Cash Forecast_8A import-export'!O$29:O$44,0)),"")</f>
        <v/>
      </c>
      <c r="H44" s="1226"/>
      <c r="I44" s="1227">
        <f t="shared" si="5"/>
        <v>0</v>
      </c>
      <c r="J44" s="1230"/>
      <c r="L44" s="1243"/>
      <c r="M44" s="1226"/>
      <c r="N44" s="1226"/>
      <c r="O44" s="1227">
        <f t="shared" si="6"/>
        <v>0</v>
      </c>
      <c r="P44" s="1244"/>
      <c r="R44" s="543"/>
      <c r="S44" s="542"/>
      <c r="T44" s="542"/>
      <c r="U44" s="542"/>
      <c r="V44" s="542"/>
      <c r="W44" s="542"/>
    </row>
    <row r="45" spans="2:23" ht="18" customHeight="1" x14ac:dyDescent="0.2">
      <c r="B45" s="1349" t="s">
        <v>1110</v>
      </c>
      <c r="C45" s="1229" t="str">
        <f>IFERROR(INDEX('Cash Forecast_8A import-export'!A$29:A$44,MATCH('Cash Forecast_8A'!B45,'Cash Forecast_8A import-export'!O$29:O$44,0)),"")</f>
        <v/>
      </c>
      <c r="D45" s="1224" t="str">
        <f>IFERROR(INDEX('Cash Forecast_8A import-export'!B$29:B$44,MATCH('Cash Forecast_8A'!B45,'Cash Forecast_8A import-export'!O$29:O$44,0)),"")</f>
        <v/>
      </c>
      <c r="E45" s="1193" t="str">
        <f>IFERROR(INDEX('Cash Forecast_8A import-export'!C$29:C$44,MATCH('Cash Forecast_8A'!B45,'Cash Forecast_8A import-export'!O$29:O$44,0)),"")</f>
        <v/>
      </c>
      <c r="F45" s="1226"/>
      <c r="G45" s="1193" t="str">
        <f>IFERROR(INDEX('Cash Forecast_8A import-export'!E$29:E$44,MATCH('Cash Forecast_8A'!B45,'Cash Forecast_8A import-export'!O$29:O$44,0)),"")</f>
        <v/>
      </c>
      <c r="H45" s="1226"/>
      <c r="I45" s="1227">
        <f t="shared" si="5"/>
        <v>0</v>
      </c>
      <c r="J45" s="1230"/>
      <c r="L45" s="1243"/>
      <c r="M45" s="1226"/>
      <c r="N45" s="1226"/>
      <c r="O45" s="1227">
        <f t="shared" si="6"/>
        <v>0</v>
      </c>
      <c r="P45" s="1244"/>
      <c r="R45" s="543"/>
      <c r="S45" s="542"/>
      <c r="T45" s="542"/>
      <c r="U45" s="542"/>
      <c r="V45" s="542"/>
      <c r="W45" s="542"/>
    </row>
    <row r="46" spans="2:23" ht="18" customHeight="1" x14ac:dyDescent="0.2">
      <c r="B46" s="1349" t="s">
        <v>1111</v>
      </c>
      <c r="C46" s="1229" t="str">
        <f>IFERROR(INDEX('Cash Forecast_8A import-export'!A$29:A$44,MATCH('Cash Forecast_8A'!B46,'Cash Forecast_8A import-export'!O$29:O$44,0)),"")</f>
        <v/>
      </c>
      <c r="D46" s="1224" t="str">
        <f>IFERROR(INDEX('Cash Forecast_8A import-export'!B$29:B$44,MATCH('Cash Forecast_8A'!B46,'Cash Forecast_8A import-export'!O$29:O$44,0)),"")</f>
        <v/>
      </c>
      <c r="E46" s="1193" t="str">
        <f>IFERROR(INDEX('Cash Forecast_8A import-export'!C$29:C$44,MATCH('Cash Forecast_8A'!B46,'Cash Forecast_8A import-export'!O$29:O$44,0)),"")</f>
        <v/>
      </c>
      <c r="F46" s="1226"/>
      <c r="G46" s="1193" t="str">
        <f>IFERROR(INDEX('Cash Forecast_8A import-export'!E$29:E$44,MATCH('Cash Forecast_8A'!B46,'Cash Forecast_8A import-export'!O$29:O$44,0)),"")</f>
        <v/>
      </c>
      <c r="H46" s="1226"/>
      <c r="I46" s="1227">
        <f t="shared" si="5"/>
        <v>0</v>
      </c>
      <c r="J46" s="1230"/>
      <c r="L46" s="1243"/>
      <c r="M46" s="1226"/>
      <c r="N46" s="1226"/>
      <c r="O46" s="1227">
        <f t="shared" si="6"/>
        <v>0</v>
      </c>
      <c r="P46" s="1244"/>
      <c r="R46" s="543"/>
      <c r="S46" s="542"/>
      <c r="T46" s="542"/>
      <c r="U46" s="542"/>
      <c r="V46" s="542"/>
      <c r="W46" s="542"/>
    </row>
    <row r="47" spans="2:23" ht="18" customHeight="1" x14ac:dyDescent="0.2">
      <c r="B47" s="1349" t="s">
        <v>1112</v>
      </c>
      <c r="C47" s="1229" t="str">
        <f>IFERROR(INDEX('Cash Forecast_8A import-export'!A$29:A$44,MATCH('Cash Forecast_8A'!B47,'Cash Forecast_8A import-export'!O$29:O$44,0)),"")</f>
        <v/>
      </c>
      <c r="D47" s="1224" t="str">
        <f>IFERROR(INDEX('Cash Forecast_8A import-export'!B$29:B$44,MATCH('Cash Forecast_8A'!B47,'Cash Forecast_8A import-export'!O$29:O$44,0)),"")</f>
        <v/>
      </c>
      <c r="E47" s="1193" t="str">
        <f>IFERROR(INDEX('Cash Forecast_8A import-export'!C$29:C$44,MATCH('Cash Forecast_8A'!B47,'Cash Forecast_8A import-export'!O$29:O$44,0)),"")</f>
        <v/>
      </c>
      <c r="F47" s="1226"/>
      <c r="G47" s="1193" t="str">
        <f>IFERROR(INDEX('Cash Forecast_8A import-export'!E$29:E$44,MATCH('Cash Forecast_8A'!B47,'Cash Forecast_8A import-export'!O$29:O$44,0)),"")</f>
        <v/>
      </c>
      <c r="H47" s="1226"/>
      <c r="I47" s="1227">
        <f t="shared" si="5"/>
        <v>0</v>
      </c>
      <c r="J47" s="1230"/>
      <c r="L47" s="1243"/>
      <c r="M47" s="1226"/>
      <c r="N47" s="1226"/>
      <c r="O47" s="1227">
        <f t="shared" si="6"/>
        <v>0</v>
      </c>
      <c r="P47" s="1244"/>
      <c r="R47" s="543"/>
      <c r="S47" s="542"/>
      <c r="T47" s="542"/>
      <c r="U47" s="542"/>
      <c r="V47" s="542"/>
      <c r="W47" s="542"/>
    </row>
    <row r="48" spans="2:23" ht="18" customHeight="1" x14ac:dyDescent="0.2">
      <c r="B48" s="1349" t="s">
        <v>1113</v>
      </c>
      <c r="C48" s="1229" t="str">
        <f>IFERROR(INDEX('Cash Forecast_8A import-export'!A$29:A$44,MATCH('Cash Forecast_8A'!B48,'Cash Forecast_8A import-export'!O$29:O$44,0)),"")</f>
        <v/>
      </c>
      <c r="D48" s="1224" t="str">
        <f>IFERROR(INDEX('Cash Forecast_8A import-export'!B$29:B$44,MATCH('Cash Forecast_8A'!B48,'Cash Forecast_8A import-export'!O$29:O$44,0)),"")</f>
        <v/>
      </c>
      <c r="E48" s="1193" t="str">
        <f>IFERROR(INDEX('Cash Forecast_8A import-export'!C$29:C$44,MATCH('Cash Forecast_8A'!B48,'Cash Forecast_8A import-export'!O$29:O$44,0)),"")</f>
        <v/>
      </c>
      <c r="F48" s="1226"/>
      <c r="G48" s="1193" t="str">
        <f>IFERROR(INDEX('Cash Forecast_8A import-export'!E$29:E$44,MATCH('Cash Forecast_8A'!B48,'Cash Forecast_8A import-export'!O$29:O$44,0)),"")</f>
        <v/>
      </c>
      <c r="H48" s="1226"/>
      <c r="I48" s="1227">
        <f t="shared" si="5"/>
        <v>0</v>
      </c>
      <c r="J48" s="1230"/>
      <c r="L48" s="1243"/>
      <c r="M48" s="1226"/>
      <c r="N48" s="1226"/>
      <c r="O48" s="1227">
        <f t="shared" si="6"/>
        <v>0</v>
      </c>
      <c r="P48" s="1244"/>
      <c r="R48" s="543"/>
      <c r="S48" s="542"/>
      <c r="T48" s="542"/>
      <c r="U48" s="542"/>
      <c r="V48" s="542"/>
      <c r="W48" s="542"/>
    </row>
    <row r="49" spans="2:23" ht="18" customHeight="1" x14ac:dyDescent="0.2">
      <c r="B49" s="1349" t="s">
        <v>1114</v>
      </c>
      <c r="C49" s="1229" t="str">
        <f>IFERROR(INDEX('Cash Forecast_8A import-export'!A$29:A$44,MATCH('Cash Forecast_8A'!B49,'Cash Forecast_8A import-export'!O$29:O$44,0)),"")</f>
        <v/>
      </c>
      <c r="D49" s="1224" t="str">
        <f>IFERROR(INDEX('Cash Forecast_8A import-export'!B$29:B$44,MATCH('Cash Forecast_8A'!B49,'Cash Forecast_8A import-export'!O$29:O$44,0)),"")</f>
        <v/>
      </c>
      <c r="E49" s="1193" t="str">
        <f>IFERROR(INDEX('Cash Forecast_8A import-export'!C$29:C$44,MATCH('Cash Forecast_8A'!B49,'Cash Forecast_8A import-export'!O$29:O$44,0)),"")</f>
        <v/>
      </c>
      <c r="F49" s="1226"/>
      <c r="G49" s="1193" t="str">
        <f>IFERROR(INDEX('Cash Forecast_8A import-export'!E$29:E$44,MATCH('Cash Forecast_8A'!B49,'Cash Forecast_8A import-export'!O$29:O$44,0)),"")</f>
        <v/>
      </c>
      <c r="H49" s="1226"/>
      <c r="I49" s="1227">
        <f t="shared" si="5"/>
        <v>0</v>
      </c>
      <c r="J49" s="1230"/>
      <c r="L49" s="1243"/>
      <c r="M49" s="1226"/>
      <c r="N49" s="1226"/>
      <c r="O49" s="1227">
        <f t="shared" si="6"/>
        <v>0</v>
      </c>
      <c r="P49" s="1244"/>
      <c r="R49" s="543"/>
      <c r="S49" s="542"/>
      <c r="T49" s="542"/>
      <c r="U49" s="542"/>
      <c r="V49" s="542"/>
      <c r="W49" s="542"/>
    </row>
    <row r="50" spans="2:23" ht="18" customHeight="1" x14ac:dyDescent="0.2">
      <c r="B50" s="1349" t="s">
        <v>1115</v>
      </c>
      <c r="C50" s="1229" t="str">
        <f>IFERROR(INDEX('Cash Forecast_8A import-export'!A$29:A$44,MATCH('Cash Forecast_8A'!B50,'Cash Forecast_8A import-export'!O$29:O$44,0)),"")</f>
        <v/>
      </c>
      <c r="D50" s="1224" t="str">
        <f>IFERROR(INDEX('Cash Forecast_8A import-export'!B$29:B$44,MATCH('Cash Forecast_8A'!B50,'Cash Forecast_8A import-export'!O$29:O$44,0)),"")</f>
        <v/>
      </c>
      <c r="E50" s="1193" t="str">
        <f>IFERROR(INDEX('Cash Forecast_8A import-export'!C$29:C$44,MATCH('Cash Forecast_8A'!B50,'Cash Forecast_8A import-export'!O$29:O$44,0)),"")</f>
        <v/>
      </c>
      <c r="F50" s="1226"/>
      <c r="G50" s="1193" t="str">
        <f>IFERROR(INDEX('Cash Forecast_8A import-export'!E$29:E$44,MATCH('Cash Forecast_8A'!B50,'Cash Forecast_8A import-export'!O$29:O$44,0)),"")</f>
        <v/>
      </c>
      <c r="H50" s="1226"/>
      <c r="I50" s="1227">
        <f t="shared" si="5"/>
        <v>0</v>
      </c>
      <c r="J50" s="1230"/>
      <c r="L50" s="1243"/>
      <c r="M50" s="1226"/>
      <c r="N50" s="1226"/>
      <c r="O50" s="1227">
        <f t="shared" si="6"/>
        <v>0</v>
      </c>
      <c r="P50" s="1244"/>
      <c r="R50" s="543"/>
      <c r="S50" s="542"/>
      <c r="T50" s="542"/>
      <c r="U50" s="542"/>
      <c r="V50" s="542"/>
      <c r="W50" s="542"/>
    </row>
    <row r="51" spans="2:23" ht="18" customHeight="1" x14ac:dyDescent="0.2">
      <c r="B51" s="1349" t="s">
        <v>1116</v>
      </c>
      <c r="C51" s="1229" t="str">
        <f>IFERROR(INDEX('Cash Forecast_8A import-export'!A$29:A$44,MATCH('Cash Forecast_8A'!B51,'Cash Forecast_8A import-export'!O$29:O$44,0)),"")</f>
        <v/>
      </c>
      <c r="D51" s="1224" t="str">
        <f>IFERROR(INDEX('Cash Forecast_8A import-export'!B$29:B$44,MATCH('Cash Forecast_8A'!B51,'Cash Forecast_8A import-export'!O$29:O$44,0)),"")</f>
        <v/>
      </c>
      <c r="E51" s="1193" t="str">
        <f>IFERROR(INDEX('Cash Forecast_8A import-export'!C$29:C$44,MATCH('Cash Forecast_8A'!B51,'Cash Forecast_8A import-export'!O$29:O$44,0)),"")</f>
        <v/>
      </c>
      <c r="F51" s="1226"/>
      <c r="G51" s="1193" t="str">
        <f>IFERROR(INDEX('Cash Forecast_8A import-export'!E$29:E$44,MATCH('Cash Forecast_8A'!B51,'Cash Forecast_8A import-export'!O$29:O$44,0)),"")</f>
        <v/>
      </c>
      <c r="H51" s="1226"/>
      <c r="I51" s="1227">
        <f t="shared" si="5"/>
        <v>0</v>
      </c>
      <c r="J51" s="1230"/>
      <c r="L51" s="1243"/>
      <c r="M51" s="1226"/>
      <c r="N51" s="1226"/>
      <c r="O51" s="1227">
        <f t="shared" si="6"/>
        <v>0</v>
      </c>
      <c r="P51" s="1244"/>
      <c r="R51" s="543"/>
      <c r="S51" s="542"/>
      <c r="T51" s="542"/>
      <c r="U51" s="542"/>
      <c r="V51" s="542"/>
      <c r="W51" s="542"/>
    </row>
    <row r="52" spans="2:23" ht="18" customHeight="1" x14ac:dyDescent="0.2">
      <c r="B52" s="1349" t="s">
        <v>1117</v>
      </c>
      <c r="C52" s="1229" t="str">
        <f>IFERROR(INDEX('Cash Forecast_8A import-export'!A$29:A$44,MATCH('Cash Forecast_8A'!B52,'Cash Forecast_8A import-export'!O$29:O$44,0)),"")</f>
        <v/>
      </c>
      <c r="D52" s="1224" t="str">
        <f>IFERROR(INDEX('Cash Forecast_8A import-export'!B$29:B$44,MATCH('Cash Forecast_8A'!B52,'Cash Forecast_8A import-export'!O$29:O$44,0)),"")</f>
        <v/>
      </c>
      <c r="E52" s="1193" t="str">
        <f>IFERROR(INDEX('Cash Forecast_8A import-export'!C$29:C$44,MATCH('Cash Forecast_8A'!B52,'Cash Forecast_8A import-export'!O$29:O$44,0)),"")</f>
        <v/>
      </c>
      <c r="F52" s="1226"/>
      <c r="G52" s="1193" t="str">
        <f>IFERROR(INDEX('Cash Forecast_8A import-export'!E$29:E$44,MATCH('Cash Forecast_8A'!B52,'Cash Forecast_8A import-export'!O$29:O$44,0)),"")</f>
        <v/>
      </c>
      <c r="H52" s="1226"/>
      <c r="I52" s="1227">
        <f t="shared" si="5"/>
        <v>0</v>
      </c>
      <c r="J52" s="1230"/>
      <c r="L52" s="1243"/>
      <c r="M52" s="1226"/>
      <c r="N52" s="1226"/>
      <c r="O52" s="1227">
        <f t="shared" si="6"/>
        <v>0</v>
      </c>
      <c r="P52" s="1244"/>
      <c r="R52" s="543"/>
      <c r="S52" s="542"/>
      <c r="T52" s="542"/>
      <c r="U52" s="542"/>
      <c r="V52" s="542"/>
      <c r="W52" s="542"/>
    </row>
    <row r="53" spans="2:23" ht="18" customHeight="1" x14ac:dyDescent="0.2">
      <c r="B53" s="1349" t="s">
        <v>1118</v>
      </c>
      <c r="C53" s="1229" t="str">
        <f>IFERROR(INDEX('Cash Forecast_8A import-export'!A$29:A$44,MATCH('Cash Forecast_8A'!B53,'Cash Forecast_8A import-export'!O$29:O$44,0)),"")</f>
        <v/>
      </c>
      <c r="D53" s="1224" t="str">
        <f>IFERROR(INDEX('Cash Forecast_8A import-export'!B$29:B$44,MATCH('Cash Forecast_8A'!B53,'Cash Forecast_8A import-export'!O$29:O$44,0)),"")</f>
        <v/>
      </c>
      <c r="E53" s="1193" t="str">
        <f>IFERROR(INDEX('Cash Forecast_8A import-export'!C$29:C$44,MATCH('Cash Forecast_8A'!B53,'Cash Forecast_8A import-export'!O$29:O$44,0)),"")</f>
        <v/>
      </c>
      <c r="F53" s="1226"/>
      <c r="G53" s="1193" t="str">
        <f>IFERROR(INDEX('Cash Forecast_8A import-export'!E$29:E$44,MATCH('Cash Forecast_8A'!B53,'Cash Forecast_8A import-export'!O$29:O$44,0)),"")</f>
        <v/>
      </c>
      <c r="H53" s="1226"/>
      <c r="I53" s="1227">
        <f t="shared" si="5"/>
        <v>0</v>
      </c>
      <c r="J53" s="1230"/>
      <c r="L53" s="1243"/>
      <c r="M53" s="1226"/>
      <c r="N53" s="1226"/>
      <c r="O53" s="1227">
        <f t="shared" si="6"/>
        <v>0</v>
      </c>
      <c r="P53" s="1244"/>
      <c r="R53" s="543"/>
      <c r="S53" s="542"/>
      <c r="T53" s="542"/>
      <c r="U53" s="542"/>
      <c r="V53" s="542"/>
      <c r="W53" s="542"/>
    </row>
    <row r="54" spans="2:23" ht="18" customHeight="1" x14ac:dyDescent="0.2">
      <c r="B54" s="1349" t="s">
        <v>1119</v>
      </c>
      <c r="C54" s="1229" t="str">
        <f>IFERROR(INDEX('Cash Forecast_8A import-export'!A$29:A$44,MATCH('Cash Forecast_8A'!B54,'Cash Forecast_8A import-export'!O$29:O$44,0)),"")</f>
        <v/>
      </c>
      <c r="D54" s="1224" t="str">
        <f>IFERROR(INDEX('Cash Forecast_8A import-export'!B$29:B$44,MATCH('Cash Forecast_8A'!B54,'Cash Forecast_8A import-export'!O$29:O$44,0)),"")</f>
        <v/>
      </c>
      <c r="E54" s="1193" t="str">
        <f>IFERROR(INDEX('Cash Forecast_8A import-export'!C$29:C$44,MATCH('Cash Forecast_8A'!B54,'Cash Forecast_8A import-export'!O$29:O$44,0)),"")</f>
        <v/>
      </c>
      <c r="F54" s="1226"/>
      <c r="G54" s="1193" t="str">
        <f>IFERROR(INDEX('Cash Forecast_8A import-export'!E$29:E$44,MATCH('Cash Forecast_8A'!B54,'Cash Forecast_8A import-export'!O$29:O$44,0)),"")</f>
        <v/>
      </c>
      <c r="H54" s="1226"/>
      <c r="I54" s="1227">
        <f t="shared" si="5"/>
        <v>0</v>
      </c>
      <c r="J54" s="1230"/>
      <c r="L54" s="1243"/>
      <c r="M54" s="1226"/>
      <c r="N54" s="1226"/>
      <c r="O54" s="1227">
        <f t="shared" si="6"/>
        <v>0</v>
      </c>
      <c r="P54" s="1244"/>
      <c r="R54" s="543"/>
      <c r="S54" s="542"/>
      <c r="T54" s="542"/>
      <c r="U54" s="542"/>
      <c r="V54" s="542"/>
      <c r="W54" s="542"/>
    </row>
    <row r="55" spans="2:23" ht="18" customHeight="1" x14ac:dyDescent="0.2">
      <c r="B55" s="1349" t="s">
        <v>1120</v>
      </c>
      <c r="C55" s="1229" t="str">
        <f>IFERROR(INDEX('Cash Forecast_8A import-export'!A$29:A$44,MATCH('Cash Forecast_8A'!B55,'Cash Forecast_8A import-export'!O$29:O$44,0)),"")</f>
        <v/>
      </c>
      <c r="D55" s="1224" t="str">
        <f>IFERROR(INDEX('Cash Forecast_8A import-export'!B$29:B$44,MATCH('Cash Forecast_8A'!B55,'Cash Forecast_8A import-export'!O$29:O$44,0)),"")</f>
        <v/>
      </c>
      <c r="E55" s="1193" t="str">
        <f>IFERROR(INDEX('Cash Forecast_8A import-export'!C$29:C$44,MATCH('Cash Forecast_8A'!B55,'Cash Forecast_8A import-export'!O$29:O$44,0)),"")</f>
        <v/>
      </c>
      <c r="F55" s="1226"/>
      <c r="G55" s="1193" t="str">
        <f>IFERROR(INDEX('Cash Forecast_8A import-export'!E$29:E$44,MATCH('Cash Forecast_8A'!B55,'Cash Forecast_8A import-export'!O$29:O$44,0)),"")</f>
        <v/>
      </c>
      <c r="H55" s="1226"/>
      <c r="I55" s="1227">
        <f t="shared" si="5"/>
        <v>0</v>
      </c>
      <c r="J55" s="1230"/>
      <c r="L55" s="1243"/>
      <c r="M55" s="1226"/>
      <c r="N55" s="1226"/>
      <c r="O55" s="1227">
        <f t="shared" si="6"/>
        <v>0</v>
      </c>
      <c r="P55" s="1244"/>
      <c r="R55" s="543"/>
      <c r="S55" s="542"/>
      <c r="T55" s="542"/>
      <c r="U55" s="542"/>
      <c r="V55" s="542"/>
      <c r="W55" s="542"/>
    </row>
    <row r="56" spans="2:23" ht="18" customHeight="1" x14ac:dyDescent="0.2">
      <c r="B56" s="1349" t="s">
        <v>1121</v>
      </c>
      <c r="C56" s="1229" t="str">
        <f>IFERROR(INDEX('Cash Forecast_8A import-export'!A$29:A$44,MATCH('Cash Forecast_8A'!B56,'Cash Forecast_8A import-export'!O$29:O$44,0)),"")</f>
        <v/>
      </c>
      <c r="D56" s="1224" t="str">
        <f>IFERROR(INDEX('Cash Forecast_8A import-export'!B$29:B$44,MATCH('Cash Forecast_8A'!B56,'Cash Forecast_8A import-export'!O$29:O$44,0)),"")</f>
        <v/>
      </c>
      <c r="E56" s="1193" t="str">
        <f>IFERROR(INDEX('Cash Forecast_8A import-export'!C$29:C$44,MATCH('Cash Forecast_8A'!B56,'Cash Forecast_8A import-export'!O$29:O$44,0)),"")</f>
        <v/>
      </c>
      <c r="F56" s="1226"/>
      <c r="G56" s="1193" t="str">
        <f>IFERROR(INDEX('Cash Forecast_8A import-export'!E$29:E$44,MATCH('Cash Forecast_8A'!B56,'Cash Forecast_8A import-export'!O$29:O$44,0)),"")</f>
        <v/>
      </c>
      <c r="H56" s="1226"/>
      <c r="I56" s="1227">
        <f t="shared" si="5"/>
        <v>0</v>
      </c>
      <c r="J56" s="1230"/>
      <c r="L56" s="1243"/>
      <c r="M56" s="1226"/>
      <c r="N56" s="1226"/>
      <c r="O56" s="1227">
        <f t="shared" si="6"/>
        <v>0</v>
      </c>
      <c r="P56" s="1244"/>
      <c r="R56" s="543"/>
      <c r="S56" s="542"/>
      <c r="T56" s="542"/>
      <c r="U56" s="542"/>
      <c r="V56" s="542"/>
      <c r="W56" s="542"/>
    </row>
    <row r="57" spans="2:23" ht="18" customHeight="1" x14ac:dyDescent="0.2">
      <c r="B57" s="1349" t="s">
        <v>1122</v>
      </c>
      <c r="C57" s="1229" t="str">
        <f>IFERROR(INDEX('Cash Forecast_8A import-export'!A$29:A$44,MATCH('Cash Forecast_8A'!B57,'Cash Forecast_8A import-export'!O$29:O$44,0)),"")</f>
        <v/>
      </c>
      <c r="D57" s="1224" t="str">
        <f>IFERROR(INDEX('Cash Forecast_8A import-export'!B$29:B$44,MATCH('Cash Forecast_8A'!B57,'Cash Forecast_8A import-export'!O$29:O$44,0)),"")</f>
        <v/>
      </c>
      <c r="E57" s="1193" t="str">
        <f>IFERROR(INDEX('Cash Forecast_8A import-export'!C$29:C$44,MATCH('Cash Forecast_8A'!B57,'Cash Forecast_8A import-export'!O$29:O$44,0)),"")</f>
        <v/>
      </c>
      <c r="F57" s="1226"/>
      <c r="G57" s="1193" t="str">
        <f>IFERROR(INDEX('Cash Forecast_8A import-export'!E$29:E$44,MATCH('Cash Forecast_8A'!B57,'Cash Forecast_8A import-export'!O$29:O$44,0)),"")</f>
        <v/>
      </c>
      <c r="H57" s="1226"/>
      <c r="I57" s="1227">
        <f t="shared" si="5"/>
        <v>0</v>
      </c>
      <c r="J57" s="1230"/>
      <c r="L57" s="1243"/>
      <c r="M57" s="1226"/>
      <c r="N57" s="1226"/>
      <c r="O57" s="1227">
        <f t="shared" si="6"/>
        <v>0</v>
      </c>
      <c r="P57" s="1244"/>
      <c r="R57" s="543"/>
      <c r="S57" s="542"/>
      <c r="T57" s="542"/>
      <c r="U57" s="542"/>
      <c r="V57" s="542"/>
      <c r="W57" s="542"/>
    </row>
    <row r="58" spans="2:23" ht="18" customHeight="1" x14ac:dyDescent="0.2">
      <c r="B58" s="1349" t="s">
        <v>1123</v>
      </c>
      <c r="C58" s="1229" t="str">
        <f>IFERROR(INDEX('Cash Forecast_8A import-export'!A$29:A$44,MATCH('Cash Forecast_8A'!B58,'Cash Forecast_8A import-export'!O$29:O$44,0)),"")</f>
        <v/>
      </c>
      <c r="D58" s="1224" t="str">
        <f>IFERROR(INDEX('Cash Forecast_8A import-export'!B$29:B$44,MATCH('Cash Forecast_8A'!B58,'Cash Forecast_8A import-export'!O$29:O$44,0)),"")</f>
        <v/>
      </c>
      <c r="E58" s="1193" t="str">
        <f>IFERROR(INDEX('Cash Forecast_8A import-export'!C$29:C$44,MATCH('Cash Forecast_8A'!B58,'Cash Forecast_8A import-export'!O$29:O$44,0)),"")</f>
        <v/>
      </c>
      <c r="F58" s="1226"/>
      <c r="G58" s="1193" t="str">
        <f>IFERROR(INDEX('Cash Forecast_8A import-export'!E$29:E$44,MATCH('Cash Forecast_8A'!B58,'Cash Forecast_8A import-export'!O$29:O$44,0)),"")</f>
        <v/>
      </c>
      <c r="H58" s="1226"/>
      <c r="I58" s="1227">
        <f t="shared" si="5"/>
        <v>0</v>
      </c>
      <c r="J58" s="1230"/>
      <c r="L58" s="1243"/>
      <c r="M58" s="1226"/>
      <c r="N58" s="1226"/>
      <c r="O58" s="1227">
        <f t="shared" si="6"/>
        <v>0</v>
      </c>
      <c r="P58" s="1244"/>
      <c r="R58" s="543"/>
      <c r="S58" s="542"/>
      <c r="T58" s="542"/>
      <c r="U58" s="542"/>
      <c r="V58" s="542"/>
      <c r="W58" s="542"/>
    </row>
    <row r="59" spans="2:23" ht="18" customHeight="1" x14ac:dyDescent="0.2">
      <c r="B59" s="1349" t="s">
        <v>1124</v>
      </c>
      <c r="C59" s="1229" t="str">
        <f>IFERROR(INDEX('Cash Forecast_8A import-export'!A$29:A$44,MATCH('Cash Forecast_8A'!B59,'Cash Forecast_8A import-export'!O$29:O$44,0)),"")</f>
        <v/>
      </c>
      <c r="D59" s="1224" t="str">
        <f>IFERROR(INDEX('Cash Forecast_8A import-export'!B$29:B$44,MATCH('Cash Forecast_8A'!B59,'Cash Forecast_8A import-export'!O$29:O$44,0)),"")</f>
        <v/>
      </c>
      <c r="E59" s="1193" t="str">
        <f>IFERROR(INDEX('Cash Forecast_8A import-export'!C$29:C$44,MATCH('Cash Forecast_8A'!B59,'Cash Forecast_8A import-export'!O$29:O$44,0)),"")</f>
        <v/>
      </c>
      <c r="F59" s="1226"/>
      <c r="G59" s="1193" t="str">
        <f>IFERROR(INDEX('Cash Forecast_8A import-export'!E$29:E$44,MATCH('Cash Forecast_8A'!B59,'Cash Forecast_8A import-export'!O$29:O$44,0)),"")</f>
        <v/>
      </c>
      <c r="H59" s="1226"/>
      <c r="I59" s="1227">
        <f t="shared" si="5"/>
        <v>0</v>
      </c>
      <c r="J59" s="1230"/>
      <c r="L59" s="1243"/>
      <c r="M59" s="1226"/>
      <c r="N59" s="1226"/>
      <c r="O59" s="1227">
        <f t="shared" si="6"/>
        <v>0</v>
      </c>
      <c r="P59" s="1244"/>
      <c r="R59" s="543"/>
      <c r="S59" s="542"/>
      <c r="T59" s="542"/>
      <c r="U59" s="542"/>
      <c r="V59" s="542"/>
      <c r="W59" s="542"/>
    </row>
    <row r="60" spans="2:23" ht="18" customHeight="1" x14ac:dyDescent="0.2">
      <c r="B60" s="1349" t="s">
        <v>1125</v>
      </c>
      <c r="C60" s="1229" t="str">
        <f>IFERROR(INDEX('Cash Forecast_8A import-export'!A$29:A$44,MATCH('Cash Forecast_8A'!B60,'Cash Forecast_8A import-export'!O$29:O$44,0)),"")</f>
        <v/>
      </c>
      <c r="D60" s="1224" t="str">
        <f>IFERROR(INDEX('Cash Forecast_8A import-export'!B$29:B$44,MATCH('Cash Forecast_8A'!B60,'Cash Forecast_8A import-export'!O$29:O$44,0)),"")</f>
        <v/>
      </c>
      <c r="E60" s="1193" t="str">
        <f>IFERROR(INDEX('Cash Forecast_8A import-export'!C$29:C$44,MATCH('Cash Forecast_8A'!B60,'Cash Forecast_8A import-export'!O$29:O$44,0)),"")</f>
        <v/>
      </c>
      <c r="F60" s="1226"/>
      <c r="G60" s="1193" t="str">
        <f>IFERROR(INDEX('Cash Forecast_8A import-export'!E$29:E$44,MATCH('Cash Forecast_8A'!B60,'Cash Forecast_8A import-export'!O$29:O$44,0)),"")</f>
        <v/>
      </c>
      <c r="H60" s="1226"/>
      <c r="I60" s="1227">
        <f t="shared" si="5"/>
        <v>0</v>
      </c>
      <c r="J60" s="1230"/>
      <c r="L60" s="1243"/>
      <c r="M60" s="1226"/>
      <c r="N60" s="1226"/>
      <c r="O60" s="1227">
        <f t="shared" si="6"/>
        <v>0</v>
      </c>
      <c r="P60" s="1244"/>
      <c r="R60" s="543"/>
      <c r="S60" s="542"/>
      <c r="T60" s="542"/>
      <c r="U60" s="542"/>
      <c r="V60" s="542"/>
      <c r="W60" s="542"/>
    </row>
    <row r="61" spans="2:23" ht="18" customHeight="1" x14ac:dyDescent="0.2">
      <c r="B61" s="1349" t="s">
        <v>1126</v>
      </c>
      <c r="C61" s="1229" t="str">
        <f>IFERROR(INDEX('Cash Forecast_8A import-export'!A$29:A$44,MATCH('Cash Forecast_8A'!B61,'Cash Forecast_8A import-export'!O$29:O$44,0)),"")</f>
        <v/>
      </c>
      <c r="D61" s="1224" t="str">
        <f>IFERROR(INDEX('Cash Forecast_8A import-export'!B$29:B$44,MATCH('Cash Forecast_8A'!B61,'Cash Forecast_8A import-export'!O$29:O$44,0)),"")</f>
        <v/>
      </c>
      <c r="E61" s="1193" t="str">
        <f>IFERROR(INDEX('Cash Forecast_8A import-export'!C$29:C$44,MATCH('Cash Forecast_8A'!B61,'Cash Forecast_8A import-export'!O$29:O$44,0)),"")</f>
        <v/>
      </c>
      <c r="F61" s="1226"/>
      <c r="G61" s="1193" t="str">
        <f>IFERROR(INDEX('Cash Forecast_8A import-export'!E$29:E$44,MATCH('Cash Forecast_8A'!B61,'Cash Forecast_8A import-export'!O$29:O$44,0)),"")</f>
        <v/>
      </c>
      <c r="H61" s="1226"/>
      <c r="I61" s="1227">
        <f t="shared" si="5"/>
        <v>0</v>
      </c>
      <c r="J61" s="1230"/>
      <c r="L61" s="1243"/>
      <c r="M61" s="1226"/>
      <c r="N61" s="1226"/>
      <c r="O61" s="1227">
        <f t="shared" si="6"/>
        <v>0</v>
      </c>
      <c r="P61" s="1244"/>
      <c r="R61" s="543"/>
      <c r="S61" s="542"/>
      <c r="T61" s="542"/>
      <c r="U61" s="542"/>
      <c r="V61" s="542"/>
      <c r="W61" s="542"/>
    </row>
    <row r="62" spans="2:23" ht="18" customHeight="1" x14ac:dyDescent="0.2">
      <c r="B62" s="1349" t="s">
        <v>1127</v>
      </c>
      <c r="C62" s="1229" t="str">
        <f>IFERROR(INDEX('Cash Forecast_8A import-export'!A$29:A$44,MATCH('Cash Forecast_8A'!B62,'Cash Forecast_8A import-export'!O$29:O$44,0)),"")</f>
        <v/>
      </c>
      <c r="D62" s="1224" t="str">
        <f>IFERROR(INDEX('Cash Forecast_8A import-export'!B$29:B$44,MATCH('Cash Forecast_8A'!B62,'Cash Forecast_8A import-export'!O$29:O$44,0)),"")</f>
        <v/>
      </c>
      <c r="E62" s="1193" t="str">
        <f>IFERROR(INDEX('Cash Forecast_8A import-export'!C$29:C$44,MATCH('Cash Forecast_8A'!B62,'Cash Forecast_8A import-export'!O$29:O$44,0)),"")</f>
        <v/>
      </c>
      <c r="F62" s="1226"/>
      <c r="G62" s="1193" t="str">
        <f>IFERROR(INDEX('Cash Forecast_8A import-export'!E$29:E$44,MATCH('Cash Forecast_8A'!B62,'Cash Forecast_8A import-export'!O$29:O$44,0)),"")</f>
        <v/>
      </c>
      <c r="H62" s="1226"/>
      <c r="I62" s="1227">
        <f t="shared" si="5"/>
        <v>0</v>
      </c>
      <c r="J62" s="1230"/>
      <c r="L62" s="1243"/>
      <c r="M62" s="1226"/>
      <c r="N62" s="1226"/>
      <c r="O62" s="1227">
        <f t="shared" si="6"/>
        <v>0</v>
      </c>
      <c r="P62" s="1244"/>
      <c r="R62" s="543"/>
      <c r="S62" s="542"/>
      <c r="T62" s="542"/>
      <c r="U62" s="542"/>
      <c r="V62" s="542"/>
      <c r="W62" s="542"/>
    </row>
    <row r="63" spans="2:23" ht="18" customHeight="1" x14ac:dyDescent="0.2">
      <c r="B63" s="1349" t="s">
        <v>1128</v>
      </c>
      <c r="C63" s="1229" t="str">
        <f>IFERROR(INDEX('Cash Forecast_8A import-export'!A$29:A$44,MATCH('Cash Forecast_8A'!B63,'Cash Forecast_8A import-export'!O$29:O$44,0)),"")</f>
        <v/>
      </c>
      <c r="D63" s="1224" t="str">
        <f>IFERROR(INDEX('Cash Forecast_8A import-export'!B$29:B$44,MATCH('Cash Forecast_8A'!B63,'Cash Forecast_8A import-export'!O$29:O$44,0)),"")</f>
        <v/>
      </c>
      <c r="E63" s="1193" t="str">
        <f>IFERROR(INDEX('Cash Forecast_8A import-export'!C$29:C$44,MATCH('Cash Forecast_8A'!B63,'Cash Forecast_8A import-export'!O$29:O$44,0)),"")</f>
        <v/>
      </c>
      <c r="F63" s="1226"/>
      <c r="G63" s="1193" t="str">
        <f>IFERROR(INDEX('Cash Forecast_8A import-export'!E$29:E$44,MATCH('Cash Forecast_8A'!B63,'Cash Forecast_8A import-export'!O$29:O$44,0)),"")</f>
        <v/>
      </c>
      <c r="H63" s="1226"/>
      <c r="I63" s="1227">
        <f t="shared" si="5"/>
        <v>0</v>
      </c>
      <c r="J63" s="1230"/>
      <c r="L63" s="1243"/>
      <c r="M63" s="1226"/>
      <c r="N63" s="1226"/>
      <c r="O63" s="1227">
        <f t="shared" si="6"/>
        <v>0</v>
      </c>
      <c r="P63" s="1244"/>
      <c r="R63" s="543"/>
      <c r="S63" s="542"/>
      <c r="T63" s="542"/>
      <c r="U63" s="542"/>
      <c r="V63" s="542"/>
      <c r="W63" s="542"/>
    </row>
    <row r="64" spans="2:23" ht="18" customHeight="1" x14ac:dyDescent="0.2">
      <c r="B64" s="1349" t="s">
        <v>1129</v>
      </c>
      <c r="C64" s="1229" t="str">
        <f>IFERROR(INDEX('Cash Forecast_8A import-export'!A$29:A$44,MATCH('Cash Forecast_8A'!B64,'Cash Forecast_8A import-export'!O$29:O$44,0)),"")</f>
        <v/>
      </c>
      <c r="D64" s="1224" t="str">
        <f>IFERROR(INDEX('Cash Forecast_8A import-export'!B$29:B$44,MATCH('Cash Forecast_8A'!B64,'Cash Forecast_8A import-export'!O$29:O$44,0)),"")</f>
        <v/>
      </c>
      <c r="E64" s="1193" t="str">
        <f>IFERROR(INDEX('Cash Forecast_8A import-export'!C$29:C$44,MATCH('Cash Forecast_8A'!B64,'Cash Forecast_8A import-export'!O$29:O$44,0)),"")</f>
        <v/>
      </c>
      <c r="F64" s="1226"/>
      <c r="G64" s="1193" t="str">
        <f>IFERROR(INDEX('Cash Forecast_8A import-export'!E$29:E$44,MATCH('Cash Forecast_8A'!B64,'Cash Forecast_8A import-export'!O$29:O$44,0)),"")</f>
        <v/>
      </c>
      <c r="H64" s="1226"/>
      <c r="I64" s="1227">
        <f t="shared" si="5"/>
        <v>0</v>
      </c>
      <c r="J64" s="1230"/>
      <c r="L64" s="1243"/>
      <c r="M64" s="1226"/>
      <c r="N64" s="1226"/>
      <c r="O64" s="1227">
        <f t="shared" si="6"/>
        <v>0</v>
      </c>
      <c r="P64" s="1244"/>
      <c r="R64" s="543"/>
      <c r="S64" s="542"/>
      <c r="T64" s="542"/>
      <c r="U64" s="542"/>
      <c r="V64" s="542"/>
      <c r="W64" s="542"/>
    </row>
    <row r="65" spans="2:23" ht="18" customHeight="1" x14ac:dyDescent="0.2">
      <c r="B65" s="1349" t="s">
        <v>1130</v>
      </c>
      <c r="C65" s="1229" t="str">
        <f>IFERROR(INDEX('Cash Forecast_8A import-export'!A$29:A$44,MATCH('Cash Forecast_8A'!B65,'Cash Forecast_8A import-export'!O$29:O$44,0)),"")</f>
        <v/>
      </c>
      <c r="D65" s="1224" t="str">
        <f>IFERROR(INDEX('Cash Forecast_8A import-export'!B$29:B$44,MATCH('Cash Forecast_8A'!B65,'Cash Forecast_8A import-export'!O$29:O$44,0)),"")</f>
        <v/>
      </c>
      <c r="E65" s="1193" t="str">
        <f>IFERROR(INDEX('Cash Forecast_8A import-export'!C$29:C$44,MATCH('Cash Forecast_8A'!B65,'Cash Forecast_8A import-export'!O$29:O$44,0)),"")</f>
        <v/>
      </c>
      <c r="F65" s="1226"/>
      <c r="G65" s="1193" t="str">
        <f>IFERROR(INDEX('Cash Forecast_8A import-export'!E$29:E$44,MATCH('Cash Forecast_8A'!B65,'Cash Forecast_8A import-export'!O$29:O$44,0)),"")</f>
        <v/>
      </c>
      <c r="H65" s="1226"/>
      <c r="I65" s="1227">
        <f t="shared" si="5"/>
        <v>0</v>
      </c>
      <c r="J65" s="1230"/>
      <c r="L65" s="1243"/>
      <c r="M65" s="1226"/>
      <c r="N65" s="1226"/>
      <c r="O65" s="1227">
        <f t="shared" si="6"/>
        <v>0</v>
      </c>
      <c r="P65" s="1244"/>
      <c r="R65" s="543"/>
      <c r="S65" s="542"/>
      <c r="T65" s="542"/>
      <c r="U65" s="542"/>
      <c r="V65" s="542"/>
      <c r="W65" s="542"/>
    </row>
    <row r="66" spans="2:23" ht="18" customHeight="1" x14ac:dyDescent="0.2">
      <c r="B66" s="1349" t="s">
        <v>1131</v>
      </c>
      <c r="C66" s="1229" t="str">
        <f>IFERROR(INDEX('Cash Forecast_8A import-export'!A$29:A$44,MATCH('Cash Forecast_8A'!B66,'Cash Forecast_8A import-export'!O$29:O$44,0)),"")</f>
        <v/>
      </c>
      <c r="D66" s="1224" t="str">
        <f>IFERROR(INDEX('Cash Forecast_8A import-export'!B$29:B$44,MATCH('Cash Forecast_8A'!B66,'Cash Forecast_8A import-export'!O$29:O$44,0)),"")</f>
        <v/>
      </c>
      <c r="E66" s="1193" t="str">
        <f>IFERROR(INDEX('Cash Forecast_8A import-export'!C$29:C$44,MATCH('Cash Forecast_8A'!B66,'Cash Forecast_8A import-export'!O$29:O$44,0)),"")</f>
        <v/>
      </c>
      <c r="F66" s="1226"/>
      <c r="G66" s="1193" t="str">
        <f>IFERROR(INDEX('Cash Forecast_8A import-export'!E$29:E$44,MATCH('Cash Forecast_8A'!B66,'Cash Forecast_8A import-export'!O$29:O$44,0)),"")</f>
        <v/>
      </c>
      <c r="H66" s="1226"/>
      <c r="I66" s="1227">
        <f t="shared" si="5"/>
        <v>0</v>
      </c>
      <c r="J66" s="1230"/>
      <c r="L66" s="1243"/>
      <c r="M66" s="1226"/>
      <c r="N66" s="1226"/>
      <c r="O66" s="1227">
        <f t="shared" si="6"/>
        <v>0</v>
      </c>
      <c r="P66" s="1244"/>
      <c r="R66" s="543"/>
      <c r="S66" s="542"/>
      <c r="T66" s="542"/>
      <c r="U66" s="542"/>
      <c r="V66" s="542"/>
      <c r="W66" s="542"/>
    </row>
    <row r="67" spans="2:23" ht="18" customHeight="1" x14ac:dyDescent="0.2">
      <c r="B67" s="1349" t="s">
        <v>1132</v>
      </c>
      <c r="C67" s="1229" t="str">
        <f>IFERROR(INDEX('Cash Forecast_8A import-export'!A$29:A$44,MATCH('Cash Forecast_8A'!B67,'Cash Forecast_8A import-export'!O$29:O$44,0)),"")</f>
        <v/>
      </c>
      <c r="D67" s="1224" t="str">
        <f>IFERROR(INDEX('Cash Forecast_8A import-export'!B$29:B$44,MATCH('Cash Forecast_8A'!B67,'Cash Forecast_8A import-export'!O$29:O$44,0)),"")</f>
        <v/>
      </c>
      <c r="E67" s="1193" t="str">
        <f>IFERROR(INDEX('Cash Forecast_8A import-export'!C$29:C$44,MATCH('Cash Forecast_8A'!B67,'Cash Forecast_8A import-export'!O$29:O$44,0)),"")</f>
        <v/>
      </c>
      <c r="F67" s="1226"/>
      <c r="G67" s="1193" t="str">
        <f>IFERROR(INDEX('Cash Forecast_8A import-export'!E$29:E$44,MATCH('Cash Forecast_8A'!B67,'Cash Forecast_8A import-export'!O$29:O$44,0)),"")</f>
        <v/>
      </c>
      <c r="H67" s="1226"/>
      <c r="I67" s="1227">
        <f t="shared" si="5"/>
        <v>0</v>
      </c>
      <c r="J67" s="1230"/>
      <c r="L67" s="1243"/>
      <c r="M67" s="1226"/>
      <c r="N67" s="1226"/>
      <c r="O67" s="1227">
        <f t="shared" si="6"/>
        <v>0</v>
      </c>
      <c r="P67" s="1244"/>
      <c r="R67" s="543"/>
      <c r="S67" s="542"/>
      <c r="T67" s="542"/>
      <c r="U67" s="542"/>
      <c r="V67" s="542"/>
      <c r="W67" s="542"/>
    </row>
    <row r="68" spans="2:23" ht="18" customHeight="1" x14ac:dyDescent="0.2">
      <c r="B68" s="1349" t="s">
        <v>1133</v>
      </c>
      <c r="C68" s="1229" t="str">
        <f>IFERROR(INDEX('Cash Forecast_8A import-export'!A$29:A$44,MATCH('Cash Forecast_8A'!B68,'Cash Forecast_8A import-export'!O$29:O$44,0)),"")</f>
        <v/>
      </c>
      <c r="D68" s="1224" t="str">
        <f>IFERROR(INDEX('Cash Forecast_8A import-export'!B$29:B$44,MATCH('Cash Forecast_8A'!B68,'Cash Forecast_8A import-export'!O$29:O$44,0)),"")</f>
        <v/>
      </c>
      <c r="E68" s="1193" t="str">
        <f>IFERROR(INDEX('Cash Forecast_8A import-export'!C$29:C$44,MATCH('Cash Forecast_8A'!B68,'Cash Forecast_8A import-export'!O$29:O$44,0)),"")</f>
        <v/>
      </c>
      <c r="F68" s="1226"/>
      <c r="G68" s="1193" t="str">
        <f>IFERROR(INDEX('Cash Forecast_8A import-export'!E$29:E$44,MATCH('Cash Forecast_8A'!B68,'Cash Forecast_8A import-export'!O$29:O$44,0)),"")</f>
        <v/>
      </c>
      <c r="H68" s="1226"/>
      <c r="I68" s="1227">
        <f t="shared" si="5"/>
        <v>0</v>
      </c>
      <c r="J68" s="1230"/>
      <c r="L68" s="1243"/>
      <c r="M68" s="1226"/>
      <c r="N68" s="1226"/>
      <c r="O68" s="1227">
        <f t="shared" si="6"/>
        <v>0</v>
      </c>
      <c r="P68" s="1244"/>
      <c r="R68" s="543"/>
      <c r="S68" s="542"/>
      <c r="T68" s="542"/>
      <c r="U68" s="542"/>
      <c r="V68" s="542"/>
      <c r="W68" s="542"/>
    </row>
    <row r="69" spans="2:23" ht="18" customHeight="1" x14ac:dyDescent="0.2">
      <c r="B69" s="1349" t="s">
        <v>1134</v>
      </c>
      <c r="C69" s="1229" t="str">
        <f>IFERROR(INDEX('Cash Forecast_8A import-export'!A$29:A$44,MATCH('Cash Forecast_8A'!B69,'Cash Forecast_8A import-export'!O$29:O$44,0)),"")</f>
        <v/>
      </c>
      <c r="D69" s="1224" t="str">
        <f>IFERROR(INDEX('Cash Forecast_8A import-export'!B$29:B$44,MATCH('Cash Forecast_8A'!B69,'Cash Forecast_8A import-export'!O$29:O$44,0)),"")</f>
        <v/>
      </c>
      <c r="E69" s="1193" t="str">
        <f>IFERROR(INDEX('Cash Forecast_8A import-export'!C$29:C$44,MATCH('Cash Forecast_8A'!B69,'Cash Forecast_8A import-export'!O$29:O$44,0)),"")</f>
        <v/>
      </c>
      <c r="F69" s="1226"/>
      <c r="G69" s="1193" t="str">
        <f>IFERROR(INDEX('Cash Forecast_8A import-export'!E$29:E$44,MATCH('Cash Forecast_8A'!B69,'Cash Forecast_8A import-export'!O$29:O$44,0)),"")</f>
        <v/>
      </c>
      <c r="H69" s="1226"/>
      <c r="I69" s="1227">
        <f t="shared" si="5"/>
        <v>0</v>
      </c>
      <c r="J69" s="1230"/>
      <c r="L69" s="1243"/>
      <c r="M69" s="1226"/>
      <c r="N69" s="1226"/>
      <c r="O69" s="1227">
        <f t="shared" si="6"/>
        <v>0</v>
      </c>
      <c r="P69" s="1244"/>
      <c r="R69" s="543"/>
      <c r="S69" s="542"/>
      <c r="T69" s="542"/>
      <c r="U69" s="542"/>
      <c r="V69" s="542"/>
      <c r="W69" s="542"/>
    </row>
    <row r="70" spans="2:23" ht="18" customHeight="1" x14ac:dyDescent="0.2">
      <c r="B70" s="1349" t="s">
        <v>1135</v>
      </c>
      <c r="C70" s="1229" t="str">
        <f>IFERROR(INDEX('Cash Forecast_8A import-export'!A$29:A$44,MATCH('Cash Forecast_8A'!B70,'Cash Forecast_8A import-export'!O$29:O$44,0)),"")</f>
        <v/>
      </c>
      <c r="D70" s="1224" t="str">
        <f>IFERROR(INDEX('Cash Forecast_8A import-export'!B$29:B$44,MATCH('Cash Forecast_8A'!B70,'Cash Forecast_8A import-export'!O$29:O$44,0)),"")</f>
        <v/>
      </c>
      <c r="E70" s="1193" t="str">
        <f>IFERROR(INDEX('Cash Forecast_8A import-export'!C$29:C$44,MATCH('Cash Forecast_8A'!B70,'Cash Forecast_8A import-export'!O$29:O$44,0)),"")</f>
        <v/>
      </c>
      <c r="F70" s="1226"/>
      <c r="G70" s="1193" t="str">
        <f>IFERROR(INDEX('Cash Forecast_8A import-export'!E$29:E$44,MATCH('Cash Forecast_8A'!B70,'Cash Forecast_8A import-export'!O$29:O$44,0)),"")</f>
        <v/>
      </c>
      <c r="H70" s="1226"/>
      <c r="I70" s="1227">
        <f t="shared" si="5"/>
        <v>0</v>
      </c>
      <c r="J70" s="1230"/>
      <c r="L70" s="1243"/>
      <c r="M70" s="1226"/>
      <c r="N70" s="1226"/>
      <c r="O70" s="1227">
        <f t="shared" si="6"/>
        <v>0</v>
      </c>
      <c r="P70" s="1244"/>
      <c r="R70" s="543"/>
      <c r="S70" s="542"/>
      <c r="T70" s="542"/>
      <c r="U70" s="542"/>
      <c r="V70" s="542"/>
      <c r="W70" s="542"/>
    </row>
    <row r="71" spans="2:23" ht="18" customHeight="1" x14ac:dyDescent="0.2">
      <c r="B71" s="1349" t="s">
        <v>1136</v>
      </c>
      <c r="C71" s="1229" t="str">
        <f>IFERROR(INDEX('Cash Forecast_8A import-export'!A$29:A$44,MATCH('Cash Forecast_8A'!B71,'Cash Forecast_8A import-export'!O$29:O$44,0)),"")</f>
        <v/>
      </c>
      <c r="D71" s="1224" t="str">
        <f>IFERROR(INDEX('Cash Forecast_8A import-export'!B$29:B$44,MATCH('Cash Forecast_8A'!B71,'Cash Forecast_8A import-export'!O$29:O$44,0)),"")</f>
        <v/>
      </c>
      <c r="E71" s="1193" t="str">
        <f>IFERROR(INDEX('Cash Forecast_8A import-export'!C$29:C$44,MATCH('Cash Forecast_8A'!B71,'Cash Forecast_8A import-export'!O$29:O$44,0)),"")</f>
        <v/>
      </c>
      <c r="F71" s="1226"/>
      <c r="G71" s="1193" t="str">
        <f>IFERROR(INDEX('Cash Forecast_8A import-export'!E$29:E$44,MATCH('Cash Forecast_8A'!B71,'Cash Forecast_8A import-export'!O$29:O$44,0)),"")</f>
        <v/>
      </c>
      <c r="H71" s="1226"/>
      <c r="I71" s="1227">
        <f t="shared" si="5"/>
        <v>0</v>
      </c>
      <c r="J71" s="1230"/>
      <c r="L71" s="1243"/>
      <c r="M71" s="1226"/>
      <c r="N71" s="1226"/>
      <c r="O71" s="1227">
        <f t="shared" si="6"/>
        <v>0</v>
      </c>
      <c r="P71" s="1244"/>
      <c r="R71" s="543"/>
      <c r="S71" s="542"/>
      <c r="T71" s="542"/>
      <c r="U71" s="542"/>
      <c r="V71" s="542"/>
      <c r="W71" s="542"/>
    </row>
    <row r="72" spans="2:23" ht="18" customHeight="1" x14ac:dyDescent="0.2">
      <c r="B72" s="1349" t="s">
        <v>1789</v>
      </c>
      <c r="C72" s="1229" t="str">
        <f>IFERROR(INDEX('Cash Forecast_8A import-export'!A$29:A$44,MATCH('Cash Forecast_8A'!B72,'Cash Forecast_8A import-export'!O$29:O$44,0)),"")</f>
        <v/>
      </c>
      <c r="D72" s="1224" t="str">
        <f>IFERROR(INDEX('Cash Forecast_8A import-export'!B$29:B$44,MATCH('Cash Forecast_8A'!B72,'Cash Forecast_8A import-export'!O$29:O$44,0)),"")</f>
        <v/>
      </c>
      <c r="E72" s="1193" t="str">
        <f>IFERROR(INDEX('Cash Forecast_8A import-export'!C$29:C$44,MATCH('Cash Forecast_8A'!B72,'Cash Forecast_8A import-export'!O$29:O$44,0)),"")</f>
        <v/>
      </c>
      <c r="F72" s="1226"/>
      <c r="G72" s="1193" t="str">
        <f>IFERROR(INDEX('Cash Forecast_8A import-export'!E$29:E$44,MATCH('Cash Forecast_8A'!B72,'Cash Forecast_8A import-export'!O$29:O$44,0)),"")</f>
        <v/>
      </c>
      <c r="H72" s="1226"/>
      <c r="I72" s="1227">
        <f t="shared" si="5"/>
        <v>0</v>
      </c>
      <c r="J72" s="1230"/>
      <c r="L72" s="1243"/>
      <c r="M72" s="1226"/>
      <c r="N72" s="1226"/>
      <c r="O72" s="1227">
        <f t="shared" si="6"/>
        <v>0</v>
      </c>
      <c r="P72" s="1244"/>
      <c r="R72" s="543"/>
      <c r="S72" s="542"/>
      <c r="T72" s="542"/>
      <c r="U72" s="542"/>
      <c r="V72" s="542"/>
      <c r="W72" s="542"/>
    </row>
    <row r="73" spans="2:23" ht="18" customHeight="1" x14ac:dyDescent="0.2">
      <c r="B73" s="1349" t="s">
        <v>1790</v>
      </c>
      <c r="C73" s="1229" t="str">
        <f>IFERROR(INDEX('Cash Forecast_8A import-export'!A$29:A$44,MATCH('Cash Forecast_8A'!B73,'Cash Forecast_8A import-export'!O$29:O$44,0)),"")</f>
        <v/>
      </c>
      <c r="D73" s="1224" t="str">
        <f>IFERROR(INDEX('Cash Forecast_8A import-export'!B$29:B$44,MATCH('Cash Forecast_8A'!B73,'Cash Forecast_8A import-export'!O$29:O$44,0)),"")</f>
        <v/>
      </c>
      <c r="E73" s="1193" t="str">
        <f>IFERROR(INDEX('Cash Forecast_8A import-export'!C$29:C$44,MATCH('Cash Forecast_8A'!B73,'Cash Forecast_8A import-export'!O$29:O$44,0)),"")</f>
        <v/>
      </c>
      <c r="F73" s="1226"/>
      <c r="G73" s="1193" t="str">
        <f>IFERROR(INDEX('Cash Forecast_8A import-export'!E$29:E$44,MATCH('Cash Forecast_8A'!B73,'Cash Forecast_8A import-export'!O$29:O$44,0)),"")</f>
        <v/>
      </c>
      <c r="H73" s="1226"/>
      <c r="I73" s="1227">
        <f t="shared" si="5"/>
        <v>0</v>
      </c>
      <c r="J73" s="1230"/>
      <c r="L73" s="1243"/>
      <c r="M73" s="1226"/>
      <c r="N73" s="1226"/>
      <c r="O73" s="1227">
        <f t="shared" si="6"/>
        <v>0</v>
      </c>
      <c r="P73" s="1244"/>
      <c r="R73" s="543"/>
      <c r="S73" s="542"/>
      <c r="T73" s="542"/>
      <c r="U73" s="542"/>
      <c r="V73" s="542"/>
      <c r="W73" s="542"/>
    </row>
    <row r="74" spans="2:23" ht="18" customHeight="1" x14ac:dyDescent="0.2">
      <c r="B74" s="1349" t="s">
        <v>1791</v>
      </c>
      <c r="C74" s="1229" t="str">
        <f>IFERROR(INDEX('Cash Forecast_8A import-export'!A$29:A$44,MATCH('Cash Forecast_8A'!B74,'Cash Forecast_8A import-export'!O$29:O$44,0)),"")</f>
        <v/>
      </c>
      <c r="D74" s="1224" t="str">
        <f>IFERROR(INDEX('Cash Forecast_8A import-export'!B$29:B$44,MATCH('Cash Forecast_8A'!B74,'Cash Forecast_8A import-export'!O$29:O$44,0)),"")</f>
        <v/>
      </c>
      <c r="E74" s="1193" t="str">
        <f>IFERROR(INDEX('Cash Forecast_8A import-export'!C$29:C$44,MATCH('Cash Forecast_8A'!B74,'Cash Forecast_8A import-export'!O$29:O$44,0)),"")</f>
        <v/>
      </c>
      <c r="F74" s="1226"/>
      <c r="G74" s="1193" t="str">
        <f>IFERROR(INDEX('Cash Forecast_8A import-export'!E$29:E$44,MATCH('Cash Forecast_8A'!B74,'Cash Forecast_8A import-export'!O$29:O$44,0)),"")</f>
        <v/>
      </c>
      <c r="H74" s="1226"/>
      <c r="I74" s="1227">
        <f t="shared" si="5"/>
        <v>0</v>
      </c>
      <c r="J74" s="1230"/>
      <c r="L74" s="1243"/>
      <c r="M74" s="1226"/>
      <c r="N74" s="1226"/>
      <c r="O74" s="1227">
        <f t="shared" si="6"/>
        <v>0</v>
      </c>
      <c r="P74" s="1244"/>
      <c r="R74" s="543"/>
      <c r="S74" s="542"/>
      <c r="T74" s="542"/>
      <c r="U74" s="542"/>
      <c r="V74" s="542"/>
      <c r="W74" s="542"/>
    </row>
    <row r="75" spans="2:23" ht="18" customHeight="1" x14ac:dyDescent="0.2">
      <c r="B75" s="1349" t="s">
        <v>1792</v>
      </c>
      <c r="C75" s="1229" t="str">
        <f>IFERROR(INDEX('Cash Forecast_8A import-export'!A$29:A$44,MATCH('Cash Forecast_8A'!B75,'Cash Forecast_8A import-export'!O$29:O$44,0)),"")</f>
        <v/>
      </c>
      <c r="D75" s="1224" t="str">
        <f>IFERROR(INDEX('Cash Forecast_8A import-export'!B$29:B$44,MATCH('Cash Forecast_8A'!B75,'Cash Forecast_8A import-export'!O$29:O$44,0)),"")</f>
        <v/>
      </c>
      <c r="E75" s="1193" t="str">
        <f>IFERROR(INDEX('Cash Forecast_8A import-export'!C$29:C$44,MATCH('Cash Forecast_8A'!B75,'Cash Forecast_8A import-export'!O$29:O$44,0)),"")</f>
        <v/>
      </c>
      <c r="F75" s="1226"/>
      <c r="G75" s="1193" t="str">
        <f>IFERROR(INDEX('Cash Forecast_8A import-export'!E$29:E$44,MATCH('Cash Forecast_8A'!B75,'Cash Forecast_8A import-export'!O$29:O$44,0)),"")</f>
        <v/>
      </c>
      <c r="H75" s="1226"/>
      <c r="I75" s="1227">
        <f t="shared" si="5"/>
        <v>0</v>
      </c>
      <c r="J75" s="1230"/>
      <c r="L75" s="1243"/>
      <c r="M75" s="1226"/>
      <c r="N75" s="1226"/>
      <c r="O75" s="1227">
        <f t="shared" si="6"/>
        <v>0</v>
      </c>
      <c r="P75" s="1244"/>
      <c r="R75" s="543"/>
      <c r="S75" s="542"/>
      <c r="T75" s="542"/>
      <c r="U75" s="542"/>
      <c r="V75" s="542"/>
      <c r="W75" s="542"/>
    </row>
    <row r="76" spans="2:23" ht="18" customHeight="1" x14ac:dyDescent="0.2">
      <c r="B76" s="1349" t="s">
        <v>1793</v>
      </c>
      <c r="C76" s="1229" t="str">
        <f>IFERROR(INDEX('Cash Forecast_8A import-export'!A$29:A$44,MATCH('Cash Forecast_8A'!B76,'Cash Forecast_8A import-export'!O$29:O$44,0)),"")</f>
        <v/>
      </c>
      <c r="D76" s="1224" t="str">
        <f>IFERROR(INDEX('Cash Forecast_8A import-export'!B$29:B$44,MATCH('Cash Forecast_8A'!B76,'Cash Forecast_8A import-export'!O$29:O$44,0)),"")</f>
        <v/>
      </c>
      <c r="E76" s="1193" t="str">
        <f>IFERROR(INDEX('Cash Forecast_8A import-export'!C$29:C$44,MATCH('Cash Forecast_8A'!B76,'Cash Forecast_8A import-export'!O$29:O$44,0)),"")</f>
        <v/>
      </c>
      <c r="F76" s="1226"/>
      <c r="G76" s="1193" t="str">
        <f>IFERROR(INDEX('Cash Forecast_8A import-export'!E$29:E$44,MATCH('Cash Forecast_8A'!B76,'Cash Forecast_8A import-export'!O$29:O$44,0)),"")</f>
        <v/>
      </c>
      <c r="H76" s="1226"/>
      <c r="I76" s="1227">
        <f t="shared" si="5"/>
        <v>0</v>
      </c>
      <c r="J76" s="1230"/>
      <c r="L76" s="1243"/>
      <c r="M76" s="1226"/>
      <c r="N76" s="1226"/>
      <c r="O76" s="1227">
        <f t="shared" si="6"/>
        <v>0</v>
      </c>
      <c r="P76" s="1244"/>
      <c r="R76" s="543"/>
      <c r="S76" s="542"/>
      <c r="T76" s="542"/>
      <c r="U76" s="542"/>
      <c r="V76" s="542"/>
      <c r="W76" s="542"/>
    </row>
    <row r="77" spans="2:23" ht="18" customHeight="1" x14ac:dyDescent="0.2">
      <c r="B77" s="1349" t="s">
        <v>1794</v>
      </c>
      <c r="C77" s="1229" t="str">
        <f>IFERROR(INDEX('Cash Forecast_8A import-export'!A$29:A$44,MATCH('Cash Forecast_8A'!B77,'Cash Forecast_8A import-export'!O$29:O$44,0)),"")</f>
        <v/>
      </c>
      <c r="D77" s="1224" t="str">
        <f>IFERROR(INDEX('Cash Forecast_8A import-export'!B$29:B$44,MATCH('Cash Forecast_8A'!B77,'Cash Forecast_8A import-export'!O$29:O$44,0)),"")</f>
        <v/>
      </c>
      <c r="E77" s="1193" t="str">
        <f>IFERROR(INDEX('Cash Forecast_8A import-export'!C$29:C$44,MATCH('Cash Forecast_8A'!B77,'Cash Forecast_8A import-export'!O$29:O$44,0)),"")</f>
        <v/>
      </c>
      <c r="F77" s="1226"/>
      <c r="G77" s="1193" t="str">
        <f>IFERROR(INDEX('Cash Forecast_8A import-export'!E$29:E$44,MATCH('Cash Forecast_8A'!B77,'Cash Forecast_8A import-export'!O$29:O$44,0)),"")</f>
        <v/>
      </c>
      <c r="H77" s="1226"/>
      <c r="I77" s="1227">
        <f t="shared" si="5"/>
        <v>0</v>
      </c>
      <c r="J77" s="1230"/>
      <c r="L77" s="1243"/>
      <c r="M77" s="1226"/>
      <c r="N77" s="1226"/>
      <c r="O77" s="1227">
        <f t="shared" si="6"/>
        <v>0</v>
      </c>
      <c r="P77" s="1244"/>
      <c r="R77" s="543"/>
      <c r="S77" s="542"/>
      <c r="T77" s="542"/>
      <c r="U77" s="542"/>
      <c r="V77" s="542"/>
      <c r="W77" s="542"/>
    </row>
    <row r="78" spans="2:23" ht="18" customHeight="1" x14ac:dyDescent="0.2">
      <c r="B78" s="1349" t="s">
        <v>1795</v>
      </c>
      <c r="C78" s="1229" t="str">
        <f>IFERROR(INDEX('Cash Forecast_8A import-export'!A$29:A$44,MATCH('Cash Forecast_8A'!B78,'Cash Forecast_8A import-export'!O$29:O$44,0)),"")</f>
        <v/>
      </c>
      <c r="D78" s="1224" t="str">
        <f>IFERROR(INDEX('Cash Forecast_8A import-export'!B$29:B$44,MATCH('Cash Forecast_8A'!B78,'Cash Forecast_8A import-export'!O$29:O$44,0)),"")</f>
        <v/>
      </c>
      <c r="E78" s="1193" t="str">
        <f>IFERROR(INDEX('Cash Forecast_8A import-export'!C$29:C$44,MATCH('Cash Forecast_8A'!B78,'Cash Forecast_8A import-export'!O$29:O$44,0)),"")</f>
        <v/>
      </c>
      <c r="F78" s="1226"/>
      <c r="G78" s="1193" t="str">
        <f>IFERROR(INDEX('Cash Forecast_8A import-export'!E$29:E$44,MATCH('Cash Forecast_8A'!B78,'Cash Forecast_8A import-export'!O$29:O$44,0)),"")</f>
        <v/>
      </c>
      <c r="H78" s="1226"/>
      <c r="I78" s="1227">
        <f t="shared" si="5"/>
        <v>0</v>
      </c>
      <c r="J78" s="1230"/>
      <c r="L78" s="1243"/>
      <c r="M78" s="1226"/>
      <c r="N78" s="1226"/>
      <c r="O78" s="1227">
        <f t="shared" si="6"/>
        <v>0</v>
      </c>
      <c r="P78" s="1244"/>
      <c r="R78" s="543"/>
      <c r="S78" s="542"/>
      <c r="T78" s="542"/>
      <c r="U78" s="542"/>
      <c r="V78" s="542"/>
      <c r="W78" s="542"/>
    </row>
    <row r="79" spans="2:23" ht="18" customHeight="1" x14ac:dyDescent="0.2">
      <c r="B79" s="1349" t="s">
        <v>1796</v>
      </c>
      <c r="C79" s="1229" t="str">
        <f>IFERROR(INDEX('Cash Forecast_8A import-export'!A$29:A$44,MATCH('Cash Forecast_8A'!B79,'Cash Forecast_8A import-export'!O$29:O$44,0)),"")</f>
        <v/>
      </c>
      <c r="D79" s="1224" t="str">
        <f>IFERROR(INDEX('Cash Forecast_8A import-export'!B$29:B$44,MATCH('Cash Forecast_8A'!B79,'Cash Forecast_8A import-export'!O$29:O$44,0)),"")</f>
        <v/>
      </c>
      <c r="E79" s="1193" t="str">
        <f>IFERROR(INDEX('Cash Forecast_8A import-export'!C$29:C$44,MATCH('Cash Forecast_8A'!B79,'Cash Forecast_8A import-export'!O$29:O$44,0)),"")</f>
        <v/>
      </c>
      <c r="F79" s="1226"/>
      <c r="G79" s="1193" t="str">
        <f>IFERROR(INDEX('Cash Forecast_8A import-export'!E$29:E$44,MATCH('Cash Forecast_8A'!B79,'Cash Forecast_8A import-export'!O$29:O$44,0)),"")</f>
        <v/>
      </c>
      <c r="H79" s="1226"/>
      <c r="I79" s="1227">
        <f t="shared" si="5"/>
        <v>0</v>
      </c>
      <c r="J79" s="1230"/>
      <c r="L79" s="1243"/>
      <c r="M79" s="1226"/>
      <c r="N79" s="1226"/>
      <c r="O79" s="1227">
        <f t="shared" si="6"/>
        <v>0</v>
      </c>
      <c r="P79" s="1244"/>
      <c r="R79" s="543"/>
      <c r="S79" s="542"/>
      <c r="T79" s="542"/>
      <c r="U79" s="542"/>
      <c r="V79" s="542"/>
      <c r="W79" s="542"/>
    </row>
    <row r="80" spans="2:23" ht="18" customHeight="1" x14ac:dyDescent="0.2">
      <c r="B80" s="1349" t="s">
        <v>1797</v>
      </c>
      <c r="C80" s="1229" t="str">
        <f>IFERROR(INDEX('Cash Forecast_8A import-export'!A$29:A$44,MATCH('Cash Forecast_8A'!B80,'Cash Forecast_8A import-export'!O$29:O$44,0)),"")</f>
        <v/>
      </c>
      <c r="D80" s="1224" t="str">
        <f>IFERROR(INDEX('Cash Forecast_8A import-export'!B$29:B$44,MATCH('Cash Forecast_8A'!B80,'Cash Forecast_8A import-export'!O$29:O$44,0)),"")</f>
        <v/>
      </c>
      <c r="E80" s="1193" t="str">
        <f>IFERROR(INDEX('Cash Forecast_8A import-export'!C$29:C$44,MATCH('Cash Forecast_8A'!B80,'Cash Forecast_8A import-export'!O$29:O$44,0)),"")</f>
        <v/>
      </c>
      <c r="F80" s="1226"/>
      <c r="G80" s="1193" t="str">
        <f>IFERROR(INDEX('Cash Forecast_8A import-export'!E$29:E$44,MATCH('Cash Forecast_8A'!B80,'Cash Forecast_8A import-export'!O$29:O$44,0)),"")</f>
        <v/>
      </c>
      <c r="H80" s="1226"/>
      <c r="I80" s="1227">
        <f t="shared" si="5"/>
        <v>0</v>
      </c>
      <c r="J80" s="1230"/>
      <c r="L80" s="1243"/>
      <c r="M80" s="1226"/>
      <c r="N80" s="1226"/>
      <c r="O80" s="1227">
        <f t="shared" si="6"/>
        <v>0</v>
      </c>
      <c r="P80" s="1244"/>
      <c r="R80" s="543"/>
      <c r="S80" s="542"/>
      <c r="T80" s="542"/>
      <c r="U80" s="542"/>
      <c r="V80" s="542"/>
      <c r="W80" s="542"/>
    </row>
    <row r="81" spans="2:23" ht="18" customHeight="1" x14ac:dyDescent="0.2">
      <c r="B81" s="1349" t="s">
        <v>1798</v>
      </c>
      <c r="C81" s="1229" t="str">
        <f>IFERROR(INDEX('Cash Forecast_8A import-export'!A$29:A$44,MATCH('Cash Forecast_8A'!B81,'Cash Forecast_8A import-export'!O$29:O$44,0)),"")</f>
        <v/>
      </c>
      <c r="D81" s="1224" t="str">
        <f>IFERROR(INDEX('Cash Forecast_8A import-export'!B$29:B$44,MATCH('Cash Forecast_8A'!B81,'Cash Forecast_8A import-export'!O$29:O$44,0)),"")</f>
        <v/>
      </c>
      <c r="E81" s="1193" t="str">
        <f>IFERROR(INDEX('Cash Forecast_8A import-export'!C$29:C$44,MATCH('Cash Forecast_8A'!B81,'Cash Forecast_8A import-export'!O$29:O$44,0)),"")</f>
        <v/>
      </c>
      <c r="F81" s="1226"/>
      <c r="G81" s="1193" t="str">
        <f>IFERROR(INDEX('Cash Forecast_8A import-export'!E$29:E$44,MATCH('Cash Forecast_8A'!B81,'Cash Forecast_8A import-export'!O$29:O$44,0)),"")</f>
        <v/>
      </c>
      <c r="H81" s="1226"/>
      <c r="I81" s="1227">
        <f t="shared" si="5"/>
        <v>0</v>
      </c>
      <c r="J81" s="1230"/>
      <c r="L81" s="1243"/>
      <c r="M81" s="1226"/>
      <c r="N81" s="1226"/>
      <c r="O81" s="1227">
        <f t="shared" si="6"/>
        <v>0</v>
      </c>
      <c r="P81" s="1244"/>
      <c r="R81" s="543"/>
      <c r="S81" s="542"/>
      <c r="T81" s="542"/>
      <c r="U81" s="542"/>
      <c r="V81" s="542"/>
      <c r="W81" s="542"/>
    </row>
    <row r="82" spans="2:23" ht="18" customHeight="1" x14ac:dyDescent="0.2">
      <c r="B82" s="1349" t="s">
        <v>1799</v>
      </c>
      <c r="C82" s="1229" t="str">
        <f>IFERROR(INDEX('Cash Forecast_8A import-export'!A$29:A$44,MATCH('Cash Forecast_8A'!B82,'Cash Forecast_8A import-export'!O$29:O$44,0)),"")</f>
        <v/>
      </c>
      <c r="D82" s="1224" t="str">
        <f>IFERROR(INDEX('Cash Forecast_8A import-export'!B$29:B$44,MATCH('Cash Forecast_8A'!B82,'Cash Forecast_8A import-export'!O$29:O$44,0)),"")</f>
        <v/>
      </c>
      <c r="E82" s="1193" t="str">
        <f>IFERROR(INDEX('Cash Forecast_8A import-export'!C$29:C$44,MATCH('Cash Forecast_8A'!B82,'Cash Forecast_8A import-export'!O$29:O$44,0)),"")</f>
        <v/>
      </c>
      <c r="F82" s="1226"/>
      <c r="G82" s="1193" t="str">
        <f>IFERROR(INDEX('Cash Forecast_8A import-export'!E$29:E$44,MATCH('Cash Forecast_8A'!B82,'Cash Forecast_8A import-export'!O$29:O$44,0)),"")</f>
        <v/>
      </c>
      <c r="H82" s="1226"/>
      <c r="I82" s="1227">
        <f t="shared" si="5"/>
        <v>0</v>
      </c>
      <c r="J82" s="1230"/>
      <c r="L82" s="1243"/>
      <c r="M82" s="1226"/>
      <c r="N82" s="1226"/>
      <c r="O82" s="1227">
        <f t="shared" si="6"/>
        <v>0</v>
      </c>
      <c r="P82" s="1244"/>
      <c r="R82" s="543"/>
      <c r="S82" s="542"/>
      <c r="T82" s="542"/>
      <c r="U82" s="542"/>
      <c r="V82" s="542"/>
      <c r="W82" s="542"/>
    </row>
    <row r="83" spans="2:23" ht="18" customHeight="1" x14ac:dyDescent="0.2">
      <c r="B83" s="1349" t="s">
        <v>1800</v>
      </c>
      <c r="C83" s="1229" t="str">
        <f>IFERROR(INDEX('Cash Forecast_8A import-export'!A$29:A$44,MATCH('Cash Forecast_8A'!B83,'Cash Forecast_8A import-export'!O$29:O$44,0)),"")</f>
        <v/>
      </c>
      <c r="D83" s="1224" t="str">
        <f>IFERROR(INDEX('Cash Forecast_8A import-export'!B$29:B$44,MATCH('Cash Forecast_8A'!B83,'Cash Forecast_8A import-export'!O$29:O$44,0)),"")</f>
        <v/>
      </c>
      <c r="E83" s="1193" t="str">
        <f>IFERROR(INDEX('Cash Forecast_8A import-export'!C$29:C$44,MATCH('Cash Forecast_8A'!B83,'Cash Forecast_8A import-export'!O$29:O$44,0)),"")</f>
        <v/>
      </c>
      <c r="F83" s="1226"/>
      <c r="G83" s="1193" t="str">
        <f>IFERROR(INDEX('Cash Forecast_8A import-export'!E$29:E$44,MATCH('Cash Forecast_8A'!B83,'Cash Forecast_8A import-export'!O$29:O$44,0)),"")</f>
        <v/>
      </c>
      <c r="H83" s="1226"/>
      <c r="I83" s="1227">
        <f t="shared" si="5"/>
        <v>0</v>
      </c>
      <c r="J83" s="1230"/>
      <c r="L83" s="1243"/>
      <c r="M83" s="1226"/>
      <c r="N83" s="1226"/>
      <c r="O83" s="1227">
        <f t="shared" si="6"/>
        <v>0</v>
      </c>
      <c r="P83" s="1244"/>
      <c r="R83" s="543"/>
      <c r="S83" s="542"/>
      <c r="T83" s="542"/>
      <c r="U83" s="542"/>
      <c r="V83" s="542"/>
      <c r="W83" s="542"/>
    </row>
    <row r="84" spans="2:23" ht="18" customHeight="1" x14ac:dyDescent="0.2">
      <c r="B84" s="1349" t="s">
        <v>1801</v>
      </c>
      <c r="C84" s="1229" t="str">
        <f>IFERROR(INDEX('Cash Forecast_8A import-export'!A$29:A$44,MATCH('Cash Forecast_8A'!B84,'Cash Forecast_8A import-export'!O$29:O$44,0)),"")</f>
        <v/>
      </c>
      <c r="D84" s="1224" t="str">
        <f>IFERROR(INDEX('Cash Forecast_8A import-export'!B$29:B$44,MATCH('Cash Forecast_8A'!B84,'Cash Forecast_8A import-export'!O$29:O$44,0)),"")</f>
        <v/>
      </c>
      <c r="E84" s="1193" t="str">
        <f>IFERROR(INDEX('Cash Forecast_8A import-export'!C$29:C$44,MATCH('Cash Forecast_8A'!B84,'Cash Forecast_8A import-export'!O$29:O$44,0)),"")</f>
        <v/>
      </c>
      <c r="F84" s="1226"/>
      <c r="G84" s="1193" t="str">
        <f>IFERROR(INDEX('Cash Forecast_8A import-export'!E$29:E$44,MATCH('Cash Forecast_8A'!B84,'Cash Forecast_8A import-export'!O$29:O$44,0)),"")</f>
        <v/>
      </c>
      <c r="H84" s="1226"/>
      <c r="I84" s="1227">
        <f t="shared" si="5"/>
        <v>0</v>
      </c>
      <c r="J84" s="1230"/>
      <c r="L84" s="1243"/>
      <c r="M84" s="1226"/>
      <c r="N84" s="1226"/>
      <c r="O84" s="1227">
        <f t="shared" si="6"/>
        <v>0</v>
      </c>
      <c r="P84" s="1244"/>
      <c r="R84" s="543"/>
      <c r="S84" s="542"/>
      <c r="T84" s="542"/>
      <c r="U84" s="542"/>
      <c r="V84" s="542"/>
      <c r="W84" s="542"/>
    </row>
    <row r="85" spans="2:23" ht="18" customHeight="1" x14ac:dyDescent="0.2">
      <c r="B85" s="1349" t="s">
        <v>1802</v>
      </c>
      <c r="C85" s="1229" t="str">
        <f>IFERROR(INDEX('Cash Forecast_8A import-export'!A$29:A$44,MATCH('Cash Forecast_8A'!B85,'Cash Forecast_8A import-export'!O$29:O$44,0)),"")</f>
        <v/>
      </c>
      <c r="D85" s="1224" t="str">
        <f>IFERROR(INDEX('Cash Forecast_8A import-export'!B$29:B$44,MATCH('Cash Forecast_8A'!B85,'Cash Forecast_8A import-export'!O$29:O$44,0)),"")</f>
        <v/>
      </c>
      <c r="E85" s="1193" t="str">
        <f>IFERROR(INDEX('Cash Forecast_8A import-export'!C$29:C$44,MATCH('Cash Forecast_8A'!B85,'Cash Forecast_8A import-export'!O$29:O$44,0)),"")</f>
        <v/>
      </c>
      <c r="F85" s="1226"/>
      <c r="G85" s="1193" t="str">
        <f>IFERROR(INDEX('Cash Forecast_8A import-export'!E$29:E$44,MATCH('Cash Forecast_8A'!B85,'Cash Forecast_8A import-export'!O$29:O$44,0)),"")</f>
        <v/>
      </c>
      <c r="H85" s="1226"/>
      <c r="I85" s="1227">
        <f t="shared" si="5"/>
        <v>0</v>
      </c>
      <c r="J85" s="1230"/>
      <c r="L85" s="1243"/>
      <c r="M85" s="1226"/>
      <c r="N85" s="1226"/>
      <c r="O85" s="1227">
        <f t="shared" si="6"/>
        <v>0</v>
      </c>
      <c r="P85" s="1244"/>
      <c r="R85" s="543"/>
      <c r="S85" s="542"/>
      <c r="T85" s="542"/>
      <c r="U85" s="542"/>
      <c r="V85" s="542"/>
      <c r="W85" s="542"/>
    </row>
    <row r="86" spans="2:23" ht="18" customHeight="1" x14ac:dyDescent="0.2">
      <c r="B86" s="1349" t="s">
        <v>1803</v>
      </c>
      <c r="C86" s="1229" t="str">
        <f>IFERROR(INDEX('Cash Forecast_8A import-export'!A$29:A$44,MATCH('Cash Forecast_8A'!B86,'Cash Forecast_8A import-export'!O$29:O$44,0)),"")</f>
        <v/>
      </c>
      <c r="D86" s="1224" t="str">
        <f>IFERROR(INDEX('Cash Forecast_8A import-export'!B$29:B$44,MATCH('Cash Forecast_8A'!B86,'Cash Forecast_8A import-export'!O$29:O$44,0)),"")</f>
        <v/>
      </c>
      <c r="E86" s="1193" t="str">
        <f>IFERROR(INDEX('Cash Forecast_8A import-export'!C$29:C$44,MATCH('Cash Forecast_8A'!B86,'Cash Forecast_8A import-export'!O$29:O$44,0)),"")</f>
        <v/>
      </c>
      <c r="F86" s="1226"/>
      <c r="G86" s="1193" t="str">
        <f>IFERROR(INDEX('Cash Forecast_8A import-export'!E$29:E$44,MATCH('Cash Forecast_8A'!B86,'Cash Forecast_8A import-export'!O$29:O$44,0)),"")</f>
        <v/>
      </c>
      <c r="H86" s="1226"/>
      <c r="I86" s="1227">
        <f t="shared" si="5"/>
        <v>0</v>
      </c>
      <c r="J86" s="1230"/>
      <c r="L86" s="1243"/>
      <c r="M86" s="1226"/>
      <c r="N86" s="1226"/>
      <c r="O86" s="1227">
        <f t="shared" si="6"/>
        <v>0</v>
      </c>
      <c r="P86" s="1244"/>
      <c r="R86" s="543"/>
      <c r="S86" s="542"/>
      <c r="T86" s="542"/>
      <c r="U86" s="542"/>
      <c r="V86" s="542"/>
      <c r="W86" s="542"/>
    </row>
    <row r="87" spans="2:23" ht="18" customHeight="1" x14ac:dyDescent="0.2">
      <c r="B87" s="1349" t="s">
        <v>1804</v>
      </c>
      <c r="C87" s="1229" t="str">
        <f>IFERROR(INDEX('Cash Forecast_8A import-export'!A$29:A$44,MATCH('Cash Forecast_8A'!B87,'Cash Forecast_8A import-export'!O$29:O$44,0)),"")</f>
        <v/>
      </c>
      <c r="D87" s="1224" t="str">
        <f>IFERROR(INDEX('Cash Forecast_8A import-export'!B$29:B$44,MATCH('Cash Forecast_8A'!B87,'Cash Forecast_8A import-export'!O$29:O$44,0)),"")</f>
        <v/>
      </c>
      <c r="E87" s="1193" t="str">
        <f>IFERROR(INDEX('Cash Forecast_8A import-export'!C$29:C$44,MATCH('Cash Forecast_8A'!B87,'Cash Forecast_8A import-export'!O$29:O$44,0)),"")</f>
        <v/>
      </c>
      <c r="F87" s="1226"/>
      <c r="G87" s="1193" t="str">
        <f>IFERROR(INDEX('Cash Forecast_8A import-export'!E$29:E$44,MATCH('Cash Forecast_8A'!B87,'Cash Forecast_8A import-export'!O$29:O$44,0)),"")</f>
        <v/>
      </c>
      <c r="H87" s="1226"/>
      <c r="I87" s="1227">
        <f t="shared" si="5"/>
        <v>0</v>
      </c>
      <c r="J87" s="1230"/>
      <c r="L87" s="1243"/>
      <c r="M87" s="1226"/>
      <c r="N87" s="1226"/>
      <c r="O87" s="1227">
        <f t="shared" si="6"/>
        <v>0</v>
      </c>
      <c r="P87" s="1244"/>
      <c r="R87" s="543"/>
      <c r="S87" s="542"/>
      <c r="T87" s="542"/>
      <c r="U87" s="542"/>
      <c r="V87" s="542"/>
      <c r="W87" s="542"/>
    </row>
    <row r="88" spans="2:23" ht="18" customHeight="1" x14ac:dyDescent="0.2">
      <c r="B88" s="1349" t="s">
        <v>1805</v>
      </c>
      <c r="C88" s="1229" t="str">
        <f>IFERROR(INDEX('Cash Forecast_8A import-export'!A$29:A$44,MATCH('Cash Forecast_8A'!B88,'Cash Forecast_8A import-export'!O$29:O$44,0)),"")</f>
        <v/>
      </c>
      <c r="D88" s="1224" t="str">
        <f>IFERROR(INDEX('Cash Forecast_8A import-export'!B$29:B$44,MATCH('Cash Forecast_8A'!B88,'Cash Forecast_8A import-export'!O$29:O$44,0)),"")</f>
        <v/>
      </c>
      <c r="E88" s="1193" t="str">
        <f>IFERROR(INDEX('Cash Forecast_8A import-export'!C$29:C$44,MATCH('Cash Forecast_8A'!B88,'Cash Forecast_8A import-export'!O$29:O$44,0)),"")</f>
        <v/>
      </c>
      <c r="F88" s="1226"/>
      <c r="G88" s="1193" t="str">
        <f>IFERROR(INDEX('Cash Forecast_8A import-export'!E$29:E$44,MATCH('Cash Forecast_8A'!B88,'Cash Forecast_8A import-export'!O$29:O$44,0)),"")</f>
        <v/>
      </c>
      <c r="H88" s="1226"/>
      <c r="I88" s="1227">
        <f t="shared" si="5"/>
        <v>0</v>
      </c>
      <c r="J88" s="1230"/>
      <c r="L88" s="1243"/>
      <c r="M88" s="1226"/>
      <c r="N88" s="1226"/>
      <c r="O88" s="1227">
        <f t="shared" si="6"/>
        <v>0</v>
      </c>
      <c r="P88" s="1244"/>
      <c r="R88" s="543"/>
      <c r="S88" s="542"/>
      <c r="T88" s="542"/>
      <c r="U88" s="542"/>
      <c r="V88" s="542"/>
      <c r="W88" s="542"/>
    </row>
    <row r="89" spans="2:23" ht="18" customHeight="1" x14ac:dyDescent="0.2">
      <c r="B89" s="1349" t="s">
        <v>1806</v>
      </c>
      <c r="C89" s="1229" t="str">
        <f>IFERROR(INDEX('Cash Forecast_8A import-export'!A$29:A$44,MATCH('Cash Forecast_8A'!B89,'Cash Forecast_8A import-export'!O$29:O$44,0)),"")</f>
        <v/>
      </c>
      <c r="D89" s="1224" t="str">
        <f>IFERROR(INDEX('Cash Forecast_8A import-export'!B$29:B$44,MATCH('Cash Forecast_8A'!B89,'Cash Forecast_8A import-export'!O$29:O$44,0)),"")</f>
        <v/>
      </c>
      <c r="E89" s="1193" t="str">
        <f>IFERROR(INDEX('Cash Forecast_8A import-export'!C$29:C$44,MATCH('Cash Forecast_8A'!B89,'Cash Forecast_8A import-export'!O$29:O$44,0)),"")</f>
        <v/>
      </c>
      <c r="F89" s="1226"/>
      <c r="G89" s="1193" t="str">
        <f>IFERROR(INDEX('Cash Forecast_8A import-export'!E$29:E$44,MATCH('Cash Forecast_8A'!B89,'Cash Forecast_8A import-export'!O$29:O$44,0)),"")</f>
        <v/>
      </c>
      <c r="H89" s="1226"/>
      <c r="I89" s="1227">
        <f t="shared" si="5"/>
        <v>0</v>
      </c>
      <c r="J89" s="1230"/>
      <c r="L89" s="1243"/>
      <c r="M89" s="1226"/>
      <c r="N89" s="1226"/>
      <c r="O89" s="1227">
        <f t="shared" si="6"/>
        <v>0</v>
      </c>
      <c r="P89" s="1244"/>
      <c r="R89" s="543"/>
      <c r="S89" s="542"/>
      <c r="T89" s="542"/>
      <c r="U89" s="542"/>
      <c r="V89" s="542"/>
      <c r="W89" s="542"/>
    </row>
    <row r="90" spans="2:23" ht="18" customHeight="1" x14ac:dyDescent="0.2">
      <c r="B90" s="1349" t="s">
        <v>1807</v>
      </c>
      <c r="C90" s="1229" t="str">
        <f>IFERROR(INDEX('Cash Forecast_8A import-export'!A$29:A$44,MATCH('Cash Forecast_8A'!B90,'Cash Forecast_8A import-export'!O$29:O$44,0)),"")</f>
        <v/>
      </c>
      <c r="D90" s="1224" t="str">
        <f>IFERROR(INDEX('Cash Forecast_8A import-export'!B$29:B$44,MATCH('Cash Forecast_8A'!B90,'Cash Forecast_8A import-export'!O$29:O$44,0)),"")</f>
        <v/>
      </c>
      <c r="E90" s="1193" t="str">
        <f>IFERROR(INDEX('Cash Forecast_8A import-export'!C$29:C$44,MATCH('Cash Forecast_8A'!B90,'Cash Forecast_8A import-export'!O$29:O$44,0)),"")</f>
        <v/>
      </c>
      <c r="F90" s="1226"/>
      <c r="G90" s="1193" t="str">
        <f>IFERROR(INDEX('Cash Forecast_8A import-export'!E$29:E$44,MATCH('Cash Forecast_8A'!B90,'Cash Forecast_8A import-export'!O$29:O$44,0)),"")</f>
        <v/>
      </c>
      <c r="H90" s="1226"/>
      <c r="I90" s="1227">
        <f t="shared" si="5"/>
        <v>0</v>
      </c>
      <c r="J90" s="1230"/>
      <c r="L90" s="1243"/>
      <c r="M90" s="1226"/>
      <c r="N90" s="1226"/>
      <c r="O90" s="1227">
        <f t="shared" si="6"/>
        <v>0</v>
      </c>
      <c r="P90" s="1244"/>
      <c r="R90" s="543"/>
      <c r="S90" s="542"/>
      <c r="T90" s="542"/>
      <c r="U90" s="542"/>
      <c r="V90" s="542"/>
      <c r="W90" s="542"/>
    </row>
    <row r="91" spans="2:23" ht="18" customHeight="1" x14ac:dyDescent="0.2">
      <c r="B91" s="1349" t="s">
        <v>1808</v>
      </c>
      <c r="C91" s="1229" t="str">
        <f>IFERROR(INDEX('Cash Forecast_8A import-export'!A$29:A$44,MATCH('Cash Forecast_8A'!B91,'Cash Forecast_8A import-export'!O$29:O$44,0)),"")</f>
        <v/>
      </c>
      <c r="D91" s="1224" t="str">
        <f>IFERROR(INDEX('Cash Forecast_8A import-export'!B$29:B$44,MATCH('Cash Forecast_8A'!B91,'Cash Forecast_8A import-export'!O$29:O$44,0)),"")</f>
        <v/>
      </c>
      <c r="E91" s="1193" t="str">
        <f>IFERROR(INDEX('Cash Forecast_8A import-export'!C$29:C$44,MATCH('Cash Forecast_8A'!B91,'Cash Forecast_8A import-export'!O$29:O$44,0)),"")</f>
        <v/>
      </c>
      <c r="F91" s="1226"/>
      <c r="G91" s="1193" t="str">
        <f>IFERROR(INDEX('Cash Forecast_8A import-export'!E$29:E$44,MATCH('Cash Forecast_8A'!B91,'Cash Forecast_8A import-export'!O$29:O$44,0)),"")</f>
        <v/>
      </c>
      <c r="H91" s="1226"/>
      <c r="I91" s="1227">
        <f t="shared" si="5"/>
        <v>0</v>
      </c>
      <c r="J91" s="1230"/>
      <c r="L91" s="1243"/>
      <c r="M91" s="1226"/>
      <c r="N91" s="1226"/>
      <c r="O91" s="1227">
        <f t="shared" si="6"/>
        <v>0</v>
      </c>
      <c r="P91" s="1244"/>
      <c r="R91" s="543"/>
      <c r="S91" s="542"/>
      <c r="T91" s="542"/>
      <c r="U91" s="542"/>
      <c r="V91" s="542"/>
      <c r="W91" s="542"/>
    </row>
    <row r="92" spans="2:23" ht="18" customHeight="1" x14ac:dyDescent="0.2">
      <c r="B92" s="1349" t="s">
        <v>1809</v>
      </c>
      <c r="C92" s="1229" t="str">
        <f>IFERROR(INDEX('Cash Forecast_8A import-export'!A$29:A$44,MATCH('Cash Forecast_8A'!B92,'Cash Forecast_8A import-export'!O$29:O$44,0)),"")</f>
        <v/>
      </c>
      <c r="D92" s="1224" t="str">
        <f>IFERROR(INDEX('Cash Forecast_8A import-export'!B$29:B$44,MATCH('Cash Forecast_8A'!B92,'Cash Forecast_8A import-export'!O$29:O$44,0)),"")</f>
        <v/>
      </c>
      <c r="E92" s="1193" t="str">
        <f>IFERROR(INDEX('Cash Forecast_8A import-export'!C$29:C$44,MATCH('Cash Forecast_8A'!B92,'Cash Forecast_8A import-export'!O$29:O$44,0)),"")</f>
        <v/>
      </c>
      <c r="F92" s="1226"/>
      <c r="G92" s="1193" t="str">
        <f>IFERROR(INDEX('Cash Forecast_8A import-export'!E$29:E$44,MATCH('Cash Forecast_8A'!B92,'Cash Forecast_8A import-export'!O$29:O$44,0)),"")</f>
        <v/>
      </c>
      <c r="H92" s="1226"/>
      <c r="I92" s="1227">
        <f t="shared" si="5"/>
        <v>0</v>
      </c>
      <c r="J92" s="1230"/>
      <c r="L92" s="1243"/>
      <c r="M92" s="1226"/>
      <c r="N92" s="1226"/>
      <c r="O92" s="1227">
        <f t="shared" si="6"/>
        <v>0</v>
      </c>
      <c r="P92" s="1244"/>
      <c r="R92" s="543"/>
      <c r="S92" s="542"/>
      <c r="T92" s="542"/>
      <c r="U92" s="542"/>
      <c r="V92" s="542"/>
      <c r="W92" s="542"/>
    </row>
    <row r="93" spans="2:23" ht="18" customHeight="1" x14ac:dyDescent="0.2">
      <c r="B93" s="1349" t="s">
        <v>1810</v>
      </c>
      <c r="C93" s="1229" t="str">
        <f>IFERROR(INDEX('Cash Forecast_8A import-export'!A$29:A$44,MATCH('Cash Forecast_8A'!B93,'Cash Forecast_8A import-export'!O$29:O$44,0)),"")</f>
        <v/>
      </c>
      <c r="D93" s="1224" t="str">
        <f>IFERROR(INDEX('Cash Forecast_8A import-export'!B$29:B$44,MATCH('Cash Forecast_8A'!B93,'Cash Forecast_8A import-export'!O$29:O$44,0)),"")</f>
        <v/>
      </c>
      <c r="E93" s="1193" t="str">
        <f>IFERROR(INDEX('Cash Forecast_8A import-export'!C$29:C$44,MATCH('Cash Forecast_8A'!B93,'Cash Forecast_8A import-export'!O$29:O$44,0)),"")</f>
        <v/>
      </c>
      <c r="F93" s="1226"/>
      <c r="G93" s="1193" t="str">
        <f>IFERROR(INDEX('Cash Forecast_8A import-export'!E$29:E$44,MATCH('Cash Forecast_8A'!B93,'Cash Forecast_8A import-export'!O$29:O$44,0)),"")</f>
        <v/>
      </c>
      <c r="H93" s="1226"/>
      <c r="I93" s="1227">
        <f t="shared" si="5"/>
        <v>0</v>
      </c>
      <c r="J93" s="1230"/>
      <c r="L93" s="1243"/>
      <c r="M93" s="1226"/>
      <c r="N93" s="1226"/>
      <c r="O93" s="1227">
        <f t="shared" si="6"/>
        <v>0</v>
      </c>
      <c r="P93" s="1244"/>
      <c r="R93" s="543"/>
      <c r="S93" s="542"/>
      <c r="T93" s="542"/>
      <c r="U93" s="542"/>
      <c r="V93" s="542"/>
      <c r="W93" s="542"/>
    </row>
    <row r="94" spans="2:23" ht="18" customHeight="1" x14ac:dyDescent="0.2">
      <c r="B94" s="1349" t="s">
        <v>1811</v>
      </c>
      <c r="C94" s="1229" t="str">
        <f>IFERROR(INDEX('Cash Forecast_8A import-export'!A$29:A$44,MATCH('Cash Forecast_8A'!B94,'Cash Forecast_8A import-export'!O$29:O$44,0)),"")</f>
        <v/>
      </c>
      <c r="D94" s="1224" t="str">
        <f>IFERROR(INDEX('Cash Forecast_8A import-export'!B$29:B$44,MATCH('Cash Forecast_8A'!B94,'Cash Forecast_8A import-export'!O$29:O$44,0)),"")</f>
        <v/>
      </c>
      <c r="E94" s="1193" t="str">
        <f>IFERROR(INDEX('Cash Forecast_8A import-export'!C$29:C$44,MATCH('Cash Forecast_8A'!B94,'Cash Forecast_8A import-export'!O$29:O$44,0)),"")</f>
        <v/>
      </c>
      <c r="F94" s="1226"/>
      <c r="G94" s="1193" t="str">
        <f>IFERROR(INDEX('Cash Forecast_8A import-export'!E$29:E$44,MATCH('Cash Forecast_8A'!B94,'Cash Forecast_8A import-export'!O$29:O$44,0)),"")</f>
        <v/>
      </c>
      <c r="H94" s="1226"/>
      <c r="I94" s="1227">
        <f t="shared" si="5"/>
        <v>0</v>
      </c>
      <c r="J94" s="1230"/>
      <c r="L94" s="1243"/>
      <c r="M94" s="1226"/>
      <c r="N94" s="1226"/>
      <c r="O94" s="1227">
        <f t="shared" si="6"/>
        <v>0</v>
      </c>
      <c r="P94" s="1244"/>
      <c r="R94" s="543"/>
      <c r="S94" s="542"/>
      <c r="T94" s="542"/>
      <c r="U94" s="542"/>
      <c r="V94" s="542"/>
      <c r="W94" s="542"/>
    </row>
    <row r="95" spans="2:23" ht="18" customHeight="1" x14ac:dyDescent="0.2">
      <c r="B95" s="1349" t="s">
        <v>1812</v>
      </c>
      <c r="C95" s="1229" t="str">
        <f>IFERROR(INDEX('Cash Forecast_8A import-export'!A$29:A$44,MATCH('Cash Forecast_8A'!B95,'Cash Forecast_8A import-export'!O$29:O$44,0)),"")</f>
        <v/>
      </c>
      <c r="D95" s="1224" t="str">
        <f>IFERROR(INDEX('Cash Forecast_8A import-export'!B$29:B$44,MATCH('Cash Forecast_8A'!B95,'Cash Forecast_8A import-export'!O$29:O$44,0)),"")</f>
        <v/>
      </c>
      <c r="E95" s="1193" t="str">
        <f>IFERROR(INDEX('Cash Forecast_8A import-export'!C$29:C$44,MATCH('Cash Forecast_8A'!B95,'Cash Forecast_8A import-export'!O$29:O$44,0)),"")</f>
        <v/>
      </c>
      <c r="F95" s="1226"/>
      <c r="G95" s="1193" t="str">
        <f>IFERROR(INDEX('Cash Forecast_8A import-export'!E$29:E$44,MATCH('Cash Forecast_8A'!B95,'Cash Forecast_8A import-export'!O$29:O$44,0)),"")</f>
        <v/>
      </c>
      <c r="H95" s="1226"/>
      <c r="I95" s="1227">
        <f t="shared" si="5"/>
        <v>0</v>
      </c>
      <c r="J95" s="1230"/>
      <c r="L95" s="1243"/>
      <c r="M95" s="1226"/>
      <c r="N95" s="1226"/>
      <c r="O95" s="1227">
        <f t="shared" si="6"/>
        <v>0</v>
      </c>
      <c r="P95" s="1244"/>
      <c r="R95" s="543"/>
      <c r="S95" s="542"/>
      <c r="T95" s="542"/>
      <c r="U95" s="542"/>
      <c r="V95" s="542"/>
      <c r="W95" s="542"/>
    </row>
    <row r="96" spans="2:23" ht="18" customHeight="1" x14ac:dyDescent="0.2">
      <c r="B96" s="1349" t="s">
        <v>1813</v>
      </c>
      <c r="C96" s="1229" t="str">
        <f>IFERROR(INDEX('Cash Forecast_8A import-export'!A$29:A$44,MATCH('Cash Forecast_8A'!B96,'Cash Forecast_8A import-export'!O$29:O$44,0)),"")</f>
        <v/>
      </c>
      <c r="D96" s="1224" t="str">
        <f>IFERROR(INDEX('Cash Forecast_8A import-export'!B$29:B$44,MATCH('Cash Forecast_8A'!B96,'Cash Forecast_8A import-export'!O$29:O$44,0)),"")</f>
        <v/>
      </c>
      <c r="E96" s="1193" t="str">
        <f>IFERROR(INDEX('Cash Forecast_8A import-export'!C$29:C$44,MATCH('Cash Forecast_8A'!B96,'Cash Forecast_8A import-export'!O$29:O$44,0)),"")</f>
        <v/>
      </c>
      <c r="F96" s="1226"/>
      <c r="G96" s="1193" t="str">
        <f>IFERROR(INDEX('Cash Forecast_8A import-export'!E$29:E$44,MATCH('Cash Forecast_8A'!B96,'Cash Forecast_8A import-export'!O$29:O$44,0)),"")</f>
        <v/>
      </c>
      <c r="H96" s="1226"/>
      <c r="I96" s="1227">
        <f t="shared" ref="I96:I120" si="7">IFERROR(F96+H96,"")</f>
        <v>0</v>
      </c>
      <c r="J96" s="1230"/>
      <c r="L96" s="1243"/>
      <c r="M96" s="1226"/>
      <c r="N96" s="1226"/>
      <c r="O96" s="1227">
        <f t="shared" ref="O96:O120" si="8">IFERROR(L96+M96,"")</f>
        <v>0</v>
      </c>
      <c r="P96" s="1244"/>
      <c r="R96" s="543"/>
      <c r="S96" s="542"/>
      <c r="T96" s="542"/>
      <c r="U96" s="542"/>
      <c r="V96" s="542"/>
      <c r="W96" s="542"/>
    </row>
    <row r="97" spans="2:23" ht="18" customHeight="1" x14ac:dyDescent="0.2">
      <c r="B97" s="1349" t="s">
        <v>1814</v>
      </c>
      <c r="C97" s="1229" t="str">
        <f>IFERROR(INDEX('Cash Forecast_8A import-export'!A$29:A$44,MATCH('Cash Forecast_8A'!B97,'Cash Forecast_8A import-export'!O$29:O$44,0)),"")</f>
        <v/>
      </c>
      <c r="D97" s="1224" t="str">
        <f>IFERROR(INDEX('Cash Forecast_8A import-export'!B$29:B$44,MATCH('Cash Forecast_8A'!B97,'Cash Forecast_8A import-export'!O$29:O$44,0)),"")</f>
        <v/>
      </c>
      <c r="E97" s="1193" t="str">
        <f>IFERROR(INDEX('Cash Forecast_8A import-export'!C$29:C$44,MATCH('Cash Forecast_8A'!B97,'Cash Forecast_8A import-export'!O$29:O$44,0)),"")</f>
        <v/>
      </c>
      <c r="F97" s="1226"/>
      <c r="G97" s="1193" t="str">
        <f>IFERROR(INDEX('Cash Forecast_8A import-export'!E$29:E$44,MATCH('Cash Forecast_8A'!B97,'Cash Forecast_8A import-export'!O$29:O$44,0)),"")</f>
        <v/>
      </c>
      <c r="H97" s="1226"/>
      <c r="I97" s="1227">
        <f t="shared" si="7"/>
        <v>0</v>
      </c>
      <c r="J97" s="1230"/>
      <c r="L97" s="1243"/>
      <c r="M97" s="1226"/>
      <c r="N97" s="1226"/>
      <c r="O97" s="1227">
        <f t="shared" si="8"/>
        <v>0</v>
      </c>
      <c r="P97" s="1244"/>
      <c r="R97" s="543"/>
      <c r="S97" s="542"/>
      <c r="T97" s="542"/>
      <c r="U97" s="542"/>
      <c r="V97" s="542"/>
      <c r="W97" s="542"/>
    </row>
    <row r="98" spans="2:23" ht="18" customHeight="1" x14ac:dyDescent="0.2">
      <c r="B98" s="1349" t="s">
        <v>1815</v>
      </c>
      <c r="C98" s="1229" t="str">
        <f>IFERROR(INDEX('Cash Forecast_8A import-export'!A$29:A$44,MATCH('Cash Forecast_8A'!B98,'Cash Forecast_8A import-export'!O$29:O$44,0)),"")</f>
        <v/>
      </c>
      <c r="D98" s="1224" t="str">
        <f>IFERROR(INDEX('Cash Forecast_8A import-export'!B$29:B$44,MATCH('Cash Forecast_8A'!B98,'Cash Forecast_8A import-export'!O$29:O$44,0)),"")</f>
        <v/>
      </c>
      <c r="E98" s="1193" t="str">
        <f>IFERROR(INDEX('Cash Forecast_8A import-export'!C$29:C$44,MATCH('Cash Forecast_8A'!B98,'Cash Forecast_8A import-export'!O$29:O$44,0)),"")</f>
        <v/>
      </c>
      <c r="F98" s="1226"/>
      <c r="G98" s="1193" t="str">
        <f>IFERROR(INDEX('Cash Forecast_8A import-export'!E$29:E$44,MATCH('Cash Forecast_8A'!B98,'Cash Forecast_8A import-export'!O$29:O$44,0)),"")</f>
        <v/>
      </c>
      <c r="H98" s="1226"/>
      <c r="I98" s="1227">
        <f t="shared" si="7"/>
        <v>0</v>
      </c>
      <c r="J98" s="1230"/>
      <c r="L98" s="1243"/>
      <c r="M98" s="1226"/>
      <c r="N98" s="1226"/>
      <c r="O98" s="1227">
        <f t="shared" si="8"/>
        <v>0</v>
      </c>
      <c r="P98" s="1244"/>
      <c r="R98" s="543"/>
      <c r="S98" s="542"/>
      <c r="T98" s="542"/>
      <c r="U98" s="542"/>
      <c r="V98" s="542"/>
      <c r="W98" s="542"/>
    </row>
    <row r="99" spans="2:23" ht="18" customHeight="1" x14ac:dyDescent="0.2">
      <c r="B99" s="1349" t="s">
        <v>1816</v>
      </c>
      <c r="C99" s="1229" t="str">
        <f>IFERROR(INDEX('Cash Forecast_8A import-export'!A$29:A$44,MATCH('Cash Forecast_8A'!B99,'Cash Forecast_8A import-export'!O$29:O$44,0)),"")</f>
        <v/>
      </c>
      <c r="D99" s="1224" t="str">
        <f>IFERROR(INDEX('Cash Forecast_8A import-export'!B$29:B$44,MATCH('Cash Forecast_8A'!B99,'Cash Forecast_8A import-export'!O$29:O$44,0)),"")</f>
        <v/>
      </c>
      <c r="E99" s="1193" t="str">
        <f>IFERROR(INDEX('Cash Forecast_8A import-export'!C$29:C$44,MATCH('Cash Forecast_8A'!B99,'Cash Forecast_8A import-export'!O$29:O$44,0)),"")</f>
        <v/>
      </c>
      <c r="F99" s="1226"/>
      <c r="G99" s="1193" t="str">
        <f>IFERROR(INDEX('Cash Forecast_8A import-export'!E$29:E$44,MATCH('Cash Forecast_8A'!B99,'Cash Forecast_8A import-export'!O$29:O$44,0)),"")</f>
        <v/>
      </c>
      <c r="H99" s="1226"/>
      <c r="I99" s="1227">
        <f t="shared" si="7"/>
        <v>0</v>
      </c>
      <c r="J99" s="1230"/>
      <c r="L99" s="1243"/>
      <c r="M99" s="1226"/>
      <c r="N99" s="1226"/>
      <c r="O99" s="1227">
        <f t="shared" si="8"/>
        <v>0</v>
      </c>
      <c r="P99" s="1244"/>
      <c r="R99" s="543"/>
      <c r="S99" s="542"/>
      <c r="T99" s="542"/>
      <c r="U99" s="542"/>
      <c r="V99" s="542"/>
      <c r="W99" s="542"/>
    </row>
    <row r="100" spans="2:23" ht="18" customHeight="1" x14ac:dyDescent="0.2">
      <c r="B100" s="1349" t="s">
        <v>1817</v>
      </c>
      <c r="C100" s="1229" t="str">
        <f>IFERROR(INDEX('Cash Forecast_8A import-export'!A$29:A$44,MATCH('Cash Forecast_8A'!B100,'Cash Forecast_8A import-export'!O$29:O$44,0)),"")</f>
        <v/>
      </c>
      <c r="D100" s="1224" t="str">
        <f>IFERROR(INDEX('Cash Forecast_8A import-export'!B$29:B$44,MATCH('Cash Forecast_8A'!B100,'Cash Forecast_8A import-export'!O$29:O$44,0)),"")</f>
        <v/>
      </c>
      <c r="E100" s="1193" t="str">
        <f>IFERROR(INDEX('Cash Forecast_8A import-export'!C$29:C$44,MATCH('Cash Forecast_8A'!B100,'Cash Forecast_8A import-export'!O$29:O$44,0)),"")</f>
        <v/>
      </c>
      <c r="F100" s="1226"/>
      <c r="G100" s="1193" t="str">
        <f>IFERROR(INDEX('Cash Forecast_8A import-export'!E$29:E$44,MATCH('Cash Forecast_8A'!B100,'Cash Forecast_8A import-export'!O$29:O$44,0)),"")</f>
        <v/>
      </c>
      <c r="H100" s="1226"/>
      <c r="I100" s="1227">
        <f t="shared" si="7"/>
        <v>0</v>
      </c>
      <c r="J100" s="1230"/>
      <c r="L100" s="1243"/>
      <c r="M100" s="1226"/>
      <c r="N100" s="1226"/>
      <c r="O100" s="1227">
        <f t="shared" si="8"/>
        <v>0</v>
      </c>
      <c r="P100" s="1244"/>
      <c r="R100" s="543"/>
      <c r="S100" s="542"/>
      <c r="T100" s="542"/>
      <c r="U100" s="542"/>
      <c r="V100" s="542"/>
      <c r="W100" s="542"/>
    </row>
    <row r="101" spans="2:23" ht="18" customHeight="1" x14ac:dyDescent="0.2">
      <c r="B101" s="1349" t="s">
        <v>1818</v>
      </c>
      <c r="C101" s="1229" t="str">
        <f>IFERROR(INDEX('Cash Forecast_8A import-export'!A$29:A$44,MATCH('Cash Forecast_8A'!B101,'Cash Forecast_8A import-export'!O$29:O$44,0)),"")</f>
        <v/>
      </c>
      <c r="D101" s="1224" t="str">
        <f>IFERROR(INDEX('Cash Forecast_8A import-export'!B$29:B$44,MATCH('Cash Forecast_8A'!B101,'Cash Forecast_8A import-export'!O$29:O$44,0)),"")</f>
        <v/>
      </c>
      <c r="E101" s="1193" t="str">
        <f>IFERROR(INDEX('Cash Forecast_8A import-export'!C$29:C$44,MATCH('Cash Forecast_8A'!B101,'Cash Forecast_8A import-export'!O$29:O$44,0)),"")</f>
        <v/>
      </c>
      <c r="F101" s="1226"/>
      <c r="G101" s="1193" t="str">
        <f>IFERROR(INDEX('Cash Forecast_8A import-export'!E$29:E$44,MATCH('Cash Forecast_8A'!B101,'Cash Forecast_8A import-export'!O$29:O$44,0)),"")</f>
        <v/>
      </c>
      <c r="H101" s="1226"/>
      <c r="I101" s="1227">
        <f t="shared" si="7"/>
        <v>0</v>
      </c>
      <c r="J101" s="1230"/>
      <c r="L101" s="1243"/>
      <c r="M101" s="1226"/>
      <c r="N101" s="1226"/>
      <c r="O101" s="1227">
        <f t="shared" si="8"/>
        <v>0</v>
      </c>
      <c r="P101" s="1244"/>
      <c r="R101" s="543"/>
      <c r="S101" s="542"/>
      <c r="T101" s="542"/>
      <c r="U101" s="542"/>
      <c r="V101" s="542"/>
      <c r="W101" s="542"/>
    </row>
    <row r="102" spans="2:23" ht="18" customHeight="1" x14ac:dyDescent="0.2">
      <c r="B102" s="1349" t="s">
        <v>1819</v>
      </c>
      <c r="C102" s="1229" t="str">
        <f>IFERROR(INDEX('Cash Forecast_8A import-export'!A$29:A$44,MATCH('Cash Forecast_8A'!B102,'Cash Forecast_8A import-export'!O$29:O$44,0)),"")</f>
        <v/>
      </c>
      <c r="D102" s="1224" t="str">
        <f>IFERROR(INDEX('Cash Forecast_8A import-export'!B$29:B$44,MATCH('Cash Forecast_8A'!B102,'Cash Forecast_8A import-export'!O$29:O$44,0)),"")</f>
        <v/>
      </c>
      <c r="E102" s="1193" t="str">
        <f>IFERROR(INDEX('Cash Forecast_8A import-export'!C$29:C$44,MATCH('Cash Forecast_8A'!B102,'Cash Forecast_8A import-export'!O$29:O$44,0)),"")</f>
        <v/>
      </c>
      <c r="F102" s="1226"/>
      <c r="G102" s="1193" t="str">
        <f>IFERROR(INDEX('Cash Forecast_8A import-export'!E$29:E$44,MATCH('Cash Forecast_8A'!B102,'Cash Forecast_8A import-export'!O$29:O$44,0)),"")</f>
        <v/>
      </c>
      <c r="H102" s="1226"/>
      <c r="I102" s="1227">
        <f t="shared" si="7"/>
        <v>0</v>
      </c>
      <c r="J102" s="1230"/>
      <c r="L102" s="1243"/>
      <c r="M102" s="1226"/>
      <c r="N102" s="1226"/>
      <c r="O102" s="1227">
        <f t="shared" si="8"/>
        <v>0</v>
      </c>
      <c r="P102" s="1244"/>
      <c r="R102" s="543"/>
      <c r="S102" s="542"/>
      <c r="T102" s="542"/>
      <c r="U102" s="542"/>
      <c r="V102" s="542"/>
      <c r="W102" s="542"/>
    </row>
    <row r="103" spans="2:23" ht="18" customHeight="1" x14ac:dyDescent="0.2">
      <c r="B103" s="1349" t="s">
        <v>1820</v>
      </c>
      <c r="C103" s="1229" t="str">
        <f>IFERROR(INDEX('Cash Forecast_8A import-export'!A$29:A$44,MATCH('Cash Forecast_8A'!B103,'Cash Forecast_8A import-export'!O$29:O$44,0)),"")</f>
        <v/>
      </c>
      <c r="D103" s="1224" t="str">
        <f>IFERROR(INDEX('Cash Forecast_8A import-export'!B$29:B$44,MATCH('Cash Forecast_8A'!B103,'Cash Forecast_8A import-export'!O$29:O$44,0)),"")</f>
        <v/>
      </c>
      <c r="E103" s="1193" t="str">
        <f>IFERROR(INDEX('Cash Forecast_8A import-export'!C$29:C$44,MATCH('Cash Forecast_8A'!B103,'Cash Forecast_8A import-export'!O$29:O$44,0)),"")</f>
        <v/>
      </c>
      <c r="F103" s="1226"/>
      <c r="G103" s="1193" t="str">
        <f>IFERROR(INDEX('Cash Forecast_8A import-export'!E$29:E$44,MATCH('Cash Forecast_8A'!B103,'Cash Forecast_8A import-export'!O$29:O$44,0)),"")</f>
        <v/>
      </c>
      <c r="H103" s="1226"/>
      <c r="I103" s="1227">
        <f t="shared" si="7"/>
        <v>0</v>
      </c>
      <c r="J103" s="1230"/>
      <c r="L103" s="1243"/>
      <c r="M103" s="1226"/>
      <c r="N103" s="1226"/>
      <c r="O103" s="1227">
        <f t="shared" si="8"/>
        <v>0</v>
      </c>
      <c r="P103" s="1244"/>
      <c r="R103" s="543"/>
      <c r="S103" s="542"/>
      <c r="T103" s="542"/>
      <c r="U103" s="542"/>
      <c r="V103" s="542"/>
      <c r="W103" s="542"/>
    </row>
    <row r="104" spans="2:23" ht="18" customHeight="1" x14ac:dyDescent="0.2">
      <c r="B104" s="1349" t="s">
        <v>1821</v>
      </c>
      <c r="C104" s="1229" t="str">
        <f>IFERROR(INDEX('Cash Forecast_8A import-export'!A$29:A$44,MATCH('Cash Forecast_8A'!B104,'Cash Forecast_8A import-export'!O$29:O$44,0)),"")</f>
        <v/>
      </c>
      <c r="D104" s="1224" t="str">
        <f>IFERROR(INDEX('Cash Forecast_8A import-export'!B$29:B$44,MATCH('Cash Forecast_8A'!B104,'Cash Forecast_8A import-export'!O$29:O$44,0)),"")</f>
        <v/>
      </c>
      <c r="E104" s="1193" t="str">
        <f>IFERROR(INDEX('Cash Forecast_8A import-export'!C$29:C$44,MATCH('Cash Forecast_8A'!B104,'Cash Forecast_8A import-export'!O$29:O$44,0)),"")</f>
        <v/>
      </c>
      <c r="F104" s="1226"/>
      <c r="G104" s="1193" t="str">
        <f>IFERROR(INDEX('Cash Forecast_8A import-export'!E$29:E$44,MATCH('Cash Forecast_8A'!B104,'Cash Forecast_8A import-export'!O$29:O$44,0)),"")</f>
        <v/>
      </c>
      <c r="H104" s="1226"/>
      <c r="I104" s="1227">
        <f t="shared" si="7"/>
        <v>0</v>
      </c>
      <c r="J104" s="1230"/>
      <c r="L104" s="1243"/>
      <c r="M104" s="1226"/>
      <c r="N104" s="1226"/>
      <c r="O104" s="1227">
        <f t="shared" si="8"/>
        <v>0</v>
      </c>
      <c r="P104" s="1244"/>
      <c r="R104" s="543"/>
      <c r="S104" s="542"/>
      <c r="T104" s="542"/>
      <c r="U104" s="542"/>
      <c r="V104" s="542"/>
      <c r="W104" s="542"/>
    </row>
    <row r="105" spans="2:23" ht="18" customHeight="1" x14ac:dyDescent="0.2">
      <c r="B105" s="1349" t="s">
        <v>1822</v>
      </c>
      <c r="C105" s="1229" t="str">
        <f>IFERROR(INDEX('Cash Forecast_8A import-export'!A$29:A$44,MATCH('Cash Forecast_8A'!B105,'Cash Forecast_8A import-export'!O$29:O$44,0)),"")</f>
        <v/>
      </c>
      <c r="D105" s="1224" t="str">
        <f>IFERROR(INDEX('Cash Forecast_8A import-export'!B$29:B$44,MATCH('Cash Forecast_8A'!B105,'Cash Forecast_8A import-export'!O$29:O$44,0)),"")</f>
        <v/>
      </c>
      <c r="E105" s="1193" t="str">
        <f>IFERROR(INDEX('Cash Forecast_8A import-export'!C$29:C$44,MATCH('Cash Forecast_8A'!B105,'Cash Forecast_8A import-export'!O$29:O$44,0)),"")</f>
        <v/>
      </c>
      <c r="F105" s="1226"/>
      <c r="G105" s="1193" t="str">
        <f>IFERROR(INDEX('Cash Forecast_8A import-export'!E$29:E$44,MATCH('Cash Forecast_8A'!B105,'Cash Forecast_8A import-export'!O$29:O$44,0)),"")</f>
        <v/>
      </c>
      <c r="H105" s="1226"/>
      <c r="I105" s="1227">
        <f t="shared" si="7"/>
        <v>0</v>
      </c>
      <c r="J105" s="1230"/>
      <c r="L105" s="1243"/>
      <c r="M105" s="1226"/>
      <c r="N105" s="1226"/>
      <c r="O105" s="1227">
        <f t="shared" si="8"/>
        <v>0</v>
      </c>
      <c r="P105" s="1244"/>
      <c r="R105" s="543"/>
      <c r="S105" s="542"/>
      <c r="T105" s="542"/>
      <c r="U105" s="542"/>
      <c r="V105" s="542"/>
      <c r="W105" s="542"/>
    </row>
    <row r="106" spans="2:23" ht="18" customHeight="1" x14ac:dyDescent="0.2">
      <c r="B106" s="1349" t="s">
        <v>1823</v>
      </c>
      <c r="C106" s="1229" t="str">
        <f>IFERROR(INDEX('Cash Forecast_8A import-export'!A$29:A$44,MATCH('Cash Forecast_8A'!B106,'Cash Forecast_8A import-export'!O$29:O$44,0)),"")</f>
        <v/>
      </c>
      <c r="D106" s="1224" t="str">
        <f>IFERROR(INDEX('Cash Forecast_8A import-export'!B$29:B$44,MATCH('Cash Forecast_8A'!B106,'Cash Forecast_8A import-export'!O$29:O$44,0)),"")</f>
        <v/>
      </c>
      <c r="E106" s="1193" t="str">
        <f>IFERROR(INDEX('Cash Forecast_8A import-export'!C$29:C$44,MATCH('Cash Forecast_8A'!B106,'Cash Forecast_8A import-export'!O$29:O$44,0)),"")</f>
        <v/>
      </c>
      <c r="F106" s="1226"/>
      <c r="G106" s="1193" t="str">
        <f>IFERROR(INDEX('Cash Forecast_8A import-export'!E$29:E$44,MATCH('Cash Forecast_8A'!B106,'Cash Forecast_8A import-export'!O$29:O$44,0)),"")</f>
        <v/>
      </c>
      <c r="H106" s="1226"/>
      <c r="I106" s="1227">
        <f t="shared" si="7"/>
        <v>0</v>
      </c>
      <c r="J106" s="1230"/>
      <c r="L106" s="1243"/>
      <c r="M106" s="1226"/>
      <c r="N106" s="1226"/>
      <c r="O106" s="1227">
        <f t="shared" si="8"/>
        <v>0</v>
      </c>
      <c r="P106" s="1244"/>
      <c r="R106" s="543"/>
      <c r="S106" s="542"/>
      <c r="T106" s="542"/>
      <c r="U106" s="542"/>
      <c r="V106" s="542"/>
      <c r="W106" s="542"/>
    </row>
    <row r="107" spans="2:23" ht="18" customHeight="1" x14ac:dyDescent="0.2">
      <c r="B107" s="1349" t="s">
        <v>1824</v>
      </c>
      <c r="C107" s="1229" t="str">
        <f>IFERROR(INDEX('Cash Forecast_8A import-export'!A$29:A$44,MATCH('Cash Forecast_8A'!B107,'Cash Forecast_8A import-export'!O$29:O$44,0)),"")</f>
        <v/>
      </c>
      <c r="D107" s="1224" t="str">
        <f>IFERROR(INDEX('Cash Forecast_8A import-export'!B$29:B$44,MATCH('Cash Forecast_8A'!B107,'Cash Forecast_8A import-export'!O$29:O$44,0)),"")</f>
        <v/>
      </c>
      <c r="E107" s="1193" t="str">
        <f>IFERROR(INDEX('Cash Forecast_8A import-export'!C$29:C$44,MATCH('Cash Forecast_8A'!B107,'Cash Forecast_8A import-export'!O$29:O$44,0)),"")</f>
        <v/>
      </c>
      <c r="F107" s="1226"/>
      <c r="G107" s="1193" t="str">
        <f>IFERROR(INDEX('Cash Forecast_8A import-export'!E$29:E$44,MATCH('Cash Forecast_8A'!B107,'Cash Forecast_8A import-export'!O$29:O$44,0)),"")</f>
        <v/>
      </c>
      <c r="H107" s="1226"/>
      <c r="I107" s="1227">
        <f t="shared" si="7"/>
        <v>0</v>
      </c>
      <c r="J107" s="1230"/>
      <c r="L107" s="1243"/>
      <c r="M107" s="1226"/>
      <c r="N107" s="1226"/>
      <c r="O107" s="1227">
        <f t="shared" si="8"/>
        <v>0</v>
      </c>
      <c r="P107" s="1244"/>
      <c r="R107" s="543"/>
      <c r="S107" s="542"/>
      <c r="T107" s="542"/>
      <c r="U107" s="542"/>
      <c r="V107" s="542"/>
      <c r="W107" s="542"/>
    </row>
    <row r="108" spans="2:23" ht="18" customHeight="1" x14ac:dyDescent="0.2">
      <c r="B108" s="1349" t="s">
        <v>1825</v>
      </c>
      <c r="C108" s="1229" t="str">
        <f>IFERROR(INDEX('Cash Forecast_8A import-export'!A$29:A$44,MATCH('Cash Forecast_8A'!B108,'Cash Forecast_8A import-export'!O$29:O$44,0)),"")</f>
        <v/>
      </c>
      <c r="D108" s="1224" t="str">
        <f>IFERROR(INDEX('Cash Forecast_8A import-export'!B$29:B$44,MATCH('Cash Forecast_8A'!B108,'Cash Forecast_8A import-export'!O$29:O$44,0)),"")</f>
        <v/>
      </c>
      <c r="E108" s="1193" t="str">
        <f>IFERROR(INDEX('Cash Forecast_8A import-export'!C$29:C$44,MATCH('Cash Forecast_8A'!B108,'Cash Forecast_8A import-export'!O$29:O$44,0)),"")</f>
        <v/>
      </c>
      <c r="F108" s="1226"/>
      <c r="G108" s="1193" t="str">
        <f>IFERROR(INDEX('Cash Forecast_8A import-export'!E$29:E$44,MATCH('Cash Forecast_8A'!B108,'Cash Forecast_8A import-export'!O$29:O$44,0)),"")</f>
        <v/>
      </c>
      <c r="H108" s="1226"/>
      <c r="I108" s="1227">
        <f t="shared" si="7"/>
        <v>0</v>
      </c>
      <c r="J108" s="1230"/>
      <c r="L108" s="1243"/>
      <c r="M108" s="1226"/>
      <c r="N108" s="1226"/>
      <c r="O108" s="1227">
        <f t="shared" si="8"/>
        <v>0</v>
      </c>
      <c r="P108" s="1244"/>
      <c r="R108" s="543"/>
      <c r="S108" s="542"/>
      <c r="T108" s="542"/>
      <c r="U108" s="542"/>
      <c r="V108" s="542"/>
      <c r="W108" s="542"/>
    </row>
    <row r="109" spans="2:23" ht="18" customHeight="1" x14ac:dyDescent="0.2">
      <c r="B109" s="1349" t="s">
        <v>1826</v>
      </c>
      <c r="C109" s="1229" t="str">
        <f>IFERROR(INDEX('Cash Forecast_8A import-export'!A$29:A$44,MATCH('Cash Forecast_8A'!B109,'Cash Forecast_8A import-export'!O$29:O$44,0)),"")</f>
        <v/>
      </c>
      <c r="D109" s="1224" t="str">
        <f>IFERROR(INDEX('Cash Forecast_8A import-export'!B$29:B$44,MATCH('Cash Forecast_8A'!B109,'Cash Forecast_8A import-export'!O$29:O$44,0)),"")</f>
        <v/>
      </c>
      <c r="E109" s="1193" t="str">
        <f>IFERROR(INDEX('Cash Forecast_8A import-export'!C$29:C$44,MATCH('Cash Forecast_8A'!B109,'Cash Forecast_8A import-export'!O$29:O$44,0)),"")</f>
        <v/>
      </c>
      <c r="F109" s="1226"/>
      <c r="G109" s="1193" t="str">
        <f>IFERROR(INDEX('Cash Forecast_8A import-export'!E$29:E$44,MATCH('Cash Forecast_8A'!B109,'Cash Forecast_8A import-export'!O$29:O$44,0)),"")</f>
        <v/>
      </c>
      <c r="H109" s="1226"/>
      <c r="I109" s="1227">
        <f t="shared" si="7"/>
        <v>0</v>
      </c>
      <c r="J109" s="1230"/>
      <c r="L109" s="1243"/>
      <c r="M109" s="1226"/>
      <c r="N109" s="1226"/>
      <c r="O109" s="1227">
        <f t="shared" si="8"/>
        <v>0</v>
      </c>
      <c r="P109" s="1244"/>
      <c r="R109" s="543"/>
      <c r="S109" s="542"/>
      <c r="T109" s="542"/>
      <c r="U109" s="542"/>
      <c r="V109" s="542"/>
      <c r="W109" s="542"/>
    </row>
    <row r="110" spans="2:23" ht="18" customHeight="1" x14ac:dyDescent="0.2">
      <c r="B110" s="1349" t="s">
        <v>1827</v>
      </c>
      <c r="C110" s="1229" t="str">
        <f>IFERROR(INDEX('Cash Forecast_8A import-export'!A$29:A$44,MATCH('Cash Forecast_8A'!B110,'Cash Forecast_8A import-export'!O$29:O$44,0)),"")</f>
        <v/>
      </c>
      <c r="D110" s="1224" t="str">
        <f>IFERROR(INDEX('Cash Forecast_8A import-export'!B$29:B$44,MATCH('Cash Forecast_8A'!B110,'Cash Forecast_8A import-export'!O$29:O$44,0)),"")</f>
        <v/>
      </c>
      <c r="E110" s="1193" t="str">
        <f>IFERROR(INDEX('Cash Forecast_8A import-export'!C$29:C$44,MATCH('Cash Forecast_8A'!B110,'Cash Forecast_8A import-export'!O$29:O$44,0)),"")</f>
        <v/>
      </c>
      <c r="F110" s="1226"/>
      <c r="G110" s="1193" t="str">
        <f>IFERROR(INDEX('Cash Forecast_8A import-export'!E$29:E$44,MATCH('Cash Forecast_8A'!B110,'Cash Forecast_8A import-export'!O$29:O$44,0)),"")</f>
        <v/>
      </c>
      <c r="H110" s="1226"/>
      <c r="I110" s="1227">
        <f t="shared" si="7"/>
        <v>0</v>
      </c>
      <c r="J110" s="1230"/>
      <c r="L110" s="1243"/>
      <c r="M110" s="1226"/>
      <c r="N110" s="1226"/>
      <c r="O110" s="1227">
        <f t="shared" si="8"/>
        <v>0</v>
      </c>
      <c r="P110" s="1244"/>
      <c r="R110" s="543"/>
      <c r="S110" s="542"/>
      <c r="T110" s="542"/>
      <c r="U110" s="542"/>
      <c r="V110" s="542"/>
      <c r="W110" s="542"/>
    </row>
    <row r="111" spans="2:23" ht="18" customHeight="1" x14ac:dyDescent="0.2">
      <c r="B111" s="1349" t="s">
        <v>1828</v>
      </c>
      <c r="C111" s="1229" t="str">
        <f>IFERROR(INDEX('Cash Forecast_8A import-export'!A$29:A$44,MATCH('Cash Forecast_8A'!B111,'Cash Forecast_8A import-export'!O$29:O$44,0)),"")</f>
        <v/>
      </c>
      <c r="D111" s="1224" t="str">
        <f>IFERROR(INDEX('Cash Forecast_8A import-export'!B$29:B$44,MATCH('Cash Forecast_8A'!B111,'Cash Forecast_8A import-export'!O$29:O$44,0)),"")</f>
        <v/>
      </c>
      <c r="E111" s="1193" t="str">
        <f>IFERROR(INDEX('Cash Forecast_8A import-export'!C$29:C$44,MATCH('Cash Forecast_8A'!B111,'Cash Forecast_8A import-export'!O$29:O$44,0)),"")</f>
        <v/>
      </c>
      <c r="F111" s="1226"/>
      <c r="G111" s="1193" t="str">
        <f>IFERROR(INDEX('Cash Forecast_8A import-export'!E$29:E$44,MATCH('Cash Forecast_8A'!B111,'Cash Forecast_8A import-export'!O$29:O$44,0)),"")</f>
        <v/>
      </c>
      <c r="H111" s="1226"/>
      <c r="I111" s="1227">
        <f t="shared" si="7"/>
        <v>0</v>
      </c>
      <c r="J111" s="1230"/>
      <c r="L111" s="1243"/>
      <c r="M111" s="1226"/>
      <c r="N111" s="1226"/>
      <c r="O111" s="1227">
        <f t="shared" si="8"/>
        <v>0</v>
      </c>
      <c r="P111" s="1244"/>
      <c r="R111" s="543"/>
      <c r="S111" s="542"/>
      <c r="T111" s="542"/>
      <c r="U111" s="542"/>
      <c r="V111" s="542"/>
      <c r="W111" s="542"/>
    </row>
    <row r="112" spans="2:23" ht="18" customHeight="1" x14ac:dyDescent="0.2">
      <c r="B112" s="1349" t="s">
        <v>1829</v>
      </c>
      <c r="C112" s="1229" t="str">
        <f>IFERROR(INDEX('Cash Forecast_8A import-export'!A$29:A$44,MATCH('Cash Forecast_8A'!B112,'Cash Forecast_8A import-export'!O$29:O$44,0)),"")</f>
        <v/>
      </c>
      <c r="D112" s="1224" t="str">
        <f>IFERROR(INDEX('Cash Forecast_8A import-export'!B$29:B$44,MATCH('Cash Forecast_8A'!B112,'Cash Forecast_8A import-export'!O$29:O$44,0)),"")</f>
        <v/>
      </c>
      <c r="E112" s="1193" t="str">
        <f>IFERROR(INDEX('Cash Forecast_8A import-export'!C$29:C$44,MATCH('Cash Forecast_8A'!B112,'Cash Forecast_8A import-export'!O$29:O$44,0)),"")</f>
        <v/>
      </c>
      <c r="F112" s="1226"/>
      <c r="G112" s="1193" t="str">
        <f>IFERROR(INDEX('Cash Forecast_8A import-export'!E$29:E$44,MATCH('Cash Forecast_8A'!B112,'Cash Forecast_8A import-export'!O$29:O$44,0)),"")</f>
        <v/>
      </c>
      <c r="H112" s="1226"/>
      <c r="I112" s="1227">
        <f t="shared" si="7"/>
        <v>0</v>
      </c>
      <c r="J112" s="1230"/>
      <c r="L112" s="1243"/>
      <c r="M112" s="1226"/>
      <c r="N112" s="1226"/>
      <c r="O112" s="1227">
        <f t="shared" si="8"/>
        <v>0</v>
      </c>
      <c r="P112" s="1244"/>
      <c r="R112" s="543"/>
      <c r="S112" s="542"/>
      <c r="T112" s="542"/>
      <c r="U112" s="542"/>
      <c r="V112" s="542"/>
      <c r="W112" s="542"/>
    </row>
    <row r="113" spans="2:23" ht="18" customHeight="1" x14ac:dyDescent="0.2">
      <c r="B113" s="1349" t="s">
        <v>1830</v>
      </c>
      <c r="C113" s="1229" t="str">
        <f>IFERROR(INDEX('Cash Forecast_8A import-export'!A$29:A$44,MATCH('Cash Forecast_8A'!B113,'Cash Forecast_8A import-export'!O$29:O$44,0)),"")</f>
        <v/>
      </c>
      <c r="D113" s="1224" t="str">
        <f>IFERROR(INDEX('Cash Forecast_8A import-export'!B$29:B$44,MATCH('Cash Forecast_8A'!B113,'Cash Forecast_8A import-export'!O$29:O$44,0)),"")</f>
        <v/>
      </c>
      <c r="E113" s="1193" t="str">
        <f>IFERROR(INDEX('Cash Forecast_8A import-export'!C$29:C$44,MATCH('Cash Forecast_8A'!B113,'Cash Forecast_8A import-export'!O$29:O$44,0)),"")</f>
        <v/>
      </c>
      <c r="F113" s="1226"/>
      <c r="G113" s="1193" t="str">
        <f>IFERROR(INDEX('Cash Forecast_8A import-export'!E$29:E$44,MATCH('Cash Forecast_8A'!B113,'Cash Forecast_8A import-export'!O$29:O$44,0)),"")</f>
        <v/>
      </c>
      <c r="H113" s="1226"/>
      <c r="I113" s="1227">
        <f t="shared" si="7"/>
        <v>0</v>
      </c>
      <c r="J113" s="1230"/>
      <c r="L113" s="1243"/>
      <c r="M113" s="1226"/>
      <c r="N113" s="1226"/>
      <c r="O113" s="1227">
        <f t="shared" si="8"/>
        <v>0</v>
      </c>
      <c r="P113" s="1244"/>
      <c r="R113" s="543"/>
      <c r="S113" s="542"/>
      <c r="T113" s="542"/>
      <c r="U113" s="542"/>
      <c r="V113" s="542"/>
      <c r="W113" s="542"/>
    </row>
    <row r="114" spans="2:23" ht="18" customHeight="1" x14ac:dyDescent="0.2">
      <c r="B114" s="1349" t="s">
        <v>1831</v>
      </c>
      <c r="C114" s="1229" t="str">
        <f>IFERROR(INDEX('Cash Forecast_8A import-export'!A$29:A$44,MATCH('Cash Forecast_8A'!B114,'Cash Forecast_8A import-export'!O$29:O$44,0)),"")</f>
        <v/>
      </c>
      <c r="D114" s="1224" t="str">
        <f>IFERROR(INDEX('Cash Forecast_8A import-export'!B$29:B$44,MATCH('Cash Forecast_8A'!B114,'Cash Forecast_8A import-export'!O$29:O$44,0)),"")</f>
        <v/>
      </c>
      <c r="E114" s="1193" t="str">
        <f>IFERROR(INDEX('Cash Forecast_8A import-export'!C$29:C$44,MATCH('Cash Forecast_8A'!B114,'Cash Forecast_8A import-export'!O$29:O$44,0)),"")</f>
        <v/>
      </c>
      <c r="F114" s="1226"/>
      <c r="G114" s="1193" t="str">
        <f>IFERROR(INDEX('Cash Forecast_8A import-export'!E$29:E$44,MATCH('Cash Forecast_8A'!B114,'Cash Forecast_8A import-export'!O$29:O$44,0)),"")</f>
        <v/>
      </c>
      <c r="H114" s="1226"/>
      <c r="I114" s="1227">
        <f t="shared" si="7"/>
        <v>0</v>
      </c>
      <c r="J114" s="1230"/>
      <c r="L114" s="1243"/>
      <c r="M114" s="1226"/>
      <c r="N114" s="1226"/>
      <c r="O114" s="1227">
        <f t="shared" si="8"/>
        <v>0</v>
      </c>
      <c r="P114" s="1244"/>
      <c r="R114" s="543"/>
      <c r="S114" s="542"/>
      <c r="T114" s="542"/>
      <c r="U114" s="542"/>
      <c r="V114" s="542"/>
      <c r="W114" s="542"/>
    </row>
    <row r="115" spans="2:23" ht="18" customHeight="1" x14ac:dyDescent="0.2">
      <c r="B115" s="1349" t="s">
        <v>1832</v>
      </c>
      <c r="C115" s="1229" t="str">
        <f>IFERROR(INDEX('Cash Forecast_8A import-export'!A$29:A$44,MATCH('Cash Forecast_8A'!B115,'Cash Forecast_8A import-export'!O$29:O$44,0)),"")</f>
        <v/>
      </c>
      <c r="D115" s="1224" t="str">
        <f>IFERROR(INDEX('Cash Forecast_8A import-export'!B$29:B$44,MATCH('Cash Forecast_8A'!B115,'Cash Forecast_8A import-export'!O$29:O$44,0)),"")</f>
        <v/>
      </c>
      <c r="E115" s="1193" t="str">
        <f>IFERROR(INDEX('Cash Forecast_8A import-export'!C$29:C$44,MATCH('Cash Forecast_8A'!B115,'Cash Forecast_8A import-export'!O$29:O$44,0)),"")</f>
        <v/>
      </c>
      <c r="F115" s="1226"/>
      <c r="G115" s="1193" t="str">
        <f>IFERROR(INDEX('Cash Forecast_8A import-export'!E$29:E$44,MATCH('Cash Forecast_8A'!B115,'Cash Forecast_8A import-export'!O$29:O$44,0)),"")</f>
        <v/>
      </c>
      <c r="H115" s="1226"/>
      <c r="I115" s="1227">
        <f t="shared" si="7"/>
        <v>0</v>
      </c>
      <c r="J115" s="1230"/>
      <c r="L115" s="1243"/>
      <c r="M115" s="1226"/>
      <c r="N115" s="1226"/>
      <c r="O115" s="1227">
        <f t="shared" si="8"/>
        <v>0</v>
      </c>
      <c r="P115" s="1244"/>
      <c r="R115" s="543"/>
      <c r="S115" s="542"/>
      <c r="T115" s="542"/>
      <c r="U115" s="542"/>
      <c r="V115" s="542"/>
      <c r="W115" s="542"/>
    </row>
    <row r="116" spans="2:23" ht="18" customHeight="1" x14ac:dyDescent="0.2">
      <c r="B116" s="1349" t="s">
        <v>1833</v>
      </c>
      <c r="C116" s="1229" t="str">
        <f>IFERROR(INDEX('Cash Forecast_8A import-export'!A$29:A$44,MATCH('Cash Forecast_8A'!B116,'Cash Forecast_8A import-export'!O$29:O$44,0)),"")</f>
        <v/>
      </c>
      <c r="D116" s="1224" t="str">
        <f>IFERROR(INDEX('Cash Forecast_8A import-export'!B$29:B$44,MATCH('Cash Forecast_8A'!B116,'Cash Forecast_8A import-export'!O$29:O$44,0)),"")</f>
        <v/>
      </c>
      <c r="E116" s="1193" t="str">
        <f>IFERROR(INDEX('Cash Forecast_8A import-export'!C$29:C$44,MATCH('Cash Forecast_8A'!B116,'Cash Forecast_8A import-export'!O$29:O$44,0)),"")</f>
        <v/>
      </c>
      <c r="F116" s="1226"/>
      <c r="G116" s="1193" t="str">
        <f>IFERROR(INDEX('Cash Forecast_8A import-export'!E$29:E$44,MATCH('Cash Forecast_8A'!B116,'Cash Forecast_8A import-export'!O$29:O$44,0)),"")</f>
        <v/>
      </c>
      <c r="H116" s="1226"/>
      <c r="I116" s="1227">
        <f t="shared" si="7"/>
        <v>0</v>
      </c>
      <c r="J116" s="1230"/>
      <c r="L116" s="1243"/>
      <c r="M116" s="1226"/>
      <c r="N116" s="1226"/>
      <c r="O116" s="1227">
        <f t="shared" si="8"/>
        <v>0</v>
      </c>
      <c r="P116" s="1244"/>
      <c r="R116" s="543"/>
      <c r="S116" s="542"/>
      <c r="T116" s="542"/>
      <c r="U116" s="542"/>
      <c r="V116" s="542"/>
      <c r="W116" s="542"/>
    </row>
    <row r="117" spans="2:23" ht="18" customHeight="1" x14ac:dyDescent="0.2">
      <c r="B117" s="1349" t="s">
        <v>1834</v>
      </c>
      <c r="C117" s="1229" t="str">
        <f>IFERROR(INDEX('Cash Forecast_8A import-export'!A$29:A$44,MATCH('Cash Forecast_8A'!B117,'Cash Forecast_8A import-export'!O$29:O$44,0)),"")</f>
        <v/>
      </c>
      <c r="D117" s="1224" t="str">
        <f>IFERROR(INDEX('Cash Forecast_8A import-export'!B$29:B$44,MATCH('Cash Forecast_8A'!B117,'Cash Forecast_8A import-export'!O$29:O$44,0)),"")</f>
        <v/>
      </c>
      <c r="E117" s="1193" t="str">
        <f>IFERROR(INDEX('Cash Forecast_8A import-export'!C$29:C$44,MATCH('Cash Forecast_8A'!B117,'Cash Forecast_8A import-export'!O$29:O$44,0)),"")</f>
        <v/>
      </c>
      <c r="F117" s="1226"/>
      <c r="G117" s="1193" t="str">
        <f>IFERROR(INDEX('Cash Forecast_8A import-export'!E$29:E$44,MATCH('Cash Forecast_8A'!B117,'Cash Forecast_8A import-export'!O$29:O$44,0)),"")</f>
        <v/>
      </c>
      <c r="H117" s="1226"/>
      <c r="I117" s="1227">
        <f t="shared" si="7"/>
        <v>0</v>
      </c>
      <c r="J117" s="1230"/>
      <c r="L117" s="1243"/>
      <c r="M117" s="1226"/>
      <c r="N117" s="1226"/>
      <c r="O117" s="1227">
        <f t="shared" si="8"/>
        <v>0</v>
      </c>
      <c r="P117" s="1244"/>
      <c r="R117" s="543"/>
      <c r="S117" s="542"/>
      <c r="T117" s="542"/>
      <c r="U117" s="542"/>
      <c r="V117" s="542"/>
      <c r="W117" s="542"/>
    </row>
    <row r="118" spans="2:23" ht="18" customHeight="1" x14ac:dyDescent="0.2">
      <c r="B118" s="1349" t="s">
        <v>1835</v>
      </c>
      <c r="C118" s="1229" t="str">
        <f>IFERROR(INDEX('Cash Forecast_8A import-export'!A$29:A$44,MATCH('Cash Forecast_8A'!B118,'Cash Forecast_8A import-export'!O$29:O$44,0)),"")</f>
        <v/>
      </c>
      <c r="D118" s="1224" t="str">
        <f>IFERROR(INDEX('Cash Forecast_8A import-export'!B$29:B$44,MATCH('Cash Forecast_8A'!B118,'Cash Forecast_8A import-export'!O$29:O$44,0)),"")</f>
        <v/>
      </c>
      <c r="E118" s="1193" t="str">
        <f>IFERROR(INDEX('Cash Forecast_8A import-export'!C$29:C$44,MATCH('Cash Forecast_8A'!B118,'Cash Forecast_8A import-export'!O$29:O$44,0)),"")</f>
        <v/>
      </c>
      <c r="F118" s="1226"/>
      <c r="G118" s="1193" t="str">
        <f>IFERROR(INDEX('Cash Forecast_8A import-export'!E$29:E$44,MATCH('Cash Forecast_8A'!B118,'Cash Forecast_8A import-export'!O$29:O$44,0)),"")</f>
        <v/>
      </c>
      <c r="H118" s="1226"/>
      <c r="I118" s="1227">
        <f t="shared" si="7"/>
        <v>0</v>
      </c>
      <c r="J118" s="1230"/>
      <c r="L118" s="1243"/>
      <c r="M118" s="1226"/>
      <c r="N118" s="1226"/>
      <c r="O118" s="1227">
        <f t="shared" si="8"/>
        <v>0</v>
      </c>
      <c r="P118" s="1244"/>
      <c r="R118" s="543"/>
      <c r="S118" s="542"/>
      <c r="T118" s="542"/>
      <c r="U118" s="542"/>
      <c r="V118" s="542"/>
      <c r="W118" s="542"/>
    </row>
    <row r="119" spans="2:23" ht="18" customHeight="1" x14ac:dyDescent="0.2">
      <c r="B119" s="1349" t="s">
        <v>1836</v>
      </c>
      <c r="C119" s="1229" t="str">
        <f>IFERROR(INDEX('Cash Forecast_8A import-export'!A$29:A$44,MATCH('Cash Forecast_8A'!B119,'Cash Forecast_8A import-export'!O$29:O$44,0)),"")</f>
        <v/>
      </c>
      <c r="D119" s="1224" t="str">
        <f>IFERROR(INDEX('Cash Forecast_8A import-export'!B$29:B$44,MATCH('Cash Forecast_8A'!B119,'Cash Forecast_8A import-export'!O$29:O$44,0)),"")</f>
        <v/>
      </c>
      <c r="E119" s="1193" t="str">
        <f>IFERROR(INDEX('Cash Forecast_8A import-export'!C$29:C$44,MATCH('Cash Forecast_8A'!B119,'Cash Forecast_8A import-export'!O$29:O$44,0)),"")</f>
        <v/>
      </c>
      <c r="F119" s="1226"/>
      <c r="G119" s="1193" t="str">
        <f>IFERROR(INDEX('Cash Forecast_8A import-export'!E$29:E$44,MATCH('Cash Forecast_8A'!B119,'Cash Forecast_8A import-export'!O$29:O$44,0)),"")</f>
        <v/>
      </c>
      <c r="H119" s="1226"/>
      <c r="I119" s="1227">
        <f t="shared" si="7"/>
        <v>0</v>
      </c>
      <c r="J119" s="1230"/>
      <c r="L119" s="1243"/>
      <c r="M119" s="1226"/>
      <c r="N119" s="1226"/>
      <c r="O119" s="1227">
        <f t="shared" si="8"/>
        <v>0</v>
      </c>
      <c r="P119" s="1244"/>
      <c r="R119" s="543"/>
      <c r="S119" s="542"/>
      <c r="T119" s="542"/>
      <c r="U119" s="542"/>
      <c r="V119" s="542"/>
      <c r="W119" s="542"/>
    </row>
    <row r="120" spans="2:23" ht="18" customHeight="1" x14ac:dyDescent="0.2">
      <c r="B120" s="1349" t="s">
        <v>1837</v>
      </c>
      <c r="C120" s="1229" t="str">
        <f>IFERROR(INDEX('Cash Forecast_8A import-export'!A$29:A$44,MATCH('Cash Forecast_8A'!B120,'Cash Forecast_8A import-export'!O$29:O$44,0)),"")</f>
        <v/>
      </c>
      <c r="D120" s="1224" t="str">
        <f>IFERROR(INDEX('Cash Forecast_8A import-export'!B$29:B$44,MATCH('Cash Forecast_8A'!B120,'Cash Forecast_8A import-export'!O$29:O$44,0)),"")</f>
        <v/>
      </c>
      <c r="E120" s="1193" t="str">
        <f>IFERROR(INDEX('Cash Forecast_8A import-export'!C$29:C$44,MATCH('Cash Forecast_8A'!B120,'Cash Forecast_8A import-export'!O$29:O$44,0)),"")</f>
        <v/>
      </c>
      <c r="F120" s="1226"/>
      <c r="G120" s="1193" t="str">
        <f>IFERROR(INDEX('Cash Forecast_8A import-export'!E$29:E$44,MATCH('Cash Forecast_8A'!B120,'Cash Forecast_8A import-export'!O$29:O$44,0)),"")</f>
        <v/>
      </c>
      <c r="H120" s="1226"/>
      <c r="I120" s="1227">
        <f t="shared" si="7"/>
        <v>0</v>
      </c>
      <c r="J120" s="1230"/>
      <c r="L120" s="1243"/>
      <c r="M120" s="1226"/>
      <c r="N120" s="1226"/>
      <c r="O120" s="1227">
        <f t="shared" si="8"/>
        <v>0</v>
      </c>
      <c r="P120" s="1244"/>
      <c r="R120" s="543"/>
      <c r="S120" s="542"/>
      <c r="T120" s="542"/>
      <c r="U120" s="542"/>
      <c r="V120" s="542"/>
      <c r="W120" s="542"/>
    </row>
    <row r="121" spans="2:23" ht="16.5" customHeight="1" x14ac:dyDescent="0.2">
      <c r="B121" s="1349" t="s">
        <v>1153</v>
      </c>
      <c r="C121" s="1238"/>
      <c r="D121" s="1236"/>
      <c r="E121" s="1193">
        <v>0</v>
      </c>
      <c r="F121" s="1226"/>
      <c r="G121" s="1193">
        <v>0</v>
      </c>
      <c r="H121" s="1226"/>
      <c r="I121" s="1227">
        <f>IFERROR(F121+H121,"")</f>
        <v>0</v>
      </c>
      <c r="J121" s="1230"/>
      <c r="L121" s="1243"/>
      <c r="M121" s="1226"/>
      <c r="N121" s="1239"/>
      <c r="O121" s="1227">
        <f>IFERROR(L121+M121,"")</f>
        <v>0</v>
      </c>
      <c r="P121" s="1244"/>
      <c r="Q121" s="516"/>
      <c r="R121" s="543" t="str">
        <f>IFERROR(IF(VLOOKUP(C121,'Reference Records'!$B$12:$D$26,3,FALSE)=0,"",VLOOKUP(C121,'Reference Records'!$B$12:$D$26,3,FALSE)),"")</f>
        <v/>
      </c>
      <c r="S121" s="542"/>
      <c r="T121" s="542"/>
      <c r="U121" s="542"/>
      <c r="V121" s="542"/>
      <c r="W121" s="542"/>
    </row>
    <row r="122" spans="2:23" ht="16.5" customHeight="1" x14ac:dyDescent="0.2">
      <c r="B122" s="1349" t="s">
        <v>1154</v>
      </c>
      <c r="C122" s="1238"/>
      <c r="D122" s="1236"/>
      <c r="E122" s="1193">
        <v>0</v>
      </c>
      <c r="F122" s="1226"/>
      <c r="G122" s="1193">
        <v>0</v>
      </c>
      <c r="H122" s="1226"/>
      <c r="I122" s="1227">
        <f t="shared" ref="I122:I136" si="9">IFERROR(F122+H122,"")</f>
        <v>0</v>
      </c>
      <c r="J122" s="1230"/>
      <c r="L122" s="1243"/>
      <c r="M122" s="1226"/>
      <c r="N122" s="1239"/>
      <c r="O122" s="1227">
        <f t="shared" ref="O122:O136" si="10">IFERROR(L122+M122,"")</f>
        <v>0</v>
      </c>
      <c r="P122" s="1244"/>
      <c r="Q122" s="516"/>
      <c r="R122" s="543"/>
      <c r="S122" s="542"/>
      <c r="T122" s="542"/>
      <c r="U122" s="542"/>
      <c r="V122" s="542"/>
      <c r="W122" s="542"/>
    </row>
    <row r="123" spans="2:23" ht="16.5" customHeight="1" x14ac:dyDescent="0.2">
      <c r="B123" s="1349" t="s">
        <v>1155</v>
      </c>
      <c r="C123" s="1238"/>
      <c r="D123" s="1236"/>
      <c r="E123" s="1193">
        <v>0</v>
      </c>
      <c r="F123" s="1226"/>
      <c r="G123" s="1193">
        <v>0</v>
      </c>
      <c r="H123" s="1226"/>
      <c r="I123" s="1227">
        <f t="shared" si="9"/>
        <v>0</v>
      </c>
      <c r="J123" s="1230"/>
      <c r="L123" s="1243"/>
      <c r="M123" s="1226"/>
      <c r="N123" s="1239"/>
      <c r="O123" s="1227">
        <f t="shared" si="10"/>
        <v>0</v>
      </c>
      <c r="P123" s="1244"/>
      <c r="Q123" s="516"/>
      <c r="R123" s="543"/>
      <c r="S123" s="542"/>
      <c r="T123" s="542"/>
      <c r="U123" s="542"/>
      <c r="V123" s="542"/>
      <c r="W123" s="542"/>
    </row>
    <row r="124" spans="2:23" ht="16.5" customHeight="1" x14ac:dyDescent="0.2">
      <c r="B124" s="1349" t="s">
        <v>1156</v>
      </c>
      <c r="C124" s="1238"/>
      <c r="D124" s="1236"/>
      <c r="E124" s="1193">
        <v>0</v>
      </c>
      <c r="F124" s="1226"/>
      <c r="G124" s="1193">
        <v>0</v>
      </c>
      <c r="H124" s="1226"/>
      <c r="I124" s="1227">
        <f t="shared" si="9"/>
        <v>0</v>
      </c>
      <c r="J124" s="1230"/>
      <c r="L124" s="1243"/>
      <c r="M124" s="1226"/>
      <c r="N124" s="1239"/>
      <c r="O124" s="1227">
        <f t="shared" si="10"/>
        <v>0</v>
      </c>
      <c r="P124" s="1244"/>
      <c r="Q124" s="516"/>
      <c r="R124" s="543"/>
      <c r="S124" s="542"/>
      <c r="T124" s="542"/>
      <c r="U124" s="542"/>
      <c r="V124" s="542"/>
      <c r="W124" s="542"/>
    </row>
    <row r="125" spans="2:23" ht="16.5" customHeight="1" x14ac:dyDescent="0.2">
      <c r="B125" s="1349" t="s">
        <v>1157</v>
      </c>
      <c r="C125" s="1238"/>
      <c r="D125" s="1236"/>
      <c r="E125" s="1193">
        <v>0</v>
      </c>
      <c r="F125" s="1226"/>
      <c r="G125" s="1193">
        <v>0</v>
      </c>
      <c r="H125" s="1226"/>
      <c r="I125" s="1227">
        <f t="shared" si="9"/>
        <v>0</v>
      </c>
      <c r="J125" s="1230"/>
      <c r="L125" s="1243"/>
      <c r="M125" s="1226"/>
      <c r="N125" s="1239"/>
      <c r="O125" s="1227">
        <f t="shared" si="10"/>
        <v>0</v>
      </c>
      <c r="P125" s="1244"/>
      <c r="Q125" s="516"/>
      <c r="R125" s="543"/>
      <c r="S125" s="542"/>
      <c r="T125" s="542"/>
      <c r="U125" s="542"/>
      <c r="V125" s="542"/>
      <c r="W125" s="542"/>
    </row>
    <row r="126" spans="2:23" ht="16.5" customHeight="1" x14ac:dyDescent="0.2">
      <c r="B126" s="1349" t="s">
        <v>1158</v>
      </c>
      <c r="C126" s="1238"/>
      <c r="D126" s="1236"/>
      <c r="E126" s="1193">
        <v>0</v>
      </c>
      <c r="F126" s="1226"/>
      <c r="G126" s="1193">
        <v>0</v>
      </c>
      <c r="H126" s="1226"/>
      <c r="I126" s="1227">
        <f t="shared" si="9"/>
        <v>0</v>
      </c>
      <c r="J126" s="1230"/>
      <c r="L126" s="1243"/>
      <c r="M126" s="1226"/>
      <c r="N126" s="1239"/>
      <c r="O126" s="1227">
        <f t="shared" si="10"/>
        <v>0</v>
      </c>
      <c r="P126" s="1244"/>
      <c r="Q126" s="516"/>
      <c r="R126" s="543"/>
      <c r="S126" s="542"/>
      <c r="T126" s="542"/>
      <c r="U126" s="542"/>
      <c r="V126" s="542"/>
      <c r="W126" s="542"/>
    </row>
    <row r="127" spans="2:23" ht="16.5" customHeight="1" x14ac:dyDescent="0.2">
      <c r="B127" s="1349" t="s">
        <v>1159</v>
      </c>
      <c r="C127" s="1238"/>
      <c r="D127" s="1236"/>
      <c r="E127" s="1193">
        <v>0</v>
      </c>
      <c r="F127" s="1226"/>
      <c r="G127" s="1193">
        <v>0</v>
      </c>
      <c r="H127" s="1226"/>
      <c r="I127" s="1227">
        <f t="shared" si="9"/>
        <v>0</v>
      </c>
      <c r="J127" s="1230"/>
      <c r="L127" s="1243"/>
      <c r="M127" s="1226"/>
      <c r="N127" s="1239"/>
      <c r="O127" s="1227">
        <f t="shared" si="10"/>
        <v>0</v>
      </c>
      <c r="P127" s="1244"/>
      <c r="Q127" s="516"/>
      <c r="R127" s="543"/>
      <c r="S127" s="542"/>
      <c r="T127" s="542"/>
      <c r="U127" s="542"/>
      <c r="V127" s="542"/>
      <c r="W127" s="542"/>
    </row>
    <row r="128" spans="2:23" ht="16.5" customHeight="1" x14ac:dyDescent="0.2">
      <c r="B128" s="1349" t="s">
        <v>1160</v>
      </c>
      <c r="C128" s="1238"/>
      <c r="D128" s="1236"/>
      <c r="E128" s="1193">
        <v>0</v>
      </c>
      <c r="F128" s="1226"/>
      <c r="G128" s="1193">
        <v>0</v>
      </c>
      <c r="H128" s="1226"/>
      <c r="I128" s="1227">
        <f t="shared" si="9"/>
        <v>0</v>
      </c>
      <c r="J128" s="1230"/>
      <c r="L128" s="1243"/>
      <c r="M128" s="1226"/>
      <c r="N128" s="1239"/>
      <c r="O128" s="1227">
        <f t="shared" si="10"/>
        <v>0</v>
      </c>
      <c r="P128" s="1244"/>
      <c r="Q128" s="516"/>
      <c r="R128" s="543"/>
      <c r="S128" s="542"/>
      <c r="T128" s="542"/>
      <c r="U128" s="542"/>
      <c r="V128" s="542"/>
      <c r="W128" s="542"/>
    </row>
    <row r="129" spans="2:23" ht="16.5" customHeight="1" x14ac:dyDescent="0.2">
      <c r="B129" s="1349" t="s">
        <v>1161</v>
      </c>
      <c r="C129" s="1238"/>
      <c r="D129" s="1236"/>
      <c r="E129" s="1193">
        <v>0</v>
      </c>
      <c r="F129" s="1226"/>
      <c r="G129" s="1193">
        <v>0</v>
      </c>
      <c r="H129" s="1226"/>
      <c r="I129" s="1227">
        <f t="shared" si="9"/>
        <v>0</v>
      </c>
      <c r="J129" s="1230"/>
      <c r="L129" s="1243"/>
      <c r="M129" s="1226"/>
      <c r="N129" s="1239"/>
      <c r="O129" s="1227">
        <f t="shared" si="10"/>
        <v>0</v>
      </c>
      <c r="P129" s="1244"/>
      <c r="Q129" s="516"/>
      <c r="R129" s="543"/>
      <c r="S129" s="542"/>
      <c r="T129" s="542"/>
      <c r="U129" s="542"/>
      <c r="V129" s="542"/>
      <c r="W129" s="542"/>
    </row>
    <row r="130" spans="2:23" ht="16.5" customHeight="1" x14ac:dyDescent="0.2">
      <c r="B130" s="1349" t="s">
        <v>1162</v>
      </c>
      <c r="C130" s="1238"/>
      <c r="D130" s="1236"/>
      <c r="E130" s="1193">
        <v>0</v>
      </c>
      <c r="F130" s="1226"/>
      <c r="G130" s="1193">
        <v>0</v>
      </c>
      <c r="H130" s="1226"/>
      <c r="I130" s="1227">
        <f t="shared" si="9"/>
        <v>0</v>
      </c>
      <c r="J130" s="1230"/>
      <c r="L130" s="1243"/>
      <c r="M130" s="1226"/>
      <c r="N130" s="1239"/>
      <c r="O130" s="1227">
        <f t="shared" si="10"/>
        <v>0</v>
      </c>
      <c r="P130" s="1244"/>
      <c r="Q130" s="516"/>
      <c r="R130" s="543"/>
      <c r="S130" s="542"/>
      <c r="T130" s="542"/>
      <c r="U130" s="542"/>
      <c r="V130" s="542"/>
      <c r="W130" s="542"/>
    </row>
    <row r="131" spans="2:23" ht="16.5" customHeight="1" x14ac:dyDescent="0.2">
      <c r="B131" s="1349" t="s">
        <v>1163</v>
      </c>
      <c r="C131" s="1238"/>
      <c r="D131" s="1236"/>
      <c r="E131" s="1193">
        <v>0</v>
      </c>
      <c r="F131" s="1226"/>
      <c r="G131" s="1193">
        <v>0</v>
      </c>
      <c r="H131" s="1226"/>
      <c r="I131" s="1227">
        <f t="shared" si="9"/>
        <v>0</v>
      </c>
      <c r="J131" s="1230"/>
      <c r="L131" s="1243"/>
      <c r="M131" s="1226"/>
      <c r="N131" s="1239"/>
      <c r="O131" s="1227">
        <f t="shared" si="10"/>
        <v>0</v>
      </c>
      <c r="P131" s="1244"/>
      <c r="Q131" s="516"/>
      <c r="R131" s="543"/>
      <c r="S131" s="542"/>
      <c r="T131" s="542"/>
      <c r="U131" s="542"/>
      <c r="V131" s="542"/>
      <c r="W131" s="542"/>
    </row>
    <row r="132" spans="2:23" ht="16.5" customHeight="1" x14ac:dyDescent="0.2">
      <c r="B132" s="1349" t="s">
        <v>1164</v>
      </c>
      <c r="C132" s="1238"/>
      <c r="D132" s="1236"/>
      <c r="E132" s="1193">
        <v>0</v>
      </c>
      <c r="F132" s="1226"/>
      <c r="G132" s="1193">
        <v>0</v>
      </c>
      <c r="H132" s="1226"/>
      <c r="I132" s="1227">
        <f t="shared" si="9"/>
        <v>0</v>
      </c>
      <c r="J132" s="1230"/>
      <c r="L132" s="1243"/>
      <c r="M132" s="1226"/>
      <c r="N132" s="1239"/>
      <c r="O132" s="1227">
        <f t="shared" si="10"/>
        <v>0</v>
      </c>
      <c r="P132" s="1244"/>
      <c r="Q132" s="516"/>
      <c r="R132" s="543"/>
      <c r="S132" s="542"/>
      <c r="T132" s="542"/>
      <c r="U132" s="542"/>
      <c r="V132" s="542"/>
      <c r="W132" s="542"/>
    </row>
    <row r="133" spans="2:23" ht="16.5" customHeight="1" x14ac:dyDescent="0.2">
      <c r="B133" s="1349" t="s">
        <v>1165</v>
      </c>
      <c r="C133" s="1238"/>
      <c r="D133" s="1236"/>
      <c r="E133" s="1193">
        <v>0</v>
      </c>
      <c r="F133" s="1226"/>
      <c r="G133" s="1193">
        <v>0</v>
      </c>
      <c r="H133" s="1226"/>
      <c r="I133" s="1227">
        <f t="shared" si="9"/>
        <v>0</v>
      </c>
      <c r="J133" s="1230"/>
      <c r="L133" s="1243"/>
      <c r="M133" s="1226"/>
      <c r="N133" s="1239"/>
      <c r="O133" s="1227">
        <f t="shared" si="10"/>
        <v>0</v>
      </c>
      <c r="P133" s="1244"/>
      <c r="Q133" s="516"/>
      <c r="R133" s="543"/>
      <c r="S133" s="542"/>
      <c r="T133" s="542"/>
      <c r="U133" s="542"/>
      <c r="V133" s="542"/>
      <c r="W133" s="542"/>
    </row>
    <row r="134" spans="2:23" ht="16.5" customHeight="1" x14ac:dyDescent="0.2">
      <c r="B134" s="1349" t="s">
        <v>1166</v>
      </c>
      <c r="C134" s="1238"/>
      <c r="D134" s="1236"/>
      <c r="E134" s="1193">
        <v>0</v>
      </c>
      <c r="F134" s="1226"/>
      <c r="G134" s="1193">
        <v>0</v>
      </c>
      <c r="H134" s="1226"/>
      <c r="I134" s="1227">
        <f t="shared" si="9"/>
        <v>0</v>
      </c>
      <c r="J134" s="1230"/>
      <c r="L134" s="1243"/>
      <c r="M134" s="1226"/>
      <c r="N134" s="1239"/>
      <c r="O134" s="1227">
        <f t="shared" si="10"/>
        <v>0</v>
      </c>
      <c r="P134" s="1244"/>
      <c r="Q134" s="516"/>
      <c r="R134" s="543"/>
      <c r="S134" s="542"/>
      <c r="T134" s="542"/>
      <c r="U134" s="542"/>
      <c r="V134" s="542"/>
      <c r="W134" s="542"/>
    </row>
    <row r="135" spans="2:23" ht="16.5" customHeight="1" x14ac:dyDescent="0.2">
      <c r="B135" s="1349" t="s">
        <v>1167</v>
      </c>
      <c r="C135" s="1238"/>
      <c r="D135" s="1236"/>
      <c r="E135" s="1193">
        <v>0</v>
      </c>
      <c r="F135" s="1226"/>
      <c r="G135" s="1193">
        <v>0</v>
      </c>
      <c r="H135" s="1226"/>
      <c r="I135" s="1227">
        <f t="shared" si="9"/>
        <v>0</v>
      </c>
      <c r="J135" s="1230"/>
      <c r="L135" s="1243"/>
      <c r="M135" s="1226"/>
      <c r="N135" s="1239"/>
      <c r="O135" s="1227">
        <f t="shared" si="10"/>
        <v>0</v>
      </c>
      <c r="P135" s="1244"/>
      <c r="Q135" s="516"/>
      <c r="R135" s="543"/>
      <c r="S135" s="542"/>
      <c r="T135" s="542"/>
      <c r="U135" s="542"/>
      <c r="V135" s="542"/>
      <c r="W135" s="542"/>
    </row>
    <row r="136" spans="2:23" ht="16.5" customHeight="1" x14ac:dyDescent="0.2">
      <c r="B136" s="1349" t="s">
        <v>1168</v>
      </c>
      <c r="C136" s="1238"/>
      <c r="D136" s="1236"/>
      <c r="E136" s="1193">
        <v>0</v>
      </c>
      <c r="F136" s="1226"/>
      <c r="G136" s="1193">
        <v>0</v>
      </c>
      <c r="H136" s="1226"/>
      <c r="I136" s="1227">
        <f t="shared" si="9"/>
        <v>0</v>
      </c>
      <c r="J136" s="1230"/>
      <c r="L136" s="1243"/>
      <c r="M136" s="1226"/>
      <c r="N136" s="1239"/>
      <c r="O136" s="1227">
        <f t="shared" si="10"/>
        <v>0</v>
      </c>
      <c r="P136" s="1244"/>
      <c r="Q136" s="516"/>
      <c r="R136" s="543"/>
      <c r="S136" s="542"/>
      <c r="T136" s="542"/>
      <c r="U136" s="542"/>
      <c r="V136" s="542"/>
      <c r="W136" s="542"/>
    </row>
    <row r="137" spans="2:23" ht="25.5" customHeight="1" thickBot="1" x14ac:dyDescent="0.25">
      <c r="C137" s="1231" t="s">
        <v>294</v>
      </c>
      <c r="D137" s="1232"/>
      <c r="E137" s="1233">
        <f>ROUND(SUM(E27:E136),2)</f>
        <v>4051900.06</v>
      </c>
      <c r="F137" s="1233">
        <f>ROUND(SUM(F27:F136),2)</f>
        <v>5608994.1799999997</v>
      </c>
      <c r="G137" s="1233">
        <f>ROUND(SUM(G27:G136),2)</f>
        <v>724627.05</v>
      </c>
      <c r="H137" s="1233">
        <f>ROUND(SUM(H27:H136),2)</f>
        <v>0</v>
      </c>
      <c r="I137" s="1233">
        <f>ROUND(SUM(I27:I136),2)</f>
        <v>5608994.1799999997</v>
      </c>
      <c r="J137" s="1234"/>
      <c r="L137" s="1245">
        <f>ROUND(SUM(L27:L136),2)</f>
        <v>0</v>
      </c>
      <c r="M137" s="1233">
        <f>ROUND(SUM(M27:M136),2)</f>
        <v>0</v>
      </c>
      <c r="N137" s="1233">
        <f>ROUND(SUM(N27:N120),2)</f>
        <v>0</v>
      </c>
      <c r="O137" s="1233">
        <f>ROUND(SUM(O27:O136),2)</f>
        <v>0</v>
      </c>
      <c r="P137" s="1234"/>
      <c r="R137" s="543"/>
      <c r="S137" s="542"/>
      <c r="T137" s="542"/>
      <c r="U137" s="542"/>
      <c r="V137" s="542"/>
      <c r="W137" s="542"/>
    </row>
    <row r="138" spans="2:23" ht="18.75" thickBot="1" x14ac:dyDescent="0.25">
      <c r="C138" s="548"/>
      <c r="D138" s="515"/>
      <c r="E138" s="515"/>
      <c r="F138" s="515"/>
      <c r="G138" s="515"/>
      <c r="H138" s="515"/>
      <c r="I138" s="515"/>
      <c r="J138" s="515"/>
      <c r="R138" s="543"/>
      <c r="S138" s="542"/>
      <c r="T138" s="542"/>
      <c r="U138" s="542"/>
      <c r="V138" s="542"/>
      <c r="W138" s="542"/>
    </row>
    <row r="139" spans="2:23" ht="17.25" customHeight="1" thickBot="1" x14ac:dyDescent="0.25">
      <c r="C139" s="867" t="str">
        <f>VLOOKUP(Translations!B650,Translations!B3:H650,4,0)</f>
        <v>DESGLOSE POR Entidad Implementadora</v>
      </c>
      <c r="D139" s="1247"/>
      <c r="E139" s="1248"/>
      <c r="F139" s="1248"/>
      <c r="G139" s="1248"/>
      <c r="H139" s="1249"/>
      <c r="I139" s="1250"/>
      <c r="J139" s="1251"/>
      <c r="K139" s="547"/>
      <c r="L139" s="458"/>
      <c r="M139" s="458"/>
      <c r="N139" s="458"/>
      <c r="O139" s="458"/>
      <c r="P139" s="458"/>
      <c r="R139" s="543"/>
      <c r="S139" s="542"/>
      <c r="T139" s="542"/>
      <c r="U139" s="542"/>
      <c r="V139" s="542"/>
      <c r="W139" s="542"/>
    </row>
    <row r="140" spans="2:23" ht="75" customHeight="1" x14ac:dyDescent="0.2">
      <c r="C140" s="1252" t="str">
        <f>VLOOKUP(Translations!B395,Translations!B3:H508,4,0)</f>
        <v>Entidad ejecutora</v>
      </c>
      <c r="D140" s="1192"/>
      <c r="E140" s="1107" t="str">
        <f>E26</f>
        <v>Presupuesto para el periodo de previsión</v>
      </c>
      <c r="F140" s="1107" t="str">
        <f t="shared" ref="F140:J140" si="11">F26</f>
        <v>Previsión del RP para el periodo (excluida el periodo de reserva - colchón)</v>
      </c>
      <c r="G140" s="1107" t="str">
        <f t="shared" si="11"/>
        <v>Presupuesto para el periodo de reserva (colchón)</v>
      </c>
      <c r="H140" s="1107" t="str">
        <f t="shared" si="11"/>
        <v>Previsión para el periodo de reserva (colchón)</v>
      </c>
      <c r="I140" s="1107" t="str">
        <f t="shared" si="11"/>
        <v>Previsión total del RP (incluida la estabilización)</v>
      </c>
      <c r="J140" s="1253" t="str">
        <f t="shared" si="11"/>
        <v>Comentarios</v>
      </c>
      <c r="L140" s="1240" t="s">
        <v>358</v>
      </c>
      <c r="M140" s="1241" t="s">
        <v>357</v>
      </c>
      <c r="N140" s="1241"/>
      <c r="O140" s="1241" t="s">
        <v>356</v>
      </c>
      <c r="P140" s="1242" t="s">
        <v>42</v>
      </c>
      <c r="R140" s="543"/>
      <c r="S140" s="542"/>
      <c r="T140" s="542"/>
      <c r="U140" s="542"/>
      <c r="V140" s="542"/>
      <c r="W140" s="542"/>
    </row>
    <row r="141" spans="2:23" ht="17.25" customHeight="1" x14ac:dyDescent="0.2">
      <c r="B141" s="1349" t="s">
        <v>1171</v>
      </c>
      <c r="C141" s="1229" t="str">
        <f>IFERROR(INDEX('Cash Forecast_8A import-export'!A$76:A$78,MATCH('Cash Forecast_8A'!B141,'Cash Forecast_8A import-export'!O$76:O$78,0)),"")</f>
        <v>Socios en Salud sucursal Peru</v>
      </c>
      <c r="D141" s="1224">
        <f>IFERROR(INDEX('Cash Forecast_8A import-export'!B$76:B$78,MATCH('Cash Forecast_8A'!B141,'Cash Forecast_8A import-export'!O$76:O$78,0)),"")</f>
        <v>0</v>
      </c>
      <c r="E141" s="1193">
        <f>IFERROR(INDEX('Cash Forecast_8A import-export'!C$76:C$78,MATCH('Cash Forecast_8A'!B141,'Cash Forecast_8A import-export'!O$76:O$78,0)),"")</f>
        <v>4051900.0609231698</v>
      </c>
      <c r="F141" s="1226">
        <f>+F137</f>
        <v>5608994.1799999997</v>
      </c>
      <c r="G141" s="1193">
        <f>IFERROR(INDEX('Cash Forecast_8A import-export'!E$76:E$78,MATCH('Cash Forecast_8A'!B141,'Cash Forecast_8A import-export'!O$76:O$78,0)),"")</f>
        <v>724627.04615149205</v>
      </c>
      <c r="H141" s="1226"/>
      <c r="I141" s="1227">
        <f>IFERROR(F141+H141,"")</f>
        <v>5608994.1799999997</v>
      </c>
      <c r="J141" s="1230" t="s">
        <v>4243</v>
      </c>
      <c r="L141" s="1243"/>
      <c r="M141" s="1226"/>
      <c r="N141" s="1226"/>
      <c r="O141" s="1227">
        <f>IFERROR(L141+M141,"")</f>
        <v>0</v>
      </c>
      <c r="P141" s="1244"/>
      <c r="R141" s="543"/>
      <c r="S141" s="542"/>
      <c r="T141" s="542"/>
      <c r="U141" s="542"/>
      <c r="V141" s="542"/>
      <c r="W141" s="542"/>
    </row>
    <row r="142" spans="2:23" ht="17.25" customHeight="1" x14ac:dyDescent="0.2">
      <c r="B142" s="1349" t="s">
        <v>1172</v>
      </c>
      <c r="C142" s="1229" t="str">
        <f>IFERROR(INDEX('Cash Forecast_8A import-export'!A$76:A$78,MATCH('Cash Forecast_8A'!B142,'Cash Forecast_8A import-export'!O$76:O$78,0)),"")</f>
        <v/>
      </c>
      <c r="D142" s="1224" t="str">
        <f>IFERROR(INDEX('Cash Forecast_8A import-export'!B$76:B$78,MATCH('Cash Forecast_8A'!B142,'Cash Forecast_8A import-export'!O$76:O$78,0)),"")</f>
        <v/>
      </c>
      <c r="E142" s="1193" t="str">
        <f>IFERROR(INDEX('Cash Forecast_8A import-export'!C$76:C$78,MATCH('Cash Forecast_8A'!B142,'Cash Forecast_8A import-export'!O$76:O$78,0)),"")</f>
        <v/>
      </c>
      <c r="F142" s="1226"/>
      <c r="G142" s="1193" t="str">
        <f>IFERROR(INDEX('Cash Forecast_8A import-export'!E$76:E$78,MATCH('Cash Forecast_8A'!B142,'Cash Forecast_8A import-export'!O$76:O$78,0)),"")</f>
        <v/>
      </c>
      <c r="H142" s="1226"/>
      <c r="I142" s="1227">
        <f t="shared" ref="I142:I190" si="12">IFERROR(F142+H142,"")</f>
        <v>0</v>
      </c>
      <c r="J142" s="1230"/>
      <c r="L142" s="1243"/>
      <c r="M142" s="1226"/>
      <c r="N142" s="1226"/>
      <c r="O142" s="1227">
        <f t="shared" ref="O142:O190" si="13">IFERROR(L142+M142,"")</f>
        <v>0</v>
      </c>
      <c r="P142" s="1244"/>
      <c r="R142" s="543"/>
      <c r="S142" s="542"/>
      <c r="T142" s="542"/>
      <c r="U142" s="542"/>
      <c r="V142" s="542"/>
      <c r="W142" s="542"/>
    </row>
    <row r="143" spans="2:23" ht="17.25" customHeight="1" x14ac:dyDescent="0.2">
      <c r="B143" s="1349" t="s">
        <v>1173</v>
      </c>
      <c r="C143" s="1229" t="str">
        <f>IFERROR(INDEX('Cash Forecast_8A import-export'!A$76:A$78,MATCH('Cash Forecast_8A'!B143,'Cash Forecast_8A import-export'!O$76:O$78,0)),"")</f>
        <v/>
      </c>
      <c r="D143" s="1224" t="str">
        <f>IFERROR(INDEX('Cash Forecast_8A import-export'!B$76:B$78,MATCH('Cash Forecast_8A'!B143,'Cash Forecast_8A import-export'!O$76:O$78,0)),"")</f>
        <v/>
      </c>
      <c r="E143" s="1193" t="str">
        <f>IFERROR(INDEX('Cash Forecast_8A import-export'!C$76:C$78,MATCH('Cash Forecast_8A'!B143,'Cash Forecast_8A import-export'!O$76:O$78,0)),"")</f>
        <v/>
      </c>
      <c r="F143" s="1226"/>
      <c r="G143" s="1193" t="str">
        <f>IFERROR(INDEX('Cash Forecast_8A import-export'!E$76:E$78,MATCH('Cash Forecast_8A'!B143,'Cash Forecast_8A import-export'!O$76:O$78,0)),"")</f>
        <v/>
      </c>
      <c r="H143" s="1226"/>
      <c r="I143" s="1227">
        <f t="shared" si="12"/>
        <v>0</v>
      </c>
      <c r="J143" s="1230"/>
      <c r="L143" s="1243"/>
      <c r="M143" s="1226"/>
      <c r="N143" s="1226"/>
      <c r="O143" s="1227">
        <f t="shared" si="13"/>
        <v>0</v>
      </c>
      <c r="P143" s="1244"/>
      <c r="R143" s="543"/>
      <c r="S143" s="542"/>
      <c r="T143" s="542"/>
      <c r="U143" s="542"/>
      <c r="V143" s="542"/>
      <c r="W143" s="542"/>
    </row>
    <row r="144" spans="2:23" ht="17.25" customHeight="1" x14ac:dyDescent="0.2">
      <c r="B144" s="1349" t="s">
        <v>1174</v>
      </c>
      <c r="C144" s="1229" t="str">
        <f>IFERROR(INDEX('Cash Forecast_8A import-export'!A$76:A$78,MATCH('Cash Forecast_8A'!B144,'Cash Forecast_8A import-export'!O$76:O$78,0)),"")</f>
        <v/>
      </c>
      <c r="D144" s="1224" t="str">
        <f>IFERROR(INDEX('Cash Forecast_8A import-export'!B$76:B$78,MATCH('Cash Forecast_8A'!B144,'Cash Forecast_8A import-export'!O$76:O$78,0)),"")</f>
        <v/>
      </c>
      <c r="E144" s="1193" t="str">
        <f>IFERROR(INDEX('Cash Forecast_8A import-export'!C$76:C$78,MATCH('Cash Forecast_8A'!B144,'Cash Forecast_8A import-export'!O$76:O$78,0)),"")</f>
        <v/>
      </c>
      <c r="F144" s="1226"/>
      <c r="G144" s="1193" t="str">
        <f>IFERROR(INDEX('Cash Forecast_8A import-export'!E$76:E$78,MATCH('Cash Forecast_8A'!B144,'Cash Forecast_8A import-export'!O$76:O$78,0)),"")</f>
        <v/>
      </c>
      <c r="H144" s="1226"/>
      <c r="I144" s="1227">
        <f t="shared" si="12"/>
        <v>0</v>
      </c>
      <c r="J144" s="1230"/>
      <c r="L144" s="1243"/>
      <c r="M144" s="1226"/>
      <c r="N144" s="1226"/>
      <c r="O144" s="1227">
        <f t="shared" si="13"/>
        <v>0</v>
      </c>
      <c r="P144" s="1244"/>
      <c r="R144" s="543"/>
      <c r="S144" s="542"/>
      <c r="T144" s="542"/>
      <c r="U144" s="542"/>
      <c r="V144" s="542"/>
      <c r="W144" s="542"/>
    </row>
    <row r="145" spans="2:23" ht="17.25" customHeight="1" x14ac:dyDescent="0.2">
      <c r="B145" s="1349" t="s">
        <v>1175</v>
      </c>
      <c r="C145" s="1229" t="str">
        <f>IFERROR(INDEX('Cash Forecast_8A import-export'!A$76:A$78,MATCH('Cash Forecast_8A'!B145,'Cash Forecast_8A import-export'!O$76:O$78,0)),"")</f>
        <v/>
      </c>
      <c r="D145" s="1224" t="str">
        <f>IFERROR(INDEX('Cash Forecast_8A import-export'!B$76:B$78,MATCH('Cash Forecast_8A'!B145,'Cash Forecast_8A import-export'!O$76:O$78,0)),"")</f>
        <v/>
      </c>
      <c r="E145" s="1193" t="str">
        <f>IFERROR(INDEX('Cash Forecast_8A import-export'!C$76:C$78,MATCH('Cash Forecast_8A'!B145,'Cash Forecast_8A import-export'!O$76:O$78,0)),"")</f>
        <v/>
      </c>
      <c r="F145" s="1226"/>
      <c r="G145" s="1193" t="str">
        <f>IFERROR(INDEX('Cash Forecast_8A import-export'!E$76:E$78,MATCH('Cash Forecast_8A'!B145,'Cash Forecast_8A import-export'!O$76:O$78,0)),"")</f>
        <v/>
      </c>
      <c r="H145" s="1226"/>
      <c r="I145" s="1227">
        <f t="shared" si="12"/>
        <v>0</v>
      </c>
      <c r="J145" s="1230"/>
      <c r="L145" s="1243"/>
      <c r="M145" s="1226"/>
      <c r="N145" s="1226"/>
      <c r="O145" s="1227">
        <f t="shared" si="13"/>
        <v>0</v>
      </c>
      <c r="P145" s="1244"/>
      <c r="R145" s="543"/>
      <c r="S145" s="542"/>
      <c r="T145" s="542"/>
      <c r="U145" s="542"/>
      <c r="V145" s="542"/>
      <c r="W145" s="542"/>
    </row>
    <row r="146" spans="2:23" ht="17.25" customHeight="1" x14ac:dyDescent="0.2">
      <c r="B146" s="1349" t="s">
        <v>1176</v>
      </c>
      <c r="C146" s="1229" t="str">
        <f>IFERROR(INDEX('Cash Forecast_8A import-export'!A$76:A$78,MATCH('Cash Forecast_8A'!B146,'Cash Forecast_8A import-export'!O$76:O$78,0)),"")</f>
        <v/>
      </c>
      <c r="D146" s="1224" t="str">
        <f>IFERROR(INDEX('Cash Forecast_8A import-export'!B$76:B$78,MATCH('Cash Forecast_8A'!B146,'Cash Forecast_8A import-export'!O$76:O$78,0)),"")</f>
        <v/>
      </c>
      <c r="E146" s="1193" t="str">
        <f>IFERROR(INDEX('Cash Forecast_8A import-export'!C$76:C$78,MATCH('Cash Forecast_8A'!B146,'Cash Forecast_8A import-export'!O$76:O$78,0)),"")</f>
        <v/>
      </c>
      <c r="F146" s="1226"/>
      <c r="G146" s="1193" t="str">
        <f>IFERROR(INDEX('Cash Forecast_8A import-export'!E$76:E$78,MATCH('Cash Forecast_8A'!B146,'Cash Forecast_8A import-export'!O$76:O$78,0)),"")</f>
        <v/>
      </c>
      <c r="H146" s="1226"/>
      <c r="I146" s="1227">
        <f t="shared" si="12"/>
        <v>0</v>
      </c>
      <c r="J146" s="1230"/>
      <c r="L146" s="1243"/>
      <c r="M146" s="1226"/>
      <c r="N146" s="1226"/>
      <c r="O146" s="1227">
        <f t="shared" si="13"/>
        <v>0</v>
      </c>
      <c r="P146" s="1244"/>
      <c r="R146" s="543"/>
      <c r="S146" s="542"/>
      <c r="T146" s="542"/>
      <c r="U146" s="542"/>
      <c r="V146" s="542"/>
      <c r="W146" s="542"/>
    </row>
    <row r="147" spans="2:23" ht="17.25" customHeight="1" x14ac:dyDescent="0.2">
      <c r="B147" s="1349" t="s">
        <v>1177</v>
      </c>
      <c r="C147" s="1229" t="str">
        <f>IFERROR(INDEX('Cash Forecast_8A import-export'!A$76:A$78,MATCH('Cash Forecast_8A'!B147,'Cash Forecast_8A import-export'!O$76:O$78,0)),"")</f>
        <v/>
      </c>
      <c r="D147" s="1224" t="str">
        <f>IFERROR(INDEX('Cash Forecast_8A import-export'!B$76:B$78,MATCH('Cash Forecast_8A'!B147,'Cash Forecast_8A import-export'!O$76:O$78,0)),"")</f>
        <v/>
      </c>
      <c r="E147" s="1193" t="str">
        <f>IFERROR(INDEX('Cash Forecast_8A import-export'!C$76:C$78,MATCH('Cash Forecast_8A'!B147,'Cash Forecast_8A import-export'!O$76:O$78,0)),"")</f>
        <v/>
      </c>
      <c r="F147" s="1226"/>
      <c r="G147" s="1193" t="str">
        <f>IFERROR(INDEX('Cash Forecast_8A import-export'!E$76:E$78,MATCH('Cash Forecast_8A'!B147,'Cash Forecast_8A import-export'!O$76:O$78,0)),"")</f>
        <v/>
      </c>
      <c r="H147" s="1226"/>
      <c r="I147" s="1227">
        <f t="shared" si="12"/>
        <v>0</v>
      </c>
      <c r="J147" s="1230"/>
      <c r="L147" s="1243"/>
      <c r="M147" s="1226"/>
      <c r="N147" s="1226"/>
      <c r="O147" s="1227">
        <f t="shared" si="13"/>
        <v>0</v>
      </c>
      <c r="P147" s="1244"/>
      <c r="R147" s="543"/>
      <c r="S147" s="542"/>
      <c r="T147" s="542"/>
      <c r="U147" s="542"/>
      <c r="V147" s="542"/>
      <c r="W147" s="542"/>
    </row>
    <row r="148" spans="2:23" ht="17.25" customHeight="1" x14ac:dyDescent="0.2">
      <c r="B148" s="1349" t="s">
        <v>1178</v>
      </c>
      <c r="C148" s="1229" t="str">
        <f>IFERROR(INDEX('Cash Forecast_8A import-export'!A$76:A$78,MATCH('Cash Forecast_8A'!B148,'Cash Forecast_8A import-export'!O$76:O$78,0)),"")</f>
        <v/>
      </c>
      <c r="D148" s="1224" t="str">
        <f>IFERROR(INDEX('Cash Forecast_8A import-export'!B$76:B$78,MATCH('Cash Forecast_8A'!B148,'Cash Forecast_8A import-export'!O$76:O$78,0)),"")</f>
        <v/>
      </c>
      <c r="E148" s="1193" t="str">
        <f>IFERROR(INDEX('Cash Forecast_8A import-export'!C$76:C$78,MATCH('Cash Forecast_8A'!B148,'Cash Forecast_8A import-export'!O$76:O$78,0)),"")</f>
        <v/>
      </c>
      <c r="F148" s="1226"/>
      <c r="G148" s="1193" t="str">
        <f>IFERROR(INDEX('Cash Forecast_8A import-export'!E$76:E$78,MATCH('Cash Forecast_8A'!B148,'Cash Forecast_8A import-export'!O$76:O$78,0)),"")</f>
        <v/>
      </c>
      <c r="H148" s="1226"/>
      <c r="I148" s="1227">
        <f t="shared" si="12"/>
        <v>0</v>
      </c>
      <c r="J148" s="1230"/>
      <c r="L148" s="1243"/>
      <c r="M148" s="1226"/>
      <c r="N148" s="1226"/>
      <c r="O148" s="1227">
        <f t="shared" si="13"/>
        <v>0</v>
      </c>
      <c r="P148" s="1244"/>
      <c r="R148" s="543"/>
      <c r="S148" s="542"/>
      <c r="T148" s="542"/>
      <c r="U148" s="542"/>
      <c r="V148" s="542"/>
      <c r="W148" s="542"/>
    </row>
    <row r="149" spans="2:23" ht="17.25" customHeight="1" x14ac:dyDescent="0.2">
      <c r="B149" s="1349" t="s">
        <v>1179</v>
      </c>
      <c r="C149" s="1229" t="str">
        <f>IFERROR(INDEX('Cash Forecast_8A import-export'!A$76:A$78,MATCH('Cash Forecast_8A'!B149,'Cash Forecast_8A import-export'!O$76:O$78,0)),"")</f>
        <v/>
      </c>
      <c r="D149" s="1224" t="str">
        <f>IFERROR(INDEX('Cash Forecast_8A import-export'!B$76:B$78,MATCH('Cash Forecast_8A'!B149,'Cash Forecast_8A import-export'!O$76:O$78,0)),"")</f>
        <v/>
      </c>
      <c r="E149" s="1193" t="str">
        <f>IFERROR(INDEX('Cash Forecast_8A import-export'!C$76:C$78,MATCH('Cash Forecast_8A'!B149,'Cash Forecast_8A import-export'!O$76:O$78,0)),"")</f>
        <v/>
      </c>
      <c r="F149" s="1226"/>
      <c r="G149" s="1193" t="str">
        <f>IFERROR(INDEX('Cash Forecast_8A import-export'!E$76:E$78,MATCH('Cash Forecast_8A'!B149,'Cash Forecast_8A import-export'!O$76:O$78,0)),"")</f>
        <v/>
      </c>
      <c r="H149" s="1226"/>
      <c r="I149" s="1227">
        <f t="shared" si="12"/>
        <v>0</v>
      </c>
      <c r="J149" s="1230"/>
      <c r="L149" s="1243"/>
      <c r="M149" s="1226"/>
      <c r="N149" s="1226"/>
      <c r="O149" s="1227">
        <f t="shared" si="13"/>
        <v>0</v>
      </c>
      <c r="P149" s="1244"/>
      <c r="R149" s="543"/>
      <c r="S149" s="542"/>
      <c r="T149" s="542"/>
      <c r="U149" s="542"/>
      <c r="V149" s="542"/>
      <c r="W149" s="542"/>
    </row>
    <row r="150" spans="2:23" ht="17.25" customHeight="1" x14ac:dyDescent="0.2">
      <c r="B150" s="1349" t="s">
        <v>1180</v>
      </c>
      <c r="C150" s="1229" t="str">
        <f>IFERROR(INDEX('Cash Forecast_8A import-export'!A$76:A$78,MATCH('Cash Forecast_8A'!B150,'Cash Forecast_8A import-export'!O$76:O$78,0)),"")</f>
        <v/>
      </c>
      <c r="D150" s="1224" t="str">
        <f>IFERROR(INDEX('Cash Forecast_8A import-export'!B$76:B$78,MATCH('Cash Forecast_8A'!B150,'Cash Forecast_8A import-export'!O$76:O$78,0)),"")</f>
        <v/>
      </c>
      <c r="E150" s="1193" t="str">
        <f>IFERROR(INDEX('Cash Forecast_8A import-export'!C$76:C$78,MATCH('Cash Forecast_8A'!B150,'Cash Forecast_8A import-export'!O$76:O$78,0)),"")</f>
        <v/>
      </c>
      <c r="F150" s="1226"/>
      <c r="G150" s="1193" t="str">
        <f>IFERROR(INDEX('Cash Forecast_8A import-export'!E$76:E$78,MATCH('Cash Forecast_8A'!B150,'Cash Forecast_8A import-export'!O$76:O$78,0)),"")</f>
        <v/>
      </c>
      <c r="H150" s="1226"/>
      <c r="I150" s="1227">
        <f t="shared" si="12"/>
        <v>0</v>
      </c>
      <c r="J150" s="1230"/>
      <c r="L150" s="1243"/>
      <c r="M150" s="1226"/>
      <c r="N150" s="1226"/>
      <c r="O150" s="1227">
        <f t="shared" si="13"/>
        <v>0</v>
      </c>
      <c r="P150" s="1244"/>
      <c r="R150" s="543"/>
      <c r="S150" s="542"/>
      <c r="T150" s="542"/>
      <c r="U150" s="542"/>
      <c r="V150" s="542"/>
      <c r="W150" s="542"/>
    </row>
    <row r="151" spans="2:23" ht="17.25" customHeight="1" x14ac:dyDescent="0.2">
      <c r="B151" s="1349" t="s">
        <v>1181</v>
      </c>
      <c r="C151" s="1229" t="str">
        <f>IFERROR(INDEX('Cash Forecast_8A import-export'!A$76:A$78,MATCH('Cash Forecast_8A'!B151,'Cash Forecast_8A import-export'!O$76:O$78,0)),"")</f>
        <v/>
      </c>
      <c r="D151" s="1224" t="str">
        <f>IFERROR(INDEX('Cash Forecast_8A import-export'!B$76:B$78,MATCH('Cash Forecast_8A'!B151,'Cash Forecast_8A import-export'!O$76:O$78,0)),"")</f>
        <v/>
      </c>
      <c r="E151" s="1193" t="str">
        <f>IFERROR(INDEX('Cash Forecast_8A import-export'!C$76:C$78,MATCH('Cash Forecast_8A'!B151,'Cash Forecast_8A import-export'!O$76:O$78,0)),"")</f>
        <v/>
      </c>
      <c r="F151" s="1226"/>
      <c r="G151" s="1193" t="str">
        <f>IFERROR(INDEX('Cash Forecast_8A import-export'!E$76:E$78,MATCH('Cash Forecast_8A'!B151,'Cash Forecast_8A import-export'!O$76:O$78,0)),"")</f>
        <v/>
      </c>
      <c r="H151" s="1226"/>
      <c r="I151" s="1227">
        <f t="shared" si="12"/>
        <v>0</v>
      </c>
      <c r="J151" s="1230"/>
      <c r="L151" s="1243"/>
      <c r="M151" s="1226"/>
      <c r="N151" s="1226"/>
      <c r="O151" s="1227">
        <f t="shared" si="13"/>
        <v>0</v>
      </c>
      <c r="P151" s="1244"/>
      <c r="R151" s="543"/>
      <c r="S151" s="542"/>
      <c r="T151" s="542"/>
      <c r="U151" s="542"/>
      <c r="V151" s="542"/>
      <c r="W151" s="542"/>
    </row>
    <row r="152" spans="2:23" ht="17.25" customHeight="1" x14ac:dyDescent="0.2">
      <c r="B152" s="1349" t="s">
        <v>1182</v>
      </c>
      <c r="C152" s="1229" t="str">
        <f>IFERROR(INDEX('Cash Forecast_8A import-export'!A$76:A$78,MATCH('Cash Forecast_8A'!B152,'Cash Forecast_8A import-export'!O$76:O$78,0)),"")</f>
        <v/>
      </c>
      <c r="D152" s="1224" t="str">
        <f>IFERROR(INDEX('Cash Forecast_8A import-export'!B$76:B$78,MATCH('Cash Forecast_8A'!B152,'Cash Forecast_8A import-export'!O$76:O$78,0)),"")</f>
        <v/>
      </c>
      <c r="E152" s="1193" t="str">
        <f>IFERROR(INDEX('Cash Forecast_8A import-export'!C$76:C$78,MATCH('Cash Forecast_8A'!B152,'Cash Forecast_8A import-export'!O$76:O$78,0)),"")</f>
        <v/>
      </c>
      <c r="F152" s="1226"/>
      <c r="G152" s="1193" t="str">
        <f>IFERROR(INDEX('Cash Forecast_8A import-export'!E$76:E$78,MATCH('Cash Forecast_8A'!B152,'Cash Forecast_8A import-export'!O$76:O$78,0)),"")</f>
        <v/>
      </c>
      <c r="H152" s="1226"/>
      <c r="I152" s="1227">
        <f t="shared" si="12"/>
        <v>0</v>
      </c>
      <c r="J152" s="1230"/>
      <c r="L152" s="1243"/>
      <c r="M152" s="1226"/>
      <c r="N152" s="1226"/>
      <c r="O152" s="1227">
        <f t="shared" si="13"/>
        <v>0</v>
      </c>
      <c r="P152" s="1244"/>
      <c r="R152" s="543"/>
      <c r="S152" s="542"/>
      <c r="T152" s="542"/>
      <c r="U152" s="542"/>
      <c r="V152" s="542"/>
      <c r="W152" s="542"/>
    </row>
    <row r="153" spans="2:23" ht="17.25" customHeight="1" x14ac:dyDescent="0.2">
      <c r="B153" s="1349" t="s">
        <v>1183</v>
      </c>
      <c r="C153" s="1229" t="str">
        <f>IFERROR(INDEX('Cash Forecast_8A import-export'!A$76:A$78,MATCH('Cash Forecast_8A'!B153,'Cash Forecast_8A import-export'!O$76:O$78,0)),"")</f>
        <v/>
      </c>
      <c r="D153" s="1224" t="str">
        <f>IFERROR(INDEX('Cash Forecast_8A import-export'!B$76:B$78,MATCH('Cash Forecast_8A'!B153,'Cash Forecast_8A import-export'!O$76:O$78,0)),"")</f>
        <v/>
      </c>
      <c r="E153" s="1193" t="str">
        <f>IFERROR(INDEX('Cash Forecast_8A import-export'!C$76:C$78,MATCH('Cash Forecast_8A'!B153,'Cash Forecast_8A import-export'!O$76:O$78,0)),"")</f>
        <v/>
      </c>
      <c r="F153" s="1226"/>
      <c r="G153" s="1193" t="str">
        <f>IFERROR(INDEX('Cash Forecast_8A import-export'!E$76:E$78,MATCH('Cash Forecast_8A'!B153,'Cash Forecast_8A import-export'!O$76:O$78,0)),"")</f>
        <v/>
      </c>
      <c r="H153" s="1226"/>
      <c r="I153" s="1227">
        <f t="shared" si="12"/>
        <v>0</v>
      </c>
      <c r="J153" s="1230"/>
      <c r="L153" s="1243"/>
      <c r="M153" s="1226"/>
      <c r="N153" s="1226"/>
      <c r="O153" s="1227">
        <f t="shared" si="13"/>
        <v>0</v>
      </c>
      <c r="P153" s="1244"/>
      <c r="R153" s="543"/>
      <c r="S153" s="542"/>
      <c r="T153" s="542"/>
      <c r="U153" s="542"/>
      <c r="V153" s="542"/>
      <c r="W153" s="542"/>
    </row>
    <row r="154" spans="2:23" ht="17.25" customHeight="1" x14ac:dyDescent="0.2">
      <c r="B154" s="1349" t="s">
        <v>1184</v>
      </c>
      <c r="C154" s="1229" t="str">
        <f>IFERROR(INDEX('Cash Forecast_8A import-export'!A$76:A$78,MATCH('Cash Forecast_8A'!B154,'Cash Forecast_8A import-export'!O$76:O$78,0)),"")</f>
        <v/>
      </c>
      <c r="D154" s="1224" t="str">
        <f>IFERROR(INDEX('Cash Forecast_8A import-export'!B$76:B$78,MATCH('Cash Forecast_8A'!B154,'Cash Forecast_8A import-export'!O$76:O$78,0)),"")</f>
        <v/>
      </c>
      <c r="E154" s="1193" t="str">
        <f>IFERROR(INDEX('Cash Forecast_8A import-export'!C$76:C$78,MATCH('Cash Forecast_8A'!B154,'Cash Forecast_8A import-export'!O$76:O$78,0)),"")</f>
        <v/>
      </c>
      <c r="F154" s="1226"/>
      <c r="G154" s="1193" t="str">
        <f>IFERROR(INDEX('Cash Forecast_8A import-export'!E$76:E$78,MATCH('Cash Forecast_8A'!B154,'Cash Forecast_8A import-export'!O$76:O$78,0)),"")</f>
        <v/>
      </c>
      <c r="H154" s="1226"/>
      <c r="I154" s="1227">
        <f t="shared" si="12"/>
        <v>0</v>
      </c>
      <c r="J154" s="1230"/>
      <c r="L154" s="1243"/>
      <c r="M154" s="1226"/>
      <c r="N154" s="1226"/>
      <c r="O154" s="1227">
        <f t="shared" si="13"/>
        <v>0</v>
      </c>
      <c r="P154" s="1244"/>
      <c r="R154" s="543"/>
      <c r="S154" s="542"/>
      <c r="T154" s="542"/>
      <c r="U154" s="542"/>
      <c r="V154" s="542"/>
      <c r="W154" s="542"/>
    </row>
    <row r="155" spans="2:23" ht="17.25" customHeight="1" x14ac:dyDescent="0.2">
      <c r="B155" s="1349" t="s">
        <v>1185</v>
      </c>
      <c r="C155" s="1229" t="str">
        <f>IFERROR(INDEX('Cash Forecast_8A import-export'!A$76:A$78,MATCH('Cash Forecast_8A'!B155,'Cash Forecast_8A import-export'!O$76:O$78,0)),"")</f>
        <v/>
      </c>
      <c r="D155" s="1224" t="str">
        <f>IFERROR(INDEX('Cash Forecast_8A import-export'!B$76:B$78,MATCH('Cash Forecast_8A'!B155,'Cash Forecast_8A import-export'!O$76:O$78,0)),"")</f>
        <v/>
      </c>
      <c r="E155" s="1193" t="str">
        <f>IFERROR(INDEX('Cash Forecast_8A import-export'!C$76:C$78,MATCH('Cash Forecast_8A'!B155,'Cash Forecast_8A import-export'!O$76:O$78,0)),"")</f>
        <v/>
      </c>
      <c r="F155" s="1226"/>
      <c r="G155" s="1193" t="str">
        <f>IFERROR(INDEX('Cash Forecast_8A import-export'!E$76:E$78,MATCH('Cash Forecast_8A'!B155,'Cash Forecast_8A import-export'!O$76:O$78,0)),"")</f>
        <v/>
      </c>
      <c r="H155" s="1226"/>
      <c r="I155" s="1227">
        <f t="shared" si="12"/>
        <v>0</v>
      </c>
      <c r="J155" s="1230"/>
      <c r="L155" s="1243"/>
      <c r="M155" s="1226"/>
      <c r="N155" s="1226"/>
      <c r="O155" s="1227">
        <f t="shared" si="13"/>
        <v>0</v>
      </c>
      <c r="P155" s="1244"/>
      <c r="R155" s="543"/>
      <c r="S155" s="542"/>
      <c r="T155" s="542"/>
      <c r="U155" s="542"/>
      <c r="V155" s="542"/>
      <c r="W155" s="542"/>
    </row>
    <row r="156" spans="2:23" ht="17.25" customHeight="1" x14ac:dyDescent="0.2">
      <c r="B156" s="1349" t="s">
        <v>1186</v>
      </c>
      <c r="C156" s="1229" t="str">
        <f>IFERROR(INDEX('Cash Forecast_8A import-export'!A$76:A$78,MATCH('Cash Forecast_8A'!B156,'Cash Forecast_8A import-export'!O$76:O$78,0)),"")</f>
        <v/>
      </c>
      <c r="D156" s="1224" t="str">
        <f>IFERROR(INDEX('Cash Forecast_8A import-export'!B$76:B$78,MATCH('Cash Forecast_8A'!B156,'Cash Forecast_8A import-export'!O$76:O$78,0)),"")</f>
        <v/>
      </c>
      <c r="E156" s="1193" t="str">
        <f>IFERROR(INDEX('Cash Forecast_8A import-export'!C$76:C$78,MATCH('Cash Forecast_8A'!B156,'Cash Forecast_8A import-export'!O$76:O$78,0)),"")</f>
        <v/>
      </c>
      <c r="F156" s="1226"/>
      <c r="G156" s="1193" t="str">
        <f>IFERROR(INDEX('Cash Forecast_8A import-export'!E$76:E$78,MATCH('Cash Forecast_8A'!B156,'Cash Forecast_8A import-export'!O$76:O$78,0)),"")</f>
        <v/>
      </c>
      <c r="H156" s="1226"/>
      <c r="I156" s="1227">
        <f t="shared" si="12"/>
        <v>0</v>
      </c>
      <c r="J156" s="1230"/>
      <c r="L156" s="1243"/>
      <c r="M156" s="1226"/>
      <c r="N156" s="1226"/>
      <c r="O156" s="1227">
        <f t="shared" si="13"/>
        <v>0</v>
      </c>
      <c r="P156" s="1244"/>
      <c r="R156" s="543"/>
      <c r="S156" s="542"/>
      <c r="T156" s="542"/>
      <c r="U156" s="542"/>
      <c r="V156" s="542"/>
      <c r="W156" s="542"/>
    </row>
    <row r="157" spans="2:23" ht="17.25" customHeight="1" x14ac:dyDescent="0.2">
      <c r="B157" s="1349" t="s">
        <v>1187</v>
      </c>
      <c r="C157" s="1229" t="str">
        <f>IFERROR(INDEX('Cash Forecast_8A import-export'!A$76:A$78,MATCH('Cash Forecast_8A'!B157,'Cash Forecast_8A import-export'!O$76:O$78,0)),"")</f>
        <v/>
      </c>
      <c r="D157" s="1224" t="str">
        <f>IFERROR(INDEX('Cash Forecast_8A import-export'!B$76:B$78,MATCH('Cash Forecast_8A'!B157,'Cash Forecast_8A import-export'!O$76:O$78,0)),"")</f>
        <v/>
      </c>
      <c r="E157" s="1193" t="str">
        <f>IFERROR(INDEX('Cash Forecast_8A import-export'!C$76:C$78,MATCH('Cash Forecast_8A'!B157,'Cash Forecast_8A import-export'!O$76:O$78,0)),"")</f>
        <v/>
      </c>
      <c r="F157" s="1226"/>
      <c r="G157" s="1193" t="str">
        <f>IFERROR(INDEX('Cash Forecast_8A import-export'!E$76:E$78,MATCH('Cash Forecast_8A'!B157,'Cash Forecast_8A import-export'!O$76:O$78,0)),"")</f>
        <v/>
      </c>
      <c r="H157" s="1226"/>
      <c r="I157" s="1227">
        <f t="shared" si="12"/>
        <v>0</v>
      </c>
      <c r="J157" s="1230"/>
      <c r="L157" s="1243"/>
      <c r="M157" s="1226"/>
      <c r="N157" s="1226"/>
      <c r="O157" s="1227">
        <f t="shared" si="13"/>
        <v>0</v>
      </c>
      <c r="P157" s="1244"/>
      <c r="R157" s="543"/>
      <c r="S157" s="542"/>
      <c r="T157" s="542"/>
      <c r="U157" s="542"/>
      <c r="V157" s="542"/>
      <c r="W157" s="542"/>
    </row>
    <row r="158" spans="2:23" ht="17.25" customHeight="1" x14ac:dyDescent="0.2">
      <c r="B158" s="1349" t="s">
        <v>1188</v>
      </c>
      <c r="C158" s="1229" t="str">
        <f>IFERROR(INDEX('Cash Forecast_8A import-export'!A$76:A$78,MATCH('Cash Forecast_8A'!B158,'Cash Forecast_8A import-export'!O$76:O$78,0)),"")</f>
        <v/>
      </c>
      <c r="D158" s="1224" t="str">
        <f>IFERROR(INDEX('Cash Forecast_8A import-export'!B$76:B$78,MATCH('Cash Forecast_8A'!B158,'Cash Forecast_8A import-export'!O$76:O$78,0)),"")</f>
        <v/>
      </c>
      <c r="E158" s="1193" t="str">
        <f>IFERROR(INDEX('Cash Forecast_8A import-export'!C$76:C$78,MATCH('Cash Forecast_8A'!B158,'Cash Forecast_8A import-export'!O$76:O$78,0)),"")</f>
        <v/>
      </c>
      <c r="F158" s="1226"/>
      <c r="G158" s="1193" t="str">
        <f>IFERROR(INDEX('Cash Forecast_8A import-export'!E$76:E$78,MATCH('Cash Forecast_8A'!B158,'Cash Forecast_8A import-export'!O$76:O$78,0)),"")</f>
        <v/>
      </c>
      <c r="H158" s="1226"/>
      <c r="I158" s="1227">
        <f t="shared" si="12"/>
        <v>0</v>
      </c>
      <c r="J158" s="1230"/>
      <c r="L158" s="1243"/>
      <c r="M158" s="1226"/>
      <c r="N158" s="1226"/>
      <c r="O158" s="1227">
        <f t="shared" si="13"/>
        <v>0</v>
      </c>
      <c r="P158" s="1244"/>
      <c r="R158" s="543"/>
      <c r="S158" s="542"/>
      <c r="T158" s="542"/>
      <c r="U158" s="542"/>
      <c r="V158" s="542"/>
      <c r="W158" s="542"/>
    </row>
    <row r="159" spans="2:23" ht="17.25" customHeight="1" x14ac:dyDescent="0.2">
      <c r="B159" s="1349" t="s">
        <v>1189</v>
      </c>
      <c r="C159" s="1229" t="str">
        <f>IFERROR(INDEX('Cash Forecast_8A import-export'!A$76:A$78,MATCH('Cash Forecast_8A'!B159,'Cash Forecast_8A import-export'!O$76:O$78,0)),"")</f>
        <v/>
      </c>
      <c r="D159" s="1224" t="str">
        <f>IFERROR(INDEX('Cash Forecast_8A import-export'!B$76:B$78,MATCH('Cash Forecast_8A'!B159,'Cash Forecast_8A import-export'!O$76:O$78,0)),"")</f>
        <v/>
      </c>
      <c r="E159" s="1193" t="str">
        <f>IFERROR(INDEX('Cash Forecast_8A import-export'!C$76:C$78,MATCH('Cash Forecast_8A'!B159,'Cash Forecast_8A import-export'!O$76:O$78,0)),"")</f>
        <v/>
      </c>
      <c r="F159" s="1226"/>
      <c r="G159" s="1193" t="str">
        <f>IFERROR(INDEX('Cash Forecast_8A import-export'!E$76:E$78,MATCH('Cash Forecast_8A'!B159,'Cash Forecast_8A import-export'!O$76:O$78,0)),"")</f>
        <v/>
      </c>
      <c r="H159" s="1226"/>
      <c r="I159" s="1227">
        <f t="shared" si="12"/>
        <v>0</v>
      </c>
      <c r="J159" s="1230"/>
      <c r="L159" s="1243"/>
      <c r="M159" s="1226"/>
      <c r="N159" s="1226"/>
      <c r="O159" s="1227">
        <f t="shared" si="13"/>
        <v>0</v>
      </c>
      <c r="P159" s="1244"/>
      <c r="R159" s="543"/>
      <c r="S159" s="542"/>
      <c r="T159" s="542"/>
      <c r="U159" s="542"/>
      <c r="V159" s="542"/>
      <c r="W159" s="542"/>
    </row>
    <row r="160" spans="2:23" ht="17.25" customHeight="1" x14ac:dyDescent="0.2">
      <c r="B160" s="1349" t="s">
        <v>1190</v>
      </c>
      <c r="C160" s="1229" t="str">
        <f>IFERROR(INDEX('Cash Forecast_8A import-export'!A$76:A$78,MATCH('Cash Forecast_8A'!B160,'Cash Forecast_8A import-export'!O$76:O$78,0)),"")</f>
        <v/>
      </c>
      <c r="D160" s="1224" t="str">
        <f>IFERROR(INDEX('Cash Forecast_8A import-export'!B$76:B$78,MATCH('Cash Forecast_8A'!B160,'Cash Forecast_8A import-export'!O$76:O$78,0)),"")</f>
        <v/>
      </c>
      <c r="E160" s="1193" t="str">
        <f>IFERROR(INDEX('Cash Forecast_8A import-export'!C$76:C$78,MATCH('Cash Forecast_8A'!B160,'Cash Forecast_8A import-export'!O$76:O$78,0)),"")</f>
        <v/>
      </c>
      <c r="F160" s="1226"/>
      <c r="G160" s="1193" t="str">
        <f>IFERROR(INDEX('Cash Forecast_8A import-export'!E$76:E$78,MATCH('Cash Forecast_8A'!B160,'Cash Forecast_8A import-export'!O$76:O$78,0)),"")</f>
        <v/>
      </c>
      <c r="H160" s="1226"/>
      <c r="I160" s="1227">
        <f t="shared" si="12"/>
        <v>0</v>
      </c>
      <c r="J160" s="1230"/>
      <c r="L160" s="1243"/>
      <c r="M160" s="1226"/>
      <c r="N160" s="1226"/>
      <c r="O160" s="1227">
        <f t="shared" si="13"/>
        <v>0</v>
      </c>
      <c r="P160" s="1244"/>
      <c r="R160" s="543"/>
      <c r="S160" s="542"/>
      <c r="T160" s="542"/>
      <c r="U160" s="542"/>
      <c r="V160" s="542"/>
      <c r="W160" s="542"/>
    </row>
    <row r="161" spans="2:23" ht="17.25" customHeight="1" x14ac:dyDescent="0.2">
      <c r="B161" s="1349" t="s">
        <v>1191</v>
      </c>
      <c r="C161" s="1229" t="str">
        <f>IFERROR(INDEX('Cash Forecast_8A import-export'!A$76:A$78,MATCH('Cash Forecast_8A'!B161,'Cash Forecast_8A import-export'!O$76:O$78,0)),"")</f>
        <v/>
      </c>
      <c r="D161" s="1224" t="str">
        <f>IFERROR(INDEX('Cash Forecast_8A import-export'!B$76:B$78,MATCH('Cash Forecast_8A'!B161,'Cash Forecast_8A import-export'!O$76:O$78,0)),"")</f>
        <v/>
      </c>
      <c r="E161" s="1193" t="str">
        <f>IFERROR(INDEX('Cash Forecast_8A import-export'!C$76:C$78,MATCH('Cash Forecast_8A'!B161,'Cash Forecast_8A import-export'!O$76:O$78,0)),"")</f>
        <v/>
      </c>
      <c r="F161" s="1226"/>
      <c r="G161" s="1193" t="str">
        <f>IFERROR(INDEX('Cash Forecast_8A import-export'!E$76:E$78,MATCH('Cash Forecast_8A'!B161,'Cash Forecast_8A import-export'!O$76:O$78,0)),"")</f>
        <v/>
      </c>
      <c r="H161" s="1226"/>
      <c r="I161" s="1227">
        <f t="shared" si="12"/>
        <v>0</v>
      </c>
      <c r="J161" s="1230"/>
      <c r="L161" s="1243"/>
      <c r="M161" s="1226"/>
      <c r="N161" s="1226"/>
      <c r="O161" s="1227">
        <f t="shared" si="13"/>
        <v>0</v>
      </c>
      <c r="P161" s="1244"/>
      <c r="R161" s="543"/>
      <c r="S161" s="542"/>
      <c r="T161" s="542"/>
      <c r="U161" s="542"/>
      <c r="V161" s="542"/>
      <c r="W161" s="542"/>
    </row>
    <row r="162" spans="2:23" ht="17.25" customHeight="1" x14ac:dyDescent="0.2">
      <c r="B162" s="1349" t="s">
        <v>1192</v>
      </c>
      <c r="C162" s="1229" t="str">
        <f>IFERROR(INDEX('Cash Forecast_8A import-export'!A$76:A$78,MATCH('Cash Forecast_8A'!B162,'Cash Forecast_8A import-export'!O$76:O$78,0)),"")</f>
        <v/>
      </c>
      <c r="D162" s="1224" t="str">
        <f>IFERROR(INDEX('Cash Forecast_8A import-export'!B$76:B$78,MATCH('Cash Forecast_8A'!B162,'Cash Forecast_8A import-export'!O$76:O$78,0)),"")</f>
        <v/>
      </c>
      <c r="E162" s="1193" t="str">
        <f>IFERROR(INDEX('Cash Forecast_8A import-export'!C$76:C$78,MATCH('Cash Forecast_8A'!B162,'Cash Forecast_8A import-export'!O$76:O$78,0)),"")</f>
        <v/>
      </c>
      <c r="F162" s="1226"/>
      <c r="G162" s="1193" t="str">
        <f>IFERROR(INDEX('Cash Forecast_8A import-export'!E$76:E$78,MATCH('Cash Forecast_8A'!B162,'Cash Forecast_8A import-export'!O$76:O$78,0)),"")</f>
        <v/>
      </c>
      <c r="H162" s="1226"/>
      <c r="I162" s="1227">
        <f t="shared" si="12"/>
        <v>0</v>
      </c>
      <c r="J162" s="1230"/>
      <c r="L162" s="1243"/>
      <c r="M162" s="1226"/>
      <c r="N162" s="1226"/>
      <c r="O162" s="1227">
        <f t="shared" si="13"/>
        <v>0</v>
      </c>
      <c r="P162" s="1244"/>
      <c r="R162" s="543"/>
      <c r="S162" s="542"/>
      <c r="T162" s="542"/>
      <c r="U162" s="542"/>
      <c r="V162" s="542"/>
      <c r="W162" s="542"/>
    </row>
    <row r="163" spans="2:23" ht="17.25" customHeight="1" x14ac:dyDescent="0.2">
      <c r="B163" s="1349" t="s">
        <v>1193</v>
      </c>
      <c r="C163" s="1229" t="str">
        <f>IFERROR(INDEX('Cash Forecast_8A import-export'!A$76:A$78,MATCH('Cash Forecast_8A'!B163,'Cash Forecast_8A import-export'!O$76:O$78,0)),"")</f>
        <v/>
      </c>
      <c r="D163" s="1224" t="str">
        <f>IFERROR(INDEX('Cash Forecast_8A import-export'!B$76:B$78,MATCH('Cash Forecast_8A'!B163,'Cash Forecast_8A import-export'!O$76:O$78,0)),"")</f>
        <v/>
      </c>
      <c r="E163" s="1193" t="str">
        <f>IFERROR(INDEX('Cash Forecast_8A import-export'!C$76:C$78,MATCH('Cash Forecast_8A'!B163,'Cash Forecast_8A import-export'!O$76:O$78,0)),"")</f>
        <v/>
      </c>
      <c r="F163" s="1226"/>
      <c r="G163" s="1193" t="str">
        <f>IFERROR(INDEX('Cash Forecast_8A import-export'!E$76:E$78,MATCH('Cash Forecast_8A'!B163,'Cash Forecast_8A import-export'!O$76:O$78,0)),"")</f>
        <v/>
      </c>
      <c r="H163" s="1226"/>
      <c r="I163" s="1227">
        <f t="shared" si="12"/>
        <v>0</v>
      </c>
      <c r="J163" s="1230"/>
      <c r="L163" s="1243"/>
      <c r="M163" s="1226"/>
      <c r="N163" s="1226"/>
      <c r="O163" s="1227">
        <f t="shared" si="13"/>
        <v>0</v>
      </c>
      <c r="P163" s="1244"/>
      <c r="R163" s="543"/>
      <c r="S163" s="542"/>
      <c r="T163" s="542"/>
      <c r="U163" s="542"/>
      <c r="V163" s="542"/>
      <c r="W163" s="542"/>
    </row>
    <row r="164" spans="2:23" ht="17.25" customHeight="1" x14ac:dyDescent="0.2">
      <c r="B164" s="1349" t="s">
        <v>1194</v>
      </c>
      <c r="C164" s="1229" t="str">
        <f>IFERROR(INDEX('Cash Forecast_8A import-export'!A$76:A$78,MATCH('Cash Forecast_8A'!B164,'Cash Forecast_8A import-export'!O$76:O$78,0)),"")</f>
        <v/>
      </c>
      <c r="D164" s="1224" t="str">
        <f>IFERROR(INDEX('Cash Forecast_8A import-export'!B$76:B$78,MATCH('Cash Forecast_8A'!B164,'Cash Forecast_8A import-export'!O$76:O$78,0)),"")</f>
        <v/>
      </c>
      <c r="E164" s="1193" t="str">
        <f>IFERROR(INDEX('Cash Forecast_8A import-export'!C$76:C$78,MATCH('Cash Forecast_8A'!B164,'Cash Forecast_8A import-export'!O$76:O$78,0)),"")</f>
        <v/>
      </c>
      <c r="F164" s="1226"/>
      <c r="G164" s="1193" t="str">
        <f>IFERROR(INDEX('Cash Forecast_8A import-export'!E$76:E$78,MATCH('Cash Forecast_8A'!B164,'Cash Forecast_8A import-export'!O$76:O$78,0)),"")</f>
        <v/>
      </c>
      <c r="H164" s="1226"/>
      <c r="I164" s="1227">
        <f t="shared" si="12"/>
        <v>0</v>
      </c>
      <c r="J164" s="1230"/>
      <c r="L164" s="1243"/>
      <c r="M164" s="1226"/>
      <c r="N164" s="1226"/>
      <c r="O164" s="1227">
        <f t="shared" si="13"/>
        <v>0</v>
      </c>
      <c r="P164" s="1244"/>
      <c r="R164" s="543"/>
      <c r="S164" s="542"/>
      <c r="T164" s="542"/>
      <c r="U164" s="542"/>
      <c r="V164" s="542"/>
      <c r="W164" s="542"/>
    </row>
    <row r="165" spans="2:23" ht="17.25" customHeight="1" x14ac:dyDescent="0.2">
      <c r="B165" s="1349" t="s">
        <v>1195</v>
      </c>
      <c r="C165" s="1229" t="str">
        <f>IFERROR(INDEX('Cash Forecast_8A import-export'!A$76:A$78,MATCH('Cash Forecast_8A'!B165,'Cash Forecast_8A import-export'!O$76:O$78,0)),"")</f>
        <v/>
      </c>
      <c r="D165" s="1224" t="str">
        <f>IFERROR(INDEX('Cash Forecast_8A import-export'!B$76:B$78,MATCH('Cash Forecast_8A'!B165,'Cash Forecast_8A import-export'!O$76:O$78,0)),"")</f>
        <v/>
      </c>
      <c r="E165" s="1193" t="str">
        <f>IFERROR(INDEX('Cash Forecast_8A import-export'!C$76:C$78,MATCH('Cash Forecast_8A'!B165,'Cash Forecast_8A import-export'!O$76:O$78,0)),"")</f>
        <v/>
      </c>
      <c r="F165" s="1226"/>
      <c r="G165" s="1193" t="str">
        <f>IFERROR(INDEX('Cash Forecast_8A import-export'!E$76:E$78,MATCH('Cash Forecast_8A'!B165,'Cash Forecast_8A import-export'!O$76:O$78,0)),"")</f>
        <v/>
      </c>
      <c r="H165" s="1226"/>
      <c r="I165" s="1227">
        <f t="shared" si="12"/>
        <v>0</v>
      </c>
      <c r="J165" s="1230"/>
      <c r="L165" s="1243"/>
      <c r="M165" s="1226"/>
      <c r="N165" s="1226"/>
      <c r="O165" s="1227">
        <f t="shared" si="13"/>
        <v>0</v>
      </c>
      <c r="P165" s="1244"/>
      <c r="R165" s="543"/>
      <c r="S165" s="542"/>
      <c r="T165" s="542"/>
      <c r="U165" s="542"/>
      <c r="V165" s="542"/>
      <c r="W165" s="542"/>
    </row>
    <row r="166" spans="2:23" ht="17.25" customHeight="1" x14ac:dyDescent="0.2">
      <c r="B166" s="1349" t="s">
        <v>1196</v>
      </c>
      <c r="C166" s="1229" t="str">
        <f>IFERROR(INDEX('Cash Forecast_8A import-export'!A$76:A$78,MATCH('Cash Forecast_8A'!B166,'Cash Forecast_8A import-export'!O$76:O$78,0)),"")</f>
        <v/>
      </c>
      <c r="D166" s="1224" t="str">
        <f>IFERROR(INDEX('Cash Forecast_8A import-export'!B$76:B$78,MATCH('Cash Forecast_8A'!B166,'Cash Forecast_8A import-export'!O$76:O$78,0)),"")</f>
        <v/>
      </c>
      <c r="E166" s="1193" t="str">
        <f>IFERROR(INDEX('Cash Forecast_8A import-export'!C$76:C$78,MATCH('Cash Forecast_8A'!B166,'Cash Forecast_8A import-export'!O$76:O$78,0)),"")</f>
        <v/>
      </c>
      <c r="F166" s="1226"/>
      <c r="G166" s="1193" t="str">
        <f>IFERROR(INDEX('Cash Forecast_8A import-export'!E$76:E$78,MATCH('Cash Forecast_8A'!B166,'Cash Forecast_8A import-export'!O$76:O$78,0)),"")</f>
        <v/>
      </c>
      <c r="H166" s="1226"/>
      <c r="I166" s="1227">
        <f t="shared" si="12"/>
        <v>0</v>
      </c>
      <c r="J166" s="1230"/>
      <c r="L166" s="1243"/>
      <c r="M166" s="1226"/>
      <c r="N166" s="1226"/>
      <c r="O166" s="1227">
        <f t="shared" si="13"/>
        <v>0</v>
      </c>
      <c r="P166" s="1244"/>
      <c r="R166" s="543"/>
      <c r="S166" s="542"/>
      <c r="T166" s="542"/>
      <c r="U166" s="542"/>
      <c r="V166" s="542"/>
      <c r="W166" s="542"/>
    </row>
    <row r="167" spans="2:23" ht="17.25" customHeight="1" x14ac:dyDescent="0.2">
      <c r="B167" s="1349" t="s">
        <v>1197</v>
      </c>
      <c r="C167" s="1229" t="str">
        <f>IFERROR(INDEX('Cash Forecast_8A import-export'!A$76:A$78,MATCH('Cash Forecast_8A'!B167,'Cash Forecast_8A import-export'!O$76:O$78,0)),"")</f>
        <v/>
      </c>
      <c r="D167" s="1224" t="str">
        <f>IFERROR(INDEX('Cash Forecast_8A import-export'!B$76:B$78,MATCH('Cash Forecast_8A'!B167,'Cash Forecast_8A import-export'!O$76:O$78,0)),"")</f>
        <v/>
      </c>
      <c r="E167" s="1193" t="str">
        <f>IFERROR(INDEX('Cash Forecast_8A import-export'!C$76:C$78,MATCH('Cash Forecast_8A'!B167,'Cash Forecast_8A import-export'!O$76:O$78,0)),"")</f>
        <v/>
      </c>
      <c r="F167" s="1226"/>
      <c r="G167" s="1193" t="str">
        <f>IFERROR(INDEX('Cash Forecast_8A import-export'!E$76:E$78,MATCH('Cash Forecast_8A'!B167,'Cash Forecast_8A import-export'!O$76:O$78,0)),"")</f>
        <v/>
      </c>
      <c r="H167" s="1226"/>
      <c r="I167" s="1227">
        <f t="shared" si="12"/>
        <v>0</v>
      </c>
      <c r="J167" s="1230"/>
      <c r="L167" s="1243"/>
      <c r="M167" s="1226"/>
      <c r="N167" s="1226"/>
      <c r="O167" s="1227">
        <f t="shared" si="13"/>
        <v>0</v>
      </c>
      <c r="P167" s="1244"/>
      <c r="R167" s="543"/>
      <c r="S167" s="542"/>
      <c r="T167" s="542"/>
      <c r="U167" s="542"/>
      <c r="V167" s="542"/>
      <c r="W167" s="542"/>
    </row>
    <row r="168" spans="2:23" ht="17.25" customHeight="1" x14ac:dyDescent="0.2">
      <c r="B168" s="1349" t="s">
        <v>1198</v>
      </c>
      <c r="C168" s="1229" t="str">
        <f>IFERROR(INDEX('Cash Forecast_8A import-export'!A$76:A$78,MATCH('Cash Forecast_8A'!B168,'Cash Forecast_8A import-export'!O$76:O$78,0)),"")</f>
        <v/>
      </c>
      <c r="D168" s="1224" t="str">
        <f>IFERROR(INDEX('Cash Forecast_8A import-export'!B$76:B$78,MATCH('Cash Forecast_8A'!B168,'Cash Forecast_8A import-export'!O$76:O$78,0)),"")</f>
        <v/>
      </c>
      <c r="E168" s="1193" t="str">
        <f>IFERROR(INDEX('Cash Forecast_8A import-export'!C$76:C$78,MATCH('Cash Forecast_8A'!B168,'Cash Forecast_8A import-export'!O$76:O$78,0)),"")</f>
        <v/>
      </c>
      <c r="F168" s="1226"/>
      <c r="G168" s="1193" t="str">
        <f>IFERROR(INDEX('Cash Forecast_8A import-export'!E$76:E$78,MATCH('Cash Forecast_8A'!B168,'Cash Forecast_8A import-export'!O$76:O$78,0)),"")</f>
        <v/>
      </c>
      <c r="H168" s="1226"/>
      <c r="I168" s="1227">
        <f t="shared" si="12"/>
        <v>0</v>
      </c>
      <c r="J168" s="1230"/>
      <c r="L168" s="1243"/>
      <c r="M168" s="1226"/>
      <c r="N168" s="1226"/>
      <c r="O168" s="1227">
        <f t="shared" si="13"/>
        <v>0</v>
      </c>
      <c r="P168" s="1244"/>
      <c r="R168" s="543"/>
      <c r="S168" s="542"/>
      <c r="T168" s="542"/>
      <c r="U168" s="542"/>
      <c r="V168" s="542"/>
      <c r="W168" s="542"/>
    </row>
    <row r="169" spans="2:23" ht="17.25" customHeight="1" x14ac:dyDescent="0.2">
      <c r="B169" s="1349" t="s">
        <v>1199</v>
      </c>
      <c r="C169" s="1229" t="str">
        <f>IFERROR(INDEX('Cash Forecast_8A import-export'!A$76:A$78,MATCH('Cash Forecast_8A'!B169,'Cash Forecast_8A import-export'!O$76:O$78,0)),"")</f>
        <v/>
      </c>
      <c r="D169" s="1224" t="str">
        <f>IFERROR(INDEX('Cash Forecast_8A import-export'!B$76:B$78,MATCH('Cash Forecast_8A'!B169,'Cash Forecast_8A import-export'!O$76:O$78,0)),"")</f>
        <v/>
      </c>
      <c r="E169" s="1193" t="str">
        <f>IFERROR(INDEX('Cash Forecast_8A import-export'!C$76:C$78,MATCH('Cash Forecast_8A'!B169,'Cash Forecast_8A import-export'!O$76:O$78,0)),"")</f>
        <v/>
      </c>
      <c r="F169" s="1226"/>
      <c r="G169" s="1193" t="str">
        <f>IFERROR(INDEX('Cash Forecast_8A import-export'!E$76:E$78,MATCH('Cash Forecast_8A'!B169,'Cash Forecast_8A import-export'!O$76:O$78,0)),"")</f>
        <v/>
      </c>
      <c r="H169" s="1226"/>
      <c r="I169" s="1227">
        <f t="shared" si="12"/>
        <v>0</v>
      </c>
      <c r="J169" s="1230"/>
      <c r="L169" s="1243"/>
      <c r="M169" s="1226"/>
      <c r="N169" s="1226"/>
      <c r="O169" s="1227">
        <f t="shared" si="13"/>
        <v>0</v>
      </c>
      <c r="P169" s="1244"/>
      <c r="R169" s="543"/>
      <c r="S169" s="542"/>
      <c r="T169" s="542"/>
      <c r="U169" s="542"/>
      <c r="V169" s="542"/>
      <c r="W169" s="542"/>
    </row>
    <row r="170" spans="2:23" ht="17.25" customHeight="1" x14ac:dyDescent="0.2">
      <c r="B170" s="1349" t="s">
        <v>1200</v>
      </c>
      <c r="C170" s="1229" t="str">
        <f>IFERROR(INDEX('Cash Forecast_8A import-export'!A$76:A$78,MATCH('Cash Forecast_8A'!B170,'Cash Forecast_8A import-export'!O$76:O$78,0)),"")</f>
        <v/>
      </c>
      <c r="D170" s="1224" t="str">
        <f>IFERROR(INDEX('Cash Forecast_8A import-export'!B$76:B$78,MATCH('Cash Forecast_8A'!B170,'Cash Forecast_8A import-export'!O$76:O$78,0)),"")</f>
        <v/>
      </c>
      <c r="E170" s="1193" t="str">
        <f>IFERROR(INDEX('Cash Forecast_8A import-export'!C$76:C$78,MATCH('Cash Forecast_8A'!B170,'Cash Forecast_8A import-export'!O$76:O$78,0)),"")</f>
        <v/>
      </c>
      <c r="F170" s="1226"/>
      <c r="G170" s="1193" t="str">
        <f>IFERROR(INDEX('Cash Forecast_8A import-export'!E$76:E$78,MATCH('Cash Forecast_8A'!B170,'Cash Forecast_8A import-export'!O$76:O$78,0)),"")</f>
        <v/>
      </c>
      <c r="H170" s="1226"/>
      <c r="I170" s="1227">
        <f t="shared" si="12"/>
        <v>0</v>
      </c>
      <c r="J170" s="1230"/>
      <c r="L170" s="1243"/>
      <c r="M170" s="1226"/>
      <c r="N170" s="1226"/>
      <c r="O170" s="1227">
        <f t="shared" si="13"/>
        <v>0</v>
      </c>
      <c r="P170" s="1244"/>
      <c r="R170" s="543"/>
      <c r="S170" s="542"/>
      <c r="T170" s="542"/>
      <c r="U170" s="542"/>
      <c r="V170" s="542"/>
      <c r="W170" s="542"/>
    </row>
    <row r="171" spans="2:23" ht="17.25" customHeight="1" x14ac:dyDescent="0.2">
      <c r="B171" s="1349" t="s">
        <v>1201</v>
      </c>
      <c r="C171" s="1229" t="str">
        <f>IFERROR(INDEX('Cash Forecast_8A import-export'!A$76:A$78,MATCH('Cash Forecast_8A'!B171,'Cash Forecast_8A import-export'!O$76:O$78,0)),"")</f>
        <v/>
      </c>
      <c r="D171" s="1224" t="str">
        <f>IFERROR(INDEX('Cash Forecast_8A import-export'!B$76:B$78,MATCH('Cash Forecast_8A'!B171,'Cash Forecast_8A import-export'!O$76:O$78,0)),"")</f>
        <v/>
      </c>
      <c r="E171" s="1193" t="str">
        <f>IFERROR(INDEX('Cash Forecast_8A import-export'!C$76:C$78,MATCH('Cash Forecast_8A'!B171,'Cash Forecast_8A import-export'!O$76:O$78,0)),"")</f>
        <v/>
      </c>
      <c r="F171" s="1226"/>
      <c r="G171" s="1193" t="str">
        <f>IFERROR(INDEX('Cash Forecast_8A import-export'!E$76:E$78,MATCH('Cash Forecast_8A'!B171,'Cash Forecast_8A import-export'!O$76:O$78,0)),"")</f>
        <v/>
      </c>
      <c r="H171" s="1226"/>
      <c r="I171" s="1227">
        <f t="shared" si="12"/>
        <v>0</v>
      </c>
      <c r="J171" s="1230"/>
      <c r="L171" s="1243"/>
      <c r="M171" s="1226"/>
      <c r="N171" s="1226"/>
      <c r="O171" s="1227">
        <f t="shared" si="13"/>
        <v>0</v>
      </c>
      <c r="P171" s="1244"/>
      <c r="R171" s="543"/>
      <c r="S171" s="542"/>
      <c r="T171" s="542"/>
      <c r="U171" s="542"/>
      <c r="V171" s="542"/>
      <c r="W171" s="542"/>
    </row>
    <row r="172" spans="2:23" ht="17.25" customHeight="1" x14ac:dyDescent="0.2">
      <c r="B172" s="1349" t="s">
        <v>1202</v>
      </c>
      <c r="C172" s="1229" t="str">
        <f>IFERROR(INDEX('Cash Forecast_8A import-export'!A$76:A$78,MATCH('Cash Forecast_8A'!B172,'Cash Forecast_8A import-export'!O$76:O$78,0)),"")</f>
        <v/>
      </c>
      <c r="D172" s="1224" t="str">
        <f>IFERROR(INDEX('Cash Forecast_8A import-export'!B$76:B$78,MATCH('Cash Forecast_8A'!B172,'Cash Forecast_8A import-export'!O$76:O$78,0)),"")</f>
        <v/>
      </c>
      <c r="E172" s="1193" t="str">
        <f>IFERROR(INDEX('Cash Forecast_8A import-export'!C$76:C$78,MATCH('Cash Forecast_8A'!B172,'Cash Forecast_8A import-export'!O$76:O$78,0)),"")</f>
        <v/>
      </c>
      <c r="F172" s="1226"/>
      <c r="G172" s="1193" t="str">
        <f>IFERROR(INDEX('Cash Forecast_8A import-export'!E$76:E$78,MATCH('Cash Forecast_8A'!B172,'Cash Forecast_8A import-export'!O$76:O$78,0)),"")</f>
        <v/>
      </c>
      <c r="H172" s="1226"/>
      <c r="I172" s="1227">
        <f t="shared" si="12"/>
        <v>0</v>
      </c>
      <c r="J172" s="1230"/>
      <c r="L172" s="1243"/>
      <c r="M172" s="1226"/>
      <c r="N172" s="1226"/>
      <c r="O172" s="1227">
        <f t="shared" si="13"/>
        <v>0</v>
      </c>
      <c r="P172" s="1244"/>
      <c r="R172" s="543"/>
      <c r="S172" s="542"/>
      <c r="T172" s="542"/>
      <c r="U172" s="542"/>
      <c r="V172" s="542"/>
      <c r="W172" s="542"/>
    </row>
    <row r="173" spans="2:23" ht="17.25" customHeight="1" x14ac:dyDescent="0.2">
      <c r="B173" s="1349" t="s">
        <v>1203</v>
      </c>
      <c r="C173" s="1229" t="str">
        <f>IFERROR(INDEX('Cash Forecast_8A import-export'!A$76:A$78,MATCH('Cash Forecast_8A'!B173,'Cash Forecast_8A import-export'!O$76:O$78,0)),"")</f>
        <v/>
      </c>
      <c r="D173" s="1224" t="str">
        <f>IFERROR(INDEX('Cash Forecast_8A import-export'!B$76:B$78,MATCH('Cash Forecast_8A'!B173,'Cash Forecast_8A import-export'!O$76:O$78,0)),"")</f>
        <v/>
      </c>
      <c r="E173" s="1193" t="str">
        <f>IFERROR(INDEX('Cash Forecast_8A import-export'!C$76:C$78,MATCH('Cash Forecast_8A'!B173,'Cash Forecast_8A import-export'!O$76:O$78,0)),"")</f>
        <v/>
      </c>
      <c r="F173" s="1226"/>
      <c r="G173" s="1193" t="str">
        <f>IFERROR(INDEX('Cash Forecast_8A import-export'!E$76:E$78,MATCH('Cash Forecast_8A'!B173,'Cash Forecast_8A import-export'!O$76:O$78,0)),"")</f>
        <v/>
      </c>
      <c r="H173" s="1226"/>
      <c r="I173" s="1227">
        <f t="shared" si="12"/>
        <v>0</v>
      </c>
      <c r="J173" s="1230"/>
      <c r="L173" s="1243"/>
      <c r="M173" s="1226"/>
      <c r="N173" s="1226"/>
      <c r="O173" s="1227">
        <f t="shared" si="13"/>
        <v>0</v>
      </c>
      <c r="P173" s="1244"/>
      <c r="R173" s="543"/>
      <c r="S173" s="542"/>
      <c r="T173" s="542"/>
      <c r="U173" s="542"/>
      <c r="V173" s="542"/>
      <c r="W173" s="542"/>
    </row>
    <row r="174" spans="2:23" ht="17.25" customHeight="1" x14ac:dyDescent="0.2">
      <c r="B174" s="1349" t="s">
        <v>1204</v>
      </c>
      <c r="C174" s="1229" t="str">
        <f>IFERROR(INDEX('Cash Forecast_8A import-export'!A$76:A$78,MATCH('Cash Forecast_8A'!B174,'Cash Forecast_8A import-export'!O$76:O$78,0)),"")</f>
        <v/>
      </c>
      <c r="D174" s="1224" t="str">
        <f>IFERROR(INDEX('Cash Forecast_8A import-export'!B$76:B$78,MATCH('Cash Forecast_8A'!B174,'Cash Forecast_8A import-export'!O$76:O$78,0)),"")</f>
        <v/>
      </c>
      <c r="E174" s="1193" t="str">
        <f>IFERROR(INDEX('Cash Forecast_8A import-export'!C$76:C$78,MATCH('Cash Forecast_8A'!B174,'Cash Forecast_8A import-export'!O$76:O$78,0)),"")</f>
        <v/>
      </c>
      <c r="F174" s="1226"/>
      <c r="G174" s="1193" t="str">
        <f>IFERROR(INDEX('Cash Forecast_8A import-export'!E$76:E$78,MATCH('Cash Forecast_8A'!B174,'Cash Forecast_8A import-export'!O$76:O$78,0)),"")</f>
        <v/>
      </c>
      <c r="H174" s="1226"/>
      <c r="I174" s="1227">
        <f t="shared" si="12"/>
        <v>0</v>
      </c>
      <c r="J174" s="1230"/>
      <c r="L174" s="1243"/>
      <c r="M174" s="1226"/>
      <c r="N174" s="1226"/>
      <c r="O174" s="1227">
        <f t="shared" si="13"/>
        <v>0</v>
      </c>
      <c r="P174" s="1244"/>
      <c r="R174" s="543"/>
      <c r="S174" s="542"/>
      <c r="T174" s="542"/>
      <c r="U174" s="542"/>
      <c r="V174" s="542"/>
      <c r="W174" s="542"/>
    </row>
    <row r="175" spans="2:23" ht="17.25" customHeight="1" x14ac:dyDescent="0.2">
      <c r="B175" s="1349" t="s">
        <v>1205</v>
      </c>
      <c r="C175" s="1229" t="str">
        <f>IFERROR(INDEX('Cash Forecast_8A import-export'!A$76:A$78,MATCH('Cash Forecast_8A'!B175,'Cash Forecast_8A import-export'!O$76:O$78,0)),"")</f>
        <v/>
      </c>
      <c r="D175" s="1224" t="str">
        <f>IFERROR(INDEX('Cash Forecast_8A import-export'!B$76:B$78,MATCH('Cash Forecast_8A'!B175,'Cash Forecast_8A import-export'!O$76:O$78,0)),"")</f>
        <v/>
      </c>
      <c r="E175" s="1193" t="str">
        <f>IFERROR(INDEX('Cash Forecast_8A import-export'!C$76:C$78,MATCH('Cash Forecast_8A'!B175,'Cash Forecast_8A import-export'!O$76:O$78,0)),"")</f>
        <v/>
      </c>
      <c r="F175" s="1226"/>
      <c r="G175" s="1193" t="str">
        <f>IFERROR(INDEX('Cash Forecast_8A import-export'!E$76:E$78,MATCH('Cash Forecast_8A'!B175,'Cash Forecast_8A import-export'!O$76:O$78,0)),"")</f>
        <v/>
      </c>
      <c r="H175" s="1226"/>
      <c r="I175" s="1227">
        <f t="shared" si="12"/>
        <v>0</v>
      </c>
      <c r="J175" s="1230"/>
      <c r="L175" s="1243"/>
      <c r="M175" s="1226"/>
      <c r="N175" s="1226"/>
      <c r="O175" s="1227">
        <f t="shared" si="13"/>
        <v>0</v>
      </c>
      <c r="P175" s="1244"/>
      <c r="R175" s="543"/>
      <c r="S175" s="542"/>
      <c r="T175" s="542"/>
      <c r="U175" s="542"/>
      <c r="V175" s="542"/>
      <c r="W175" s="542"/>
    </row>
    <row r="176" spans="2:23" ht="17.25" customHeight="1" x14ac:dyDescent="0.2">
      <c r="B176" s="1349" t="s">
        <v>1206</v>
      </c>
      <c r="C176" s="1229" t="str">
        <f>IFERROR(INDEX('Cash Forecast_8A import-export'!A$76:A$78,MATCH('Cash Forecast_8A'!B176,'Cash Forecast_8A import-export'!O$76:O$78,0)),"")</f>
        <v/>
      </c>
      <c r="D176" s="1224" t="str">
        <f>IFERROR(INDEX('Cash Forecast_8A import-export'!B$76:B$78,MATCH('Cash Forecast_8A'!B176,'Cash Forecast_8A import-export'!O$76:O$78,0)),"")</f>
        <v/>
      </c>
      <c r="E176" s="1193" t="str">
        <f>IFERROR(INDEX('Cash Forecast_8A import-export'!C$76:C$78,MATCH('Cash Forecast_8A'!B176,'Cash Forecast_8A import-export'!O$76:O$78,0)),"")</f>
        <v/>
      </c>
      <c r="F176" s="1226"/>
      <c r="G176" s="1193" t="str">
        <f>IFERROR(INDEX('Cash Forecast_8A import-export'!E$76:E$78,MATCH('Cash Forecast_8A'!B176,'Cash Forecast_8A import-export'!O$76:O$78,0)),"")</f>
        <v/>
      </c>
      <c r="H176" s="1226"/>
      <c r="I176" s="1227">
        <f t="shared" si="12"/>
        <v>0</v>
      </c>
      <c r="J176" s="1230"/>
      <c r="L176" s="1243"/>
      <c r="M176" s="1226"/>
      <c r="N176" s="1226"/>
      <c r="O176" s="1227">
        <f t="shared" si="13"/>
        <v>0</v>
      </c>
      <c r="P176" s="1244"/>
      <c r="R176" s="543"/>
      <c r="S176" s="542"/>
      <c r="T176" s="542"/>
      <c r="U176" s="542"/>
      <c r="V176" s="542"/>
      <c r="W176" s="542"/>
    </row>
    <row r="177" spans="2:23" ht="17.25" customHeight="1" x14ac:dyDescent="0.2">
      <c r="B177" s="1349" t="s">
        <v>1207</v>
      </c>
      <c r="C177" s="1229" t="str">
        <f>IFERROR(INDEX('Cash Forecast_8A import-export'!A$76:A$78,MATCH('Cash Forecast_8A'!B177,'Cash Forecast_8A import-export'!O$76:O$78,0)),"")</f>
        <v/>
      </c>
      <c r="D177" s="1224" t="str">
        <f>IFERROR(INDEX('Cash Forecast_8A import-export'!B$76:B$78,MATCH('Cash Forecast_8A'!B177,'Cash Forecast_8A import-export'!O$76:O$78,0)),"")</f>
        <v/>
      </c>
      <c r="E177" s="1193" t="str">
        <f>IFERROR(INDEX('Cash Forecast_8A import-export'!C$76:C$78,MATCH('Cash Forecast_8A'!B177,'Cash Forecast_8A import-export'!O$76:O$78,0)),"")</f>
        <v/>
      </c>
      <c r="F177" s="1226"/>
      <c r="G177" s="1193" t="str">
        <f>IFERROR(INDEX('Cash Forecast_8A import-export'!E$76:E$78,MATCH('Cash Forecast_8A'!B177,'Cash Forecast_8A import-export'!O$76:O$78,0)),"")</f>
        <v/>
      </c>
      <c r="H177" s="1226"/>
      <c r="I177" s="1227">
        <f t="shared" si="12"/>
        <v>0</v>
      </c>
      <c r="J177" s="1230"/>
      <c r="L177" s="1243"/>
      <c r="M177" s="1226"/>
      <c r="N177" s="1226"/>
      <c r="O177" s="1227">
        <f t="shared" si="13"/>
        <v>0</v>
      </c>
      <c r="P177" s="1244"/>
      <c r="R177" s="543"/>
      <c r="S177" s="542"/>
      <c r="T177" s="542"/>
      <c r="U177" s="542"/>
      <c r="V177" s="542"/>
      <c r="W177" s="542"/>
    </row>
    <row r="178" spans="2:23" ht="17.25" customHeight="1" x14ac:dyDescent="0.2">
      <c r="B178" s="1349" t="s">
        <v>1208</v>
      </c>
      <c r="C178" s="1229" t="str">
        <f>IFERROR(INDEX('Cash Forecast_8A import-export'!A$76:A$78,MATCH('Cash Forecast_8A'!B178,'Cash Forecast_8A import-export'!O$76:O$78,0)),"")</f>
        <v/>
      </c>
      <c r="D178" s="1224" t="str">
        <f>IFERROR(INDEX('Cash Forecast_8A import-export'!B$76:B$78,MATCH('Cash Forecast_8A'!B178,'Cash Forecast_8A import-export'!O$76:O$78,0)),"")</f>
        <v/>
      </c>
      <c r="E178" s="1193" t="str">
        <f>IFERROR(INDEX('Cash Forecast_8A import-export'!C$76:C$78,MATCH('Cash Forecast_8A'!B178,'Cash Forecast_8A import-export'!O$76:O$78,0)),"")</f>
        <v/>
      </c>
      <c r="F178" s="1226"/>
      <c r="G178" s="1193" t="str">
        <f>IFERROR(INDEX('Cash Forecast_8A import-export'!E$76:E$78,MATCH('Cash Forecast_8A'!B178,'Cash Forecast_8A import-export'!O$76:O$78,0)),"")</f>
        <v/>
      </c>
      <c r="H178" s="1226"/>
      <c r="I178" s="1227">
        <f t="shared" si="12"/>
        <v>0</v>
      </c>
      <c r="J178" s="1230"/>
      <c r="L178" s="1243"/>
      <c r="M178" s="1226"/>
      <c r="N178" s="1226"/>
      <c r="O178" s="1227">
        <f t="shared" si="13"/>
        <v>0</v>
      </c>
      <c r="P178" s="1244"/>
      <c r="R178" s="543"/>
      <c r="S178" s="542"/>
      <c r="T178" s="542"/>
      <c r="U178" s="542"/>
      <c r="V178" s="542"/>
      <c r="W178" s="542"/>
    </row>
    <row r="179" spans="2:23" ht="17.25" customHeight="1" x14ac:dyDescent="0.2">
      <c r="B179" s="1349" t="s">
        <v>1209</v>
      </c>
      <c r="C179" s="1229" t="str">
        <f>IFERROR(INDEX('Cash Forecast_8A import-export'!A$76:A$78,MATCH('Cash Forecast_8A'!B179,'Cash Forecast_8A import-export'!O$76:O$78,0)),"")</f>
        <v/>
      </c>
      <c r="D179" s="1224" t="str">
        <f>IFERROR(INDEX('Cash Forecast_8A import-export'!B$76:B$78,MATCH('Cash Forecast_8A'!B179,'Cash Forecast_8A import-export'!O$76:O$78,0)),"")</f>
        <v/>
      </c>
      <c r="E179" s="1193" t="str">
        <f>IFERROR(INDEX('Cash Forecast_8A import-export'!C$76:C$78,MATCH('Cash Forecast_8A'!B179,'Cash Forecast_8A import-export'!O$76:O$78,0)),"")</f>
        <v/>
      </c>
      <c r="F179" s="1226"/>
      <c r="G179" s="1193" t="str">
        <f>IFERROR(INDEX('Cash Forecast_8A import-export'!E$76:E$78,MATCH('Cash Forecast_8A'!B179,'Cash Forecast_8A import-export'!O$76:O$78,0)),"")</f>
        <v/>
      </c>
      <c r="H179" s="1226"/>
      <c r="I179" s="1227">
        <f t="shared" si="12"/>
        <v>0</v>
      </c>
      <c r="J179" s="1230"/>
      <c r="L179" s="1243"/>
      <c r="M179" s="1226"/>
      <c r="N179" s="1226"/>
      <c r="O179" s="1227">
        <f t="shared" si="13"/>
        <v>0</v>
      </c>
      <c r="P179" s="1244"/>
      <c r="R179" s="543"/>
      <c r="S179" s="542"/>
      <c r="T179" s="542"/>
      <c r="U179" s="542"/>
      <c r="V179" s="542"/>
      <c r="W179" s="542"/>
    </row>
    <row r="180" spans="2:23" ht="17.25" customHeight="1" x14ac:dyDescent="0.2">
      <c r="B180" s="1349" t="s">
        <v>1210</v>
      </c>
      <c r="C180" s="1229" t="str">
        <f>IFERROR(INDEX('Cash Forecast_8A import-export'!A$76:A$78,MATCH('Cash Forecast_8A'!B180,'Cash Forecast_8A import-export'!O$76:O$78,0)),"")</f>
        <v/>
      </c>
      <c r="D180" s="1224" t="str">
        <f>IFERROR(INDEX('Cash Forecast_8A import-export'!B$76:B$78,MATCH('Cash Forecast_8A'!B180,'Cash Forecast_8A import-export'!O$76:O$78,0)),"")</f>
        <v/>
      </c>
      <c r="E180" s="1193" t="str">
        <f>IFERROR(INDEX('Cash Forecast_8A import-export'!C$76:C$78,MATCH('Cash Forecast_8A'!B180,'Cash Forecast_8A import-export'!O$76:O$78,0)),"")</f>
        <v/>
      </c>
      <c r="F180" s="1226"/>
      <c r="G180" s="1193" t="str">
        <f>IFERROR(INDEX('Cash Forecast_8A import-export'!E$76:E$78,MATCH('Cash Forecast_8A'!B180,'Cash Forecast_8A import-export'!O$76:O$78,0)),"")</f>
        <v/>
      </c>
      <c r="H180" s="1226"/>
      <c r="I180" s="1227">
        <f t="shared" si="12"/>
        <v>0</v>
      </c>
      <c r="J180" s="1230"/>
      <c r="L180" s="1243"/>
      <c r="M180" s="1226"/>
      <c r="N180" s="1226"/>
      <c r="O180" s="1227">
        <f t="shared" si="13"/>
        <v>0</v>
      </c>
      <c r="P180" s="1244"/>
      <c r="R180" s="543"/>
      <c r="S180" s="542"/>
      <c r="T180" s="542"/>
      <c r="U180" s="542"/>
      <c r="V180" s="542"/>
      <c r="W180" s="542"/>
    </row>
    <row r="181" spans="2:23" ht="17.25" customHeight="1" x14ac:dyDescent="0.2">
      <c r="B181" s="1349" t="s">
        <v>1211</v>
      </c>
      <c r="C181" s="1229" t="str">
        <f>IFERROR(INDEX('Cash Forecast_8A import-export'!A$76:A$78,MATCH('Cash Forecast_8A'!B181,'Cash Forecast_8A import-export'!O$76:O$78,0)),"")</f>
        <v/>
      </c>
      <c r="D181" s="1224" t="str">
        <f>IFERROR(INDEX('Cash Forecast_8A import-export'!B$76:B$78,MATCH('Cash Forecast_8A'!B181,'Cash Forecast_8A import-export'!O$76:O$78,0)),"")</f>
        <v/>
      </c>
      <c r="E181" s="1193" t="str">
        <f>IFERROR(INDEX('Cash Forecast_8A import-export'!C$76:C$78,MATCH('Cash Forecast_8A'!B181,'Cash Forecast_8A import-export'!O$76:O$78,0)),"")</f>
        <v/>
      </c>
      <c r="F181" s="1226"/>
      <c r="G181" s="1193" t="str">
        <f>IFERROR(INDEX('Cash Forecast_8A import-export'!E$76:E$78,MATCH('Cash Forecast_8A'!B181,'Cash Forecast_8A import-export'!O$76:O$78,0)),"")</f>
        <v/>
      </c>
      <c r="H181" s="1226"/>
      <c r="I181" s="1227">
        <f t="shared" si="12"/>
        <v>0</v>
      </c>
      <c r="J181" s="1230"/>
      <c r="L181" s="1243"/>
      <c r="M181" s="1226"/>
      <c r="N181" s="1226"/>
      <c r="O181" s="1227">
        <f t="shared" si="13"/>
        <v>0</v>
      </c>
      <c r="P181" s="1244"/>
      <c r="R181" s="543"/>
      <c r="S181" s="542"/>
      <c r="T181" s="542"/>
      <c r="U181" s="542"/>
      <c r="V181" s="542"/>
      <c r="W181" s="542"/>
    </row>
    <row r="182" spans="2:23" ht="17.25" customHeight="1" x14ac:dyDescent="0.2">
      <c r="B182" s="1349" t="s">
        <v>1212</v>
      </c>
      <c r="C182" s="1229" t="str">
        <f>IFERROR(INDEX('Cash Forecast_8A import-export'!A$76:A$78,MATCH('Cash Forecast_8A'!B182,'Cash Forecast_8A import-export'!O$76:O$78,0)),"")</f>
        <v/>
      </c>
      <c r="D182" s="1224" t="str">
        <f>IFERROR(INDEX('Cash Forecast_8A import-export'!B$76:B$78,MATCH('Cash Forecast_8A'!B182,'Cash Forecast_8A import-export'!O$76:O$78,0)),"")</f>
        <v/>
      </c>
      <c r="E182" s="1193" t="str">
        <f>IFERROR(INDEX('Cash Forecast_8A import-export'!C$76:C$78,MATCH('Cash Forecast_8A'!B182,'Cash Forecast_8A import-export'!O$76:O$78,0)),"")</f>
        <v/>
      </c>
      <c r="F182" s="1226"/>
      <c r="G182" s="1193" t="str">
        <f>IFERROR(INDEX('Cash Forecast_8A import-export'!E$76:E$78,MATCH('Cash Forecast_8A'!B182,'Cash Forecast_8A import-export'!O$76:O$78,0)),"")</f>
        <v/>
      </c>
      <c r="H182" s="1226"/>
      <c r="I182" s="1227">
        <f t="shared" si="12"/>
        <v>0</v>
      </c>
      <c r="J182" s="1230"/>
      <c r="L182" s="1243"/>
      <c r="M182" s="1226"/>
      <c r="N182" s="1226"/>
      <c r="O182" s="1227">
        <f t="shared" si="13"/>
        <v>0</v>
      </c>
      <c r="P182" s="1244"/>
      <c r="R182" s="543"/>
      <c r="S182" s="542"/>
      <c r="T182" s="542"/>
      <c r="U182" s="542"/>
      <c r="V182" s="542"/>
      <c r="W182" s="542"/>
    </row>
    <row r="183" spans="2:23" ht="17.25" customHeight="1" x14ac:dyDescent="0.2">
      <c r="B183" s="1349" t="s">
        <v>1213</v>
      </c>
      <c r="C183" s="1229" t="str">
        <f>IFERROR(INDEX('Cash Forecast_8A import-export'!A$76:A$78,MATCH('Cash Forecast_8A'!B183,'Cash Forecast_8A import-export'!O$76:O$78,0)),"")</f>
        <v/>
      </c>
      <c r="D183" s="1224" t="str">
        <f>IFERROR(INDEX('Cash Forecast_8A import-export'!B$76:B$78,MATCH('Cash Forecast_8A'!B183,'Cash Forecast_8A import-export'!O$76:O$78,0)),"")</f>
        <v/>
      </c>
      <c r="E183" s="1193" t="str">
        <f>IFERROR(INDEX('Cash Forecast_8A import-export'!C$76:C$78,MATCH('Cash Forecast_8A'!B183,'Cash Forecast_8A import-export'!O$76:O$78,0)),"")</f>
        <v/>
      </c>
      <c r="F183" s="1226"/>
      <c r="G183" s="1193" t="str">
        <f>IFERROR(INDEX('Cash Forecast_8A import-export'!E$76:E$78,MATCH('Cash Forecast_8A'!B183,'Cash Forecast_8A import-export'!O$76:O$78,0)),"")</f>
        <v/>
      </c>
      <c r="H183" s="1226"/>
      <c r="I183" s="1227">
        <f t="shared" si="12"/>
        <v>0</v>
      </c>
      <c r="J183" s="1230"/>
      <c r="L183" s="1243"/>
      <c r="M183" s="1226"/>
      <c r="N183" s="1226"/>
      <c r="O183" s="1227">
        <f t="shared" si="13"/>
        <v>0</v>
      </c>
      <c r="P183" s="1244"/>
      <c r="R183" s="543"/>
      <c r="S183" s="542"/>
      <c r="T183" s="542"/>
      <c r="U183" s="542"/>
      <c r="V183" s="542"/>
      <c r="W183" s="542"/>
    </row>
    <row r="184" spans="2:23" ht="17.25" customHeight="1" x14ac:dyDescent="0.2">
      <c r="B184" s="1349" t="s">
        <v>1214</v>
      </c>
      <c r="C184" s="1229" t="str">
        <f>IFERROR(INDEX('Cash Forecast_8A import-export'!A$76:A$78,MATCH('Cash Forecast_8A'!B184,'Cash Forecast_8A import-export'!O$76:O$78,0)),"")</f>
        <v/>
      </c>
      <c r="D184" s="1224" t="str">
        <f>IFERROR(INDEX('Cash Forecast_8A import-export'!B$76:B$78,MATCH('Cash Forecast_8A'!B184,'Cash Forecast_8A import-export'!O$76:O$78,0)),"")</f>
        <v/>
      </c>
      <c r="E184" s="1193" t="str">
        <f>IFERROR(INDEX('Cash Forecast_8A import-export'!C$76:C$78,MATCH('Cash Forecast_8A'!B184,'Cash Forecast_8A import-export'!O$76:O$78,0)),"")</f>
        <v/>
      </c>
      <c r="F184" s="1226"/>
      <c r="G184" s="1193" t="str">
        <f>IFERROR(INDEX('Cash Forecast_8A import-export'!E$76:E$78,MATCH('Cash Forecast_8A'!B184,'Cash Forecast_8A import-export'!O$76:O$78,0)),"")</f>
        <v/>
      </c>
      <c r="H184" s="1226"/>
      <c r="I184" s="1227">
        <f t="shared" si="12"/>
        <v>0</v>
      </c>
      <c r="J184" s="1230"/>
      <c r="L184" s="1243"/>
      <c r="M184" s="1226"/>
      <c r="N184" s="1226"/>
      <c r="O184" s="1227">
        <f t="shared" si="13"/>
        <v>0</v>
      </c>
      <c r="P184" s="1244"/>
      <c r="R184" s="543"/>
      <c r="S184" s="542"/>
      <c r="T184" s="542"/>
      <c r="U184" s="542"/>
      <c r="V184" s="542"/>
      <c r="W184" s="542"/>
    </row>
    <row r="185" spans="2:23" ht="17.25" customHeight="1" x14ac:dyDescent="0.2">
      <c r="B185" s="1349" t="s">
        <v>1215</v>
      </c>
      <c r="C185" s="1229" t="str">
        <f>IFERROR(INDEX('Cash Forecast_8A import-export'!A$76:A$78,MATCH('Cash Forecast_8A'!B185,'Cash Forecast_8A import-export'!O$76:O$78,0)),"")</f>
        <v/>
      </c>
      <c r="D185" s="1224" t="str">
        <f>IFERROR(INDEX('Cash Forecast_8A import-export'!B$76:B$78,MATCH('Cash Forecast_8A'!B185,'Cash Forecast_8A import-export'!O$76:O$78,0)),"")</f>
        <v/>
      </c>
      <c r="E185" s="1193" t="str">
        <f>IFERROR(INDEX('Cash Forecast_8A import-export'!C$76:C$78,MATCH('Cash Forecast_8A'!B185,'Cash Forecast_8A import-export'!O$76:O$78,0)),"")</f>
        <v/>
      </c>
      <c r="F185" s="1226"/>
      <c r="G185" s="1193" t="str">
        <f>IFERROR(INDEX('Cash Forecast_8A import-export'!E$76:E$78,MATCH('Cash Forecast_8A'!B185,'Cash Forecast_8A import-export'!O$76:O$78,0)),"")</f>
        <v/>
      </c>
      <c r="H185" s="1226"/>
      <c r="I185" s="1227">
        <f t="shared" si="12"/>
        <v>0</v>
      </c>
      <c r="J185" s="1230"/>
      <c r="L185" s="1243"/>
      <c r="M185" s="1226"/>
      <c r="N185" s="1226"/>
      <c r="O185" s="1227">
        <f t="shared" si="13"/>
        <v>0</v>
      </c>
      <c r="P185" s="1244"/>
      <c r="R185" s="543"/>
      <c r="S185" s="542"/>
      <c r="T185" s="542"/>
      <c r="U185" s="542"/>
      <c r="V185" s="542"/>
      <c r="W185" s="542"/>
    </row>
    <row r="186" spans="2:23" ht="17.25" customHeight="1" x14ac:dyDescent="0.2">
      <c r="B186" s="1349" t="s">
        <v>1216</v>
      </c>
      <c r="C186" s="1229" t="str">
        <f>IFERROR(INDEX('Cash Forecast_8A import-export'!A$76:A$78,MATCH('Cash Forecast_8A'!B186,'Cash Forecast_8A import-export'!O$76:O$78,0)),"")</f>
        <v/>
      </c>
      <c r="D186" s="1224" t="str">
        <f>IFERROR(INDEX('Cash Forecast_8A import-export'!B$76:B$78,MATCH('Cash Forecast_8A'!B186,'Cash Forecast_8A import-export'!O$76:O$78,0)),"")</f>
        <v/>
      </c>
      <c r="E186" s="1193" t="str">
        <f>IFERROR(INDEX('Cash Forecast_8A import-export'!C$76:C$78,MATCH('Cash Forecast_8A'!B186,'Cash Forecast_8A import-export'!O$76:O$78,0)),"")</f>
        <v/>
      </c>
      <c r="F186" s="1226"/>
      <c r="G186" s="1193" t="str">
        <f>IFERROR(INDEX('Cash Forecast_8A import-export'!E$76:E$78,MATCH('Cash Forecast_8A'!B186,'Cash Forecast_8A import-export'!O$76:O$78,0)),"")</f>
        <v/>
      </c>
      <c r="H186" s="1226"/>
      <c r="I186" s="1227">
        <f t="shared" si="12"/>
        <v>0</v>
      </c>
      <c r="J186" s="1230"/>
      <c r="L186" s="1243"/>
      <c r="M186" s="1226"/>
      <c r="N186" s="1226"/>
      <c r="O186" s="1227">
        <f t="shared" si="13"/>
        <v>0</v>
      </c>
      <c r="P186" s="1244"/>
      <c r="R186" s="543"/>
      <c r="S186" s="542"/>
      <c r="T186" s="542"/>
      <c r="U186" s="542"/>
      <c r="V186" s="542"/>
      <c r="W186" s="542"/>
    </row>
    <row r="187" spans="2:23" ht="17.25" customHeight="1" x14ac:dyDescent="0.2">
      <c r="B187" s="1349" t="s">
        <v>1217</v>
      </c>
      <c r="C187" s="1229" t="str">
        <f>IFERROR(INDEX('Cash Forecast_8A import-export'!A$76:A$78,MATCH('Cash Forecast_8A'!B187,'Cash Forecast_8A import-export'!O$76:O$78,0)),"")</f>
        <v/>
      </c>
      <c r="D187" s="1224" t="str">
        <f>IFERROR(INDEX('Cash Forecast_8A import-export'!B$76:B$78,MATCH('Cash Forecast_8A'!B187,'Cash Forecast_8A import-export'!O$76:O$78,0)),"")</f>
        <v/>
      </c>
      <c r="E187" s="1193" t="str">
        <f>IFERROR(INDEX('Cash Forecast_8A import-export'!C$76:C$78,MATCH('Cash Forecast_8A'!B187,'Cash Forecast_8A import-export'!O$76:O$78,0)),"")</f>
        <v/>
      </c>
      <c r="F187" s="1226"/>
      <c r="G187" s="1193" t="str">
        <f>IFERROR(INDEX('Cash Forecast_8A import-export'!E$76:E$78,MATCH('Cash Forecast_8A'!B187,'Cash Forecast_8A import-export'!O$76:O$78,0)),"")</f>
        <v/>
      </c>
      <c r="H187" s="1226"/>
      <c r="I187" s="1227">
        <f t="shared" si="12"/>
        <v>0</v>
      </c>
      <c r="J187" s="1230"/>
      <c r="L187" s="1243"/>
      <c r="M187" s="1226"/>
      <c r="N187" s="1226"/>
      <c r="O187" s="1227">
        <f t="shared" si="13"/>
        <v>0</v>
      </c>
      <c r="P187" s="1244"/>
      <c r="R187" s="543"/>
      <c r="S187" s="542"/>
      <c r="T187" s="542"/>
      <c r="U187" s="542"/>
      <c r="V187" s="542"/>
      <c r="W187" s="542"/>
    </row>
    <row r="188" spans="2:23" ht="17.25" customHeight="1" x14ac:dyDescent="0.2">
      <c r="B188" s="1349" t="s">
        <v>1218</v>
      </c>
      <c r="C188" s="1229" t="str">
        <f>IFERROR(INDEX('Cash Forecast_8A import-export'!A$76:A$78,MATCH('Cash Forecast_8A'!B188,'Cash Forecast_8A import-export'!O$76:O$78,0)),"")</f>
        <v/>
      </c>
      <c r="D188" s="1224" t="str">
        <f>IFERROR(INDEX('Cash Forecast_8A import-export'!B$76:B$78,MATCH('Cash Forecast_8A'!B188,'Cash Forecast_8A import-export'!O$76:O$78,0)),"")</f>
        <v/>
      </c>
      <c r="E188" s="1193" t="str">
        <f>IFERROR(INDEX('Cash Forecast_8A import-export'!C$76:C$78,MATCH('Cash Forecast_8A'!B188,'Cash Forecast_8A import-export'!O$76:O$78,0)),"")</f>
        <v/>
      </c>
      <c r="F188" s="1226"/>
      <c r="G188" s="1193" t="str">
        <f>IFERROR(INDEX('Cash Forecast_8A import-export'!E$76:E$78,MATCH('Cash Forecast_8A'!B188,'Cash Forecast_8A import-export'!O$76:O$78,0)),"")</f>
        <v/>
      </c>
      <c r="H188" s="1226"/>
      <c r="I188" s="1227">
        <f t="shared" si="12"/>
        <v>0</v>
      </c>
      <c r="J188" s="1230"/>
      <c r="L188" s="1243"/>
      <c r="M188" s="1226"/>
      <c r="N188" s="1226"/>
      <c r="O188" s="1227">
        <f t="shared" si="13"/>
        <v>0</v>
      </c>
      <c r="P188" s="1244"/>
      <c r="R188" s="543"/>
      <c r="S188" s="542"/>
      <c r="T188" s="542"/>
      <c r="U188" s="542"/>
      <c r="V188" s="542"/>
      <c r="W188" s="542"/>
    </row>
    <row r="189" spans="2:23" ht="17.25" customHeight="1" x14ac:dyDescent="0.2">
      <c r="B189" s="1349" t="s">
        <v>1219</v>
      </c>
      <c r="C189" s="1229" t="str">
        <f>IFERROR(INDEX('Cash Forecast_8A import-export'!A$76:A$78,MATCH('Cash Forecast_8A'!B189,'Cash Forecast_8A import-export'!O$76:O$78,0)),"")</f>
        <v/>
      </c>
      <c r="D189" s="1224" t="str">
        <f>IFERROR(INDEX('Cash Forecast_8A import-export'!B$76:B$78,MATCH('Cash Forecast_8A'!B189,'Cash Forecast_8A import-export'!O$76:O$78,0)),"")</f>
        <v/>
      </c>
      <c r="E189" s="1193" t="str">
        <f>IFERROR(INDEX('Cash Forecast_8A import-export'!C$76:C$78,MATCH('Cash Forecast_8A'!B189,'Cash Forecast_8A import-export'!O$76:O$78,0)),"")</f>
        <v/>
      </c>
      <c r="F189" s="1226"/>
      <c r="G189" s="1193" t="str">
        <f>IFERROR(INDEX('Cash Forecast_8A import-export'!E$76:E$78,MATCH('Cash Forecast_8A'!B189,'Cash Forecast_8A import-export'!O$76:O$78,0)),"")</f>
        <v/>
      </c>
      <c r="H189" s="1226"/>
      <c r="I189" s="1227">
        <f t="shared" si="12"/>
        <v>0</v>
      </c>
      <c r="J189" s="1230"/>
      <c r="L189" s="1243"/>
      <c r="M189" s="1226"/>
      <c r="N189" s="1226"/>
      <c r="O189" s="1227">
        <f t="shared" si="13"/>
        <v>0</v>
      </c>
      <c r="P189" s="1244"/>
      <c r="R189" s="543"/>
      <c r="S189" s="542"/>
      <c r="T189" s="542"/>
      <c r="U189" s="542"/>
      <c r="V189" s="542"/>
      <c r="W189" s="542"/>
    </row>
    <row r="190" spans="2:23" ht="17.25" customHeight="1" x14ac:dyDescent="0.2">
      <c r="B190" s="1349" t="s">
        <v>1220</v>
      </c>
      <c r="C190" s="1229" t="str">
        <f>IFERROR(INDEX('Cash Forecast_8A import-export'!A$76:A$78,MATCH('Cash Forecast_8A'!B190,'Cash Forecast_8A import-export'!O$76:O$78,0)),"")</f>
        <v/>
      </c>
      <c r="D190" s="1224" t="str">
        <f>IFERROR(INDEX('Cash Forecast_8A import-export'!B$76:B$78,MATCH('Cash Forecast_8A'!B190,'Cash Forecast_8A import-export'!O$76:O$78,0)),"")</f>
        <v/>
      </c>
      <c r="E190" s="1193" t="str">
        <f>IFERROR(INDEX('Cash Forecast_8A import-export'!C$76:C$78,MATCH('Cash Forecast_8A'!B190,'Cash Forecast_8A import-export'!O$76:O$78,0)),"")</f>
        <v/>
      </c>
      <c r="F190" s="1226"/>
      <c r="G190" s="1193" t="str">
        <f>IFERROR(INDEX('Cash Forecast_8A import-export'!E$76:E$78,MATCH('Cash Forecast_8A'!B190,'Cash Forecast_8A import-export'!O$76:O$78,0)),"")</f>
        <v/>
      </c>
      <c r="H190" s="1226"/>
      <c r="I190" s="1227">
        <f t="shared" si="12"/>
        <v>0</v>
      </c>
      <c r="J190" s="1230"/>
      <c r="L190" s="1243"/>
      <c r="M190" s="1226"/>
      <c r="N190" s="1226"/>
      <c r="O190" s="1227">
        <f t="shared" si="13"/>
        <v>0</v>
      </c>
      <c r="P190" s="1244"/>
      <c r="R190" s="543"/>
      <c r="S190" s="542"/>
      <c r="T190" s="542"/>
      <c r="U190" s="542"/>
      <c r="V190" s="542"/>
      <c r="W190" s="542"/>
    </row>
    <row r="191" spans="2:23" ht="27.75" customHeight="1" thickBot="1" x14ac:dyDescent="0.25">
      <c r="C191" s="1202" t="s">
        <v>294</v>
      </c>
      <c r="D191" s="1211"/>
      <c r="E191" s="1233">
        <f>ROUND(SUM(E141:E190),2)</f>
        <v>4051900.06</v>
      </c>
      <c r="F191" s="1233">
        <f>ROUND(SUM(F141:F190),2)</f>
        <v>5608994.1799999997</v>
      </c>
      <c r="G191" s="1233">
        <f>ROUND(SUM(G141:G190),2)</f>
        <v>724627.05</v>
      </c>
      <c r="H191" s="1233">
        <f>ROUND(SUM(H141:H190),2)</f>
        <v>0</v>
      </c>
      <c r="I191" s="1233">
        <f>ROUND(SUM(I141:I190),2)</f>
        <v>5608994.1799999997</v>
      </c>
      <c r="J191" s="1234"/>
      <c r="L191" s="1245">
        <f>ROUND(SUM(L141:L190),2)</f>
        <v>0</v>
      </c>
      <c r="M191" s="1233">
        <f>ROUND(SUM(M141:M190),2)</f>
        <v>0</v>
      </c>
      <c r="N191" s="1233">
        <f>ROUND(SUM(N140:N141),2)</f>
        <v>0</v>
      </c>
      <c r="O191" s="1233">
        <f>ROUND(SUM(O141:O190),2)</f>
        <v>0</v>
      </c>
      <c r="P191" s="1234"/>
      <c r="Q191" s="667"/>
      <c r="R191" s="543"/>
      <c r="S191" s="542"/>
      <c r="T191" s="542"/>
      <c r="U191" s="542"/>
      <c r="V191" s="542"/>
      <c r="W191" s="542"/>
    </row>
    <row r="192" spans="2:23" ht="30" customHeight="1" x14ac:dyDescent="0.2">
      <c r="R192" s="543"/>
      <c r="S192" s="542"/>
      <c r="T192" s="542"/>
      <c r="U192" s="542"/>
      <c r="V192" s="542"/>
      <c r="W192" s="542"/>
    </row>
    <row r="193" spans="1:21" ht="66.599999999999994" customHeight="1" x14ac:dyDescent="0.2">
      <c r="C193" s="487" t="s">
        <v>293</v>
      </c>
      <c r="E193" s="76" t="str">
        <f>IF(AND(ROUND(E22,0)=ROUND(E137,0),ROUND(E137,0)=ROUND(E191,0)),"OK","WARNING - Sum of the three tables not matching")</f>
        <v>OK</v>
      </c>
      <c r="F193" s="76" t="str">
        <f>IF(AND(ROUND(F22,0)=ROUND(F137,0),ROUND(F137,0)=ROUND(F191,0)),"OK","WARNING - Sum of the three tables not matching")</f>
        <v>OK</v>
      </c>
      <c r="G193" s="76" t="str">
        <f>IF(AND(ROUND(G22,0)=ROUND(G137,0),ROUND(G137,0)=ROUND(G191,0)),"OK","WARNING - Sum of the three tables not matching")</f>
        <v>OK</v>
      </c>
      <c r="H193" s="76" t="str">
        <f>IF(AND(ROUND(H22,0)=ROUND(H137,0),ROUND(H137,0)=ROUND(H191,0)),"OK","WARNING - Sum of the three tables not matching")</f>
        <v>OK</v>
      </c>
      <c r="I193" s="76" t="str">
        <f>IF(AND(ROUND(I22,0)=ROUND(I137,0),ROUND(I137,0)=ROUND(I191,0)),"OK","WARNING - Sum of the three tables not matching")</f>
        <v>OK</v>
      </c>
      <c r="J193" s="524"/>
      <c r="K193" s="523"/>
      <c r="L193" s="76" t="str">
        <f>IF(AND(ROUND(L22,0)=ROUND(L137,0),ROUND(L137,0)=ROUND(L191,0)),"OK","WARNING - Sum of the three tables not matching")</f>
        <v>OK</v>
      </c>
      <c r="M193" s="76" t="str">
        <f>IF(AND(ROUND(M22,0)=ROUND(M137,0),ROUND(M137,0)=ROUND(M191,0)),"OK","WARNING - Sum of the three tables not matching")</f>
        <v>OK</v>
      </c>
      <c r="N193" s="76" t="str">
        <f>IF(AND(ROUND(N22,0)=ROUND(N137,0),ROUND(N137,0)=ROUND(N191,0)),"OK","WARNING - Sum of the three tables not matching")</f>
        <v>OK</v>
      </c>
      <c r="O193" s="76" t="str">
        <f>IF(AND(ROUND(O22,0)=ROUND(O137,0),ROUND(O137,0)=ROUND(O191,0)),"OK","WARNING - Sum of the three tables not matching")</f>
        <v>OK</v>
      </c>
    </row>
    <row r="197" spans="1:21" ht="15" thickBot="1" x14ac:dyDescent="0.25"/>
    <row r="198" spans="1:21" s="515" customFormat="1" ht="18" x14ac:dyDescent="0.25">
      <c r="A198" s="1349"/>
      <c r="B198" s="1349"/>
      <c r="C198" s="867" t="s">
        <v>351</v>
      </c>
      <c r="D198" s="868"/>
      <c r="E198" s="868"/>
      <c r="F198" s="869"/>
      <c r="G198" s="869"/>
      <c r="H198" s="869"/>
      <c r="I198" s="869"/>
      <c r="J198" s="869"/>
      <c r="K198" s="869"/>
      <c r="L198" s="869"/>
      <c r="M198" s="870"/>
      <c r="N198" s="516"/>
      <c r="Q198" s="513"/>
      <c r="R198" s="514"/>
      <c r="S198" s="513"/>
      <c r="T198" s="513"/>
      <c r="U198" s="513"/>
    </row>
    <row r="199" spans="1:21" s="515" customFormat="1" ht="21.75" customHeight="1" x14ac:dyDescent="0.2">
      <c r="A199" s="1349"/>
      <c r="B199" s="1349"/>
      <c r="C199" s="871"/>
      <c r="D199" s="860" t="s">
        <v>350</v>
      </c>
      <c r="E199" s="880" t="str">
        <f>'Cash Forecast_8A import-export'!C87</f>
        <v>01/Ene/2021-31/Mar/2021</v>
      </c>
      <c r="F199" s="880" t="str">
        <f>'Cash Forecast_8A import-export'!D87</f>
        <v>01/Abr/2021-30/Jun/2021</v>
      </c>
      <c r="G199" s="880" t="str">
        <f>'Cash Forecast_8A import-export'!E87</f>
        <v>01/Jul/2021-30/Set/2021</v>
      </c>
      <c r="H199" s="880" t="str">
        <f>'Cash Forecast_8A import-export'!F87</f>
        <v>01/Oct/2021-31/Dic/2021</v>
      </c>
      <c r="I199" s="861" t="s">
        <v>106</v>
      </c>
      <c r="J199" s="880" t="str">
        <f>'Cash Forecast_8A import-export'!H87</f>
        <v>01/Ene/2022-31/Mar/2022</v>
      </c>
      <c r="K199" s="880" t="str">
        <f>'Cash Forecast_8A import-export'!I87</f>
        <v>01/Abr/2022-30/Jun/2022</v>
      </c>
      <c r="L199" s="861" t="s">
        <v>106</v>
      </c>
      <c r="M199" s="872"/>
      <c r="N199" s="516"/>
      <c r="Q199" s="513"/>
      <c r="R199" s="514"/>
      <c r="S199" s="513"/>
      <c r="T199" s="513"/>
      <c r="U199" s="513"/>
    </row>
    <row r="200" spans="1:21" s="515" customFormat="1" ht="24.75" customHeight="1" x14ac:dyDescent="0.2">
      <c r="A200" s="1349"/>
      <c r="B200" s="1349"/>
      <c r="C200" s="871"/>
      <c r="D200" s="862" t="s">
        <v>373</v>
      </c>
      <c r="E200" s="863">
        <f>INDEX('Cash Forecast_8A import-export'!C$88:C$91,MATCH('Cash Forecast_8A'!$D200,'Cash Forecast_8A import-export'!$B$88:$B$91,0))</f>
        <v>1770367.34391409</v>
      </c>
      <c r="F200" s="863">
        <f>INDEX('Cash Forecast_8A import-export'!D$88:D$91,MATCH('Cash Forecast_8A'!$D200,'Cash Forecast_8A import-export'!$B$88:$B$91,0))</f>
        <v>1147399.2977235899</v>
      </c>
      <c r="G200" s="863">
        <f>INDEX('Cash Forecast_8A import-export'!E$88:E$91,MATCH('Cash Forecast_8A'!$D200,'Cash Forecast_8A import-export'!$B$88:$B$91,0))</f>
        <v>629617.86680434004</v>
      </c>
      <c r="H200" s="863">
        <f>INDEX('Cash Forecast_8A import-export'!F$88:F$91,MATCH('Cash Forecast_8A'!$D200,'Cash Forecast_8A import-export'!$B$88:$B$91,0))</f>
        <v>504515.55248114403</v>
      </c>
      <c r="I200" s="863">
        <f>SUM(E200:H200)</f>
        <v>4051900.0609231642</v>
      </c>
      <c r="J200" s="863">
        <f>INDEX('Cash Forecast_8A import-export'!H$88:H$91,MATCH('Cash Forecast_8A'!$D200,'Cash Forecast_8A import-export'!$B$88:$B$91,0))</f>
        <v>452150.714957088</v>
      </c>
      <c r="K200" s="863">
        <f>INDEX('Cash Forecast_8A import-export'!I$88:I$91,MATCH('Cash Forecast_8A'!$D200,'Cash Forecast_8A import-export'!$B$88:$B$91,0))</f>
        <v>272476.33119440399</v>
      </c>
      <c r="L200" s="863">
        <f>SUM(J200:K200)</f>
        <v>724627.04615149205</v>
      </c>
      <c r="M200" s="873">
        <f>I200+L200</f>
        <v>4776527.1070746565</v>
      </c>
      <c r="N200" s="529" t="s">
        <v>201</v>
      </c>
      <c r="Q200" s="513"/>
      <c r="R200" s="514"/>
      <c r="S200" s="513"/>
      <c r="T200" s="513"/>
      <c r="U200" s="513"/>
    </row>
    <row r="201" spans="1:21" s="515" customFormat="1" ht="21.75" customHeight="1" x14ac:dyDescent="0.2">
      <c r="A201" s="1349"/>
      <c r="B201" s="1349"/>
      <c r="C201" s="2017" t="s">
        <v>120</v>
      </c>
      <c r="D201" s="865" t="s">
        <v>372</v>
      </c>
      <c r="E201" s="1321"/>
      <c r="F201" s="1321">
        <v>123630.08</v>
      </c>
      <c r="G201" s="1321"/>
      <c r="H201" s="1321">
        <v>50000</v>
      </c>
      <c r="I201" s="863">
        <f>SUM(E201:H201)</f>
        <v>173630.08000000002</v>
      </c>
      <c r="J201" s="1321"/>
      <c r="K201" s="1321"/>
      <c r="L201" s="863">
        <f>SUM(J201:K201)</f>
        <v>0</v>
      </c>
      <c r="M201" s="873">
        <f>I201+L201</f>
        <v>173630.08000000002</v>
      </c>
      <c r="N201" s="529"/>
      <c r="Q201" s="513"/>
      <c r="R201" s="514"/>
      <c r="S201" s="513"/>
      <c r="T201" s="513"/>
      <c r="U201" s="513"/>
    </row>
    <row r="202" spans="1:21" s="515" customFormat="1" ht="27" customHeight="1" x14ac:dyDescent="0.2">
      <c r="A202" s="1349"/>
      <c r="B202" s="1349"/>
      <c r="C202" s="2018"/>
      <c r="D202" s="865" t="s">
        <v>371</v>
      </c>
      <c r="E202" s="1321">
        <v>1483468.8</v>
      </c>
      <c r="F202" s="1321">
        <v>1767228.99</v>
      </c>
      <c r="G202" s="1321">
        <v>1127379.93</v>
      </c>
      <c r="H202" s="1321">
        <v>1057286.42</v>
      </c>
      <c r="I202" s="863">
        <f>SUM(E202:H202)</f>
        <v>5435364.1399999997</v>
      </c>
      <c r="J202" s="1321"/>
      <c r="K202" s="1321"/>
      <c r="L202" s="863">
        <f>SUM(J202:K202)</f>
        <v>0</v>
      </c>
      <c r="M202" s="873">
        <f t="shared" ref="M202:M203" si="14">I202+L202</f>
        <v>5435364.1399999997</v>
      </c>
      <c r="N202" s="529"/>
      <c r="Q202" s="513"/>
      <c r="R202" s="514"/>
      <c r="S202" s="513"/>
      <c r="T202" s="513"/>
      <c r="U202" s="513"/>
    </row>
    <row r="203" spans="1:21" s="515" customFormat="1" ht="21.75" customHeight="1" x14ac:dyDescent="0.2">
      <c r="A203" s="1349"/>
      <c r="B203" s="1349"/>
      <c r="C203" s="2018"/>
      <c r="D203" s="862" t="s">
        <v>370</v>
      </c>
      <c r="E203" s="866"/>
      <c r="F203" s="866"/>
      <c r="G203" s="866"/>
      <c r="H203" s="866"/>
      <c r="I203" s="863">
        <f>SUM(E203:H203)</f>
        <v>0</v>
      </c>
      <c r="J203" s="866"/>
      <c r="K203" s="866"/>
      <c r="L203" s="863">
        <f>SUM(J203:K203)</f>
        <v>0</v>
      </c>
      <c r="M203" s="873">
        <f t="shared" si="14"/>
        <v>0</v>
      </c>
      <c r="N203" s="529" t="s">
        <v>201</v>
      </c>
      <c r="Q203" s="513"/>
      <c r="R203" s="514"/>
      <c r="S203" s="513"/>
      <c r="T203" s="513"/>
      <c r="U203" s="513"/>
    </row>
    <row r="204" spans="1:21" s="515" customFormat="1" ht="30" customHeight="1" x14ac:dyDescent="0.2">
      <c r="A204" s="1349"/>
      <c r="B204" s="1349"/>
      <c r="C204" s="2019"/>
      <c r="D204" s="882" t="s">
        <v>106</v>
      </c>
      <c r="E204" s="864">
        <f>ROUND(SUM(E201:E203),2)</f>
        <v>1483468.8</v>
      </c>
      <c r="F204" s="864">
        <f>ROUND(SUM(F201:F203),2)</f>
        <v>1890859.07</v>
      </c>
      <c r="G204" s="864">
        <f>ROUND(SUM(G201:G203),2)</f>
        <v>1127379.93</v>
      </c>
      <c r="H204" s="864">
        <f>ROUND(SUM(H201:H203),2)</f>
        <v>1107286.42</v>
      </c>
      <c r="I204" s="864">
        <f>ROUND(SUM(E204:H204),2)</f>
        <v>5608994.2199999997</v>
      </c>
      <c r="J204" s="864">
        <f>ROUND(SUM(J201:J203),2)</f>
        <v>0</v>
      </c>
      <c r="K204" s="864">
        <f>ROUND(SUM(K201:K203),2)</f>
        <v>0</v>
      </c>
      <c r="L204" s="864">
        <f>ROUND(SUM(J204:K204),2)</f>
        <v>0</v>
      </c>
      <c r="M204" s="873">
        <f>I204+L204</f>
        <v>5608994.2199999997</v>
      </c>
      <c r="N204" s="529"/>
      <c r="Q204" s="513"/>
      <c r="R204" s="514"/>
      <c r="S204" s="513"/>
      <c r="T204" s="513"/>
      <c r="U204" s="513"/>
    </row>
    <row r="205" spans="1:21" s="515" customFormat="1" ht="26.45" customHeight="1" x14ac:dyDescent="0.2">
      <c r="A205" s="1349"/>
      <c r="B205" s="1349"/>
      <c r="C205" s="2006" t="s">
        <v>342</v>
      </c>
      <c r="D205" s="865" t="s">
        <v>372</v>
      </c>
      <c r="E205" s="1321"/>
      <c r="F205" s="1321"/>
      <c r="G205" s="1321"/>
      <c r="H205" s="1321"/>
      <c r="I205" s="864">
        <f>SUM(E205:H205)</f>
        <v>0</v>
      </c>
      <c r="J205" s="1321"/>
      <c r="K205" s="1321"/>
      <c r="L205" s="864">
        <f>SUM(J205:K205)</f>
        <v>0</v>
      </c>
      <c r="M205" s="873">
        <f>I205+L205</f>
        <v>0</v>
      </c>
      <c r="N205" s="529" t="s">
        <v>203</v>
      </c>
      <c r="Q205" s="513"/>
      <c r="R205" s="514"/>
      <c r="S205" s="513"/>
      <c r="T205" s="513"/>
      <c r="U205" s="513"/>
    </row>
    <row r="206" spans="1:21" s="515" customFormat="1" ht="26.45" customHeight="1" x14ac:dyDescent="0.2">
      <c r="A206" s="1349"/>
      <c r="B206" s="1349"/>
      <c r="C206" s="2007"/>
      <c r="D206" s="865" t="s">
        <v>371</v>
      </c>
      <c r="E206" s="866"/>
      <c r="F206" s="866"/>
      <c r="G206" s="866"/>
      <c r="H206" s="866"/>
      <c r="I206" s="864">
        <f t="shared" ref="I206:I207" si="15">SUM(E206:H206)</f>
        <v>0</v>
      </c>
      <c r="J206" s="866"/>
      <c r="K206" s="866"/>
      <c r="L206" s="864">
        <f t="shared" ref="L206:L207" si="16">SUM(J206:K206)</f>
        <v>0</v>
      </c>
      <c r="M206" s="873">
        <f t="shared" ref="M206:M207" si="17">I206+L206</f>
        <v>0</v>
      </c>
      <c r="N206" s="529"/>
      <c r="Q206" s="513"/>
      <c r="R206" s="514"/>
      <c r="S206" s="513"/>
      <c r="T206" s="513"/>
      <c r="U206" s="513"/>
    </row>
    <row r="207" spans="1:21" s="515" customFormat="1" ht="26.45" customHeight="1" x14ac:dyDescent="0.2">
      <c r="A207" s="1349"/>
      <c r="B207" s="1349"/>
      <c r="C207" s="2007"/>
      <c r="D207" s="862" t="s">
        <v>370</v>
      </c>
      <c r="E207" s="866"/>
      <c r="F207" s="866"/>
      <c r="G207" s="866"/>
      <c r="H207" s="866"/>
      <c r="I207" s="864">
        <f t="shared" si="15"/>
        <v>0</v>
      </c>
      <c r="J207" s="866"/>
      <c r="K207" s="866"/>
      <c r="L207" s="864">
        <f t="shared" si="16"/>
        <v>0</v>
      </c>
      <c r="M207" s="873">
        <f t="shared" si="17"/>
        <v>0</v>
      </c>
      <c r="N207" s="529" t="s">
        <v>201</v>
      </c>
      <c r="Q207" s="513"/>
      <c r="R207" s="514"/>
      <c r="S207" s="513"/>
      <c r="T207" s="513"/>
      <c r="U207" s="513"/>
    </row>
    <row r="208" spans="1:21" s="515" customFormat="1" ht="36" customHeight="1" thickBot="1" x14ac:dyDescent="0.25">
      <c r="A208" s="1349"/>
      <c r="B208" s="1349"/>
      <c r="C208" s="2008"/>
      <c r="D208" s="881" t="s">
        <v>106</v>
      </c>
      <c r="E208" s="874">
        <f>ROUND(SUM(E205:E207),2)</f>
        <v>0</v>
      </c>
      <c r="F208" s="874">
        <f>ROUND(SUM(F205:F207),2)</f>
        <v>0</v>
      </c>
      <c r="G208" s="874">
        <f>ROUND(SUM(G205:G207),2)</f>
        <v>0</v>
      </c>
      <c r="H208" s="874">
        <f>ROUND(SUM(H205:H207),2)</f>
        <v>0</v>
      </c>
      <c r="I208" s="874">
        <f>ROUND(SUM(E208:H208),2)</f>
        <v>0</v>
      </c>
      <c r="J208" s="874">
        <f>ROUND(SUM(J205:J207),2)</f>
        <v>0</v>
      </c>
      <c r="K208" s="874">
        <f>ROUND(SUM(K205:K207),2)</f>
        <v>0</v>
      </c>
      <c r="L208" s="874">
        <f>ROUND(SUM(J208:K208),2)</f>
        <v>0</v>
      </c>
      <c r="M208" s="875">
        <f>I208+L208</f>
        <v>0</v>
      </c>
      <c r="Q208" s="513"/>
      <c r="R208" s="514"/>
      <c r="S208" s="513"/>
      <c r="T208" s="513"/>
      <c r="U208" s="513"/>
    </row>
    <row r="209" spans="1:21" s="515" customFormat="1" x14ac:dyDescent="0.2">
      <c r="A209" s="1349"/>
      <c r="B209" s="1349"/>
      <c r="C209" s="513"/>
      <c r="D209" s="517"/>
      <c r="E209" s="517"/>
      <c r="F209" s="517"/>
      <c r="G209" s="517"/>
      <c r="H209" s="517"/>
      <c r="I209" s="517"/>
      <c r="J209" s="517"/>
      <c r="K209" s="516"/>
      <c r="L209" s="516"/>
      <c r="M209" s="516"/>
      <c r="Q209" s="513"/>
      <c r="R209" s="514"/>
      <c r="S209" s="513"/>
      <c r="T209" s="513"/>
      <c r="U209" s="513"/>
    </row>
    <row r="210" spans="1:21" x14ac:dyDescent="0.2">
      <c r="K210" s="517"/>
      <c r="L210" s="517"/>
      <c r="M210" s="517"/>
      <c r="N210" s="517"/>
      <c r="O210" s="517"/>
      <c r="P210" s="517"/>
    </row>
    <row r="211" spans="1:21" s="515" customFormat="1" ht="62.25" customHeight="1" x14ac:dyDescent="0.2">
      <c r="A211" s="1349"/>
      <c r="B211" s="1349"/>
      <c r="C211" s="525" t="s">
        <v>334</v>
      </c>
      <c r="D211" s="517"/>
      <c r="E211" s="517"/>
      <c r="F211" s="517"/>
      <c r="G211" s="517"/>
      <c r="H211" s="517"/>
      <c r="I211" s="76" t="str">
        <f>IF(AND(ROUND(F22,0)=ROUND(F137,0),ROUND(F137,0)=ROUND(F191,0),ROUND(F191,0)=ROUND(I204,0)),"OK","WARNING - Sum of the three tables not matching")</f>
        <v>OK</v>
      </c>
      <c r="J211" s="524"/>
      <c r="K211" s="523"/>
      <c r="L211" s="76" t="str">
        <f>IF(AND(ROUND(H22,0)=ROUND(H137,0),ROUND(H137,0)=ROUND(H191,0),ROUND(H191,0)=ROUND(L204,0)),"OK","WARNING - Sum of the three tables not matching")</f>
        <v>OK</v>
      </c>
      <c r="M211" s="516"/>
      <c r="N211" s="516"/>
      <c r="Q211" s="513"/>
      <c r="R211" s="514"/>
      <c r="S211" s="513"/>
      <c r="T211" s="513"/>
      <c r="U211" s="513"/>
    </row>
    <row r="213" spans="1:21" s="517" customFormat="1" ht="62.25" customHeight="1" x14ac:dyDescent="0.2">
      <c r="A213" s="1349"/>
      <c r="B213" s="1349"/>
      <c r="C213" s="522" t="s">
        <v>333</v>
      </c>
      <c r="I213" s="76" t="str">
        <f>IF(AND(ROUND(L22,0)=ROUND(L137,0),ROUND(L137,0)=ROUND(L191,0),ROUND(L191,0)=ROUND(I208,0)),"OK","WARNING - Sum of the three tables not matching")</f>
        <v>OK</v>
      </c>
      <c r="K213" s="516"/>
      <c r="L213" s="76" t="str">
        <f>IF(AND(ROUND(M22,0)=ROUND(M137,0),ROUND(M137,0)=ROUND(M191,0),ROUND(M191,0)=ROUND(L208,0)),"OK","WARNING - Sum of the three tables not matching")</f>
        <v>OK</v>
      </c>
      <c r="M213" s="516"/>
      <c r="N213" s="516"/>
      <c r="O213" s="515"/>
      <c r="P213" s="515"/>
      <c r="Q213" s="513"/>
      <c r="R213" s="514"/>
      <c r="S213" s="513"/>
      <c r="T213" s="513"/>
      <c r="U213" s="513"/>
    </row>
    <row r="220" spans="1:21" s="517" customFormat="1" x14ac:dyDescent="0.2">
      <c r="A220" s="1349"/>
      <c r="B220" s="1349"/>
      <c r="E220" s="521" t="s">
        <v>332</v>
      </c>
      <c r="K220" s="516"/>
      <c r="L220" s="516"/>
      <c r="M220" s="516"/>
      <c r="N220" s="516"/>
      <c r="O220" s="515"/>
      <c r="P220" s="515"/>
      <c r="Q220" s="513"/>
      <c r="R220" s="514"/>
      <c r="S220" s="513"/>
      <c r="T220" s="513"/>
      <c r="U220" s="513"/>
    </row>
    <row r="228" spans="11:16" x14ac:dyDescent="0.2">
      <c r="K228" s="517"/>
      <c r="L228" s="517"/>
      <c r="M228" s="517"/>
      <c r="N228" s="517"/>
      <c r="O228" s="517"/>
      <c r="P228" s="517"/>
    </row>
    <row r="229" spans="11:16" x14ac:dyDescent="0.2">
      <c r="K229" s="517"/>
      <c r="L229" s="517"/>
      <c r="M229" s="517"/>
      <c r="N229" s="517"/>
      <c r="O229" s="517"/>
      <c r="P229" s="517"/>
    </row>
    <row r="230" spans="11:16" x14ac:dyDescent="0.2">
      <c r="K230" s="517"/>
      <c r="L230" s="517"/>
      <c r="M230" s="517"/>
      <c r="N230" s="517"/>
      <c r="O230" s="517"/>
      <c r="P230" s="517"/>
    </row>
    <row r="236" spans="11:16" x14ac:dyDescent="0.2">
      <c r="K236" s="517"/>
      <c r="L236" s="517"/>
      <c r="M236" s="517"/>
      <c r="N236" s="517"/>
      <c r="O236" s="517"/>
    </row>
    <row r="237" spans="11:16" x14ac:dyDescent="0.2">
      <c r="K237" s="517"/>
      <c r="L237" s="517"/>
      <c r="M237" s="517"/>
      <c r="N237" s="517"/>
      <c r="O237" s="517"/>
    </row>
    <row r="238" spans="11:16" x14ac:dyDescent="0.2">
      <c r="M238" s="520"/>
      <c r="N238" s="518"/>
      <c r="O238" s="518"/>
    </row>
    <row r="239" spans="11:16" x14ac:dyDescent="0.2">
      <c r="M239" s="520"/>
      <c r="N239" s="518"/>
      <c r="O239" s="518"/>
    </row>
    <row r="240" spans="11:16" x14ac:dyDescent="0.2">
      <c r="M240" s="520"/>
      <c r="N240" s="518"/>
      <c r="O240" s="518"/>
    </row>
    <row r="241" spans="4:15" x14ac:dyDescent="0.2">
      <c r="M241" s="520"/>
      <c r="N241" s="518"/>
      <c r="O241" s="518"/>
    </row>
    <row r="242" spans="4:15" x14ac:dyDescent="0.2">
      <c r="M242" s="520"/>
      <c r="N242" s="518"/>
      <c r="O242" s="518"/>
    </row>
    <row r="243" spans="4:15" x14ac:dyDescent="0.2">
      <c r="M243" s="520"/>
      <c r="N243" s="518"/>
      <c r="O243" s="518"/>
    </row>
    <row r="244" spans="4:15" x14ac:dyDescent="0.2">
      <c r="M244" s="520"/>
      <c r="N244" s="518"/>
      <c r="O244" s="518"/>
    </row>
    <row r="245" spans="4:15" x14ac:dyDescent="0.2">
      <c r="D245" s="519"/>
      <c r="E245" s="519"/>
      <c r="F245" s="519"/>
      <c r="G245" s="519"/>
      <c r="H245" s="519"/>
      <c r="I245" s="519"/>
      <c r="J245" s="519"/>
      <c r="K245" s="519"/>
      <c r="L245" s="519"/>
      <c r="M245" s="519"/>
      <c r="N245" s="518"/>
      <c r="O245" s="518"/>
    </row>
    <row r="246" spans="4:15" x14ac:dyDescent="0.2">
      <c r="K246" s="517"/>
      <c r="L246" s="517"/>
      <c r="M246" s="517"/>
      <c r="N246" s="517"/>
      <c r="O246" s="517"/>
    </row>
  </sheetData>
  <sheetProtection algorithmName="SHA-512" hashValue="UA0YVllIU2YseE1E1ZmuWirZ0j1s21iM6/af5+p83nbSsV6+wAFJ+500VLAINaA5Z5SnMPc4DMBW+WwU4Q+UKQ==" saltValue="u05I1FyR0g0nriAfQumKPA==" spinCount="100000" sheet="1" formatColumns="0" formatRows="0"/>
  <mergeCells count="6">
    <mergeCell ref="C205:C208"/>
    <mergeCell ref="M4:O4"/>
    <mergeCell ref="C1:P1"/>
    <mergeCell ref="E3:G3"/>
    <mergeCell ref="E4:G4"/>
    <mergeCell ref="C201:C204"/>
  </mergeCells>
  <conditionalFormatting sqref="J22 L27:P120">
    <cfRule type="expression" dxfId="97" priority="41">
      <formula>ISERROR(J22)</formula>
    </cfRule>
  </conditionalFormatting>
  <conditionalFormatting sqref="P22">
    <cfRule type="expression" dxfId="96" priority="39">
      <formula>ISERROR(P22)</formula>
    </cfRule>
  </conditionalFormatting>
  <conditionalFormatting sqref="P9:P21">
    <cfRule type="expression" dxfId="95" priority="40">
      <formula>ISERROR(P9)</formula>
    </cfRule>
  </conditionalFormatting>
  <conditionalFormatting sqref="L9:L21">
    <cfRule type="expression" dxfId="94" priority="38">
      <formula>ISERROR(L9)</formula>
    </cfRule>
  </conditionalFormatting>
  <conditionalFormatting sqref="P191">
    <cfRule type="expression" dxfId="93" priority="35">
      <formula>ISERROR(P191)</formula>
    </cfRule>
  </conditionalFormatting>
  <conditionalFormatting sqref="E193:I193">
    <cfRule type="expression" dxfId="92" priority="33">
      <formula>E193="WARNING - Sum of the three tables not matching"</formula>
    </cfRule>
  </conditionalFormatting>
  <conditionalFormatting sqref="L193:O193">
    <cfRule type="expression" dxfId="91" priority="32">
      <formula>L193="WARNING - Sum of the three tables not matching"</formula>
    </cfRule>
  </conditionalFormatting>
  <conditionalFormatting sqref="E203:H203 J203:K203">
    <cfRule type="expression" dxfId="90" priority="31">
      <formula>ISERROR(E203)</formula>
    </cfRule>
  </conditionalFormatting>
  <conditionalFormatting sqref="E207:H207 J207:K207">
    <cfRule type="expression" dxfId="89" priority="30">
      <formula>ISERROR(E207)</formula>
    </cfRule>
  </conditionalFormatting>
  <conditionalFormatting sqref="L211">
    <cfRule type="expression" dxfId="88" priority="28">
      <formula>L211="WARNING - Sum of the three tables not matching"</formula>
    </cfRule>
  </conditionalFormatting>
  <conditionalFormatting sqref="I211">
    <cfRule type="expression" dxfId="87" priority="29">
      <formula>I211="WARNING - Sum of the three tables not matching"</formula>
    </cfRule>
  </conditionalFormatting>
  <conditionalFormatting sqref="M9:M21 M191 J207:K208 H141:H191 H137 H9:H22 J199:K205 M27:M120 H27:H120">
    <cfRule type="expression" dxfId="86" priority="26">
      <formula>($I$4)="N/A"</formula>
    </cfRule>
  </conditionalFormatting>
  <conditionalFormatting sqref="L213">
    <cfRule type="expression" dxfId="85" priority="25">
      <formula>L213="WARNING - Sum of the three tables not matching"</formula>
    </cfRule>
  </conditionalFormatting>
  <conditionalFormatting sqref="I213">
    <cfRule type="expression" dxfId="84" priority="24">
      <formula>I213="WARNING - Sum of the three tables not matching"</formula>
    </cfRule>
  </conditionalFormatting>
  <conditionalFormatting sqref="H121:H136">
    <cfRule type="expression" dxfId="83" priority="22">
      <formula>($I$4)="N/A"</formula>
    </cfRule>
  </conditionalFormatting>
  <conditionalFormatting sqref="O121:O136">
    <cfRule type="expression" dxfId="82" priority="20">
      <formula>ISERROR(O121)</formula>
    </cfRule>
  </conditionalFormatting>
  <conditionalFormatting sqref="P121:P136">
    <cfRule type="expression" dxfId="81" priority="18">
      <formula>ISERROR(P121)</formula>
    </cfRule>
  </conditionalFormatting>
  <conditionalFormatting sqref="L121:M136">
    <cfRule type="expression" dxfId="80" priority="17">
      <formula>ISERROR(L121)</formula>
    </cfRule>
  </conditionalFormatting>
  <conditionalFormatting sqref="M121:M136">
    <cfRule type="expression" dxfId="79" priority="15">
      <formula>($I$4)="N/A"</formula>
    </cfRule>
  </conditionalFormatting>
  <conditionalFormatting sqref="L141:P190">
    <cfRule type="expression" dxfId="78" priority="14">
      <formula>ISERROR(L141)</formula>
    </cfRule>
  </conditionalFormatting>
  <conditionalFormatting sqref="M141:M190">
    <cfRule type="expression" dxfId="77" priority="12">
      <formula>($I$4)="N/A"</formula>
    </cfRule>
  </conditionalFormatting>
  <conditionalFormatting sqref="J137">
    <cfRule type="expression" dxfId="76" priority="11">
      <formula>ISERROR(J137)</formula>
    </cfRule>
  </conditionalFormatting>
  <conditionalFormatting sqref="P137">
    <cfRule type="expression" dxfId="75" priority="10">
      <formula>ISERROR(P137)</formula>
    </cfRule>
  </conditionalFormatting>
  <conditionalFormatting sqref="M137">
    <cfRule type="expression" dxfId="74" priority="8">
      <formula>($I$4)="N/A"</formula>
    </cfRule>
  </conditionalFormatting>
  <conditionalFormatting sqref="E206:H206 J206:K206">
    <cfRule type="expression" dxfId="73" priority="7">
      <formula>ISERROR(E206)</formula>
    </cfRule>
  </conditionalFormatting>
  <conditionalFormatting sqref="J206:K206">
    <cfRule type="expression" dxfId="72" priority="6">
      <formula>($I$4)="N/A"</formula>
    </cfRule>
  </conditionalFormatting>
  <dataValidations count="3">
    <dataValidation type="list" allowBlank="1" showInputMessage="1" showErrorMessage="1" sqref="P4" xr:uid="{00000000-0002-0000-2100-000000000000}">
      <formula1>"Select,Yes,No"</formula1>
    </dataValidation>
    <dataValidation type="list" allowBlank="1" showInputMessage="1" showErrorMessage="1" sqref="C121:C136" xr:uid="{00000000-0002-0000-2100-000001000000}">
      <formula1>Module_List</formula1>
    </dataValidation>
    <dataValidation type="list" allowBlank="1" showInputMessage="1" showErrorMessage="1" sqref="D121" xr:uid="{00000000-0002-0000-2100-000002000000}">
      <formula1>OFFSET(Modulestart,MATCH(R121,Modulecolumn,0)-1,3,COUNTIF(Modulecolumn,R121),1)</formula1>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extLst>
    <ext xmlns:x14="http://schemas.microsoft.com/office/spreadsheetml/2009/9/main" uri="{78C0D931-6437-407d-A8EE-F0AAD7539E65}">
      <x14:conditionalFormattings>
        <x14:conditionalFormatting xmlns:xm="http://schemas.microsoft.com/office/excel/2006/main">
          <x14:cfRule type="expression" priority="5" id="{D1C4A10D-6D3C-495D-9535-E9A47CE307E2}">
            <xm:f>CoverSheet!$D$14="EUR"</xm:f>
            <x14:dxf>
              <numFmt numFmtId="190" formatCode="[$EUR]\ #,##0.00;[Red]\-[$EUR]\ #,##0.00"/>
            </x14:dxf>
          </x14:cfRule>
          <xm:sqref>E200:M208 E21:O26 E9:E20 G9:I20 K9:O20 E41:O191 E27:E40 G27:I40 K27:O40</xm:sqref>
        </x14:conditionalFormatting>
        <x14:conditionalFormatting xmlns:xm="http://schemas.microsoft.com/office/excel/2006/main">
          <x14:cfRule type="expression" priority="4" id="{DECFE00D-78D0-43E2-A3D2-D20D2FC2AAA1}">
            <xm:f>'\Users\clauro\Documents\[PER-T-SES_Progress Report Disbursement_31Dec2020_v5.xlsx]CoverSheet'!#REF!="EUR"</xm:f>
            <x14:dxf>
              <numFmt numFmtId="190" formatCode="[$EUR]\ #,##0.00;[Red]\-[$EUR]\ #,##0.00"/>
            </x14:dxf>
          </x14:cfRule>
          <xm:sqref>F9:F20</xm:sqref>
        </x14:conditionalFormatting>
        <x14:conditionalFormatting xmlns:xm="http://schemas.microsoft.com/office/excel/2006/main">
          <x14:cfRule type="expression" priority="3" id="{4A2B929D-33E7-42F7-B616-95131D85AE17}">
            <xm:f>'\Users\clauro\Documents\[PER-T-SES_Progress Report Disbursement_31Dec2020_v5.xlsx]CoverSheet'!#REF!="EUR"</xm:f>
            <x14:dxf>
              <numFmt numFmtId="190" formatCode="[$EUR]\ #,##0.00;[Red]\-[$EUR]\ #,##0.00"/>
            </x14:dxf>
          </x14:cfRule>
          <xm:sqref>J9:J20</xm:sqref>
        </x14:conditionalFormatting>
        <x14:conditionalFormatting xmlns:xm="http://schemas.microsoft.com/office/excel/2006/main">
          <x14:cfRule type="expression" priority="2" id="{12AEE8B0-CF2B-4D82-BEBC-BD6187CC0EF3}">
            <xm:f>'\Users\clauro\Documents\[PER-T-SES_Progress Report Disbursement_31Dec2020_v5.xlsx]CoverSheet'!#REF!="EUR"</xm:f>
            <x14:dxf>
              <numFmt numFmtId="190" formatCode="[$EUR]\ #,##0.00;[Red]\-[$EUR]\ #,##0.00"/>
            </x14:dxf>
          </x14:cfRule>
          <xm:sqref>F27:F40</xm:sqref>
        </x14:conditionalFormatting>
        <x14:conditionalFormatting xmlns:xm="http://schemas.microsoft.com/office/excel/2006/main">
          <x14:cfRule type="expression" priority="1" id="{35CBB162-50A9-4F12-BF3F-E7E4641CFC15}">
            <xm:f>'\Users\clauro\Documents\[PER-T-SES_Progress Report Disbursement_31Dec2020_v5.xlsx]CoverSheet'!#REF!="EUR"</xm:f>
            <x14:dxf>
              <numFmt numFmtId="190" formatCode="[$EUR]\ #,##0.00;[Red]\-[$EUR]\ #,##0.00"/>
            </x14:dxf>
          </x14:cfRule>
          <xm:sqref>J27:J40</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7">
    <tabColor theme="0"/>
  </sheetPr>
  <dimension ref="A1:W194"/>
  <sheetViews>
    <sheetView showGridLines="0" topLeftCell="E1" zoomScale="55" zoomScaleNormal="55" workbookViewId="0">
      <selection activeCell="N9" sqref="N9"/>
    </sheetView>
  </sheetViews>
  <sheetFormatPr baseColWidth="10" defaultColWidth="8.85546875" defaultRowHeight="16.5" customHeight="1" x14ac:dyDescent="0.2"/>
  <cols>
    <col min="1" max="1" width="57.85546875" style="517" customWidth="1"/>
    <col min="2" max="2" width="53.5703125" style="517" customWidth="1"/>
    <col min="3" max="3" width="31.5703125" style="517" customWidth="1"/>
    <col min="4" max="4" width="34.42578125" style="517" bestFit="1" customWidth="1"/>
    <col min="5" max="5" width="41.140625" style="517" bestFit="1" customWidth="1"/>
    <col min="6" max="6" width="35.42578125" style="517" bestFit="1" customWidth="1"/>
    <col min="7" max="7" width="19" style="517" customWidth="1"/>
    <col min="8" max="8" width="63.85546875" style="517" customWidth="1"/>
    <col min="9" max="9" width="14.85546875" style="516" customWidth="1"/>
    <col min="10" max="10" width="40.140625" style="516" bestFit="1" customWidth="1"/>
    <col min="11" max="11" width="42.42578125" style="516" bestFit="1" customWidth="1"/>
    <col min="12" max="12" width="14.85546875" style="516" hidden="1" customWidth="1"/>
    <col min="13" max="13" width="25.42578125" style="515" customWidth="1"/>
    <col min="14" max="14" width="65.42578125" style="515" customWidth="1"/>
    <col min="15" max="15" width="11.42578125" style="513" customWidth="1"/>
    <col min="16" max="16" width="12.85546875" style="514" bestFit="1" customWidth="1"/>
    <col min="17" max="17" width="26" style="513" bestFit="1" customWidth="1"/>
    <col min="18" max="21" width="8.85546875" style="513" customWidth="1"/>
    <col min="22" max="16384" width="8.85546875" style="513"/>
  </cols>
  <sheetData>
    <row r="1" spans="1:21" s="515" customFormat="1" ht="16.5" customHeight="1" x14ac:dyDescent="0.35">
      <c r="A1" s="2021"/>
      <c r="B1" s="2021"/>
      <c r="C1" s="2021"/>
      <c r="D1" s="2021"/>
      <c r="E1" s="2021"/>
      <c r="F1" s="2021"/>
      <c r="G1" s="2021"/>
      <c r="H1" s="2021"/>
      <c r="I1" s="2021"/>
      <c r="J1" s="516"/>
      <c r="K1" s="516"/>
      <c r="L1" s="516"/>
      <c r="P1" s="514"/>
    </row>
    <row r="2" spans="1:21" s="515" customFormat="1" ht="16.5" customHeight="1" thickBot="1" x14ac:dyDescent="0.25">
      <c r="A2" s="517"/>
      <c r="B2" s="517"/>
      <c r="C2" s="517"/>
      <c r="D2" s="517"/>
      <c r="E2" s="517"/>
      <c r="F2" s="517"/>
      <c r="G2" s="517"/>
      <c r="H2" s="517"/>
      <c r="I2" s="516"/>
      <c r="J2" s="516"/>
      <c r="K2" s="516"/>
      <c r="L2" s="516"/>
      <c r="P2" s="514"/>
    </row>
    <row r="3" spans="1:21" s="567" customFormat="1" ht="21" thickBot="1" x14ac:dyDescent="0.25">
      <c r="A3" s="582" t="s">
        <v>369</v>
      </c>
      <c r="B3" s="512"/>
      <c r="C3" s="2022"/>
      <c r="D3" s="2023"/>
      <c r="E3" s="2023"/>
      <c r="F3" s="2023"/>
      <c r="G3" s="581"/>
      <c r="H3" s="580"/>
      <c r="I3" s="579"/>
      <c r="J3" s="578"/>
      <c r="K3" s="577"/>
      <c r="L3" s="577"/>
      <c r="M3" s="576"/>
      <c r="N3" s="575"/>
      <c r="P3" s="568"/>
    </row>
    <row r="4" spans="1:21" s="567" customFormat="1" ht="16.5" customHeight="1" thickBot="1" x14ac:dyDescent="0.25">
      <c r="A4" s="574"/>
      <c r="B4" s="573"/>
      <c r="C4" s="2024"/>
      <c r="D4" s="2025"/>
      <c r="E4" s="2025"/>
      <c r="F4" s="2025"/>
      <c r="G4" s="570"/>
      <c r="H4" s="572"/>
      <c r="I4" s="571"/>
      <c r="J4" s="570"/>
      <c r="K4" s="2026" t="s">
        <v>368</v>
      </c>
      <c r="L4" s="2027"/>
      <c r="M4" s="2028"/>
      <c r="N4" s="569" t="s">
        <v>246</v>
      </c>
      <c r="P4" s="568"/>
    </row>
    <row r="5" spans="1:21" s="515" customFormat="1" ht="16.5" customHeight="1" x14ac:dyDescent="0.2">
      <c r="A5" s="517"/>
      <c r="B5" s="517"/>
      <c r="C5" s="517"/>
      <c r="D5" s="517"/>
      <c r="E5" s="517"/>
      <c r="F5" s="517"/>
      <c r="G5" s="517"/>
      <c r="H5" s="517"/>
      <c r="I5" s="516"/>
      <c r="J5" s="516"/>
      <c r="K5" s="516"/>
      <c r="L5" s="516"/>
      <c r="P5" s="514"/>
    </row>
    <row r="6" spans="1:21" ht="16.5" customHeight="1" x14ac:dyDescent="0.2">
      <c r="A6" s="541" t="s">
        <v>367</v>
      </c>
      <c r="B6" s="541"/>
      <c r="C6" s="498"/>
      <c r="D6" s="498"/>
      <c r="E6" s="498"/>
      <c r="F6" s="497"/>
      <c r="G6" s="458"/>
      <c r="H6" s="458"/>
      <c r="I6" s="547"/>
      <c r="J6" s="458"/>
      <c r="K6" s="458"/>
      <c r="L6" s="458"/>
      <c r="M6" s="458"/>
      <c r="N6" s="458"/>
      <c r="P6" s="566"/>
      <c r="Q6" s="559"/>
    </row>
    <row r="7" spans="1:21" s="559" customFormat="1" ht="16.5" customHeight="1" thickBot="1" x14ac:dyDescent="0.25">
      <c r="A7" s="517"/>
      <c r="B7" s="517"/>
      <c r="C7" s="565"/>
      <c r="D7" s="563"/>
      <c r="E7" s="563"/>
      <c r="F7" s="564"/>
      <c r="G7" s="563"/>
      <c r="H7" s="563"/>
      <c r="I7" s="516"/>
      <c r="J7" s="516"/>
      <c r="K7" s="516" t="s">
        <v>324</v>
      </c>
      <c r="L7" s="516"/>
      <c r="M7" s="562"/>
      <c r="N7" s="562"/>
      <c r="P7" s="514"/>
      <c r="Q7" s="513"/>
    </row>
    <row r="8" spans="1:21" s="559" customFormat="1" ht="90" x14ac:dyDescent="0.2">
      <c r="A8" s="1417" t="s">
        <v>366</v>
      </c>
      <c r="B8" s="1460"/>
      <c r="C8" s="1407" t="s">
        <v>363</v>
      </c>
      <c r="D8" s="1407" t="s">
        <v>362</v>
      </c>
      <c r="E8" s="1407" t="s">
        <v>361</v>
      </c>
      <c r="F8" s="1407" t="s">
        <v>360</v>
      </c>
      <c r="G8" s="1407" t="s">
        <v>359</v>
      </c>
      <c r="H8" s="1407" t="s">
        <v>42</v>
      </c>
      <c r="I8" s="1461">
        <v>-1</v>
      </c>
      <c r="J8" s="1462" t="s">
        <v>358</v>
      </c>
      <c r="K8" s="1462" t="s">
        <v>357</v>
      </c>
      <c r="L8" s="1462"/>
      <c r="M8" s="1462" t="s">
        <v>356</v>
      </c>
      <c r="N8" s="1462" t="s">
        <v>42</v>
      </c>
      <c r="O8" s="1463"/>
      <c r="P8" s="1464" t="s">
        <v>203</v>
      </c>
      <c r="Q8" s="1465" t="s">
        <v>317</v>
      </c>
      <c r="R8" s="1466" t="s">
        <v>317</v>
      </c>
      <c r="S8" s="671"/>
      <c r="T8" s="560"/>
      <c r="U8" s="560"/>
    </row>
    <row r="9" spans="1:21" ht="16.5" hidden="1" customHeight="1" x14ac:dyDescent="0.2">
      <c r="A9" s="1467" t="s">
        <v>318</v>
      </c>
      <c r="B9" s="1468"/>
      <c r="C9" s="1439" t="s">
        <v>355</v>
      </c>
      <c r="D9" s="1469" t="str">
        <f>IFERROR(INDEX('Cash Forecast_8A'!F$9:F$21,MATCH('Cash Forecast_8A import-export'!O9,'Cash Forecast_8A'!B$9:B$21,0)),"")</f>
        <v/>
      </c>
      <c r="E9" s="1439" t="s">
        <v>354</v>
      </c>
      <c r="F9" s="1469" t="str">
        <f>IFERROR(INDEX('Cash Forecast_8A'!H$9:H$21,MATCH('Cash Forecast_8A import-export'!O9,'Cash Forecast_8A'!B$9:B$21,0)),"")</f>
        <v/>
      </c>
      <c r="G9" s="1470" t="str">
        <f>IFERROR(D9+F9,"")</f>
        <v/>
      </c>
      <c r="H9" s="1471" t="str">
        <f>IFERROR(INDEX('Cash Forecast_8A'!J$9:J$21,MATCH('Cash Forecast_8A import-export'!O9,'Cash Forecast_8A'!B$9:B$21,0)),"")</f>
        <v/>
      </c>
      <c r="I9" s="1472">
        <f>I8+1</f>
        <v>0</v>
      </c>
      <c r="J9" s="1469" t="str">
        <f>IFERROR(INDEX('Cash Forecast_8A'!L$9:L$21,MATCH('Cash Forecast_8A import-export'!O9,'Cash Forecast_8A'!B$9:B$21,0)),"")</f>
        <v/>
      </c>
      <c r="K9" s="1440" t="str">
        <f>IFERROR(INDEX('Cash Forecast_8A'!M$9:M$21,MATCH('Cash Forecast_8A import-export'!O9,'Cash Forecast_8A'!B$9:B$21,0)),"")</f>
        <v/>
      </c>
      <c r="L9" s="1440"/>
      <c r="M9" s="1470" t="str">
        <f>IFERROR(J9+K9,"")</f>
        <v/>
      </c>
      <c r="N9" s="1473" t="str">
        <f>IFERROR(INDEX('Cash Forecast_8A'!N$9:N$21,MATCH('Cash Forecast_8A import-export'!O9,'Cash Forecast_8A'!B$9:B$21,0)),"")</f>
        <v/>
      </c>
      <c r="O9" s="1474" t="str">
        <f>"Costgrp"&amp;I9</f>
        <v>Costgrp0</v>
      </c>
      <c r="P9" s="1464" t="s">
        <v>201</v>
      </c>
      <c r="Q9" s="1465" t="s">
        <v>314</v>
      </c>
      <c r="R9" s="1475" t="s">
        <v>314</v>
      </c>
      <c r="S9" s="672"/>
      <c r="T9" s="542"/>
      <c r="U9" s="542"/>
    </row>
    <row r="10" spans="1:21" ht="16.5" customHeight="1" x14ac:dyDescent="0.2">
      <c r="A10" s="1467" t="s">
        <v>2494</v>
      </c>
      <c r="B10" s="1468"/>
      <c r="C10" s="1439">
        <v>907526.86202254798</v>
      </c>
      <c r="D10" s="1469">
        <f>IFERROR(INDEX('Cash Forecast_8A'!F$9:F$21,MATCH('Cash Forecast_8A import-export'!O10,'Cash Forecast_8A'!B$9:B$21,0)),"")</f>
        <v>1103378</v>
      </c>
      <c r="E10" s="1439">
        <v>246440.887336491</v>
      </c>
      <c r="F10" s="1469">
        <f>IFERROR(INDEX('Cash Forecast_8A'!H$9:H$21,MATCH('Cash Forecast_8A import-export'!O10,'Cash Forecast_8A'!B$9:B$21,0)),"")</f>
        <v>0</v>
      </c>
      <c r="G10" s="1470">
        <f t="shared" ref="G10:G22" si="0">IFERROR(D10+F10,"")</f>
        <v>1103378</v>
      </c>
      <c r="H10" s="1471" t="str">
        <f>IFERROR(INDEX('Cash Forecast_8A'!J$9:J$21,MATCH('Cash Forecast_8A import-export'!O10,'Cash Forecast_8A'!B$9:B$21,0)),"")</f>
        <v>La previsión considerada corresponde a la reprogramación que se solicitará, por la recalendarización de algunas actividades y propuesta a ser presentada</v>
      </c>
      <c r="I10" s="1472">
        <f t="shared" ref="I10:I22" si="1">I9+1</f>
        <v>1</v>
      </c>
      <c r="J10" s="1469">
        <f>IFERROR(INDEX('Cash Forecast_8A'!L$9:L$21,MATCH('Cash Forecast_8A import-export'!O10,'Cash Forecast_8A'!B$9:B$21,0)),"")</f>
        <v>0</v>
      </c>
      <c r="K10" s="1440">
        <f>IFERROR(INDEX('Cash Forecast_8A'!M$9:M$21,MATCH('Cash Forecast_8A import-export'!O10,'Cash Forecast_8A'!B$9:B$21,0)),"")</f>
        <v>0</v>
      </c>
      <c r="L10" s="1440"/>
      <c r="M10" s="1470">
        <f t="shared" ref="M10:M22" si="2">IFERROR(J10+K10,"")</f>
        <v>0</v>
      </c>
      <c r="N10" s="1473">
        <f>IFERROR(INDEX('Cash Forecast_8A'!N$9:N$21,MATCH('Cash Forecast_8A import-export'!O10,'Cash Forecast_8A'!B$9:B$21,0)),"")</f>
        <v>0</v>
      </c>
      <c r="O10" s="1474" t="str">
        <f t="shared" ref="O10:O22" si="3">"Costgrp"&amp;I10</f>
        <v>Costgrp1</v>
      </c>
      <c r="P10" s="1464" t="s">
        <v>2570</v>
      </c>
      <c r="Q10" s="1465">
        <v>1</v>
      </c>
      <c r="R10" s="1475">
        <v>1</v>
      </c>
      <c r="S10" s="672"/>
      <c r="T10" s="542"/>
      <c r="U10" s="542"/>
    </row>
    <row r="11" spans="1:21" ht="16.5" customHeight="1" x14ac:dyDescent="0.2">
      <c r="A11" s="1467" t="s">
        <v>2504</v>
      </c>
      <c r="B11" s="1468"/>
      <c r="C11" s="1439">
        <v>361007.45399982302</v>
      </c>
      <c r="D11" s="1469">
        <f>IFERROR(INDEX('Cash Forecast_8A'!F$9:F$21,MATCH('Cash Forecast_8A import-export'!O11,'Cash Forecast_8A'!B$9:B$21,0)),"")</f>
        <v>313201.86</v>
      </c>
      <c r="E11" s="1439">
        <v>58435.5142032402</v>
      </c>
      <c r="F11" s="1469">
        <f>IFERROR(INDEX('Cash Forecast_8A'!H$9:H$21,MATCH('Cash Forecast_8A import-export'!O11,'Cash Forecast_8A'!B$9:B$21,0)),"")</f>
        <v>0</v>
      </c>
      <c r="G11" s="1470">
        <f t="shared" si="0"/>
        <v>313201.86</v>
      </c>
      <c r="H11" s="1471" t="str">
        <f>IFERROR(INDEX('Cash Forecast_8A'!J$9:J$21,MATCH('Cash Forecast_8A import-export'!O11,'Cash Forecast_8A'!B$9:B$21,0)),"")</f>
        <v>La previsión considerada disminuye en viajes, a ser presentada en la propuesta de reprogramación</v>
      </c>
      <c r="I11" s="1472">
        <f t="shared" si="1"/>
        <v>2</v>
      </c>
      <c r="J11" s="1469">
        <f>IFERROR(INDEX('Cash Forecast_8A'!L$9:L$21,MATCH('Cash Forecast_8A import-export'!O11,'Cash Forecast_8A'!B$9:B$21,0)),"")</f>
        <v>0</v>
      </c>
      <c r="K11" s="1440">
        <f>IFERROR(INDEX('Cash Forecast_8A'!M$9:M$21,MATCH('Cash Forecast_8A import-export'!O11,'Cash Forecast_8A'!B$9:B$21,0)),"")</f>
        <v>0</v>
      </c>
      <c r="L11" s="1440"/>
      <c r="M11" s="1470">
        <f t="shared" si="2"/>
        <v>0</v>
      </c>
      <c r="N11" s="1473">
        <f>IFERROR(INDEX('Cash Forecast_8A'!N$9:N$21,MATCH('Cash Forecast_8A import-export'!O11,'Cash Forecast_8A'!B$9:B$21,0)),"")</f>
        <v>0</v>
      </c>
      <c r="O11" s="1474" t="str">
        <f t="shared" si="3"/>
        <v>Costgrp2</v>
      </c>
      <c r="P11" s="1464" t="s">
        <v>2571</v>
      </c>
      <c r="Q11" s="1465">
        <v>2</v>
      </c>
      <c r="R11" s="1475">
        <v>2</v>
      </c>
      <c r="S11" s="672"/>
      <c r="T11" s="542"/>
      <c r="U11" s="542"/>
    </row>
    <row r="12" spans="1:21" ht="16.5" customHeight="1" x14ac:dyDescent="0.2">
      <c r="A12" s="1467" t="s">
        <v>2506</v>
      </c>
      <c r="B12" s="1468"/>
      <c r="C12" s="1439">
        <v>718294.81262163899</v>
      </c>
      <c r="D12" s="1469">
        <f>IFERROR(INDEX('Cash Forecast_8A'!F$9:F$21,MATCH('Cash Forecast_8A import-export'!O12,'Cash Forecast_8A'!B$9:B$21,0)),"")</f>
        <v>919482.62</v>
      </c>
      <c r="E12" s="1439">
        <v>157025.33257506401</v>
      </c>
      <c r="F12" s="1469">
        <f>IFERROR(INDEX('Cash Forecast_8A'!H$9:H$21,MATCH('Cash Forecast_8A import-export'!O12,'Cash Forecast_8A'!B$9:B$21,0)),"")</f>
        <v>0</v>
      </c>
      <c r="G12" s="1470">
        <f t="shared" si="0"/>
        <v>919482.62</v>
      </c>
      <c r="H12" s="1471" t="str">
        <f>IFERROR(INDEX('Cash Forecast_8A'!J$9:J$21,MATCH('Cash Forecast_8A import-export'!O12,'Cash Forecast_8A'!B$9:B$21,0)),"")</f>
        <v>La previsión considerada corresponde a la reprogramación que se solicitará</v>
      </c>
      <c r="I12" s="1472">
        <f t="shared" si="1"/>
        <v>3</v>
      </c>
      <c r="J12" s="1469">
        <f>IFERROR(INDEX('Cash Forecast_8A'!L$9:L$21,MATCH('Cash Forecast_8A import-export'!O12,'Cash Forecast_8A'!B$9:B$21,0)),"")</f>
        <v>0</v>
      </c>
      <c r="K12" s="1440">
        <f>IFERROR(INDEX('Cash Forecast_8A'!M$9:M$21,MATCH('Cash Forecast_8A import-export'!O12,'Cash Forecast_8A'!B$9:B$21,0)),"")</f>
        <v>0</v>
      </c>
      <c r="L12" s="1440"/>
      <c r="M12" s="1470">
        <f t="shared" si="2"/>
        <v>0</v>
      </c>
      <c r="N12" s="1473">
        <f>IFERROR(INDEX('Cash Forecast_8A'!N$9:N$21,MATCH('Cash Forecast_8A import-export'!O12,'Cash Forecast_8A'!B$9:B$21,0)),"")</f>
        <v>0</v>
      </c>
      <c r="O12" s="1474" t="str">
        <f t="shared" si="3"/>
        <v>Costgrp3</v>
      </c>
      <c r="P12" s="1464" t="s">
        <v>2572</v>
      </c>
      <c r="Q12" s="1465">
        <v>3</v>
      </c>
      <c r="R12" s="1475">
        <v>3</v>
      </c>
      <c r="S12" s="672"/>
      <c r="T12" s="542"/>
      <c r="U12" s="542"/>
    </row>
    <row r="13" spans="1:21" ht="16.5" customHeight="1" x14ac:dyDescent="0.2">
      <c r="A13" s="1467" t="s">
        <v>2508</v>
      </c>
      <c r="B13" s="1468"/>
      <c r="C13" s="1439">
        <v>0</v>
      </c>
      <c r="D13" s="1469">
        <f>IFERROR(INDEX('Cash Forecast_8A'!F$9:F$21,MATCH('Cash Forecast_8A import-export'!O13,'Cash Forecast_8A'!B$9:B$21,0)),"")</f>
        <v>0</v>
      </c>
      <c r="E13" s="1439">
        <v>0</v>
      </c>
      <c r="F13" s="1469">
        <f>IFERROR(INDEX('Cash Forecast_8A'!H$9:H$21,MATCH('Cash Forecast_8A import-export'!O13,'Cash Forecast_8A'!B$9:B$21,0)),"")</f>
        <v>0</v>
      </c>
      <c r="G13" s="1470">
        <f t="shared" si="0"/>
        <v>0</v>
      </c>
      <c r="H13" s="1471" t="str">
        <f>IFERROR(INDEX('Cash Forecast_8A'!J$9:J$21,MATCH('Cash Forecast_8A import-export'!O13,'Cash Forecast_8A'!B$9:B$21,0)),"")</f>
        <v>Sin cambio</v>
      </c>
      <c r="I13" s="1472">
        <f t="shared" si="1"/>
        <v>4</v>
      </c>
      <c r="J13" s="1469">
        <f>IFERROR(INDEX('Cash Forecast_8A'!L$9:L$21,MATCH('Cash Forecast_8A import-export'!O13,'Cash Forecast_8A'!B$9:B$21,0)),"")</f>
        <v>0</v>
      </c>
      <c r="K13" s="1440">
        <f>IFERROR(INDEX('Cash Forecast_8A'!M$9:M$21,MATCH('Cash Forecast_8A import-export'!O13,'Cash Forecast_8A'!B$9:B$21,0)),"")</f>
        <v>0</v>
      </c>
      <c r="L13" s="1440"/>
      <c r="M13" s="1470">
        <f t="shared" si="2"/>
        <v>0</v>
      </c>
      <c r="N13" s="1473">
        <f>IFERROR(INDEX('Cash Forecast_8A'!N$9:N$21,MATCH('Cash Forecast_8A import-export'!O13,'Cash Forecast_8A'!B$9:B$21,0)),"")</f>
        <v>0</v>
      </c>
      <c r="O13" s="1474" t="str">
        <f t="shared" si="3"/>
        <v>Costgrp4</v>
      </c>
      <c r="P13" s="1464" t="s">
        <v>2573</v>
      </c>
      <c r="Q13" s="1465">
        <v>4</v>
      </c>
      <c r="R13" s="1475">
        <v>4</v>
      </c>
      <c r="S13" s="672"/>
      <c r="T13" s="542"/>
      <c r="U13" s="542"/>
    </row>
    <row r="14" spans="1:21" ht="16.5" customHeight="1" x14ac:dyDescent="0.2">
      <c r="A14" s="1467" t="s">
        <v>2510</v>
      </c>
      <c r="B14" s="1468"/>
      <c r="C14" s="1439">
        <v>245723.98993649799</v>
      </c>
      <c r="D14" s="1469">
        <f>IFERROR(INDEX('Cash Forecast_8A'!F$9:F$21,MATCH('Cash Forecast_8A import-export'!O14,'Cash Forecast_8A'!B$9:B$21,0)),"")</f>
        <v>832951.85</v>
      </c>
      <c r="E14" s="1439">
        <v>0</v>
      </c>
      <c r="F14" s="1469">
        <f>IFERROR(INDEX('Cash Forecast_8A'!H$9:H$21,MATCH('Cash Forecast_8A import-export'!O14,'Cash Forecast_8A'!B$9:B$21,0)),"")</f>
        <v>0</v>
      </c>
      <c r="G14" s="1470">
        <f t="shared" si="0"/>
        <v>832951.85</v>
      </c>
      <c r="H14" s="1471" t="str">
        <f>IFERROR(INDEX('Cash Forecast_8A'!J$9:J$21,MATCH('Cash Forecast_8A import-export'!O14,'Cash Forecast_8A'!B$9:B$21,0)),"")</f>
        <v>La previsión considerada corresponde a la reprogramación que se solicitará</v>
      </c>
      <c r="I14" s="1472">
        <f t="shared" si="1"/>
        <v>5</v>
      </c>
      <c r="J14" s="1469">
        <f>IFERROR(INDEX('Cash Forecast_8A'!L$9:L$21,MATCH('Cash Forecast_8A import-export'!O14,'Cash Forecast_8A'!B$9:B$21,0)),"")</f>
        <v>0</v>
      </c>
      <c r="K14" s="1440">
        <f>IFERROR(INDEX('Cash Forecast_8A'!M$9:M$21,MATCH('Cash Forecast_8A import-export'!O14,'Cash Forecast_8A'!B$9:B$21,0)),"")</f>
        <v>0</v>
      </c>
      <c r="L14" s="1440"/>
      <c r="M14" s="1470">
        <f t="shared" si="2"/>
        <v>0</v>
      </c>
      <c r="N14" s="1473">
        <f>IFERROR(INDEX('Cash Forecast_8A'!N$9:N$21,MATCH('Cash Forecast_8A import-export'!O14,'Cash Forecast_8A'!B$9:B$21,0)),"")</f>
        <v>0</v>
      </c>
      <c r="O14" s="1474" t="str">
        <f t="shared" si="3"/>
        <v>Costgrp5</v>
      </c>
      <c r="P14" s="1464" t="s">
        <v>2574</v>
      </c>
      <c r="Q14" s="1465">
        <v>5</v>
      </c>
      <c r="R14" s="1475">
        <v>5</v>
      </c>
      <c r="S14" s="672"/>
      <c r="T14" s="542"/>
      <c r="U14" s="542"/>
    </row>
    <row r="15" spans="1:21" ht="16.5" customHeight="1" x14ac:dyDescent="0.2">
      <c r="A15" s="1467" t="s">
        <v>2512</v>
      </c>
      <c r="B15" s="1468"/>
      <c r="C15" s="1439">
        <v>172334.80447807</v>
      </c>
      <c r="D15" s="1469">
        <f>IFERROR(INDEX('Cash Forecast_8A'!F$9:F$21,MATCH('Cash Forecast_8A import-export'!O15,'Cash Forecast_8A'!B$9:B$21,0)),"")</f>
        <v>778194</v>
      </c>
      <c r="E15" s="1439">
        <v>0</v>
      </c>
      <c r="F15" s="1469">
        <f>IFERROR(INDEX('Cash Forecast_8A'!H$9:H$21,MATCH('Cash Forecast_8A import-export'!O15,'Cash Forecast_8A'!B$9:B$21,0)),"")</f>
        <v>0</v>
      </c>
      <c r="G15" s="1470">
        <f t="shared" si="0"/>
        <v>778194</v>
      </c>
      <c r="H15" s="1471" t="str">
        <f>IFERROR(INDEX('Cash Forecast_8A'!J$9:J$21,MATCH('Cash Forecast_8A import-export'!O15,'Cash Forecast_8A'!B$9:B$21,0)),"")</f>
        <v>La previsión considerada corresponde a la reprogramación que se solicitará</v>
      </c>
      <c r="I15" s="1472">
        <f t="shared" si="1"/>
        <v>6</v>
      </c>
      <c r="J15" s="1469">
        <f>IFERROR(INDEX('Cash Forecast_8A'!L$9:L$21,MATCH('Cash Forecast_8A import-export'!O15,'Cash Forecast_8A'!B$9:B$21,0)),"")</f>
        <v>0</v>
      </c>
      <c r="K15" s="1440">
        <f>IFERROR(INDEX('Cash Forecast_8A'!M$9:M$21,MATCH('Cash Forecast_8A import-export'!O15,'Cash Forecast_8A'!B$9:B$21,0)),"")</f>
        <v>0</v>
      </c>
      <c r="L15" s="1440"/>
      <c r="M15" s="1470">
        <f t="shared" si="2"/>
        <v>0</v>
      </c>
      <c r="N15" s="1473">
        <f>IFERROR(INDEX('Cash Forecast_8A'!N$9:N$21,MATCH('Cash Forecast_8A import-export'!O15,'Cash Forecast_8A'!B$9:B$21,0)),"")</f>
        <v>0</v>
      </c>
      <c r="O15" s="1474" t="str">
        <f t="shared" si="3"/>
        <v>Costgrp6</v>
      </c>
      <c r="P15" s="1464" t="s">
        <v>2575</v>
      </c>
      <c r="Q15" s="1465">
        <v>6</v>
      </c>
      <c r="R15" s="1475">
        <v>6</v>
      </c>
      <c r="S15" s="672"/>
      <c r="T15" s="542"/>
      <c r="U15" s="542"/>
    </row>
    <row r="16" spans="1:21" ht="16.5" customHeight="1" x14ac:dyDescent="0.2">
      <c r="A16" s="1467" t="s">
        <v>2514</v>
      </c>
      <c r="B16" s="1468"/>
      <c r="C16" s="1439">
        <v>1192.1466666666699</v>
      </c>
      <c r="D16" s="1469">
        <f>IFERROR(INDEX('Cash Forecast_8A'!F$9:F$21,MATCH('Cash Forecast_8A import-export'!O16,'Cash Forecast_8A'!B$9:B$21,0)),"")</f>
        <v>39223.85</v>
      </c>
      <c r="E16" s="1439">
        <v>0</v>
      </c>
      <c r="F16" s="1469">
        <f>IFERROR(INDEX('Cash Forecast_8A'!H$9:H$21,MATCH('Cash Forecast_8A import-export'!O16,'Cash Forecast_8A'!B$9:B$21,0)),"")</f>
        <v>0</v>
      </c>
      <c r="G16" s="1470">
        <f t="shared" si="0"/>
        <v>39223.85</v>
      </c>
      <c r="H16" s="1471" t="str">
        <f>IFERROR(INDEX('Cash Forecast_8A'!J$9:J$21,MATCH('Cash Forecast_8A import-export'!O16,'Cash Forecast_8A'!B$9:B$21,0)),"")</f>
        <v>La previsión considerada corresponde a la reprogramación que se solicitará</v>
      </c>
      <c r="I16" s="1472">
        <f t="shared" si="1"/>
        <v>7</v>
      </c>
      <c r="J16" s="1469">
        <f>IFERROR(INDEX('Cash Forecast_8A'!L$9:L$21,MATCH('Cash Forecast_8A import-export'!O16,'Cash Forecast_8A'!B$9:B$21,0)),"")</f>
        <v>0</v>
      </c>
      <c r="K16" s="1440">
        <f>IFERROR(INDEX('Cash Forecast_8A'!M$9:M$21,MATCH('Cash Forecast_8A import-export'!O16,'Cash Forecast_8A'!B$9:B$21,0)),"")</f>
        <v>0</v>
      </c>
      <c r="L16" s="1440"/>
      <c r="M16" s="1470">
        <f t="shared" si="2"/>
        <v>0</v>
      </c>
      <c r="N16" s="1473">
        <f>IFERROR(INDEX('Cash Forecast_8A'!N$9:N$21,MATCH('Cash Forecast_8A import-export'!O16,'Cash Forecast_8A'!B$9:B$21,0)),"")</f>
        <v>0</v>
      </c>
      <c r="O16" s="1474" t="str">
        <f t="shared" si="3"/>
        <v>Costgrp7</v>
      </c>
      <c r="P16" s="1464" t="s">
        <v>2576</v>
      </c>
      <c r="Q16" s="1465">
        <v>7</v>
      </c>
      <c r="R16" s="1475">
        <v>7</v>
      </c>
      <c r="S16" s="672"/>
      <c r="T16" s="542"/>
      <c r="U16" s="542"/>
    </row>
    <row r="17" spans="1:21" ht="16.5" customHeight="1" x14ac:dyDescent="0.2">
      <c r="A17" s="1467" t="s">
        <v>2516</v>
      </c>
      <c r="B17" s="1468"/>
      <c r="C17" s="1439">
        <v>1118408.01415603</v>
      </c>
      <c r="D17" s="1469">
        <f>IFERROR(INDEX('Cash Forecast_8A'!F$9:F$21,MATCH('Cash Forecast_8A import-export'!O17,'Cash Forecast_8A'!B$9:B$21,0)),"")</f>
        <v>1212567.0900000001</v>
      </c>
      <c r="E17" s="1439">
        <v>179959.33333333299</v>
      </c>
      <c r="F17" s="1469">
        <f>IFERROR(INDEX('Cash Forecast_8A'!H$9:H$21,MATCH('Cash Forecast_8A import-export'!O17,'Cash Forecast_8A'!B$9:B$21,0)),"")</f>
        <v>0</v>
      </c>
      <c r="G17" s="1470">
        <f t="shared" si="0"/>
        <v>1212567.0900000001</v>
      </c>
      <c r="H17" s="1471" t="str">
        <f>IFERROR(INDEX('Cash Forecast_8A'!J$9:J$21,MATCH('Cash Forecast_8A import-export'!O17,'Cash Forecast_8A'!B$9:B$21,0)),"")</f>
        <v>La previsión considerada corresponde a la reprogramación que se solicitará</v>
      </c>
      <c r="I17" s="1472">
        <f t="shared" si="1"/>
        <v>8</v>
      </c>
      <c r="J17" s="1469">
        <f>IFERROR(INDEX('Cash Forecast_8A'!L$9:L$21,MATCH('Cash Forecast_8A import-export'!O17,'Cash Forecast_8A'!B$9:B$21,0)),"")</f>
        <v>0</v>
      </c>
      <c r="K17" s="1440">
        <f>IFERROR(INDEX('Cash Forecast_8A'!M$9:M$21,MATCH('Cash Forecast_8A import-export'!O17,'Cash Forecast_8A'!B$9:B$21,0)),"")</f>
        <v>0</v>
      </c>
      <c r="L17" s="1440"/>
      <c r="M17" s="1470">
        <f t="shared" si="2"/>
        <v>0</v>
      </c>
      <c r="N17" s="1473">
        <f>IFERROR(INDEX('Cash Forecast_8A'!N$9:N$21,MATCH('Cash Forecast_8A import-export'!O17,'Cash Forecast_8A'!B$9:B$21,0)),"")</f>
        <v>0</v>
      </c>
      <c r="O17" s="1474" t="str">
        <f t="shared" si="3"/>
        <v>Costgrp8</v>
      </c>
      <c r="P17" s="1464" t="s">
        <v>2577</v>
      </c>
      <c r="Q17" s="1465">
        <v>8</v>
      </c>
      <c r="R17" s="1475">
        <v>8</v>
      </c>
      <c r="S17" s="672"/>
      <c r="T17" s="542"/>
      <c r="U17" s="542"/>
    </row>
    <row r="18" spans="1:21" ht="16.5" customHeight="1" x14ac:dyDescent="0.2">
      <c r="A18" s="1467" t="s">
        <v>2518</v>
      </c>
      <c r="B18" s="1468"/>
      <c r="C18" s="1439">
        <v>17066.86</v>
      </c>
      <c r="D18" s="1469">
        <f>IFERROR(INDEX('Cash Forecast_8A'!F$9:F$21,MATCH('Cash Forecast_8A import-export'!O18,'Cash Forecast_8A'!B$9:B$21,0)),"")</f>
        <v>47988</v>
      </c>
      <c r="E18" s="1439">
        <v>0</v>
      </c>
      <c r="F18" s="1469">
        <f>IFERROR(INDEX('Cash Forecast_8A'!H$9:H$21,MATCH('Cash Forecast_8A import-export'!O18,'Cash Forecast_8A'!B$9:B$21,0)),"")</f>
        <v>0</v>
      </c>
      <c r="G18" s="1470">
        <f t="shared" si="0"/>
        <v>47988</v>
      </c>
      <c r="H18" s="1471" t="str">
        <f>IFERROR(INDEX('Cash Forecast_8A'!J$9:J$21,MATCH('Cash Forecast_8A import-export'!O18,'Cash Forecast_8A'!B$9:B$21,0)),"")</f>
        <v>La previsión considerada corresponde a la reprogramación que se solicitará</v>
      </c>
      <c r="I18" s="1472">
        <f t="shared" si="1"/>
        <v>9</v>
      </c>
      <c r="J18" s="1469">
        <f>IFERROR(INDEX('Cash Forecast_8A'!L$9:L$21,MATCH('Cash Forecast_8A import-export'!O18,'Cash Forecast_8A'!B$9:B$21,0)),"")</f>
        <v>0</v>
      </c>
      <c r="K18" s="1440">
        <f>IFERROR(INDEX('Cash Forecast_8A'!M$9:M$21,MATCH('Cash Forecast_8A import-export'!O18,'Cash Forecast_8A'!B$9:B$21,0)),"")</f>
        <v>0</v>
      </c>
      <c r="L18" s="1440"/>
      <c r="M18" s="1470">
        <f t="shared" si="2"/>
        <v>0</v>
      </c>
      <c r="N18" s="1473">
        <f>IFERROR(INDEX('Cash Forecast_8A'!N$9:N$21,MATCH('Cash Forecast_8A import-export'!O18,'Cash Forecast_8A'!B$9:B$21,0)),"")</f>
        <v>0</v>
      </c>
      <c r="O18" s="1474" t="str">
        <f t="shared" si="3"/>
        <v>Costgrp9</v>
      </c>
      <c r="P18" s="1464" t="s">
        <v>2578</v>
      </c>
      <c r="Q18" s="1465">
        <v>9</v>
      </c>
      <c r="R18" s="1475">
        <v>9</v>
      </c>
      <c r="S18" s="672"/>
      <c r="T18" s="542"/>
      <c r="U18" s="542"/>
    </row>
    <row r="19" spans="1:21" ht="16.5" customHeight="1" x14ac:dyDescent="0.2">
      <c r="A19" s="1467" t="s">
        <v>2496</v>
      </c>
      <c r="B19" s="1468"/>
      <c r="C19" s="1439">
        <v>130114.066666667</v>
      </c>
      <c r="D19" s="1469">
        <f>IFERROR(INDEX('Cash Forecast_8A'!F$9:F$21,MATCH('Cash Forecast_8A import-export'!O19,'Cash Forecast_8A'!B$9:B$21,0)),"")</f>
        <v>98171.75</v>
      </c>
      <c r="E19" s="1439">
        <v>0</v>
      </c>
      <c r="F19" s="1469">
        <f>IFERROR(INDEX('Cash Forecast_8A'!H$9:H$21,MATCH('Cash Forecast_8A import-export'!O19,'Cash Forecast_8A'!B$9:B$21,0)),"")</f>
        <v>0</v>
      </c>
      <c r="G19" s="1470">
        <f t="shared" si="0"/>
        <v>98171.75</v>
      </c>
      <c r="H19" s="1471" t="str">
        <f>IFERROR(INDEX('Cash Forecast_8A'!J$9:J$21,MATCH('Cash Forecast_8A import-export'!O19,'Cash Forecast_8A'!B$9:B$21,0)),"")</f>
        <v>La previsión considerada corresponde a la reprogramación que se solicitará</v>
      </c>
      <c r="I19" s="1472">
        <f t="shared" si="1"/>
        <v>10</v>
      </c>
      <c r="J19" s="1469">
        <f>IFERROR(INDEX('Cash Forecast_8A'!L$9:L$21,MATCH('Cash Forecast_8A import-export'!O19,'Cash Forecast_8A'!B$9:B$21,0)),"")</f>
        <v>0</v>
      </c>
      <c r="K19" s="1440">
        <f>IFERROR(INDEX('Cash Forecast_8A'!M$9:M$21,MATCH('Cash Forecast_8A import-export'!O19,'Cash Forecast_8A'!B$9:B$21,0)),"")</f>
        <v>0</v>
      </c>
      <c r="L19" s="1440"/>
      <c r="M19" s="1470">
        <f t="shared" si="2"/>
        <v>0</v>
      </c>
      <c r="N19" s="1473">
        <f>IFERROR(INDEX('Cash Forecast_8A'!N$9:N$21,MATCH('Cash Forecast_8A import-export'!O19,'Cash Forecast_8A'!B$9:B$21,0)),"")</f>
        <v>0</v>
      </c>
      <c r="O19" s="1474" t="str">
        <f t="shared" si="3"/>
        <v>Costgrp10</v>
      </c>
      <c r="P19" s="1464" t="s">
        <v>2579</v>
      </c>
      <c r="Q19" s="1465">
        <v>10</v>
      </c>
      <c r="R19" s="1475">
        <v>10</v>
      </c>
      <c r="S19" s="672"/>
      <c r="T19" s="542"/>
      <c r="U19" s="542"/>
    </row>
    <row r="20" spans="1:21" ht="16.5" customHeight="1" x14ac:dyDescent="0.2">
      <c r="A20" s="1467" t="s">
        <v>2498</v>
      </c>
      <c r="B20" s="1468"/>
      <c r="C20" s="1439">
        <v>73256.303422476398</v>
      </c>
      <c r="D20" s="1469">
        <f>IFERROR(INDEX('Cash Forecast_8A'!F$9:F$21,MATCH('Cash Forecast_8A import-export'!O20,'Cash Forecast_8A'!B$9:B$21,0)),"")</f>
        <v>73256</v>
      </c>
      <c r="E20" s="1439">
        <v>36628.151711238199</v>
      </c>
      <c r="F20" s="1469">
        <f>IFERROR(INDEX('Cash Forecast_8A'!H$9:H$21,MATCH('Cash Forecast_8A import-export'!O20,'Cash Forecast_8A'!B$9:B$21,0)),"")</f>
        <v>0</v>
      </c>
      <c r="G20" s="1470">
        <f t="shared" si="0"/>
        <v>73256</v>
      </c>
      <c r="H20" s="1471" t="str">
        <f>IFERROR(INDEX('Cash Forecast_8A'!J$9:J$21,MATCH('Cash Forecast_8A import-export'!O20,'Cash Forecast_8A'!B$9:B$21,0)),"")</f>
        <v>Se mantiene el mismo monto</v>
      </c>
      <c r="I20" s="1472">
        <f t="shared" si="1"/>
        <v>11</v>
      </c>
      <c r="J20" s="1469">
        <f>IFERROR(INDEX('Cash Forecast_8A'!L$9:L$21,MATCH('Cash Forecast_8A import-export'!O20,'Cash Forecast_8A'!B$9:B$21,0)),"")</f>
        <v>0</v>
      </c>
      <c r="K20" s="1440">
        <f>IFERROR(INDEX('Cash Forecast_8A'!M$9:M$21,MATCH('Cash Forecast_8A import-export'!O20,'Cash Forecast_8A'!B$9:B$21,0)),"")</f>
        <v>0</v>
      </c>
      <c r="L20" s="1440"/>
      <c r="M20" s="1470">
        <f t="shared" si="2"/>
        <v>0</v>
      </c>
      <c r="N20" s="1473">
        <f>IFERROR(INDEX('Cash Forecast_8A'!N$9:N$21,MATCH('Cash Forecast_8A import-export'!O20,'Cash Forecast_8A'!B$9:B$21,0)),"")</f>
        <v>0</v>
      </c>
      <c r="O20" s="1474" t="str">
        <f t="shared" si="3"/>
        <v>Costgrp11</v>
      </c>
      <c r="P20" s="1464" t="s">
        <v>2580</v>
      </c>
      <c r="Q20" s="1465">
        <v>11</v>
      </c>
      <c r="R20" s="1475">
        <v>11</v>
      </c>
      <c r="S20" s="672"/>
      <c r="T20" s="542"/>
      <c r="U20" s="542"/>
    </row>
    <row r="21" spans="1:21" ht="16.5" customHeight="1" x14ac:dyDescent="0.2">
      <c r="A21" s="1467" t="s">
        <v>2500</v>
      </c>
      <c r="B21" s="1468"/>
      <c r="C21" s="1439">
        <v>306974.74695275002</v>
      </c>
      <c r="D21" s="1469">
        <f>IFERROR(INDEX('Cash Forecast_8A'!F$9:F$21,MATCH('Cash Forecast_8A import-export'!O21,'Cash Forecast_8A'!B$9:B$21,0)),"")</f>
        <v>190579.24</v>
      </c>
      <c r="E21" s="1439">
        <v>46137.826992125003</v>
      </c>
      <c r="F21" s="1469">
        <f>IFERROR(INDEX('Cash Forecast_8A'!H$9:H$21,MATCH('Cash Forecast_8A import-export'!O21,'Cash Forecast_8A'!B$9:B$21,0)),"")</f>
        <v>0</v>
      </c>
      <c r="G21" s="1470">
        <f t="shared" si="0"/>
        <v>190579.24</v>
      </c>
      <c r="H21" s="1471" t="str">
        <f>IFERROR(INDEX('Cash Forecast_8A'!J$9:J$21,MATCH('Cash Forecast_8A import-export'!O21,'Cash Forecast_8A'!B$9:B$21,0)),"")</f>
        <v>La previsión considerada corresponde a la reprogramación que se solicitará</v>
      </c>
      <c r="I21" s="1472">
        <f t="shared" si="1"/>
        <v>12</v>
      </c>
      <c r="J21" s="1469">
        <f>IFERROR(INDEX('Cash Forecast_8A'!L$9:L$21,MATCH('Cash Forecast_8A import-export'!O21,'Cash Forecast_8A'!B$9:B$21,0)),"")</f>
        <v>0</v>
      </c>
      <c r="K21" s="1440">
        <f>IFERROR(INDEX('Cash Forecast_8A'!M$9:M$21,MATCH('Cash Forecast_8A import-export'!O21,'Cash Forecast_8A'!B$9:B$21,0)),"")</f>
        <v>0</v>
      </c>
      <c r="L21" s="1440"/>
      <c r="M21" s="1470">
        <f t="shared" si="2"/>
        <v>0</v>
      </c>
      <c r="N21" s="1473">
        <f>IFERROR(INDEX('Cash Forecast_8A'!N$9:N$21,MATCH('Cash Forecast_8A import-export'!O21,'Cash Forecast_8A'!B$9:B$21,0)),"")</f>
        <v>0</v>
      </c>
      <c r="O21" s="1474" t="str">
        <f t="shared" si="3"/>
        <v>Costgrp12</v>
      </c>
      <c r="P21" s="1464" t="s">
        <v>2581</v>
      </c>
      <c r="Q21" s="1465">
        <v>12</v>
      </c>
      <c r="R21" s="1475">
        <v>12</v>
      </c>
      <c r="S21" s="672"/>
      <c r="T21" s="542"/>
      <c r="U21" s="542"/>
    </row>
    <row r="22" spans="1:21" ht="16.5" customHeight="1" x14ac:dyDescent="0.2">
      <c r="A22" s="1467" t="s">
        <v>2502</v>
      </c>
      <c r="B22" s="1468"/>
      <c r="C22" s="1439">
        <v>0</v>
      </c>
      <c r="D22" s="1469">
        <f>IFERROR(INDEX('Cash Forecast_8A'!F$9:F$21,MATCH('Cash Forecast_8A import-export'!O22,'Cash Forecast_8A'!B$9:B$21,0)),"")</f>
        <v>0</v>
      </c>
      <c r="E22" s="1439">
        <v>0</v>
      </c>
      <c r="F22" s="1469">
        <f>IFERROR(INDEX('Cash Forecast_8A'!H$9:H$21,MATCH('Cash Forecast_8A import-export'!O22,'Cash Forecast_8A'!B$9:B$21,0)),"")</f>
        <v>0</v>
      </c>
      <c r="G22" s="1470">
        <f t="shared" si="0"/>
        <v>0</v>
      </c>
      <c r="H22" s="1471">
        <f>IFERROR(INDEX('Cash Forecast_8A'!J$9:J$21,MATCH('Cash Forecast_8A import-export'!O22,'Cash Forecast_8A'!B$9:B$21,0)),"")</f>
        <v>0</v>
      </c>
      <c r="I22" s="1472">
        <f t="shared" si="1"/>
        <v>13</v>
      </c>
      <c r="J22" s="1469">
        <f>IFERROR(INDEX('Cash Forecast_8A'!L$9:L$21,MATCH('Cash Forecast_8A import-export'!O22,'Cash Forecast_8A'!B$9:B$21,0)),"")</f>
        <v>0</v>
      </c>
      <c r="K22" s="1440">
        <f>IFERROR(INDEX('Cash Forecast_8A'!M$9:M$21,MATCH('Cash Forecast_8A import-export'!O22,'Cash Forecast_8A'!B$9:B$21,0)),"")</f>
        <v>0</v>
      </c>
      <c r="L22" s="1440"/>
      <c r="M22" s="1470">
        <f t="shared" si="2"/>
        <v>0</v>
      </c>
      <c r="N22" s="1473">
        <f>IFERROR(INDEX('Cash Forecast_8A'!N$9:N$21,MATCH('Cash Forecast_8A import-export'!O22,'Cash Forecast_8A'!B$9:B$21,0)),"")</f>
        <v>0</v>
      </c>
      <c r="O22" s="1474" t="str">
        <f t="shared" si="3"/>
        <v>Costgrp13</v>
      </c>
      <c r="P22" s="1464" t="s">
        <v>2582</v>
      </c>
      <c r="Q22" s="1465">
        <v>13</v>
      </c>
      <c r="R22" s="1475">
        <v>13</v>
      </c>
      <c r="S22" s="672"/>
      <c r="T22" s="542"/>
      <c r="U22" s="542"/>
    </row>
    <row r="23" spans="1:21" ht="16.5" customHeight="1" x14ac:dyDescent="0.2">
      <c r="A23" s="557"/>
      <c r="B23" s="556"/>
      <c r="C23" s="555"/>
      <c r="D23" s="555"/>
      <c r="E23" s="555"/>
      <c r="F23" s="555"/>
      <c r="G23" s="555"/>
      <c r="H23" s="554"/>
      <c r="J23" s="528"/>
      <c r="K23" s="528"/>
      <c r="L23" s="528"/>
      <c r="M23" s="528"/>
      <c r="N23" s="553"/>
      <c r="P23" s="669"/>
      <c r="Q23" s="1260"/>
      <c r="R23" s="672"/>
      <c r="S23" s="673"/>
      <c r="T23" s="542"/>
      <c r="U23" s="542"/>
    </row>
    <row r="24" spans="1:21" ht="16.5" customHeight="1" x14ac:dyDescent="0.2">
      <c r="A24" s="552" t="s">
        <v>294</v>
      </c>
      <c r="B24" s="551"/>
      <c r="C24" s="526">
        <f>ROUND(SUM(C9:C23),2)</f>
        <v>4051900.06</v>
      </c>
      <c r="D24" s="526">
        <f>ROUND(SUM(D9:D23),2)</f>
        <v>5608994.2599999998</v>
      </c>
      <c r="E24" s="526">
        <f>ROUND(SUM(E9:E23),2)</f>
        <v>724627.05</v>
      </c>
      <c r="F24" s="526">
        <f>ROUND(SUM(F9:F23),2)</f>
        <v>0</v>
      </c>
      <c r="G24" s="526">
        <f>ROUND(SUM(G9:G23),2)</f>
        <v>5608994.2599999998</v>
      </c>
      <c r="H24" s="530"/>
      <c r="I24" s="547"/>
      <c r="J24" s="526">
        <f>ROUND(SUM(J9:J23),2)</f>
        <v>0</v>
      </c>
      <c r="K24" s="526">
        <f>ROUND(SUM(K9:K23),2)</f>
        <v>0</v>
      </c>
      <c r="L24" s="526">
        <f>ROUND(SUM(L9:L23),2)</f>
        <v>0</v>
      </c>
      <c r="M24" s="526">
        <f>ROUND(SUM(M9:M23),2)</f>
        <v>0</v>
      </c>
      <c r="N24" s="530"/>
      <c r="P24" s="669"/>
      <c r="Q24" s="672"/>
      <c r="R24" s="672"/>
      <c r="S24" s="672"/>
      <c r="T24" s="542"/>
      <c r="U24" s="542"/>
    </row>
    <row r="25" spans="1:21" ht="16.5" customHeight="1" x14ac:dyDescent="0.2">
      <c r="P25" s="669"/>
      <c r="Q25" s="672"/>
      <c r="R25" s="672"/>
      <c r="S25" s="672"/>
      <c r="T25" s="542"/>
      <c r="U25" s="542"/>
    </row>
    <row r="26" spans="1:21" ht="16.5" customHeight="1" x14ac:dyDescent="0.2">
      <c r="P26" s="669"/>
      <c r="Q26" s="672"/>
      <c r="R26" s="672"/>
      <c r="S26" s="672"/>
      <c r="T26" s="542"/>
      <c r="U26" s="542"/>
    </row>
    <row r="27" spans="1:21" ht="16.5" customHeight="1" x14ac:dyDescent="0.2">
      <c r="A27" s="541" t="s">
        <v>365</v>
      </c>
      <c r="B27" s="541"/>
      <c r="C27" s="498"/>
      <c r="D27" s="498"/>
      <c r="E27" s="498"/>
      <c r="F27" s="497"/>
      <c r="G27" s="458"/>
      <c r="H27" s="458"/>
      <c r="I27" s="547"/>
      <c r="J27" s="458"/>
      <c r="K27" s="458"/>
      <c r="L27" s="458"/>
      <c r="M27" s="458"/>
      <c r="N27" s="458"/>
      <c r="P27" s="669"/>
      <c r="Q27" s="672"/>
      <c r="R27" s="672"/>
      <c r="S27" s="672"/>
      <c r="T27" s="542"/>
      <c r="U27" s="542"/>
    </row>
    <row r="28" spans="1:21" ht="90" x14ac:dyDescent="0.2">
      <c r="A28" s="1417" t="s">
        <v>310</v>
      </c>
      <c r="B28" s="1479" t="s">
        <v>309</v>
      </c>
      <c r="C28" s="1407" t="s">
        <v>363</v>
      </c>
      <c r="D28" s="1407" t="s">
        <v>362</v>
      </c>
      <c r="E28" s="1407" t="s">
        <v>361</v>
      </c>
      <c r="F28" s="1407" t="s">
        <v>360</v>
      </c>
      <c r="G28" s="1407" t="s">
        <v>359</v>
      </c>
      <c r="H28" s="1407" t="s">
        <v>42</v>
      </c>
      <c r="I28" s="1480">
        <v>-1</v>
      </c>
      <c r="J28" s="1462" t="s">
        <v>358</v>
      </c>
      <c r="K28" s="1462" t="s">
        <v>357</v>
      </c>
      <c r="L28" s="1462"/>
      <c r="M28" s="1462" t="s">
        <v>356</v>
      </c>
      <c r="N28" s="1462"/>
      <c r="O28" s="1474"/>
      <c r="P28" s="1464" t="s">
        <v>203</v>
      </c>
      <c r="Q28" s="672"/>
      <c r="R28" s="672"/>
      <c r="S28" s="672"/>
      <c r="T28" s="542"/>
      <c r="U28" s="542"/>
    </row>
    <row r="29" spans="1:21" ht="16.5" hidden="1" customHeight="1" x14ac:dyDescent="0.2">
      <c r="A29" s="1467" t="s">
        <v>307</v>
      </c>
      <c r="B29" s="1467" t="s">
        <v>306</v>
      </c>
      <c r="C29" s="1439" t="s">
        <v>355</v>
      </c>
      <c r="D29" s="1469" t="str">
        <f>IFERROR(INDEX('Cash Forecast_8A'!F$27:F$120,MATCH('Cash Forecast_8A import-export'!O29,'Cash Forecast_8A'!B$27:B$120,0)),"")</f>
        <v/>
      </c>
      <c r="E29" s="1439" t="s">
        <v>354</v>
      </c>
      <c r="F29" s="1469" t="str">
        <f>IFERROR(INDEX('Cash Forecast_8A'!H$27:H$120,MATCH('Cash Forecast_8A import-export'!O29,'Cash Forecast_8A'!B$27:B$120,0)),"")</f>
        <v/>
      </c>
      <c r="G29" s="1470" t="str">
        <f>IFERROR(D29+F29,"")</f>
        <v/>
      </c>
      <c r="H29" s="1471" t="s">
        <v>353</v>
      </c>
      <c r="I29" s="1481">
        <f>I28+1</f>
        <v>0</v>
      </c>
      <c r="J29" s="1469" t="str">
        <f>IFERROR(INDEX('Cash Forecast_8A'!L$27:L$120,MATCH('Cash Forecast_8A import-export'!O29,'Cash Forecast_8A'!B$27:B$120,0)),"")</f>
        <v/>
      </c>
      <c r="K29" s="1469" t="str">
        <f>IFERROR(INDEX('Cash Forecast_8A'!M$27:M$120,MATCH('Cash Forecast_8A import-export'!O29,'Cash Forecast_8A'!B$27:B$120,0)),"")</f>
        <v/>
      </c>
      <c r="L29" s="1469"/>
      <c r="M29" s="1470" t="str">
        <f>IFERROR(J29+K29,"")</f>
        <v/>
      </c>
      <c r="N29" s="1478"/>
      <c r="O29" s="1474" t="str">
        <f>"Int"&amp;I29</f>
        <v>Int0</v>
      </c>
      <c r="P29" s="1464" t="s">
        <v>201</v>
      </c>
      <c r="Q29" s="672"/>
      <c r="R29" s="672"/>
      <c r="S29" s="672"/>
      <c r="T29" s="542"/>
      <c r="U29" s="542"/>
    </row>
    <row r="30" spans="1:21" ht="16.5" customHeight="1" x14ac:dyDescent="0.2">
      <c r="A30" s="1467" t="s">
        <v>2336</v>
      </c>
      <c r="B30" s="1467" t="s">
        <v>2522</v>
      </c>
      <c r="C30" s="1439">
        <v>16790.875901397001</v>
      </c>
      <c r="D30" s="1469">
        <f>IFERROR(INDEX('Cash Forecast_8A'!F$27:F$120,MATCH('Cash Forecast_8A import-export'!O30,'Cash Forecast_8A'!B$27:B$120,0)),"")</f>
        <v>51708</v>
      </c>
      <c r="E30" s="1439">
        <v>0</v>
      </c>
      <c r="F30" s="1469">
        <f>IFERROR(INDEX('Cash Forecast_8A'!H$27:H$120,MATCH('Cash Forecast_8A import-export'!O30,'Cash Forecast_8A'!B$27:B$120,0)),"")</f>
        <v>0</v>
      </c>
      <c r="G30" s="1470">
        <f t="shared" ref="G30:G43" si="4">IFERROR(D30+F30,"")</f>
        <v>51708</v>
      </c>
      <c r="H30" s="1471"/>
      <c r="I30" s="1481">
        <f t="shared" ref="I30:I43" si="5">I29+1</f>
        <v>1</v>
      </c>
      <c r="J30" s="1469">
        <f>IFERROR(INDEX('Cash Forecast_8A'!L$27:L$120,MATCH('Cash Forecast_8A import-export'!O30,'Cash Forecast_8A'!B$27:B$120,0)),"")</f>
        <v>0</v>
      </c>
      <c r="K30" s="1469">
        <f>IFERROR(INDEX('Cash Forecast_8A'!M$27:M$120,MATCH('Cash Forecast_8A import-export'!O30,'Cash Forecast_8A'!B$27:B$120,0)),"")</f>
        <v>0</v>
      </c>
      <c r="L30" s="1469"/>
      <c r="M30" s="1470">
        <f t="shared" ref="M30:M43" si="6">IFERROR(J30+K30,"")</f>
        <v>0</v>
      </c>
      <c r="N30" s="1478"/>
      <c r="O30" s="1474" t="str">
        <f t="shared" ref="O30:O43" si="7">"Int"&amp;I30</f>
        <v>Int1</v>
      </c>
      <c r="P30" s="1464" t="s">
        <v>2584</v>
      </c>
      <c r="Q30" s="672"/>
      <c r="R30" s="672"/>
      <c r="S30" s="672"/>
      <c r="T30" s="542"/>
      <c r="U30" s="542"/>
    </row>
    <row r="31" spans="1:21" ht="16.5" customHeight="1" x14ac:dyDescent="0.2">
      <c r="A31" s="1467" t="s">
        <v>2524</v>
      </c>
      <c r="B31" s="1467" t="s">
        <v>2525</v>
      </c>
      <c r="C31" s="1439">
        <v>5000</v>
      </c>
      <c r="D31" s="1469">
        <f>IFERROR(INDEX('Cash Forecast_8A'!F$27:F$120,MATCH('Cash Forecast_8A import-export'!O31,'Cash Forecast_8A'!B$27:B$120,0)),"")</f>
        <v>0</v>
      </c>
      <c r="E31" s="1439">
        <v>0</v>
      </c>
      <c r="F31" s="1469">
        <f>IFERROR(INDEX('Cash Forecast_8A'!H$27:H$120,MATCH('Cash Forecast_8A import-export'!O31,'Cash Forecast_8A'!B$27:B$120,0)),"")</f>
        <v>0</v>
      </c>
      <c r="G31" s="1470">
        <f t="shared" si="4"/>
        <v>0</v>
      </c>
      <c r="H31" s="1471"/>
      <c r="I31" s="1481">
        <f t="shared" si="5"/>
        <v>2</v>
      </c>
      <c r="J31" s="1469">
        <f>IFERROR(INDEX('Cash Forecast_8A'!L$27:L$120,MATCH('Cash Forecast_8A import-export'!O31,'Cash Forecast_8A'!B$27:B$120,0)),"")</f>
        <v>0</v>
      </c>
      <c r="K31" s="1469">
        <f>IFERROR(INDEX('Cash Forecast_8A'!M$27:M$120,MATCH('Cash Forecast_8A import-export'!O31,'Cash Forecast_8A'!B$27:B$120,0)),"")</f>
        <v>0</v>
      </c>
      <c r="L31" s="1469"/>
      <c r="M31" s="1470">
        <f t="shared" si="6"/>
        <v>0</v>
      </c>
      <c r="N31" s="1478"/>
      <c r="O31" s="1474" t="str">
        <f t="shared" si="7"/>
        <v>Int2</v>
      </c>
      <c r="P31" s="1464" t="s">
        <v>2585</v>
      </c>
      <c r="Q31" s="672"/>
      <c r="R31" s="672"/>
      <c r="S31" s="672"/>
      <c r="T31" s="542"/>
      <c r="U31" s="542"/>
    </row>
    <row r="32" spans="1:21" ht="16.5" customHeight="1" x14ac:dyDescent="0.2">
      <c r="A32" s="1467" t="s">
        <v>2524</v>
      </c>
      <c r="B32" s="1467" t="s">
        <v>2527</v>
      </c>
      <c r="C32" s="1439">
        <v>50000</v>
      </c>
      <c r="D32" s="1469">
        <f>IFERROR(INDEX('Cash Forecast_8A'!F$27:F$120,MATCH('Cash Forecast_8A import-export'!O32,'Cash Forecast_8A'!B$27:B$120,0)),"")</f>
        <v>50000</v>
      </c>
      <c r="E32" s="1439">
        <v>50000</v>
      </c>
      <c r="F32" s="1469">
        <f>IFERROR(INDEX('Cash Forecast_8A'!H$27:H$120,MATCH('Cash Forecast_8A import-export'!O32,'Cash Forecast_8A'!B$27:B$120,0)),"")</f>
        <v>0</v>
      </c>
      <c r="G32" s="1470">
        <f t="shared" si="4"/>
        <v>50000</v>
      </c>
      <c r="H32" s="1471"/>
      <c r="I32" s="1481">
        <f t="shared" si="5"/>
        <v>3</v>
      </c>
      <c r="J32" s="1469">
        <f>IFERROR(INDEX('Cash Forecast_8A'!L$27:L$120,MATCH('Cash Forecast_8A import-export'!O32,'Cash Forecast_8A'!B$27:B$120,0)),"")</f>
        <v>0</v>
      </c>
      <c r="K32" s="1469">
        <f>IFERROR(INDEX('Cash Forecast_8A'!M$27:M$120,MATCH('Cash Forecast_8A import-export'!O32,'Cash Forecast_8A'!B$27:B$120,0)),"")</f>
        <v>0</v>
      </c>
      <c r="L32" s="1469"/>
      <c r="M32" s="1470">
        <f t="shared" si="6"/>
        <v>0</v>
      </c>
      <c r="N32" s="1478"/>
      <c r="O32" s="1474" t="str">
        <f t="shared" si="7"/>
        <v>Int3</v>
      </c>
      <c r="P32" s="1464" t="s">
        <v>2586</v>
      </c>
      <c r="Q32" s="672"/>
      <c r="R32" s="672"/>
      <c r="S32" s="672"/>
      <c r="T32" s="542"/>
      <c r="U32" s="542"/>
    </row>
    <row r="33" spans="1:21" ht="16.5" customHeight="1" x14ac:dyDescent="0.2">
      <c r="A33" s="1467" t="s">
        <v>2351</v>
      </c>
      <c r="B33" s="1467" t="s">
        <v>2476</v>
      </c>
      <c r="C33" s="1439">
        <v>1026624.37155745</v>
      </c>
      <c r="D33" s="1469">
        <f>IFERROR(INDEX('Cash Forecast_8A'!F$27:F$120,MATCH('Cash Forecast_8A import-export'!O33,'Cash Forecast_8A'!B$27:B$120,0)),"")</f>
        <v>974636</v>
      </c>
      <c r="E33" s="1439">
        <v>258781.87204940201</v>
      </c>
      <c r="F33" s="1469">
        <f>IFERROR(INDEX('Cash Forecast_8A'!H$27:H$120,MATCH('Cash Forecast_8A import-export'!O33,'Cash Forecast_8A'!B$27:B$120,0)),"")</f>
        <v>0</v>
      </c>
      <c r="G33" s="1470">
        <f t="shared" si="4"/>
        <v>974636</v>
      </c>
      <c r="H33" s="1471"/>
      <c r="I33" s="1481">
        <f t="shared" si="5"/>
        <v>4</v>
      </c>
      <c r="J33" s="1469">
        <f>IFERROR(INDEX('Cash Forecast_8A'!L$27:L$120,MATCH('Cash Forecast_8A import-export'!O33,'Cash Forecast_8A'!B$27:B$120,0)),"")</f>
        <v>0</v>
      </c>
      <c r="K33" s="1469">
        <f>IFERROR(INDEX('Cash Forecast_8A'!M$27:M$120,MATCH('Cash Forecast_8A import-export'!O33,'Cash Forecast_8A'!B$27:B$120,0)),"")</f>
        <v>0</v>
      </c>
      <c r="L33" s="1469"/>
      <c r="M33" s="1470">
        <f t="shared" si="6"/>
        <v>0</v>
      </c>
      <c r="N33" s="1478"/>
      <c r="O33" s="1474" t="str">
        <f t="shared" si="7"/>
        <v>Int4</v>
      </c>
      <c r="P33" s="1464" t="s">
        <v>2587</v>
      </c>
      <c r="Q33" s="672"/>
      <c r="R33" s="672"/>
      <c r="S33" s="672"/>
      <c r="T33" s="542"/>
      <c r="U33" s="542"/>
    </row>
    <row r="34" spans="1:21" ht="16.5" customHeight="1" x14ac:dyDescent="0.2">
      <c r="A34" s="1467" t="s">
        <v>2351</v>
      </c>
      <c r="B34" s="1467" t="s">
        <v>2530</v>
      </c>
      <c r="C34" s="1439">
        <v>231958.34916810799</v>
      </c>
      <c r="D34" s="1469">
        <f>IFERROR(INDEX('Cash Forecast_8A'!F$27:F$120,MATCH('Cash Forecast_8A import-export'!O34,'Cash Forecast_8A'!B$27:B$120,0)),"")</f>
        <v>213658.29</v>
      </c>
      <c r="E34" s="1439">
        <v>53013.012355927502</v>
      </c>
      <c r="F34" s="1469">
        <f>IFERROR(INDEX('Cash Forecast_8A'!H$27:H$120,MATCH('Cash Forecast_8A import-export'!O34,'Cash Forecast_8A'!B$27:B$120,0)),"")</f>
        <v>0</v>
      </c>
      <c r="G34" s="1470">
        <f t="shared" si="4"/>
        <v>213658.29</v>
      </c>
      <c r="H34" s="1471"/>
      <c r="I34" s="1481">
        <f t="shared" si="5"/>
        <v>5</v>
      </c>
      <c r="J34" s="1469">
        <f>IFERROR(INDEX('Cash Forecast_8A'!L$27:L$120,MATCH('Cash Forecast_8A import-export'!O34,'Cash Forecast_8A'!B$27:B$120,0)),"")</f>
        <v>0</v>
      </c>
      <c r="K34" s="1469">
        <f>IFERROR(INDEX('Cash Forecast_8A'!M$27:M$120,MATCH('Cash Forecast_8A import-export'!O34,'Cash Forecast_8A'!B$27:B$120,0)),"")</f>
        <v>0</v>
      </c>
      <c r="L34" s="1469"/>
      <c r="M34" s="1470">
        <f t="shared" si="6"/>
        <v>0</v>
      </c>
      <c r="N34" s="1478"/>
      <c r="O34" s="1474" t="str">
        <f t="shared" si="7"/>
        <v>Int5</v>
      </c>
      <c r="P34" s="1464" t="s">
        <v>2588</v>
      </c>
      <c r="Q34" s="672"/>
      <c r="R34" s="672"/>
      <c r="S34" s="672"/>
      <c r="T34" s="542"/>
      <c r="U34" s="542"/>
    </row>
    <row r="35" spans="1:21" ht="16.5" customHeight="1" x14ac:dyDescent="0.2">
      <c r="A35" s="1467" t="s">
        <v>2351</v>
      </c>
      <c r="B35" s="1467" t="s">
        <v>2532</v>
      </c>
      <c r="C35" s="1439">
        <v>267523.96932532801</v>
      </c>
      <c r="D35" s="1469">
        <f>IFERROR(INDEX('Cash Forecast_8A'!F$27:F$120,MATCH('Cash Forecast_8A import-export'!O35,'Cash Forecast_8A'!B$27:B$120,0)),"")</f>
        <v>830938.69</v>
      </c>
      <c r="E35" s="1439">
        <v>27384.7473333333</v>
      </c>
      <c r="F35" s="1469">
        <f>IFERROR(INDEX('Cash Forecast_8A'!H$27:H$120,MATCH('Cash Forecast_8A import-export'!O35,'Cash Forecast_8A'!B$27:B$120,0)),"")</f>
        <v>0</v>
      </c>
      <c r="G35" s="1470">
        <f t="shared" si="4"/>
        <v>830938.69</v>
      </c>
      <c r="H35" s="1471"/>
      <c r="I35" s="1481">
        <f t="shared" si="5"/>
        <v>6</v>
      </c>
      <c r="J35" s="1469">
        <f>IFERROR(INDEX('Cash Forecast_8A'!L$27:L$120,MATCH('Cash Forecast_8A import-export'!O35,'Cash Forecast_8A'!B$27:B$120,0)),"")</f>
        <v>0</v>
      </c>
      <c r="K35" s="1469">
        <f>IFERROR(INDEX('Cash Forecast_8A'!M$27:M$120,MATCH('Cash Forecast_8A import-export'!O35,'Cash Forecast_8A'!B$27:B$120,0)),"")</f>
        <v>0</v>
      </c>
      <c r="L35" s="1469"/>
      <c r="M35" s="1470">
        <f t="shared" si="6"/>
        <v>0</v>
      </c>
      <c r="N35" s="1478"/>
      <c r="O35" s="1474" t="str">
        <f t="shared" si="7"/>
        <v>Int6</v>
      </c>
      <c r="P35" s="1464" t="s">
        <v>2589</v>
      </c>
      <c r="Q35" s="672"/>
      <c r="R35" s="672"/>
      <c r="S35" s="672"/>
      <c r="T35" s="542"/>
      <c r="U35" s="542"/>
    </row>
    <row r="36" spans="1:21" ht="16.5" customHeight="1" x14ac:dyDescent="0.2">
      <c r="A36" s="1467" t="s">
        <v>2336</v>
      </c>
      <c r="B36" s="1467" t="s">
        <v>2534</v>
      </c>
      <c r="C36" s="1439">
        <v>708266.36062675901</v>
      </c>
      <c r="D36" s="1469">
        <f>IFERROR(INDEX('Cash Forecast_8A'!F$27:F$120,MATCH('Cash Forecast_8A import-export'!O36,'Cash Forecast_8A'!B$27:B$120,0)),"")</f>
        <v>722813.37</v>
      </c>
      <c r="E36" s="1439">
        <v>31222.020846368599</v>
      </c>
      <c r="F36" s="1469">
        <f>IFERROR(INDEX('Cash Forecast_8A'!H$27:H$120,MATCH('Cash Forecast_8A import-export'!O36,'Cash Forecast_8A'!B$27:B$120,0)),"")</f>
        <v>0</v>
      </c>
      <c r="G36" s="1470">
        <f t="shared" si="4"/>
        <v>722813.37</v>
      </c>
      <c r="H36" s="1471"/>
      <c r="I36" s="1481">
        <f t="shared" si="5"/>
        <v>7</v>
      </c>
      <c r="J36" s="1469">
        <f>IFERROR(INDEX('Cash Forecast_8A'!L$27:L$120,MATCH('Cash Forecast_8A import-export'!O36,'Cash Forecast_8A'!B$27:B$120,0)),"")</f>
        <v>0</v>
      </c>
      <c r="K36" s="1469">
        <f>IFERROR(INDEX('Cash Forecast_8A'!M$27:M$120,MATCH('Cash Forecast_8A import-export'!O36,'Cash Forecast_8A'!B$27:B$120,0)),"")</f>
        <v>0</v>
      </c>
      <c r="L36" s="1469"/>
      <c r="M36" s="1470">
        <f t="shared" si="6"/>
        <v>0</v>
      </c>
      <c r="N36" s="1478"/>
      <c r="O36" s="1474" t="str">
        <f t="shared" si="7"/>
        <v>Int7</v>
      </c>
      <c r="P36" s="1464" t="s">
        <v>2590</v>
      </c>
      <c r="Q36" s="672"/>
      <c r="R36" s="672"/>
      <c r="S36" s="672"/>
      <c r="T36" s="542"/>
      <c r="U36" s="542"/>
    </row>
    <row r="37" spans="1:21" ht="16.5" customHeight="1" x14ac:dyDescent="0.2">
      <c r="A37" s="1467" t="s">
        <v>2336</v>
      </c>
      <c r="B37" s="1467" t="s">
        <v>2536</v>
      </c>
      <c r="C37" s="1439">
        <v>9818</v>
      </c>
      <c r="D37" s="1469">
        <f>IFERROR(INDEX('Cash Forecast_8A'!F$27:F$120,MATCH('Cash Forecast_8A import-export'!O37,'Cash Forecast_8A'!B$27:B$120,0)),"")</f>
        <v>10069.48</v>
      </c>
      <c r="E37" s="1439">
        <v>2280</v>
      </c>
      <c r="F37" s="1469">
        <f>IFERROR(INDEX('Cash Forecast_8A'!H$27:H$120,MATCH('Cash Forecast_8A import-export'!O37,'Cash Forecast_8A'!B$27:B$120,0)),"")</f>
        <v>0</v>
      </c>
      <c r="G37" s="1470">
        <f t="shared" si="4"/>
        <v>10069.48</v>
      </c>
      <c r="H37" s="1471"/>
      <c r="I37" s="1481">
        <f t="shared" si="5"/>
        <v>8</v>
      </c>
      <c r="J37" s="1469">
        <f>IFERROR(INDEX('Cash Forecast_8A'!L$27:L$120,MATCH('Cash Forecast_8A import-export'!O37,'Cash Forecast_8A'!B$27:B$120,0)),"")</f>
        <v>0</v>
      </c>
      <c r="K37" s="1469">
        <f>IFERROR(INDEX('Cash Forecast_8A'!M$27:M$120,MATCH('Cash Forecast_8A import-export'!O37,'Cash Forecast_8A'!B$27:B$120,0)),"")</f>
        <v>0</v>
      </c>
      <c r="L37" s="1469"/>
      <c r="M37" s="1470">
        <f t="shared" si="6"/>
        <v>0</v>
      </c>
      <c r="N37" s="1478"/>
      <c r="O37" s="1474" t="str">
        <f t="shared" si="7"/>
        <v>Int8</v>
      </c>
      <c r="P37" s="1464" t="s">
        <v>2591</v>
      </c>
      <c r="Q37" s="672"/>
      <c r="R37" s="672"/>
      <c r="S37" s="672"/>
      <c r="T37" s="542"/>
      <c r="U37" s="542"/>
    </row>
    <row r="38" spans="1:21" ht="16.5" customHeight="1" x14ac:dyDescent="0.2">
      <c r="A38" s="1467" t="s">
        <v>2336</v>
      </c>
      <c r="B38" s="1467" t="s">
        <v>2538</v>
      </c>
      <c r="C38" s="1439">
        <v>127614.839567991</v>
      </c>
      <c r="D38" s="1469">
        <f>IFERROR(INDEX('Cash Forecast_8A'!F$27:F$120,MATCH('Cash Forecast_8A import-export'!O38,'Cash Forecast_8A'!B$27:B$120,0)),"")</f>
        <v>88948.9</v>
      </c>
      <c r="E38" s="1439">
        <v>15941.271428571399</v>
      </c>
      <c r="F38" s="1469">
        <f>IFERROR(INDEX('Cash Forecast_8A'!H$27:H$120,MATCH('Cash Forecast_8A import-export'!O38,'Cash Forecast_8A'!B$27:B$120,0)),"")</f>
        <v>0</v>
      </c>
      <c r="G38" s="1470">
        <f t="shared" si="4"/>
        <v>88948.9</v>
      </c>
      <c r="H38" s="1471"/>
      <c r="I38" s="1481">
        <f t="shared" si="5"/>
        <v>9</v>
      </c>
      <c r="J38" s="1469">
        <f>IFERROR(INDEX('Cash Forecast_8A'!L$27:L$120,MATCH('Cash Forecast_8A import-export'!O38,'Cash Forecast_8A'!B$27:B$120,0)),"")</f>
        <v>0</v>
      </c>
      <c r="K38" s="1469">
        <f>IFERROR(INDEX('Cash Forecast_8A'!M$27:M$120,MATCH('Cash Forecast_8A import-export'!O38,'Cash Forecast_8A'!B$27:B$120,0)),"")</f>
        <v>0</v>
      </c>
      <c r="L38" s="1469"/>
      <c r="M38" s="1470">
        <f t="shared" si="6"/>
        <v>0</v>
      </c>
      <c r="N38" s="1478"/>
      <c r="O38" s="1474" t="str">
        <f t="shared" si="7"/>
        <v>Int9</v>
      </c>
      <c r="P38" s="1464" t="s">
        <v>2592</v>
      </c>
      <c r="Q38" s="672"/>
      <c r="R38" s="672"/>
      <c r="S38" s="672"/>
      <c r="T38" s="542"/>
      <c r="U38" s="542"/>
    </row>
    <row r="39" spans="1:21" ht="16.5" customHeight="1" x14ac:dyDescent="0.2">
      <c r="A39" s="1467" t="s">
        <v>2540</v>
      </c>
      <c r="B39" s="1467" t="s">
        <v>2541</v>
      </c>
      <c r="C39" s="1439">
        <v>260196.80558983501</v>
      </c>
      <c r="D39" s="1469">
        <f>IFERROR(INDEX('Cash Forecast_8A'!F$27:F$120,MATCH('Cash Forecast_8A import-export'!O39,'Cash Forecast_8A'!B$27:B$120,0)),"")</f>
        <v>248167.24</v>
      </c>
      <c r="E39" s="1439">
        <v>47703.351278658301</v>
      </c>
      <c r="F39" s="1469">
        <f>IFERROR(INDEX('Cash Forecast_8A'!H$27:H$120,MATCH('Cash Forecast_8A import-export'!O39,'Cash Forecast_8A'!B$27:B$120,0)),"")</f>
        <v>0</v>
      </c>
      <c r="G39" s="1470">
        <f t="shared" si="4"/>
        <v>248167.24</v>
      </c>
      <c r="H39" s="1471"/>
      <c r="I39" s="1481">
        <f t="shared" si="5"/>
        <v>10</v>
      </c>
      <c r="J39" s="1469">
        <f>IFERROR(INDEX('Cash Forecast_8A'!L$27:L$120,MATCH('Cash Forecast_8A import-export'!O39,'Cash Forecast_8A'!B$27:B$120,0)),"")</f>
        <v>0</v>
      </c>
      <c r="K39" s="1469">
        <f>IFERROR(INDEX('Cash Forecast_8A'!M$27:M$120,MATCH('Cash Forecast_8A import-export'!O39,'Cash Forecast_8A'!B$27:B$120,0)),"")</f>
        <v>0</v>
      </c>
      <c r="L39" s="1469"/>
      <c r="M39" s="1470">
        <f t="shared" si="6"/>
        <v>0</v>
      </c>
      <c r="N39" s="1478"/>
      <c r="O39" s="1474" t="str">
        <f t="shared" si="7"/>
        <v>Int10</v>
      </c>
      <c r="P39" s="1464" t="s">
        <v>2593</v>
      </c>
      <c r="Q39" s="672"/>
      <c r="R39" s="672"/>
      <c r="S39" s="672"/>
      <c r="T39" s="542"/>
      <c r="U39" s="542"/>
    </row>
    <row r="40" spans="1:21" ht="16.5" customHeight="1" x14ac:dyDescent="0.2">
      <c r="A40" s="1467" t="s">
        <v>2524</v>
      </c>
      <c r="B40" s="1467" t="s">
        <v>2543</v>
      </c>
      <c r="C40" s="1439">
        <v>266353.079975801</v>
      </c>
      <c r="D40" s="1469">
        <f>IFERROR(INDEX('Cash Forecast_8A'!F$27:F$120,MATCH('Cash Forecast_8A import-export'!O40,'Cash Forecast_8A'!B$27:B$120,0)),"")</f>
        <v>241698.24</v>
      </c>
      <c r="E40" s="1439">
        <v>85242.085530838303</v>
      </c>
      <c r="F40" s="1469">
        <f>IFERROR(INDEX('Cash Forecast_8A'!H$27:H$120,MATCH('Cash Forecast_8A import-export'!O40,'Cash Forecast_8A'!B$27:B$120,0)),"")</f>
        <v>0</v>
      </c>
      <c r="G40" s="1470">
        <f t="shared" si="4"/>
        <v>241698.24</v>
      </c>
      <c r="H40" s="1471"/>
      <c r="I40" s="1481">
        <f t="shared" si="5"/>
        <v>11</v>
      </c>
      <c r="J40" s="1469">
        <f>IFERROR(INDEX('Cash Forecast_8A'!L$27:L$120,MATCH('Cash Forecast_8A import-export'!O40,'Cash Forecast_8A'!B$27:B$120,0)),"")</f>
        <v>0</v>
      </c>
      <c r="K40" s="1469">
        <f>IFERROR(INDEX('Cash Forecast_8A'!M$27:M$120,MATCH('Cash Forecast_8A import-export'!O40,'Cash Forecast_8A'!B$27:B$120,0)),"")</f>
        <v>0</v>
      </c>
      <c r="L40" s="1469"/>
      <c r="M40" s="1470">
        <f t="shared" si="6"/>
        <v>0</v>
      </c>
      <c r="N40" s="1478"/>
      <c r="O40" s="1474" t="str">
        <f t="shared" si="7"/>
        <v>Int11</v>
      </c>
      <c r="P40" s="1464" t="s">
        <v>2594</v>
      </c>
      <c r="Q40" s="672"/>
      <c r="R40" s="672"/>
      <c r="S40" s="672"/>
      <c r="T40" s="542"/>
      <c r="U40" s="542"/>
    </row>
    <row r="41" spans="1:21" ht="16.5" customHeight="1" x14ac:dyDescent="0.2">
      <c r="A41" s="1467" t="s">
        <v>2545</v>
      </c>
      <c r="B41" s="1467" t="s">
        <v>2546</v>
      </c>
      <c r="C41" s="1439">
        <v>333927.07100537501</v>
      </c>
      <c r="D41" s="1469">
        <f>IFERROR(INDEX('Cash Forecast_8A'!F$27:F$120,MATCH('Cash Forecast_8A import-export'!O41,'Cash Forecast_8A'!B$27:B$120,0)),"")</f>
        <v>352114.62</v>
      </c>
      <c r="E41" s="1439">
        <v>153058.68532839199</v>
      </c>
      <c r="F41" s="1469">
        <f>IFERROR(INDEX('Cash Forecast_8A'!H$27:H$120,MATCH('Cash Forecast_8A import-export'!O41,'Cash Forecast_8A'!B$27:B$120,0)),"")</f>
        <v>0</v>
      </c>
      <c r="G41" s="1470">
        <f t="shared" si="4"/>
        <v>352114.62</v>
      </c>
      <c r="H41" s="1471"/>
      <c r="I41" s="1481">
        <f t="shared" si="5"/>
        <v>12</v>
      </c>
      <c r="J41" s="1469">
        <f>IFERROR(INDEX('Cash Forecast_8A'!L$27:L$120,MATCH('Cash Forecast_8A import-export'!O41,'Cash Forecast_8A'!B$27:B$120,0)),"")</f>
        <v>0</v>
      </c>
      <c r="K41" s="1469">
        <f>IFERROR(INDEX('Cash Forecast_8A'!M$27:M$120,MATCH('Cash Forecast_8A import-export'!O41,'Cash Forecast_8A'!B$27:B$120,0)),"")</f>
        <v>0</v>
      </c>
      <c r="L41" s="1469"/>
      <c r="M41" s="1470">
        <f t="shared" si="6"/>
        <v>0</v>
      </c>
      <c r="N41" s="1478"/>
      <c r="O41" s="1474" t="str">
        <f t="shared" si="7"/>
        <v>Int12</v>
      </c>
      <c r="P41" s="1464" t="s">
        <v>2595</v>
      </c>
      <c r="Q41" s="672"/>
      <c r="R41" s="672"/>
      <c r="S41" s="672"/>
      <c r="T41" s="542"/>
      <c r="U41" s="542"/>
    </row>
    <row r="42" spans="1:21" ht="16.5" customHeight="1" x14ac:dyDescent="0.2">
      <c r="A42" s="1467" t="s">
        <v>2548</v>
      </c>
      <c r="B42" s="1467" t="s">
        <v>2549</v>
      </c>
      <c r="C42" s="1439">
        <v>2418.6833333333302</v>
      </c>
      <c r="D42" s="1469">
        <f>IFERROR(INDEX('Cash Forecast_8A'!F$27:F$120,MATCH('Cash Forecast_8A import-export'!O42,'Cash Forecast_8A'!B$27:B$120,0)),"")</f>
        <v>11123.35</v>
      </c>
      <c r="E42" s="1439">
        <v>0</v>
      </c>
      <c r="F42" s="1469">
        <f>IFERROR(INDEX('Cash Forecast_8A'!H$27:H$120,MATCH('Cash Forecast_8A import-export'!O42,'Cash Forecast_8A'!B$27:B$120,0)),"")</f>
        <v>0</v>
      </c>
      <c r="G42" s="1470">
        <f t="shared" si="4"/>
        <v>11123.35</v>
      </c>
      <c r="H42" s="1471"/>
      <c r="I42" s="1481">
        <f t="shared" si="5"/>
        <v>13</v>
      </c>
      <c r="J42" s="1469">
        <f>IFERROR(INDEX('Cash Forecast_8A'!L$27:L$120,MATCH('Cash Forecast_8A import-export'!O42,'Cash Forecast_8A'!B$27:B$120,0)),"")</f>
        <v>0</v>
      </c>
      <c r="K42" s="1469">
        <f>IFERROR(INDEX('Cash Forecast_8A'!M$27:M$120,MATCH('Cash Forecast_8A import-export'!O42,'Cash Forecast_8A'!B$27:B$120,0)),"")</f>
        <v>0</v>
      </c>
      <c r="L42" s="1469"/>
      <c r="M42" s="1470">
        <f t="shared" si="6"/>
        <v>0</v>
      </c>
      <c r="N42" s="1478"/>
      <c r="O42" s="1474" t="str">
        <f t="shared" si="7"/>
        <v>Int13</v>
      </c>
      <c r="P42" s="1464" t="s">
        <v>2596</v>
      </c>
      <c r="Q42" s="672"/>
      <c r="R42" s="672"/>
      <c r="S42" s="672"/>
      <c r="T42" s="542"/>
      <c r="U42" s="542"/>
    </row>
    <row r="43" spans="1:21" ht="16.5" customHeight="1" x14ac:dyDescent="0.2">
      <c r="A43" s="1467" t="s">
        <v>2548</v>
      </c>
      <c r="B43" s="1467" t="s">
        <v>2551</v>
      </c>
      <c r="C43" s="1439">
        <v>745407.65487179405</v>
      </c>
      <c r="D43" s="1469">
        <f>IFERROR(INDEX('Cash Forecast_8A'!F$27:F$120,MATCH('Cash Forecast_8A import-export'!O43,'Cash Forecast_8A'!B$27:B$120,0)),"")</f>
        <v>1813118</v>
      </c>
      <c r="E43" s="1439">
        <v>0</v>
      </c>
      <c r="F43" s="1469">
        <f>IFERROR(INDEX('Cash Forecast_8A'!H$27:H$120,MATCH('Cash Forecast_8A import-export'!O43,'Cash Forecast_8A'!B$27:B$120,0)),"")</f>
        <v>0</v>
      </c>
      <c r="G43" s="1470">
        <f t="shared" si="4"/>
        <v>1813118</v>
      </c>
      <c r="H43" s="1471"/>
      <c r="I43" s="1481">
        <f t="shared" si="5"/>
        <v>14</v>
      </c>
      <c r="J43" s="1469">
        <f>IFERROR(INDEX('Cash Forecast_8A'!L$27:L$120,MATCH('Cash Forecast_8A import-export'!O43,'Cash Forecast_8A'!B$27:B$120,0)),"")</f>
        <v>0</v>
      </c>
      <c r="K43" s="1469">
        <f>IFERROR(INDEX('Cash Forecast_8A'!M$27:M$120,MATCH('Cash Forecast_8A import-export'!O43,'Cash Forecast_8A'!B$27:B$120,0)),"")</f>
        <v>0</v>
      </c>
      <c r="L43" s="1469"/>
      <c r="M43" s="1470">
        <f t="shared" si="6"/>
        <v>0</v>
      </c>
      <c r="N43" s="1478"/>
      <c r="O43" s="1474" t="str">
        <f t="shared" si="7"/>
        <v>Int14</v>
      </c>
      <c r="P43" s="1464" t="s">
        <v>2597</v>
      </c>
      <c r="Q43" s="672"/>
      <c r="R43" s="672"/>
      <c r="S43" s="672"/>
      <c r="T43" s="542"/>
      <c r="U43" s="542"/>
    </row>
    <row r="44" spans="1:21" ht="16.5" customHeight="1" x14ac:dyDescent="0.2">
      <c r="A44" s="1482" t="s">
        <v>63</v>
      </c>
      <c r="B44" s="1482" t="s">
        <v>115</v>
      </c>
      <c r="C44" s="1451"/>
      <c r="D44" s="1483" t="s">
        <v>566</v>
      </c>
      <c r="E44" s="1451"/>
      <c r="F44" s="1483" t="s">
        <v>567</v>
      </c>
      <c r="G44" s="1483"/>
      <c r="H44" s="1484" t="s">
        <v>494</v>
      </c>
      <c r="I44" s="1481">
        <v>-1</v>
      </c>
      <c r="J44" s="1485" t="s">
        <v>569</v>
      </c>
      <c r="K44" s="1485" t="s">
        <v>570</v>
      </c>
      <c r="L44" s="1485"/>
      <c r="M44" s="1485"/>
      <c r="N44" s="1486" t="s">
        <v>571</v>
      </c>
      <c r="O44" s="1474"/>
      <c r="P44" s="1464"/>
      <c r="Q44" s="1487"/>
      <c r="R44" s="1487" t="s">
        <v>203</v>
      </c>
      <c r="S44" s="672"/>
      <c r="T44" s="542"/>
      <c r="U44" s="542"/>
    </row>
    <row r="45" spans="1:21" ht="16.5" hidden="1" customHeight="1" x14ac:dyDescent="0.2">
      <c r="A45" s="1488" t="str">
        <f>IFERROR(IF(INDEX('Cash Forecast_8A'!C$121:C$136,MATCH('Cash Forecast_8A import-export'!O45,'Cash Forecast_8A'!B$121:B$136,0))=0,"",INDEX('Cash Forecast_8A'!C$121:C$136,MATCH('Cash Forecast_8A import-export'!O45,'Cash Forecast_8A'!B$121:B$136,0))),"")</f>
        <v/>
      </c>
      <c r="B45" s="1488" t="str">
        <f>IFERROR(IF(INDEX('Cash Forecast_8A'!D$121:D$136,MATCH('Cash Forecast_8A import-export'!O45,'Cash Forecast_8A'!B$121:B$136,0))=0,"",INDEX('Cash Forecast_8A'!D$121:D$136,MATCH('Cash Forecast_8A import-export'!O45,'Cash Forecast_8A'!B$121:B$136,0))),"")</f>
        <v/>
      </c>
      <c r="C45" s="1439" t="s">
        <v>355</v>
      </c>
      <c r="D45" s="1469" t="str">
        <f>IFERROR(INDEX('Cash Forecast_8A'!F$121:F$136,MATCH('Cash Forecast_8A import-export'!O45,'Cash Forecast_8A'!B$121:B$136,0)),"")</f>
        <v/>
      </c>
      <c r="E45" s="1439" t="s">
        <v>354</v>
      </c>
      <c r="F45" s="1469" t="str">
        <f>IFERROR(INDEX('Cash Forecast_8A'!H$121:H$136,MATCH('Cash Forecast_8A import-export'!O45,'Cash Forecast_8A'!B$121:B$136,0)),"")</f>
        <v/>
      </c>
      <c r="G45" s="1470" t="str">
        <f>IFERROR(D45+F45,"")</f>
        <v/>
      </c>
      <c r="H45" s="1471" t="s">
        <v>353</v>
      </c>
      <c r="I45" s="1481">
        <f>I44+1</f>
        <v>0</v>
      </c>
      <c r="J45" s="1469" t="str">
        <f>IFERROR(INDEX('Cash Forecast_8A'!L$121:L$136,MATCH('Cash Forecast_8A import-export'!O45,'Cash Forecast_8A'!B$121:B$136,0)),"")</f>
        <v/>
      </c>
      <c r="K45" s="1469" t="str">
        <f>IFERROR(INDEX('Cash Forecast_8A'!M$121:M$136,MATCH('Cash Forecast_8A import-export'!O45,'Cash Forecast_8A'!B$121:B$136,0)),"")</f>
        <v/>
      </c>
      <c r="L45" s="1476"/>
      <c r="M45" s="1470" t="str">
        <f>IFERROR(J45+K45,"")</f>
        <v/>
      </c>
      <c r="N45" s="1478" t="s">
        <v>352</v>
      </c>
      <c r="O45" s="1476" t="str">
        <f>"Intcustom"&amp;I45</f>
        <v>Intcustom0</v>
      </c>
      <c r="P45" s="1464" t="str">
        <f>IFERROR(IF(VLOOKUP(A45,'Reference Records'!$B$12:$D$26,3,FALSE)=0,"",VLOOKUP(A45,'Reference Records'!$B$12:$D$26,3,FALSE)),"")</f>
        <v/>
      </c>
      <c r="Q45" s="1487"/>
      <c r="R45" s="1487" t="s">
        <v>201</v>
      </c>
      <c r="S45" s="672"/>
      <c r="T45" s="542"/>
      <c r="U45" s="542"/>
    </row>
    <row r="46" spans="1:21" ht="16.5" customHeight="1" x14ac:dyDescent="0.2">
      <c r="A46" s="1488" t="str">
        <f>IFERROR(IF(INDEX('Cash Forecast_8A'!C$121:C$136,MATCH('Cash Forecast_8A import-export'!O46,'Cash Forecast_8A'!B$121:B$136,0))=0,"",INDEX('Cash Forecast_8A'!C$121:C$136,MATCH('Cash Forecast_8A import-export'!O46,'Cash Forecast_8A'!B$121:B$136,0))),"")</f>
        <v/>
      </c>
      <c r="B46" s="1488" t="str">
        <f>IFERROR(IF(INDEX('Cash Forecast_8A'!D$121:D$136,MATCH('Cash Forecast_8A import-export'!O46,'Cash Forecast_8A'!B$121:B$136,0))=0,"",INDEX('Cash Forecast_8A'!D$121:D$136,MATCH('Cash Forecast_8A import-export'!O46,'Cash Forecast_8A'!B$121:B$136,0))),"")</f>
        <v/>
      </c>
      <c r="C46" s="1439">
        <v>0</v>
      </c>
      <c r="D46" s="1469">
        <f>IFERROR(INDEX('Cash Forecast_8A'!F$121:F$136,MATCH('Cash Forecast_8A import-export'!O46,'Cash Forecast_8A'!B$121:B$136,0)),"")</f>
        <v>0</v>
      </c>
      <c r="E46" s="1439">
        <v>0</v>
      </c>
      <c r="F46" s="1469">
        <f>IFERROR(INDEX('Cash Forecast_8A'!H$121:H$136,MATCH('Cash Forecast_8A import-export'!O46,'Cash Forecast_8A'!B$121:B$136,0)),"")</f>
        <v>0</v>
      </c>
      <c r="G46" s="1470">
        <f t="shared" ref="G46:G70" si="8">IFERROR(D46+F46,"")</f>
        <v>0</v>
      </c>
      <c r="H46" s="1471"/>
      <c r="I46" s="1481">
        <f t="shared" ref="I46:I70" si="9">I45+1</f>
        <v>1</v>
      </c>
      <c r="J46" s="1469">
        <f>IFERROR(INDEX('Cash Forecast_8A'!L$121:L$136,MATCH('Cash Forecast_8A import-export'!O46,'Cash Forecast_8A'!B$121:B$136,0)),"")</f>
        <v>0</v>
      </c>
      <c r="K46" s="1469">
        <f>IFERROR(INDEX('Cash Forecast_8A'!M$121:M$136,MATCH('Cash Forecast_8A import-export'!O46,'Cash Forecast_8A'!B$121:B$136,0)),"")</f>
        <v>0</v>
      </c>
      <c r="L46" s="1476"/>
      <c r="M46" s="1470">
        <f t="shared" ref="M46:M70" si="10">IFERROR(J46+K46,"")</f>
        <v>0</v>
      </c>
      <c r="N46" s="1478"/>
      <c r="O46" s="1476" t="str">
        <f t="shared" ref="O46:O70" si="11">"Intcustom"&amp;I46</f>
        <v>Intcustom1</v>
      </c>
      <c r="P46" s="1464" t="str">
        <f>IFERROR(IF(VLOOKUP(A46,'Reference Records'!$B$12:$D$26,3,FALSE)=0,"",VLOOKUP(A46,'Reference Records'!$B$12:$D$26,3,FALSE)),"")</f>
        <v/>
      </c>
      <c r="Q46" s="1487"/>
      <c r="R46" s="1487" t="s">
        <v>2598</v>
      </c>
      <c r="S46" s="672"/>
      <c r="T46" s="542"/>
      <c r="U46" s="542"/>
    </row>
    <row r="47" spans="1:21" ht="16.5" customHeight="1" x14ac:dyDescent="0.2">
      <c r="A47" s="1488" t="str">
        <f>IFERROR(IF(INDEX('Cash Forecast_8A'!C$121:C$136,MATCH('Cash Forecast_8A import-export'!O47,'Cash Forecast_8A'!B$121:B$136,0))=0,"",INDEX('Cash Forecast_8A'!C$121:C$136,MATCH('Cash Forecast_8A import-export'!O47,'Cash Forecast_8A'!B$121:B$136,0))),"")</f>
        <v/>
      </c>
      <c r="B47" s="1488" t="str">
        <f>IFERROR(IF(INDEX('Cash Forecast_8A'!D$121:D$136,MATCH('Cash Forecast_8A import-export'!O47,'Cash Forecast_8A'!B$121:B$136,0))=0,"",INDEX('Cash Forecast_8A'!D$121:D$136,MATCH('Cash Forecast_8A import-export'!O47,'Cash Forecast_8A'!B$121:B$136,0))),"")</f>
        <v/>
      </c>
      <c r="C47" s="1439">
        <v>0</v>
      </c>
      <c r="D47" s="1469">
        <f>IFERROR(INDEX('Cash Forecast_8A'!F$121:F$136,MATCH('Cash Forecast_8A import-export'!O47,'Cash Forecast_8A'!B$121:B$136,0)),"")</f>
        <v>0</v>
      </c>
      <c r="E47" s="1439">
        <v>0</v>
      </c>
      <c r="F47" s="1469">
        <f>IFERROR(INDEX('Cash Forecast_8A'!H$121:H$136,MATCH('Cash Forecast_8A import-export'!O47,'Cash Forecast_8A'!B$121:B$136,0)),"")</f>
        <v>0</v>
      </c>
      <c r="G47" s="1470">
        <f t="shared" si="8"/>
        <v>0</v>
      </c>
      <c r="H47" s="1471"/>
      <c r="I47" s="1481">
        <f t="shared" si="9"/>
        <v>2</v>
      </c>
      <c r="J47" s="1469">
        <f>IFERROR(INDEX('Cash Forecast_8A'!L$121:L$136,MATCH('Cash Forecast_8A import-export'!O47,'Cash Forecast_8A'!B$121:B$136,0)),"")</f>
        <v>0</v>
      </c>
      <c r="K47" s="1469">
        <f>IFERROR(INDEX('Cash Forecast_8A'!M$121:M$136,MATCH('Cash Forecast_8A import-export'!O47,'Cash Forecast_8A'!B$121:B$136,0)),"")</f>
        <v>0</v>
      </c>
      <c r="L47" s="1476"/>
      <c r="M47" s="1470">
        <f t="shared" si="10"/>
        <v>0</v>
      </c>
      <c r="N47" s="1478"/>
      <c r="O47" s="1476" t="str">
        <f t="shared" si="11"/>
        <v>Intcustom2</v>
      </c>
      <c r="P47" s="1464" t="str">
        <f>IFERROR(IF(VLOOKUP(A47,'Reference Records'!$B$12:$D$26,3,FALSE)=0,"",VLOOKUP(A47,'Reference Records'!$B$12:$D$26,3,FALSE)),"")</f>
        <v/>
      </c>
      <c r="Q47" s="1487"/>
      <c r="R47" s="1487" t="s">
        <v>2599</v>
      </c>
      <c r="S47" s="672"/>
      <c r="T47" s="542"/>
      <c r="U47" s="542"/>
    </row>
    <row r="48" spans="1:21" ht="16.5" customHeight="1" x14ac:dyDescent="0.2">
      <c r="A48" s="1488" t="str">
        <f>IFERROR(IF(INDEX('Cash Forecast_8A'!C$121:C$136,MATCH('Cash Forecast_8A import-export'!O48,'Cash Forecast_8A'!B$121:B$136,0))=0,"",INDEX('Cash Forecast_8A'!C$121:C$136,MATCH('Cash Forecast_8A import-export'!O48,'Cash Forecast_8A'!B$121:B$136,0))),"")</f>
        <v/>
      </c>
      <c r="B48" s="1488" t="str">
        <f>IFERROR(IF(INDEX('Cash Forecast_8A'!D$121:D$136,MATCH('Cash Forecast_8A import-export'!O48,'Cash Forecast_8A'!B$121:B$136,0))=0,"",INDEX('Cash Forecast_8A'!D$121:D$136,MATCH('Cash Forecast_8A import-export'!O48,'Cash Forecast_8A'!B$121:B$136,0))),"")</f>
        <v/>
      </c>
      <c r="C48" s="1439">
        <v>0</v>
      </c>
      <c r="D48" s="1469">
        <f>IFERROR(INDEX('Cash Forecast_8A'!F$121:F$136,MATCH('Cash Forecast_8A import-export'!O48,'Cash Forecast_8A'!B$121:B$136,0)),"")</f>
        <v>0</v>
      </c>
      <c r="E48" s="1439">
        <v>0</v>
      </c>
      <c r="F48" s="1469">
        <f>IFERROR(INDEX('Cash Forecast_8A'!H$121:H$136,MATCH('Cash Forecast_8A import-export'!O48,'Cash Forecast_8A'!B$121:B$136,0)),"")</f>
        <v>0</v>
      </c>
      <c r="G48" s="1470">
        <f t="shared" si="8"/>
        <v>0</v>
      </c>
      <c r="H48" s="1471"/>
      <c r="I48" s="1481">
        <f t="shared" si="9"/>
        <v>3</v>
      </c>
      <c r="J48" s="1469">
        <f>IFERROR(INDEX('Cash Forecast_8A'!L$121:L$136,MATCH('Cash Forecast_8A import-export'!O48,'Cash Forecast_8A'!B$121:B$136,0)),"")</f>
        <v>0</v>
      </c>
      <c r="K48" s="1469">
        <f>IFERROR(INDEX('Cash Forecast_8A'!M$121:M$136,MATCH('Cash Forecast_8A import-export'!O48,'Cash Forecast_8A'!B$121:B$136,0)),"")</f>
        <v>0</v>
      </c>
      <c r="L48" s="1476"/>
      <c r="M48" s="1470">
        <f t="shared" si="10"/>
        <v>0</v>
      </c>
      <c r="N48" s="1478"/>
      <c r="O48" s="1476" t="str">
        <f t="shared" si="11"/>
        <v>Intcustom3</v>
      </c>
      <c r="P48" s="1464" t="str">
        <f>IFERROR(IF(VLOOKUP(A48,'Reference Records'!$B$12:$D$26,3,FALSE)=0,"",VLOOKUP(A48,'Reference Records'!$B$12:$D$26,3,FALSE)),"")</f>
        <v/>
      </c>
      <c r="Q48" s="1487"/>
      <c r="R48" s="1487" t="s">
        <v>2600</v>
      </c>
      <c r="S48" s="672"/>
      <c r="T48" s="542"/>
      <c r="U48" s="542"/>
    </row>
    <row r="49" spans="1:21" ht="16.5" customHeight="1" x14ac:dyDescent="0.2">
      <c r="A49" s="1488" t="str">
        <f>IFERROR(IF(INDEX('Cash Forecast_8A'!C$121:C$136,MATCH('Cash Forecast_8A import-export'!O49,'Cash Forecast_8A'!B$121:B$136,0))=0,"",INDEX('Cash Forecast_8A'!C$121:C$136,MATCH('Cash Forecast_8A import-export'!O49,'Cash Forecast_8A'!B$121:B$136,0))),"")</f>
        <v/>
      </c>
      <c r="B49" s="1488" t="str">
        <f>IFERROR(IF(INDEX('Cash Forecast_8A'!D$121:D$136,MATCH('Cash Forecast_8A import-export'!O49,'Cash Forecast_8A'!B$121:B$136,0))=0,"",INDEX('Cash Forecast_8A'!D$121:D$136,MATCH('Cash Forecast_8A import-export'!O49,'Cash Forecast_8A'!B$121:B$136,0))),"")</f>
        <v/>
      </c>
      <c r="C49" s="1439">
        <v>0</v>
      </c>
      <c r="D49" s="1469">
        <f>IFERROR(INDEX('Cash Forecast_8A'!F$121:F$136,MATCH('Cash Forecast_8A import-export'!O49,'Cash Forecast_8A'!B$121:B$136,0)),"")</f>
        <v>0</v>
      </c>
      <c r="E49" s="1439">
        <v>0</v>
      </c>
      <c r="F49" s="1469">
        <f>IFERROR(INDEX('Cash Forecast_8A'!H$121:H$136,MATCH('Cash Forecast_8A import-export'!O49,'Cash Forecast_8A'!B$121:B$136,0)),"")</f>
        <v>0</v>
      </c>
      <c r="G49" s="1470">
        <f t="shared" si="8"/>
        <v>0</v>
      </c>
      <c r="H49" s="1471"/>
      <c r="I49" s="1481">
        <f t="shared" si="9"/>
        <v>4</v>
      </c>
      <c r="J49" s="1469">
        <f>IFERROR(INDEX('Cash Forecast_8A'!L$121:L$136,MATCH('Cash Forecast_8A import-export'!O49,'Cash Forecast_8A'!B$121:B$136,0)),"")</f>
        <v>0</v>
      </c>
      <c r="K49" s="1469">
        <f>IFERROR(INDEX('Cash Forecast_8A'!M$121:M$136,MATCH('Cash Forecast_8A import-export'!O49,'Cash Forecast_8A'!B$121:B$136,0)),"")</f>
        <v>0</v>
      </c>
      <c r="L49" s="1476"/>
      <c r="M49" s="1470">
        <f t="shared" si="10"/>
        <v>0</v>
      </c>
      <c r="N49" s="1478"/>
      <c r="O49" s="1476" t="str">
        <f t="shared" si="11"/>
        <v>Intcustom4</v>
      </c>
      <c r="P49" s="1464" t="str">
        <f>IFERROR(IF(VLOOKUP(A49,'Reference Records'!$B$12:$D$26,3,FALSE)=0,"",VLOOKUP(A49,'Reference Records'!$B$12:$D$26,3,FALSE)),"")</f>
        <v/>
      </c>
      <c r="Q49" s="1487"/>
      <c r="R49" s="1487" t="s">
        <v>2601</v>
      </c>
      <c r="S49" s="672"/>
      <c r="T49" s="542"/>
      <c r="U49" s="542"/>
    </row>
    <row r="50" spans="1:21" ht="16.5" customHeight="1" x14ac:dyDescent="0.2">
      <c r="A50" s="1488" t="str">
        <f>IFERROR(IF(INDEX('Cash Forecast_8A'!C$121:C$136,MATCH('Cash Forecast_8A import-export'!O50,'Cash Forecast_8A'!B$121:B$136,0))=0,"",INDEX('Cash Forecast_8A'!C$121:C$136,MATCH('Cash Forecast_8A import-export'!O50,'Cash Forecast_8A'!B$121:B$136,0))),"")</f>
        <v/>
      </c>
      <c r="B50" s="1488" t="str">
        <f>IFERROR(IF(INDEX('Cash Forecast_8A'!D$121:D$136,MATCH('Cash Forecast_8A import-export'!O50,'Cash Forecast_8A'!B$121:B$136,0))=0,"",INDEX('Cash Forecast_8A'!D$121:D$136,MATCH('Cash Forecast_8A import-export'!O50,'Cash Forecast_8A'!B$121:B$136,0))),"")</f>
        <v/>
      </c>
      <c r="C50" s="1439">
        <v>0</v>
      </c>
      <c r="D50" s="1469">
        <f>IFERROR(INDEX('Cash Forecast_8A'!F$121:F$136,MATCH('Cash Forecast_8A import-export'!O50,'Cash Forecast_8A'!B$121:B$136,0)),"")</f>
        <v>0</v>
      </c>
      <c r="E50" s="1439">
        <v>0</v>
      </c>
      <c r="F50" s="1469">
        <f>IFERROR(INDEX('Cash Forecast_8A'!H$121:H$136,MATCH('Cash Forecast_8A import-export'!O50,'Cash Forecast_8A'!B$121:B$136,0)),"")</f>
        <v>0</v>
      </c>
      <c r="G50" s="1470">
        <f t="shared" si="8"/>
        <v>0</v>
      </c>
      <c r="H50" s="1471"/>
      <c r="I50" s="1481">
        <f t="shared" si="9"/>
        <v>5</v>
      </c>
      <c r="J50" s="1469">
        <f>IFERROR(INDEX('Cash Forecast_8A'!L$121:L$136,MATCH('Cash Forecast_8A import-export'!O50,'Cash Forecast_8A'!B$121:B$136,0)),"")</f>
        <v>0</v>
      </c>
      <c r="K50" s="1469">
        <f>IFERROR(INDEX('Cash Forecast_8A'!M$121:M$136,MATCH('Cash Forecast_8A import-export'!O50,'Cash Forecast_8A'!B$121:B$136,0)),"")</f>
        <v>0</v>
      </c>
      <c r="L50" s="1476"/>
      <c r="M50" s="1470">
        <f t="shared" si="10"/>
        <v>0</v>
      </c>
      <c r="N50" s="1478"/>
      <c r="O50" s="1476" t="str">
        <f t="shared" si="11"/>
        <v>Intcustom5</v>
      </c>
      <c r="P50" s="1464" t="str">
        <f>IFERROR(IF(VLOOKUP(A50,'Reference Records'!$B$12:$D$26,3,FALSE)=0,"",VLOOKUP(A50,'Reference Records'!$B$12:$D$26,3,FALSE)),"")</f>
        <v/>
      </c>
      <c r="Q50" s="1487"/>
      <c r="R50" s="1487" t="s">
        <v>2602</v>
      </c>
      <c r="S50" s="672"/>
      <c r="T50" s="542"/>
      <c r="U50" s="542"/>
    </row>
    <row r="51" spans="1:21" ht="16.5" customHeight="1" x14ac:dyDescent="0.2">
      <c r="A51" s="1488" t="str">
        <f>IFERROR(IF(INDEX('Cash Forecast_8A'!C$121:C$136,MATCH('Cash Forecast_8A import-export'!O51,'Cash Forecast_8A'!B$121:B$136,0))=0,"",INDEX('Cash Forecast_8A'!C$121:C$136,MATCH('Cash Forecast_8A import-export'!O51,'Cash Forecast_8A'!B$121:B$136,0))),"")</f>
        <v/>
      </c>
      <c r="B51" s="1488" t="str">
        <f>IFERROR(IF(INDEX('Cash Forecast_8A'!D$121:D$136,MATCH('Cash Forecast_8A import-export'!O51,'Cash Forecast_8A'!B$121:B$136,0))=0,"",INDEX('Cash Forecast_8A'!D$121:D$136,MATCH('Cash Forecast_8A import-export'!O51,'Cash Forecast_8A'!B$121:B$136,0))),"")</f>
        <v/>
      </c>
      <c r="C51" s="1439">
        <v>0</v>
      </c>
      <c r="D51" s="1469">
        <f>IFERROR(INDEX('Cash Forecast_8A'!F$121:F$136,MATCH('Cash Forecast_8A import-export'!O51,'Cash Forecast_8A'!B$121:B$136,0)),"")</f>
        <v>0</v>
      </c>
      <c r="E51" s="1439">
        <v>0</v>
      </c>
      <c r="F51" s="1469">
        <f>IFERROR(INDEX('Cash Forecast_8A'!H$121:H$136,MATCH('Cash Forecast_8A import-export'!O51,'Cash Forecast_8A'!B$121:B$136,0)),"")</f>
        <v>0</v>
      </c>
      <c r="G51" s="1470">
        <f t="shared" si="8"/>
        <v>0</v>
      </c>
      <c r="H51" s="1471"/>
      <c r="I51" s="1481">
        <f t="shared" si="9"/>
        <v>6</v>
      </c>
      <c r="J51" s="1469">
        <f>IFERROR(INDEX('Cash Forecast_8A'!L$121:L$136,MATCH('Cash Forecast_8A import-export'!O51,'Cash Forecast_8A'!B$121:B$136,0)),"")</f>
        <v>0</v>
      </c>
      <c r="K51" s="1469">
        <f>IFERROR(INDEX('Cash Forecast_8A'!M$121:M$136,MATCH('Cash Forecast_8A import-export'!O51,'Cash Forecast_8A'!B$121:B$136,0)),"")</f>
        <v>0</v>
      </c>
      <c r="L51" s="1476"/>
      <c r="M51" s="1470">
        <f t="shared" si="10"/>
        <v>0</v>
      </c>
      <c r="N51" s="1478"/>
      <c r="O51" s="1476" t="str">
        <f t="shared" si="11"/>
        <v>Intcustom6</v>
      </c>
      <c r="P51" s="1464" t="str">
        <f>IFERROR(IF(VLOOKUP(A51,'Reference Records'!$B$12:$D$26,3,FALSE)=0,"",VLOOKUP(A51,'Reference Records'!$B$12:$D$26,3,FALSE)),"")</f>
        <v/>
      </c>
      <c r="Q51" s="1487"/>
      <c r="R51" s="1487" t="s">
        <v>2603</v>
      </c>
      <c r="S51" s="672"/>
      <c r="T51" s="542"/>
      <c r="U51" s="542"/>
    </row>
    <row r="52" spans="1:21" ht="16.5" customHeight="1" x14ac:dyDescent="0.2">
      <c r="A52" s="1488" t="str">
        <f>IFERROR(IF(INDEX('Cash Forecast_8A'!C$121:C$136,MATCH('Cash Forecast_8A import-export'!O52,'Cash Forecast_8A'!B$121:B$136,0))=0,"",INDEX('Cash Forecast_8A'!C$121:C$136,MATCH('Cash Forecast_8A import-export'!O52,'Cash Forecast_8A'!B$121:B$136,0))),"")</f>
        <v/>
      </c>
      <c r="B52" s="1488" t="str">
        <f>IFERROR(IF(INDEX('Cash Forecast_8A'!D$121:D$136,MATCH('Cash Forecast_8A import-export'!O52,'Cash Forecast_8A'!B$121:B$136,0))=0,"",INDEX('Cash Forecast_8A'!D$121:D$136,MATCH('Cash Forecast_8A import-export'!O52,'Cash Forecast_8A'!B$121:B$136,0))),"")</f>
        <v/>
      </c>
      <c r="C52" s="1439">
        <v>0</v>
      </c>
      <c r="D52" s="1469">
        <f>IFERROR(INDEX('Cash Forecast_8A'!F$121:F$136,MATCH('Cash Forecast_8A import-export'!O52,'Cash Forecast_8A'!B$121:B$136,0)),"")</f>
        <v>0</v>
      </c>
      <c r="E52" s="1439">
        <v>0</v>
      </c>
      <c r="F52" s="1469">
        <f>IFERROR(INDEX('Cash Forecast_8A'!H$121:H$136,MATCH('Cash Forecast_8A import-export'!O52,'Cash Forecast_8A'!B$121:B$136,0)),"")</f>
        <v>0</v>
      </c>
      <c r="G52" s="1470">
        <f t="shared" si="8"/>
        <v>0</v>
      </c>
      <c r="H52" s="1471"/>
      <c r="I52" s="1481">
        <f t="shared" si="9"/>
        <v>7</v>
      </c>
      <c r="J52" s="1469">
        <f>IFERROR(INDEX('Cash Forecast_8A'!L$121:L$136,MATCH('Cash Forecast_8A import-export'!O52,'Cash Forecast_8A'!B$121:B$136,0)),"")</f>
        <v>0</v>
      </c>
      <c r="K52" s="1469">
        <f>IFERROR(INDEX('Cash Forecast_8A'!M$121:M$136,MATCH('Cash Forecast_8A import-export'!O52,'Cash Forecast_8A'!B$121:B$136,0)),"")</f>
        <v>0</v>
      </c>
      <c r="L52" s="1476"/>
      <c r="M52" s="1470">
        <f t="shared" si="10"/>
        <v>0</v>
      </c>
      <c r="N52" s="1478"/>
      <c r="O52" s="1476" t="str">
        <f t="shared" si="11"/>
        <v>Intcustom7</v>
      </c>
      <c r="P52" s="1464" t="str">
        <f>IFERROR(IF(VLOOKUP(A52,'Reference Records'!$B$12:$D$26,3,FALSE)=0,"",VLOOKUP(A52,'Reference Records'!$B$12:$D$26,3,FALSE)),"")</f>
        <v/>
      </c>
      <c r="Q52" s="1487"/>
      <c r="R52" s="1487" t="s">
        <v>2604</v>
      </c>
      <c r="S52" s="672"/>
      <c r="T52" s="542"/>
      <c r="U52" s="542"/>
    </row>
    <row r="53" spans="1:21" ht="16.5" customHeight="1" x14ac:dyDescent="0.2">
      <c r="A53" s="1488" t="str">
        <f>IFERROR(IF(INDEX('Cash Forecast_8A'!C$121:C$136,MATCH('Cash Forecast_8A import-export'!O53,'Cash Forecast_8A'!B$121:B$136,0))=0,"",INDEX('Cash Forecast_8A'!C$121:C$136,MATCH('Cash Forecast_8A import-export'!O53,'Cash Forecast_8A'!B$121:B$136,0))),"")</f>
        <v/>
      </c>
      <c r="B53" s="1488" t="str">
        <f>IFERROR(IF(INDEX('Cash Forecast_8A'!D$121:D$136,MATCH('Cash Forecast_8A import-export'!O53,'Cash Forecast_8A'!B$121:B$136,0))=0,"",INDEX('Cash Forecast_8A'!D$121:D$136,MATCH('Cash Forecast_8A import-export'!O53,'Cash Forecast_8A'!B$121:B$136,0))),"")</f>
        <v/>
      </c>
      <c r="C53" s="1439">
        <v>0</v>
      </c>
      <c r="D53" s="1469">
        <f>IFERROR(INDEX('Cash Forecast_8A'!F$121:F$136,MATCH('Cash Forecast_8A import-export'!O53,'Cash Forecast_8A'!B$121:B$136,0)),"")</f>
        <v>0</v>
      </c>
      <c r="E53" s="1439">
        <v>0</v>
      </c>
      <c r="F53" s="1469">
        <f>IFERROR(INDEX('Cash Forecast_8A'!H$121:H$136,MATCH('Cash Forecast_8A import-export'!O53,'Cash Forecast_8A'!B$121:B$136,0)),"")</f>
        <v>0</v>
      </c>
      <c r="G53" s="1470">
        <f t="shared" si="8"/>
        <v>0</v>
      </c>
      <c r="H53" s="1471"/>
      <c r="I53" s="1481">
        <f t="shared" si="9"/>
        <v>8</v>
      </c>
      <c r="J53" s="1469">
        <f>IFERROR(INDEX('Cash Forecast_8A'!L$121:L$136,MATCH('Cash Forecast_8A import-export'!O53,'Cash Forecast_8A'!B$121:B$136,0)),"")</f>
        <v>0</v>
      </c>
      <c r="K53" s="1469">
        <f>IFERROR(INDEX('Cash Forecast_8A'!M$121:M$136,MATCH('Cash Forecast_8A import-export'!O53,'Cash Forecast_8A'!B$121:B$136,0)),"")</f>
        <v>0</v>
      </c>
      <c r="L53" s="1476"/>
      <c r="M53" s="1470">
        <f t="shared" si="10"/>
        <v>0</v>
      </c>
      <c r="N53" s="1478"/>
      <c r="O53" s="1476" t="str">
        <f t="shared" si="11"/>
        <v>Intcustom8</v>
      </c>
      <c r="P53" s="1464" t="str">
        <f>IFERROR(IF(VLOOKUP(A53,'Reference Records'!$B$12:$D$26,3,FALSE)=0,"",VLOOKUP(A53,'Reference Records'!$B$12:$D$26,3,FALSE)),"")</f>
        <v/>
      </c>
      <c r="Q53" s="1487"/>
      <c r="R53" s="1487" t="s">
        <v>2605</v>
      </c>
      <c r="S53" s="672"/>
      <c r="T53" s="542"/>
      <c r="U53" s="542"/>
    </row>
    <row r="54" spans="1:21" ht="16.5" customHeight="1" x14ac:dyDescent="0.2">
      <c r="A54" s="1488" t="str">
        <f>IFERROR(IF(INDEX('Cash Forecast_8A'!C$121:C$136,MATCH('Cash Forecast_8A import-export'!O54,'Cash Forecast_8A'!B$121:B$136,0))=0,"",INDEX('Cash Forecast_8A'!C$121:C$136,MATCH('Cash Forecast_8A import-export'!O54,'Cash Forecast_8A'!B$121:B$136,0))),"")</f>
        <v/>
      </c>
      <c r="B54" s="1488" t="str">
        <f>IFERROR(IF(INDEX('Cash Forecast_8A'!D$121:D$136,MATCH('Cash Forecast_8A import-export'!O54,'Cash Forecast_8A'!B$121:B$136,0))=0,"",INDEX('Cash Forecast_8A'!D$121:D$136,MATCH('Cash Forecast_8A import-export'!O54,'Cash Forecast_8A'!B$121:B$136,0))),"")</f>
        <v/>
      </c>
      <c r="C54" s="1439">
        <v>0</v>
      </c>
      <c r="D54" s="1469">
        <f>IFERROR(INDEX('Cash Forecast_8A'!F$121:F$136,MATCH('Cash Forecast_8A import-export'!O54,'Cash Forecast_8A'!B$121:B$136,0)),"")</f>
        <v>0</v>
      </c>
      <c r="E54" s="1439">
        <v>0</v>
      </c>
      <c r="F54" s="1469">
        <f>IFERROR(INDEX('Cash Forecast_8A'!H$121:H$136,MATCH('Cash Forecast_8A import-export'!O54,'Cash Forecast_8A'!B$121:B$136,0)),"")</f>
        <v>0</v>
      </c>
      <c r="G54" s="1470">
        <f t="shared" si="8"/>
        <v>0</v>
      </c>
      <c r="H54" s="1471"/>
      <c r="I54" s="1481">
        <f t="shared" si="9"/>
        <v>9</v>
      </c>
      <c r="J54" s="1469">
        <f>IFERROR(INDEX('Cash Forecast_8A'!L$121:L$136,MATCH('Cash Forecast_8A import-export'!O54,'Cash Forecast_8A'!B$121:B$136,0)),"")</f>
        <v>0</v>
      </c>
      <c r="K54" s="1469">
        <f>IFERROR(INDEX('Cash Forecast_8A'!M$121:M$136,MATCH('Cash Forecast_8A import-export'!O54,'Cash Forecast_8A'!B$121:B$136,0)),"")</f>
        <v>0</v>
      </c>
      <c r="L54" s="1476"/>
      <c r="M54" s="1470">
        <f t="shared" si="10"/>
        <v>0</v>
      </c>
      <c r="N54" s="1478"/>
      <c r="O54" s="1476" t="str">
        <f t="shared" si="11"/>
        <v>Intcustom9</v>
      </c>
      <c r="P54" s="1464" t="str">
        <f>IFERROR(IF(VLOOKUP(A54,'Reference Records'!$B$12:$D$26,3,FALSE)=0,"",VLOOKUP(A54,'Reference Records'!$B$12:$D$26,3,FALSE)),"")</f>
        <v/>
      </c>
      <c r="Q54" s="1487"/>
      <c r="R54" s="1487" t="s">
        <v>2606</v>
      </c>
      <c r="S54" s="672"/>
      <c r="T54" s="542"/>
      <c r="U54" s="542"/>
    </row>
    <row r="55" spans="1:21" ht="16.5" customHeight="1" x14ac:dyDescent="0.2">
      <c r="A55" s="1488" t="str">
        <f>IFERROR(IF(INDEX('Cash Forecast_8A'!C$121:C$136,MATCH('Cash Forecast_8A import-export'!O55,'Cash Forecast_8A'!B$121:B$136,0))=0,"",INDEX('Cash Forecast_8A'!C$121:C$136,MATCH('Cash Forecast_8A import-export'!O55,'Cash Forecast_8A'!B$121:B$136,0))),"")</f>
        <v/>
      </c>
      <c r="B55" s="1488" t="str">
        <f>IFERROR(IF(INDEX('Cash Forecast_8A'!D$121:D$136,MATCH('Cash Forecast_8A import-export'!O55,'Cash Forecast_8A'!B$121:B$136,0))=0,"",INDEX('Cash Forecast_8A'!D$121:D$136,MATCH('Cash Forecast_8A import-export'!O55,'Cash Forecast_8A'!B$121:B$136,0))),"")</f>
        <v/>
      </c>
      <c r="C55" s="1439">
        <v>0</v>
      </c>
      <c r="D55" s="1469">
        <f>IFERROR(INDEX('Cash Forecast_8A'!F$121:F$136,MATCH('Cash Forecast_8A import-export'!O55,'Cash Forecast_8A'!B$121:B$136,0)),"")</f>
        <v>0</v>
      </c>
      <c r="E55" s="1439">
        <v>0</v>
      </c>
      <c r="F55" s="1469">
        <f>IFERROR(INDEX('Cash Forecast_8A'!H$121:H$136,MATCH('Cash Forecast_8A import-export'!O55,'Cash Forecast_8A'!B$121:B$136,0)),"")</f>
        <v>0</v>
      </c>
      <c r="G55" s="1470">
        <f t="shared" si="8"/>
        <v>0</v>
      </c>
      <c r="H55" s="1471"/>
      <c r="I55" s="1481">
        <f t="shared" si="9"/>
        <v>10</v>
      </c>
      <c r="J55" s="1469">
        <f>IFERROR(INDEX('Cash Forecast_8A'!L$121:L$136,MATCH('Cash Forecast_8A import-export'!O55,'Cash Forecast_8A'!B$121:B$136,0)),"")</f>
        <v>0</v>
      </c>
      <c r="K55" s="1469">
        <f>IFERROR(INDEX('Cash Forecast_8A'!M$121:M$136,MATCH('Cash Forecast_8A import-export'!O55,'Cash Forecast_8A'!B$121:B$136,0)),"")</f>
        <v>0</v>
      </c>
      <c r="L55" s="1476"/>
      <c r="M55" s="1470">
        <f t="shared" si="10"/>
        <v>0</v>
      </c>
      <c r="N55" s="1478"/>
      <c r="O55" s="1476" t="str">
        <f t="shared" si="11"/>
        <v>Intcustom10</v>
      </c>
      <c r="P55" s="1464" t="str">
        <f>IFERROR(IF(VLOOKUP(A55,'Reference Records'!$B$12:$D$26,3,FALSE)=0,"",VLOOKUP(A55,'Reference Records'!$B$12:$D$26,3,FALSE)),"")</f>
        <v/>
      </c>
      <c r="Q55" s="1487"/>
      <c r="R55" s="1487" t="s">
        <v>2607</v>
      </c>
      <c r="S55" s="672"/>
      <c r="T55" s="542"/>
      <c r="U55" s="542"/>
    </row>
    <row r="56" spans="1:21" ht="16.5" customHeight="1" x14ac:dyDescent="0.2">
      <c r="A56" s="1488" t="str">
        <f>IFERROR(IF(INDEX('Cash Forecast_8A'!C$121:C$136,MATCH('Cash Forecast_8A import-export'!O56,'Cash Forecast_8A'!B$121:B$136,0))=0,"",INDEX('Cash Forecast_8A'!C$121:C$136,MATCH('Cash Forecast_8A import-export'!O56,'Cash Forecast_8A'!B$121:B$136,0))),"")</f>
        <v/>
      </c>
      <c r="B56" s="1488" t="str">
        <f>IFERROR(IF(INDEX('Cash Forecast_8A'!D$121:D$136,MATCH('Cash Forecast_8A import-export'!O56,'Cash Forecast_8A'!B$121:B$136,0))=0,"",INDEX('Cash Forecast_8A'!D$121:D$136,MATCH('Cash Forecast_8A import-export'!O56,'Cash Forecast_8A'!B$121:B$136,0))),"")</f>
        <v/>
      </c>
      <c r="C56" s="1439">
        <v>0</v>
      </c>
      <c r="D56" s="1469">
        <f>IFERROR(INDEX('Cash Forecast_8A'!F$121:F$136,MATCH('Cash Forecast_8A import-export'!O56,'Cash Forecast_8A'!B$121:B$136,0)),"")</f>
        <v>0</v>
      </c>
      <c r="E56" s="1439">
        <v>0</v>
      </c>
      <c r="F56" s="1469">
        <f>IFERROR(INDEX('Cash Forecast_8A'!H$121:H$136,MATCH('Cash Forecast_8A import-export'!O56,'Cash Forecast_8A'!B$121:B$136,0)),"")</f>
        <v>0</v>
      </c>
      <c r="G56" s="1470">
        <f t="shared" si="8"/>
        <v>0</v>
      </c>
      <c r="H56" s="1471"/>
      <c r="I56" s="1481">
        <f t="shared" si="9"/>
        <v>11</v>
      </c>
      <c r="J56" s="1469">
        <f>IFERROR(INDEX('Cash Forecast_8A'!L$121:L$136,MATCH('Cash Forecast_8A import-export'!O56,'Cash Forecast_8A'!B$121:B$136,0)),"")</f>
        <v>0</v>
      </c>
      <c r="K56" s="1469">
        <f>IFERROR(INDEX('Cash Forecast_8A'!M$121:M$136,MATCH('Cash Forecast_8A import-export'!O56,'Cash Forecast_8A'!B$121:B$136,0)),"")</f>
        <v>0</v>
      </c>
      <c r="L56" s="1476"/>
      <c r="M56" s="1470">
        <f t="shared" si="10"/>
        <v>0</v>
      </c>
      <c r="N56" s="1478"/>
      <c r="O56" s="1476" t="str">
        <f t="shared" si="11"/>
        <v>Intcustom11</v>
      </c>
      <c r="P56" s="1464" t="str">
        <f>IFERROR(IF(VLOOKUP(A56,'Reference Records'!$B$12:$D$26,3,FALSE)=0,"",VLOOKUP(A56,'Reference Records'!$B$12:$D$26,3,FALSE)),"")</f>
        <v/>
      </c>
      <c r="Q56" s="1487"/>
      <c r="R56" s="1487" t="s">
        <v>2608</v>
      </c>
      <c r="S56" s="672"/>
      <c r="T56" s="542"/>
      <c r="U56" s="542"/>
    </row>
    <row r="57" spans="1:21" ht="16.5" customHeight="1" x14ac:dyDescent="0.2">
      <c r="A57" s="1488" t="str">
        <f>IFERROR(IF(INDEX('Cash Forecast_8A'!C$121:C$136,MATCH('Cash Forecast_8A import-export'!O57,'Cash Forecast_8A'!B$121:B$136,0))=0,"",INDEX('Cash Forecast_8A'!C$121:C$136,MATCH('Cash Forecast_8A import-export'!O57,'Cash Forecast_8A'!B$121:B$136,0))),"")</f>
        <v/>
      </c>
      <c r="B57" s="1488" t="str">
        <f>IFERROR(IF(INDEX('Cash Forecast_8A'!D$121:D$136,MATCH('Cash Forecast_8A import-export'!O57,'Cash Forecast_8A'!B$121:B$136,0))=0,"",INDEX('Cash Forecast_8A'!D$121:D$136,MATCH('Cash Forecast_8A import-export'!O57,'Cash Forecast_8A'!B$121:B$136,0))),"")</f>
        <v/>
      </c>
      <c r="C57" s="1439">
        <v>0</v>
      </c>
      <c r="D57" s="1469">
        <f>IFERROR(INDEX('Cash Forecast_8A'!F$121:F$136,MATCH('Cash Forecast_8A import-export'!O57,'Cash Forecast_8A'!B$121:B$136,0)),"")</f>
        <v>0</v>
      </c>
      <c r="E57" s="1439">
        <v>0</v>
      </c>
      <c r="F57" s="1469">
        <f>IFERROR(INDEX('Cash Forecast_8A'!H$121:H$136,MATCH('Cash Forecast_8A import-export'!O57,'Cash Forecast_8A'!B$121:B$136,0)),"")</f>
        <v>0</v>
      </c>
      <c r="G57" s="1470">
        <f t="shared" si="8"/>
        <v>0</v>
      </c>
      <c r="H57" s="1471"/>
      <c r="I57" s="1481">
        <f t="shared" si="9"/>
        <v>12</v>
      </c>
      <c r="J57" s="1469">
        <f>IFERROR(INDEX('Cash Forecast_8A'!L$121:L$136,MATCH('Cash Forecast_8A import-export'!O57,'Cash Forecast_8A'!B$121:B$136,0)),"")</f>
        <v>0</v>
      </c>
      <c r="K57" s="1469">
        <f>IFERROR(INDEX('Cash Forecast_8A'!M$121:M$136,MATCH('Cash Forecast_8A import-export'!O57,'Cash Forecast_8A'!B$121:B$136,0)),"")</f>
        <v>0</v>
      </c>
      <c r="L57" s="1476"/>
      <c r="M57" s="1470">
        <f t="shared" si="10"/>
        <v>0</v>
      </c>
      <c r="N57" s="1478"/>
      <c r="O57" s="1476" t="str">
        <f t="shared" si="11"/>
        <v>Intcustom12</v>
      </c>
      <c r="P57" s="1464" t="str">
        <f>IFERROR(IF(VLOOKUP(A57,'Reference Records'!$B$12:$D$26,3,FALSE)=0,"",VLOOKUP(A57,'Reference Records'!$B$12:$D$26,3,FALSE)),"")</f>
        <v/>
      </c>
      <c r="Q57" s="1487"/>
      <c r="R57" s="1487" t="s">
        <v>2609</v>
      </c>
      <c r="S57" s="672"/>
      <c r="T57" s="542"/>
      <c r="U57" s="542"/>
    </row>
    <row r="58" spans="1:21" ht="16.5" customHeight="1" x14ac:dyDescent="0.2">
      <c r="A58" s="1488" t="str">
        <f>IFERROR(IF(INDEX('Cash Forecast_8A'!C$121:C$136,MATCH('Cash Forecast_8A import-export'!O58,'Cash Forecast_8A'!B$121:B$136,0))=0,"",INDEX('Cash Forecast_8A'!C$121:C$136,MATCH('Cash Forecast_8A import-export'!O58,'Cash Forecast_8A'!B$121:B$136,0))),"")</f>
        <v/>
      </c>
      <c r="B58" s="1488" t="str">
        <f>IFERROR(IF(INDEX('Cash Forecast_8A'!D$121:D$136,MATCH('Cash Forecast_8A import-export'!O58,'Cash Forecast_8A'!B$121:B$136,0))=0,"",INDEX('Cash Forecast_8A'!D$121:D$136,MATCH('Cash Forecast_8A import-export'!O58,'Cash Forecast_8A'!B$121:B$136,0))),"")</f>
        <v/>
      </c>
      <c r="C58" s="1439">
        <v>0</v>
      </c>
      <c r="D58" s="1469">
        <f>IFERROR(INDEX('Cash Forecast_8A'!F$121:F$136,MATCH('Cash Forecast_8A import-export'!O58,'Cash Forecast_8A'!B$121:B$136,0)),"")</f>
        <v>0</v>
      </c>
      <c r="E58" s="1439">
        <v>0</v>
      </c>
      <c r="F58" s="1469">
        <f>IFERROR(INDEX('Cash Forecast_8A'!H$121:H$136,MATCH('Cash Forecast_8A import-export'!O58,'Cash Forecast_8A'!B$121:B$136,0)),"")</f>
        <v>0</v>
      </c>
      <c r="G58" s="1470">
        <f t="shared" si="8"/>
        <v>0</v>
      </c>
      <c r="H58" s="1471"/>
      <c r="I58" s="1481">
        <f t="shared" si="9"/>
        <v>13</v>
      </c>
      <c r="J58" s="1469">
        <f>IFERROR(INDEX('Cash Forecast_8A'!L$121:L$136,MATCH('Cash Forecast_8A import-export'!O58,'Cash Forecast_8A'!B$121:B$136,0)),"")</f>
        <v>0</v>
      </c>
      <c r="K58" s="1469">
        <f>IFERROR(INDEX('Cash Forecast_8A'!M$121:M$136,MATCH('Cash Forecast_8A import-export'!O58,'Cash Forecast_8A'!B$121:B$136,0)),"")</f>
        <v>0</v>
      </c>
      <c r="L58" s="1476"/>
      <c r="M58" s="1470">
        <f t="shared" si="10"/>
        <v>0</v>
      </c>
      <c r="N58" s="1478"/>
      <c r="O58" s="1476" t="str">
        <f t="shared" si="11"/>
        <v>Intcustom13</v>
      </c>
      <c r="P58" s="1464" t="str">
        <f>IFERROR(IF(VLOOKUP(A58,'Reference Records'!$B$12:$D$26,3,FALSE)=0,"",VLOOKUP(A58,'Reference Records'!$B$12:$D$26,3,FALSE)),"")</f>
        <v/>
      </c>
      <c r="Q58" s="1487"/>
      <c r="R58" s="1487" t="s">
        <v>2610</v>
      </c>
      <c r="S58" s="672"/>
      <c r="T58" s="542"/>
      <c r="U58" s="542"/>
    </row>
    <row r="59" spans="1:21" ht="16.5" customHeight="1" x14ac:dyDescent="0.2">
      <c r="A59" s="1488" t="str">
        <f>IFERROR(IF(INDEX('Cash Forecast_8A'!C$121:C$136,MATCH('Cash Forecast_8A import-export'!O59,'Cash Forecast_8A'!B$121:B$136,0))=0,"",INDEX('Cash Forecast_8A'!C$121:C$136,MATCH('Cash Forecast_8A import-export'!O59,'Cash Forecast_8A'!B$121:B$136,0))),"")</f>
        <v/>
      </c>
      <c r="B59" s="1488" t="str">
        <f>IFERROR(IF(INDEX('Cash Forecast_8A'!D$121:D$136,MATCH('Cash Forecast_8A import-export'!O59,'Cash Forecast_8A'!B$121:B$136,0))=0,"",INDEX('Cash Forecast_8A'!D$121:D$136,MATCH('Cash Forecast_8A import-export'!O59,'Cash Forecast_8A'!B$121:B$136,0))),"")</f>
        <v/>
      </c>
      <c r="C59" s="1439">
        <v>0</v>
      </c>
      <c r="D59" s="1469">
        <f>IFERROR(INDEX('Cash Forecast_8A'!F$121:F$136,MATCH('Cash Forecast_8A import-export'!O59,'Cash Forecast_8A'!B$121:B$136,0)),"")</f>
        <v>0</v>
      </c>
      <c r="E59" s="1439">
        <v>0</v>
      </c>
      <c r="F59" s="1469">
        <f>IFERROR(INDEX('Cash Forecast_8A'!H$121:H$136,MATCH('Cash Forecast_8A import-export'!O59,'Cash Forecast_8A'!B$121:B$136,0)),"")</f>
        <v>0</v>
      </c>
      <c r="G59" s="1470">
        <f t="shared" si="8"/>
        <v>0</v>
      </c>
      <c r="H59" s="1471"/>
      <c r="I59" s="1481">
        <f t="shared" si="9"/>
        <v>14</v>
      </c>
      <c r="J59" s="1469">
        <f>IFERROR(INDEX('Cash Forecast_8A'!L$121:L$136,MATCH('Cash Forecast_8A import-export'!O59,'Cash Forecast_8A'!B$121:B$136,0)),"")</f>
        <v>0</v>
      </c>
      <c r="K59" s="1469">
        <f>IFERROR(INDEX('Cash Forecast_8A'!M$121:M$136,MATCH('Cash Forecast_8A import-export'!O59,'Cash Forecast_8A'!B$121:B$136,0)),"")</f>
        <v>0</v>
      </c>
      <c r="L59" s="1476"/>
      <c r="M59" s="1470">
        <f t="shared" si="10"/>
        <v>0</v>
      </c>
      <c r="N59" s="1478"/>
      <c r="O59" s="1476" t="str">
        <f t="shared" si="11"/>
        <v>Intcustom14</v>
      </c>
      <c r="P59" s="1464" t="str">
        <f>IFERROR(IF(VLOOKUP(A59,'Reference Records'!$B$12:$D$26,3,FALSE)=0,"",VLOOKUP(A59,'Reference Records'!$B$12:$D$26,3,FALSE)),"")</f>
        <v/>
      </c>
      <c r="Q59" s="1487"/>
      <c r="R59" s="1487" t="s">
        <v>2611</v>
      </c>
      <c r="S59" s="672"/>
      <c r="T59" s="542"/>
      <c r="U59" s="542"/>
    </row>
    <row r="60" spans="1:21" ht="16.5" customHeight="1" x14ac:dyDescent="0.2">
      <c r="A60" s="1488" t="str">
        <f>IFERROR(IF(INDEX('Cash Forecast_8A'!C$121:C$136,MATCH('Cash Forecast_8A import-export'!O60,'Cash Forecast_8A'!B$121:B$136,0))=0,"",INDEX('Cash Forecast_8A'!C$121:C$136,MATCH('Cash Forecast_8A import-export'!O60,'Cash Forecast_8A'!B$121:B$136,0))),"")</f>
        <v/>
      </c>
      <c r="B60" s="1488" t="str">
        <f>IFERROR(IF(INDEX('Cash Forecast_8A'!D$121:D$136,MATCH('Cash Forecast_8A import-export'!O60,'Cash Forecast_8A'!B$121:B$136,0))=0,"",INDEX('Cash Forecast_8A'!D$121:D$136,MATCH('Cash Forecast_8A import-export'!O60,'Cash Forecast_8A'!B$121:B$136,0))),"")</f>
        <v/>
      </c>
      <c r="C60" s="1439">
        <v>0</v>
      </c>
      <c r="D60" s="1469">
        <f>IFERROR(INDEX('Cash Forecast_8A'!F$121:F$136,MATCH('Cash Forecast_8A import-export'!O60,'Cash Forecast_8A'!B$121:B$136,0)),"")</f>
        <v>0</v>
      </c>
      <c r="E60" s="1439">
        <v>0</v>
      </c>
      <c r="F60" s="1469">
        <f>IFERROR(INDEX('Cash Forecast_8A'!H$121:H$136,MATCH('Cash Forecast_8A import-export'!O60,'Cash Forecast_8A'!B$121:B$136,0)),"")</f>
        <v>0</v>
      </c>
      <c r="G60" s="1470">
        <f t="shared" si="8"/>
        <v>0</v>
      </c>
      <c r="H60" s="1471"/>
      <c r="I60" s="1481">
        <f t="shared" si="9"/>
        <v>15</v>
      </c>
      <c r="J60" s="1469">
        <f>IFERROR(INDEX('Cash Forecast_8A'!L$121:L$136,MATCH('Cash Forecast_8A import-export'!O60,'Cash Forecast_8A'!B$121:B$136,0)),"")</f>
        <v>0</v>
      </c>
      <c r="K60" s="1469">
        <f>IFERROR(INDEX('Cash Forecast_8A'!M$121:M$136,MATCH('Cash Forecast_8A import-export'!O60,'Cash Forecast_8A'!B$121:B$136,0)),"")</f>
        <v>0</v>
      </c>
      <c r="L60" s="1476"/>
      <c r="M60" s="1470">
        <f t="shared" si="10"/>
        <v>0</v>
      </c>
      <c r="N60" s="1478"/>
      <c r="O60" s="1476" t="str">
        <f t="shared" si="11"/>
        <v>Intcustom15</v>
      </c>
      <c r="P60" s="1464" t="str">
        <f>IFERROR(IF(VLOOKUP(A60,'Reference Records'!$B$12:$D$26,3,FALSE)=0,"",VLOOKUP(A60,'Reference Records'!$B$12:$D$26,3,FALSE)),"")</f>
        <v/>
      </c>
      <c r="Q60" s="1487"/>
      <c r="R60" s="1487" t="s">
        <v>2612</v>
      </c>
      <c r="S60" s="672"/>
      <c r="T60" s="542"/>
      <c r="U60" s="542"/>
    </row>
    <row r="61" spans="1:21" ht="16.5" customHeight="1" x14ac:dyDescent="0.2">
      <c r="A61" s="1488" t="str">
        <f>IFERROR(IF(INDEX('Cash Forecast_8A'!C$121:C$136,MATCH('Cash Forecast_8A import-export'!O61,'Cash Forecast_8A'!B$121:B$136,0))=0,"",INDEX('Cash Forecast_8A'!C$121:C$136,MATCH('Cash Forecast_8A import-export'!O61,'Cash Forecast_8A'!B$121:B$136,0))),"")</f>
        <v/>
      </c>
      <c r="B61" s="1488" t="str">
        <f>IFERROR(IF(INDEX('Cash Forecast_8A'!D$121:D$136,MATCH('Cash Forecast_8A import-export'!O61,'Cash Forecast_8A'!B$121:B$136,0))=0,"",INDEX('Cash Forecast_8A'!D$121:D$136,MATCH('Cash Forecast_8A import-export'!O61,'Cash Forecast_8A'!B$121:B$136,0))),"")</f>
        <v/>
      </c>
      <c r="C61" s="1439">
        <v>0</v>
      </c>
      <c r="D61" s="1469">
        <f>IFERROR(INDEX('Cash Forecast_8A'!F$121:F$136,MATCH('Cash Forecast_8A import-export'!O61,'Cash Forecast_8A'!B$121:B$136,0)),"")</f>
        <v>0</v>
      </c>
      <c r="E61" s="1439">
        <v>0</v>
      </c>
      <c r="F61" s="1469">
        <f>IFERROR(INDEX('Cash Forecast_8A'!H$121:H$136,MATCH('Cash Forecast_8A import-export'!O61,'Cash Forecast_8A'!B$121:B$136,0)),"")</f>
        <v>0</v>
      </c>
      <c r="G61" s="1470">
        <f t="shared" si="8"/>
        <v>0</v>
      </c>
      <c r="H61" s="1471"/>
      <c r="I61" s="1481">
        <f t="shared" si="9"/>
        <v>16</v>
      </c>
      <c r="J61" s="1469">
        <f>IFERROR(INDEX('Cash Forecast_8A'!L$121:L$136,MATCH('Cash Forecast_8A import-export'!O61,'Cash Forecast_8A'!B$121:B$136,0)),"")</f>
        <v>0</v>
      </c>
      <c r="K61" s="1469">
        <f>IFERROR(INDEX('Cash Forecast_8A'!M$121:M$136,MATCH('Cash Forecast_8A import-export'!O61,'Cash Forecast_8A'!B$121:B$136,0)),"")</f>
        <v>0</v>
      </c>
      <c r="L61" s="1476"/>
      <c r="M61" s="1470">
        <f t="shared" si="10"/>
        <v>0</v>
      </c>
      <c r="N61" s="1478"/>
      <c r="O61" s="1476" t="str">
        <f t="shared" si="11"/>
        <v>Intcustom16</v>
      </c>
      <c r="P61" s="1464" t="str">
        <f>IFERROR(IF(VLOOKUP(A61,'Reference Records'!$B$12:$D$26,3,FALSE)=0,"",VLOOKUP(A61,'Reference Records'!$B$12:$D$26,3,FALSE)),"")</f>
        <v/>
      </c>
      <c r="Q61" s="1487"/>
      <c r="R61" s="1487" t="s">
        <v>2613</v>
      </c>
      <c r="S61" s="672"/>
      <c r="T61" s="542"/>
      <c r="U61" s="542"/>
    </row>
    <row r="62" spans="1:21" ht="16.5" customHeight="1" x14ac:dyDescent="0.2">
      <c r="A62" s="1488" t="str">
        <f>IFERROR(IF(INDEX('Cash Forecast_8A'!C$121:C$136,MATCH('Cash Forecast_8A import-export'!O62,'Cash Forecast_8A'!B$121:B$136,0))=0,"",INDEX('Cash Forecast_8A'!C$121:C$136,MATCH('Cash Forecast_8A import-export'!O62,'Cash Forecast_8A'!B$121:B$136,0))),"")</f>
        <v/>
      </c>
      <c r="B62" s="1488" t="str">
        <f>IFERROR(IF(INDEX('Cash Forecast_8A'!D$121:D$136,MATCH('Cash Forecast_8A import-export'!O62,'Cash Forecast_8A'!B$121:B$136,0))=0,"",INDEX('Cash Forecast_8A'!D$121:D$136,MATCH('Cash Forecast_8A import-export'!O62,'Cash Forecast_8A'!B$121:B$136,0))),"")</f>
        <v/>
      </c>
      <c r="C62" s="1439">
        <v>0</v>
      </c>
      <c r="D62" s="1469" t="str">
        <f>IFERROR(INDEX('Cash Forecast_8A'!F$121:F$136,MATCH('Cash Forecast_8A import-export'!O62,'Cash Forecast_8A'!B$121:B$136,0)),"")</f>
        <v/>
      </c>
      <c r="E62" s="1439">
        <v>0</v>
      </c>
      <c r="F62" s="1469" t="str">
        <f>IFERROR(INDEX('Cash Forecast_8A'!H$121:H$136,MATCH('Cash Forecast_8A import-export'!O62,'Cash Forecast_8A'!B$121:B$136,0)),"")</f>
        <v/>
      </c>
      <c r="G62" s="1470" t="str">
        <f t="shared" si="8"/>
        <v/>
      </c>
      <c r="H62" s="1471"/>
      <c r="I62" s="1481">
        <f t="shared" si="9"/>
        <v>17</v>
      </c>
      <c r="J62" s="1469" t="str">
        <f>IFERROR(INDEX('Cash Forecast_8A'!L$121:L$136,MATCH('Cash Forecast_8A import-export'!O62,'Cash Forecast_8A'!B$121:B$136,0)),"")</f>
        <v/>
      </c>
      <c r="K62" s="1469" t="str">
        <f>IFERROR(INDEX('Cash Forecast_8A'!M$121:M$136,MATCH('Cash Forecast_8A import-export'!O62,'Cash Forecast_8A'!B$121:B$136,0)),"")</f>
        <v/>
      </c>
      <c r="L62" s="1476"/>
      <c r="M62" s="1470" t="str">
        <f t="shared" si="10"/>
        <v/>
      </c>
      <c r="N62" s="1478"/>
      <c r="O62" s="1476" t="str">
        <f t="shared" si="11"/>
        <v>Intcustom17</v>
      </c>
      <c r="P62" s="1464" t="str">
        <f>IFERROR(IF(VLOOKUP(A62,'Reference Records'!$B$12:$D$26,3,FALSE)=0,"",VLOOKUP(A62,'Reference Records'!$B$12:$D$26,3,FALSE)),"")</f>
        <v/>
      </c>
      <c r="Q62" s="1487"/>
      <c r="R62" s="1487" t="s">
        <v>2614</v>
      </c>
      <c r="S62" s="672"/>
      <c r="T62" s="542"/>
      <c r="U62" s="542"/>
    </row>
    <row r="63" spans="1:21" ht="16.5" customHeight="1" x14ac:dyDescent="0.2">
      <c r="A63" s="1488" t="str">
        <f>IFERROR(IF(INDEX('Cash Forecast_8A'!C$121:C$136,MATCH('Cash Forecast_8A import-export'!O63,'Cash Forecast_8A'!B$121:B$136,0))=0,"",INDEX('Cash Forecast_8A'!C$121:C$136,MATCH('Cash Forecast_8A import-export'!O63,'Cash Forecast_8A'!B$121:B$136,0))),"")</f>
        <v/>
      </c>
      <c r="B63" s="1488" t="str">
        <f>IFERROR(IF(INDEX('Cash Forecast_8A'!D$121:D$136,MATCH('Cash Forecast_8A import-export'!O63,'Cash Forecast_8A'!B$121:B$136,0))=0,"",INDEX('Cash Forecast_8A'!D$121:D$136,MATCH('Cash Forecast_8A import-export'!O63,'Cash Forecast_8A'!B$121:B$136,0))),"")</f>
        <v/>
      </c>
      <c r="C63" s="1439">
        <v>0</v>
      </c>
      <c r="D63" s="1469" t="str">
        <f>IFERROR(INDEX('Cash Forecast_8A'!F$121:F$136,MATCH('Cash Forecast_8A import-export'!O63,'Cash Forecast_8A'!B$121:B$136,0)),"")</f>
        <v/>
      </c>
      <c r="E63" s="1439">
        <v>0</v>
      </c>
      <c r="F63" s="1469" t="str">
        <f>IFERROR(INDEX('Cash Forecast_8A'!H$121:H$136,MATCH('Cash Forecast_8A import-export'!O63,'Cash Forecast_8A'!B$121:B$136,0)),"")</f>
        <v/>
      </c>
      <c r="G63" s="1470" t="str">
        <f t="shared" si="8"/>
        <v/>
      </c>
      <c r="H63" s="1471"/>
      <c r="I63" s="1481">
        <f t="shared" si="9"/>
        <v>18</v>
      </c>
      <c r="J63" s="1469" t="str">
        <f>IFERROR(INDEX('Cash Forecast_8A'!L$121:L$136,MATCH('Cash Forecast_8A import-export'!O63,'Cash Forecast_8A'!B$121:B$136,0)),"")</f>
        <v/>
      </c>
      <c r="K63" s="1469" t="str">
        <f>IFERROR(INDEX('Cash Forecast_8A'!M$121:M$136,MATCH('Cash Forecast_8A import-export'!O63,'Cash Forecast_8A'!B$121:B$136,0)),"")</f>
        <v/>
      </c>
      <c r="L63" s="1476"/>
      <c r="M63" s="1470" t="str">
        <f t="shared" si="10"/>
        <v/>
      </c>
      <c r="N63" s="1478"/>
      <c r="O63" s="1476" t="str">
        <f t="shared" si="11"/>
        <v>Intcustom18</v>
      </c>
      <c r="P63" s="1464" t="str">
        <f>IFERROR(IF(VLOOKUP(A63,'Reference Records'!$B$12:$D$26,3,FALSE)=0,"",VLOOKUP(A63,'Reference Records'!$B$12:$D$26,3,FALSE)),"")</f>
        <v/>
      </c>
      <c r="Q63" s="1487"/>
      <c r="R63" s="1487" t="s">
        <v>2615</v>
      </c>
      <c r="S63" s="672"/>
      <c r="T63" s="542"/>
      <c r="U63" s="542"/>
    </row>
    <row r="64" spans="1:21" ht="16.5" customHeight="1" x14ac:dyDescent="0.2">
      <c r="A64" s="1488" t="str">
        <f>IFERROR(IF(INDEX('Cash Forecast_8A'!C$121:C$136,MATCH('Cash Forecast_8A import-export'!O64,'Cash Forecast_8A'!B$121:B$136,0))=0,"",INDEX('Cash Forecast_8A'!C$121:C$136,MATCH('Cash Forecast_8A import-export'!O64,'Cash Forecast_8A'!B$121:B$136,0))),"")</f>
        <v/>
      </c>
      <c r="B64" s="1488" t="str">
        <f>IFERROR(IF(INDEX('Cash Forecast_8A'!D$121:D$136,MATCH('Cash Forecast_8A import-export'!O64,'Cash Forecast_8A'!B$121:B$136,0))=0,"",INDEX('Cash Forecast_8A'!D$121:D$136,MATCH('Cash Forecast_8A import-export'!O64,'Cash Forecast_8A'!B$121:B$136,0))),"")</f>
        <v/>
      </c>
      <c r="C64" s="1439">
        <v>0</v>
      </c>
      <c r="D64" s="1469" t="str">
        <f>IFERROR(INDEX('Cash Forecast_8A'!F$121:F$136,MATCH('Cash Forecast_8A import-export'!O64,'Cash Forecast_8A'!B$121:B$136,0)),"")</f>
        <v/>
      </c>
      <c r="E64" s="1439">
        <v>0</v>
      </c>
      <c r="F64" s="1469" t="str">
        <f>IFERROR(INDEX('Cash Forecast_8A'!H$121:H$136,MATCH('Cash Forecast_8A import-export'!O64,'Cash Forecast_8A'!B$121:B$136,0)),"")</f>
        <v/>
      </c>
      <c r="G64" s="1470" t="str">
        <f t="shared" si="8"/>
        <v/>
      </c>
      <c r="H64" s="1471"/>
      <c r="I64" s="1481">
        <f t="shared" si="9"/>
        <v>19</v>
      </c>
      <c r="J64" s="1469" t="str">
        <f>IFERROR(INDEX('Cash Forecast_8A'!L$121:L$136,MATCH('Cash Forecast_8A import-export'!O64,'Cash Forecast_8A'!B$121:B$136,0)),"")</f>
        <v/>
      </c>
      <c r="K64" s="1469" t="str">
        <f>IFERROR(INDEX('Cash Forecast_8A'!M$121:M$136,MATCH('Cash Forecast_8A import-export'!O64,'Cash Forecast_8A'!B$121:B$136,0)),"")</f>
        <v/>
      </c>
      <c r="L64" s="1476"/>
      <c r="M64" s="1470" t="str">
        <f t="shared" si="10"/>
        <v/>
      </c>
      <c r="N64" s="1478"/>
      <c r="O64" s="1476" t="str">
        <f t="shared" si="11"/>
        <v>Intcustom19</v>
      </c>
      <c r="P64" s="1464" t="str">
        <f>IFERROR(IF(VLOOKUP(A64,'Reference Records'!$B$12:$D$26,3,FALSE)=0,"",VLOOKUP(A64,'Reference Records'!$B$12:$D$26,3,FALSE)),"")</f>
        <v/>
      </c>
      <c r="Q64" s="1487"/>
      <c r="R64" s="1487" t="s">
        <v>2616</v>
      </c>
      <c r="S64" s="672"/>
      <c r="T64" s="542"/>
      <c r="U64" s="542"/>
    </row>
    <row r="65" spans="1:21" ht="16.5" customHeight="1" x14ac:dyDescent="0.2">
      <c r="A65" s="1488" t="str">
        <f>IFERROR(IF(INDEX('Cash Forecast_8A'!C$121:C$136,MATCH('Cash Forecast_8A import-export'!O65,'Cash Forecast_8A'!B$121:B$136,0))=0,"",INDEX('Cash Forecast_8A'!C$121:C$136,MATCH('Cash Forecast_8A import-export'!O65,'Cash Forecast_8A'!B$121:B$136,0))),"")</f>
        <v/>
      </c>
      <c r="B65" s="1488" t="str">
        <f>IFERROR(IF(INDEX('Cash Forecast_8A'!D$121:D$136,MATCH('Cash Forecast_8A import-export'!O65,'Cash Forecast_8A'!B$121:B$136,0))=0,"",INDEX('Cash Forecast_8A'!D$121:D$136,MATCH('Cash Forecast_8A import-export'!O65,'Cash Forecast_8A'!B$121:B$136,0))),"")</f>
        <v/>
      </c>
      <c r="C65" s="1439">
        <v>0</v>
      </c>
      <c r="D65" s="1469" t="str">
        <f>IFERROR(INDEX('Cash Forecast_8A'!F$121:F$136,MATCH('Cash Forecast_8A import-export'!O65,'Cash Forecast_8A'!B$121:B$136,0)),"")</f>
        <v/>
      </c>
      <c r="E65" s="1439">
        <v>0</v>
      </c>
      <c r="F65" s="1469" t="str">
        <f>IFERROR(INDEX('Cash Forecast_8A'!H$121:H$136,MATCH('Cash Forecast_8A import-export'!O65,'Cash Forecast_8A'!B$121:B$136,0)),"")</f>
        <v/>
      </c>
      <c r="G65" s="1470" t="str">
        <f t="shared" si="8"/>
        <v/>
      </c>
      <c r="H65" s="1471"/>
      <c r="I65" s="1481">
        <f t="shared" si="9"/>
        <v>20</v>
      </c>
      <c r="J65" s="1469" t="str">
        <f>IFERROR(INDEX('Cash Forecast_8A'!L$121:L$136,MATCH('Cash Forecast_8A import-export'!O65,'Cash Forecast_8A'!B$121:B$136,0)),"")</f>
        <v/>
      </c>
      <c r="K65" s="1469" t="str">
        <f>IFERROR(INDEX('Cash Forecast_8A'!M$121:M$136,MATCH('Cash Forecast_8A import-export'!O65,'Cash Forecast_8A'!B$121:B$136,0)),"")</f>
        <v/>
      </c>
      <c r="L65" s="1476"/>
      <c r="M65" s="1470" t="str">
        <f t="shared" si="10"/>
        <v/>
      </c>
      <c r="N65" s="1478"/>
      <c r="O65" s="1476" t="str">
        <f t="shared" si="11"/>
        <v>Intcustom20</v>
      </c>
      <c r="P65" s="1464" t="str">
        <f>IFERROR(IF(VLOOKUP(A65,'Reference Records'!$B$12:$D$26,3,FALSE)=0,"",VLOOKUP(A65,'Reference Records'!$B$12:$D$26,3,FALSE)),"")</f>
        <v/>
      </c>
      <c r="Q65" s="1487"/>
      <c r="R65" s="1487" t="s">
        <v>2617</v>
      </c>
      <c r="S65" s="672"/>
      <c r="T65" s="542"/>
      <c r="U65" s="542"/>
    </row>
    <row r="66" spans="1:21" ht="16.5" customHeight="1" x14ac:dyDescent="0.2">
      <c r="A66" s="1488" t="str">
        <f>IFERROR(IF(INDEX('Cash Forecast_8A'!C$121:C$136,MATCH('Cash Forecast_8A import-export'!O66,'Cash Forecast_8A'!B$121:B$136,0))=0,"",INDEX('Cash Forecast_8A'!C$121:C$136,MATCH('Cash Forecast_8A import-export'!O66,'Cash Forecast_8A'!B$121:B$136,0))),"")</f>
        <v/>
      </c>
      <c r="B66" s="1488" t="str">
        <f>IFERROR(IF(INDEX('Cash Forecast_8A'!D$121:D$136,MATCH('Cash Forecast_8A import-export'!O66,'Cash Forecast_8A'!B$121:B$136,0))=0,"",INDEX('Cash Forecast_8A'!D$121:D$136,MATCH('Cash Forecast_8A import-export'!O66,'Cash Forecast_8A'!B$121:B$136,0))),"")</f>
        <v/>
      </c>
      <c r="C66" s="1439">
        <v>0</v>
      </c>
      <c r="D66" s="1469" t="str">
        <f>IFERROR(INDEX('Cash Forecast_8A'!F$121:F$136,MATCH('Cash Forecast_8A import-export'!O66,'Cash Forecast_8A'!B$121:B$136,0)),"")</f>
        <v/>
      </c>
      <c r="E66" s="1439">
        <v>0</v>
      </c>
      <c r="F66" s="1469" t="str">
        <f>IFERROR(INDEX('Cash Forecast_8A'!H$121:H$136,MATCH('Cash Forecast_8A import-export'!O66,'Cash Forecast_8A'!B$121:B$136,0)),"")</f>
        <v/>
      </c>
      <c r="G66" s="1470" t="str">
        <f t="shared" si="8"/>
        <v/>
      </c>
      <c r="H66" s="1471"/>
      <c r="I66" s="1481">
        <f t="shared" si="9"/>
        <v>21</v>
      </c>
      <c r="J66" s="1469" t="str">
        <f>IFERROR(INDEX('Cash Forecast_8A'!L$121:L$136,MATCH('Cash Forecast_8A import-export'!O66,'Cash Forecast_8A'!B$121:B$136,0)),"")</f>
        <v/>
      </c>
      <c r="K66" s="1469" t="str">
        <f>IFERROR(INDEX('Cash Forecast_8A'!M$121:M$136,MATCH('Cash Forecast_8A import-export'!O66,'Cash Forecast_8A'!B$121:B$136,0)),"")</f>
        <v/>
      </c>
      <c r="L66" s="1476"/>
      <c r="M66" s="1470" t="str">
        <f t="shared" si="10"/>
        <v/>
      </c>
      <c r="N66" s="1478"/>
      <c r="O66" s="1476" t="str">
        <f t="shared" si="11"/>
        <v>Intcustom21</v>
      </c>
      <c r="P66" s="1464" t="str">
        <f>IFERROR(IF(VLOOKUP(A66,'Reference Records'!$B$12:$D$26,3,FALSE)=0,"",VLOOKUP(A66,'Reference Records'!$B$12:$D$26,3,FALSE)),"")</f>
        <v/>
      </c>
      <c r="Q66" s="1487"/>
      <c r="R66" s="1487" t="s">
        <v>2618</v>
      </c>
      <c r="S66" s="672"/>
      <c r="T66" s="542"/>
      <c r="U66" s="542"/>
    </row>
    <row r="67" spans="1:21" ht="16.5" customHeight="1" x14ac:dyDescent="0.2">
      <c r="A67" s="1488" t="str">
        <f>IFERROR(IF(INDEX('Cash Forecast_8A'!C$121:C$136,MATCH('Cash Forecast_8A import-export'!O67,'Cash Forecast_8A'!B$121:B$136,0))=0,"",INDEX('Cash Forecast_8A'!C$121:C$136,MATCH('Cash Forecast_8A import-export'!O67,'Cash Forecast_8A'!B$121:B$136,0))),"")</f>
        <v/>
      </c>
      <c r="B67" s="1488" t="str">
        <f>IFERROR(IF(INDEX('Cash Forecast_8A'!D$121:D$136,MATCH('Cash Forecast_8A import-export'!O67,'Cash Forecast_8A'!B$121:B$136,0))=0,"",INDEX('Cash Forecast_8A'!D$121:D$136,MATCH('Cash Forecast_8A import-export'!O67,'Cash Forecast_8A'!B$121:B$136,0))),"")</f>
        <v/>
      </c>
      <c r="C67" s="1439">
        <v>0</v>
      </c>
      <c r="D67" s="1469" t="str">
        <f>IFERROR(INDEX('Cash Forecast_8A'!F$121:F$136,MATCH('Cash Forecast_8A import-export'!O67,'Cash Forecast_8A'!B$121:B$136,0)),"")</f>
        <v/>
      </c>
      <c r="E67" s="1439">
        <v>0</v>
      </c>
      <c r="F67" s="1469" t="str">
        <f>IFERROR(INDEX('Cash Forecast_8A'!H$121:H$136,MATCH('Cash Forecast_8A import-export'!O67,'Cash Forecast_8A'!B$121:B$136,0)),"")</f>
        <v/>
      </c>
      <c r="G67" s="1470" t="str">
        <f t="shared" si="8"/>
        <v/>
      </c>
      <c r="H67" s="1471"/>
      <c r="I67" s="1481">
        <f t="shared" si="9"/>
        <v>22</v>
      </c>
      <c r="J67" s="1469" t="str">
        <f>IFERROR(INDEX('Cash Forecast_8A'!L$121:L$136,MATCH('Cash Forecast_8A import-export'!O67,'Cash Forecast_8A'!B$121:B$136,0)),"")</f>
        <v/>
      </c>
      <c r="K67" s="1469" t="str">
        <f>IFERROR(INDEX('Cash Forecast_8A'!M$121:M$136,MATCH('Cash Forecast_8A import-export'!O67,'Cash Forecast_8A'!B$121:B$136,0)),"")</f>
        <v/>
      </c>
      <c r="L67" s="1476"/>
      <c r="M67" s="1470" t="str">
        <f t="shared" si="10"/>
        <v/>
      </c>
      <c r="N67" s="1478"/>
      <c r="O67" s="1476" t="str">
        <f t="shared" si="11"/>
        <v>Intcustom22</v>
      </c>
      <c r="P67" s="1464" t="str">
        <f>IFERROR(IF(VLOOKUP(A67,'Reference Records'!$B$12:$D$26,3,FALSE)=0,"",VLOOKUP(A67,'Reference Records'!$B$12:$D$26,3,FALSE)),"")</f>
        <v/>
      </c>
      <c r="Q67" s="1487"/>
      <c r="R67" s="1487" t="s">
        <v>2619</v>
      </c>
      <c r="S67" s="672"/>
      <c r="T67" s="542"/>
      <c r="U67" s="542"/>
    </row>
    <row r="68" spans="1:21" ht="16.5" customHeight="1" x14ac:dyDescent="0.2">
      <c r="A68" s="1488" t="str">
        <f>IFERROR(IF(INDEX('Cash Forecast_8A'!C$121:C$136,MATCH('Cash Forecast_8A import-export'!O68,'Cash Forecast_8A'!B$121:B$136,0))=0,"",INDEX('Cash Forecast_8A'!C$121:C$136,MATCH('Cash Forecast_8A import-export'!O68,'Cash Forecast_8A'!B$121:B$136,0))),"")</f>
        <v/>
      </c>
      <c r="B68" s="1488" t="str">
        <f>IFERROR(IF(INDEX('Cash Forecast_8A'!D$121:D$136,MATCH('Cash Forecast_8A import-export'!O68,'Cash Forecast_8A'!B$121:B$136,0))=0,"",INDEX('Cash Forecast_8A'!D$121:D$136,MATCH('Cash Forecast_8A import-export'!O68,'Cash Forecast_8A'!B$121:B$136,0))),"")</f>
        <v/>
      </c>
      <c r="C68" s="1439">
        <v>0</v>
      </c>
      <c r="D68" s="1469" t="str">
        <f>IFERROR(INDEX('Cash Forecast_8A'!F$121:F$136,MATCH('Cash Forecast_8A import-export'!O68,'Cash Forecast_8A'!B$121:B$136,0)),"")</f>
        <v/>
      </c>
      <c r="E68" s="1439">
        <v>0</v>
      </c>
      <c r="F68" s="1469" t="str">
        <f>IFERROR(INDEX('Cash Forecast_8A'!H$121:H$136,MATCH('Cash Forecast_8A import-export'!O68,'Cash Forecast_8A'!B$121:B$136,0)),"")</f>
        <v/>
      </c>
      <c r="G68" s="1470" t="str">
        <f t="shared" si="8"/>
        <v/>
      </c>
      <c r="H68" s="1471"/>
      <c r="I68" s="1481">
        <f t="shared" si="9"/>
        <v>23</v>
      </c>
      <c r="J68" s="1469" t="str">
        <f>IFERROR(INDEX('Cash Forecast_8A'!L$121:L$136,MATCH('Cash Forecast_8A import-export'!O68,'Cash Forecast_8A'!B$121:B$136,0)),"")</f>
        <v/>
      </c>
      <c r="K68" s="1469" t="str">
        <f>IFERROR(INDEX('Cash Forecast_8A'!M$121:M$136,MATCH('Cash Forecast_8A import-export'!O68,'Cash Forecast_8A'!B$121:B$136,0)),"")</f>
        <v/>
      </c>
      <c r="L68" s="1476"/>
      <c r="M68" s="1470" t="str">
        <f t="shared" si="10"/>
        <v/>
      </c>
      <c r="N68" s="1478"/>
      <c r="O68" s="1476" t="str">
        <f t="shared" si="11"/>
        <v>Intcustom23</v>
      </c>
      <c r="P68" s="1464" t="str">
        <f>IFERROR(IF(VLOOKUP(A68,'Reference Records'!$B$12:$D$26,3,FALSE)=0,"",VLOOKUP(A68,'Reference Records'!$B$12:$D$26,3,FALSE)),"")</f>
        <v/>
      </c>
      <c r="Q68" s="1487"/>
      <c r="R68" s="1487" t="s">
        <v>2620</v>
      </c>
      <c r="S68" s="672"/>
      <c r="T68" s="542"/>
      <c r="U68" s="542"/>
    </row>
    <row r="69" spans="1:21" ht="16.5" customHeight="1" x14ac:dyDescent="0.2">
      <c r="A69" s="1488" t="str">
        <f>IFERROR(IF(INDEX('Cash Forecast_8A'!C$121:C$136,MATCH('Cash Forecast_8A import-export'!O69,'Cash Forecast_8A'!B$121:B$136,0))=0,"",INDEX('Cash Forecast_8A'!C$121:C$136,MATCH('Cash Forecast_8A import-export'!O69,'Cash Forecast_8A'!B$121:B$136,0))),"")</f>
        <v/>
      </c>
      <c r="B69" s="1488" t="str">
        <f>IFERROR(IF(INDEX('Cash Forecast_8A'!D$121:D$136,MATCH('Cash Forecast_8A import-export'!O69,'Cash Forecast_8A'!B$121:B$136,0))=0,"",INDEX('Cash Forecast_8A'!D$121:D$136,MATCH('Cash Forecast_8A import-export'!O69,'Cash Forecast_8A'!B$121:B$136,0))),"")</f>
        <v/>
      </c>
      <c r="C69" s="1439">
        <v>0</v>
      </c>
      <c r="D69" s="1469" t="str">
        <f>IFERROR(INDEX('Cash Forecast_8A'!F$121:F$136,MATCH('Cash Forecast_8A import-export'!O69,'Cash Forecast_8A'!B$121:B$136,0)),"")</f>
        <v/>
      </c>
      <c r="E69" s="1439">
        <v>0</v>
      </c>
      <c r="F69" s="1469" t="str">
        <f>IFERROR(INDEX('Cash Forecast_8A'!H$121:H$136,MATCH('Cash Forecast_8A import-export'!O69,'Cash Forecast_8A'!B$121:B$136,0)),"")</f>
        <v/>
      </c>
      <c r="G69" s="1470" t="str">
        <f t="shared" si="8"/>
        <v/>
      </c>
      <c r="H69" s="1471"/>
      <c r="I69" s="1481">
        <f t="shared" si="9"/>
        <v>24</v>
      </c>
      <c r="J69" s="1469" t="str">
        <f>IFERROR(INDEX('Cash Forecast_8A'!L$121:L$136,MATCH('Cash Forecast_8A import-export'!O69,'Cash Forecast_8A'!B$121:B$136,0)),"")</f>
        <v/>
      </c>
      <c r="K69" s="1469" t="str">
        <f>IFERROR(INDEX('Cash Forecast_8A'!M$121:M$136,MATCH('Cash Forecast_8A import-export'!O69,'Cash Forecast_8A'!B$121:B$136,0)),"")</f>
        <v/>
      </c>
      <c r="L69" s="1476"/>
      <c r="M69" s="1470" t="str">
        <f t="shared" si="10"/>
        <v/>
      </c>
      <c r="N69" s="1478"/>
      <c r="O69" s="1476" t="str">
        <f t="shared" si="11"/>
        <v>Intcustom24</v>
      </c>
      <c r="P69" s="1464" t="str">
        <f>IFERROR(IF(VLOOKUP(A69,'Reference Records'!$B$12:$D$26,3,FALSE)=0,"",VLOOKUP(A69,'Reference Records'!$B$12:$D$26,3,FALSE)),"")</f>
        <v/>
      </c>
      <c r="Q69" s="1487"/>
      <c r="R69" s="1487" t="s">
        <v>2621</v>
      </c>
      <c r="S69" s="672"/>
      <c r="T69" s="542"/>
      <c r="U69" s="542"/>
    </row>
    <row r="70" spans="1:21" ht="16.5" customHeight="1" x14ac:dyDescent="0.2">
      <c r="A70" s="1488" t="str">
        <f>IFERROR(IF(INDEX('Cash Forecast_8A'!C$121:C$136,MATCH('Cash Forecast_8A import-export'!O70,'Cash Forecast_8A'!B$121:B$136,0))=0,"",INDEX('Cash Forecast_8A'!C$121:C$136,MATCH('Cash Forecast_8A import-export'!O70,'Cash Forecast_8A'!B$121:B$136,0))),"")</f>
        <v/>
      </c>
      <c r="B70" s="1488" t="str">
        <f>IFERROR(IF(INDEX('Cash Forecast_8A'!D$121:D$136,MATCH('Cash Forecast_8A import-export'!O70,'Cash Forecast_8A'!B$121:B$136,0))=0,"",INDEX('Cash Forecast_8A'!D$121:D$136,MATCH('Cash Forecast_8A import-export'!O70,'Cash Forecast_8A'!B$121:B$136,0))),"")</f>
        <v/>
      </c>
      <c r="C70" s="1439">
        <v>0</v>
      </c>
      <c r="D70" s="1469" t="str">
        <f>IFERROR(INDEX('Cash Forecast_8A'!F$121:F$136,MATCH('Cash Forecast_8A import-export'!O70,'Cash Forecast_8A'!B$121:B$136,0)),"")</f>
        <v/>
      </c>
      <c r="E70" s="1439">
        <v>0</v>
      </c>
      <c r="F70" s="1469" t="str">
        <f>IFERROR(INDEX('Cash Forecast_8A'!H$121:H$136,MATCH('Cash Forecast_8A import-export'!O70,'Cash Forecast_8A'!B$121:B$136,0)),"")</f>
        <v/>
      </c>
      <c r="G70" s="1470" t="str">
        <f t="shared" si="8"/>
        <v/>
      </c>
      <c r="H70" s="1471"/>
      <c r="I70" s="1481">
        <f t="shared" si="9"/>
        <v>25</v>
      </c>
      <c r="J70" s="1469" t="str">
        <f>IFERROR(INDEX('Cash Forecast_8A'!L$121:L$136,MATCH('Cash Forecast_8A import-export'!O70,'Cash Forecast_8A'!B$121:B$136,0)),"")</f>
        <v/>
      </c>
      <c r="K70" s="1469" t="str">
        <f>IFERROR(INDEX('Cash Forecast_8A'!M$121:M$136,MATCH('Cash Forecast_8A import-export'!O70,'Cash Forecast_8A'!B$121:B$136,0)),"")</f>
        <v/>
      </c>
      <c r="L70" s="1476"/>
      <c r="M70" s="1470" t="str">
        <f t="shared" si="10"/>
        <v/>
      </c>
      <c r="N70" s="1478"/>
      <c r="O70" s="1476" t="str">
        <f t="shared" si="11"/>
        <v>Intcustom25</v>
      </c>
      <c r="P70" s="1464" t="str">
        <f>IFERROR(IF(VLOOKUP(A70,'Reference Records'!$B$12:$D$26,3,FALSE)=0,"",VLOOKUP(A70,'Reference Records'!$B$12:$D$26,3,FALSE)),"")</f>
        <v/>
      </c>
      <c r="Q70" s="1487"/>
      <c r="R70" s="1487" t="s">
        <v>2622</v>
      </c>
      <c r="S70" s="672"/>
      <c r="T70" s="542"/>
      <c r="U70" s="542"/>
    </row>
    <row r="71" spans="1:21" ht="16.5" customHeight="1" x14ac:dyDescent="0.2">
      <c r="I71" s="1235"/>
      <c r="O71" s="665"/>
      <c r="P71" s="669"/>
      <c r="Q71" s="673"/>
      <c r="R71" s="672"/>
      <c r="S71" s="672"/>
      <c r="T71" s="542"/>
      <c r="U71" s="542"/>
    </row>
    <row r="72" spans="1:21" ht="16.5" customHeight="1" x14ac:dyDescent="0.2">
      <c r="A72" s="549" t="s">
        <v>294</v>
      </c>
      <c r="B72" s="549"/>
      <c r="C72" s="526">
        <f>ROUND(SUM(C29:C71),2)</f>
        <v>4051900.06</v>
      </c>
      <c r="D72" s="526">
        <f>ROUND(SUM(D29:D71),2)</f>
        <v>5608994.1799999997</v>
      </c>
      <c r="E72" s="526">
        <f>ROUND(SUM(E29:E71),2)</f>
        <v>724627.05</v>
      </c>
      <c r="F72" s="526">
        <f>ROUND(SUM(F29:F71),2)</f>
        <v>0</v>
      </c>
      <c r="G72" s="526">
        <f>ROUND(SUM(G29:G71),2)</f>
        <v>5608994.1799999997</v>
      </c>
      <c r="H72" s="530"/>
      <c r="I72" s="1235"/>
      <c r="J72" s="526">
        <f t="shared" ref="J72:L72" si="12">ROUND(SUM(J29:J71),2)</f>
        <v>0</v>
      </c>
      <c r="K72" s="526">
        <f t="shared" si="12"/>
        <v>0</v>
      </c>
      <c r="L72" s="526">
        <f t="shared" si="12"/>
        <v>0</v>
      </c>
      <c r="M72" s="526">
        <f>ROUND(SUM(M29:M71),2)</f>
        <v>0</v>
      </c>
      <c r="N72" s="530"/>
      <c r="P72" s="669"/>
      <c r="Q72" s="672"/>
      <c r="R72" s="672"/>
      <c r="S72" s="672"/>
      <c r="T72" s="542"/>
      <c r="U72" s="542"/>
    </row>
    <row r="73" spans="1:21" ht="16.5" customHeight="1" x14ac:dyDescent="0.2">
      <c r="A73" s="548"/>
      <c r="B73" s="515"/>
      <c r="C73" s="515"/>
      <c r="D73" s="515"/>
      <c r="E73" s="515"/>
      <c r="F73" s="515"/>
      <c r="G73" s="515"/>
      <c r="H73" s="515"/>
      <c r="P73" s="669"/>
      <c r="Q73" s="672"/>
      <c r="R73" s="672"/>
      <c r="S73" s="672"/>
      <c r="T73" s="542"/>
      <c r="U73" s="542"/>
    </row>
    <row r="74" spans="1:21" ht="16.5" customHeight="1" x14ac:dyDescent="0.2">
      <c r="A74" s="541" t="s">
        <v>364</v>
      </c>
      <c r="B74" s="541"/>
      <c r="C74" s="498"/>
      <c r="D74" s="498"/>
      <c r="E74" s="498"/>
      <c r="F74" s="497"/>
      <c r="G74" s="458"/>
      <c r="H74" s="458"/>
      <c r="I74" s="547"/>
      <c r="J74" s="458"/>
      <c r="K74" s="458"/>
      <c r="L74" s="458"/>
      <c r="M74" s="458"/>
      <c r="N74" s="458"/>
      <c r="P74" s="669"/>
      <c r="Q74" s="672"/>
      <c r="R74" s="672"/>
      <c r="S74" s="672"/>
      <c r="T74" s="542"/>
      <c r="U74" s="542"/>
    </row>
    <row r="75" spans="1:21" ht="90" x14ac:dyDescent="0.2">
      <c r="A75" s="1417" t="s">
        <v>304</v>
      </c>
      <c r="B75" s="1432"/>
      <c r="C75" s="1407" t="s">
        <v>363</v>
      </c>
      <c r="D75" s="1407" t="s">
        <v>566</v>
      </c>
      <c r="E75" s="1407" t="s">
        <v>361</v>
      </c>
      <c r="F75" s="1407" t="s">
        <v>567</v>
      </c>
      <c r="G75" s="1407" t="s">
        <v>359</v>
      </c>
      <c r="H75" s="1407" t="s">
        <v>494</v>
      </c>
      <c r="I75" s="1476">
        <v>-1</v>
      </c>
      <c r="J75" s="1462" t="s">
        <v>569</v>
      </c>
      <c r="K75" s="1462" t="s">
        <v>570</v>
      </c>
      <c r="L75" s="1462"/>
      <c r="M75" s="1462" t="s">
        <v>356</v>
      </c>
      <c r="N75" s="1462"/>
      <c r="O75" s="1474"/>
      <c r="P75" s="1464" t="s">
        <v>203</v>
      </c>
      <c r="Q75" s="672"/>
      <c r="R75" s="672"/>
      <c r="S75" s="672"/>
      <c r="T75" s="542"/>
      <c r="U75" s="542"/>
    </row>
    <row r="76" spans="1:21" ht="16.5" hidden="1" customHeight="1" x14ac:dyDescent="0.2">
      <c r="A76" s="1467" t="s">
        <v>568</v>
      </c>
      <c r="B76" s="1477"/>
      <c r="C76" s="1439" t="s">
        <v>355</v>
      </c>
      <c r="D76" s="1469" t="str">
        <f>IFERROR(INDEX('Cash Forecast_8A'!F$141:F$190,MATCH('Cash Forecast_8A import-export'!O76,'Cash Forecast_8A'!B$141:B$190,0)),"")</f>
        <v/>
      </c>
      <c r="E76" s="1439" t="s">
        <v>354</v>
      </c>
      <c r="F76" s="1469" t="str">
        <f>IFERROR(INDEX('Cash Forecast_8A'!H$141:H$190,MATCH('Cash Forecast_8A import-export'!O76,'Cash Forecast_8A'!B$141:B$190,0)),"")</f>
        <v/>
      </c>
      <c r="G76" s="1470" t="str">
        <f>IFERROR(D76+F76,"")</f>
        <v/>
      </c>
      <c r="H76" s="1471" t="s">
        <v>353</v>
      </c>
      <c r="I76" s="1476">
        <f>I75+1</f>
        <v>0</v>
      </c>
      <c r="J76" s="1469" t="str">
        <f>IFERROR(INDEX('Cash Forecast_8A'!L$141:L$190,MATCH('Cash Forecast_8A import-export'!O76,'Cash Forecast_8A'!B$141:B$190,0)),"")</f>
        <v/>
      </c>
      <c r="K76" s="1469" t="str">
        <f>IFERROR(INDEX('Cash Forecast_8A'!M$141:M$190,MATCH('Cash Forecast_8A import-export'!O76,'Cash Forecast_8A'!B$141:B$190,0)),"")</f>
        <v/>
      </c>
      <c r="L76" s="1469"/>
      <c r="M76" s="1470" t="str">
        <f>IFERROR(J76+K76,"")</f>
        <v/>
      </c>
      <c r="N76" s="1478"/>
      <c r="O76" s="1474" t="str">
        <f>"IE"&amp;I76</f>
        <v>IE0</v>
      </c>
      <c r="P76" s="1464" t="s">
        <v>201</v>
      </c>
      <c r="Q76" s="672"/>
      <c r="R76" s="672"/>
      <c r="S76" s="672"/>
      <c r="T76" s="542"/>
      <c r="U76" s="542"/>
    </row>
    <row r="77" spans="1:21" ht="16.5" customHeight="1" x14ac:dyDescent="0.2">
      <c r="A77" s="1467" t="s">
        <v>2483</v>
      </c>
      <c r="B77" s="1477"/>
      <c r="C77" s="1439">
        <v>4051900.0609231698</v>
      </c>
      <c r="D77" s="1469">
        <f>IFERROR(INDEX('Cash Forecast_8A'!F$141:F$190,MATCH('Cash Forecast_8A import-export'!O77,'Cash Forecast_8A'!B$141:B$190,0)),"")</f>
        <v>5608994.1799999997</v>
      </c>
      <c r="E77" s="1439">
        <v>724627.04615149205</v>
      </c>
      <c r="F77" s="1469">
        <f>IFERROR(INDEX('Cash Forecast_8A'!H$141:H$190,MATCH('Cash Forecast_8A import-export'!O77,'Cash Forecast_8A'!B$141:B$190,0)),"")</f>
        <v>0</v>
      </c>
      <c r="G77" s="1470">
        <f>IFERROR(D77+F77,"")</f>
        <v>5608994.1799999997</v>
      </c>
      <c r="H77" s="1471"/>
      <c r="I77" s="1476">
        <f>I76+1</f>
        <v>1</v>
      </c>
      <c r="J77" s="1469">
        <f>IFERROR(INDEX('Cash Forecast_8A'!L$141:L$190,MATCH('Cash Forecast_8A import-export'!O77,'Cash Forecast_8A'!B$141:B$190,0)),"")</f>
        <v>0</v>
      </c>
      <c r="K77" s="1469">
        <f>IFERROR(INDEX('Cash Forecast_8A'!M$141:M$190,MATCH('Cash Forecast_8A import-export'!O77,'Cash Forecast_8A'!B$141:B$190,0)),"")</f>
        <v>0</v>
      </c>
      <c r="L77" s="1469"/>
      <c r="M77" s="1470">
        <f>IFERROR(J77+K77,"")</f>
        <v>0</v>
      </c>
      <c r="N77" s="1478"/>
      <c r="O77" s="1474" t="str">
        <f>"IE"&amp;I77</f>
        <v>IE1</v>
      </c>
      <c r="P77" s="1464" t="s">
        <v>2583</v>
      </c>
      <c r="Q77" s="672"/>
      <c r="R77" s="672"/>
      <c r="S77" s="672"/>
      <c r="T77" s="542"/>
      <c r="U77" s="542"/>
    </row>
    <row r="78" spans="1:21" ht="16.5" customHeight="1" x14ac:dyDescent="0.2">
      <c r="P78" s="543"/>
      <c r="Q78" s="542"/>
      <c r="R78" s="542"/>
      <c r="S78" s="542"/>
      <c r="T78" s="542"/>
      <c r="U78" s="542"/>
    </row>
    <row r="79" spans="1:21" ht="16.5" customHeight="1" thickBot="1" x14ac:dyDescent="0.25">
      <c r="A79" s="546" t="s">
        <v>294</v>
      </c>
      <c r="B79" s="546"/>
      <c r="C79" s="545">
        <f>ROUND(SUM(C76:C78),2)</f>
        <v>4051900.06</v>
      </c>
      <c r="D79" s="545">
        <f>ROUND(SUM(D76:D78),2)</f>
        <v>5608994.1799999997</v>
      </c>
      <c r="E79" s="545">
        <f>ROUND(SUM(E76:E78),2)</f>
        <v>724627.05</v>
      </c>
      <c r="F79" s="545">
        <f>ROUND(SUM(F76:F78),2)</f>
        <v>0</v>
      </c>
      <c r="G79" s="545">
        <f>ROUND(SUM(G76:G78),2)</f>
        <v>5608994.1799999997</v>
      </c>
      <c r="H79" s="544"/>
      <c r="J79" s="526">
        <f>ROUND(SUM(J76:J78),2)</f>
        <v>0</v>
      </c>
      <c r="K79" s="526">
        <f>ROUND(SUM(K76:K78),2)</f>
        <v>0</v>
      </c>
      <c r="L79" s="526">
        <f>ROUND(SUM(L75:L76),2)</f>
        <v>0</v>
      </c>
      <c r="M79" s="526">
        <f>ROUND(SUM(M76:M78),2)</f>
        <v>0</v>
      </c>
      <c r="N79" s="530"/>
      <c r="O79" s="667"/>
      <c r="P79" s="543"/>
      <c r="Q79" s="542"/>
      <c r="R79" s="542"/>
      <c r="S79" s="542"/>
      <c r="T79" s="542"/>
      <c r="U79" s="542"/>
    </row>
    <row r="80" spans="1:21" ht="16.5" customHeight="1" x14ac:dyDescent="0.2">
      <c r="P80" s="543"/>
      <c r="Q80" s="542"/>
      <c r="R80" s="542"/>
      <c r="S80" s="542"/>
      <c r="T80" s="542"/>
      <c r="U80" s="542"/>
    </row>
    <row r="81" spans="1:23" ht="16.5" customHeight="1" x14ac:dyDescent="0.2">
      <c r="A81" s="487" t="s">
        <v>293</v>
      </c>
      <c r="C81" s="647" t="str">
        <f>IF(AND(ROUND(C24,0)=ROUND(C72,0),ROUND(C72,0)=ROUND(C79,0)),"OK","WARNING - Sum of the three tables not matching")</f>
        <v>OK</v>
      </c>
      <c r="D81" s="647" t="str">
        <f>IF(AND(ROUND(D24,0)=ROUND(D72,0),ROUND(D72,0)=ROUND(D79,0)),"OK","WARNING - Sum of the three tables not matching")</f>
        <v>OK</v>
      </c>
      <c r="E81" s="647" t="str">
        <f>IF(AND(ROUND(E24,0)=ROUND(E72,0),ROUND(E72,0)=ROUND(E79,0)),"OK","WARNING - Sum of the three tables not matching")</f>
        <v>OK</v>
      </c>
      <c r="F81" s="647" t="str">
        <f>IF(AND(ROUND(F24,0)=ROUND(F72,0),ROUND(F72,0)=ROUND(F79,0)),"OK","WARNING - Sum of the three tables not matching")</f>
        <v>OK</v>
      </c>
      <c r="G81" s="647" t="str">
        <f>IF(AND(ROUND(G24,0)=ROUND(G72,0),ROUND(G72,0)=ROUND(G79,0)),"OK","WARNING - Sum of the three tables not matching")</f>
        <v>OK</v>
      </c>
      <c r="H81" s="524"/>
      <c r="I81" s="523"/>
      <c r="J81" s="647" t="str">
        <f>IF(AND(ROUND(J24,0)=ROUND(J72,0),ROUND(J72,0)=ROUND(J79,0)),"OK","WARNING - Sum of the three tables not matching")</f>
        <v>OK</v>
      </c>
      <c r="K81" s="647" t="str">
        <f>IF(AND(ROUND(K24,0)=ROUND(K72,0),ROUND(K72,0)=ROUND(K79,0)),"OK","WARNING - Sum of the three tables not matching")</f>
        <v>OK</v>
      </c>
      <c r="L81" s="647" t="str">
        <f>IF(AND(ROUND(L24,0)=ROUND(L72,0),ROUND(L72,0)=ROUND(L79,0)),"OK","WARNING - Sum of the three tables not matching")</f>
        <v>OK</v>
      </c>
      <c r="M81" s="647" t="str">
        <f>IF(AND(ROUND(M24,0)=ROUND(M72,0),ROUND(M72,0)=ROUND(M79,0)),"OK","WARNING - Sum of the three tables not matching")</f>
        <v>OK</v>
      </c>
    </row>
    <row r="82" spans="1:23" ht="16.5" customHeight="1" x14ac:dyDescent="0.2">
      <c r="M82" s="669"/>
      <c r="N82" s="669"/>
      <c r="O82" s="672"/>
      <c r="P82" s="669"/>
      <c r="Q82" s="672"/>
      <c r="R82" s="672"/>
      <c r="S82" s="672"/>
      <c r="T82" s="672"/>
      <c r="U82" s="672"/>
      <c r="V82" s="672"/>
      <c r="W82" s="672"/>
    </row>
    <row r="83" spans="1:23" ht="16.5" customHeight="1" x14ac:dyDescent="0.2">
      <c r="M83" s="669"/>
      <c r="N83" s="669"/>
      <c r="O83" s="672"/>
      <c r="P83" s="669"/>
      <c r="Q83" s="672"/>
      <c r="R83" s="672"/>
      <c r="S83" s="672"/>
      <c r="T83" s="672"/>
      <c r="U83" s="672"/>
      <c r="V83" s="672"/>
      <c r="W83" s="672"/>
    </row>
    <row r="84" spans="1:23" ht="16.5" customHeight="1" x14ac:dyDescent="0.25">
      <c r="B84"/>
      <c r="C84"/>
      <c r="D84"/>
      <c r="E84"/>
      <c r="F84"/>
      <c r="G84"/>
      <c r="H84"/>
      <c r="I84"/>
      <c r="J84"/>
      <c r="K84"/>
      <c r="L84"/>
      <c r="M84"/>
      <c r="N84"/>
      <c r="O84"/>
      <c r="P84"/>
      <c r="Q84" s="672"/>
      <c r="R84" s="672"/>
      <c r="S84" s="672"/>
      <c r="T84" s="672"/>
      <c r="U84" s="672"/>
      <c r="V84" s="672"/>
      <c r="W84" s="672"/>
    </row>
    <row r="85" spans="1:23" ht="16.5" customHeight="1" x14ac:dyDescent="0.2">
      <c r="M85" s="669"/>
      <c r="N85" s="669"/>
      <c r="O85" s="672"/>
      <c r="P85" s="669"/>
      <c r="Q85" s="672"/>
      <c r="R85" s="672"/>
      <c r="S85" s="672"/>
      <c r="T85" s="672"/>
      <c r="U85" s="672"/>
      <c r="V85" s="672"/>
      <c r="W85" s="672"/>
    </row>
    <row r="86" spans="1:23" s="515" customFormat="1" ht="18" x14ac:dyDescent="0.25">
      <c r="A86" s="541" t="s">
        <v>351</v>
      </c>
      <c r="B86" s="540"/>
      <c r="C86" s="540"/>
      <c r="D86" s="539"/>
      <c r="E86" s="539"/>
      <c r="F86" s="539"/>
      <c r="G86" s="539"/>
      <c r="H86" s="539"/>
      <c r="I86" s="539"/>
      <c r="J86" s="539"/>
      <c r="K86" s="516"/>
      <c r="L86" s="516"/>
      <c r="M86" s="669"/>
      <c r="N86" s="669"/>
      <c r="O86" s="672"/>
      <c r="P86" s="669"/>
      <c r="Q86" s="672"/>
      <c r="R86" s="672"/>
      <c r="S86" s="672"/>
      <c r="T86" s="669"/>
      <c r="U86" s="669"/>
      <c r="V86" s="669"/>
      <c r="W86" s="669"/>
    </row>
    <row r="87" spans="1:23" s="515" customFormat="1" ht="16.5" customHeight="1" x14ac:dyDescent="0.2">
      <c r="A87" s="534"/>
      <c r="B87" s="538" t="s">
        <v>350</v>
      </c>
      <c r="C87" s="537" t="str">
        <f>IFERROR(VLOOKUP(1,D141:E151,2,0),"")</f>
        <v>01/Ene/2021-31/Mar/2021</v>
      </c>
      <c r="D87" s="535" t="str">
        <f>IFERROR(VLOOKUP(2,D141:E151,2,0),"")</f>
        <v>01/Abr/2021-30/Jun/2021</v>
      </c>
      <c r="E87" s="535" t="str">
        <f>IFERROR(VLOOKUP(3,D141:E151,2,0),"")</f>
        <v>01/Jul/2021-30/Set/2021</v>
      </c>
      <c r="F87" s="535" t="str">
        <f>IFERROR(VLOOKUP(4,D141:E151,2,0),"")</f>
        <v>01/Oct/2021-31/Dic/2021</v>
      </c>
      <c r="G87" s="535" t="s">
        <v>106</v>
      </c>
      <c r="H87" s="535" t="str">
        <f>IFERROR(VLOOKUP(1,D154:E160,2,0),"")</f>
        <v>01/Ene/2022-31/Mar/2022</v>
      </c>
      <c r="I87" s="535" t="str">
        <f>IFERROR(VLOOKUP(2,D154:E160,2,0),"")</f>
        <v>01/Abr/2022-30/Jun/2022</v>
      </c>
      <c r="J87" s="535" t="s">
        <v>106</v>
      </c>
      <c r="K87" s="528"/>
      <c r="L87" s="516"/>
      <c r="M87" s="669"/>
      <c r="N87" s="669"/>
      <c r="O87" s="672"/>
      <c r="P87" s="669"/>
      <c r="Q87" s="672"/>
      <c r="R87" s="672"/>
      <c r="S87" s="672"/>
      <c r="T87" s="669"/>
      <c r="U87" s="669"/>
      <c r="V87" s="669"/>
      <c r="W87" s="669"/>
    </row>
    <row r="88" spans="1:23" s="515" customFormat="1" ht="16.5" customHeight="1" x14ac:dyDescent="0.2">
      <c r="A88" s="536"/>
      <c r="B88" s="1493" t="s">
        <v>349</v>
      </c>
      <c r="C88" s="1494" t="s">
        <v>348</v>
      </c>
      <c r="D88" s="1494" t="s">
        <v>347</v>
      </c>
      <c r="E88" s="1494" t="s">
        <v>346</v>
      </c>
      <c r="F88" s="1494" t="s">
        <v>345</v>
      </c>
      <c r="G88" s="1494"/>
      <c r="H88" s="1494" t="s">
        <v>344</v>
      </c>
      <c r="I88" s="1494" t="s">
        <v>343</v>
      </c>
      <c r="J88" s="1470">
        <f>SUM(H88:I88)</f>
        <v>0</v>
      </c>
      <c r="K88" s="1495">
        <f>G88+J88</f>
        <v>0</v>
      </c>
      <c r="L88" s="1496" t="s">
        <v>203</v>
      </c>
      <c r="M88" s="1464" t="s">
        <v>203</v>
      </c>
      <c r="N88" s="669"/>
      <c r="O88" s="672"/>
      <c r="P88" s="669"/>
      <c r="Q88" s="672"/>
      <c r="R88" s="672"/>
      <c r="S88" s="672"/>
      <c r="T88" s="669"/>
      <c r="U88" s="669"/>
      <c r="V88" s="669"/>
      <c r="W88" s="669"/>
    </row>
    <row r="89" spans="1:23" s="515" customFormat="1" ht="16.5" hidden="1" customHeight="1" x14ac:dyDescent="0.2">
      <c r="A89" s="534"/>
      <c r="B89" s="1497" t="s">
        <v>341</v>
      </c>
      <c r="C89" s="1470" t="s">
        <v>340</v>
      </c>
      <c r="D89" s="1470" t="s">
        <v>339</v>
      </c>
      <c r="E89" s="1470" t="s">
        <v>338</v>
      </c>
      <c r="F89" s="1470" t="s">
        <v>337</v>
      </c>
      <c r="G89" s="1470">
        <f>SUM(C89:F89)</f>
        <v>0</v>
      </c>
      <c r="H89" s="1470" t="s">
        <v>336</v>
      </c>
      <c r="I89" s="1470" t="s">
        <v>335</v>
      </c>
      <c r="J89" s="1470">
        <f>SUM(H89:I89)</f>
        <v>0</v>
      </c>
      <c r="K89" s="1495">
        <f>G89+J89</f>
        <v>0</v>
      </c>
      <c r="L89" s="1496" t="s">
        <v>201</v>
      </c>
      <c r="M89" s="1464" t="s">
        <v>201</v>
      </c>
      <c r="N89" s="669"/>
      <c r="O89" s="672"/>
      <c r="P89" s="669"/>
      <c r="Q89" s="672"/>
      <c r="R89" s="672"/>
      <c r="S89" s="672"/>
      <c r="T89" s="669"/>
      <c r="U89" s="669"/>
      <c r="V89" s="669"/>
      <c r="W89" s="669"/>
    </row>
    <row r="90" spans="1:23" s="515" customFormat="1" ht="16.5" customHeight="1" x14ac:dyDescent="0.2">
      <c r="A90" s="534"/>
      <c r="B90" s="1497" t="s">
        <v>373</v>
      </c>
      <c r="C90" s="1470">
        <v>1770367.34391409</v>
      </c>
      <c r="D90" s="1470">
        <v>1147399.2977235899</v>
      </c>
      <c r="E90" s="1470">
        <v>629617.86680434004</v>
      </c>
      <c r="F90" s="1470">
        <v>504515.55248114403</v>
      </c>
      <c r="G90" s="1470">
        <f>SUM(C90:F90)</f>
        <v>4051900.0609231642</v>
      </c>
      <c r="H90" s="1470">
        <v>452150.714957088</v>
      </c>
      <c r="I90" s="1470">
        <v>272476.33119440399</v>
      </c>
      <c r="J90" s="1470">
        <f>SUM(H90:I90)</f>
        <v>724627.04615149205</v>
      </c>
      <c r="K90" s="1495">
        <f>G90+J90</f>
        <v>4776527.1070746565</v>
      </c>
      <c r="L90" s="1496"/>
      <c r="M90" s="1464" t="s">
        <v>2986</v>
      </c>
      <c r="N90" s="669"/>
      <c r="O90" s="672"/>
      <c r="P90" s="669"/>
      <c r="Q90" s="672"/>
      <c r="R90" s="672"/>
      <c r="S90" s="672"/>
      <c r="T90" s="669"/>
      <c r="U90" s="669"/>
      <c r="V90" s="669"/>
      <c r="W90" s="669"/>
    </row>
    <row r="91" spans="1:23" s="515" customFormat="1" ht="16.5" customHeight="1" x14ac:dyDescent="0.2">
      <c r="A91" s="534"/>
      <c r="B91" s="1498"/>
      <c r="C91" s="675"/>
      <c r="D91" s="675"/>
      <c r="E91" s="675"/>
      <c r="F91" s="675"/>
      <c r="G91" s="1470"/>
      <c r="H91" s="675"/>
      <c r="I91" s="675"/>
      <c r="J91" s="1470">
        <f>SUM(H91:I91)</f>
        <v>0</v>
      </c>
      <c r="K91" s="1495">
        <f>G91+J91</f>
        <v>0</v>
      </c>
      <c r="L91" s="1496"/>
      <c r="M91" s="1476"/>
      <c r="N91" s="669"/>
      <c r="O91" s="672"/>
      <c r="P91" s="669"/>
      <c r="Q91" s="672"/>
      <c r="R91" s="672"/>
      <c r="S91" s="672"/>
      <c r="T91" s="669"/>
      <c r="U91" s="669"/>
      <c r="V91" s="669"/>
      <c r="W91" s="669"/>
    </row>
    <row r="92" spans="1:23" s="515" customFormat="1" ht="16.5" hidden="1" customHeight="1" x14ac:dyDescent="0.2">
      <c r="A92" s="533"/>
      <c r="B92" s="1497" t="s">
        <v>341</v>
      </c>
      <c r="C92" s="675" t="str">
        <f>IFERROR(INDEX('Cash Forecast_8A'!E$201:E203,MATCH($B92,'Cash Forecast_8A'!$D$201:$D203,0)),"")</f>
        <v/>
      </c>
      <c r="D92" s="675" t="str">
        <f>IFERROR(INDEX('Cash Forecast_8A'!F$201:F203,MATCH($B92,'Cash Forecast_8A'!$D$201:$D203,0)),"")</f>
        <v/>
      </c>
      <c r="E92" s="675" t="str">
        <f>IFERROR(INDEX('Cash Forecast_8A'!G$201:G203,MATCH($B92,'Cash Forecast_8A'!$D$201:$D203,0)),"")</f>
        <v/>
      </c>
      <c r="F92" s="675" t="str">
        <f>IFERROR(INDEX('Cash Forecast_8A'!H$201:H203,MATCH($B92,'Cash Forecast_8A'!$D$201:$D203,0)),"")</f>
        <v/>
      </c>
      <c r="G92" s="1470">
        <f>SUM(C92:F92)</f>
        <v>0</v>
      </c>
      <c r="H92" s="675" t="str">
        <f>IFERROR(INDEX('Cash Forecast_8A'!J$201:J203,MATCH($B92,'Cash Forecast_8A'!$D$201:$D203,0)),"")</f>
        <v/>
      </c>
      <c r="I92" s="675" t="str">
        <f>IFERROR(INDEX('Cash Forecast_8A'!K$201:K203,MATCH($B92,'Cash Forecast_8A'!$D$201:$D203,0)),"")</f>
        <v/>
      </c>
      <c r="J92" s="1470">
        <f>SUM(H92:I92)</f>
        <v>0</v>
      </c>
      <c r="K92" s="1499"/>
      <c r="L92" s="1496"/>
      <c r="M92" s="1464" t="s">
        <v>201</v>
      </c>
      <c r="N92" s="669"/>
      <c r="O92" s="672"/>
      <c r="P92" s="669"/>
      <c r="Q92" s="672"/>
      <c r="R92" s="672"/>
      <c r="S92" s="672"/>
      <c r="T92" s="669"/>
      <c r="U92" s="669"/>
      <c r="V92" s="669"/>
      <c r="W92" s="669"/>
    </row>
    <row r="93" spans="1:23" s="515" customFormat="1" ht="16.5" customHeight="1" x14ac:dyDescent="0.2">
      <c r="A93" s="533"/>
      <c r="B93" s="1497" t="s">
        <v>371</v>
      </c>
      <c r="C93" s="675">
        <f>IFERROR(INDEX('Cash Forecast_8A'!E$201:E204,MATCH($B93,'Cash Forecast_8A'!$D$201:$D204,0)),"")</f>
        <v>1483468.8</v>
      </c>
      <c r="D93" s="675">
        <f>IFERROR(INDEX('Cash Forecast_8A'!F$201:F204,MATCH($B93,'Cash Forecast_8A'!$D$201:$D204,0)),"")</f>
        <v>1767228.99</v>
      </c>
      <c r="E93" s="675">
        <f>IFERROR(INDEX('Cash Forecast_8A'!G$201:G204,MATCH($B93,'Cash Forecast_8A'!$D$201:$D204,0)),"")</f>
        <v>1127379.93</v>
      </c>
      <c r="F93" s="675">
        <f>IFERROR(INDEX('Cash Forecast_8A'!H$201:H204,MATCH($B93,'Cash Forecast_8A'!$D$201:$D204,0)),"")</f>
        <v>1057286.42</v>
      </c>
      <c r="G93" s="1470">
        <f t="shared" ref="G93:G95" si="13">SUM(C93:F93)</f>
        <v>5435364.1399999997</v>
      </c>
      <c r="H93" s="675">
        <f>IFERROR(INDEX('Cash Forecast_8A'!J$201:J204,MATCH($B93,'Cash Forecast_8A'!$D$201:$D204,0)),"")</f>
        <v>0</v>
      </c>
      <c r="I93" s="675">
        <f>IFERROR(INDEX('Cash Forecast_8A'!K$201:K204,MATCH($B93,'Cash Forecast_8A'!$D$201:$D204,0)),"")</f>
        <v>0</v>
      </c>
      <c r="J93" s="1470">
        <f t="shared" ref="J93:J95" si="14">SUM(H93:I93)</f>
        <v>0</v>
      </c>
      <c r="K93" s="1499"/>
      <c r="L93" s="1496"/>
      <c r="M93" s="1464" t="s">
        <v>2987</v>
      </c>
      <c r="N93" s="669"/>
      <c r="O93" s="672"/>
      <c r="P93" s="669"/>
      <c r="Q93" s="672"/>
      <c r="R93" s="672"/>
      <c r="S93" s="672"/>
      <c r="T93" s="669"/>
      <c r="U93" s="669"/>
      <c r="V93" s="669"/>
      <c r="W93" s="669"/>
    </row>
    <row r="94" spans="1:23" s="515" customFormat="1" ht="16.5" customHeight="1" x14ac:dyDescent="0.2">
      <c r="A94" s="533"/>
      <c r="B94" s="1497" t="s">
        <v>372</v>
      </c>
      <c r="C94" s="675">
        <f>IFERROR(INDEX('Cash Forecast_8A'!E$201:E205,MATCH($B94,'Cash Forecast_8A'!$D$201:$D205,0)),"")</f>
        <v>0</v>
      </c>
      <c r="D94" s="675">
        <f>IFERROR(INDEX('Cash Forecast_8A'!F$201:F205,MATCH($B94,'Cash Forecast_8A'!$D$201:$D205,0)),"")</f>
        <v>123630.08</v>
      </c>
      <c r="E94" s="675">
        <f>IFERROR(INDEX('Cash Forecast_8A'!G$201:G205,MATCH($B94,'Cash Forecast_8A'!$D$201:$D205,0)),"")</f>
        <v>0</v>
      </c>
      <c r="F94" s="675">
        <f>IFERROR(INDEX('Cash Forecast_8A'!H$201:H205,MATCH($B94,'Cash Forecast_8A'!$D$201:$D205,0)),"")</f>
        <v>50000</v>
      </c>
      <c r="G94" s="1470">
        <f t="shared" si="13"/>
        <v>173630.08000000002</v>
      </c>
      <c r="H94" s="675">
        <f>IFERROR(INDEX('Cash Forecast_8A'!J$201:J205,MATCH($B94,'Cash Forecast_8A'!$D$201:$D205,0)),"")</f>
        <v>0</v>
      </c>
      <c r="I94" s="675">
        <f>IFERROR(INDEX('Cash Forecast_8A'!K$201:K205,MATCH($B94,'Cash Forecast_8A'!$D$201:$D205,0)),"")</f>
        <v>0</v>
      </c>
      <c r="J94" s="1470">
        <f t="shared" si="14"/>
        <v>0</v>
      </c>
      <c r="K94" s="1499"/>
      <c r="L94" s="1496"/>
      <c r="M94" s="1464" t="s">
        <v>2988</v>
      </c>
      <c r="N94" s="669"/>
      <c r="O94" s="672"/>
      <c r="P94" s="669"/>
      <c r="Q94" s="672"/>
      <c r="R94" s="672"/>
      <c r="S94" s="672"/>
      <c r="T94" s="669"/>
      <c r="U94" s="669"/>
      <c r="V94" s="669"/>
      <c r="W94" s="669"/>
    </row>
    <row r="95" spans="1:23" s="515" customFormat="1" ht="16.5" customHeight="1" x14ac:dyDescent="0.2">
      <c r="A95" s="533"/>
      <c r="B95" s="1497" t="s">
        <v>370</v>
      </c>
      <c r="C95" s="675">
        <f>IFERROR(INDEX('Cash Forecast_8A'!E$201:E206,MATCH($B95,'Cash Forecast_8A'!$D$201:$D206,0)),"")</f>
        <v>0</v>
      </c>
      <c r="D95" s="675">
        <f>IFERROR(INDEX('Cash Forecast_8A'!F$201:F206,MATCH($B95,'Cash Forecast_8A'!$D$201:$D206,0)),"")</f>
        <v>0</v>
      </c>
      <c r="E95" s="675">
        <f>IFERROR(INDEX('Cash Forecast_8A'!G$201:G206,MATCH($B95,'Cash Forecast_8A'!$D$201:$D206,0)),"")</f>
        <v>0</v>
      </c>
      <c r="F95" s="675">
        <f>IFERROR(INDEX('Cash Forecast_8A'!H$201:H206,MATCH($B95,'Cash Forecast_8A'!$D$201:$D206,0)),"")</f>
        <v>0</v>
      </c>
      <c r="G95" s="1470">
        <f t="shared" si="13"/>
        <v>0</v>
      </c>
      <c r="H95" s="675">
        <f>IFERROR(INDEX('Cash Forecast_8A'!J$201:J206,MATCH($B95,'Cash Forecast_8A'!$D$201:$D206,0)),"")</f>
        <v>0</v>
      </c>
      <c r="I95" s="675">
        <f>IFERROR(INDEX('Cash Forecast_8A'!K$201:K206,MATCH($B95,'Cash Forecast_8A'!$D$201:$D206,0)),"")</f>
        <v>0</v>
      </c>
      <c r="J95" s="1470">
        <f t="shared" si="14"/>
        <v>0</v>
      </c>
      <c r="K95" s="1499"/>
      <c r="L95" s="1496"/>
      <c r="M95" s="1464" t="s">
        <v>2989</v>
      </c>
      <c r="N95" s="669"/>
      <c r="O95" s="672"/>
      <c r="P95" s="669"/>
      <c r="Q95" s="672"/>
      <c r="R95" s="672"/>
      <c r="S95" s="672"/>
      <c r="T95" s="669"/>
      <c r="U95" s="669"/>
      <c r="V95" s="669"/>
      <c r="W95" s="669"/>
    </row>
    <row r="96" spans="1:23" s="515" customFormat="1" ht="16.5" customHeight="1" x14ac:dyDescent="0.2">
      <c r="A96" s="2029" t="s">
        <v>120</v>
      </c>
      <c r="B96" s="975"/>
      <c r="C96" s="976"/>
      <c r="D96" s="976"/>
      <c r="E96" s="976"/>
      <c r="F96" s="976"/>
      <c r="G96" s="973"/>
      <c r="H96" s="976"/>
      <c r="I96" s="976"/>
      <c r="J96" s="972"/>
      <c r="K96" s="974"/>
      <c r="L96" s="529" t="s">
        <v>201</v>
      </c>
      <c r="M96" s="669"/>
      <c r="N96" s="669"/>
      <c r="O96" s="672"/>
      <c r="P96" s="669"/>
      <c r="Q96" s="672"/>
      <c r="R96" s="672"/>
      <c r="S96" s="672"/>
      <c r="T96" s="669"/>
      <c r="U96" s="669"/>
      <c r="V96" s="669"/>
      <c r="W96" s="669"/>
    </row>
    <row r="97" spans="1:23" s="515" customFormat="1" ht="16.5" customHeight="1" x14ac:dyDescent="0.2">
      <c r="A97" s="2029"/>
      <c r="B97" s="527" t="s">
        <v>106</v>
      </c>
      <c r="C97" s="526">
        <f>ROUND(SUM(C92:C96),2)</f>
        <v>1483468.8</v>
      </c>
      <c r="D97" s="526">
        <f>ROUND(SUM(D92:D96),2)</f>
        <v>1890859.07</v>
      </c>
      <c r="E97" s="526">
        <f>ROUND(SUM(E92:E96),2)</f>
        <v>1127379.93</v>
      </c>
      <c r="F97" s="526">
        <f>ROUND(SUM(F92:F96),2)</f>
        <v>1107286.42</v>
      </c>
      <c r="G97" s="526">
        <f>ROUND(SUM(C97:F97),2)</f>
        <v>5608994.2199999997</v>
      </c>
      <c r="H97" s="526">
        <f>ROUND(SUM(H92:H96),2)</f>
        <v>0</v>
      </c>
      <c r="I97" s="526">
        <f>ROUND(SUM(I92:I96),2)</f>
        <v>0</v>
      </c>
      <c r="J97" s="526">
        <f>ROUND(SUM(H97:I97),2)</f>
        <v>0</v>
      </c>
      <c r="K97" s="526">
        <f>G97+J97</f>
        <v>5608994.2199999997</v>
      </c>
      <c r="L97" s="529"/>
      <c r="M97" s="669" t="s">
        <v>203</v>
      </c>
      <c r="N97" s="669"/>
      <c r="O97" s="672"/>
      <c r="P97" s="669"/>
      <c r="Q97" s="672"/>
      <c r="R97" s="672"/>
      <c r="S97" s="672"/>
      <c r="T97" s="669"/>
      <c r="U97" s="669"/>
      <c r="V97" s="669"/>
      <c r="W97" s="669"/>
    </row>
    <row r="98" spans="1:23" s="515" customFormat="1" ht="16.5" customHeight="1" x14ac:dyDescent="0.2">
      <c r="A98" s="646"/>
      <c r="B98" s="1500"/>
      <c r="C98" s="1478" t="s">
        <v>348</v>
      </c>
      <c r="D98" s="1478" t="s">
        <v>347</v>
      </c>
      <c r="E98" s="1478" t="s">
        <v>346</v>
      </c>
      <c r="F98" s="1478" t="s">
        <v>345</v>
      </c>
      <c r="G98" s="1495"/>
      <c r="H98" s="1478" t="s">
        <v>344</v>
      </c>
      <c r="I98" s="1478" t="s">
        <v>343</v>
      </c>
      <c r="J98" s="1495">
        <f>SUM(H98:I98)</f>
        <v>0</v>
      </c>
      <c r="K98" s="1495">
        <f>G98+J98</f>
        <v>0</v>
      </c>
      <c r="L98" s="1496"/>
      <c r="M98" s="1464"/>
      <c r="N98" s="669"/>
      <c r="O98" s="672"/>
      <c r="P98" s="669"/>
      <c r="Q98" s="672"/>
      <c r="R98" s="672"/>
      <c r="S98" s="672"/>
      <c r="T98" s="669"/>
      <c r="U98" s="669"/>
      <c r="V98" s="669"/>
      <c r="W98" s="669"/>
    </row>
    <row r="99" spans="1:23" s="515" customFormat="1" ht="16.5" hidden="1" customHeight="1" x14ac:dyDescent="0.2">
      <c r="A99" s="532"/>
      <c r="B99" s="1497" t="s">
        <v>341</v>
      </c>
      <c r="C99" s="1478" t="str">
        <f>IFERROR(INDEX('Cash Forecast_8A'!E$205:E207,MATCH($B99,'Cash Forecast_8A'!$D$205:$D207,0)),"")</f>
        <v/>
      </c>
      <c r="D99" s="1478" t="str">
        <f>IFERROR(INDEX('Cash Forecast_8A'!F$205:F207,MATCH($B99,'Cash Forecast_8A'!$D$205:$D207,0)),"")</f>
        <v/>
      </c>
      <c r="E99" s="1478" t="str">
        <f>IFERROR(INDEX('Cash Forecast_8A'!G$205:G207,MATCH($B99,'Cash Forecast_8A'!$D$205:$D207,0)),"")</f>
        <v/>
      </c>
      <c r="F99" s="1478" t="str">
        <f>IFERROR(INDEX('Cash Forecast_8A'!H$205:H207,MATCH($B99,'Cash Forecast_8A'!$D$205:$D207,0)),"")</f>
        <v/>
      </c>
      <c r="G99" s="1495">
        <f>SUM(C99:F99)</f>
        <v>0</v>
      </c>
      <c r="H99" s="1478" t="str">
        <f>IFERROR(INDEX('Cash Forecast_8A'!J$205:J207,MATCH($B99,'Cash Forecast_8A'!$D$205:$D207,0)),"")</f>
        <v/>
      </c>
      <c r="I99" s="1478" t="str">
        <f>IFERROR(INDEX('Cash Forecast_8A'!K$205:K207,MATCH($B99,'Cash Forecast_8A'!$D$205:$D207,0)),"")</f>
        <v/>
      </c>
      <c r="J99" s="1495">
        <f>SUM(H99:I99)</f>
        <v>0</v>
      </c>
      <c r="K99" s="1499"/>
      <c r="L99" s="1496" t="s">
        <v>203</v>
      </c>
      <c r="M99" s="1464" t="s">
        <v>201</v>
      </c>
      <c r="N99" s="669"/>
      <c r="O99" s="672"/>
      <c r="P99" s="669"/>
      <c r="Q99" s="672"/>
      <c r="R99" s="672"/>
      <c r="S99" s="672"/>
      <c r="T99" s="669"/>
      <c r="U99" s="669"/>
      <c r="V99" s="669"/>
      <c r="W99" s="669"/>
    </row>
    <row r="100" spans="1:23" s="515" customFormat="1" ht="16.5" customHeight="1" x14ac:dyDescent="0.2">
      <c r="A100" s="532"/>
      <c r="B100" s="1497" t="s">
        <v>371</v>
      </c>
      <c r="C100" s="1478">
        <f>IFERROR(INDEX('Cash Forecast_8A'!E$205:E208,MATCH($B100,'Cash Forecast_8A'!$D$205:$D208,0)),"")</f>
        <v>0</v>
      </c>
      <c r="D100" s="1478">
        <f>IFERROR(INDEX('Cash Forecast_8A'!F$205:F208,MATCH($B100,'Cash Forecast_8A'!$D$205:$D208,0)),"")</f>
        <v>0</v>
      </c>
      <c r="E100" s="1478">
        <f>IFERROR(INDEX('Cash Forecast_8A'!G$205:G208,MATCH($B100,'Cash Forecast_8A'!$D$205:$D208,0)),"")</f>
        <v>0</v>
      </c>
      <c r="F100" s="1478">
        <f>IFERROR(INDEX('Cash Forecast_8A'!H$205:H208,MATCH($B100,'Cash Forecast_8A'!$D$205:$D208,0)),"")</f>
        <v>0</v>
      </c>
      <c r="G100" s="1495">
        <f t="shared" ref="G100:G102" si="15">SUM(C100:F100)</f>
        <v>0</v>
      </c>
      <c r="H100" s="1478">
        <f>IFERROR(INDEX('Cash Forecast_8A'!J$205:J208,MATCH($B100,'Cash Forecast_8A'!$D$205:$D208,0)),"")</f>
        <v>0</v>
      </c>
      <c r="I100" s="1478">
        <f>IFERROR(INDEX('Cash Forecast_8A'!K$205:K208,MATCH($B100,'Cash Forecast_8A'!$D$205:$D208,0)),"")</f>
        <v>0</v>
      </c>
      <c r="J100" s="1495">
        <f t="shared" ref="J100:J102" si="16">SUM(H100:I100)</f>
        <v>0</v>
      </c>
      <c r="K100" s="1499"/>
      <c r="L100" s="1496"/>
      <c r="M100" s="1464" t="s">
        <v>2990</v>
      </c>
      <c r="N100" s="669"/>
      <c r="O100" s="672"/>
      <c r="P100" s="669"/>
      <c r="Q100" s="672"/>
      <c r="R100" s="672"/>
      <c r="S100" s="672"/>
      <c r="T100" s="669"/>
      <c r="U100" s="669"/>
      <c r="V100" s="669"/>
      <c r="W100" s="669"/>
    </row>
    <row r="101" spans="1:23" s="515" customFormat="1" ht="16.5" customHeight="1" x14ac:dyDescent="0.2">
      <c r="A101" s="532"/>
      <c r="B101" s="1497" t="s">
        <v>372</v>
      </c>
      <c r="C101" s="1478">
        <f>IFERROR(INDEX('Cash Forecast_8A'!E$205:E209,MATCH($B101,'Cash Forecast_8A'!$D$205:$D209,0)),"")</f>
        <v>0</v>
      </c>
      <c r="D101" s="1478">
        <f>IFERROR(INDEX('Cash Forecast_8A'!F$205:F209,MATCH($B101,'Cash Forecast_8A'!$D$205:$D209,0)),"")</f>
        <v>0</v>
      </c>
      <c r="E101" s="1478">
        <f>IFERROR(INDEX('Cash Forecast_8A'!G$205:G209,MATCH($B101,'Cash Forecast_8A'!$D$205:$D209,0)),"")</f>
        <v>0</v>
      </c>
      <c r="F101" s="1478">
        <f>IFERROR(INDEX('Cash Forecast_8A'!H$205:H209,MATCH($B101,'Cash Forecast_8A'!$D$205:$D209,0)),"")</f>
        <v>0</v>
      </c>
      <c r="G101" s="1495">
        <f t="shared" si="15"/>
        <v>0</v>
      </c>
      <c r="H101" s="1478">
        <f>IFERROR(INDEX('Cash Forecast_8A'!J$205:J209,MATCH($B101,'Cash Forecast_8A'!$D$205:$D209,0)),"")</f>
        <v>0</v>
      </c>
      <c r="I101" s="1478">
        <f>IFERROR(INDEX('Cash Forecast_8A'!K$205:K209,MATCH($B101,'Cash Forecast_8A'!$D$205:$D209,0)),"")</f>
        <v>0</v>
      </c>
      <c r="J101" s="1495">
        <f t="shared" si="16"/>
        <v>0</v>
      </c>
      <c r="K101" s="1499"/>
      <c r="L101" s="1496"/>
      <c r="M101" s="1464" t="s">
        <v>2991</v>
      </c>
      <c r="N101" s="669"/>
      <c r="O101" s="672"/>
      <c r="P101" s="669"/>
      <c r="Q101" s="672"/>
      <c r="R101" s="672"/>
      <c r="S101" s="672"/>
      <c r="T101" s="669"/>
      <c r="U101" s="669"/>
      <c r="V101" s="669"/>
      <c r="W101" s="669"/>
    </row>
    <row r="102" spans="1:23" s="515" customFormat="1" ht="16.5" customHeight="1" x14ac:dyDescent="0.2">
      <c r="A102" s="532"/>
      <c r="B102" s="1497" t="s">
        <v>370</v>
      </c>
      <c r="C102" s="1478">
        <f>IFERROR(INDEX('Cash Forecast_8A'!E$205:E210,MATCH($B102,'Cash Forecast_8A'!$D$205:$D210,0)),"")</f>
        <v>0</v>
      </c>
      <c r="D102" s="1478">
        <f>IFERROR(INDEX('Cash Forecast_8A'!F$205:F210,MATCH($B102,'Cash Forecast_8A'!$D$205:$D210,0)),"")</f>
        <v>0</v>
      </c>
      <c r="E102" s="1478">
        <f>IFERROR(INDEX('Cash Forecast_8A'!G$205:G210,MATCH($B102,'Cash Forecast_8A'!$D$205:$D210,0)),"")</f>
        <v>0</v>
      </c>
      <c r="F102" s="1478">
        <f>IFERROR(INDEX('Cash Forecast_8A'!H$205:H210,MATCH($B102,'Cash Forecast_8A'!$D$205:$D210,0)),"")</f>
        <v>0</v>
      </c>
      <c r="G102" s="1495">
        <f t="shared" si="15"/>
        <v>0</v>
      </c>
      <c r="H102" s="1478">
        <f>IFERROR(INDEX('Cash Forecast_8A'!J$205:J210,MATCH($B102,'Cash Forecast_8A'!$D$205:$D210,0)),"")</f>
        <v>0</v>
      </c>
      <c r="I102" s="1478">
        <f>IFERROR(INDEX('Cash Forecast_8A'!K$205:K210,MATCH($B102,'Cash Forecast_8A'!$D$205:$D210,0)),"")</f>
        <v>0</v>
      </c>
      <c r="J102" s="1495">
        <f t="shared" si="16"/>
        <v>0</v>
      </c>
      <c r="K102" s="1499"/>
      <c r="L102" s="1496"/>
      <c r="M102" s="1464" t="s">
        <v>2992</v>
      </c>
      <c r="N102" s="669"/>
      <c r="O102" s="672"/>
      <c r="P102" s="669"/>
      <c r="Q102" s="672"/>
      <c r="R102" s="672"/>
      <c r="S102" s="672"/>
      <c r="T102" s="669"/>
      <c r="U102" s="669"/>
      <c r="V102" s="669"/>
      <c r="W102" s="669"/>
    </row>
    <row r="103" spans="1:23" s="515" customFormat="1" ht="16.5" customHeight="1" x14ac:dyDescent="0.2">
      <c r="A103" s="2020" t="s">
        <v>342</v>
      </c>
      <c r="B103" s="531"/>
      <c r="C103" s="972"/>
      <c r="D103" s="972"/>
      <c r="E103" s="972"/>
      <c r="F103" s="972"/>
      <c r="G103" s="973"/>
      <c r="H103" s="972"/>
      <c r="I103" s="972"/>
      <c r="J103" s="973"/>
      <c r="K103" s="974"/>
      <c r="L103" s="529" t="s">
        <v>201</v>
      </c>
      <c r="N103" s="669"/>
      <c r="O103" s="672"/>
      <c r="P103" s="669"/>
      <c r="Q103" s="672"/>
      <c r="R103" s="672"/>
      <c r="S103" s="672"/>
      <c r="T103" s="669"/>
      <c r="U103" s="669"/>
      <c r="V103" s="669"/>
      <c r="W103" s="669"/>
    </row>
    <row r="104" spans="1:23" s="515" customFormat="1" ht="16.5" customHeight="1" x14ac:dyDescent="0.2">
      <c r="A104" s="2020"/>
      <c r="B104" s="527" t="s">
        <v>106</v>
      </c>
      <c r="C104" s="526">
        <f>ROUND(SUM(C99:C103),2)</f>
        <v>0</v>
      </c>
      <c r="D104" s="526">
        <f>ROUND(SUM(D99:D103),2)</f>
        <v>0</v>
      </c>
      <c r="E104" s="526">
        <f>ROUND(SUM(E99:E103),2)</f>
        <v>0</v>
      </c>
      <c r="F104" s="526">
        <f>ROUND(SUM(F99:F103),2)</f>
        <v>0</v>
      </c>
      <c r="G104" s="526">
        <f>ROUND(SUM(G99:G103),2)</f>
        <v>0</v>
      </c>
      <c r="H104" s="526">
        <f>ROUND(SUM(H99:H99),2)</f>
        <v>0</v>
      </c>
      <c r="I104" s="526">
        <f>ROUND(SUM(I99:I99),2)</f>
        <v>0</v>
      </c>
      <c r="J104" s="526">
        <f>ROUND(SUM(J99:J103),2)</f>
        <v>0</v>
      </c>
      <c r="K104" s="526">
        <f>ROUND(SUM(K99:K103),2)</f>
        <v>0</v>
      </c>
      <c r="M104" s="669"/>
      <c r="N104" s="669"/>
      <c r="O104" s="672"/>
      <c r="P104" s="669"/>
      <c r="Q104" s="672"/>
      <c r="R104" s="672"/>
      <c r="S104" s="672"/>
      <c r="T104" s="669"/>
      <c r="U104" s="669"/>
      <c r="V104" s="669"/>
      <c r="W104" s="669"/>
    </row>
    <row r="105" spans="1:23" s="515" customFormat="1" ht="16.5" customHeight="1" x14ac:dyDescent="0.2">
      <c r="A105" s="513"/>
      <c r="B105" s="517"/>
      <c r="C105" s="517"/>
      <c r="D105" s="517"/>
      <c r="E105" s="517"/>
      <c r="F105" s="517"/>
      <c r="G105" s="517"/>
      <c r="H105" s="517"/>
      <c r="I105" s="516"/>
      <c r="J105" s="516"/>
      <c r="K105" s="516"/>
      <c r="M105" s="669"/>
      <c r="N105" s="669"/>
      <c r="O105" s="672"/>
      <c r="P105" s="669"/>
      <c r="Q105" s="672"/>
      <c r="R105" s="672"/>
      <c r="S105" s="672"/>
      <c r="T105" s="669"/>
      <c r="U105" s="669"/>
      <c r="V105" s="669"/>
      <c r="W105" s="669"/>
    </row>
    <row r="106" spans="1:23" ht="16.5" customHeight="1" x14ac:dyDescent="0.2">
      <c r="I106" s="517"/>
      <c r="J106" s="517"/>
      <c r="K106" s="517"/>
      <c r="L106" s="517"/>
      <c r="M106" s="674"/>
      <c r="N106" s="674"/>
      <c r="O106" s="672"/>
      <c r="P106" s="669"/>
      <c r="Q106" s="672"/>
      <c r="R106" s="672"/>
      <c r="S106" s="672"/>
      <c r="T106" s="672"/>
      <c r="U106" s="672"/>
      <c r="V106" s="672"/>
      <c r="W106" s="672"/>
    </row>
    <row r="107" spans="1:23" s="515" customFormat="1" ht="16.5" customHeight="1" x14ac:dyDescent="0.2">
      <c r="A107" s="525" t="s">
        <v>334</v>
      </c>
      <c r="B107" s="517"/>
      <c r="C107" s="517"/>
      <c r="D107" s="517"/>
      <c r="E107" s="517"/>
      <c r="F107" s="517"/>
      <c r="G107" s="647" t="str">
        <f>IF(AND(ROUND(D24,0)=ROUND(D72,0),ROUND(D72,0)=ROUND(D79,0),ROUND(D79,0)=ROUND(G97,0)),"OK","WARNING - Sum of the three tables not matching")</f>
        <v>OK</v>
      </c>
      <c r="H107" s="524"/>
      <c r="I107" s="523"/>
      <c r="J107" s="647" t="str">
        <f>IF(AND(ROUND(F24,0)=ROUND(F72,0),ROUND(F72,0)=ROUND(F79,0),ROUND(F79,0)=ROUND(J97,0)),"OK","WARNING - Sum of the three tables not matching")</f>
        <v>OK</v>
      </c>
      <c r="K107" s="516"/>
      <c r="L107" s="516"/>
      <c r="M107" s="669"/>
      <c r="N107" s="669"/>
      <c r="O107" s="672"/>
      <c r="P107" s="669"/>
      <c r="Q107" s="672"/>
      <c r="R107" s="672"/>
      <c r="S107" s="672"/>
      <c r="T107" s="669"/>
      <c r="U107" s="669"/>
      <c r="V107" s="669"/>
      <c r="W107" s="669"/>
    </row>
    <row r="108" spans="1:23" ht="16.5" customHeight="1" x14ac:dyDescent="0.2">
      <c r="M108" s="669"/>
      <c r="N108" s="669"/>
      <c r="O108" s="672"/>
      <c r="P108" s="669"/>
      <c r="Q108" s="672"/>
      <c r="R108" s="672"/>
      <c r="S108" s="672"/>
      <c r="T108" s="672"/>
      <c r="U108" s="672"/>
      <c r="V108" s="672"/>
      <c r="W108" s="672"/>
    </row>
    <row r="109" spans="1:23" s="517" customFormat="1" ht="16.5" customHeight="1" x14ac:dyDescent="0.2">
      <c r="A109" s="522" t="s">
        <v>333</v>
      </c>
      <c r="G109" s="647" t="str">
        <f>IF(AND(ROUND(J24,0)=ROUND(J72,0),ROUND(J72,0)=ROUND(J79,0),ROUND(J79,0)=ROUND(G104,0)),"OK","WARNING - Sum of the three tables not matching")</f>
        <v>OK</v>
      </c>
      <c r="I109" s="516"/>
      <c r="J109" s="647" t="str">
        <f>IF(AND(ROUND(K24,0)=ROUND(K72,0),ROUND(K72,0)=ROUND(K79,0),ROUND(K79,0)=ROUND(J104,0)),"OK","WARNING - Sum of the three tables not matching")</f>
        <v>OK</v>
      </c>
      <c r="K109" s="516"/>
      <c r="L109" s="516"/>
      <c r="M109" s="669"/>
      <c r="N109" s="669"/>
      <c r="O109" s="672"/>
      <c r="P109" s="669"/>
      <c r="Q109" s="672"/>
      <c r="R109" s="672"/>
      <c r="S109" s="672"/>
      <c r="T109" s="674"/>
      <c r="U109" s="674"/>
      <c r="V109" s="674"/>
      <c r="W109" s="674"/>
    </row>
    <row r="110" spans="1:23" ht="16.5" customHeight="1" x14ac:dyDescent="0.2">
      <c r="M110" s="669"/>
      <c r="N110" s="669"/>
      <c r="O110" s="672"/>
      <c r="P110" s="669"/>
      <c r="Q110" s="672"/>
      <c r="R110" s="672"/>
      <c r="S110" s="672"/>
      <c r="T110" s="672"/>
      <c r="U110" s="672"/>
      <c r="V110" s="672"/>
      <c r="W110" s="672"/>
    </row>
    <row r="111" spans="1:23" ht="16.5" customHeight="1" x14ac:dyDescent="0.2">
      <c r="M111" s="669"/>
      <c r="N111" s="669"/>
      <c r="O111" s="672"/>
      <c r="P111" s="669"/>
      <c r="Q111" s="672"/>
      <c r="R111" s="672"/>
      <c r="S111" s="672"/>
      <c r="T111" s="672"/>
      <c r="U111" s="672"/>
      <c r="V111" s="672"/>
      <c r="W111" s="672"/>
    </row>
    <row r="112" spans="1:23" ht="16.5" customHeight="1" x14ac:dyDescent="0.2">
      <c r="M112" s="669"/>
      <c r="N112" s="669"/>
      <c r="O112" s="672"/>
      <c r="P112" s="669"/>
      <c r="Q112" s="672"/>
      <c r="R112" s="672"/>
      <c r="S112" s="672"/>
      <c r="T112" s="672"/>
      <c r="U112" s="672"/>
      <c r="V112" s="672"/>
      <c r="W112" s="672"/>
    </row>
    <row r="113" spans="3:23" ht="16.5" customHeight="1" x14ac:dyDescent="0.2">
      <c r="M113" s="669"/>
      <c r="N113" s="669"/>
      <c r="O113" s="672"/>
      <c r="P113" s="669"/>
      <c r="Q113" s="672"/>
      <c r="R113" s="672"/>
      <c r="S113" s="672"/>
      <c r="T113" s="672"/>
      <c r="U113" s="672"/>
      <c r="V113" s="672"/>
      <c r="W113" s="672"/>
    </row>
    <row r="114" spans="3:23" ht="16.5" customHeight="1" x14ac:dyDescent="0.2">
      <c r="C114" s="969" t="s">
        <v>332</v>
      </c>
      <c r="M114" s="669"/>
      <c r="N114" s="669"/>
      <c r="O114" s="672"/>
      <c r="P114" s="669"/>
      <c r="Q114" s="672"/>
      <c r="R114" s="672"/>
      <c r="S114" s="672"/>
      <c r="T114" s="672"/>
      <c r="U114" s="672"/>
      <c r="V114" s="672"/>
      <c r="W114" s="672"/>
    </row>
    <row r="115" spans="3:23" ht="16.5" customHeight="1" x14ac:dyDescent="0.2">
      <c r="M115" s="669"/>
      <c r="N115" s="669"/>
      <c r="O115" s="672"/>
      <c r="P115" s="669"/>
      <c r="Q115" s="672"/>
      <c r="R115" s="672"/>
      <c r="S115" s="672"/>
      <c r="T115" s="672"/>
      <c r="U115" s="672"/>
      <c r="V115" s="672"/>
      <c r="W115" s="672"/>
    </row>
    <row r="116" spans="3:23" s="517" customFormat="1" ht="16.5" customHeight="1" x14ac:dyDescent="0.2">
      <c r="C116" s="521"/>
      <c r="I116" s="516"/>
      <c r="J116" s="516"/>
      <c r="K116" s="516"/>
      <c r="L116" s="516"/>
      <c r="M116" s="669"/>
      <c r="N116" s="669"/>
      <c r="O116" s="672"/>
      <c r="P116" s="669"/>
      <c r="Q116" s="672"/>
      <c r="R116" s="672"/>
      <c r="S116" s="672"/>
      <c r="T116" s="674"/>
      <c r="U116" s="674"/>
      <c r="V116" s="674"/>
      <c r="W116" s="674"/>
    </row>
    <row r="117" spans="3:23" ht="16.5" customHeight="1" x14ac:dyDescent="0.2">
      <c r="M117" s="669"/>
      <c r="N117" s="669"/>
      <c r="O117" s="672"/>
      <c r="P117" s="669"/>
      <c r="Q117" s="672"/>
      <c r="R117" s="672"/>
      <c r="S117" s="672"/>
      <c r="T117" s="672"/>
      <c r="U117" s="672"/>
      <c r="V117" s="672"/>
      <c r="W117" s="672"/>
    </row>
    <row r="118" spans="3:23" ht="16.5" customHeight="1" x14ac:dyDescent="0.2">
      <c r="M118" s="669"/>
      <c r="N118" s="669"/>
      <c r="O118" s="672"/>
      <c r="P118" s="669"/>
      <c r="Q118" s="672"/>
      <c r="R118" s="672"/>
      <c r="S118" s="672"/>
      <c r="T118" s="672"/>
      <c r="U118" s="672"/>
      <c r="V118" s="672"/>
      <c r="W118" s="672"/>
    </row>
    <row r="119" spans="3:23" ht="16.5" customHeight="1" x14ac:dyDescent="0.2">
      <c r="M119" s="669"/>
      <c r="N119" s="669"/>
      <c r="O119" s="672"/>
      <c r="P119" s="669"/>
      <c r="Q119" s="672"/>
      <c r="R119" s="672"/>
      <c r="S119" s="672"/>
      <c r="T119" s="672"/>
      <c r="U119" s="672"/>
      <c r="V119" s="672"/>
      <c r="W119" s="672"/>
    </row>
    <row r="120" spans="3:23" ht="16.5" customHeight="1" x14ac:dyDescent="0.2">
      <c r="M120" s="669"/>
      <c r="N120" s="669"/>
      <c r="O120" s="672"/>
      <c r="P120" s="669"/>
      <c r="Q120" s="672"/>
      <c r="R120" s="672"/>
      <c r="S120" s="672"/>
      <c r="T120" s="672"/>
      <c r="U120" s="672"/>
      <c r="V120" s="672"/>
      <c r="W120" s="672"/>
    </row>
    <row r="121" spans="3:23" ht="16.5" customHeight="1" x14ac:dyDescent="0.2">
      <c r="M121" s="669"/>
      <c r="N121" s="669"/>
      <c r="O121" s="672"/>
      <c r="P121" s="669"/>
      <c r="Q121" s="672"/>
      <c r="R121" s="672"/>
      <c r="S121" s="672"/>
      <c r="T121" s="672"/>
      <c r="U121" s="672"/>
      <c r="V121" s="672"/>
      <c r="W121" s="672"/>
    </row>
    <row r="122" spans="3:23" ht="16.5" customHeight="1" x14ac:dyDescent="0.2">
      <c r="M122" s="669"/>
      <c r="N122" s="669"/>
      <c r="O122" s="672"/>
      <c r="P122" s="669"/>
      <c r="Q122" s="672"/>
      <c r="R122" s="672"/>
      <c r="S122" s="672"/>
      <c r="T122" s="672"/>
      <c r="U122" s="672"/>
      <c r="V122" s="672"/>
      <c r="W122" s="672"/>
    </row>
    <row r="123" spans="3:23" ht="16.5" customHeight="1" x14ac:dyDescent="0.2">
      <c r="M123" s="669"/>
      <c r="N123" s="669"/>
      <c r="O123" s="672"/>
      <c r="P123" s="669"/>
      <c r="Q123" s="672"/>
      <c r="R123" s="672"/>
      <c r="S123" s="672"/>
      <c r="T123" s="672"/>
      <c r="U123" s="672"/>
      <c r="V123" s="672"/>
      <c r="W123" s="672"/>
    </row>
    <row r="124" spans="3:23" ht="16.5" customHeight="1" x14ac:dyDescent="0.2">
      <c r="I124" s="517"/>
      <c r="J124" s="517"/>
      <c r="K124" s="517"/>
      <c r="L124" s="517"/>
      <c r="M124" s="674"/>
      <c r="N124" s="674"/>
      <c r="O124" s="672"/>
      <c r="P124" s="669"/>
      <c r="Q124" s="672"/>
      <c r="R124" s="672"/>
      <c r="S124" s="672"/>
      <c r="T124" s="672"/>
      <c r="U124" s="672"/>
      <c r="V124" s="672"/>
      <c r="W124" s="672"/>
    </row>
    <row r="125" spans="3:23" ht="16.5" customHeight="1" x14ac:dyDescent="0.2">
      <c r="I125" s="517"/>
      <c r="J125" s="517"/>
      <c r="K125" s="517"/>
      <c r="L125" s="517"/>
      <c r="M125" s="674"/>
      <c r="N125" s="674"/>
      <c r="O125" s="672"/>
      <c r="P125" s="669"/>
      <c r="Q125" s="672"/>
      <c r="R125" s="672"/>
      <c r="S125" s="672"/>
      <c r="T125" s="672"/>
      <c r="U125" s="672"/>
      <c r="V125" s="672"/>
      <c r="W125" s="672"/>
    </row>
    <row r="126" spans="3:23" ht="16.5" customHeight="1" x14ac:dyDescent="0.2">
      <c r="I126" s="517"/>
      <c r="J126" s="517"/>
      <c r="K126" s="517"/>
      <c r="L126" s="517"/>
      <c r="M126" s="517"/>
      <c r="N126" s="517"/>
    </row>
    <row r="129" spans="1:23" ht="16.5" customHeight="1" x14ac:dyDescent="0.2">
      <c r="A129" s="683" t="s">
        <v>617</v>
      </c>
      <c r="B129" s="74"/>
      <c r="C129" s="74"/>
      <c r="D129" s="74"/>
      <c r="E129" s="74"/>
      <c r="F129" s="74"/>
    </row>
    <row r="130" spans="1:23" ht="16.5" customHeight="1" x14ac:dyDescent="0.2">
      <c r="A130" s="74"/>
      <c r="B130" s="74"/>
      <c r="C130" s="74"/>
      <c r="D130" s="74"/>
      <c r="E130" s="74"/>
      <c r="F130" s="74"/>
    </row>
    <row r="131" spans="1:23" ht="16.5" customHeight="1" x14ac:dyDescent="0.2">
      <c r="A131" s="74"/>
      <c r="B131" s="74"/>
      <c r="C131" s="74"/>
      <c r="D131" s="74"/>
      <c r="E131" s="74"/>
      <c r="F131" s="74"/>
    </row>
    <row r="132" spans="1:23" ht="16.5" customHeight="1" x14ac:dyDescent="0.2">
      <c r="A132" s="74"/>
      <c r="B132" s="74"/>
      <c r="C132" s="74"/>
      <c r="D132" s="74"/>
      <c r="E132" s="74"/>
      <c r="F132" s="74"/>
      <c r="I132" s="517"/>
      <c r="J132" s="517"/>
      <c r="K132" s="517"/>
      <c r="L132" s="517"/>
      <c r="M132" s="517"/>
    </row>
    <row r="133" spans="1:23" ht="16.5" customHeight="1" x14ac:dyDescent="0.2">
      <c r="A133" s="682" t="s">
        <v>533</v>
      </c>
      <c r="B133" s="993">
        <v>44197</v>
      </c>
      <c r="C133" s="993">
        <f>IF(B133="",1/1/2000,B133)</f>
        <v>44197</v>
      </c>
      <c r="D133" s="74"/>
      <c r="E133" s="74"/>
      <c r="F133" s="74"/>
      <c r="I133" s="517"/>
      <c r="J133" s="517"/>
      <c r="K133" s="517"/>
      <c r="L133" s="517"/>
      <c r="M133" s="517"/>
    </row>
    <row r="134" spans="1:23" ht="16.5" customHeight="1" x14ac:dyDescent="0.2">
      <c r="A134" s="682" t="s">
        <v>534</v>
      </c>
      <c r="B134" s="993">
        <v>44561</v>
      </c>
      <c r="C134" s="993">
        <f t="shared" ref="C134:C136" si="17">IF(B134="",1/1/2000,B134)</f>
        <v>44561</v>
      </c>
      <c r="D134" s="74"/>
      <c r="E134" s="74"/>
      <c r="F134" s="74"/>
      <c r="K134" s="520"/>
      <c r="L134" s="518"/>
      <c r="M134" s="518"/>
    </row>
    <row r="135" spans="1:23" ht="16.5" customHeight="1" x14ac:dyDescent="0.2">
      <c r="A135" s="682" t="s">
        <v>535</v>
      </c>
      <c r="B135" s="993">
        <v>44562</v>
      </c>
      <c r="C135" s="993">
        <f t="shared" si="17"/>
        <v>44562</v>
      </c>
      <c r="D135" s="74"/>
      <c r="E135" s="74"/>
      <c r="F135" s="74"/>
      <c r="K135" s="520"/>
      <c r="L135" s="518"/>
      <c r="M135" s="518"/>
    </row>
    <row r="136" spans="1:23" ht="16.5" customHeight="1" x14ac:dyDescent="0.2">
      <c r="A136" s="682" t="s">
        <v>529</v>
      </c>
      <c r="B136" s="993">
        <v>44742</v>
      </c>
      <c r="C136" s="993">
        <f t="shared" si="17"/>
        <v>44742</v>
      </c>
      <c r="D136" s="74"/>
      <c r="E136" s="74"/>
      <c r="F136" s="74"/>
      <c r="K136" s="520"/>
      <c r="L136" s="518"/>
      <c r="M136" s="518"/>
    </row>
    <row r="137" spans="1:23" ht="16.5" customHeight="1" x14ac:dyDescent="0.2">
      <c r="A137" s="74"/>
      <c r="B137" s="74"/>
      <c r="C137" s="74"/>
      <c r="D137" s="74"/>
      <c r="E137" s="74"/>
      <c r="F137" s="74"/>
      <c r="K137" s="520"/>
      <c r="L137" s="518"/>
      <c r="M137" s="518"/>
    </row>
    <row r="138" spans="1:23" ht="16.5" customHeight="1" x14ac:dyDescent="0.2">
      <c r="A138" s="74"/>
      <c r="B138" s="74"/>
      <c r="C138" s="74"/>
      <c r="D138" s="74"/>
      <c r="E138" s="74"/>
      <c r="F138" s="74"/>
      <c r="K138" s="520"/>
      <c r="L138" s="518"/>
      <c r="M138" s="518"/>
    </row>
    <row r="139" spans="1:23" ht="16.5" customHeight="1" x14ac:dyDescent="0.2">
      <c r="A139" s="74"/>
      <c r="B139" s="74"/>
      <c r="C139" s="74"/>
      <c r="D139" s="74"/>
      <c r="E139" s="74"/>
      <c r="F139" s="74"/>
      <c r="K139" s="520"/>
      <c r="L139" s="518"/>
      <c r="M139" s="518"/>
    </row>
    <row r="140" spans="1:23" ht="16.5" customHeight="1" x14ac:dyDescent="0.2">
      <c r="A140" s="683" t="s">
        <v>618</v>
      </c>
      <c r="B140" s="74"/>
      <c r="C140" s="74"/>
      <c r="D140" s="74"/>
      <c r="E140" s="74"/>
      <c r="F140" s="74"/>
      <c r="K140" s="520"/>
      <c r="L140" s="518"/>
      <c r="M140" s="518"/>
    </row>
    <row r="141" spans="1:23" s="515" customFormat="1" ht="16.5" customHeight="1" x14ac:dyDescent="0.2">
      <c r="A141" s="1404" t="s">
        <v>619</v>
      </c>
      <c r="B141" s="1404" t="s">
        <v>620</v>
      </c>
      <c r="C141" s="1404" t="s">
        <v>621</v>
      </c>
      <c r="D141" s="1404">
        <v>-1</v>
      </c>
      <c r="E141" s="1404"/>
      <c r="F141" s="1404" t="s">
        <v>203</v>
      </c>
      <c r="G141" s="519"/>
      <c r="H141" s="519"/>
      <c r="I141" s="519"/>
      <c r="J141" s="519"/>
      <c r="K141" s="519"/>
      <c r="L141" s="518"/>
      <c r="M141" s="518"/>
      <c r="O141" s="513"/>
      <c r="P141" s="514"/>
      <c r="Q141" s="513"/>
      <c r="R141" s="513"/>
      <c r="S141" s="513"/>
      <c r="T141" s="513"/>
      <c r="U141" s="513"/>
      <c r="V141" s="513"/>
      <c r="W141" s="513"/>
    </row>
    <row r="142" spans="1:23" s="515" customFormat="1" ht="16.5" hidden="1" customHeight="1" x14ac:dyDescent="0.2">
      <c r="A142" s="1405" t="s">
        <v>622</v>
      </c>
      <c r="B142" s="1501" t="s">
        <v>623</v>
      </c>
      <c r="C142" s="1501" t="s">
        <v>624</v>
      </c>
      <c r="D142" s="1404">
        <f>D141+1</f>
        <v>0</v>
      </c>
      <c r="E142" s="1404" t="str">
        <f>TEXT(B142,"DD/MMM/YYYY")&amp;"-"&amp;TEXT(C142,"DD/MMM/YYYY")</f>
        <v>[Start Date]-[End date]</v>
      </c>
      <c r="F142" s="1404" t="s">
        <v>201</v>
      </c>
      <c r="G142" s="517"/>
      <c r="H142" s="517"/>
      <c r="I142" s="517"/>
      <c r="J142" s="517"/>
      <c r="K142" s="517"/>
      <c r="L142" s="517"/>
      <c r="M142" s="517"/>
      <c r="O142" s="513"/>
      <c r="P142" s="514"/>
      <c r="Q142" s="513"/>
      <c r="R142" s="513"/>
      <c r="S142" s="513"/>
      <c r="T142" s="513"/>
      <c r="U142" s="513"/>
      <c r="V142" s="513"/>
      <c r="W142" s="513"/>
    </row>
    <row r="143" spans="1:23" s="515" customFormat="1" ht="16.5" customHeight="1" x14ac:dyDescent="0.2">
      <c r="A143" s="1405" t="s">
        <v>2993</v>
      </c>
      <c r="B143" s="1501">
        <v>44197</v>
      </c>
      <c r="C143" s="1501">
        <v>44286</v>
      </c>
      <c r="D143" s="1404">
        <f t="shared" ref="D143:D150" si="18">D142+1</f>
        <v>1</v>
      </c>
      <c r="E143" s="1404" t="str">
        <f t="shared" ref="E143:E150" si="19">TEXT(B143,"DD/MMM/YYYY")&amp;"-"&amp;TEXT(C143,"DD/MMM/YYYY")</f>
        <v>01/Ene/2021-31/Mar/2021</v>
      </c>
      <c r="F143" s="1404" t="s">
        <v>2994</v>
      </c>
      <c r="G143" s="517"/>
      <c r="H143" s="517"/>
      <c r="I143" s="517"/>
      <c r="J143" s="517"/>
      <c r="K143" s="517"/>
      <c r="L143" s="517"/>
      <c r="M143" s="517"/>
      <c r="O143" s="513"/>
      <c r="P143" s="514"/>
      <c r="Q143" s="513"/>
      <c r="R143" s="513"/>
      <c r="S143" s="513"/>
      <c r="T143" s="513"/>
      <c r="U143" s="513"/>
      <c r="V143" s="513"/>
      <c r="W143" s="513"/>
    </row>
    <row r="144" spans="1:23" s="515" customFormat="1" ht="16.5" customHeight="1" x14ac:dyDescent="0.2">
      <c r="A144" s="1405" t="s">
        <v>2995</v>
      </c>
      <c r="B144" s="1501">
        <v>44287</v>
      </c>
      <c r="C144" s="1501">
        <v>44377</v>
      </c>
      <c r="D144" s="1404">
        <f t="shared" si="18"/>
        <v>2</v>
      </c>
      <c r="E144" s="1404" t="str">
        <f t="shared" si="19"/>
        <v>01/Abr/2021-30/Jun/2021</v>
      </c>
      <c r="F144" s="1404" t="s">
        <v>2996</v>
      </c>
      <c r="G144" s="517"/>
      <c r="H144" s="517"/>
      <c r="I144" s="517"/>
      <c r="J144" s="517"/>
      <c r="K144" s="517"/>
      <c r="L144" s="517"/>
      <c r="M144" s="517"/>
      <c r="O144" s="513"/>
      <c r="P144" s="514"/>
      <c r="Q144" s="513"/>
      <c r="R144" s="513"/>
      <c r="S144" s="513"/>
      <c r="T144" s="513"/>
      <c r="U144" s="513"/>
      <c r="V144" s="513"/>
      <c r="W144" s="513"/>
    </row>
    <row r="145" spans="1:23" s="515" customFormat="1" ht="16.5" customHeight="1" x14ac:dyDescent="0.2">
      <c r="A145" s="1405" t="s">
        <v>2997</v>
      </c>
      <c r="B145" s="1501">
        <v>44378</v>
      </c>
      <c r="C145" s="1501">
        <v>44469</v>
      </c>
      <c r="D145" s="1404">
        <f t="shared" si="18"/>
        <v>3</v>
      </c>
      <c r="E145" s="1404" t="str">
        <f t="shared" si="19"/>
        <v>01/Jul/2021-30/Set/2021</v>
      </c>
      <c r="F145" s="1404" t="s">
        <v>2998</v>
      </c>
      <c r="G145" s="517"/>
      <c r="H145" s="517"/>
      <c r="I145" s="517"/>
      <c r="J145" s="517"/>
      <c r="K145" s="517"/>
      <c r="L145" s="517"/>
      <c r="M145" s="517"/>
      <c r="O145" s="513"/>
      <c r="P145" s="514"/>
      <c r="Q145" s="513"/>
      <c r="R145" s="513"/>
      <c r="S145" s="513"/>
      <c r="T145" s="513"/>
      <c r="U145" s="513"/>
      <c r="V145" s="513"/>
      <c r="W145" s="513"/>
    </row>
    <row r="146" spans="1:23" s="515" customFormat="1" ht="16.5" customHeight="1" x14ac:dyDescent="0.2">
      <c r="A146" s="1405" t="s">
        <v>2999</v>
      </c>
      <c r="B146" s="1501">
        <v>44470</v>
      </c>
      <c r="C146" s="1501">
        <v>44561</v>
      </c>
      <c r="D146" s="1404">
        <f t="shared" si="18"/>
        <v>4</v>
      </c>
      <c r="E146" s="1404" t="str">
        <f t="shared" si="19"/>
        <v>01/Oct/2021-31/Dic/2021</v>
      </c>
      <c r="F146" s="1404" t="s">
        <v>3000</v>
      </c>
      <c r="G146" s="517"/>
      <c r="H146" s="517"/>
      <c r="I146" s="517"/>
      <c r="J146" s="517"/>
      <c r="K146" s="517"/>
      <c r="L146" s="517"/>
      <c r="M146" s="517"/>
      <c r="O146" s="513"/>
      <c r="P146" s="514"/>
      <c r="Q146" s="513"/>
      <c r="R146" s="513"/>
      <c r="S146" s="513"/>
      <c r="T146" s="513"/>
      <c r="U146" s="513"/>
      <c r="V146" s="513"/>
      <c r="W146" s="513"/>
    </row>
    <row r="147" spans="1:23" s="515" customFormat="1" ht="16.5" customHeight="1" x14ac:dyDescent="0.2">
      <c r="A147" s="1405" t="s">
        <v>3001</v>
      </c>
      <c r="B147" s="1501">
        <v>44197</v>
      </c>
      <c r="C147" s="1501">
        <v>44286</v>
      </c>
      <c r="D147" s="1404">
        <f t="shared" si="18"/>
        <v>5</v>
      </c>
      <c r="E147" s="1404" t="str">
        <f t="shared" si="19"/>
        <v>01/Ene/2021-31/Mar/2021</v>
      </c>
      <c r="F147" s="1404" t="s">
        <v>3002</v>
      </c>
      <c r="G147" s="517"/>
      <c r="H147" s="517"/>
      <c r="I147" s="517"/>
      <c r="J147" s="517"/>
      <c r="K147" s="517"/>
      <c r="L147" s="517"/>
      <c r="M147" s="517"/>
      <c r="O147" s="513"/>
      <c r="P147" s="514"/>
      <c r="Q147" s="513"/>
      <c r="R147" s="513"/>
      <c r="S147" s="513"/>
      <c r="T147" s="513"/>
      <c r="U147" s="513"/>
      <c r="V147" s="513"/>
      <c r="W147" s="513"/>
    </row>
    <row r="148" spans="1:23" s="515" customFormat="1" ht="16.5" customHeight="1" x14ac:dyDescent="0.2">
      <c r="A148" s="1405" t="s">
        <v>3003</v>
      </c>
      <c r="B148" s="1501">
        <v>44287</v>
      </c>
      <c r="C148" s="1501">
        <v>44377</v>
      </c>
      <c r="D148" s="1404">
        <f t="shared" si="18"/>
        <v>6</v>
      </c>
      <c r="E148" s="1404" t="str">
        <f t="shared" si="19"/>
        <v>01/Abr/2021-30/Jun/2021</v>
      </c>
      <c r="F148" s="1404" t="s">
        <v>3004</v>
      </c>
      <c r="G148" s="517"/>
      <c r="H148" s="517"/>
      <c r="I148" s="517"/>
      <c r="J148" s="517"/>
      <c r="K148" s="517"/>
      <c r="L148" s="517"/>
      <c r="M148" s="517"/>
      <c r="O148" s="513"/>
      <c r="P148" s="514"/>
      <c r="Q148" s="513"/>
      <c r="R148" s="513"/>
      <c r="S148" s="513"/>
      <c r="T148" s="513"/>
      <c r="U148" s="513"/>
      <c r="V148" s="513"/>
      <c r="W148" s="513"/>
    </row>
    <row r="149" spans="1:23" s="515" customFormat="1" ht="16.5" customHeight="1" x14ac:dyDescent="0.2">
      <c r="A149" s="1405" t="s">
        <v>3005</v>
      </c>
      <c r="B149" s="1501">
        <v>44378</v>
      </c>
      <c r="C149" s="1501">
        <v>44469</v>
      </c>
      <c r="D149" s="1404">
        <f t="shared" si="18"/>
        <v>7</v>
      </c>
      <c r="E149" s="1404" t="str">
        <f t="shared" si="19"/>
        <v>01/Jul/2021-30/Set/2021</v>
      </c>
      <c r="F149" s="1404" t="s">
        <v>3006</v>
      </c>
      <c r="G149" s="517"/>
      <c r="H149" s="517"/>
      <c r="I149" s="517"/>
      <c r="J149" s="517"/>
      <c r="K149" s="517"/>
      <c r="L149" s="517"/>
      <c r="M149" s="517"/>
      <c r="O149" s="513"/>
      <c r="P149" s="514"/>
      <c r="Q149" s="513"/>
      <c r="R149" s="513"/>
      <c r="S149" s="513"/>
      <c r="T149" s="513"/>
      <c r="U149" s="513"/>
      <c r="V149" s="513"/>
      <c r="W149" s="513"/>
    </row>
    <row r="150" spans="1:23" s="515" customFormat="1" ht="16.5" customHeight="1" x14ac:dyDescent="0.2">
      <c r="A150" s="1405" t="s">
        <v>3007</v>
      </c>
      <c r="B150" s="1501">
        <v>44470</v>
      </c>
      <c r="C150" s="1501">
        <v>44561</v>
      </c>
      <c r="D150" s="1404">
        <f t="shared" si="18"/>
        <v>8</v>
      </c>
      <c r="E150" s="1404" t="str">
        <f t="shared" si="19"/>
        <v>01/Oct/2021-31/Dic/2021</v>
      </c>
      <c r="F150" s="1404" t="s">
        <v>3008</v>
      </c>
      <c r="G150" s="517"/>
      <c r="H150" s="517"/>
      <c r="I150" s="517"/>
      <c r="J150" s="517"/>
      <c r="K150" s="517"/>
      <c r="L150" s="517"/>
      <c r="M150" s="517"/>
      <c r="O150" s="513"/>
      <c r="P150" s="514"/>
      <c r="Q150" s="513"/>
      <c r="R150" s="513"/>
      <c r="S150" s="513"/>
      <c r="T150" s="513"/>
      <c r="U150" s="513"/>
      <c r="V150" s="513"/>
      <c r="W150" s="513"/>
    </row>
    <row r="151" spans="1:23" ht="16.5" customHeight="1" x14ac:dyDescent="0.2">
      <c r="A151" s="74"/>
      <c r="B151" s="74"/>
      <c r="C151" s="74"/>
      <c r="D151" s="74"/>
      <c r="E151" s="74"/>
      <c r="F151" s="74"/>
    </row>
    <row r="152" spans="1:23" ht="16.5" customHeight="1" x14ac:dyDescent="0.2">
      <c r="A152" s="74"/>
      <c r="B152" s="74"/>
      <c r="C152" s="74"/>
      <c r="D152" s="74"/>
      <c r="E152" s="74"/>
      <c r="F152" s="74"/>
    </row>
    <row r="153" spans="1:23" ht="16.5" customHeight="1" x14ac:dyDescent="0.2">
      <c r="A153" s="684" t="s">
        <v>625</v>
      </c>
      <c r="B153" s="74"/>
      <c r="C153" s="74"/>
      <c r="D153" s="74"/>
      <c r="E153" s="74"/>
      <c r="F153" s="74"/>
    </row>
    <row r="154" spans="1:23" ht="16.5" customHeight="1" x14ac:dyDescent="0.2">
      <c r="A154" s="1404" t="s">
        <v>619</v>
      </c>
      <c r="B154" s="1404" t="s">
        <v>620</v>
      </c>
      <c r="C154" s="1404" t="s">
        <v>621</v>
      </c>
      <c r="D154" s="1404">
        <v>-1</v>
      </c>
      <c r="E154" s="1404"/>
      <c r="F154" s="1404" t="s">
        <v>203</v>
      </c>
    </row>
    <row r="155" spans="1:23" ht="16.5" hidden="1" customHeight="1" x14ac:dyDescent="0.2">
      <c r="A155" s="1405" t="s">
        <v>622</v>
      </c>
      <c r="B155" s="1501" t="s">
        <v>623</v>
      </c>
      <c r="C155" s="1501" t="s">
        <v>624</v>
      </c>
      <c r="D155" s="1404">
        <f>D154+1</f>
        <v>0</v>
      </c>
      <c r="E155" s="1404" t="str">
        <f>TEXT(B155,"DD/MMM/YYYY")&amp;"-"&amp;TEXT(C155,"DD/MMM/YYYY")</f>
        <v>[Start Date]-[End date]</v>
      </c>
      <c r="F155" s="1404" t="s">
        <v>201</v>
      </c>
    </row>
    <row r="156" spans="1:23" ht="16.5" customHeight="1" x14ac:dyDescent="0.2">
      <c r="A156" s="1405" t="s">
        <v>3009</v>
      </c>
      <c r="B156" s="1501">
        <v>44562</v>
      </c>
      <c r="C156" s="1501">
        <v>44651</v>
      </c>
      <c r="D156" s="1404">
        <f t="shared" ref="D156:D159" si="20">D155+1</f>
        <v>1</v>
      </c>
      <c r="E156" s="1404" t="str">
        <f t="shared" ref="E156:E159" si="21">TEXT(B156,"DD/MMM/YYYY")&amp;"-"&amp;TEXT(C156,"DD/MMM/YYYY")</f>
        <v>01/Ene/2022-31/Mar/2022</v>
      </c>
      <c r="F156" s="1404" t="s">
        <v>3010</v>
      </c>
    </row>
    <row r="157" spans="1:23" ht="16.5" customHeight="1" x14ac:dyDescent="0.2">
      <c r="A157" s="1405" t="s">
        <v>3011</v>
      </c>
      <c r="B157" s="1501">
        <v>44652</v>
      </c>
      <c r="C157" s="1501">
        <v>44742</v>
      </c>
      <c r="D157" s="1404">
        <f t="shared" si="20"/>
        <v>2</v>
      </c>
      <c r="E157" s="1404" t="str">
        <f t="shared" si="21"/>
        <v>01/Abr/2022-30/Jun/2022</v>
      </c>
      <c r="F157" s="1404" t="s">
        <v>3012</v>
      </c>
    </row>
    <row r="158" spans="1:23" ht="16.5" customHeight="1" x14ac:dyDescent="0.2">
      <c r="A158" s="1405" t="s">
        <v>3013</v>
      </c>
      <c r="B158" s="1501">
        <v>44562</v>
      </c>
      <c r="C158" s="1501">
        <v>44651</v>
      </c>
      <c r="D158" s="1404">
        <f t="shared" si="20"/>
        <v>3</v>
      </c>
      <c r="E158" s="1404" t="str">
        <f t="shared" si="21"/>
        <v>01/Ene/2022-31/Mar/2022</v>
      </c>
      <c r="F158" s="1404" t="s">
        <v>3014</v>
      </c>
    </row>
    <row r="159" spans="1:23" ht="16.5" customHeight="1" x14ac:dyDescent="0.2">
      <c r="A159" s="1405" t="s">
        <v>3015</v>
      </c>
      <c r="B159" s="1501">
        <v>44652</v>
      </c>
      <c r="C159" s="1501">
        <v>44742</v>
      </c>
      <c r="D159" s="1404">
        <f t="shared" si="20"/>
        <v>4</v>
      </c>
      <c r="E159" s="1404" t="str">
        <f t="shared" si="21"/>
        <v>01/Abr/2022-30/Jun/2022</v>
      </c>
      <c r="F159" s="1404" t="s">
        <v>3016</v>
      </c>
    </row>
    <row r="194" spans="1:1" ht="16.5" customHeight="1" x14ac:dyDescent="0.2">
      <c r="A194" s="517" t="s">
        <v>406</v>
      </c>
    </row>
  </sheetData>
  <mergeCells count="6">
    <mergeCell ref="A103:A104"/>
    <mergeCell ref="A1:I1"/>
    <mergeCell ref="C3:F3"/>
    <mergeCell ref="C4:F4"/>
    <mergeCell ref="K4:M4"/>
    <mergeCell ref="A96:A97"/>
  </mergeCells>
  <conditionalFormatting sqref="H24 J29:N44">
    <cfRule type="expression" dxfId="66" priority="32">
      <formula>ISERROR(H24)</formula>
    </cfRule>
  </conditionalFormatting>
  <conditionalFormatting sqref="N24">
    <cfRule type="expression" dxfId="65" priority="30">
      <formula>ISERROR(N24)</formula>
    </cfRule>
  </conditionalFormatting>
  <conditionalFormatting sqref="N9:N22">
    <cfRule type="expression" dxfId="64" priority="31">
      <formula>ISERROR(N9)</formula>
    </cfRule>
  </conditionalFormatting>
  <conditionalFormatting sqref="J9:J22">
    <cfRule type="expression" dxfId="63" priority="29">
      <formula>ISERROR(J9)</formula>
    </cfRule>
  </conditionalFormatting>
  <conditionalFormatting sqref="H72">
    <cfRule type="expression" dxfId="62" priority="28">
      <formula>ISERROR(H72)</formula>
    </cfRule>
  </conditionalFormatting>
  <conditionalFormatting sqref="N72">
    <cfRule type="expression" dxfId="61" priority="27">
      <formula>ISERROR(N72)</formula>
    </cfRule>
  </conditionalFormatting>
  <conditionalFormatting sqref="N79">
    <cfRule type="expression" dxfId="60" priority="26">
      <formula>ISERROR(N79)</formula>
    </cfRule>
  </conditionalFormatting>
  <conditionalFormatting sqref="C81:G81">
    <cfRule type="expression" dxfId="59" priority="25">
      <formula>C81="WARNING - Sum of the three tables not matching"</formula>
    </cfRule>
  </conditionalFormatting>
  <conditionalFormatting sqref="J81:M81">
    <cfRule type="expression" dxfId="58" priority="24">
      <formula>J81="WARNING - Sum of the three tables not matching"</formula>
    </cfRule>
  </conditionalFormatting>
  <conditionalFormatting sqref="C99:F102 H99:I102">
    <cfRule type="expression" dxfId="57" priority="22">
      <formula>ISERROR(C99)</formula>
    </cfRule>
  </conditionalFormatting>
  <conditionalFormatting sqref="J107">
    <cfRule type="expression" dxfId="56" priority="20">
      <formula>J107="WARNING - Sum of the three tables not matching"</formula>
    </cfRule>
  </conditionalFormatting>
  <conditionalFormatting sqref="G107">
    <cfRule type="expression" dxfId="55" priority="21">
      <formula>G107="WARNING - Sum of the three tables not matching"</formula>
    </cfRule>
  </conditionalFormatting>
  <conditionalFormatting sqref="K72 F72 K79 F79 H87:I88 H104:I104 H97:I97 F9:F24 K9:K23 F29:F44 K29:K44 H92:I95 H99:I102">
    <cfRule type="expression" dxfId="54" priority="19">
      <formula>($G$4)="N/A"</formula>
    </cfRule>
  </conditionalFormatting>
  <conditionalFormatting sqref="J109">
    <cfRule type="expression" dxfId="53" priority="18">
      <formula>J109="WARNING - Sum of the three tables not matching"</formula>
    </cfRule>
  </conditionalFormatting>
  <conditionalFormatting sqref="G109">
    <cfRule type="expression" dxfId="52" priority="17">
      <formula>G109="WARNING - Sum of the three tables not matching"</formula>
    </cfRule>
  </conditionalFormatting>
  <conditionalFormatting sqref="F45:F70">
    <cfRule type="expression" dxfId="51" priority="16">
      <formula>($G$4)="N/A"</formula>
    </cfRule>
  </conditionalFormatting>
  <conditionalFormatting sqref="M45:M70">
    <cfRule type="expression" dxfId="50" priority="15">
      <formula>ISERROR(M45)</formula>
    </cfRule>
  </conditionalFormatting>
  <conditionalFormatting sqref="N45:N70">
    <cfRule type="expression" dxfId="49" priority="14">
      <formula>ISERROR(N45)</formula>
    </cfRule>
  </conditionalFormatting>
  <conditionalFormatting sqref="J45:K70">
    <cfRule type="expression" dxfId="48" priority="13">
      <formula>ISERROR(J45)</formula>
    </cfRule>
  </conditionalFormatting>
  <conditionalFormatting sqref="K45:K70">
    <cfRule type="expression" dxfId="47" priority="12">
      <formula>($G$4)="N/A"</formula>
    </cfRule>
  </conditionalFormatting>
  <conditionalFormatting sqref="J76:N77">
    <cfRule type="expression" dxfId="46" priority="11">
      <formula>ISERROR(J76)</formula>
    </cfRule>
  </conditionalFormatting>
  <conditionalFormatting sqref="F76:F77 K76:K77">
    <cfRule type="expression" dxfId="45" priority="10">
      <formula>($G$4)="N/A"</formula>
    </cfRule>
  </conditionalFormatting>
  <conditionalFormatting sqref="C96:F96 H96:I96">
    <cfRule type="expression" dxfId="44" priority="9">
      <formula>ISERROR(C96)</formula>
    </cfRule>
  </conditionalFormatting>
  <conditionalFormatting sqref="H96:I96">
    <cfRule type="expression" dxfId="43" priority="8">
      <formula>($G$4)="N/A"</formula>
    </cfRule>
  </conditionalFormatting>
  <conditionalFormatting sqref="H103:I103">
    <cfRule type="expression" dxfId="42" priority="7">
      <formula>($G$4)="N/A"</formula>
    </cfRule>
  </conditionalFormatting>
  <conditionalFormatting sqref="H89:I90">
    <cfRule type="expression" dxfId="41" priority="5">
      <formula>($G$4)="N/A"</formula>
    </cfRule>
  </conditionalFormatting>
  <conditionalFormatting sqref="C98">
    <cfRule type="expression" dxfId="40" priority="4">
      <formula>ISERROR(C98)</formula>
    </cfRule>
  </conditionalFormatting>
  <conditionalFormatting sqref="D98:F98">
    <cfRule type="expression" dxfId="39" priority="3">
      <formula>ISERROR(D98)</formula>
    </cfRule>
  </conditionalFormatting>
  <conditionalFormatting sqref="H98:I98">
    <cfRule type="expression" dxfId="38" priority="2">
      <formula>ISERROR(H98)</formula>
    </cfRule>
  </conditionalFormatting>
  <conditionalFormatting sqref="H91:I91">
    <cfRule type="expression" dxfId="37" priority="1">
      <formula>($G$4)="N/A"</formula>
    </cfRule>
  </conditionalFormatting>
  <dataValidations count="18">
    <dataValidation type="list" allowBlank="1" showInputMessage="1" showErrorMessage="1" sqref="A45:A70" xr:uid="{00000000-0002-0000-2200-000000000000}">
      <formula1>Module_List</formula1>
    </dataValidation>
    <dataValidation type="list" allowBlank="1" showInputMessage="1" showErrorMessage="1" sqref="N4" xr:uid="{00000000-0002-0000-2200-000001000000}">
      <formula1>"Select,Yes,No"</formula1>
    </dataValidation>
    <dataValidation type="date" allowBlank="1" showInputMessage="1" showErrorMessage="1" errorTitle="X-Author for Excel" error="Please enter a valid date." promptTitle="X-Author for Excel" sqref="B133:B136 B142:C150 B155:C159" xr:uid="{00000000-0002-0000-2200-000002000000}">
      <formula1>1</formula1>
      <formula2>767376</formula2>
    </dataValidation>
    <dataValidation type="decimal" allowBlank="1" showInputMessage="1" showErrorMessage="1" errorTitle="X-Author for Excel" error="Please enter a valid numeric value. Valid range for Budget for Forecast Period is -9999999999.99 to 9999999999.99." promptTitle="X-Author for Excel" sqref="C9:C22 C76:C77 C29:C43 C45:C70" xr:uid="{00000000-0002-0000-2200-000003000000}">
      <formula1>-9999999999.99</formula1>
      <formula2>9999999999.99</formula2>
    </dataValidation>
    <dataValidation type="decimal" allowBlank="1" showInputMessage="1" showErrorMessage="1" errorTitle="X-Author for Excel" error="Please enter a valid numeric value. Valid range for PR Forecast for the period is -9999999999.99 to 9999999999.99." promptTitle="X-Author for Excel" sqref="D9:D22 D76:D77 D29:D43 D45:D70" xr:uid="{00000000-0002-0000-2200-000004000000}">
      <formula1>-9999999999.99</formula1>
      <formula2>9999999999.99</formula2>
    </dataValidation>
    <dataValidation type="decimal" allowBlank="1" showInputMessage="1" showErrorMessage="1" errorTitle="X-Author for Excel" error="Please enter a valid numeric value. Valid range for Budget for the Buffer Period is -9999999999.99 to 9999999999.99." promptTitle="X-Author for Excel" sqref="E9:E22 E76:E77 E29:E43 E45:E70" xr:uid="{00000000-0002-0000-2200-000005000000}">
      <formula1>-9999999999.99</formula1>
      <formula2>9999999999.99</formula2>
    </dataValidation>
    <dataValidation type="decimal" allowBlank="1" showInputMessage="1" showErrorMessage="1" errorTitle="X-Author for Excel" error="Please enter a valid numeric value. Valid range for PR Forecast for the Buffer Period is -9999999999.99 to 9999999999.99." promptTitle="X-Author for Excel" sqref="F9:F22 F76:F77 F29:F43 F45:F70" xr:uid="{00000000-0002-0000-2200-000006000000}">
      <formula1>-9999999999.99</formula1>
      <formula2>9999999999.99</formula2>
    </dataValidation>
    <dataValidation type="decimal" allowBlank="1" showInputMessage="1" showErrorMessage="1" errorTitle="X-Author for Excel" error="Please enter a valid numeric value. Valid range for LFA Adjusted Forecast for the period is -9999999999.99 to 9999999999.99." promptTitle="X-Author for Excel" sqref="J9:J22 J76:J77 J29:J43 J45:J70" xr:uid="{00000000-0002-0000-2200-000007000000}">
      <formula1>-9999999999.99</formula1>
      <formula2>9999999999.99</formula2>
    </dataValidation>
    <dataValidation type="decimal" allowBlank="1" showInputMessage="1" showErrorMessage="1" errorTitle="X-Author for Excel" error="Please enter a valid numeric value. Valid range for LFA Adj. Forecast for the Buffer period is -9999999999.99 to 9999999999.99." promptTitle="X-Author for Excel" sqref="K9:K22 K76:K77 K29:K43 K45:K70" xr:uid="{00000000-0002-0000-2200-000008000000}">
      <formula1>-9999999999.99</formula1>
      <formula2>9999999999.99</formula2>
    </dataValidation>
    <dataValidation type="custom" allowBlank="1" showInputMessage="1" showErrorMessage="1" errorTitle="X-Author for Excel" error="Id and Lookup fields are not editable." promptTitle="X-Author for Excel" sqref="P9:P22 P76:P77 P29:P43 R45:R70 M89:M90 M92:M95 M99:M102 F142:F150 F155:F159" xr:uid="{00000000-0002-0000-2200-000009000000}">
      <formula1>""</formula1>
    </dataValidation>
    <dataValidation type="decimal" allowBlank="1" showInputMessage="1" showErrorMessage="1" errorTitle="X-Author for Excel" error="Please enter a valid numeric value. Valid range for Cost Grouping Number is -99999 to 99999." promptTitle="X-Author for Excel" sqref="Q9:Q22" xr:uid="{00000000-0002-0000-2200-00000A000000}">
      <formula1>-99999</formula1>
      <formula2>99999</formula2>
    </dataValidation>
    <dataValidation type="decimal" allowBlank="1" showInputMessage="1" showErrorMessage="1" errorTitle="X-Author for Excel" error="Please enter a valid numeric value. Valid range for Cost Grouping Number is -1E+18 to 1E+18." promptTitle="X-Author for Excel" sqref="R9:R22" xr:uid="{00000000-0002-0000-2200-00000B000000}">
      <formula1>-1000000000000000000</formula1>
      <formula2>1000000000000000000</formula2>
    </dataValidation>
    <dataValidation type="decimal" allowBlank="1" showInputMessage="1" showErrorMessage="1" errorTitle="X-Author for Excel" error="Please enter a valid numeric value. Valid range for Forecast Q1 is -9999999999.99 to 9999999999.99." promptTitle="X-Author for Excel" sqref="C89:C90 C92:C95 C99:C102" xr:uid="{00000000-0002-0000-2200-00000C000000}">
      <formula1>-9999999999.99</formula1>
      <formula2>9999999999.99</formula2>
    </dataValidation>
    <dataValidation type="decimal" allowBlank="1" showInputMessage="1" showErrorMessage="1" errorTitle="X-Author for Excel" error="Please enter a valid numeric value. Valid range for Forecast Q2 is -9999999999.99 to 9999999999.99." promptTitle="X-Author for Excel" sqref="D89:D90 D92:D95 D99:D102" xr:uid="{00000000-0002-0000-2200-00000D000000}">
      <formula1>-9999999999.99</formula1>
      <formula2>9999999999.99</formula2>
    </dataValidation>
    <dataValidation type="decimal" allowBlank="1" showInputMessage="1" showErrorMessage="1" errorTitle="X-Author for Excel" error="Please enter a valid numeric value. Valid range for Forecast Q3 is -9999999999.99 to 9999999999.99." promptTitle="X-Author for Excel" sqref="E89:E90 E92:E95 E99:E102" xr:uid="{00000000-0002-0000-2200-00000E000000}">
      <formula1>-9999999999.99</formula1>
      <formula2>9999999999.99</formula2>
    </dataValidation>
    <dataValidation type="decimal" allowBlank="1" showInputMessage="1" showErrorMessage="1" errorTitle="X-Author for Excel" error="Please enter a valid numeric value. Valid range for Forecast Q4 is -9999999999.99 to 9999999999.99." promptTitle="X-Author for Excel" sqref="F89:F90 F92:F95 F99:F102" xr:uid="{00000000-0002-0000-2200-00000F000000}">
      <formula1>-9999999999.99</formula1>
      <formula2>9999999999.99</formula2>
    </dataValidation>
    <dataValidation type="decimal" allowBlank="1" showInputMessage="1" showErrorMessage="1" errorTitle="X-Author for Excel" error="Please enter a valid numeric value. Valid range for Buffer Q1 is -9999999999.99 to 9999999999.99." promptTitle="X-Author for Excel" sqref="H89:H90 H92:H95 H99:H102" xr:uid="{00000000-0002-0000-2200-000010000000}">
      <formula1>-9999999999.99</formula1>
      <formula2>9999999999.99</formula2>
    </dataValidation>
    <dataValidation type="decimal" allowBlank="1" showInputMessage="1" showErrorMessage="1" errorTitle="X-Author for Excel" error="Please enter a valid numeric value. Valid range for Buffer Q2 is -9999999999.99 to 9999999999.99." promptTitle="X-Author for Excel" sqref="I89:I90 I92:I95 I99:I102" xr:uid="{00000000-0002-0000-2200-000011000000}">
      <formula1>-9999999999.99</formula1>
      <formula2>9999999999.99</formula2>
    </dataValidation>
  </dataValidations>
  <printOptions horizontalCentered="1" verticalCentered="1"/>
  <pageMargins left="0.23622047244094491" right="0.23622047244094491" top="0.74803149606299213" bottom="0.74803149606299213" header="0.31496062992125984" footer="0.31496062992125984"/>
  <pageSetup paperSize="8" scale="48" orientation="landscape" r:id="rId1"/>
  <headerFooter>
    <oddFooter>&amp;L&amp;A&amp;R&amp;P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
  <dimension ref="A1:I651"/>
  <sheetViews>
    <sheetView topLeftCell="E560" workbookViewId="0">
      <selection activeCell="G566" sqref="G566"/>
    </sheetView>
  </sheetViews>
  <sheetFormatPr baseColWidth="10" defaultColWidth="9.140625" defaultRowHeight="15" x14ac:dyDescent="0.25"/>
  <cols>
    <col min="1" max="2" width="14.85546875" customWidth="1"/>
    <col min="3" max="3" width="25.42578125" customWidth="1"/>
    <col min="4" max="4" width="36.5703125" customWidth="1"/>
    <col min="5" max="5" width="42.5703125" customWidth="1"/>
    <col min="6" max="6" width="42.140625" customWidth="1"/>
    <col min="7" max="7" width="40" customWidth="1"/>
    <col min="8" max="8" width="39.5703125" customWidth="1"/>
  </cols>
  <sheetData>
    <row r="1" spans="1:8" x14ac:dyDescent="0.25">
      <c r="A1" t="s">
        <v>21</v>
      </c>
      <c r="D1">
        <f>IF(Language="English",0,IF(Language="French",1,IF(Language="Spanish",2)))</f>
        <v>2</v>
      </c>
    </row>
    <row r="2" spans="1:8" x14ac:dyDescent="0.25">
      <c r="A2" t="s">
        <v>20</v>
      </c>
      <c r="C2" t="s">
        <v>19</v>
      </c>
      <c r="F2" t="s">
        <v>1256</v>
      </c>
      <c r="G2" t="s">
        <v>1257</v>
      </c>
      <c r="H2" t="s">
        <v>1258</v>
      </c>
    </row>
    <row r="3" spans="1:8" x14ac:dyDescent="0.25">
      <c r="A3" t="s">
        <v>18</v>
      </c>
      <c r="B3">
        <v>1</v>
      </c>
      <c r="C3" t="s">
        <v>1259</v>
      </c>
      <c r="D3" s="1267" t="str">
        <f>"=Vlookup("""&amp;B3&amp;""",Translations!F3:H800,1,0)"</f>
        <v>=Vlookup("1",Translations!F3:H800,1,0)</v>
      </c>
      <c r="E3" t="str">
        <f t="shared" ref="E3:E66" si="0">IF(LangOffset=0,F3,IF(LangOffset=1,G3,IF(LangOffset=2,H3)))</f>
        <v>Informe de progreso y solicitud de desembolso</v>
      </c>
      <c r="F3" t="s">
        <v>0</v>
      </c>
      <c r="G3" t="s">
        <v>1260</v>
      </c>
      <c r="H3" t="s">
        <v>1261</v>
      </c>
    </row>
    <row r="4" spans="1:8" ht="66.75" customHeight="1" x14ac:dyDescent="0.25">
      <c r="A4" t="s">
        <v>18</v>
      </c>
      <c r="B4">
        <v>2</v>
      </c>
      <c r="C4" t="s">
        <v>1262</v>
      </c>
      <c r="D4" s="1267" t="str">
        <f t="shared" ref="D4:D67" si="1">"=Vlookup("""&amp;B4&amp;""",Translations!F3:H800,1,0)"</f>
        <v>=Vlookup("2",Translations!F3:H800,1,0)</v>
      </c>
      <c r="E4" s="1267" t="str">
        <f t="shared" si="0"/>
        <v>Portada: Instrucciones
• El formulario es compatible con MS Excel 2013 y versiones posteriores. Algunos menús desplegables y fórmulas pueden no funcionar con versiones anteriores y, específicamente, MS Excel 2010. Por lo tanto , se solicita a los Receptores principlas con versiones anteriores de actualizarlas a MS Excel 2013 para poder tener todas las funcionalidades de la plantilla.
• Se solicita a los Receptores principales de primero confirmar la información de la hoja de portada (“CoverSheet”) con la Información general sobre la subvención listada en las tablas abajo. Pueden referirse a sus acuerdos de subvención (“Grant Face Sheet”/”Grant Confirmation”) para confirmar una parte de esta información.
• Se requiere que los Receptores principales confirmen la información relacionada a los periodos cubiertos por el informe de progreso y la solicitud de desembolso.</v>
      </c>
      <c r="F4" s="1266" t="s">
        <v>1003</v>
      </c>
      <c r="G4" s="1266" t="s">
        <v>1263</v>
      </c>
      <c r="H4" s="1266" t="s">
        <v>1264</v>
      </c>
    </row>
    <row r="5" spans="1:8" x14ac:dyDescent="0.25">
      <c r="A5" t="s">
        <v>18</v>
      </c>
      <c r="B5">
        <v>3</v>
      </c>
      <c r="C5" t="s">
        <v>1265</v>
      </c>
      <c r="D5" s="1267" t="str">
        <f t="shared" si="1"/>
        <v>=Vlookup("3",Translations!F3:H800,1,0)</v>
      </c>
      <c r="E5" s="1267" t="str">
        <f t="shared" si="0"/>
        <v>INFORMACIÓN GENERAL SOBRE LA SUBVENCIÓN</v>
      </c>
      <c r="F5" t="s">
        <v>1</v>
      </c>
      <c r="G5" t="s">
        <v>1266</v>
      </c>
      <c r="H5" t="s">
        <v>1267</v>
      </c>
    </row>
    <row r="6" spans="1:8" x14ac:dyDescent="0.25">
      <c r="A6" t="s">
        <v>18</v>
      </c>
      <c r="B6">
        <v>4</v>
      </c>
      <c r="C6" t="s">
        <v>1268</v>
      </c>
      <c r="D6" s="1267" t="str">
        <f t="shared" si="1"/>
        <v>=Vlookup("4",Translations!F3:H800,1,0)</v>
      </c>
      <c r="E6" s="1267" t="str">
        <f t="shared" si="0"/>
        <v>País:</v>
      </c>
      <c r="F6" t="s">
        <v>2</v>
      </c>
      <c r="G6" t="s">
        <v>1269</v>
      </c>
      <c r="H6" t="s">
        <v>1270</v>
      </c>
    </row>
    <row r="7" spans="1:8" x14ac:dyDescent="0.25">
      <c r="A7" t="s">
        <v>18</v>
      </c>
      <c r="B7" s="1267">
        <v>5</v>
      </c>
      <c r="C7" t="s">
        <v>1271</v>
      </c>
      <c r="D7" s="1267" t="str">
        <f t="shared" si="1"/>
        <v>=Vlookup("5",Translations!F3:H800,1,0)</v>
      </c>
      <c r="E7" s="1267" t="str">
        <f t="shared" si="0"/>
        <v>Componente (enfermedad):</v>
      </c>
      <c r="F7" t="s">
        <v>3</v>
      </c>
      <c r="G7" t="s">
        <v>1272</v>
      </c>
      <c r="H7" t="s">
        <v>1273</v>
      </c>
    </row>
    <row r="8" spans="1:8" x14ac:dyDescent="0.25">
      <c r="A8" t="s">
        <v>18</v>
      </c>
      <c r="B8" s="1267">
        <v>6</v>
      </c>
      <c r="C8" t="s">
        <v>1274</v>
      </c>
      <c r="D8" s="1267" t="str">
        <f t="shared" si="1"/>
        <v>=Vlookup("6",Translations!F3:H800,1,0)</v>
      </c>
      <c r="E8" s="1267" t="str">
        <f t="shared" si="0"/>
        <v>Nombre o número de la subvención:</v>
      </c>
      <c r="F8" t="s">
        <v>4</v>
      </c>
      <c r="G8" t="s">
        <v>1275</v>
      </c>
      <c r="H8" t="s">
        <v>1276</v>
      </c>
    </row>
    <row r="9" spans="1:8" x14ac:dyDescent="0.25">
      <c r="A9" t="s">
        <v>18</v>
      </c>
      <c r="B9" s="1267">
        <v>7</v>
      </c>
      <c r="C9" t="s">
        <v>1277</v>
      </c>
      <c r="D9" s="1267" t="str">
        <f t="shared" si="1"/>
        <v>=Vlookup("7",Translations!F3:H800,1,0)</v>
      </c>
      <c r="E9" s="1267" t="str">
        <f t="shared" si="0"/>
        <v>Receptor principal:</v>
      </c>
      <c r="F9" t="s">
        <v>1980</v>
      </c>
      <c r="G9" t="s">
        <v>1981</v>
      </c>
      <c r="H9" t="s">
        <v>1982</v>
      </c>
    </row>
    <row r="10" spans="1:8" x14ac:dyDescent="0.25">
      <c r="A10" t="s">
        <v>18</v>
      </c>
      <c r="B10" s="1267">
        <v>8</v>
      </c>
      <c r="C10" t="s">
        <v>1278</v>
      </c>
      <c r="D10" s="1267" t="str">
        <f t="shared" si="1"/>
        <v>=Vlookup("8",Translations!F3:H800,1,0)</v>
      </c>
      <c r="E10" s="1267" t="str">
        <f t="shared" si="0"/>
        <v>Nombre del ALF:</v>
      </c>
      <c r="F10" t="s">
        <v>5</v>
      </c>
      <c r="G10" t="s">
        <v>1279</v>
      </c>
      <c r="H10" t="s">
        <v>1280</v>
      </c>
    </row>
    <row r="11" spans="1:8" x14ac:dyDescent="0.25">
      <c r="A11" t="s">
        <v>18</v>
      </c>
      <c r="B11" s="1267">
        <v>9</v>
      </c>
      <c r="C11" t="s">
        <v>1281</v>
      </c>
      <c r="D11" s="1267" t="str">
        <f t="shared" si="1"/>
        <v>=Vlookup("9",Translations!F3:H800,1,0)</v>
      </c>
      <c r="E11" s="1267" t="str">
        <f t="shared" si="0"/>
        <v>Fecha de inicio del programa:</v>
      </c>
      <c r="F11" t="s">
        <v>6</v>
      </c>
      <c r="G11" t="s">
        <v>1282</v>
      </c>
      <c r="H11" t="s">
        <v>1283</v>
      </c>
    </row>
    <row r="12" spans="1:8" x14ac:dyDescent="0.25">
      <c r="A12" t="s">
        <v>18</v>
      </c>
      <c r="B12" s="1267">
        <v>10</v>
      </c>
      <c r="C12" t="s">
        <v>1284</v>
      </c>
      <c r="D12" s="1267" t="str">
        <f t="shared" si="1"/>
        <v>=Vlookup("10",Translations!F3:H800,1,0)</v>
      </c>
      <c r="E12" s="1267" t="str">
        <f t="shared" si="0"/>
        <v>Moneda de la subvención:</v>
      </c>
      <c r="F12" t="s">
        <v>7</v>
      </c>
      <c r="G12" t="s">
        <v>1285</v>
      </c>
      <c r="H12" t="s">
        <v>1286</v>
      </c>
    </row>
    <row r="13" spans="1:8" x14ac:dyDescent="0.25">
      <c r="A13" t="s">
        <v>18</v>
      </c>
      <c r="B13" s="1267">
        <v>11</v>
      </c>
      <c r="C13" t="s">
        <v>1287</v>
      </c>
      <c r="D13" s="1267" t="str">
        <f t="shared" si="1"/>
        <v>=Vlookup("11",Translations!F3:H800,1,0)</v>
      </c>
      <c r="E13" s="1267" t="str">
        <f t="shared" si="0"/>
        <v>Moneda local:</v>
      </c>
      <c r="F13" t="s">
        <v>8</v>
      </c>
      <c r="G13" t="s">
        <v>1288</v>
      </c>
      <c r="H13" t="s">
        <v>1289</v>
      </c>
    </row>
    <row r="14" spans="1:8" x14ac:dyDescent="0.25">
      <c r="A14" t="s">
        <v>18</v>
      </c>
      <c r="B14" s="1267">
        <v>12</v>
      </c>
      <c r="C14" t="s">
        <v>1290</v>
      </c>
      <c r="D14" s="1267" t="str">
        <f t="shared" si="1"/>
        <v>=Vlookup("12",Translations!F3:H800,1,0)</v>
      </c>
      <c r="E14" s="1267" t="str">
        <f t="shared" si="0"/>
        <v>PERIODO DE INFORME DE ACTUALIZACIÓN DE AVANCES PROGRAMÁTICOS</v>
      </c>
      <c r="F14" t="s">
        <v>9</v>
      </c>
      <c r="G14" t="s">
        <v>1291</v>
      </c>
      <c r="H14" t="s">
        <v>1292</v>
      </c>
    </row>
    <row r="15" spans="1:8" x14ac:dyDescent="0.25">
      <c r="A15" t="s">
        <v>18</v>
      </c>
      <c r="B15" s="1267">
        <v>13</v>
      </c>
      <c r="C15" t="s">
        <v>1293</v>
      </c>
      <c r="D15" s="1267" t="str">
        <f t="shared" si="1"/>
        <v>=Vlookup("13",Translations!F3:H800,1,0)</v>
      </c>
      <c r="E15" s="1267" t="str">
        <f t="shared" si="0"/>
        <v>Periodo de avances programáticos:</v>
      </c>
      <c r="F15" t="s">
        <v>10</v>
      </c>
      <c r="G15" t="s">
        <v>1294</v>
      </c>
      <c r="H15" t="s">
        <v>1295</v>
      </c>
    </row>
    <row r="16" spans="1:8" x14ac:dyDescent="0.25">
      <c r="A16" t="s">
        <v>18</v>
      </c>
      <c r="B16" s="1267">
        <v>14</v>
      </c>
      <c r="C16" t="s">
        <v>1296</v>
      </c>
      <c r="D16" s="1267" t="str">
        <f t="shared" si="1"/>
        <v>=Vlookup("14",Translations!F3:H800,1,0)</v>
      </c>
      <c r="E16" s="1267" t="str">
        <f t="shared" si="0"/>
        <v>Fecha de inicio:</v>
      </c>
      <c r="F16" t="s">
        <v>15</v>
      </c>
      <c r="G16" t="s">
        <v>1960</v>
      </c>
      <c r="H16" t="s">
        <v>1298</v>
      </c>
    </row>
    <row r="17" spans="1:8" x14ac:dyDescent="0.25">
      <c r="A17" t="s">
        <v>18</v>
      </c>
      <c r="B17" s="1267">
        <v>15</v>
      </c>
      <c r="C17" t="s">
        <v>1299</v>
      </c>
      <c r="D17" s="1267" t="str">
        <f t="shared" si="1"/>
        <v>=Vlookup("15",Translations!F3:H800,1,0)</v>
      </c>
      <c r="E17" s="1267" t="str">
        <f t="shared" si="0"/>
        <v>Fecha final:</v>
      </c>
      <c r="F17" t="s">
        <v>14</v>
      </c>
      <c r="G17" t="s">
        <v>1961</v>
      </c>
      <c r="H17" t="s">
        <v>1301</v>
      </c>
    </row>
    <row r="18" spans="1:8" x14ac:dyDescent="0.25">
      <c r="A18" t="s">
        <v>18</v>
      </c>
      <c r="B18" s="1267">
        <v>16</v>
      </c>
      <c r="C18" t="s">
        <v>1302</v>
      </c>
      <c r="D18" s="1267" t="str">
        <f t="shared" si="1"/>
        <v>=Vlookup("16",Translations!F3:H800,1,0)</v>
      </c>
      <c r="E18" s="1267" t="str">
        <f t="shared" si="0"/>
        <v>PERIODO DE INFORME DE ACTUALIZACIÓN DE AVANCES FINANCIEROS</v>
      </c>
      <c r="F18" t="s">
        <v>11</v>
      </c>
      <c r="G18" t="s">
        <v>1303</v>
      </c>
      <c r="H18" t="s">
        <v>1304</v>
      </c>
    </row>
    <row r="19" spans="1:8" x14ac:dyDescent="0.25">
      <c r="A19" t="s">
        <v>18</v>
      </c>
      <c r="B19" s="1267">
        <v>17</v>
      </c>
      <c r="C19" t="s">
        <v>1305</v>
      </c>
      <c r="D19" s="1267" t="str">
        <f t="shared" si="1"/>
        <v>=Vlookup("17",Translations!F3:H800,1,0)</v>
      </c>
      <c r="E19" s="1267" t="str">
        <f t="shared" si="0"/>
        <v>Periodo de avances financieros</v>
      </c>
      <c r="F19" t="s">
        <v>12</v>
      </c>
      <c r="G19" t="s">
        <v>1306</v>
      </c>
      <c r="H19" t="s">
        <v>1307</v>
      </c>
    </row>
    <row r="20" spans="1:8" x14ac:dyDescent="0.25">
      <c r="A20" t="s">
        <v>18</v>
      </c>
      <c r="B20" s="1267">
        <v>18</v>
      </c>
      <c r="C20" t="s">
        <v>1308</v>
      </c>
      <c r="D20" s="1267" t="str">
        <f t="shared" si="1"/>
        <v>=Vlookup("18",Translations!F3:H800,1,0)</v>
      </c>
      <c r="E20" s="1267" t="str">
        <f t="shared" si="0"/>
        <v>Fecha de inicio:</v>
      </c>
      <c r="F20" t="s">
        <v>15</v>
      </c>
      <c r="G20" t="s">
        <v>1297</v>
      </c>
      <c r="H20" t="s">
        <v>1298</v>
      </c>
    </row>
    <row r="21" spans="1:8" x14ac:dyDescent="0.25">
      <c r="A21" t="s">
        <v>18</v>
      </c>
      <c r="B21" s="1267">
        <v>19</v>
      </c>
      <c r="C21" t="s">
        <v>1309</v>
      </c>
      <c r="D21" s="1267" t="str">
        <f t="shared" si="1"/>
        <v>=Vlookup("19",Translations!F3:H800,1,0)</v>
      </c>
      <c r="E21" s="1267" t="str">
        <f t="shared" si="0"/>
        <v>Fecha final:</v>
      </c>
      <c r="F21" t="s">
        <v>14</v>
      </c>
      <c r="G21" t="s">
        <v>1300</v>
      </c>
      <c r="H21" t="s">
        <v>1301</v>
      </c>
    </row>
    <row r="22" spans="1:8" x14ac:dyDescent="0.25">
      <c r="A22" t="s">
        <v>18</v>
      </c>
      <c r="B22" s="1267">
        <v>20</v>
      </c>
      <c r="C22" t="s">
        <v>1310</v>
      </c>
      <c r="D22" s="1267" t="str">
        <f t="shared" si="1"/>
        <v>=Vlookup("20",Translations!F3:H800,1,0)</v>
      </c>
      <c r="E22" s="1267" t="str">
        <f t="shared" si="0"/>
        <v>SOLICITUD DE DESEMBOLSO</v>
      </c>
      <c r="F22" t="s">
        <v>13</v>
      </c>
      <c r="G22" t="s">
        <v>1311</v>
      </c>
      <c r="H22" t="s">
        <v>1312</v>
      </c>
    </row>
    <row r="23" spans="1:8" x14ac:dyDescent="0.25">
      <c r="A23" t="s">
        <v>18</v>
      </c>
      <c r="B23" s="1267">
        <v>21</v>
      </c>
      <c r="C23" t="s">
        <v>1313</v>
      </c>
      <c r="D23" s="1267" t="str">
        <f t="shared" si="1"/>
        <v>=Vlookup("21",Translations!F3:H800,1,0)</v>
      </c>
      <c r="E23" s="1267" t="str">
        <f t="shared" si="0"/>
        <v>Solicitud de desembolso – Periodo de ejecución:</v>
      </c>
      <c r="F23" t="s">
        <v>17</v>
      </c>
      <c r="G23" t="s">
        <v>1314</v>
      </c>
      <c r="H23" t="s">
        <v>1315</v>
      </c>
    </row>
    <row r="24" spans="1:8" x14ac:dyDescent="0.25">
      <c r="A24" t="s">
        <v>18</v>
      </c>
      <c r="B24" s="1267">
        <v>22</v>
      </c>
      <c r="C24" t="s">
        <v>1316</v>
      </c>
      <c r="D24" s="1267" t="str">
        <f t="shared" si="1"/>
        <v>=Vlookup("22",Translations!F3:H800,1,0)</v>
      </c>
      <c r="E24" s="1267" t="str">
        <f t="shared" si="0"/>
        <v>Fecha de inicio:</v>
      </c>
      <c r="F24" t="s">
        <v>15</v>
      </c>
      <c r="G24" t="s">
        <v>1960</v>
      </c>
      <c r="H24" t="s">
        <v>1298</v>
      </c>
    </row>
    <row r="25" spans="1:8" x14ac:dyDescent="0.25">
      <c r="A25" t="s">
        <v>18</v>
      </c>
      <c r="B25" s="1267">
        <v>23</v>
      </c>
      <c r="C25" t="s">
        <v>1317</v>
      </c>
      <c r="D25" s="1267" t="str">
        <f t="shared" si="1"/>
        <v>=Vlookup("23",Translations!F3:H800,1,0)</v>
      </c>
      <c r="E25" s="1267" t="str">
        <f t="shared" si="0"/>
        <v>Fecha final:</v>
      </c>
      <c r="F25" t="s">
        <v>14</v>
      </c>
      <c r="G25" t="s">
        <v>1961</v>
      </c>
      <c r="H25" t="s">
        <v>1301</v>
      </c>
    </row>
    <row r="26" spans="1:8" x14ac:dyDescent="0.25">
      <c r="A26" t="s">
        <v>18</v>
      </c>
      <c r="B26" s="1267">
        <v>24</v>
      </c>
      <c r="C26" t="s">
        <v>1318</v>
      </c>
      <c r="D26" s="1267" t="str">
        <f t="shared" si="1"/>
        <v>=Vlookup("24",Translations!F3:H800,1,0)</v>
      </c>
      <c r="E26" s="1267" t="str">
        <f t="shared" si="0"/>
        <v>Solicitud de desembolso – Periodo de reserva (colchón):</v>
      </c>
      <c r="F26" t="s">
        <v>16</v>
      </c>
      <c r="G26" t="s">
        <v>1319</v>
      </c>
      <c r="H26" t="s">
        <v>1962</v>
      </c>
    </row>
    <row r="27" spans="1:8" x14ac:dyDescent="0.25">
      <c r="A27" t="s">
        <v>18</v>
      </c>
      <c r="B27" s="1267">
        <v>25</v>
      </c>
      <c r="C27" t="s">
        <v>1321</v>
      </c>
      <c r="D27" s="1267" t="str">
        <f t="shared" si="1"/>
        <v>=Vlookup("25",Translations!F3:H800,1,0)</v>
      </c>
      <c r="E27" s="1267" t="str">
        <f t="shared" si="0"/>
        <v>Fecha de inicio:</v>
      </c>
      <c r="F27" t="s">
        <v>15</v>
      </c>
      <c r="G27" t="s">
        <v>1960</v>
      </c>
      <c r="H27" t="s">
        <v>1298</v>
      </c>
    </row>
    <row r="28" spans="1:8" x14ac:dyDescent="0.25">
      <c r="A28" t="s">
        <v>18</v>
      </c>
      <c r="B28" s="1267">
        <v>26</v>
      </c>
      <c r="C28" t="s">
        <v>1322</v>
      </c>
      <c r="D28" s="1267" t="str">
        <f t="shared" si="1"/>
        <v>=Vlookup("26",Translations!F3:H800,1,0)</v>
      </c>
      <c r="E28" s="1267" t="str">
        <f t="shared" si="0"/>
        <v>Fecha final:</v>
      </c>
      <c r="F28" t="s">
        <v>14</v>
      </c>
      <c r="G28" t="s">
        <v>1961</v>
      </c>
      <c r="H28" t="s">
        <v>1301</v>
      </c>
    </row>
    <row r="29" spans="1:8" x14ac:dyDescent="0.25">
      <c r="B29" s="1267">
        <v>27</v>
      </c>
      <c r="D29" s="1267" t="str">
        <f t="shared" si="1"/>
        <v>=Vlookup("27",Translations!F3:H800,1,0)</v>
      </c>
      <c r="E29" s="1267" t="str">
        <f t="shared" si="0"/>
        <v>Período acumulativo de avances financieros</v>
      </c>
      <c r="F29" t="s">
        <v>197</v>
      </c>
      <c r="G29" s="1328" t="s">
        <v>1880</v>
      </c>
      <c r="H29" s="1328" t="s">
        <v>1881</v>
      </c>
    </row>
    <row r="30" spans="1:8" x14ac:dyDescent="0.25">
      <c r="A30" t="s">
        <v>1323</v>
      </c>
      <c r="B30" s="1267">
        <v>28</v>
      </c>
      <c r="D30" s="1267" t="str">
        <f t="shared" si="1"/>
        <v>=Vlookup("28",Translations!F3:H800,1,0)</v>
      </c>
      <c r="E30" s="1267" t="str">
        <f t="shared" si="0"/>
        <v>Informe de progreso</v>
      </c>
      <c r="F30" t="s">
        <v>1875</v>
      </c>
      <c r="G30" t="s">
        <v>1876</v>
      </c>
      <c r="H30" t="s">
        <v>1877</v>
      </c>
    </row>
    <row r="31" spans="1:8" x14ac:dyDescent="0.25">
      <c r="A31" t="s">
        <v>1323</v>
      </c>
      <c r="B31" s="1267">
        <v>29</v>
      </c>
      <c r="D31" s="1267" t="str">
        <f t="shared" si="1"/>
        <v>=Vlookup("29",Translations!F3:H800,1,0)</v>
      </c>
      <c r="E31" s="1267" t="str">
        <f t="shared" si="0"/>
        <v>Sección 1: Información programática</v>
      </c>
      <c r="F31" t="s">
        <v>23</v>
      </c>
      <c r="G31" t="s">
        <v>1324</v>
      </c>
      <c r="H31" t="s">
        <v>1325</v>
      </c>
    </row>
    <row r="32" spans="1:8" x14ac:dyDescent="0.25">
      <c r="A32" t="s">
        <v>1323</v>
      </c>
      <c r="B32" s="1267">
        <v>30</v>
      </c>
      <c r="D32" s="1267" t="str">
        <f t="shared" si="1"/>
        <v>=Vlookup("30",Translations!F3:H800,1,0)</v>
      </c>
      <c r="E32" s="1267" t="str">
        <f t="shared" si="0"/>
        <v>Nota: la siguiente tabla debe incluir los indicadores de impacto y resultados (1) sobre los que debe informarse durante el año actual de la subvención y (2) aquellos que hayan quedado pendientes de periodos anteriores.</v>
      </c>
      <c r="F32" t="s">
        <v>1326</v>
      </c>
      <c r="G32" t="s">
        <v>1327</v>
      </c>
      <c r="H32" t="s">
        <v>1328</v>
      </c>
    </row>
    <row r="33" spans="1:8" x14ac:dyDescent="0.25">
      <c r="A33" t="s">
        <v>1323</v>
      </c>
      <c r="B33" s="1267">
        <v>31</v>
      </c>
      <c r="D33" s="1267" t="str">
        <f t="shared" si="1"/>
        <v>=Vlookup("31",Translations!F3:H800,1,0)</v>
      </c>
      <c r="E33" s="1267" t="str">
        <f t="shared" si="0"/>
        <v>A- Indicadores de impacto y resultados</v>
      </c>
      <c r="F33" t="s">
        <v>24</v>
      </c>
      <c r="G33" t="s">
        <v>1965</v>
      </c>
      <c r="H33" t="s">
        <v>1329</v>
      </c>
    </row>
    <row r="34" spans="1:8" x14ac:dyDescent="0.25">
      <c r="A34" t="s">
        <v>1323</v>
      </c>
      <c r="B34" s="1267">
        <v>32</v>
      </c>
      <c r="D34" s="1267" t="str">
        <f t="shared" si="1"/>
        <v>=Vlookup("32",Translations!F3:H800,1,0)</v>
      </c>
      <c r="E34" s="1267" t="str">
        <f t="shared" si="0"/>
        <v>Impacto/Resultados</v>
      </c>
      <c r="F34" t="s">
        <v>25</v>
      </c>
      <c r="G34" t="s">
        <v>1330</v>
      </c>
      <c r="H34" t="s">
        <v>1331</v>
      </c>
    </row>
    <row r="35" spans="1:8" x14ac:dyDescent="0.25">
      <c r="A35" t="s">
        <v>1323</v>
      </c>
      <c r="B35" s="1267">
        <v>33</v>
      </c>
      <c r="D35" s="1267" t="str">
        <f t="shared" si="1"/>
        <v>=Vlookup("33",Translations!F3:H800,1,0)</v>
      </c>
      <c r="E35" s="1267" t="str">
        <f t="shared" si="0"/>
        <v xml:space="preserve">Indicador </v>
      </c>
      <c r="F35" t="s">
        <v>1644</v>
      </c>
      <c r="G35" t="s">
        <v>1642</v>
      </c>
      <c r="H35" t="s">
        <v>1643</v>
      </c>
    </row>
    <row r="36" spans="1:8" x14ac:dyDescent="0.25">
      <c r="A36" t="s">
        <v>1323</v>
      </c>
      <c r="B36" s="1267">
        <v>34</v>
      </c>
      <c r="D36" s="1267" t="str">
        <f t="shared" si="1"/>
        <v>=Vlookup("34",Translations!F3:H800,1,0)</v>
      </c>
      <c r="E36" s="1267" t="str">
        <f t="shared" si="0"/>
        <v>Indicador personalizado</v>
      </c>
      <c r="F36" t="s">
        <v>27</v>
      </c>
      <c r="G36" t="s">
        <v>1334</v>
      </c>
      <c r="H36" t="s">
        <v>1335</v>
      </c>
    </row>
    <row r="37" spans="1:8" ht="30" x14ac:dyDescent="0.25">
      <c r="A37" t="s">
        <v>1323</v>
      </c>
      <c r="B37" s="1267">
        <v>35</v>
      </c>
      <c r="D37" s="1267" t="str">
        <f t="shared" si="1"/>
        <v>=Vlookup("35",Translations!F3:H800,1,0)</v>
      </c>
      <c r="E37" s="1267" t="str">
        <f t="shared" si="0"/>
        <v>Linea de base
(si corresponde)</v>
      </c>
      <c r="F37" s="1266" t="s">
        <v>1336</v>
      </c>
      <c r="G37" s="1266" t="s">
        <v>1337</v>
      </c>
      <c r="H37" s="1266" t="s">
        <v>1338</v>
      </c>
    </row>
    <row r="38" spans="1:8" x14ac:dyDescent="0.25">
      <c r="A38" t="s">
        <v>1323</v>
      </c>
      <c r="B38" s="1267">
        <v>36</v>
      </c>
      <c r="D38" s="1267" t="str">
        <f t="shared" si="1"/>
        <v>=Vlookup("36",Translations!F3:H800,1,0)</v>
      </c>
      <c r="E38" s="1267" t="str">
        <f t="shared" si="0"/>
        <v>Valor</v>
      </c>
      <c r="F38" t="s">
        <v>30</v>
      </c>
      <c r="G38" t="s">
        <v>1339</v>
      </c>
      <c r="H38" t="s">
        <v>1340</v>
      </c>
    </row>
    <row r="39" spans="1:8" x14ac:dyDescent="0.25">
      <c r="A39" t="s">
        <v>1323</v>
      </c>
      <c r="B39" s="1267">
        <v>37</v>
      </c>
      <c r="D39" s="1267" t="str">
        <f t="shared" si="1"/>
        <v>=Vlookup("37",Translations!F3:H800,1,0)</v>
      </c>
      <c r="E39" s="1267" t="str">
        <f t="shared" si="0"/>
        <v>Año</v>
      </c>
      <c r="F39" t="s">
        <v>31</v>
      </c>
      <c r="G39" t="s">
        <v>1341</v>
      </c>
      <c r="H39" t="s">
        <v>1342</v>
      </c>
    </row>
    <row r="40" spans="1:8" x14ac:dyDescent="0.25">
      <c r="A40" t="s">
        <v>1323</v>
      </c>
      <c r="B40" s="1267">
        <v>38</v>
      </c>
      <c r="D40" s="1267" t="str">
        <f t="shared" si="1"/>
        <v>=Vlookup("38",Translations!F3:H800,1,0)</v>
      </c>
      <c r="E40" s="1267" t="str">
        <f t="shared" si="0"/>
        <v>Meta</v>
      </c>
      <c r="F40" t="s">
        <v>32</v>
      </c>
      <c r="G40" t="s">
        <v>1343</v>
      </c>
      <c r="H40" t="s">
        <v>1344</v>
      </c>
    </row>
    <row r="41" spans="1:8" x14ac:dyDescent="0.25">
      <c r="A41" t="s">
        <v>1323</v>
      </c>
      <c r="B41" s="1267">
        <v>39</v>
      </c>
      <c r="D41" s="1267" t="str">
        <f t="shared" si="1"/>
        <v>=Vlookup("39",Translations!F3:H800,1,0)</v>
      </c>
      <c r="E41" s="1267" t="str">
        <f t="shared" si="0"/>
        <v>N#</v>
      </c>
      <c r="F41" t="s">
        <v>33</v>
      </c>
      <c r="G41" t="s">
        <v>33</v>
      </c>
      <c r="H41" t="s">
        <v>33</v>
      </c>
    </row>
    <row r="42" spans="1:8" x14ac:dyDescent="0.25">
      <c r="A42" t="s">
        <v>1323</v>
      </c>
      <c r="B42" s="1267">
        <v>40</v>
      </c>
      <c r="D42" s="1267" t="str">
        <f t="shared" si="1"/>
        <v>=Vlookup("40",Translations!F3:H800,1,0)</v>
      </c>
      <c r="E42" s="1267" t="str">
        <f t="shared" si="0"/>
        <v>D#</v>
      </c>
      <c r="F42" t="s">
        <v>34</v>
      </c>
      <c r="G42" t="s">
        <v>34</v>
      </c>
      <c r="H42" t="s">
        <v>34</v>
      </c>
    </row>
    <row r="43" spans="1:8" x14ac:dyDescent="0.25">
      <c r="A43" t="s">
        <v>1323</v>
      </c>
      <c r="B43" s="1267">
        <v>41</v>
      </c>
      <c r="D43" s="1267" t="str">
        <f t="shared" si="1"/>
        <v>=Vlookup("41",Translations!F3:H800,1,0)</v>
      </c>
      <c r="E43" s="1267" t="str">
        <f t="shared" si="0"/>
        <v>%</v>
      </c>
      <c r="F43" t="s">
        <v>35</v>
      </c>
      <c r="G43" t="s">
        <v>35</v>
      </c>
      <c r="H43" t="s">
        <v>35</v>
      </c>
    </row>
    <row r="44" spans="1:8" x14ac:dyDescent="0.25">
      <c r="A44" t="s">
        <v>1323</v>
      </c>
      <c r="B44" s="1267">
        <v>42</v>
      </c>
      <c r="D44" s="1267" t="str">
        <f t="shared" si="1"/>
        <v>=Vlookup("42",Translations!F3:H800,1,0)</v>
      </c>
      <c r="E44" s="1267" t="str">
        <f t="shared" si="0"/>
        <v>Año de meta</v>
      </c>
      <c r="F44" t="s">
        <v>444</v>
      </c>
      <c r="G44" s="1266" t="s">
        <v>1963</v>
      </c>
      <c r="H44" t="s">
        <v>1964</v>
      </c>
    </row>
    <row r="45" spans="1:8" x14ac:dyDescent="0.25">
      <c r="A45" t="s">
        <v>1323</v>
      </c>
      <c r="B45" s="1267">
        <v>43</v>
      </c>
      <c r="D45" s="1267" t="str">
        <f t="shared" si="1"/>
        <v>=Vlookup("43",Translations!F3:H800,1,0)</v>
      </c>
      <c r="E45" s="1267" t="str">
        <f t="shared" si="0"/>
        <v>Fecha de presentación del informe</v>
      </c>
      <c r="F45" t="s">
        <v>37</v>
      </c>
      <c r="G45" t="s">
        <v>1345</v>
      </c>
      <c r="H45" t="s">
        <v>1346</v>
      </c>
    </row>
    <row r="46" spans="1:8" x14ac:dyDescent="0.25">
      <c r="A46" t="s">
        <v>1323</v>
      </c>
      <c r="B46" s="1267">
        <v>44</v>
      </c>
      <c r="D46" s="1267" t="str">
        <f t="shared" si="1"/>
        <v>=Vlookup("44",Translations!F3:H800,1,0)</v>
      </c>
      <c r="E46" s="1267" t="str">
        <f t="shared" si="0"/>
        <v xml:space="preserve">Resultado </v>
      </c>
      <c r="F46" t="s">
        <v>38</v>
      </c>
      <c r="G46" t="s">
        <v>1347</v>
      </c>
      <c r="H46" t="s">
        <v>1348</v>
      </c>
    </row>
    <row r="47" spans="1:8" x14ac:dyDescent="0.25">
      <c r="A47" t="s">
        <v>1323</v>
      </c>
      <c r="B47" s="1267">
        <v>45</v>
      </c>
      <c r="D47" s="1267" t="str">
        <f t="shared" si="1"/>
        <v>=Vlookup("45",Translations!F3:H800,1,0)</v>
      </c>
      <c r="E47" s="1267" t="str">
        <f t="shared" si="0"/>
        <v>N#</v>
      </c>
      <c r="F47" t="s">
        <v>33</v>
      </c>
      <c r="G47" t="s">
        <v>33</v>
      </c>
      <c r="H47" t="s">
        <v>33</v>
      </c>
    </row>
    <row r="48" spans="1:8" x14ac:dyDescent="0.25">
      <c r="A48" t="s">
        <v>1323</v>
      </c>
      <c r="B48" s="1267">
        <v>46</v>
      </c>
      <c r="D48" s="1267" t="str">
        <f t="shared" si="1"/>
        <v>=Vlookup("46",Translations!F3:H800,1,0)</v>
      </c>
      <c r="E48" s="1267" t="str">
        <f t="shared" si="0"/>
        <v>D#</v>
      </c>
      <c r="F48" t="s">
        <v>34</v>
      </c>
      <c r="G48" t="s">
        <v>34</v>
      </c>
      <c r="H48" t="s">
        <v>34</v>
      </c>
    </row>
    <row r="49" spans="1:8" x14ac:dyDescent="0.25">
      <c r="A49" t="s">
        <v>1323</v>
      </c>
      <c r="B49" s="1267">
        <v>47</v>
      </c>
      <c r="D49" s="1267" t="str">
        <f t="shared" si="1"/>
        <v>=Vlookup("47",Translations!F3:H800,1,0)</v>
      </c>
      <c r="E49" s="1267" t="str">
        <f t="shared" si="0"/>
        <v>%</v>
      </c>
      <c r="F49" t="s">
        <v>35</v>
      </c>
      <c r="G49" t="s">
        <v>35</v>
      </c>
      <c r="H49" t="s">
        <v>35</v>
      </c>
    </row>
    <row r="50" spans="1:8" x14ac:dyDescent="0.25">
      <c r="A50" t="s">
        <v>1323</v>
      </c>
      <c r="B50" s="1267">
        <v>48</v>
      </c>
      <c r="D50" s="1267" t="str">
        <f t="shared" si="1"/>
        <v>=Vlookup("48",Translations!F3:H800,1,0)</v>
      </c>
      <c r="E50" s="1267" t="str">
        <f t="shared" si="0"/>
        <v>Año de resultado</v>
      </c>
      <c r="F50" t="s">
        <v>39</v>
      </c>
      <c r="G50" t="s">
        <v>1349</v>
      </c>
      <c r="H50" t="s">
        <v>1350</v>
      </c>
    </row>
    <row r="51" spans="1:8" x14ac:dyDescent="0.25">
      <c r="A51" t="s">
        <v>1323</v>
      </c>
      <c r="B51" s="1267">
        <v>49</v>
      </c>
      <c r="D51" s="1267" t="str">
        <f t="shared" si="1"/>
        <v>=Vlookup("49",Translations!F3:H800,1,0)</v>
      </c>
      <c r="E51" s="1267" t="str">
        <f t="shared" si="0"/>
        <v>Fuente de datos de los resultados</v>
      </c>
      <c r="F51" t="s">
        <v>40</v>
      </c>
      <c r="G51" t="s">
        <v>1351</v>
      </c>
      <c r="H51" t="s">
        <v>1352</v>
      </c>
    </row>
    <row r="52" spans="1:8" x14ac:dyDescent="0.25">
      <c r="A52" t="s">
        <v>1323</v>
      </c>
      <c r="B52" s="1267">
        <v>50</v>
      </c>
      <c r="D52" s="1267" t="str">
        <f t="shared" si="1"/>
        <v>=Vlookup("50",Translations!F3:H800,1,0)</v>
      </c>
      <c r="E52" s="1267" t="str">
        <f t="shared" si="0"/>
        <v>Comentarios sobre los resultados de los indicadores de impacto y resultados, fuentes de los datos, y otros comentarios</v>
      </c>
      <c r="F52" t="s">
        <v>41</v>
      </c>
      <c r="G52" t="s">
        <v>1353</v>
      </c>
      <c r="H52" t="s">
        <v>1354</v>
      </c>
    </row>
    <row r="53" spans="1:8" x14ac:dyDescent="0.25">
      <c r="A53" t="s">
        <v>1323</v>
      </c>
      <c r="B53" s="1267">
        <v>51</v>
      </c>
      <c r="D53" s="1267" t="str">
        <f t="shared" si="1"/>
        <v>=Vlookup("51",Translations!F3:H800,1,0)</v>
      </c>
      <c r="E53" s="1267" t="str">
        <f t="shared" si="0"/>
        <v>Verification Method</v>
      </c>
      <c r="F53" t="s">
        <v>44</v>
      </c>
      <c r="G53" t="s">
        <v>44</v>
      </c>
      <c r="H53" t="s">
        <v>44</v>
      </c>
    </row>
    <row r="54" spans="1:8" x14ac:dyDescent="0.25">
      <c r="A54" t="s">
        <v>1323</v>
      </c>
      <c r="B54" s="1267">
        <v>52</v>
      </c>
      <c r="D54" s="1267" t="str">
        <f t="shared" si="1"/>
        <v>=Vlookup("52",Translations!F3:H800,1,0)</v>
      </c>
      <c r="E54" s="1267" t="str">
        <f t="shared" si="0"/>
        <v>Verified Result</v>
      </c>
      <c r="F54" t="s">
        <v>45</v>
      </c>
      <c r="G54" t="s">
        <v>45</v>
      </c>
      <c r="H54" t="s">
        <v>45</v>
      </c>
    </row>
    <row r="55" spans="1:8" x14ac:dyDescent="0.25">
      <c r="A55" t="s">
        <v>1323</v>
      </c>
      <c r="B55" s="1267">
        <v>53</v>
      </c>
      <c r="D55" s="1267" t="str">
        <f t="shared" si="1"/>
        <v>=Vlookup("53",Translations!F3:H800,1,0)</v>
      </c>
      <c r="E55" s="1267" t="str">
        <f t="shared" si="0"/>
        <v>N#</v>
      </c>
      <c r="F55" t="s">
        <v>33</v>
      </c>
      <c r="G55" t="s">
        <v>33</v>
      </c>
      <c r="H55" t="s">
        <v>33</v>
      </c>
    </row>
    <row r="56" spans="1:8" x14ac:dyDescent="0.25">
      <c r="A56" t="s">
        <v>1323</v>
      </c>
      <c r="B56" s="1267">
        <v>54</v>
      </c>
      <c r="D56" s="1267" t="str">
        <f t="shared" si="1"/>
        <v>=Vlookup("54",Translations!F3:H800,1,0)</v>
      </c>
      <c r="E56" s="1267" t="str">
        <f t="shared" si="0"/>
        <v>D#</v>
      </c>
      <c r="F56" t="s">
        <v>34</v>
      </c>
      <c r="G56" t="s">
        <v>34</v>
      </c>
      <c r="H56" t="s">
        <v>34</v>
      </c>
    </row>
    <row r="57" spans="1:8" x14ac:dyDescent="0.25">
      <c r="A57" t="s">
        <v>1323</v>
      </c>
      <c r="B57" s="1267">
        <v>55</v>
      </c>
      <c r="D57" s="1267" t="str">
        <f t="shared" si="1"/>
        <v>=Vlookup("55",Translations!F3:H800,1,0)</v>
      </c>
      <c r="E57" s="1267" t="str">
        <f t="shared" si="0"/>
        <v>%</v>
      </c>
      <c r="F57" t="s">
        <v>35</v>
      </c>
      <c r="G57" t="s">
        <v>35</v>
      </c>
      <c r="H57" t="s">
        <v>35</v>
      </c>
    </row>
    <row r="58" spans="1:8" x14ac:dyDescent="0.25">
      <c r="A58" t="s">
        <v>1323</v>
      </c>
      <c r="B58" s="1267">
        <v>56</v>
      </c>
      <c r="D58" s="1267" t="str">
        <f t="shared" si="1"/>
        <v>=Vlookup("56",Translations!F3:H800,1,0)</v>
      </c>
      <c r="E58" s="1267" t="str">
        <f t="shared" si="0"/>
        <v>Year of Result</v>
      </c>
      <c r="F58" t="s">
        <v>39</v>
      </c>
      <c r="G58" t="s">
        <v>39</v>
      </c>
      <c r="H58" t="s">
        <v>39</v>
      </c>
    </row>
    <row r="59" spans="1:8" x14ac:dyDescent="0.25">
      <c r="A59" t="s">
        <v>1323</v>
      </c>
      <c r="B59" s="1267">
        <v>57</v>
      </c>
      <c r="D59" s="1267" t="str">
        <f t="shared" si="1"/>
        <v>=Vlookup("57",Translations!F3:H800,1,0)</v>
      </c>
      <c r="E59" s="1267" t="str">
        <f t="shared" si="0"/>
        <v>Source</v>
      </c>
      <c r="F59" t="s">
        <v>40</v>
      </c>
      <c r="G59" t="s">
        <v>40</v>
      </c>
      <c r="H59" t="s">
        <v>40</v>
      </c>
    </row>
    <row r="60" spans="1:8" x14ac:dyDescent="0.25">
      <c r="A60" t="s">
        <v>1323</v>
      </c>
      <c r="B60" s="1267">
        <v>58</v>
      </c>
      <c r="D60" s="1267" t="str">
        <f t="shared" si="1"/>
        <v>=Vlookup("58",Translations!F3:H800,1,0)</v>
      </c>
      <c r="E60" s="1267" t="str">
        <f t="shared" si="0"/>
        <v xml:space="preserve">LFA comments on (a) verified result, (b) source of information used by the PR to report results, including the status of completion of surveys and other methods to measure Impact/Outcome, as applicable,  </v>
      </c>
      <c r="F60" t="s">
        <v>46</v>
      </c>
      <c r="G60" t="s">
        <v>46</v>
      </c>
      <c r="H60" t="s">
        <v>46</v>
      </c>
    </row>
    <row r="61" spans="1:8" x14ac:dyDescent="0.25">
      <c r="A61" t="s">
        <v>1355</v>
      </c>
      <c r="B61" s="1267">
        <v>59</v>
      </c>
      <c r="D61" s="1267" t="str">
        <f t="shared" si="1"/>
        <v>=Vlookup("59",Translations!F3:H800,1,0)</v>
      </c>
      <c r="E61" s="1267" t="str">
        <f t="shared" si="0"/>
        <v>Informe de progreso y solicitud de desembolso</v>
      </c>
      <c r="F61" t="s">
        <v>0</v>
      </c>
      <c r="G61" t="s">
        <v>1260</v>
      </c>
      <c r="H61" t="s">
        <v>1261</v>
      </c>
    </row>
    <row r="62" spans="1:8" x14ac:dyDescent="0.25">
      <c r="A62" t="s">
        <v>1355</v>
      </c>
      <c r="B62" s="1267">
        <v>60</v>
      </c>
      <c r="D62" s="1267" t="str">
        <f t="shared" si="1"/>
        <v>=Vlookup("60",Translations!F3:H800,1,0)</v>
      </c>
      <c r="E62" s="1267" t="str">
        <f t="shared" si="0"/>
        <v>Sección 1: Información programática</v>
      </c>
      <c r="F62" t="s">
        <v>1356</v>
      </c>
      <c r="G62" t="s">
        <v>1324</v>
      </c>
      <c r="H62" t="s">
        <v>1325</v>
      </c>
    </row>
    <row r="63" spans="1:8" x14ac:dyDescent="0.25">
      <c r="A63" t="s">
        <v>1355</v>
      </c>
      <c r="B63" s="1267">
        <v>61</v>
      </c>
      <c r="D63" s="1267" t="str">
        <f t="shared" si="1"/>
        <v>=Vlookup("61",Translations!F3:H800,1,0)</v>
      </c>
      <c r="E63" s="1267" t="str">
        <f t="shared" si="0"/>
        <v>A- Indicadores de repercusión y resultados: desglose</v>
      </c>
      <c r="F63" t="s">
        <v>95</v>
      </c>
      <c r="G63" t="s">
        <v>1357</v>
      </c>
      <c r="H63" t="s">
        <v>1358</v>
      </c>
    </row>
    <row r="64" spans="1:8" x14ac:dyDescent="0.25">
      <c r="A64" t="s">
        <v>1355</v>
      </c>
      <c r="B64" s="1267">
        <v>62</v>
      </c>
      <c r="D64" s="1267" t="str">
        <f t="shared" si="1"/>
        <v>=Vlookup("62",Translations!F3:H800,1,0)</v>
      </c>
      <c r="E64" s="1267" t="str">
        <f t="shared" si="0"/>
        <v>Impacto/Resultados</v>
      </c>
      <c r="F64" t="s">
        <v>1359</v>
      </c>
      <c r="G64" t="s">
        <v>1359</v>
      </c>
      <c r="H64" t="s">
        <v>1331</v>
      </c>
    </row>
    <row r="65" spans="1:8" x14ac:dyDescent="0.25">
      <c r="A65" t="s">
        <v>1355</v>
      </c>
      <c r="B65" s="1267">
        <v>63</v>
      </c>
      <c r="D65" s="1267" t="str">
        <f t="shared" si="1"/>
        <v>=Vlookup("63",Translations!F3:H800,1,0)</v>
      </c>
      <c r="E65" s="1267" t="str">
        <f t="shared" si="0"/>
        <v xml:space="preserve">Indicador estándar </v>
      </c>
      <c r="F65" t="s">
        <v>26</v>
      </c>
      <c r="G65" t="s">
        <v>1332</v>
      </c>
      <c r="H65" t="s">
        <v>1333</v>
      </c>
    </row>
    <row r="66" spans="1:8" x14ac:dyDescent="0.25">
      <c r="A66" t="s">
        <v>1355</v>
      </c>
      <c r="B66" s="1267">
        <v>64</v>
      </c>
      <c r="D66" s="1267" t="str">
        <f t="shared" si="1"/>
        <v>=Vlookup("64",Translations!F3:H800,1,0)</v>
      </c>
      <c r="E66" s="1267" t="str">
        <f t="shared" si="0"/>
        <v>Desglose</v>
      </c>
      <c r="F66" t="s">
        <v>93</v>
      </c>
      <c r="G66" t="s">
        <v>1360</v>
      </c>
      <c r="H66" t="s">
        <v>1361</v>
      </c>
    </row>
    <row r="67" spans="1:8" x14ac:dyDescent="0.25">
      <c r="A67" t="s">
        <v>1355</v>
      </c>
      <c r="B67" s="1267">
        <v>65</v>
      </c>
      <c r="D67" s="1267" t="str">
        <f t="shared" si="1"/>
        <v>=Vlookup("65",Translations!F3:H800,1,0)</v>
      </c>
      <c r="E67" s="1267" t="str">
        <f t="shared" ref="E67:E130" si="2">IF(LangOffset=0,F67,IF(LangOffset=1,G67,IF(LangOffset=2,H67)))</f>
        <v>Categoría</v>
      </c>
      <c r="F67" t="s">
        <v>94</v>
      </c>
      <c r="G67" t="s">
        <v>1362</v>
      </c>
      <c r="H67" t="s">
        <v>1363</v>
      </c>
    </row>
    <row r="68" spans="1:8" x14ac:dyDescent="0.25">
      <c r="A68" t="s">
        <v>1355</v>
      </c>
      <c r="B68" s="1267">
        <v>66</v>
      </c>
      <c r="D68" s="1267" t="str">
        <f t="shared" ref="D68:D131" si="3">"=Vlookup("""&amp;B68&amp;""",Translations!F3:H800,1,0)"</f>
        <v>=Vlookup("66",Translations!F3:H800,1,0)</v>
      </c>
      <c r="E68" s="1267" t="str">
        <f t="shared" si="2"/>
        <v>Valor</v>
      </c>
      <c r="F68" t="s">
        <v>30</v>
      </c>
      <c r="G68" t="s">
        <v>1339</v>
      </c>
      <c r="H68" t="s">
        <v>1340</v>
      </c>
    </row>
    <row r="69" spans="1:8" x14ac:dyDescent="0.25">
      <c r="A69" t="s">
        <v>1355</v>
      </c>
      <c r="B69" s="1267">
        <v>67</v>
      </c>
      <c r="D69" s="1267" t="str">
        <f t="shared" si="3"/>
        <v>=Vlookup("67",Translations!F3:H800,1,0)</v>
      </c>
      <c r="E69" s="1267" t="str">
        <f t="shared" si="2"/>
        <v>Linea de base</v>
      </c>
      <c r="F69" t="s">
        <v>28</v>
      </c>
      <c r="G69" t="s">
        <v>1364</v>
      </c>
      <c r="H69" t="s">
        <v>1365</v>
      </c>
    </row>
    <row r="70" spans="1:8" x14ac:dyDescent="0.25">
      <c r="A70" t="s">
        <v>1355</v>
      </c>
      <c r="B70" s="1267">
        <v>68</v>
      </c>
      <c r="D70" s="1267" t="str">
        <f t="shared" si="3"/>
        <v>=Vlookup("68",Translations!F3:H800,1,0)</v>
      </c>
      <c r="E70" s="1267" t="str">
        <f t="shared" si="2"/>
        <v>Año</v>
      </c>
      <c r="F70" t="s">
        <v>31</v>
      </c>
      <c r="G70" t="s">
        <v>1341</v>
      </c>
      <c r="H70" t="s">
        <v>1342</v>
      </c>
    </row>
    <row r="71" spans="1:8" x14ac:dyDescent="0.25">
      <c r="A71" t="s">
        <v>1355</v>
      </c>
      <c r="B71" s="1267">
        <v>69</v>
      </c>
      <c r="D71" s="1267" t="str">
        <f t="shared" si="3"/>
        <v>=Vlookup("69",Translations!F3:H800,1,0)</v>
      </c>
      <c r="E71" s="1267" t="str">
        <f t="shared" si="2"/>
        <v>Fuente</v>
      </c>
      <c r="F71" t="s">
        <v>40</v>
      </c>
      <c r="G71" t="s">
        <v>40</v>
      </c>
      <c r="H71" t="s">
        <v>1366</v>
      </c>
    </row>
    <row r="72" spans="1:8" x14ac:dyDescent="0.25">
      <c r="A72" t="s">
        <v>1355</v>
      </c>
      <c r="B72" s="1267">
        <v>70</v>
      </c>
      <c r="D72" s="1267" t="str">
        <f t="shared" si="3"/>
        <v>=Vlookup("70",Translations!F3:H800,1,0)</v>
      </c>
      <c r="E72" s="1267" t="str">
        <f t="shared" si="2"/>
        <v>Fecha de presentación del informe</v>
      </c>
      <c r="F72" t="s">
        <v>59</v>
      </c>
      <c r="G72" t="s">
        <v>1367</v>
      </c>
      <c r="H72" t="s">
        <v>1346</v>
      </c>
    </row>
    <row r="73" spans="1:8" x14ac:dyDescent="0.25">
      <c r="A73" t="s">
        <v>1355</v>
      </c>
      <c r="B73" s="1267">
        <v>71</v>
      </c>
      <c r="D73" s="1267" t="str">
        <f t="shared" si="3"/>
        <v>=Vlookup("71",Translations!F3:H800,1,0)</v>
      </c>
      <c r="E73" s="1267" t="str">
        <f t="shared" si="2"/>
        <v>Resultados</v>
      </c>
      <c r="F73" t="s">
        <v>38</v>
      </c>
      <c r="G73" t="s">
        <v>1368</v>
      </c>
      <c r="H73" t="s">
        <v>1369</v>
      </c>
    </row>
    <row r="74" spans="1:8" x14ac:dyDescent="0.25">
      <c r="A74" t="s">
        <v>1355</v>
      </c>
      <c r="B74" s="1267">
        <v>72</v>
      </c>
      <c r="D74" s="1267" t="str">
        <f t="shared" si="3"/>
        <v>=Vlookup("72",Translations!F3:H800,1,0)</v>
      </c>
      <c r="E74" s="1267" t="str">
        <f t="shared" si="2"/>
        <v>Valor</v>
      </c>
      <c r="F74" t="s">
        <v>30</v>
      </c>
      <c r="G74" t="s">
        <v>1339</v>
      </c>
      <c r="H74" t="s">
        <v>1340</v>
      </c>
    </row>
    <row r="75" spans="1:8" x14ac:dyDescent="0.25">
      <c r="A75" t="s">
        <v>1355</v>
      </c>
      <c r="B75" s="1267">
        <v>73</v>
      </c>
      <c r="D75" s="1267" t="str">
        <f t="shared" si="3"/>
        <v>=Vlookup("73",Translations!F3:H800,1,0)</v>
      </c>
      <c r="E75" s="1267" t="str">
        <f t="shared" si="2"/>
        <v>Fuente</v>
      </c>
      <c r="F75" t="s">
        <v>40</v>
      </c>
      <c r="G75" t="s">
        <v>40</v>
      </c>
      <c r="H75" t="s">
        <v>1366</v>
      </c>
    </row>
    <row r="76" spans="1:8" x14ac:dyDescent="0.25">
      <c r="A76" t="s">
        <v>1355</v>
      </c>
      <c r="B76" s="1267">
        <v>74</v>
      </c>
      <c r="D76" s="1267" t="str">
        <f t="shared" si="3"/>
        <v>=Vlookup("74",Translations!F3:H800,1,0)</v>
      </c>
      <c r="E76" s="1267" t="str">
        <f t="shared" si="2"/>
        <v>Comentarios</v>
      </c>
      <c r="F76" t="s">
        <v>42</v>
      </c>
      <c r="G76" t="s">
        <v>1370</v>
      </c>
      <c r="H76" t="s">
        <v>1371</v>
      </c>
    </row>
    <row r="77" spans="1:8" x14ac:dyDescent="0.25">
      <c r="A77" t="s">
        <v>1355</v>
      </c>
      <c r="B77" s="1267">
        <v>75</v>
      </c>
      <c r="D77" s="1267" t="str">
        <f t="shared" si="3"/>
        <v>=Vlookup("75",Translations!F3:H800,1,0)</v>
      </c>
      <c r="E77" s="1267" t="str">
        <f t="shared" si="2"/>
        <v>Verified Result</v>
      </c>
      <c r="F77" t="s">
        <v>45</v>
      </c>
      <c r="G77" t="s">
        <v>45</v>
      </c>
      <c r="H77" t="s">
        <v>45</v>
      </c>
    </row>
    <row r="78" spans="1:8" x14ac:dyDescent="0.25">
      <c r="A78" t="s">
        <v>1355</v>
      </c>
      <c r="B78" s="1267">
        <v>76</v>
      </c>
      <c r="D78" s="1267" t="str">
        <f t="shared" si="3"/>
        <v>=Vlookup("76",Translations!F3:H800,1,0)</v>
      </c>
      <c r="E78" s="1267" t="str">
        <f t="shared" si="2"/>
        <v>Value</v>
      </c>
      <c r="F78" t="s">
        <v>30</v>
      </c>
      <c r="G78" t="s">
        <v>30</v>
      </c>
      <c r="H78" t="s">
        <v>30</v>
      </c>
    </row>
    <row r="79" spans="1:8" x14ac:dyDescent="0.25">
      <c r="A79" t="s">
        <v>1355</v>
      </c>
      <c r="B79" s="1267">
        <v>77</v>
      </c>
      <c r="D79" s="1267" t="str">
        <f t="shared" si="3"/>
        <v>=Vlookup("77",Translations!F3:H800,1,0)</v>
      </c>
      <c r="E79" s="1267" t="str">
        <f t="shared" si="2"/>
        <v>Verified Result</v>
      </c>
      <c r="F79" t="s">
        <v>45</v>
      </c>
      <c r="G79" t="s">
        <v>45</v>
      </c>
      <c r="H79" t="s">
        <v>45</v>
      </c>
    </row>
    <row r="80" spans="1:8" x14ac:dyDescent="0.25">
      <c r="A80" t="s">
        <v>1355</v>
      </c>
      <c r="B80" s="1267">
        <v>78</v>
      </c>
      <c r="D80" s="1267" t="str">
        <f t="shared" si="3"/>
        <v>=Vlookup("78",Translations!F3:H800,1,0)</v>
      </c>
      <c r="E80" s="1267" t="str">
        <f t="shared" si="2"/>
        <v>Value</v>
      </c>
      <c r="F80" t="s">
        <v>30</v>
      </c>
      <c r="G80" t="s">
        <v>30</v>
      </c>
      <c r="H80" t="s">
        <v>30</v>
      </c>
    </row>
    <row r="81" spans="1:8" x14ac:dyDescent="0.25">
      <c r="A81" t="s">
        <v>1355</v>
      </c>
      <c r="B81" s="1267">
        <v>79</v>
      </c>
      <c r="D81" s="1267" t="str">
        <f t="shared" si="3"/>
        <v>=Vlookup("79",Translations!F3:H800,1,0)</v>
      </c>
      <c r="E81" s="1267" t="str">
        <f t="shared" si="2"/>
        <v>Source</v>
      </c>
      <c r="F81" t="s">
        <v>40</v>
      </c>
      <c r="G81" t="s">
        <v>40</v>
      </c>
      <c r="H81" t="s">
        <v>40</v>
      </c>
    </row>
    <row r="82" spans="1:8" x14ac:dyDescent="0.25">
      <c r="A82" t="s">
        <v>1355</v>
      </c>
      <c r="B82" s="1267">
        <v>80</v>
      </c>
      <c r="D82" s="1267" t="str">
        <f t="shared" si="3"/>
        <v>=Vlookup("80",Translations!F3:H800,1,0)</v>
      </c>
      <c r="E82" s="1267" t="str">
        <f t="shared" si="2"/>
        <v>LFA Comments</v>
      </c>
      <c r="F82" t="s">
        <v>571</v>
      </c>
      <c r="G82" t="s">
        <v>571</v>
      </c>
      <c r="H82" t="s">
        <v>571</v>
      </c>
    </row>
    <row r="83" spans="1:8" x14ac:dyDescent="0.25">
      <c r="A83" t="s">
        <v>1372</v>
      </c>
      <c r="B83" s="1267">
        <v>81</v>
      </c>
      <c r="D83" s="1267" t="str">
        <f t="shared" si="3"/>
        <v>=Vlookup("81",Translations!F3:H800,1,0)</v>
      </c>
      <c r="E83" s="1267" t="str">
        <f t="shared" si="2"/>
        <v>Informe de progreso y solicitud de desembolso</v>
      </c>
      <c r="F83" t="s">
        <v>0</v>
      </c>
      <c r="G83" t="s">
        <v>1260</v>
      </c>
      <c r="H83" t="s">
        <v>1261</v>
      </c>
    </row>
    <row r="84" spans="1:8" x14ac:dyDescent="0.25">
      <c r="A84" t="s">
        <v>1372</v>
      </c>
      <c r="B84" s="1267">
        <v>82</v>
      </c>
      <c r="D84" s="1267" t="str">
        <f t="shared" si="3"/>
        <v>=Vlookup("82",Translations!F3:H800,1,0)</v>
      </c>
      <c r="E84" s="1267" t="str">
        <f t="shared" si="2"/>
        <v>Sección 1: Progresos programáticos</v>
      </c>
      <c r="F84" t="s">
        <v>23</v>
      </c>
      <c r="G84" t="s">
        <v>1373</v>
      </c>
      <c r="H84" t="s">
        <v>1374</v>
      </c>
    </row>
    <row r="85" spans="1:8" x14ac:dyDescent="0.25">
      <c r="A85" t="s">
        <v>1372</v>
      </c>
      <c r="B85" s="1267">
        <v>83</v>
      </c>
      <c r="D85" s="1267" t="str">
        <f t="shared" si="3"/>
        <v>=Vlookup("83",Translations!F3:H800,1,0)</v>
      </c>
      <c r="E85" s="1267" t="str">
        <f t="shared" si="2"/>
        <v>Nota: en esta sección deben enumerarse todos los indicadores de cobertura incluidos en el actual Marco de Desempeño, con independencia de que  de metas alcanzadas en periodos anteriores.</v>
      </c>
      <c r="F85" t="s">
        <v>1375</v>
      </c>
      <c r="G85" t="s">
        <v>1376</v>
      </c>
      <c r="H85" t="s">
        <v>1377</v>
      </c>
    </row>
    <row r="86" spans="1:8" x14ac:dyDescent="0.25">
      <c r="A86" t="s">
        <v>1372</v>
      </c>
      <c r="B86" s="1267">
        <v>84</v>
      </c>
      <c r="D86" s="1267" t="str">
        <f t="shared" si="3"/>
        <v>=Vlookup("84",Translations!F3:H800,1,0)</v>
      </c>
      <c r="E86" s="1267" t="str">
        <f t="shared" si="2"/>
        <v>B- Indicadores de cobertura</v>
      </c>
      <c r="F86" t="s">
        <v>1378</v>
      </c>
      <c r="G86" t="s">
        <v>1379</v>
      </c>
      <c r="H86" t="s">
        <v>1380</v>
      </c>
    </row>
    <row r="87" spans="1:8" x14ac:dyDescent="0.25">
      <c r="A87" t="s">
        <v>1372</v>
      </c>
      <c r="B87" s="1267">
        <v>85</v>
      </c>
      <c r="D87" s="1267" t="str">
        <f t="shared" si="3"/>
        <v>=Vlookup("85",Translations!F3:H800,1,0)</v>
      </c>
      <c r="E87" s="1267" t="str">
        <f t="shared" si="2"/>
        <v>Módulo</v>
      </c>
      <c r="F87" t="s">
        <v>63</v>
      </c>
      <c r="G87" t="s">
        <v>63</v>
      </c>
      <c r="H87" t="s">
        <v>1381</v>
      </c>
    </row>
    <row r="88" spans="1:8" x14ac:dyDescent="0.25">
      <c r="A88" t="s">
        <v>1372</v>
      </c>
      <c r="B88" s="1267">
        <v>86</v>
      </c>
      <c r="D88" s="1267" t="str">
        <f t="shared" si="3"/>
        <v>=Vlookup("86",Translations!F3:H800,1,0)</v>
      </c>
      <c r="E88" s="1267" t="str">
        <f t="shared" si="2"/>
        <v xml:space="preserve">Indicador </v>
      </c>
      <c r="F88" t="s">
        <v>64</v>
      </c>
      <c r="G88" t="s">
        <v>1642</v>
      </c>
      <c r="H88" t="s">
        <v>1643</v>
      </c>
    </row>
    <row r="89" spans="1:8" x14ac:dyDescent="0.25">
      <c r="A89" t="s">
        <v>1372</v>
      </c>
      <c r="B89" s="1267">
        <v>87</v>
      </c>
      <c r="D89" s="1267" t="str">
        <f t="shared" si="3"/>
        <v>=Vlookup("87",Translations!F3:H800,1,0)</v>
      </c>
      <c r="E89" s="1267" t="str">
        <f t="shared" si="2"/>
        <v>Indicador personalizado</v>
      </c>
      <c r="F89" t="s">
        <v>1382</v>
      </c>
      <c r="G89" t="s">
        <v>1334</v>
      </c>
      <c r="H89" t="s">
        <v>1335</v>
      </c>
    </row>
    <row r="90" spans="1:8" x14ac:dyDescent="0.25">
      <c r="A90" t="s">
        <v>1372</v>
      </c>
      <c r="B90" s="1267">
        <v>88</v>
      </c>
      <c r="D90" s="1267" t="str">
        <f t="shared" si="3"/>
        <v>=Vlookup("88",Translations!F3:H800,1,0)</v>
      </c>
      <c r="E90" s="1267" t="str">
        <f t="shared" si="2"/>
        <v>Si es subnacional, especifíquelo en el columna de comentarios</v>
      </c>
      <c r="F90" t="s">
        <v>1383</v>
      </c>
      <c r="G90" t="s">
        <v>1384</v>
      </c>
      <c r="H90" t="s">
        <v>1385</v>
      </c>
    </row>
    <row r="91" spans="1:8" ht="30" x14ac:dyDescent="0.25">
      <c r="A91" t="s">
        <v>1372</v>
      </c>
      <c r="B91" s="1267">
        <v>89</v>
      </c>
      <c r="D91" s="1267" t="str">
        <f t="shared" si="3"/>
        <v>=Vlookup("89",Translations!F3:H800,1,0)</v>
      </c>
      <c r="E91" s="1267" t="str">
        <f t="shared" si="2"/>
        <v xml:space="preserve">¿Metas acumulativas?
</v>
      </c>
      <c r="F91" s="1266" t="s">
        <v>1386</v>
      </c>
      <c r="G91" s="1266" t="s">
        <v>1387</v>
      </c>
      <c r="H91" s="1266" t="s">
        <v>1388</v>
      </c>
    </row>
    <row r="92" spans="1:8" x14ac:dyDescent="0.25">
      <c r="A92" t="s">
        <v>1372</v>
      </c>
      <c r="B92" s="1267">
        <v>90</v>
      </c>
      <c r="D92" s="1267" t="str">
        <f t="shared" si="3"/>
        <v>=Vlookup("90",Translations!F3:H800,1,0)</v>
      </c>
      <c r="E92" s="1267" t="str">
        <f t="shared" si="2"/>
        <v>N#</v>
      </c>
      <c r="F92" t="s">
        <v>33</v>
      </c>
      <c r="G92" t="s">
        <v>33</v>
      </c>
      <c r="H92" t="s">
        <v>33</v>
      </c>
    </row>
    <row r="93" spans="1:8" x14ac:dyDescent="0.25">
      <c r="A93" t="s">
        <v>1372</v>
      </c>
      <c r="B93" s="1267">
        <v>91</v>
      </c>
      <c r="D93" s="1267" t="str">
        <f t="shared" si="3"/>
        <v>=Vlookup("91",Translations!F3:H800,1,0)</v>
      </c>
      <c r="E93" s="1267" t="str">
        <f t="shared" si="2"/>
        <v>D#</v>
      </c>
      <c r="F93" t="s">
        <v>34</v>
      </c>
      <c r="G93" t="s">
        <v>34</v>
      </c>
      <c r="H93" t="s">
        <v>34</v>
      </c>
    </row>
    <row r="94" spans="1:8" x14ac:dyDescent="0.25">
      <c r="A94" t="s">
        <v>1372</v>
      </c>
      <c r="B94" s="1267">
        <v>92</v>
      </c>
      <c r="D94" s="1267" t="str">
        <f t="shared" si="3"/>
        <v>=Vlookup("92",Translations!F3:H800,1,0)</v>
      </c>
      <c r="E94" s="1267" t="str">
        <f t="shared" si="2"/>
        <v>%</v>
      </c>
      <c r="F94" t="s">
        <v>35</v>
      </c>
      <c r="G94" t="s">
        <v>35</v>
      </c>
      <c r="H94" t="s">
        <v>35</v>
      </c>
    </row>
    <row r="95" spans="1:8" x14ac:dyDescent="0.25">
      <c r="A95" t="s">
        <v>1372</v>
      </c>
      <c r="B95" s="1267">
        <v>93</v>
      </c>
      <c r="D95" s="1267" t="str">
        <f t="shared" si="3"/>
        <v>=Vlookup("93",Translations!F3:H800,1,0)</v>
      </c>
      <c r="E95" s="1267" t="str">
        <f t="shared" si="2"/>
        <v>Fuente</v>
      </c>
      <c r="F95" t="s">
        <v>40</v>
      </c>
      <c r="G95" t="s">
        <v>40</v>
      </c>
      <c r="H95" t="s">
        <v>1366</v>
      </c>
    </row>
    <row r="96" spans="1:8" x14ac:dyDescent="0.25">
      <c r="A96" t="s">
        <v>1372</v>
      </c>
      <c r="B96" s="1267">
        <v>94</v>
      </c>
      <c r="D96" s="1267" t="str">
        <f t="shared" si="3"/>
        <v>=Vlookup("94",Translations!F3:H800,1,0)</v>
      </c>
      <c r="E96" s="1267" t="str">
        <f t="shared" si="2"/>
        <v>Meta</v>
      </c>
      <c r="F96" t="s">
        <v>32</v>
      </c>
      <c r="G96" t="s">
        <v>1343</v>
      </c>
      <c r="H96" t="s">
        <v>1344</v>
      </c>
    </row>
    <row r="97" spans="1:8" x14ac:dyDescent="0.25">
      <c r="A97" t="s">
        <v>1372</v>
      </c>
      <c r="B97" s="1267">
        <v>95</v>
      </c>
      <c r="D97" s="1267" t="str">
        <f t="shared" si="3"/>
        <v>=Vlookup("95",Translations!F3:H800,1,0)</v>
      </c>
      <c r="E97" s="1267" t="str">
        <f t="shared" si="2"/>
        <v>N#</v>
      </c>
      <c r="F97" t="s">
        <v>33</v>
      </c>
      <c r="G97" t="s">
        <v>33</v>
      </c>
      <c r="H97" t="s">
        <v>33</v>
      </c>
    </row>
    <row r="98" spans="1:8" x14ac:dyDescent="0.25">
      <c r="A98" t="s">
        <v>1372</v>
      </c>
      <c r="B98" s="1267">
        <v>96</v>
      </c>
      <c r="D98" s="1267" t="str">
        <f t="shared" si="3"/>
        <v>=Vlookup("96",Translations!F3:H800,1,0)</v>
      </c>
      <c r="E98" s="1267" t="str">
        <f t="shared" si="2"/>
        <v>D#</v>
      </c>
      <c r="F98" t="s">
        <v>34</v>
      </c>
      <c r="G98" t="s">
        <v>34</v>
      </c>
      <c r="H98" t="s">
        <v>34</v>
      </c>
    </row>
    <row r="99" spans="1:8" x14ac:dyDescent="0.25">
      <c r="A99" t="s">
        <v>1372</v>
      </c>
      <c r="B99" s="1267">
        <v>97</v>
      </c>
      <c r="D99" s="1267" t="str">
        <f t="shared" si="3"/>
        <v>=Vlookup("97",Translations!F3:H800,1,0)</v>
      </c>
      <c r="E99" s="1267" t="str">
        <f t="shared" si="2"/>
        <v>%</v>
      </c>
      <c r="F99" t="s">
        <v>35</v>
      </c>
      <c r="G99" t="s">
        <v>35</v>
      </c>
      <c r="H99" t="s">
        <v>35</v>
      </c>
    </row>
    <row r="100" spans="1:8" x14ac:dyDescent="0.25">
      <c r="A100" t="s">
        <v>1372</v>
      </c>
      <c r="B100" s="1267">
        <v>98</v>
      </c>
      <c r="D100" s="1267" t="str">
        <f t="shared" si="3"/>
        <v>=Vlookup("98",Translations!F3:H800,1,0)</v>
      </c>
      <c r="E100" s="1267" t="str">
        <f t="shared" si="2"/>
        <v>Resultados</v>
      </c>
      <c r="F100" t="s">
        <v>38</v>
      </c>
      <c r="G100" t="s">
        <v>1368</v>
      </c>
      <c r="H100" t="s">
        <v>1369</v>
      </c>
    </row>
    <row r="101" spans="1:8" x14ac:dyDescent="0.25">
      <c r="A101" t="s">
        <v>1372</v>
      </c>
      <c r="B101" s="1267">
        <v>99</v>
      </c>
      <c r="D101" s="1267" t="str">
        <f t="shared" si="3"/>
        <v>=Vlookup("99",Translations!F3:H800,1,0)</v>
      </c>
      <c r="E101" s="1267" t="str">
        <f t="shared" si="2"/>
        <v>N#</v>
      </c>
      <c r="F101" t="s">
        <v>33</v>
      </c>
      <c r="G101" t="s">
        <v>33</v>
      </c>
      <c r="H101" t="s">
        <v>33</v>
      </c>
    </row>
    <row r="102" spans="1:8" x14ac:dyDescent="0.25">
      <c r="A102" t="s">
        <v>1372</v>
      </c>
      <c r="B102" s="1267">
        <v>100</v>
      </c>
      <c r="D102" s="1267" t="str">
        <f t="shared" si="3"/>
        <v>=Vlookup("100",Translations!F3:H800,1,0)</v>
      </c>
      <c r="E102" s="1267" t="str">
        <f t="shared" si="2"/>
        <v>D#</v>
      </c>
      <c r="F102" t="s">
        <v>34</v>
      </c>
      <c r="G102" t="s">
        <v>34</v>
      </c>
      <c r="H102" t="s">
        <v>34</v>
      </c>
    </row>
    <row r="103" spans="1:8" x14ac:dyDescent="0.25">
      <c r="A103" t="s">
        <v>1372</v>
      </c>
      <c r="B103" s="1267">
        <v>101</v>
      </c>
      <c r="D103" s="1267" t="str">
        <f t="shared" si="3"/>
        <v>=Vlookup("101",Translations!F3:H800,1,0)</v>
      </c>
      <c r="E103" s="1267" t="str">
        <f t="shared" si="2"/>
        <v>%</v>
      </c>
      <c r="F103" t="s">
        <v>35</v>
      </c>
      <c r="G103" t="s">
        <v>35</v>
      </c>
      <c r="H103" t="s">
        <v>35</v>
      </c>
    </row>
    <row r="104" spans="1:8" x14ac:dyDescent="0.25">
      <c r="A104" t="s">
        <v>1372</v>
      </c>
      <c r="B104" s="1267">
        <v>102</v>
      </c>
      <c r="D104" s="1267" t="str">
        <f t="shared" si="3"/>
        <v>=Vlookup("102",Translations!F3:H800,1,0)</v>
      </c>
      <c r="E104" s="1267" t="str">
        <f t="shared" si="2"/>
        <v>Fuente</v>
      </c>
      <c r="F104" t="s">
        <v>40</v>
      </c>
      <c r="G104" t="s">
        <v>40</v>
      </c>
      <c r="H104" t="s">
        <v>1366</v>
      </c>
    </row>
    <row r="105" spans="1:8" x14ac:dyDescent="0.25">
      <c r="A105" t="s">
        <v>1372</v>
      </c>
      <c r="B105" s="1267">
        <v>103</v>
      </c>
      <c r="D105" s="1267" t="str">
        <f t="shared" si="3"/>
        <v>=Vlookup("103",Translations!F3:H800,1,0)</v>
      </c>
      <c r="E105" s="1267" t="str">
        <f t="shared" si="2"/>
        <v>Relación de logro</v>
      </c>
      <c r="F105" t="s">
        <v>1389</v>
      </c>
      <c r="G105" t="s">
        <v>1390</v>
      </c>
      <c r="H105" t="s">
        <v>1391</v>
      </c>
    </row>
    <row r="106" spans="1:8" ht="75" x14ac:dyDescent="0.25">
      <c r="A106" t="s">
        <v>1372</v>
      </c>
      <c r="B106" s="1267">
        <v>104</v>
      </c>
      <c r="D106" s="1267" t="str">
        <f t="shared" si="3"/>
        <v>=Vlookup("104",Translations!F3:H800,1,0)</v>
      </c>
      <c r="E106" s="1267" t="str">
        <f t="shared" si="2"/>
        <v>Causas de la variación programática con respecto a la meta fijada y de las varianzas en relación con las actividades del plan de trabajo</v>
      </c>
      <c r="F106" s="1266" t="s">
        <v>69</v>
      </c>
      <c r="G106" s="1266" t="s">
        <v>1392</v>
      </c>
      <c r="H106" t="s">
        <v>1393</v>
      </c>
    </row>
    <row r="107" spans="1:8" x14ac:dyDescent="0.25">
      <c r="A107" t="s">
        <v>1372</v>
      </c>
      <c r="B107" s="1267">
        <v>105</v>
      </c>
      <c r="D107" s="1267" t="str">
        <f t="shared" si="3"/>
        <v>=Vlookup("105",Translations!F3:H800,1,0)</v>
      </c>
      <c r="E107" s="1267" t="str">
        <f t="shared" si="2"/>
        <v>Verified Result</v>
      </c>
      <c r="F107" t="s">
        <v>45</v>
      </c>
      <c r="G107" t="s">
        <v>45</v>
      </c>
      <c r="H107" t="s">
        <v>45</v>
      </c>
    </row>
    <row r="108" spans="1:8" x14ac:dyDescent="0.25">
      <c r="A108" t="s">
        <v>1372</v>
      </c>
      <c r="B108" s="1267">
        <v>106</v>
      </c>
      <c r="D108" s="1267" t="str">
        <f t="shared" si="3"/>
        <v>=Vlookup("106",Translations!F3:H800,1,0)</v>
      </c>
      <c r="E108" s="1267" t="str">
        <f t="shared" si="2"/>
        <v>N#</v>
      </c>
      <c r="F108" t="s">
        <v>33</v>
      </c>
      <c r="G108" t="s">
        <v>33</v>
      </c>
      <c r="H108" t="s">
        <v>33</v>
      </c>
    </row>
    <row r="109" spans="1:8" x14ac:dyDescent="0.25">
      <c r="A109" t="s">
        <v>1372</v>
      </c>
      <c r="B109" s="1267">
        <v>107</v>
      </c>
      <c r="D109" s="1267" t="str">
        <f t="shared" si="3"/>
        <v>=Vlookup("107",Translations!F3:H800,1,0)</v>
      </c>
      <c r="E109" s="1267" t="str">
        <f t="shared" si="2"/>
        <v>D#</v>
      </c>
      <c r="F109" t="s">
        <v>34</v>
      </c>
      <c r="G109" t="s">
        <v>34</v>
      </c>
      <c r="H109" t="s">
        <v>34</v>
      </c>
    </row>
    <row r="110" spans="1:8" x14ac:dyDescent="0.25">
      <c r="A110" t="s">
        <v>1372</v>
      </c>
      <c r="B110" s="1267">
        <v>108</v>
      </c>
      <c r="D110" s="1267" t="str">
        <f t="shared" si="3"/>
        <v>=Vlookup("108",Translations!F3:H800,1,0)</v>
      </c>
      <c r="E110" s="1267" t="str">
        <f t="shared" si="2"/>
        <v>%</v>
      </c>
      <c r="F110" t="s">
        <v>35</v>
      </c>
      <c r="G110" t="s">
        <v>35</v>
      </c>
      <c r="H110" t="s">
        <v>35</v>
      </c>
    </row>
    <row r="111" spans="1:8" x14ac:dyDescent="0.25">
      <c r="A111" t="s">
        <v>1372</v>
      </c>
      <c r="B111" s="1267">
        <v>109</v>
      </c>
      <c r="D111" s="1267" t="str">
        <f t="shared" si="3"/>
        <v>=Vlookup("109",Translations!F3:H800,1,0)</v>
      </c>
      <c r="E111" s="1267" t="str">
        <f t="shared" si="2"/>
        <v>Source</v>
      </c>
      <c r="F111" t="s">
        <v>40</v>
      </c>
      <c r="G111" t="s">
        <v>40</v>
      </c>
      <c r="H111" t="s">
        <v>40</v>
      </c>
    </row>
    <row r="112" spans="1:8" x14ac:dyDescent="0.25">
      <c r="A112" t="s">
        <v>1372</v>
      </c>
      <c r="B112" s="1267">
        <v>110</v>
      </c>
      <c r="D112" s="1267" t="str">
        <f t="shared" si="3"/>
        <v>=Vlookup("110",Translations!F3:H800,1,0)</v>
      </c>
      <c r="E112" s="1267" t="str">
        <f t="shared" si="2"/>
        <v>Achievement Ratio</v>
      </c>
      <c r="F112" t="s">
        <v>1389</v>
      </c>
      <c r="G112" t="s">
        <v>1389</v>
      </c>
      <c r="H112" t="s">
        <v>1389</v>
      </c>
    </row>
    <row r="113" spans="1:8" x14ac:dyDescent="0.25">
      <c r="A113" t="s">
        <v>1372</v>
      </c>
      <c r="B113" s="1267">
        <v>111</v>
      </c>
      <c r="D113" s="1267" t="str">
        <f t="shared" si="3"/>
        <v>=Vlookup("111",Translations!F3:H800,1,0)</v>
      </c>
      <c r="E113" s="1267" t="str">
        <f t="shared" si="2"/>
        <v>Verification Method</v>
      </c>
      <c r="F113" t="s">
        <v>44</v>
      </c>
      <c r="G113" t="s">
        <v>44</v>
      </c>
      <c r="H113" t="s">
        <v>44</v>
      </c>
    </row>
    <row r="114" spans="1:8" ht="90" x14ac:dyDescent="0.25">
      <c r="A114" t="s">
        <v>1372</v>
      </c>
      <c r="B114" s="1267">
        <v>112</v>
      </c>
      <c r="D114" s="1267" t="str">
        <f t="shared" si="3"/>
        <v>=Vlookup("112",Translations!F3:H800,1,0)</v>
      </c>
      <c r="E114" s="1267" t="str">
        <f t="shared" si="2"/>
        <v>Comments:
LFA analysis on progress to date and any variance between targets and results, and any other comments
(this should not be a “Copy and Paste” of the reasons provided by the PR)</v>
      </c>
      <c r="F114" s="1266" t="s">
        <v>70</v>
      </c>
      <c r="G114" s="1266" t="s">
        <v>70</v>
      </c>
      <c r="H114" s="1266" t="s">
        <v>70</v>
      </c>
    </row>
    <row r="115" spans="1:8" x14ac:dyDescent="0.25">
      <c r="A115" t="s">
        <v>1394</v>
      </c>
      <c r="B115" s="1267">
        <v>113</v>
      </c>
      <c r="D115" s="1267" t="str">
        <f t="shared" si="3"/>
        <v>=Vlookup("113",Translations!F3:H800,1,0)</v>
      </c>
      <c r="E115" s="1267" t="str">
        <f t="shared" si="2"/>
        <v>Informe de progreso y solicitud de desembolso</v>
      </c>
      <c r="F115" t="s">
        <v>0</v>
      </c>
      <c r="G115" t="s">
        <v>1260</v>
      </c>
      <c r="H115" t="s">
        <v>1261</v>
      </c>
    </row>
    <row r="116" spans="1:8" x14ac:dyDescent="0.25">
      <c r="A116" t="s">
        <v>1394</v>
      </c>
      <c r="B116" s="1267">
        <v>114</v>
      </c>
      <c r="D116" s="1267" t="str">
        <f t="shared" si="3"/>
        <v>=Vlookup("114",Translations!F3:H800,1,0)</v>
      </c>
      <c r="E116" s="1267" t="str">
        <f t="shared" si="2"/>
        <v>Sección 1: Información programática</v>
      </c>
      <c r="F116" t="s">
        <v>23</v>
      </c>
      <c r="G116" t="s">
        <v>1324</v>
      </c>
      <c r="H116" t="s">
        <v>1325</v>
      </c>
    </row>
    <row r="117" spans="1:8" x14ac:dyDescent="0.25">
      <c r="A117" t="s">
        <v>1394</v>
      </c>
      <c r="B117" s="1267">
        <v>115</v>
      </c>
      <c r="D117" s="1267" t="str">
        <f t="shared" si="3"/>
        <v>=Vlookup("115",Translations!F3:H800,1,0)</v>
      </c>
      <c r="E117" s="1267" t="str">
        <f t="shared" si="2"/>
        <v>B- Indicadores de cobertura: desglose</v>
      </c>
      <c r="F117" t="s">
        <v>491</v>
      </c>
      <c r="G117" t="s">
        <v>1395</v>
      </c>
      <c r="H117" t="s">
        <v>1396</v>
      </c>
    </row>
    <row r="118" spans="1:8" x14ac:dyDescent="0.25">
      <c r="A118" t="s">
        <v>1394</v>
      </c>
      <c r="B118" s="1267">
        <v>116</v>
      </c>
      <c r="D118" s="1267" t="str">
        <f t="shared" si="3"/>
        <v>=Vlookup("116",Translations!F3:H800,1,0)</v>
      </c>
      <c r="E118" s="1267" t="str">
        <f t="shared" si="2"/>
        <v>Módulo</v>
      </c>
      <c r="F118" t="s">
        <v>63</v>
      </c>
      <c r="G118" t="s">
        <v>63</v>
      </c>
      <c r="H118" t="s">
        <v>1381</v>
      </c>
    </row>
    <row r="119" spans="1:8" x14ac:dyDescent="0.25">
      <c r="A119" t="s">
        <v>1394</v>
      </c>
      <c r="B119" s="1267">
        <v>117</v>
      </c>
      <c r="D119" s="1267" t="str">
        <f t="shared" si="3"/>
        <v>=Vlookup("117",Translations!F3:H800,1,0)</v>
      </c>
      <c r="E119" s="1267" t="str">
        <f t="shared" si="2"/>
        <v>Indicadores</v>
      </c>
      <c r="F119" t="s">
        <v>64</v>
      </c>
      <c r="G119" t="s">
        <v>1642</v>
      </c>
      <c r="H119" s="1266" t="s">
        <v>1645</v>
      </c>
    </row>
    <row r="120" spans="1:8" x14ac:dyDescent="0.25">
      <c r="A120" t="s">
        <v>1394</v>
      </c>
      <c r="B120" s="1267">
        <v>118</v>
      </c>
      <c r="D120" s="1267" t="str">
        <f t="shared" si="3"/>
        <v>=Vlookup("118",Translations!F3:H800,1,0)</v>
      </c>
      <c r="E120" s="1267" t="str">
        <f t="shared" si="2"/>
        <v>Desglose</v>
      </c>
      <c r="F120" t="s">
        <v>93</v>
      </c>
      <c r="G120" t="s">
        <v>1360</v>
      </c>
      <c r="H120" t="s">
        <v>1361</v>
      </c>
    </row>
    <row r="121" spans="1:8" x14ac:dyDescent="0.25">
      <c r="A121" t="s">
        <v>1394</v>
      </c>
      <c r="B121" s="1267">
        <v>119</v>
      </c>
      <c r="D121" s="1267" t="str">
        <f t="shared" si="3"/>
        <v>=Vlookup("119",Translations!F3:H800,1,0)</v>
      </c>
      <c r="E121" s="1267" t="str">
        <f t="shared" si="2"/>
        <v>Categoría</v>
      </c>
      <c r="F121" t="s">
        <v>94</v>
      </c>
      <c r="G121" t="s">
        <v>1397</v>
      </c>
      <c r="H121" t="s">
        <v>1363</v>
      </c>
    </row>
    <row r="122" spans="1:8" x14ac:dyDescent="0.25">
      <c r="A122" t="s">
        <v>1394</v>
      </c>
      <c r="B122" s="1267">
        <v>120</v>
      </c>
      <c r="D122" s="1267" t="str">
        <f t="shared" si="3"/>
        <v>=Vlookup("120",Translations!F3:H800,1,0)</v>
      </c>
      <c r="E122" s="1267" t="str">
        <f t="shared" si="2"/>
        <v>Base de referencia</v>
      </c>
      <c r="F122" t="s">
        <v>28</v>
      </c>
      <c r="G122" t="s">
        <v>1364</v>
      </c>
      <c r="H122" t="s">
        <v>1398</v>
      </c>
    </row>
    <row r="123" spans="1:8" x14ac:dyDescent="0.25">
      <c r="A123" t="s">
        <v>1394</v>
      </c>
      <c r="B123" s="1267">
        <v>121</v>
      </c>
      <c r="D123" s="1267" t="str">
        <f t="shared" si="3"/>
        <v>=Vlookup("121",Translations!F3:H800,1,0)</v>
      </c>
      <c r="E123" s="1267" t="str">
        <f t="shared" si="2"/>
        <v>N#</v>
      </c>
      <c r="F123" t="s">
        <v>33</v>
      </c>
      <c r="G123" t="s">
        <v>33</v>
      </c>
      <c r="H123" t="s">
        <v>33</v>
      </c>
    </row>
    <row r="124" spans="1:8" x14ac:dyDescent="0.25">
      <c r="A124" t="s">
        <v>1394</v>
      </c>
      <c r="B124" s="1267">
        <v>122</v>
      </c>
      <c r="D124" s="1267" t="str">
        <f t="shared" si="3"/>
        <v>=Vlookup("122",Translations!F3:H800,1,0)</v>
      </c>
      <c r="E124" s="1267" t="str">
        <f t="shared" si="2"/>
        <v>D#</v>
      </c>
      <c r="F124" t="s">
        <v>34</v>
      </c>
      <c r="G124" t="s">
        <v>34</v>
      </c>
      <c r="H124" t="s">
        <v>34</v>
      </c>
    </row>
    <row r="125" spans="1:8" x14ac:dyDescent="0.25">
      <c r="A125" t="s">
        <v>1394</v>
      </c>
      <c r="B125" s="1267">
        <v>123</v>
      </c>
      <c r="D125" s="1267" t="str">
        <f t="shared" si="3"/>
        <v>=Vlookup("123",Translations!F3:H800,1,0)</v>
      </c>
      <c r="E125" s="1267" t="str">
        <f t="shared" si="2"/>
        <v>%</v>
      </c>
      <c r="F125" t="s">
        <v>35</v>
      </c>
      <c r="G125" t="s">
        <v>35</v>
      </c>
      <c r="H125" t="s">
        <v>35</v>
      </c>
    </row>
    <row r="126" spans="1:8" x14ac:dyDescent="0.25">
      <c r="A126" t="s">
        <v>1394</v>
      </c>
      <c r="B126" s="1267">
        <v>124</v>
      </c>
      <c r="D126" s="1267" t="str">
        <f t="shared" si="3"/>
        <v>=Vlookup("124",Translations!F3:H800,1,0)</v>
      </c>
      <c r="E126" s="1267" t="str">
        <f t="shared" si="2"/>
        <v>Año</v>
      </c>
      <c r="F126" t="s">
        <v>31</v>
      </c>
      <c r="G126" t="s">
        <v>1341</v>
      </c>
      <c r="H126" t="s">
        <v>1342</v>
      </c>
    </row>
    <row r="127" spans="1:8" x14ac:dyDescent="0.25">
      <c r="A127" t="s">
        <v>1394</v>
      </c>
      <c r="B127" s="1267">
        <v>125</v>
      </c>
      <c r="D127" s="1267" t="str">
        <f t="shared" si="3"/>
        <v>=Vlookup("125",Translations!F3:H800,1,0)</v>
      </c>
      <c r="E127" s="1267" t="str">
        <f t="shared" si="2"/>
        <v>Fuente</v>
      </c>
      <c r="F127" t="s">
        <v>40</v>
      </c>
      <c r="G127" t="s">
        <v>40</v>
      </c>
      <c r="H127" t="s">
        <v>1366</v>
      </c>
    </row>
    <row r="128" spans="1:8" x14ac:dyDescent="0.25">
      <c r="A128" t="s">
        <v>1394</v>
      </c>
      <c r="B128" s="1267">
        <v>126</v>
      </c>
      <c r="D128" s="1267" t="str">
        <f t="shared" si="3"/>
        <v>=Vlookup("126",Translations!F3:H800,1,0)</v>
      </c>
      <c r="E128" s="1267" t="str">
        <f t="shared" si="2"/>
        <v>Resultados</v>
      </c>
      <c r="F128" t="s">
        <v>1399</v>
      </c>
      <c r="G128" t="s">
        <v>1368</v>
      </c>
      <c r="H128" t="s">
        <v>1369</v>
      </c>
    </row>
    <row r="129" spans="1:8" x14ac:dyDescent="0.25">
      <c r="A129" t="s">
        <v>1394</v>
      </c>
      <c r="B129" s="1267">
        <v>127</v>
      </c>
      <c r="D129" s="1267" t="str">
        <f t="shared" si="3"/>
        <v>=Vlookup("127",Translations!F3:H800,1,0)</v>
      </c>
      <c r="E129" s="1267" t="str">
        <f t="shared" si="2"/>
        <v>N#</v>
      </c>
      <c r="F129" t="s">
        <v>33</v>
      </c>
      <c r="G129" t="s">
        <v>33</v>
      </c>
      <c r="H129" t="s">
        <v>33</v>
      </c>
    </row>
    <row r="130" spans="1:8" x14ac:dyDescent="0.25">
      <c r="A130" t="s">
        <v>1394</v>
      </c>
      <c r="B130" s="1267">
        <v>128</v>
      </c>
      <c r="D130" s="1267" t="str">
        <f t="shared" si="3"/>
        <v>=Vlookup("128",Translations!F3:H800,1,0)</v>
      </c>
      <c r="E130" s="1267" t="str">
        <f t="shared" si="2"/>
        <v>D#</v>
      </c>
      <c r="F130" t="s">
        <v>34</v>
      </c>
      <c r="G130" t="s">
        <v>34</v>
      </c>
      <c r="H130" t="s">
        <v>34</v>
      </c>
    </row>
    <row r="131" spans="1:8" x14ac:dyDescent="0.25">
      <c r="A131" t="s">
        <v>1394</v>
      </c>
      <c r="B131" s="1267">
        <v>129</v>
      </c>
      <c r="D131" s="1267" t="str">
        <f t="shared" si="3"/>
        <v>=Vlookup("129",Translations!F3:H800,1,0)</v>
      </c>
      <c r="E131" s="1267" t="str">
        <f t="shared" ref="E131:E194" si="4">IF(LangOffset=0,F131,IF(LangOffset=1,G131,IF(LangOffset=2,H131)))</f>
        <v>%</v>
      </c>
      <c r="F131" t="s">
        <v>35</v>
      </c>
      <c r="G131" t="s">
        <v>35</v>
      </c>
      <c r="H131" t="s">
        <v>35</v>
      </c>
    </row>
    <row r="132" spans="1:8" x14ac:dyDescent="0.25">
      <c r="A132" t="s">
        <v>1394</v>
      </c>
      <c r="B132" s="1267">
        <v>130</v>
      </c>
      <c r="D132" s="1267" t="str">
        <f t="shared" ref="D132:D195" si="5">"=Vlookup("""&amp;B132&amp;""",Translations!F3:H800,1,0)"</f>
        <v>=Vlookup("130",Translations!F3:H800,1,0)</v>
      </c>
      <c r="E132" s="1267" t="str">
        <f t="shared" si="4"/>
        <v>Fuente</v>
      </c>
      <c r="F132" t="s">
        <v>40</v>
      </c>
      <c r="G132" t="s">
        <v>40</v>
      </c>
      <c r="H132" t="s">
        <v>1366</v>
      </c>
    </row>
    <row r="133" spans="1:8" x14ac:dyDescent="0.25">
      <c r="A133" t="s">
        <v>1394</v>
      </c>
      <c r="B133" s="1267">
        <v>131</v>
      </c>
      <c r="D133" s="1267" t="str">
        <f t="shared" si="5"/>
        <v>=Vlookup("131",Translations!F3:H800,1,0)</v>
      </c>
      <c r="E133" s="1267" t="str">
        <f t="shared" si="4"/>
        <v>Comentarios</v>
      </c>
      <c r="F133" t="s">
        <v>42</v>
      </c>
      <c r="G133" t="s">
        <v>1370</v>
      </c>
      <c r="H133" t="s">
        <v>1371</v>
      </c>
    </row>
    <row r="134" spans="1:8" x14ac:dyDescent="0.25">
      <c r="A134" t="s">
        <v>1394</v>
      </c>
      <c r="B134" s="1267">
        <v>132</v>
      </c>
      <c r="D134" s="1267" t="str">
        <f t="shared" si="5"/>
        <v>=Vlookup("132",Translations!F3:H800,1,0)</v>
      </c>
      <c r="E134" s="1267" t="str">
        <f t="shared" si="4"/>
        <v>Verified Results</v>
      </c>
      <c r="F134" t="s">
        <v>1400</v>
      </c>
      <c r="G134" t="s">
        <v>1400</v>
      </c>
      <c r="H134" t="s">
        <v>1400</v>
      </c>
    </row>
    <row r="135" spans="1:8" x14ac:dyDescent="0.25">
      <c r="A135" t="s">
        <v>1394</v>
      </c>
      <c r="B135" s="1267">
        <v>133</v>
      </c>
      <c r="D135" s="1267" t="str">
        <f t="shared" si="5"/>
        <v>=Vlookup("133",Translations!F3:H800,1,0)</v>
      </c>
      <c r="E135" s="1267" t="str">
        <f t="shared" si="4"/>
        <v>N#</v>
      </c>
      <c r="F135" t="s">
        <v>33</v>
      </c>
      <c r="G135" t="s">
        <v>33</v>
      </c>
      <c r="H135" t="s">
        <v>33</v>
      </c>
    </row>
    <row r="136" spans="1:8" x14ac:dyDescent="0.25">
      <c r="A136" t="s">
        <v>1394</v>
      </c>
      <c r="B136" s="1267">
        <v>134</v>
      </c>
      <c r="D136" s="1267" t="str">
        <f t="shared" si="5"/>
        <v>=Vlookup("134",Translations!F3:H800,1,0)</v>
      </c>
      <c r="E136" s="1267" t="str">
        <f t="shared" si="4"/>
        <v>D#</v>
      </c>
      <c r="F136" t="s">
        <v>34</v>
      </c>
      <c r="G136" t="s">
        <v>34</v>
      </c>
      <c r="H136" t="s">
        <v>34</v>
      </c>
    </row>
    <row r="137" spans="1:8" x14ac:dyDescent="0.25">
      <c r="A137" t="s">
        <v>1394</v>
      </c>
      <c r="B137" s="1267">
        <v>135</v>
      </c>
      <c r="D137" s="1267" t="str">
        <f t="shared" si="5"/>
        <v>=Vlookup("135",Translations!F3:H800,1,0)</v>
      </c>
      <c r="E137" s="1267" t="str">
        <f t="shared" si="4"/>
        <v>%</v>
      </c>
      <c r="F137" t="s">
        <v>35</v>
      </c>
      <c r="G137" t="s">
        <v>35</v>
      </c>
      <c r="H137" t="s">
        <v>35</v>
      </c>
    </row>
    <row r="138" spans="1:8" x14ac:dyDescent="0.25">
      <c r="A138" t="s">
        <v>1394</v>
      </c>
      <c r="B138" s="1267">
        <v>136</v>
      </c>
      <c r="D138" s="1267" t="str">
        <f t="shared" si="5"/>
        <v>=Vlookup("136",Translations!F3:H800,1,0)</v>
      </c>
      <c r="E138" s="1267" t="str">
        <f t="shared" si="4"/>
        <v>Source</v>
      </c>
      <c r="F138" t="s">
        <v>40</v>
      </c>
      <c r="G138" t="s">
        <v>40</v>
      </c>
      <c r="H138" t="s">
        <v>40</v>
      </c>
    </row>
    <row r="139" spans="1:8" x14ac:dyDescent="0.25">
      <c r="A139" t="s">
        <v>1394</v>
      </c>
      <c r="B139" s="1267">
        <v>137</v>
      </c>
      <c r="D139" s="1267" t="str">
        <f t="shared" si="5"/>
        <v>=Vlookup("137",Translations!F3:H800,1,0)</v>
      </c>
      <c r="E139" s="1267" t="str">
        <f t="shared" si="4"/>
        <v>Comments</v>
      </c>
      <c r="F139" t="s">
        <v>42</v>
      </c>
      <c r="G139" t="s">
        <v>42</v>
      </c>
      <c r="H139" t="s">
        <v>42</v>
      </c>
    </row>
    <row r="140" spans="1:8" x14ac:dyDescent="0.25">
      <c r="A140" t="s">
        <v>1401</v>
      </c>
      <c r="B140" s="1267">
        <v>138</v>
      </c>
      <c r="D140" s="1267" t="str">
        <f t="shared" si="5"/>
        <v>=Vlookup("138",Translations!F3:H800,1,0)</v>
      </c>
      <c r="E140" s="1267" t="str">
        <f t="shared" si="4"/>
        <v>Informe de progreso y solicitud de desembolso</v>
      </c>
      <c r="F140" t="s">
        <v>0</v>
      </c>
      <c r="G140" t="s">
        <v>1260</v>
      </c>
      <c r="H140" t="s">
        <v>1261</v>
      </c>
    </row>
    <row r="141" spans="1:8" x14ac:dyDescent="0.25">
      <c r="A141" t="s">
        <v>1401</v>
      </c>
      <c r="B141" s="1267">
        <v>139</v>
      </c>
      <c r="D141" s="1267" t="str">
        <f t="shared" si="5"/>
        <v>=Vlookup("139",Translations!F3:H800,1,0)</v>
      </c>
      <c r="E141" s="1267" t="str">
        <f t="shared" si="4"/>
        <v>Sección 1: Información programática</v>
      </c>
      <c r="F141" t="s">
        <v>23</v>
      </c>
      <c r="G141" t="s">
        <v>1402</v>
      </c>
      <c r="H141" t="s">
        <v>1325</v>
      </c>
    </row>
    <row r="142" spans="1:8" x14ac:dyDescent="0.25">
      <c r="A142" t="s">
        <v>1401</v>
      </c>
      <c r="B142" s="1267">
        <v>140</v>
      </c>
      <c r="D142" s="1267" t="str">
        <f t="shared" si="5"/>
        <v>=Vlookup("140",Translations!F3:H800,1,0)</v>
      </c>
      <c r="E142" s="1267" t="str">
        <f t="shared" si="4"/>
        <v>Nota: introduzca únicamente las medidas de seguimiento del plan de trabajo sobre las que debe informarse en el periodo de notificación.</v>
      </c>
      <c r="F142" t="s">
        <v>1403</v>
      </c>
      <c r="G142" t="s">
        <v>1404</v>
      </c>
      <c r="H142" t="s">
        <v>1405</v>
      </c>
    </row>
    <row r="143" spans="1:8" x14ac:dyDescent="0.25">
      <c r="A143" t="s">
        <v>1401</v>
      </c>
      <c r="B143" s="1267">
        <v>141</v>
      </c>
      <c r="D143" s="1267" t="str">
        <f t="shared" si="5"/>
        <v>=Vlookup("141",Translations!F3:H800,1,0)</v>
      </c>
      <c r="E143" s="1267" t="str">
        <f t="shared" si="4"/>
        <v>C- Medidas de seguimiento del plan de trabajo</v>
      </c>
      <c r="F143" t="s">
        <v>496</v>
      </c>
      <c r="G143" t="s">
        <v>1406</v>
      </c>
      <c r="H143" t="s">
        <v>1407</v>
      </c>
    </row>
    <row r="144" spans="1:8" x14ac:dyDescent="0.25">
      <c r="A144" t="s">
        <v>1401</v>
      </c>
      <c r="B144" s="1267">
        <v>142</v>
      </c>
      <c r="D144" s="1267" t="str">
        <f t="shared" si="5"/>
        <v>=Vlookup("142",Translations!F3:H800,1,0)</v>
      </c>
      <c r="E144" s="1267" t="str">
        <f t="shared" si="4"/>
        <v>Módulo</v>
      </c>
      <c r="F144" t="s">
        <v>1408</v>
      </c>
      <c r="G144" t="s">
        <v>63</v>
      </c>
      <c r="H144" t="s">
        <v>1381</v>
      </c>
    </row>
    <row r="145" spans="1:9" x14ac:dyDescent="0.25">
      <c r="A145" t="s">
        <v>1401</v>
      </c>
      <c r="B145" s="1267">
        <v>143</v>
      </c>
      <c r="D145" s="1267" t="str">
        <f t="shared" si="5"/>
        <v>=Vlookup("143",Translations!F3:H800,1,0)</v>
      </c>
      <c r="E145" s="1267" t="str">
        <f t="shared" si="4"/>
        <v>Intervención</v>
      </c>
      <c r="F145" t="s">
        <v>115</v>
      </c>
      <c r="G145" t="s">
        <v>115</v>
      </c>
      <c r="H145" t="s">
        <v>1409</v>
      </c>
    </row>
    <row r="146" spans="1:9" x14ac:dyDescent="0.25">
      <c r="A146" t="s">
        <v>1401</v>
      </c>
      <c r="B146" s="1267">
        <v>144</v>
      </c>
      <c r="D146" s="1267" t="str">
        <f t="shared" si="5"/>
        <v>=Vlookup("144",Translations!F3:H800,1,0)</v>
      </c>
      <c r="E146" s="1267" t="str">
        <f t="shared" si="4"/>
        <v>Intervención personalizado</v>
      </c>
      <c r="F146" t="s">
        <v>497</v>
      </c>
      <c r="G146" t="s">
        <v>1967</v>
      </c>
      <c r="H146" t="s">
        <v>1411</v>
      </c>
    </row>
    <row r="147" spans="1:9" x14ac:dyDescent="0.25">
      <c r="A147" t="s">
        <v>1401</v>
      </c>
      <c r="B147" s="1267">
        <v>145</v>
      </c>
      <c r="D147" s="1267" t="str">
        <f t="shared" si="5"/>
        <v>=Vlookup("145",Translations!F3:H800,1,0)</v>
      </c>
      <c r="E147" s="1267" t="str">
        <f t="shared" si="4"/>
        <v>Actividad</v>
      </c>
      <c r="F147" t="s">
        <v>498</v>
      </c>
      <c r="G147" s="1267" t="s">
        <v>1410</v>
      </c>
      <c r="H147" t="s">
        <v>1413</v>
      </c>
    </row>
    <row r="148" spans="1:9" x14ac:dyDescent="0.25">
      <c r="A148" t="s">
        <v>1401</v>
      </c>
      <c r="B148" s="1267">
        <v>146</v>
      </c>
      <c r="D148" s="1267" t="str">
        <f t="shared" si="5"/>
        <v>=Vlookup("146",Translations!F3:H800,1,0)</v>
      </c>
      <c r="E148" s="1267" t="str">
        <f t="shared" si="4"/>
        <v>Detalles de la actividad: objetivos/metas</v>
      </c>
      <c r="F148" t="s">
        <v>1414</v>
      </c>
      <c r="G148" s="1267" t="s">
        <v>1412</v>
      </c>
      <c r="H148" t="s">
        <v>1415</v>
      </c>
      <c r="I148" t="s">
        <v>1417</v>
      </c>
    </row>
    <row r="149" spans="1:9" x14ac:dyDescent="0.25">
      <c r="A149" t="s">
        <v>1401</v>
      </c>
      <c r="B149" s="1267">
        <v>147</v>
      </c>
      <c r="D149" s="1267" t="str">
        <f t="shared" si="5"/>
        <v>=Vlookup("147",Translations!F3:H800,1,0)</v>
      </c>
      <c r="E149" s="1267" t="str">
        <f t="shared" si="4"/>
        <v>Criterios para la realización</v>
      </c>
      <c r="F149" t="s">
        <v>1416</v>
      </c>
      <c r="G149" s="1266" t="s">
        <v>1968</v>
      </c>
      <c r="H149" t="s">
        <v>1418</v>
      </c>
    </row>
    <row r="150" spans="1:9" x14ac:dyDescent="0.25">
      <c r="A150" t="s">
        <v>1401</v>
      </c>
      <c r="B150" s="1267">
        <v>148</v>
      </c>
      <c r="D150" s="1267" t="str">
        <f t="shared" si="5"/>
        <v>=Vlookup("148",Translations!F3:H800,1,0)</v>
      </c>
      <c r="E150" s="1267" t="str">
        <f t="shared" si="4"/>
        <v>País (pertinente en las subvenciones multipaís)</v>
      </c>
      <c r="F150" t="s">
        <v>1006</v>
      </c>
      <c r="G150" t="s">
        <v>1419</v>
      </c>
      <c r="H150" t="s">
        <v>1420</v>
      </c>
    </row>
    <row r="151" spans="1:9" x14ac:dyDescent="0.25">
      <c r="A151" t="s">
        <v>1401</v>
      </c>
      <c r="B151" s="1267">
        <v>149</v>
      </c>
      <c r="D151" s="1267" t="str">
        <f t="shared" si="5"/>
        <v>=Vlookup("149",Translations!F3:H800,1,0)</v>
      </c>
      <c r="E151" s="1267" t="str">
        <f t="shared" si="4"/>
        <v>Situación de los progresos</v>
      </c>
      <c r="F151" t="s">
        <v>502</v>
      </c>
      <c r="G151" s="1267" t="s">
        <v>502</v>
      </c>
      <c r="H151" t="s">
        <v>1422</v>
      </c>
    </row>
    <row r="152" spans="1:9" x14ac:dyDescent="0.25">
      <c r="A152" t="s">
        <v>1401</v>
      </c>
      <c r="B152" s="1267">
        <v>150</v>
      </c>
      <c r="D152" s="1267" t="str">
        <f t="shared" si="5"/>
        <v>=Vlookup("150",Translations!F3:H800,1,0)</v>
      </c>
      <c r="E152" s="1267" t="str">
        <f t="shared" si="4"/>
        <v>Calificación</v>
      </c>
      <c r="F152" t="s">
        <v>503</v>
      </c>
      <c r="G152" t="s">
        <v>1421</v>
      </c>
      <c r="H152" t="s">
        <v>1424</v>
      </c>
    </row>
    <row r="153" spans="1:9" x14ac:dyDescent="0.25">
      <c r="A153" t="s">
        <v>1401</v>
      </c>
      <c r="B153" s="1267">
        <v>151</v>
      </c>
      <c r="D153" s="1267" t="str">
        <f t="shared" si="5"/>
        <v>=Vlookup("151",Translations!F3:H800,1,0)</v>
      </c>
      <c r="E153" s="1267" t="str">
        <f t="shared" si="4"/>
        <v>Causas de la variación con respecto a las actividades y los objetivos del plan de trabajo</v>
      </c>
      <c r="F153" t="s">
        <v>504</v>
      </c>
      <c r="G153" t="s">
        <v>1423</v>
      </c>
      <c r="H153" t="s">
        <v>1425</v>
      </c>
    </row>
    <row r="154" spans="1:9" x14ac:dyDescent="0.25">
      <c r="A154" t="s">
        <v>1401</v>
      </c>
      <c r="B154" s="1267">
        <v>152</v>
      </c>
      <c r="D154" s="1267" t="str">
        <f t="shared" si="5"/>
        <v>=Vlookup("152",Translations!F3:H800,1,0)</v>
      </c>
      <c r="E154" s="1267" t="str">
        <f t="shared" si="4"/>
        <v>Progress Status</v>
      </c>
      <c r="F154" t="s">
        <v>502</v>
      </c>
      <c r="G154" s="1267" t="s">
        <v>502</v>
      </c>
      <c r="H154" t="s">
        <v>502</v>
      </c>
    </row>
    <row r="155" spans="1:9" x14ac:dyDescent="0.25">
      <c r="A155" t="s">
        <v>1401</v>
      </c>
      <c r="B155" s="1267">
        <v>153</v>
      </c>
      <c r="D155" s="1267" t="str">
        <f t="shared" si="5"/>
        <v>=Vlookup("153",Translations!F3:H800,1,0)</v>
      </c>
      <c r="E155" s="1267" t="str">
        <f t="shared" si="4"/>
        <v>Verified Score</v>
      </c>
      <c r="F155" t="s">
        <v>505</v>
      </c>
      <c r="G155" s="1266" t="s">
        <v>1966</v>
      </c>
      <c r="H155" t="s">
        <v>505</v>
      </c>
    </row>
    <row r="156" spans="1:9" ht="75" x14ac:dyDescent="0.25">
      <c r="A156" t="s">
        <v>1401</v>
      </c>
      <c r="B156" s="1267">
        <v>154</v>
      </c>
      <c r="D156" s="1267" t="str">
        <f t="shared" si="5"/>
        <v>=Vlookup("154",Translations!F3:H800,1,0)</v>
      </c>
      <c r="E156" s="1267" t="str">
        <f t="shared" si="4"/>
        <v>LFA analysis of progress and any variance between targets and results, and any other comments
(this should not be a “Copy and Paste” of the reasons provided by the PR)</v>
      </c>
      <c r="F156" s="1266" t="s">
        <v>506</v>
      </c>
      <c r="G156" s="1266" t="s">
        <v>506</v>
      </c>
      <c r="H156" s="1266" t="s">
        <v>506</v>
      </c>
    </row>
    <row r="157" spans="1:9" x14ac:dyDescent="0.25">
      <c r="A157" t="s">
        <v>1426</v>
      </c>
      <c r="B157" s="1267">
        <v>155</v>
      </c>
      <c r="D157" s="1267" t="str">
        <f t="shared" si="5"/>
        <v>=Vlookup("155",Translations!F3:H800,1,0)</v>
      </c>
      <c r="E157" s="1267" t="str">
        <f t="shared" si="4"/>
        <v>Informe de progreso y solicitud de desembolso</v>
      </c>
      <c r="F157" t="s">
        <v>0</v>
      </c>
      <c r="G157" s="1267" t="s">
        <v>1260</v>
      </c>
      <c r="H157" t="s">
        <v>1261</v>
      </c>
    </row>
    <row r="158" spans="1:9" x14ac:dyDescent="0.25">
      <c r="A158" t="s">
        <v>1426</v>
      </c>
      <c r="B158" s="1267">
        <v>156</v>
      </c>
      <c r="D158" s="1267" t="str">
        <f t="shared" si="5"/>
        <v>=Vlookup("156",Translations!F3:H800,1,0)</v>
      </c>
      <c r="E158" s="1267" t="str">
        <f t="shared" si="4"/>
        <v>Sección 2: Información financiera</v>
      </c>
      <c r="F158" t="s">
        <v>198</v>
      </c>
      <c r="G158" t="s">
        <v>1427</v>
      </c>
      <c r="H158" t="s">
        <v>1428</v>
      </c>
    </row>
    <row r="159" spans="1:9" x14ac:dyDescent="0.25">
      <c r="A159" t="s">
        <v>1426</v>
      </c>
      <c r="B159" s="1267">
        <v>157</v>
      </c>
      <c r="D159" s="1267" t="str">
        <f t="shared" si="5"/>
        <v>=Vlookup("157",Translations!F3:H800,1,0)</v>
      </c>
      <c r="E159" s="1267" t="str">
        <f t="shared" si="4"/>
        <v>Periodo de avances financieros</v>
      </c>
      <c r="F159" t="s">
        <v>12</v>
      </c>
      <c r="G159" t="s">
        <v>1306</v>
      </c>
      <c r="H159" t="s">
        <v>1307</v>
      </c>
    </row>
    <row r="160" spans="1:9" x14ac:dyDescent="0.25">
      <c r="A160" t="s">
        <v>1426</v>
      </c>
      <c r="B160" s="1267">
        <v>158</v>
      </c>
      <c r="D160" s="1267" t="str">
        <f t="shared" si="5"/>
        <v>=Vlookup("158",Translations!F3:H800,1,0)</v>
      </c>
      <c r="E160" s="1267" t="str">
        <f t="shared" si="4"/>
        <v>Fecha de inicio:</v>
      </c>
      <c r="F160" t="s">
        <v>15</v>
      </c>
      <c r="G160" t="s">
        <v>1297</v>
      </c>
      <c r="H160" t="s">
        <v>1298</v>
      </c>
    </row>
    <row r="161" spans="1:8" x14ac:dyDescent="0.25">
      <c r="A161" t="s">
        <v>1426</v>
      </c>
      <c r="B161" s="1267">
        <v>159</v>
      </c>
      <c r="D161" s="1267" t="str">
        <f t="shared" si="5"/>
        <v>=Vlookup("159",Translations!F3:H800,1,0)</v>
      </c>
      <c r="E161" s="1267" t="str">
        <f t="shared" si="4"/>
        <v>Fecha final:</v>
      </c>
      <c r="F161" t="s">
        <v>14</v>
      </c>
      <c r="G161" t="s">
        <v>1300</v>
      </c>
      <c r="H161" t="s">
        <v>1301</v>
      </c>
    </row>
    <row r="162" spans="1:8" x14ac:dyDescent="0.25">
      <c r="A162" t="s">
        <v>1426</v>
      </c>
      <c r="B162" s="1267">
        <v>160</v>
      </c>
      <c r="D162" s="1267" t="str">
        <f t="shared" si="5"/>
        <v>=Vlookup("160",Translations!F3:H800,1,0)</v>
      </c>
      <c r="E162" s="1267" t="str">
        <f t="shared" si="4"/>
        <v>Periodo acumulativo de avances financieros</v>
      </c>
      <c r="F162" t="s">
        <v>197</v>
      </c>
      <c r="G162" t="s">
        <v>197</v>
      </c>
      <c r="H162" t="s">
        <v>1429</v>
      </c>
    </row>
    <row r="163" spans="1:8" x14ac:dyDescent="0.25">
      <c r="A163" t="s">
        <v>1426</v>
      </c>
      <c r="B163" s="1267">
        <v>161</v>
      </c>
      <c r="D163" s="1267" t="str">
        <f t="shared" si="5"/>
        <v>=Vlookup("161",Translations!F3:H800,1,0)</v>
      </c>
      <c r="E163" s="1267" t="str">
        <f t="shared" si="4"/>
        <v>Fecha de inicio:</v>
      </c>
      <c r="F163" t="s">
        <v>15</v>
      </c>
      <c r="G163" t="s">
        <v>1297</v>
      </c>
      <c r="H163" t="s">
        <v>1298</v>
      </c>
    </row>
    <row r="164" spans="1:8" x14ac:dyDescent="0.25">
      <c r="A164" t="s">
        <v>1426</v>
      </c>
      <c r="B164" s="1267">
        <v>162</v>
      </c>
      <c r="D164" s="1267" t="str">
        <f t="shared" si="5"/>
        <v>=Vlookup("162",Translations!F3:H800,1,0)</v>
      </c>
      <c r="E164" s="1267" t="str">
        <f t="shared" si="4"/>
        <v>Fecha final:</v>
      </c>
      <c r="F164" t="s">
        <v>14</v>
      </c>
      <c r="G164" t="s">
        <v>1300</v>
      </c>
      <c r="H164" t="s">
        <v>1301</v>
      </c>
    </row>
    <row r="165" spans="1:8" x14ac:dyDescent="0.25">
      <c r="A165" t="s">
        <v>1426</v>
      </c>
      <c r="B165" s="1267">
        <v>163</v>
      </c>
      <c r="D165" s="1267" t="str">
        <f t="shared" si="5"/>
        <v>=Vlookup("163",Translations!F3:H800,1,0)</v>
      </c>
      <c r="E165" s="1267" t="str">
        <f t="shared" si="4"/>
        <v>Variación total del presupuesto del Receptor Principal y análisis de absorción del financiamiento</v>
      </c>
      <c r="F165" t="s">
        <v>216</v>
      </c>
      <c r="G165" t="s">
        <v>1430</v>
      </c>
      <c r="H165" t="s">
        <v>1971</v>
      </c>
    </row>
    <row r="166" spans="1:8" x14ac:dyDescent="0.25">
      <c r="A166" t="s">
        <v>1426</v>
      </c>
      <c r="B166" s="1267">
        <v>164</v>
      </c>
      <c r="D166" s="1267" t="str">
        <f t="shared" si="5"/>
        <v>=Vlookup("164",Translations!F3:H800,1,0)</v>
      </c>
      <c r="E166" s="1267" t="str">
        <f t="shared" si="4"/>
        <v>Principal Recipient</v>
      </c>
      <c r="F166" t="s">
        <v>120</v>
      </c>
      <c r="G166" t="s">
        <v>120</v>
      </c>
      <c r="H166" t="s">
        <v>120</v>
      </c>
    </row>
    <row r="167" spans="1:8" ht="30" x14ac:dyDescent="0.25">
      <c r="A167" t="s">
        <v>1426</v>
      </c>
      <c r="B167" s="1267">
        <v>165</v>
      </c>
      <c r="D167" s="1267" t="str">
        <f t="shared" si="5"/>
        <v>=Vlookup("165",Translations!F3:H800,1,0)</v>
      </c>
      <c r="E167" s="1267" t="str">
        <f t="shared" si="4"/>
        <v>(1) 
Nombre del SR</v>
      </c>
      <c r="F167" s="1266" t="s">
        <v>214</v>
      </c>
      <c r="G167" s="1266" t="s">
        <v>1431</v>
      </c>
      <c r="H167" s="1266" t="s">
        <v>1432</v>
      </c>
    </row>
    <row r="168" spans="1:8" ht="60" x14ac:dyDescent="0.25">
      <c r="A168" t="s">
        <v>1426</v>
      </c>
      <c r="B168" s="1267">
        <v>166</v>
      </c>
      <c r="D168" s="1267" t="str">
        <f t="shared" si="5"/>
        <v>=Vlookup("166",Translations!F3:H800,1,0)</v>
      </c>
      <c r="E168" s="1267" t="str">
        <f t="shared" si="4"/>
        <v>(2) 
 Gastos acumulativos del SR en periodos anteriores a nivel del RP</v>
      </c>
      <c r="F168" s="1266" t="s">
        <v>213</v>
      </c>
      <c r="G168" s="1266" t="s">
        <v>1433</v>
      </c>
      <c r="H168" s="1266" t="s">
        <v>1434</v>
      </c>
    </row>
    <row r="169" spans="1:8" ht="45" x14ac:dyDescent="0.25">
      <c r="A169" t="s">
        <v>1426</v>
      </c>
      <c r="B169" s="1267">
        <v>167</v>
      </c>
      <c r="D169" s="1267" t="str">
        <f t="shared" si="5"/>
        <v>=Vlookup("167",Translations!F3:H800,1,0)</v>
      </c>
      <c r="E169" s="1267" t="str">
        <f t="shared" si="4"/>
        <v>(3) 
Anticipos pendientes al SR a nivel del RP</v>
      </c>
      <c r="F169" s="1266" t="s">
        <v>212</v>
      </c>
      <c r="G169" s="1266" t="s">
        <v>1435</v>
      </c>
      <c r="H169" s="1266" t="s">
        <v>1436</v>
      </c>
    </row>
    <row r="170" spans="1:8" ht="45" x14ac:dyDescent="0.25">
      <c r="A170" t="s">
        <v>1426</v>
      </c>
      <c r="B170" s="1267">
        <v>168</v>
      </c>
      <c r="D170" s="1267" t="str">
        <f t="shared" si="5"/>
        <v>=Vlookup("168",Translations!F3:H800,1,0)</v>
      </c>
      <c r="E170" s="1267" t="str">
        <f t="shared" si="4"/>
        <v>(4) 
Desembolsos realizados por el RP</v>
      </c>
      <c r="F170" s="1266" t="s">
        <v>211</v>
      </c>
      <c r="G170" s="1266" t="s">
        <v>1437</v>
      </c>
      <c r="H170" s="1266" t="s">
        <v>1438</v>
      </c>
    </row>
    <row r="171" spans="1:8" ht="30" x14ac:dyDescent="0.25">
      <c r="A171" t="s">
        <v>1426</v>
      </c>
      <c r="B171" s="1267">
        <v>169</v>
      </c>
      <c r="D171" s="1267" t="str">
        <f t="shared" si="5"/>
        <v>=Vlookup("169",Translations!F3:H800,1,0)</v>
      </c>
      <c r="E171" s="1267" t="str">
        <f t="shared" si="4"/>
        <v>(5) 
Otros ingresos*</v>
      </c>
      <c r="F171" s="1266" t="s">
        <v>210</v>
      </c>
      <c r="G171" s="1266" t="s">
        <v>1439</v>
      </c>
      <c r="H171" s="1266" t="s">
        <v>1440</v>
      </c>
    </row>
    <row r="172" spans="1:8" ht="45" x14ac:dyDescent="0.25">
      <c r="A172" t="s">
        <v>1426</v>
      </c>
      <c r="B172" s="1267">
        <v>170</v>
      </c>
      <c r="D172" s="1267" t="str">
        <f t="shared" si="5"/>
        <v>=Vlookup("170",Translations!F3:H800,1,0)</v>
      </c>
      <c r="E172" s="1267" t="str">
        <f t="shared" si="4"/>
        <v>(6) 
Gastos validados por el RP</v>
      </c>
      <c r="F172" s="1266" t="s">
        <v>209</v>
      </c>
      <c r="G172" s="1266" t="s">
        <v>1441</v>
      </c>
      <c r="H172" s="1266" t="s">
        <v>1442</v>
      </c>
    </row>
    <row r="173" spans="1:8" ht="60" x14ac:dyDescent="0.25">
      <c r="A173" t="s">
        <v>1426</v>
      </c>
      <c r="B173" s="1267">
        <v>171</v>
      </c>
      <c r="D173" s="1267" t="str">
        <f t="shared" si="5"/>
        <v>=Vlookup("171",Translations!F3:H800,1,0)</v>
      </c>
      <c r="E173" s="1267" t="str">
        <f t="shared" si="4"/>
        <v>(7)
Reembolsos recibidos por los subreceptores</v>
      </c>
      <c r="F173" s="1266" t="s">
        <v>208</v>
      </c>
      <c r="G173" s="1266" t="s">
        <v>1948</v>
      </c>
      <c r="H173" s="1266" t="s">
        <v>1443</v>
      </c>
    </row>
    <row r="174" spans="1:8" ht="60" x14ac:dyDescent="0.25">
      <c r="A174" t="s">
        <v>1426</v>
      </c>
      <c r="B174" s="1267">
        <v>172</v>
      </c>
      <c r="D174" s="1267" t="str">
        <f t="shared" si="5"/>
        <v>=Vlookup("172",Translations!F3:H800,1,0)</v>
      </c>
      <c r="E174" s="1267" t="str">
        <f t="shared" si="4"/>
        <v>(8) 
Saldo de cierre del SR a nivel del RP</v>
      </c>
      <c r="F174" s="1266" t="s">
        <v>207</v>
      </c>
      <c r="G174" s="1266" t="s">
        <v>1444</v>
      </c>
      <c r="H174" s="1266" t="s">
        <v>1445</v>
      </c>
    </row>
    <row r="175" spans="1:8" ht="45" x14ac:dyDescent="0.25">
      <c r="A175" t="s">
        <v>1426</v>
      </c>
      <c r="B175" s="1267">
        <v>173</v>
      </c>
      <c r="D175" s="1267" t="str">
        <f t="shared" si="5"/>
        <v>=Vlookup("173",Translations!F3:H800,1,0)</v>
      </c>
      <c r="E175" s="1267" t="str">
        <f t="shared" si="4"/>
        <v>(9) 
Saldo de caja real del SR (si corresponde)</v>
      </c>
      <c r="F175" s="1266" t="s">
        <v>206</v>
      </c>
      <c r="G175" s="1266" t="s">
        <v>1446</v>
      </c>
      <c r="H175" s="1266" t="s">
        <v>1447</v>
      </c>
    </row>
    <row r="176" spans="1:8" ht="45" x14ac:dyDescent="0.25">
      <c r="A176" t="s">
        <v>1426</v>
      </c>
      <c r="B176" s="1267">
        <v>174</v>
      </c>
      <c r="D176" s="1267" t="str">
        <f t="shared" si="5"/>
        <v>=Vlookup("174",Translations!F3:H800,1,0)</v>
      </c>
      <c r="E176" s="1267" t="str">
        <f t="shared" si="4"/>
        <v xml:space="preserve"> (10)
Variaciones en los saldos del SR</v>
      </c>
      <c r="F176" s="1266" t="s">
        <v>205</v>
      </c>
      <c r="G176" s="1266" t="s">
        <v>1448</v>
      </c>
      <c r="H176" s="1266" t="s">
        <v>1449</v>
      </c>
    </row>
    <row r="177" spans="1:8" x14ac:dyDescent="0.25">
      <c r="A177" t="s">
        <v>1426</v>
      </c>
      <c r="B177" s="1267">
        <v>175</v>
      </c>
      <c r="D177" s="1267" t="str">
        <f t="shared" si="5"/>
        <v>=Vlookup("175",Translations!F3:H800,1,0)</v>
      </c>
      <c r="E177" s="1267" t="str">
        <f t="shared" si="4"/>
        <v>Comentarios</v>
      </c>
      <c r="F177" t="s">
        <v>42</v>
      </c>
      <c r="G177" t="s">
        <v>1370</v>
      </c>
      <c r="H177" t="s">
        <v>1371</v>
      </c>
    </row>
    <row r="178" spans="1:8" x14ac:dyDescent="0.25">
      <c r="A178" t="s">
        <v>1426</v>
      </c>
      <c r="B178" s="1267">
        <v>176</v>
      </c>
      <c r="D178" s="1267" t="str">
        <f t="shared" si="5"/>
        <v>=Vlookup("176",Translations!F3:H800,1,0)</v>
      </c>
      <c r="E178" s="1267" t="str">
        <f t="shared" si="4"/>
        <v xml:space="preserve">For Local Fund Agent Use Only </v>
      </c>
      <c r="F178" t="s">
        <v>215</v>
      </c>
      <c r="G178" t="s">
        <v>215</v>
      </c>
      <c r="H178" t="s">
        <v>215</v>
      </c>
    </row>
    <row r="179" spans="1:8" x14ac:dyDescent="0.25">
      <c r="A179" t="s">
        <v>1426</v>
      </c>
      <c r="B179" s="1267">
        <v>177</v>
      </c>
      <c r="D179" s="1267" t="str">
        <f t="shared" si="5"/>
        <v>=Vlookup("177",Translations!F3:H800,1,0)</v>
      </c>
      <c r="E179" s="1267" t="str">
        <f t="shared" si="4"/>
        <v>LFA Adjustments</v>
      </c>
      <c r="F179" t="s">
        <v>110</v>
      </c>
      <c r="G179" t="s">
        <v>110</v>
      </c>
      <c r="H179" t="s">
        <v>110</v>
      </c>
    </row>
    <row r="180" spans="1:8" x14ac:dyDescent="0.25">
      <c r="A180" t="s">
        <v>1426</v>
      </c>
      <c r="B180" s="1267">
        <v>178</v>
      </c>
      <c r="D180" s="1267" t="str">
        <f t="shared" si="5"/>
        <v>=Vlookup("178",Translations!F3:H800,1,0)</v>
      </c>
      <c r="E180" s="1267" t="str">
        <f t="shared" si="4"/>
        <v>As verified by LFA</v>
      </c>
      <c r="F180" t="s">
        <v>109</v>
      </c>
      <c r="G180" t="s">
        <v>109</v>
      </c>
      <c r="H180" t="s">
        <v>109</v>
      </c>
    </row>
    <row r="181" spans="1:8" x14ac:dyDescent="0.25">
      <c r="A181" t="s">
        <v>1426</v>
      </c>
      <c r="B181" s="1267">
        <v>179</v>
      </c>
      <c r="D181" s="1267" t="str">
        <f t="shared" si="5"/>
        <v>=Vlookup("179",Translations!F3:H800,1,0)</v>
      </c>
      <c r="E181" s="1267" t="str">
        <f t="shared" si="4"/>
        <v>Comments</v>
      </c>
      <c r="F181" t="s">
        <v>42</v>
      </c>
      <c r="G181" t="s">
        <v>42</v>
      </c>
      <c r="H181" t="s">
        <v>42</v>
      </c>
    </row>
    <row r="182" spans="1:8" x14ac:dyDescent="0.25">
      <c r="A182" t="s">
        <v>1426</v>
      </c>
      <c r="B182" s="1267">
        <v>180</v>
      </c>
      <c r="D182" s="1267" t="str">
        <f t="shared" si="5"/>
        <v>=Vlookup("180",Translations!F3:H800,1,0)</v>
      </c>
      <c r="E182" s="1267" t="str">
        <f t="shared" si="4"/>
        <v>Total para el periodo del informe</v>
      </c>
      <c r="F182" t="s">
        <v>200</v>
      </c>
      <c r="G182" t="s">
        <v>1450</v>
      </c>
      <c r="H182" t="s">
        <v>1451</v>
      </c>
    </row>
    <row r="183" spans="1:8" x14ac:dyDescent="0.25">
      <c r="A183" t="s">
        <v>1426</v>
      </c>
      <c r="B183" s="1267">
        <v>181</v>
      </c>
      <c r="D183" s="1267" t="str">
        <f t="shared" si="5"/>
        <v>=Vlookup("181",Translations!F3:H800,1,0)</v>
      </c>
      <c r="E183" s="1267" t="str">
        <f t="shared" si="4"/>
        <v>*Incluye ingresos derivados de intereses, actividades generadores de ingresos, etc.</v>
      </c>
      <c r="F183" t="s">
        <v>199</v>
      </c>
      <c r="G183" t="s">
        <v>1452</v>
      </c>
      <c r="H183" t="s">
        <v>1453</v>
      </c>
    </row>
    <row r="184" spans="1:8" x14ac:dyDescent="0.25">
      <c r="A184" t="s">
        <v>1454</v>
      </c>
      <c r="B184" s="1267">
        <v>182</v>
      </c>
      <c r="D184" s="1267" t="str">
        <f t="shared" si="5"/>
        <v>=Vlookup("182",Translations!F3:H800,1,0)</v>
      </c>
      <c r="E184" s="1267" t="str">
        <f t="shared" si="4"/>
        <v>Informe de progreso y solicitud de desembolso</v>
      </c>
      <c r="F184" t="s">
        <v>0</v>
      </c>
      <c r="G184" t="s">
        <v>1260</v>
      </c>
      <c r="H184" t="s">
        <v>1261</v>
      </c>
    </row>
    <row r="185" spans="1:8" x14ac:dyDescent="0.25">
      <c r="A185" t="s">
        <v>1454</v>
      </c>
      <c r="B185" s="1267">
        <v>183</v>
      </c>
      <c r="D185" s="1267" t="str">
        <f t="shared" si="5"/>
        <v>=Vlookup("183",Translations!F3:H800,1,0)</v>
      </c>
      <c r="E185" s="1267" t="str">
        <f t="shared" si="4"/>
        <v>Sección 2: Información financiera</v>
      </c>
      <c r="F185" t="s">
        <v>198</v>
      </c>
      <c r="G185" t="s">
        <v>1427</v>
      </c>
      <c r="H185" t="s">
        <v>1428</v>
      </c>
    </row>
    <row r="186" spans="1:8" x14ac:dyDescent="0.25">
      <c r="A186" t="s">
        <v>1454</v>
      </c>
      <c r="B186" s="1267">
        <v>184</v>
      </c>
      <c r="D186" s="1267" t="str">
        <f t="shared" si="5"/>
        <v>=Vlookup("184",Translations!F3:H800,1,0)</v>
      </c>
      <c r="E186" s="1267" t="str">
        <f t="shared" si="4"/>
        <v>Periodo de avances financieros</v>
      </c>
      <c r="F186" t="s">
        <v>12</v>
      </c>
      <c r="G186" t="s">
        <v>1306</v>
      </c>
      <c r="H186" t="s">
        <v>1307</v>
      </c>
    </row>
    <row r="187" spans="1:8" x14ac:dyDescent="0.25">
      <c r="A187" t="s">
        <v>1454</v>
      </c>
      <c r="B187" s="1267">
        <v>185</v>
      </c>
      <c r="D187" s="1267" t="str">
        <f t="shared" si="5"/>
        <v>=Vlookup("185",Translations!F3:H800,1,0)</v>
      </c>
      <c r="E187" s="1267" t="str">
        <f t="shared" si="4"/>
        <v>Fecha de inicio:</v>
      </c>
      <c r="F187" t="s">
        <v>15</v>
      </c>
      <c r="G187" t="s">
        <v>1297</v>
      </c>
      <c r="H187" t="s">
        <v>1298</v>
      </c>
    </row>
    <row r="188" spans="1:8" x14ac:dyDescent="0.25">
      <c r="A188" t="s">
        <v>1454</v>
      </c>
      <c r="B188" s="1267">
        <v>186</v>
      </c>
      <c r="D188" s="1267" t="str">
        <f t="shared" si="5"/>
        <v>=Vlookup("186",Translations!F3:H800,1,0)</v>
      </c>
      <c r="E188" s="1267" t="str">
        <f t="shared" si="4"/>
        <v>Fecha final:</v>
      </c>
      <c r="F188" t="s">
        <v>14</v>
      </c>
      <c r="G188" t="s">
        <v>1300</v>
      </c>
      <c r="H188" t="s">
        <v>1301</v>
      </c>
    </row>
    <row r="189" spans="1:8" x14ac:dyDescent="0.25">
      <c r="A189" t="s">
        <v>1454</v>
      </c>
      <c r="B189" s="1267">
        <v>187</v>
      </c>
      <c r="D189" s="1267" t="str">
        <f t="shared" si="5"/>
        <v>=Vlookup("187",Translations!F3:H800,1,0)</v>
      </c>
      <c r="E189" s="1267" t="str">
        <f t="shared" si="4"/>
        <v>Periodo acumulativo de avances financieros</v>
      </c>
      <c r="F189" t="s">
        <v>197</v>
      </c>
      <c r="G189" t="s">
        <v>197</v>
      </c>
      <c r="H189" t="s">
        <v>1429</v>
      </c>
    </row>
    <row r="190" spans="1:8" x14ac:dyDescent="0.25">
      <c r="A190" t="s">
        <v>1454</v>
      </c>
      <c r="B190" s="1267">
        <v>188</v>
      </c>
      <c r="D190" s="1267" t="str">
        <f t="shared" si="5"/>
        <v>=Vlookup("188",Translations!F3:H800,1,0)</v>
      </c>
      <c r="E190" s="1267" t="str">
        <f t="shared" si="4"/>
        <v>Fecha de inicio:</v>
      </c>
      <c r="F190" t="s">
        <v>15</v>
      </c>
      <c r="G190" t="s">
        <v>1297</v>
      </c>
      <c r="H190" t="s">
        <v>1298</v>
      </c>
    </row>
    <row r="191" spans="1:8" x14ac:dyDescent="0.25">
      <c r="A191" t="s">
        <v>1454</v>
      </c>
      <c r="B191" s="1267">
        <v>189</v>
      </c>
      <c r="D191" s="1267" t="str">
        <f t="shared" si="5"/>
        <v>=Vlookup("189",Translations!F3:H800,1,0)</v>
      </c>
      <c r="E191" s="1267" t="str">
        <f t="shared" si="4"/>
        <v>Fecha final:</v>
      </c>
      <c r="F191" t="s">
        <v>14</v>
      </c>
      <c r="G191" t="s">
        <v>1300</v>
      </c>
      <c r="H191" t="s">
        <v>1301</v>
      </c>
    </row>
    <row r="192" spans="1:8" x14ac:dyDescent="0.25">
      <c r="A192" t="s">
        <v>1454</v>
      </c>
      <c r="B192" s="1267">
        <v>190</v>
      </c>
      <c r="D192" s="1267" t="str">
        <f t="shared" si="5"/>
        <v>=Vlookup("190",Translations!F3:H800,1,0)</v>
      </c>
      <c r="E192" s="1267" t="str">
        <f t="shared" si="4"/>
        <v>Variación total del presupuesto del RP y análisis de absorción del financiamiento</v>
      </c>
      <c r="F192" t="s">
        <v>240</v>
      </c>
      <c r="G192" t="s">
        <v>1455</v>
      </c>
      <c r="H192" t="s">
        <v>1456</v>
      </c>
    </row>
    <row r="193" spans="1:8" x14ac:dyDescent="0.25">
      <c r="A193" t="s">
        <v>1454</v>
      </c>
      <c r="B193" s="1267">
        <v>191</v>
      </c>
      <c r="D193" s="1267" t="str">
        <f t="shared" si="5"/>
        <v>=Vlookup("191",Translations!F3:H800,1,0)</v>
      </c>
      <c r="E193" s="1267" t="str">
        <f t="shared" si="4"/>
        <v>Receptor principal</v>
      </c>
      <c r="F193" t="s">
        <v>120</v>
      </c>
      <c r="G193" t="s">
        <v>1457</v>
      </c>
      <c r="H193" t="s">
        <v>1458</v>
      </c>
    </row>
    <row r="194" spans="1:8" x14ac:dyDescent="0.25">
      <c r="A194" t="s">
        <v>1454</v>
      </c>
      <c r="B194" s="1267">
        <v>192</v>
      </c>
      <c r="D194" s="1267" t="str">
        <f t="shared" si="5"/>
        <v>=Vlookup("192",Translations!F3:H800,1,0)</v>
      </c>
      <c r="E194" s="1267" t="str">
        <f t="shared" si="4"/>
        <v>Presupuesto del periodo de avances financieros</v>
      </c>
      <c r="F194" t="s">
        <v>228</v>
      </c>
      <c r="G194" t="s">
        <v>1459</v>
      </c>
      <c r="H194" t="s">
        <v>1460</v>
      </c>
    </row>
    <row r="195" spans="1:8" x14ac:dyDescent="0.25">
      <c r="A195" t="s">
        <v>1454</v>
      </c>
      <c r="B195" s="1267">
        <v>193</v>
      </c>
      <c r="D195" s="1267" t="str">
        <f t="shared" si="5"/>
        <v>=Vlookup("193",Translations!F3:H800,1,0)</v>
      </c>
      <c r="E195" s="1267" t="str">
        <f t="shared" ref="E195:E258" si="6">IF(LangOffset=0,F195,IF(LangOffset=1,G195,IF(LangOffset=2,H195)))</f>
        <v>Salidas de efectivo de la subvención (base de efectivo) para el periodo de avances financieros</v>
      </c>
      <c r="F195" t="s">
        <v>239</v>
      </c>
      <c r="G195" t="s">
        <v>1461</v>
      </c>
      <c r="H195" t="s">
        <v>1462</v>
      </c>
    </row>
    <row r="196" spans="1:8" x14ac:dyDescent="0.25">
      <c r="A196" t="s">
        <v>1454</v>
      </c>
      <c r="B196" s="1267">
        <v>194</v>
      </c>
      <c r="D196" s="1267" t="str">
        <f t="shared" ref="D196:D259" si="7">"=Vlookup("""&amp;B196&amp;""",Translations!F3:H800,1,0)"</f>
        <v>=Vlookup("194",Translations!F3:H800,1,0)</v>
      </c>
      <c r="E196" s="1267" t="str">
        <f t="shared" si="6"/>
        <v>Presupuesto frente a variaciones reales</v>
      </c>
      <c r="F196" t="s">
        <v>226</v>
      </c>
      <c r="G196" t="s">
        <v>1463</v>
      </c>
      <c r="H196" t="s">
        <v>1464</v>
      </c>
    </row>
    <row r="197" spans="1:8" x14ac:dyDescent="0.25">
      <c r="A197" t="s">
        <v>1454</v>
      </c>
      <c r="B197" s="1267">
        <v>195</v>
      </c>
      <c r="D197" s="1267" t="str">
        <f t="shared" si="7"/>
        <v>=Vlookup("195",Translations!F3:H800,1,0)</v>
      </c>
      <c r="E197" s="1267" t="str">
        <f t="shared" si="6"/>
        <v>Capacidad de absorción</v>
      </c>
      <c r="F197" t="s">
        <v>222</v>
      </c>
      <c r="G197" t="s">
        <v>1465</v>
      </c>
      <c r="H197" t="s">
        <v>1466</v>
      </c>
    </row>
    <row r="198" spans="1:8" x14ac:dyDescent="0.25">
      <c r="A198" t="s">
        <v>1454</v>
      </c>
      <c r="B198" s="1267">
        <v>196</v>
      </c>
      <c r="D198" s="1267" t="str">
        <f t="shared" si="7"/>
        <v>=Vlookup("196",Translations!F3:H800,1,0)</v>
      </c>
      <c r="E198" s="1267" t="str">
        <f t="shared" si="6"/>
        <v>Causas de la variación</v>
      </c>
      <c r="F198" t="s">
        <v>237</v>
      </c>
      <c r="G198" t="s">
        <v>1467</v>
      </c>
      <c r="H198" t="s">
        <v>1468</v>
      </c>
    </row>
    <row r="199" spans="1:8" x14ac:dyDescent="0.25">
      <c r="A199" t="s">
        <v>1454</v>
      </c>
      <c r="B199" s="1267">
        <v>197</v>
      </c>
      <c r="D199" s="1267" t="str">
        <f t="shared" si="7"/>
        <v>=Vlookup("197",Translations!F3:H800,1,0)</v>
      </c>
      <c r="E199" s="1267" t="str">
        <f t="shared" si="6"/>
        <v>Presupuesto acumulativo hasta el final del perodo de avances financieros</v>
      </c>
      <c r="F199" t="s">
        <v>225</v>
      </c>
      <c r="G199" t="s">
        <v>1469</v>
      </c>
      <c r="H199" t="s">
        <v>1470</v>
      </c>
    </row>
    <row r="200" spans="1:8" x14ac:dyDescent="0.25">
      <c r="A200" t="s">
        <v>1454</v>
      </c>
      <c r="B200" s="1267">
        <v>198</v>
      </c>
      <c r="D200" s="1267" t="str">
        <f t="shared" si="7"/>
        <v>=Vlookup("198",Translations!F3:H800,1,0)</v>
      </c>
      <c r="E200" s="1267" t="str">
        <f t="shared" si="6"/>
        <v>Salidas de efectivo de la subvención (base de efectivo) acumulado hasta el final del perodo de avances financieros</v>
      </c>
      <c r="F200" t="s">
        <v>238</v>
      </c>
      <c r="G200" t="s">
        <v>1471</v>
      </c>
      <c r="H200" t="s">
        <v>1472</v>
      </c>
    </row>
    <row r="201" spans="1:8" x14ac:dyDescent="0.25">
      <c r="A201" t="s">
        <v>1454</v>
      </c>
      <c r="B201" s="1267">
        <v>199</v>
      </c>
      <c r="D201" s="1267" t="str">
        <f t="shared" si="7"/>
        <v>=Vlookup("199",Translations!F3:H800,1,0)</v>
      </c>
      <c r="E201" s="1267" t="str">
        <f t="shared" si="6"/>
        <v xml:space="preserve">Presupuesto acumulativo frente a variaciones reales </v>
      </c>
      <c r="F201" t="s">
        <v>223</v>
      </c>
      <c r="G201" t="s">
        <v>1473</v>
      </c>
      <c r="H201" t="s">
        <v>1474</v>
      </c>
    </row>
    <row r="202" spans="1:8" x14ac:dyDescent="0.25">
      <c r="A202" t="s">
        <v>1454</v>
      </c>
      <c r="B202" s="1267">
        <v>200</v>
      </c>
      <c r="D202" s="1267" t="str">
        <f t="shared" si="7"/>
        <v>=Vlookup("200",Translations!F3:H800,1,0)</v>
      </c>
      <c r="E202" s="1267" t="str">
        <f t="shared" si="6"/>
        <v>Capacidad de absorción</v>
      </c>
      <c r="F202" t="s">
        <v>222</v>
      </c>
      <c r="G202" t="s">
        <v>1465</v>
      </c>
      <c r="H202" t="s">
        <v>1466</v>
      </c>
    </row>
    <row r="203" spans="1:8" x14ac:dyDescent="0.25">
      <c r="A203" t="s">
        <v>1454</v>
      </c>
      <c r="B203" s="1267">
        <v>201</v>
      </c>
      <c r="D203" s="1267" t="str">
        <f t="shared" si="7"/>
        <v>=Vlookup("201",Translations!F3:H800,1,0)</v>
      </c>
      <c r="E203" s="1267" t="str">
        <f t="shared" si="6"/>
        <v>Causas de la variación</v>
      </c>
      <c r="F203" t="s">
        <v>237</v>
      </c>
      <c r="G203" t="s">
        <v>1467</v>
      </c>
      <c r="H203" t="s">
        <v>1468</v>
      </c>
    </row>
    <row r="204" spans="1:8" x14ac:dyDescent="0.25">
      <c r="A204" t="s">
        <v>1454</v>
      </c>
      <c r="B204" s="1267">
        <v>202</v>
      </c>
      <c r="D204" s="1267" t="str">
        <f t="shared" si="7"/>
        <v>=Vlookup("202",Translations!F3:H800,1,0)</v>
      </c>
      <c r="E204" s="1267" t="str">
        <f t="shared" si="6"/>
        <v>1. Salidas totales de efectivo del RP frente al presupuesto</v>
      </c>
      <c r="F204" t="s">
        <v>232</v>
      </c>
      <c r="G204" t="s">
        <v>1475</v>
      </c>
      <c r="H204" t="s">
        <v>1476</v>
      </c>
    </row>
    <row r="205" spans="1:8" x14ac:dyDescent="0.25">
      <c r="A205" t="s">
        <v>1454</v>
      </c>
      <c r="B205" s="1267">
        <v>203</v>
      </c>
      <c r="D205" s="1267" t="str">
        <f t="shared" si="7"/>
        <v>=Vlookup("203",Translations!F3:H800,1,0)</v>
      </c>
      <c r="E205" s="1267" t="str">
        <f t="shared" si="6"/>
        <v xml:space="preserve">    1a. Gastos totales del RP (incluidos desembolsos directos a terceros)</v>
      </c>
      <c r="F205" t="s">
        <v>231</v>
      </c>
      <c r="G205" t="s">
        <v>1477</v>
      </c>
      <c r="H205" t="s">
        <v>1478</v>
      </c>
    </row>
    <row r="206" spans="1:8" x14ac:dyDescent="0.25">
      <c r="A206" t="s">
        <v>1454</v>
      </c>
      <c r="B206" s="1267">
        <v>204</v>
      </c>
      <c r="D206" s="1267" t="str">
        <f t="shared" si="7"/>
        <v>=Vlookup("204",Translations!F3:H800,1,0)</v>
      </c>
      <c r="E206" s="1267" t="str">
        <f t="shared" si="6"/>
        <v xml:space="preserve">    1b. Desembolsos a los subreceptores</v>
      </c>
      <c r="F206" t="s">
        <v>230</v>
      </c>
      <c r="G206" t="s">
        <v>1479</v>
      </c>
      <c r="H206" t="s">
        <v>1480</v>
      </c>
    </row>
    <row r="207" spans="1:8" x14ac:dyDescent="0.25">
      <c r="A207" t="s">
        <v>1454</v>
      </c>
      <c r="B207" s="1267">
        <v>205</v>
      </c>
      <c r="D207" s="1267" t="str">
        <f t="shared" si="7"/>
        <v>=Vlookup("205",Translations!F3:H800,1,0)</v>
      </c>
      <c r="E207" s="1267" t="str">
        <f t="shared" si="6"/>
        <v>Datos sobre adquisiciones con fines analíticos</v>
      </c>
      <c r="F207" t="s">
        <v>229</v>
      </c>
      <c r="G207" t="s">
        <v>1481</v>
      </c>
      <c r="H207" t="s">
        <v>1482</v>
      </c>
    </row>
    <row r="208" spans="1:8" x14ac:dyDescent="0.25">
      <c r="A208" t="s">
        <v>1454</v>
      </c>
      <c r="B208" s="1267">
        <v>206</v>
      </c>
      <c r="D208" s="1267" t="str">
        <f t="shared" si="7"/>
        <v>=Vlookup("206",Translations!F3:H800,1,0)</v>
      </c>
      <c r="E208" s="1267" t="str">
        <f t="shared" si="6"/>
        <v>Presupuesto del periodo de avances financieros</v>
      </c>
      <c r="F208" t="s">
        <v>228</v>
      </c>
      <c r="G208" t="s">
        <v>1459</v>
      </c>
      <c r="H208" t="s">
        <v>1460</v>
      </c>
    </row>
    <row r="209" spans="1:8" x14ac:dyDescent="0.25">
      <c r="A209" t="s">
        <v>1454</v>
      </c>
      <c r="B209" s="1267">
        <v>207</v>
      </c>
      <c r="D209" s="1267" t="str">
        <f t="shared" si="7"/>
        <v>=Vlookup("207",Translations!F3:H800,1,0)</v>
      </c>
      <c r="E209" s="1267" t="str">
        <f t="shared" si="6"/>
        <v>Salidas de efectivo de la subvención (base de efectivo) para el periodo de avances financieros</v>
      </c>
      <c r="F209" t="s">
        <v>239</v>
      </c>
      <c r="G209" t="s">
        <v>1461</v>
      </c>
      <c r="H209" t="s">
        <v>1462</v>
      </c>
    </row>
    <row r="210" spans="1:8" x14ac:dyDescent="0.25">
      <c r="A210" t="s">
        <v>1454</v>
      </c>
      <c r="B210" s="1267">
        <v>208</v>
      </c>
      <c r="D210" s="1267" t="str">
        <f t="shared" si="7"/>
        <v>=Vlookup("208",Translations!F3:H800,1,0)</v>
      </c>
      <c r="E210" s="1267" t="str">
        <f t="shared" si="6"/>
        <v>Presupuesto frente a variaciones reales</v>
      </c>
      <c r="F210" t="s">
        <v>226</v>
      </c>
      <c r="G210" t="s">
        <v>1463</v>
      </c>
      <c r="H210" t="s">
        <v>1464</v>
      </c>
    </row>
    <row r="211" spans="1:8" x14ac:dyDescent="0.25">
      <c r="A211" t="s">
        <v>1454</v>
      </c>
      <c r="B211" s="1267">
        <v>209</v>
      </c>
      <c r="D211" s="1267" t="str">
        <f t="shared" si="7"/>
        <v>=Vlookup("209",Translations!F3:H800,1,0)</v>
      </c>
      <c r="E211" s="1267" t="str">
        <f t="shared" si="6"/>
        <v>Capacidad de absorción</v>
      </c>
      <c r="F211" t="s">
        <v>222</v>
      </c>
      <c r="G211" t="s">
        <v>1465</v>
      </c>
      <c r="H211" t="s">
        <v>1466</v>
      </c>
    </row>
    <row r="212" spans="1:8" x14ac:dyDescent="0.25">
      <c r="A212" t="s">
        <v>1454</v>
      </c>
      <c r="B212" s="1267">
        <v>210</v>
      </c>
      <c r="D212" s="1267" t="str">
        <f t="shared" si="7"/>
        <v>=Vlookup("210",Translations!F3:H800,1,0)</v>
      </c>
      <c r="E212" s="1267" t="str">
        <f t="shared" si="6"/>
        <v>Causas de la variación</v>
      </c>
      <c r="F212" t="s">
        <v>237</v>
      </c>
      <c r="G212" t="s">
        <v>1467</v>
      </c>
      <c r="H212" t="s">
        <v>1468</v>
      </c>
    </row>
    <row r="213" spans="1:8" x14ac:dyDescent="0.25">
      <c r="A213" t="s">
        <v>1454</v>
      </c>
      <c r="B213" s="1267">
        <v>211</v>
      </c>
      <c r="D213" s="1267" t="str">
        <f t="shared" si="7"/>
        <v>=Vlookup("211",Translations!F3:H800,1,0)</v>
      </c>
      <c r="E213" s="1267" t="str">
        <f t="shared" si="6"/>
        <v>Presupuesto acumulativo hasta el final del perodo de avances financieros</v>
      </c>
      <c r="F213" t="s">
        <v>225</v>
      </c>
      <c r="G213" t="s">
        <v>1469</v>
      </c>
      <c r="H213" t="s">
        <v>1470</v>
      </c>
    </row>
    <row r="214" spans="1:8" x14ac:dyDescent="0.25">
      <c r="A214" t="s">
        <v>1454</v>
      </c>
      <c r="B214" s="1267">
        <v>212</v>
      </c>
      <c r="D214" s="1267" t="str">
        <f t="shared" si="7"/>
        <v>=Vlookup("212",Translations!F3:H800,1,0)</v>
      </c>
      <c r="E214" s="1267" t="str">
        <f t="shared" si="6"/>
        <v>Salidas de efectivo de la subvención (base de efectivo) acumulado hasta el final del perodo de avances financieros</v>
      </c>
      <c r="F214" t="s">
        <v>238</v>
      </c>
      <c r="G214" t="s">
        <v>1471</v>
      </c>
      <c r="H214" t="s">
        <v>1472</v>
      </c>
    </row>
    <row r="215" spans="1:8" x14ac:dyDescent="0.25">
      <c r="A215" t="s">
        <v>1454</v>
      </c>
      <c r="B215" s="1267">
        <v>213</v>
      </c>
      <c r="D215" s="1267" t="str">
        <f t="shared" si="7"/>
        <v>=Vlookup("213",Translations!F3:H800,1,0)</v>
      </c>
      <c r="E215" s="1267" t="str">
        <f t="shared" si="6"/>
        <v xml:space="preserve">Presupuesto acumulativo frente a variaciones reales </v>
      </c>
      <c r="F215" t="s">
        <v>223</v>
      </c>
      <c r="G215" t="s">
        <v>1473</v>
      </c>
      <c r="H215" t="s">
        <v>1474</v>
      </c>
    </row>
    <row r="216" spans="1:8" x14ac:dyDescent="0.25">
      <c r="A216" t="s">
        <v>1454</v>
      </c>
      <c r="B216" s="1267">
        <v>214</v>
      </c>
      <c r="D216" s="1267" t="str">
        <f t="shared" si="7"/>
        <v>=Vlookup("214",Translations!F3:H800,1,0)</v>
      </c>
      <c r="E216" s="1267" t="str">
        <f t="shared" si="6"/>
        <v>Capacidad de absorción</v>
      </c>
      <c r="F216" t="s">
        <v>222</v>
      </c>
      <c r="G216" t="s">
        <v>1465</v>
      </c>
      <c r="H216" t="s">
        <v>1466</v>
      </c>
    </row>
    <row r="217" spans="1:8" x14ac:dyDescent="0.25">
      <c r="A217" t="s">
        <v>1454</v>
      </c>
      <c r="B217" s="1267">
        <v>215</v>
      </c>
      <c r="D217" s="1267" t="str">
        <f t="shared" si="7"/>
        <v>=Vlookup("215",Translations!F3:H800,1,0)</v>
      </c>
      <c r="E217" s="1267" t="str">
        <f t="shared" si="6"/>
        <v>Causas de la variación</v>
      </c>
      <c r="F217" t="s">
        <v>237</v>
      </c>
      <c r="G217" t="s">
        <v>1467</v>
      </c>
      <c r="H217" t="s">
        <v>1468</v>
      </c>
    </row>
    <row r="218" spans="1:8" x14ac:dyDescent="0.25">
      <c r="A218" t="s">
        <v>1454</v>
      </c>
      <c r="B218" s="1267">
        <v>216</v>
      </c>
      <c r="D218" s="1267" t="str">
        <f t="shared" si="7"/>
        <v>=Vlookup("216",Translations!F3:H800,1,0)</v>
      </c>
      <c r="E218" s="1267" t="str">
        <f t="shared" si="6"/>
        <v>2. Gastos totales en productos farmacéuticos y no farmacéuticos, incluido equipamiento, frente al presupuesto</v>
      </c>
      <c r="F218" t="s">
        <v>220</v>
      </c>
      <c r="G218" t="s">
        <v>1483</v>
      </c>
      <c r="H218" t="s">
        <v>1484</v>
      </c>
    </row>
    <row r="219" spans="1:8" x14ac:dyDescent="0.25">
      <c r="A219" t="s">
        <v>1454</v>
      </c>
      <c r="B219" s="1267">
        <v>217</v>
      </c>
      <c r="D219" s="1267" t="str">
        <f t="shared" si="7"/>
        <v>=Vlookup("217",Translations!F3:H800,1,0)</v>
      </c>
      <c r="E219" s="1267" t="str">
        <f t="shared" si="6"/>
        <v xml:space="preserve">    2a.  Productos sanitarios: productos farmacéuticos</v>
      </c>
      <c r="F219" t="s">
        <v>219</v>
      </c>
      <c r="G219" t="s">
        <v>1485</v>
      </c>
      <c r="H219" t="s">
        <v>1486</v>
      </c>
    </row>
    <row r="220" spans="1:8" x14ac:dyDescent="0.25">
      <c r="A220" t="s">
        <v>1454</v>
      </c>
      <c r="B220" s="1267">
        <v>218</v>
      </c>
      <c r="D220" s="1267" t="str">
        <f t="shared" si="7"/>
        <v>=Vlookup("218",Translations!F3:H800,1,0)</v>
      </c>
      <c r="E220" s="1267" t="str">
        <f t="shared" si="6"/>
        <v xml:space="preserve">    2b.  Productos sanitarios: productos no farmacéuticos y equipamiento</v>
      </c>
      <c r="F220" t="s">
        <v>218</v>
      </c>
      <c r="G220" t="s">
        <v>1487</v>
      </c>
      <c r="H220" t="s">
        <v>1488</v>
      </c>
    </row>
    <row r="221" spans="1:8" x14ac:dyDescent="0.25">
      <c r="A221" t="s">
        <v>1454</v>
      </c>
      <c r="B221" s="1267">
        <v>219</v>
      </c>
      <c r="D221" s="1267" t="str">
        <f t="shared" si="7"/>
        <v>=Vlookup("219",Translations!F3:H800,1,0)</v>
      </c>
      <c r="E221" s="1267" t="str">
        <f t="shared" si="6"/>
        <v>For LFA Use Only</v>
      </c>
      <c r="F221" t="s">
        <v>236</v>
      </c>
      <c r="G221" t="s">
        <v>236</v>
      </c>
      <c r="H221" t="s">
        <v>236</v>
      </c>
    </row>
    <row r="222" spans="1:8" x14ac:dyDescent="0.25">
      <c r="A222" t="s">
        <v>1454</v>
      </c>
      <c r="B222" s="1267">
        <v>220</v>
      </c>
      <c r="D222" s="1267" t="str">
        <f t="shared" si="7"/>
        <v>=Vlookup("220",Translations!F3:H800,1,0)</v>
      </c>
      <c r="E222" s="1267" t="str">
        <f t="shared" si="6"/>
        <v>E. Total Principal Recipient Budget Variance and Absorption Analysis</v>
      </c>
      <c r="F222" t="s">
        <v>235</v>
      </c>
      <c r="G222" t="s">
        <v>235</v>
      </c>
      <c r="H222" t="s">
        <v>235</v>
      </c>
    </row>
    <row r="223" spans="1:8" x14ac:dyDescent="0.25">
      <c r="A223" t="s">
        <v>1454</v>
      </c>
      <c r="B223" s="1267">
        <v>221</v>
      </c>
      <c r="D223" s="1267" t="str">
        <f t="shared" si="7"/>
        <v>=Vlookup("221",Translations!F3:H800,1,0)</v>
      </c>
      <c r="E223" s="1267" t="str">
        <f t="shared" si="6"/>
        <v>Local Fund Agent (LFA)</v>
      </c>
      <c r="F223" t="s">
        <v>234</v>
      </c>
      <c r="G223" t="s">
        <v>234</v>
      </c>
      <c r="H223" t="s">
        <v>234</v>
      </c>
    </row>
    <row r="224" spans="1:8" x14ac:dyDescent="0.25">
      <c r="A224" t="s">
        <v>1454</v>
      </c>
      <c r="B224" s="1267">
        <v>222</v>
      </c>
      <c r="D224" s="1267" t="str">
        <f t="shared" si="7"/>
        <v>=Vlookup("222",Translations!F3:H800,1,0)</v>
      </c>
      <c r="E224" s="1267" t="str">
        <f t="shared" si="6"/>
        <v>Budget for Reporting Period</v>
      </c>
      <c r="F224" t="s">
        <v>228</v>
      </c>
      <c r="G224" t="s">
        <v>228</v>
      </c>
      <c r="H224" t="s">
        <v>228</v>
      </c>
    </row>
    <row r="225" spans="1:8" x14ac:dyDescent="0.25">
      <c r="A225" t="s">
        <v>1454</v>
      </c>
      <c r="B225" s="1267">
        <v>223</v>
      </c>
      <c r="D225" s="1267" t="str">
        <f t="shared" si="7"/>
        <v>=Vlookup("223",Translations!F3:H800,1,0)</v>
      </c>
      <c r="E225" s="1267" t="str">
        <f t="shared" si="6"/>
        <v>Actual Grant Expenditure - Cash Basis for Reporting Period</v>
      </c>
      <c r="F225" t="s">
        <v>227</v>
      </c>
      <c r="G225" t="s">
        <v>227</v>
      </c>
      <c r="H225" t="s">
        <v>227</v>
      </c>
    </row>
    <row r="226" spans="1:8" x14ac:dyDescent="0.25">
      <c r="A226" t="s">
        <v>1454</v>
      </c>
      <c r="B226" s="1267">
        <v>224</v>
      </c>
      <c r="D226" s="1267" t="str">
        <f t="shared" si="7"/>
        <v>=Vlookup("224",Translations!F3:H800,1,0)</v>
      </c>
      <c r="E226" s="1267" t="str">
        <f t="shared" si="6"/>
        <v>Budget Vs Actual Variances</v>
      </c>
      <c r="F226" t="s">
        <v>226</v>
      </c>
      <c r="G226" t="s">
        <v>226</v>
      </c>
      <c r="H226" t="s">
        <v>226</v>
      </c>
    </row>
    <row r="227" spans="1:8" x14ac:dyDescent="0.25">
      <c r="A227" t="s">
        <v>1454</v>
      </c>
      <c r="B227" s="1267">
        <v>225</v>
      </c>
      <c r="D227" s="1267" t="str">
        <f t="shared" si="7"/>
        <v>=Vlookup("225",Translations!F3:H800,1,0)</v>
      </c>
      <c r="E227" s="1267" t="str">
        <f t="shared" si="6"/>
        <v>Absorption Capacity</v>
      </c>
      <c r="F227" t="s">
        <v>222</v>
      </c>
      <c r="G227" t="s">
        <v>222</v>
      </c>
      <c r="H227" t="s">
        <v>222</v>
      </c>
    </row>
    <row r="228" spans="1:8" x14ac:dyDescent="0.25">
      <c r="A228" t="s">
        <v>1454</v>
      </c>
      <c r="B228" s="1267">
        <v>226</v>
      </c>
      <c r="D228" s="1267" t="str">
        <f t="shared" si="7"/>
        <v>=Vlookup("226",Translations!F3:H800,1,0)</v>
      </c>
      <c r="E228" s="1267" t="str">
        <f t="shared" si="6"/>
        <v xml:space="preserve">LFA comments on thePrincipal Recipient's explanation of variances </v>
      </c>
      <c r="F228" t="s">
        <v>233</v>
      </c>
      <c r="G228" t="s">
        <v>233</v>
      </c>
      <c r="H228" t="s">
        <v>233</v>
      </c>
    </row>
    <row r="229" spans="1:8" x14ac:dyDescent="0.25">
      <c r="A229" t="s">
        <v>1454</v>
      </c>
      <c r="B229" s="1267">
        <v>227</v>
      </c>
      <c r="D229" s="1267" t="str">
        <f t="shared" si="7"/>
        <v>=Vlookup("227",Translations!F3:H800,1,0)</v>
      </c>
      <c r="E229" s="1267" t="str">
        <f t="shared" si="6"/>
        <v>Cumulative Budget through period of Progress Update</v>
      </c>
      <c r="F229" t="s">
        <v>225</v>
      </c>
      <c r="G229" t="s">
        <v>225</v>
      </c>
      <c r="H229" t="s">
        <v>225</v>
      </c>
    </row>
    <row r="230" spans="1:8" x14ac:dyDescent="0.25">
      <c r="A230" t="s">
        <v>1454</v>
      </c>
      <c r="B230" s="1267">
        <v>228</v>
      </c>
      <c r="D230" s="1267" t="str">
        <f t="shared" si="7"/>
        <v>=Vlookup("228",Translations!F3:H800,1,0)</v>
      </c>
      <c r="E230" s="1267" t="str">
        <f t="shared" si="6"/>
        <v>Cumulative Actual Grant Expenditure - Cash Basis through period of Progress Update</v>
      </c>
      <c r="F230" t="s">
        <v>224</v>
      </c>
      <c r="G230" t="s">
        <v>224</v>
      </c>
      <c r="H230" t="s">
        <v>224</v>
      </c>
    </row>
    <row r="231" spans="1:8" x14ac:dyDescent="0.25">
      <c r="A231" t="s">
        <v>1454</v>
      </c>
      <c r="B231" s="1267">
        <v>229</v>
      </c>
      <c r="D231" s="1267" t="str">
        <f t="shared" si="7"/>
        <v>=Vlookup("229",Translations!F3:H800,1,0)</v>
      </c>
      <c r="E231" s="1267" t="str">
        <f t="shared" si="6"/>
        <v>Cumulative Budget Vs Actuals Variances</v>
      </c>
      <c r="F231" t="s">
        <v>223</v>
      </c>
      <c r="G231" t="s">
        <v>223</v>
      </c>
      <c r="H231" t="s">
        <v>223</v>
      </c>
    </row>
    <row r="232" spans="1:8" x14ac:dyDescent="0.25">
      <c r="A232" t="s">
        <v>1454</v>
      </c>
      <c r="B232" s="1267">
        <v>230</v>
      </c>
      <c r="D232" s="1267" t="str">
        <f t="shared" si="7"/>
        <v>=Vlookup("230",Translations!F3:H800,1,0)</v>
      </c>
      <c r="E232" s="1267" t="str">
        <f t="shared" si="6"/>
        <v>Absorption Capacity</v>
      </c>
      <c r="F232" t="s">
        <v>222</v>
      </c>
      <c r="G232" t="s">
        <v>222</v>
      </c>
      <c r="H232" t="s">
        <v>222</v>
      </c>
    </row>
    <row r="233" spans="1:8" x14ac:dyDescent="0.25">
      <c r="A233" t="s">
        <v>1454</v>
      </c>
      <c r="B233" s="1267">
        <v>231</v>
      </c>
      <c r="D233" s="1267" t="str">
        <f t="shared" si="7"/>
        <v>=Vlookup("231",Translations!F3:H800,1,0)</v>
      </c>
      <c r="E233" s="1267" t="str">
        <f t="shared" si="6"/>
        <v xml:space="preserve">LFA comments on the Principal Recipient's explanation of variances </v>
      </c>
      <c r="F233" t="s">
        <v>221</v>
      </c>
      <c r="G233" t="s">
        <v>221</v>
      </c>
      <c r="H233" t="s">
        <v>221</v>
      </c>
    </row>
    <row r="234" spans="1:8" x14ac:dyDescent="0.25">
      <c r="A234" t="s">
        <v>1454</v>
      </c>
      <c r="B234" s="1267">
        <v>232</v>
      </c>
      <c r="D234" s="1267" t="str">
        <f t="shared" si="7"/>
        <v>=Vlookup("232",Translations!F3:H800,1,0)</v>
      </c>
      <c r="E234" s="1267" t="str">
        <f t="shared" si="6"/>
        <v>1. Total Principal Recipient cash outflow vs. budget</v>
      </c>
      <c r="F234" t="s">
        <v>232</v>
      </c>
      <c r="G234" t="s">
        <v>232</v>
      </c>
      <c r="H234" t="s">
        <v>232</v>
      </c>
    </row>
    <row r="235" spans="1:8" x14ac:dyDescent="0.25">
      <c r="A235" t="s">
        <v>1454</v>
      </c>
      <c r="B235" s="1267">
        <v>233</v>
      </c>
      <c r="D235" s="1267" t="str">
        <f t="shared" si="7"/>
        <v>=Vlookup("233",Translations!F3:H800,1,0)</v>
      </c>
      <c r="E235" s="1267" t="str">
        <f t="shared" si="6"/>
        <v xml:space="preserve">    1a. Principal Recipient's total expenditures (including any direct-disbursements to third-parties)</v>
      </c>
      <c r="F235" t="s">
        <v>231</v>
      </c>
      <c r="G235" t="s">
        <v>231</v>
      </c>
      <c r="H235" t="s">
        <v>231</v>
      </c>
    </row>
    <row r="236" spans="1:8" x14ac:dyDescent="0.25">
      <c r="A236" t="s">
        <v>1454</v>
      </c>
      <c r="B236" s="1267">
        <v>234</v>
      </c>
      <c r="D236" s="1267" t="str">
        <f t="shared" si="7"/>
        <v>=Vlookup("234",Translations!F3:H800,1,0)</v>
      </c>
      <c r="E236" s="1267" t="str">
        <f t="shared" si="6"/>
        <v xml:space="preserve">    1b. Disbursements to sub-recipients</v>
      </c>
      <c r="F236" t="s">
        <v>230</v>
      </c>
      <c r="G236" t="s">
        <v>230</v>
      </c>
      <c r="H236" t="s">
        <v>230</v>
      </c>
    </row>
    <row r="237" spans="1:8" x14ac:dyDescent="0.25">
      <c r="A237" t="s">
        <v>1454</v>
      </c>
      <c r="B237" s="1267">
        <v>235</v>
      </c>
      <c r="D237" s="1267" t="str">
        <f t="shared" si="7"/>
        <v>=Vlookup("235",Translations!F3:H800,1,0)</v>
      </c>
      <c r="E237" s="1267" t="str">
        <f t="shared" si="6"/>
        <v>Procurement data for analytical purposes</v>
      </c>
      <c r="F237" t="s">
        <v>229</v>
      </c>
      <c r="G237" t="s">
        <v>229</v>
      </c>
      <c r="H237" t="s">
        <v>229</v>
      </c>
    </row>
    <row r="238" spans="1:8" x14ac:dyDescent="0.25">
      <c r="A238" t="s">
        <v>1454</v>
      </c>
      <c r="B238" s="1267">
        <v>236</v>
      </c>
      <c r="D238" s="1267" t="str">
        <f t="shared" si="7"/>
        <v>=Vlookup("236",Translations!F3:H800,1,0)</v>
      </c>
      <c r="E238" s="1267" t="str">
        <f t="shared" si="6"/>
        <v>Budget for Reporting Period</v>
      </c>
      <c r="F238" t="s">
        <v>228</v>
      </c>
      <c r="G238" t="s">
        <v>228</v>
      </c>
      <c r="H238" t="s">
        <v>228</v>
      </c>
    </row>
    <row r="239" spans="1:8" x14ac:dyDescent="0.25">
      <c r="A239" t="s">
        <v>1454</v>
      </c>
      <c r="B239" s="1267">
        <v>237</v>
      </c>
      <c r="D239" s="1267" t="str">
        <f t="shared" si="7"/>
        <v>=Vlookup("237",Translations!F3:H800,1,0)</v>
      </c>
      <c r="E239" s="1267" t="str">
        <f t="shared" si="6"/>
        <v>Actual Grant Expenditure - Cash Basis for Reporting Period</v>
      </c>
      <c r="F239" t="s">
        <v>227</v>
      </c>
      <c r="G239" t="s">
        <v>227</v>
      </c>
      <c r="H239" t="s">
        <v>227</v>
      </c>
    </row>
    <row r="240" spans="1:8" x14ac:dyDescent="0.25">
      <c r="A240" t="s">
        <v>1454</v>
      </c>
      <c r="B240" s="1267">
        <v>238</v>
      </c>
      <c r="D240" s="1267" t="str">
        <f t="shared" si="7"/>
        <v>=Vlookup("238",Translations!F3:H800,1,0)</v>
      </c>
      <c r="E240" s="1267" t="str">
        <f t="shared" si="6"/>
        <v>Budget Vs Actual Variances</v>
      </c>
      <c r="F240" t="s">
        <v>226</v>
      </c>
      <c r="G240" t="s">
        <v>226</v>
      </c>
      <c r="H240" t="s">
        <v>226</v>
      </c>
    </row>
    <row r="241" spans="1:8" x14ac:dyDescent="0.25">
      <c r="A241" t="s">
        <v>1454</v>
      </c>
      <c r="B241" s="1267">
        <v>239</v>
      </c>
      <c r="D241" s="1267" t="str">
        <f t="shared" si="7"/>
        <v>=Vlookup("239",Translations!F3:H800,1,0)</v>
      </c>
      <c r="E241" s="1267" t="str">
        <f t="shared" si="6"/>
        <v>Absorption Capacity</v>
      </c>
      <c r="F241" t="s">
        <v>222</v>
      </c>
      <c r="G241" t="s">
        <v>222</v>
      </c>
      <c r="H241" t="s">
        <v>222</v>
      </c>
    </row>
    <row r="242" spans="1:8" x14ac:dyDescent="0.25">
      <c r="A242" t="s">
        <v>1454</v>
      </c>
      <c r="B242" s="1267">
        <v>240</v>
      </c>
      <c r="D242" s="1267" t="str">
        <f t="shared" si="7"/>
        <v>=Vlookup("240",Translations!F3:H800,1,0)</v>
      </c>
      <c r="E242" s="1267" t="str">
        <f t="shared" si="6"/>
        <v xml:space="preserve">LFA comments on the Principal Recipient's explanation of variances </v>
      </c>
      <c r="F242" t="s">
        <v>221</v>
      </c>
      <c r="G242" t="s">
        <v>221</v>
      </c>
      <c r="H242" t="s">
        <v>221</v>
      </c>
    </row>
    <row r="243" spans="1:8" x14ac:dyDescent="0.25">
      <c r="A243" t="s">
        <v>1454</v>
      </c>
      <c r="B243" s="1267">
        <v>241</v>
      </c>
      <c r="D243" s="1267" t="str">
        <f t="shared" si="7"/>
        <v>=Vlookup("241",Translations!F3:H800,1,0)</v>
      </c>
      <c r="E243" s="1267" t="str">
        <f t="shared" si="6"/>
        <v>Cumulative Budget through period of Progress Update</v>
      </c>
      <c r="F243" t="s">
        <v>225</v>
      </c>
      <c r="G243" t="s">
        <v>225</v>
      </c>
      <c r="H243" t="s">
        <v>225</v>
      </c>
    </row>
    <row r="244" spans="1:8" x14ac:dyDescent="0.25">
      <c r="A244" t="s">
        <v>1454</v>
      </c>
      <c r="B244" s="1267">
        <v>242</v>
      </c>
      <c r="D244" s="1267" t="str">
        <f t="shared" si="7"/>
        <v>=Vlookup("242",Translations!F3:H800,1,0)</v>
      </c>
      <c r="E244" s="1267" t="str">
        <f t="shared" si="6"/>
        <v>Cumulative Actual Grant Expenditure - Cash Basis through period of Progress Update</v>
      </c>
      <c r="F244" t="s">
        <v>224</v>
      </c>
      <c r="G244" t="s">
        <v>224</v>
      </c>
      <c r="H244" t="s">
        <v>224</v>
      </c>
    </row>
    <row r="245" spans="1:8" x14ac:dyDescent="0.25">
      <c r="A245" t="s">
        <v>1454</v>
      </c>
      <c r="B245" s="1267">
        <v>243</v>
      </c>
      <c r="D245" s="1267" t="str">
        <f t="shared" si="7"/>
        <v>=Vlookup("243",Translations!F3:H800,1,0)</v>
      </c>
      <c r="E245" s="1267" t="str">
        <f t="shared" si="6"/>
        <v>Cumulative Budget Vs Actuals Variances</v>
      </c>
      <c r="F245" t="s">
        <v>223</v>
      </c>
      <c r="G245" t="s">
        <v>223</v>
      </c>
      <c r="H245" t="s">
        <v>223</v>
      </c>
    </row>
    <row r="246" spans="1:8" x14ac:dyDescent="0.25">
      <c r="A246" t="s">
        <v>1454</v>
      </c>
      <c r="B246" s="1267">
        <v>244</v>
      </c>
      <c r="D246" s="1267" t="str">
        <f t="shared" si="7"/>
        <v>=Vlookup("244",Translations!F3:H800,1,0)</v>
      </c>
      <c r="E246" s="1267" t="str">
        <f t="shared" si="6"/>
        <v>Absorption Capacity</v>
      </c>
      <c r="F246" t="s">
        <v>222</v>
      </c>
      <c r="G246" t="s">
        <v>222</v>
      </c>
      <c r="H246" t="s">
        <v>222</v>
      </c>
    </row>
    <row r="247" spans="1:8" x14ac:dyDescent="0.25">
      <c r="A247" t="s">
        <v>1454</v>
      </c>
      <c r="B247" s="1267">
        <v>245</v>
      </c>
      <c r="D247" s="1267" t="str">
        <f t="shared" si="7"/>
        <v>=Vlookup("245",Translations!F3:H800,1,0)</v>
      </c>
      <c r="E247" s="1267" t="str">
        <f t="shared" si="6"/>
        <v xml:space="preserve">LFA comments on the Principal Recipient's explanation of variances </v>
      </c>
      <c r="F247" t="s">
        <v>221</v>
      </c>
      <c r="G247" t="s">
        <v>221</v>
      </c>
      <c r="H247" t="s">
        <v>221</v>
      </c>
    </row>
    <row r="248" spans="1:8" x14ac:dyDescent="0.25">
      <c r="A248" t="s">
        <v>1454</v>
      </c>
      <c r="B248" s="1267">
        <v>246</v>
      </c>
      <c r="D248" s="1267" t="str">
        <f t="shared" si="7"/>
        <v>=Vlookup("246",Translations!F3:H800,1,0)</v>
      </c>
      <c r="E248" s="1267" t="str">
        <f t="shared" si="6"/>
        <v>2. Total pharmaceutical &amp; non-pharmaceutical incl. equipment expenditures vs. budget</v>
      </c>
      <c r="F248" t="s">
        <v>220</v>
      </c>
      <c r="G248" t="s">
        <v>220</v>
      </c>
      <c r="H248" t="s">
        <v>220</v>
      </c>
    </row>
    <row r="249" spans="1:8" x14ac:dyDescent="0.25">
      <c r="A249" t="s">
        <v>1454</v>
      </c>
      <c r="B249" s="1267">
        <v>247</v>
      </c>
      <c r="D249" s="1267" t="str">
        <f t="shared" si="7"/>
        <v>=Vlookup("247",Translations!F3:H800,1,0)</v>
      </c>
      <c r="E249" s="1267" t="str">
        <f t="shared" si="6"/>
        <v xml:space="preserve">    2a.  Health Products- Pharmaceutical Products</v>
      </c>
      <c r="F249" t="s">
        <v>219</v>
      </c>
      <c r="G249" t="s">
        <v>219</v>
      </c>
      <c r="H249" t="s">
        <v>219</v>
      </c>
    </row>
    <row r="250" spans="1:8" x14ac:dyDescent="0.25">
      <c r="A250" t="s">
        <v>1454</v>
      </c>
      <c r="B250" s="1267">
        <v>248</v>
      </c>
      <c r="D250" s="1267" t="str">
        <f t="shared" si="7"/>
        <v>=Vlookup("248",Translations!F3:H800,1,0)</v>
      </c>
      <c r="E250" s="1267" t="str">
        <f t="shared" si="6"/>
        <v xml:space="preserve">    2b.  Health Products - Non-Pharmaceuticals &amp; Equipment</v>
      </c>
      <c r="F250" t="s">
        <v>218</v>
      </c>
      <c r="G250" t="s">
        <v>218</v>
      </c>
      <c r="H250" t="s">
        <v>218</v>
      </c>
    </row>
    <row r="251" spans="1:8" x14ac:dyDescent="0.25">
      <c r="A251" t="s">
        <v>1489</v>
      </c>
      <c r="B251" s="1267">
        <v>249</v>
      </c>
      <c r="D251" s="1267" t="str">
        <f t="shared" si="7"/>
        <v>=Vlookup("249",Translations!F3:H800,1,0)</v>
      </c>
      <c r="E251" s="1267" t="str">
        <f t="shared" si="6"/>
        <v>Informe de progreso y solicitud de desembolso</v>
      </c>
      <c r="F251" t="s">
        <v>0</v>
      </c>
      <c r="G251" t="s">
        <v>1260</v>
      </c>
      <c r="H251" t="s">
        <v>1261</v>
      </c>
    </row>
    <row r="252" spans="1:8" x14ac:dyDescent="0.25">
      <c r="A252" t="s">
        <v>1489</v>
      </c>
      <c r="B252" s="1267">
        <v>250</v>
      </c>
      <c r="D252" s="1267" t="str">
        <f t="shared" si="7"/>
        <v>=Vlookup("250",Translations!F3:H800,1,0)</v>
      </c>
      <c r="E252" s="1267" t="str">
        <f t="shared" si="6"/>
        <v>Sección 3A:  Gestión de adquisiciones y suministros a nivel del RP</v>
      </c>
      <c r="F252" t="s">
        <v>278</v>
      </c>
      <c r="G252" t="s">
        <v>1490</v>
      </c>
      <c r="H252" t="s">
        <v>1491</v>
      </c>
    </row>
    <row r="253" spans="1:8" ht="210" x14ac:dyDescent="0.25">
      <c r="A253" t="s">
        <v>1489</v>
      </c>
      <c r="B253" s="1267">
        <v>251</v>
      </c>
      <c r="D253" s="1267" t="str">
        <f t="shared" si="7"/>
        <v>=Vlookup("251",Translations!F3:H800,1,0)</v>
      </c>
      <c r="E253" s="1267" t="str">
        <f t="shared" si="6"/>
        <v>1.  ¿Ha actualizado el Sistema de Información de Precios y Calidad (PQR) con los datos necesarios sobre los productos farmacéuticos y sanitarios recibidos durante el periodo que abarca el presente PU/DR (si corresponde)? Si no se ha incluido información sobre las adquisiciones de productos sanitarios en el sistema PQR indique por qué.
!  Para obtener más información sobre la introducción de datos en el sistema PQR, consulte las directrices.</v>
      </c>
      <c r="F253" s="1266" t="s">
        <v>1492</v>
      </c>
      <c r="G253" s="1266" t="s">
        <v>1493</v>
      </c>
      <c r="H253" s="1266" t="s">
        <v>1494</v>
      </c>
    </row>
    <row r="254" spans="1:8" x14ac:dyDescent="0.25">
      <c r="A254" t="s">
        <v>1489</v>
      </c>
      <c r="B254" s="1267">
        <v>252</v>
      </c>
      <c r="D254" s="1267" t="str">
        <f t="shared" si="7"/>
        <v>=Vlookup("252",Translations!F3:H800,1,0)</v>
      </c>
      <c r="E254" s="1267" t="str">
        <f t="shared" si="6"/>
        <v>Comentarios</v>
      </c>
      <c r="F254" t="s">
        <v>42</v>
      </c>
      <c r="G254" t="s">
        <v>1370</v>
      </c>
      <c r="H254" t="s">
        <v>1371</v>
      </c>
    </row>
    <row r="255" spans="1:8" x14ac:dyDescent="0.25">
      <c r="A255" t="s">
        <v>1489</v>
      </c>
      <c r="B255" s="1267">
        <v>253</v>
      </c>
      <c r="D255" s="1267" t="str">
        <f t="shared" si="7"/>
        <v>=Vlookup("253",Translations!F3:H800,1,0)</v>
      </c>
      <c r="E255" s="1267" t="str">
        <f t="shared" si="6"/>
        <v xml:space="preserve"> 2. A tenor de los niveles de existencias más recientes, ¿hay riesgo de que las existencias de productos farmacéuticos y sanitarios básicos enumerados a continuación se agoten o alcancen el final de su periodo de validez a nivel central durante el siguiente período de ejecución? En caso afirmativo, explíquelo.</v>
      </c>
      <c r="F255" t="s">
        <v>277</v>
      </c>
      <c r="G255" t="s">
        <v>1495</v>
      </c>
      <c r="H255" t="s">
        <v>1496</v>
      </c>
    </row>
    <row r="256" spans="1:8" x14ac:dyDescent="0.25">
      <c r="A256" t="s">
        <v>1489</v>
      </c>
      <c r="B256" s="1267">
        <v>254</v>
      </c>
      <c r="D256" s="1267" t="str">
        <f t="shared" si="7"/>
        <v>=Vlookup("254",Translations!F3:H800,1,0)</v>
      </c>
      <c r="E256" s="1267" t="str">
        <f t="shared" si="6"/>
        <v>Productos farmacéuticos y sanitarios básicos</v>
      </c>
      <c r="F256" t="s">
        <v>258</v>
      </c>
      <c r="G256" t="s">
        <v>1497</v>
      </c>
      <c r="H256" t="s">
        <v>1498</v>
      </c>
    </row>
    <row r="257" spans="1:8" x14ac:dyDescent="0.25">
      <c r="A257" t="s">
        <v>1489</v>
      </c>
      <c r="B257" s="1267">
        <v>255</v>
      </c>
      <c r="D257" s="1267" t="str">
        <f t="shared" si="7"/>
        <v>=Vlookup("255",Translations!F3:H800,1,0)</v>
      </c>
      <c r="E257" s="1267" t="str">
        <f t="shared" si="6"/>
        <v>Riesgo de desabastecimiento</v>
      </c>
      <c r="F257" t="s">
        <v>257</v>
      </c>
      <c r="G257" t="s">
        <v>1499</v>
      </c>
      <c r="H257" t="s">
        <v>1500</v>
      </c>
    </row>
    <row r="258" spans="1:8" x14ac:dyDescent="0.25">
      <c r="A258" t="s">
        <v>1489</v>
      </c>
      <c r="B258" s="1267">
        <v>256</v>
      </c>
      <c r="D258" s="1267" t="str">
        <f t="shared" si="7"/>
        <v>=Vlookup("256",Translations!F3:H800,1,0)</v>
      </c>
      <c r="E258" s="1267" t="str">
        <f t="shared" si="6"/>
        <v>Riesgo de vencimiento</v>
      </c>
      <c r="F258" t="s">
        <v>256</v>
      </c>
      <c r="G258" t="s">
        <v>1501</v>
      </c>
      <c r="H258" t="s">
        <v>1502</v>
      </c>
    </row>
    <row r="259" spans="1:8" x14ac:dyDescent="0.25">
      <c r="A259" t="s">
        <v>1489</v>
      </c>
      <c r="B259" s="1267">
        <v>257</v>
      </c>
      <c r="D259" s="1267" t="str">
        <f t="shared" si="7"/>
        <v>=Vlookup("257",Translations!F3:H800,1,0)</v>
      </c>
      <c r="E259" s="1267" t="str">
        <f t="shared" ref="E259:E322" si="8">IF(LangOffset=0,F259,IF(LangOffset=1,G259,IF(LangOffset=2,H259)))</f>
        <v>Comentarios (si existen riesgos, incluya información sobre los artículos concretos cuyas existencias pueden agotarse o alcanzar el final de su periodo de validez y las medidas de mitigación en el lugar o para ser implementado)</v>
      </c>
      <c r="F259" t="s">
        <v>255</v>
      </c>
      <c r="G259" t="s">
        <v>1503</v>
      </c>
      <c r="H259" t="s">
        <v>1504</v>
      </c>
    </row>
    <row r="260" spans="1:8" x14ac:dyDescent="0.25">
      <c r="A260" t="s">
        <v>1489</v>
      </c>
      <c r="B260" s="1267">
        <v>258</v>
      </c>
      <c r="D260" s="1267" t="str">
        <f t="shared" ref="D260:D323" si="9">"=Vlookup("""&amp;B260&amp;""",Translations!F3:H800,1,0)"</f>
        <v>=Vlookup("258",Translations!F3:H800,1,0)</v>
      </c>
      <c r="E260" s="1267" t="str">
        <f t="shared" si="8"/>
        <v>1. Antimaláricos</v>
      </c>
      <c r="F260" t="s">
        <v>254</v>
      </c>
      <c r="G260" t="s">
        <v>1505</v>
      </c>
      <c r="H260" t="s">
        <v>1506</v>
      </c>
    </row>
    <row r="261" spans="1:8" x14ac:dyDescent="0.25">
      <c r="A261" t="s">
        <v>1489</v>
      </c>
      <c r="B261" s="1267">
        <v>259</v>
      </c>
      <c r="D261" s="1267" t="str">
        <f t="shared" si="9"/>
        <v>=Vlookup("259",Translations!F3:H800,1,0)</v>
      </c>
      <c r="E261" s="1267" t="str">
        <f t="shared" si="8"/>
        <v>2. Mosquiteros</v>
      </c>
      <c r="F261" t="s">
        <v>253</v>
      </c>
      <c r="G261" t="s">
        <v>1507</v>
      </c>
      <c r="H261" t="s">
        <v>1508</v>
      </c>
    </row>
    <row r="262" spans="1:8" x14ac:dyDescent="0.25">
      <c r="A262" t="s">
        <v>1489</v>
      </c>
      <c r="B262" s="1267">
        <v>260</v>
      </c>
      <c r="D262" s="1267" t="str">
        <f t="shared" si="9"/>
        <v>=Vlookup("260",Translations!F3:H800,1,0)</v>
      </c>
      <c r="E262" s="1267" t="str">
        <f t="shared" si="8"/>
        <v>3. Productos de diagnóstico in vitro</v>
      </c>
      <c r="F262" t="s">
        <v>252</v>
      </c>
      <c r="G262" t="s">
        <v>1509</v>
      </c>
      <c r="H262" t="s">
        <v>1510</v>
      </c>
    </row>
    <row r="263" spans="1:8" x14ac:dyDescent="0.25">
      <c r="A263" t="s">
        <v>1489</v>
      </c>
      <c r="B263" s="1267">
        <v>261</v>
      </c>
      <c r="D263" s="1267" t="str">
        <f t="shared" si="9"/>
        <v>=Vlookup("261",Translations!F3:H800,1,0)</v>
      </c>
      <c r="E263" s="1267" t="str">
        <f t="shared" si="8"/>
        <v>4. Preservativos</v>
      </c>
      <c r="F263" t="s">
        <v>251</v>
      </c>
      <c r="G263" t="s">
        <v>1511</v>
      </c>
      <c r="H263" t="s">
        <v>1512</v>
      </c>
    </row>
    <row r="264" spans="1:8" x14ac:dyDescent="0.25">
      <c r="A264" t="s">
        <v>1489</v>
      </c>
      <c r="B264" s="1267">
        <v>262</v>
      </c>
      <c r="D264" s="1267" t="str">
        <f t="shared" si="9"/>
        <v>=Vlookup("262",Translations!F3:H800,1,0)</v>
      </c>
      <c r="E264" s="1267" t="str">
        <f t="shared" si="8"/>
        <v>5. Antirretrovirales</v>
      </c>
      <c r="F264" t="s">
        <v>250</v>
      </c>
      <c r="G264" t="s">
        <v>1513</v>
      </c>
      <c r="H264" t="s">
        <v>1514</v>
      </c>
    </row>
    <row r="265" spans="1:8" x14ac:dyDescent="0.25">
      <c r="A265" t="s">
        <v>1489</v>
      </c>
      <c r="B265" s="1267">
        <v>263</v>
      </c>
      <c r="D265" s="1267" t="str">
        <f t="shared" si="9"/>
        <v>=Vlookup("263",Translations!F3:H800,1,0)</v>
      </c>
      <c r="E265" s="1267" t="str">
        <f t="shared" si="8"/>
        <v>6. Antituberculosos</v>
      </c>
      <c r="F265" t="s">
        <v>249</v>
      </c>
      <c r="G265" t="s">
        <v>1515</v>
      </c>
      <c r="H265" t="s">
        <v>1516</v>
      </c>
    </row>
    <row r="266" spans="1:8" x14ac:dyDescent="0.25">
      <c r="A266" t="s">
        <v>1489</v>
      </c>
      <c r="B266" s="1267">
        <v>264</v>
      </c>
      <c r="D266" s="1267" t="str">
        <f t="shared" si="9"/>
        <v>=Vlookup("264",Translations!F3:H800,1,0)</v>
      </c>
      <c r="E266" s="1267" t="str">
        <f t="shared" si="8"/>
        <v>7. Suministros de laboratorio (CD4, carga vírica, cartuchos…)</v>
      </c>
      <c r="F266" t="s">
        <v>248</v>
      </c>
      <c r="G266" t="s">
        <v>1517</v>
      </c>
      <c r="H266" t="s">
        <v>1518</v>
      </c>
    </row>
    <row r="267" spans="1:8" x14ac:dyDescent="0.25">
      <c r="A267" t="s">
        <v>1489</v>
      </c>
      <c r="B267" s="1267">
        <v>265</v>
      </c>
      <c r="D267" s="1267" t="str">
        <f t="shared" si="9"/>
        <v>=Vlookup("265",Translations!F3:H800,1,0)</v>
      </c>
      <c r="E267" s="1267" t="str">
        <f t="shared" si="8"/>
        <v>8. Otros (Especifique cuáles en la columna de comentarios)</v>
      </c>
      <c r="F267" t="s">
        <v>247</v>
      </c>
      <c r="G267" t="s">
        <v>1519</v>
      </c>
      <c r="H267" t="s">
        <v>1520</v>
      </c>
    </row>
    <row r="268" spans="1:8" x14ac:dyDescent="0.25">
      <c r="A268" t="s">
        <v>1489</v>
      </c>
      <c r="B268" s="1267">
        <v>266</v>
      </c>
      <c r="D268" s="1267" t="str">
        <f t="shared" si="9"/>
        <v>=Vlookup("266",Translations!F3:H800,1,0)</v>
      </c>
      <c r="E268" s="1267" t="str">
        <f t="shared" si="8"/>
        <v>3.  Comentarios sobre otras cuestiones relacionados con la gestión de adquisiciones y suministros de productos farmacéuticos y sanitarios.</v>
      </c>
      <c r="F268" t="s">
        <v>276</v>
      </c>
      <c r="G268" t="s">
        <v>1521</v>
      </c>
      <c r="H268" t="s">
        <v>1522</v>
      </c>
    </row>
    <row r="269" spans="1:8" x14ac:dyDescent="0.25">
      <c r="A269" t="s">
        <v>1489</v>
      </c>
      <c r="B269" s="1267">
        <v>267</v>
      </c>
      <c r="D269" s="1267" t="str">
        <f t="shared" si="9"/>
        <v>=Vlookup("267",Translations!F3:H800,1,0)</v>
      </c>
      <c r="E269" s="1267" t="str">
        <f t="shared" si="8"/>
        <v>For LFA Use Only</v>
      </c>
      <c r="F269" t="s">
        <v>236</v>
      </c>
      <c r="G269" t="s">
        <v>236</v>
      </c>
      <c r="H269" t="s">
        <v>236</v>
      </c>
    </row>
    <row r="270" spans="1:8" x14ac:dyDescent="0.25">
      <c r="A270" t="s">
        <v>1489</v>
      </c>
      <c r="B270" s="1267">
        <v>268</v>
      </c>
      <c r="D270" s="1267" t="str">
        <f t="shared" si="9"/>
        <v>=Vlookup("268",Translations!F3:H800,1,0)</v>
      </c>
      <c r="E270" s="1267" t="str">
        <f t="shared" si="8"/>
        <v>Section 3B: LFA-Verified Procurement and Supply Management Information</v>
      </c>
      <c r="F270" t="s">
        <v>275</v>
      </c>
      <c r="G270" t="s">
        <v>275</v>
      </c>
      <c r="H270" t="s">
        <v>275</v>
      </c>
    </row>
    <row r="271" spans="1:8" x14ac:dyDescent="0.25">
      <c r="A271" t="s">
        <v>1489</v>
      </c>
      <c r="B271" s="1267">
        <v>269</v>
      </c>
      <c r="D271" s="1267" t="str">
        <f t="shared" si="9"/>
        <v>=Vlookup("269",Translations!F3:H800,1,0)</v>
      </c>
      <c r="E271" s="1267" t="str">
        <f t="shared" si="8"/>
        <v>PR's response</v>
      </c>
      <c r="F271" t="s">
        <v>274</v>
      </c>
      <c r="G271" t="s">
        <v>274</v>
      </c>
      <c r="H271" t="s">
        <v>274</v>
      </c>
    </row>
    <row r="272" spans="1:8" x14ac:dyDescent="0.25">
      <c r="A272" t="s">
        <v>1489</v>
      </c>
      <c r="B272" s="1267">
        <v>270</v>
      </c>
      <c r="D272" s="1267" t="str">
        <f t="shared" si="9"/>
        <v>=Vlookup("270",Translations!F3:H800,1,0)</v>
      </c>
      <c r="E272" s="1267" t="str">
        <f t="shared" si="8"/>
        <v>LFA's response</v>
      </c>
      <c r="F272" t="s">
        <v>273</v>
      </c>
      <c r="G272" t="s">
        <v>273</v>
      </c>
      <c r="H272" t="s">
        <v>273</v>
      </c>
    </row>
    <row r="273" spans="1:8" x14ac:dyDescent="0.25">
      <c r="A273" t="s">
        <v>1489</v>
      </c>
      <c r="B273" s="1267">
        <v>271</v>
      </c>
      <c r="D273" s="1267" t="str">
        <f t="shared" si="9"/>
        <v>=Vlookup("271",Translations!F3:H800,1,0)</v>
      </c>
      <c r="E273" s="1267" t="str">
        <f t="shared" si="8"/>
        <v xml:space="preserve">LFA Comments/Analysis </v>
      </c>
      <c r="F273" t="s">
        <v>272</v>
      </c>
      <c r="G273" t="s">
        <v>272</v>
      </c>
      <c r="H273" t="s">
        <v>272</v>
      </c>
    </row>
    <row r="274" spans="1:8" x14ac:dyDescent="0.25">
      <c r="A274" t="s">
        <v>1489</v>
      </c>
      <c r="B274" s="1267">
        <v>272</v>
      </c>
      <c r="D274" s="1267" t="str">
        <f t="shared" si="9"/>
        <v>=Vlookup("272",Translations!F3:H800,1,0)</v>
      </c>
      <c r="E274" s="1267" t="str">
        <f t="shared" si="8"/>
        <v xml:space="preserve">1a.  Has the PR updated the Price Quality Reporting (PQR) with the required information on the pharmaceuticals and health products received during the period covered by this PU/DR’ (if applicable)?  (If health products procurement information has not been entered into the PQR, please explain why in comments box)    </v>
      </c>
      <c r="F274" t="s">
        <v>271</v>
      </c>
      <c r="G274" t="s">
        <v>271</v>
      </c>
      <c r="H274" t="s">
        <v>271</v>
      </c>
    </row>
    <row r="275" spans="1:8" x14ac:dyDescent="0.25">
      <c r="A275" t="s">
        <v>1489</v>
      </c>
      <c r="B275" s="1267">
        <v>273</v>
      </c>
      <c r="D275" s="1267" t="str">
        <f t="shared" si="9"/>
        <v>=Vlookup("273",Translations!F3:H800,1,0)</v>
      </c>
      <c r="E275" s="1267" t="str">
        <f t="shared" si="8"/>
        <v>1b.  Value of Pharmaceuticals and Health Products in the PQR (7 categories only)</v>
      </c>
      <c r="F275" t="s">
        <v>270</v>
      </c>
      <c r="G275" t="s">
        <v>270</v>
      </c>
      <c r="H275" t="s">
        <v>270</v>
      </c>
    </row>
    <row r="276" spans="1:8" ht="165" x14ac:dyDescent="0.25">
      <c r="A276" t="s">
        <v>1489</v>
      </c>
      <c r="B276" s="1267">
        <v>274</v>
      </c>
      <c r="D276" s="1267" t="str">
        <f t="shared" si="9"/>
        <v>=Vlookup("274",Translations!F3:H800,1,0)</v>
      </c>
      <c r="E276" s="1267" t="str">
        <f t="shared" si="8"/>
        <v>(!) This table is included in the PU/DR form with the aim to improve completeness of information in the PQR system and not for comparing PQR amounts vis-à-vis expenditure per se. NB: PQR and expenditure amounts on health products may not be equal due to a timelag between payments and delivery of pharmaceuticals/health products.
(!)  For further guidance on PQR data entry, please refer to the guidelines.</v>
      </c>
      <c r="F276" s="1266" t="s">
        <v>1523</v>
      </c>
      <c r="G276" s="1266" t="s">
        <v>1523</v>
      </c>
      <c r="H276" s="1266" t="s">
        <v>1523</v>
      </c>
    </row>
    <row r="277" spans="1:8" x14ac:dyDescent="0.25">
      <c r="A277" t="s">
        <v>1489</v>
      </c>
      <c r="B277" s="1267">
        <v>275</v>
      </c>
      <c r="D277" s="1267" t="str">
        <f t="shared" si="9"/>
        <v>=Vlookup("275",Translations!F3:H800,1,0)</v>
      </c>
      <c r="E277" s="1267" t="str">
        <f t="shared" si="8"/>
        <v>Reporting Currency</v>
      </c>
      <c r="F277" t="s">
        <v>268</v>
      </c>
      <c r="G277" t="s">
        <v>268</v>
      </c>
      <c r="H277" t="s">
        <v>268</v>
      </c>
    </row>
    <row r="278" spans="1:8" x14ac:dyDescent="0.25">
      <c r="A278" t="s">
        <v>1489</v>
      </c>
      <c r="B278" s="1267">
        <v>276</v>
      </c>
      <c r="D278" s="1267" t="str">
        <f t="shared" si="9"/>
        <v>=Vlookup("276",Translations!F3:H800,1,0)</v>
      </c>
      <c r="E278" s="1267" t="str">
        <f t="shared" si="8"/>
        <v>PQR Product Categories</v>
      </c>
      <c r="F278" t="s">
        <v>267</v>
      </c>
      <c r="G278" t="s">
        <v>267</v>
      </c>
      <c r="H278" t="s">
        <v>267</v>
      </c>
    </row>
    <row r="279" spans="1:8" x14ac:dyDescent="0.25">
      <c r="A279" t="s">
        <v>1489</v>
      </c>
      <c r="B279" s="1267">
        <v>277</v>
      </c>
      <c r="D279" s="1267" t="str">
        <f t="shared" si="9"/>
        <v>=Vlookup("277",Translations!F3:H800,1,0)</v>
      </c>
      <c r="E279" s="1267" t="str">
        <f t="shared" si="8"/>
        <v>Value of  products received during reporting period</v>
      </c>
      <c r="F279" t="s">
        <v>266</v>
      </c>
      <c r="G279" t="s">
        <v>266</v>
      </c>
      <c r="H279" t="s">
        <v>266</v>
      </c>
    </row>
    <row r="280" spans="1:8" x14ac:dyDescent="0.25">
      <c r="A280" t="s">
        <v>1489</v>
      </c>
      <c r="B280" s="1267">
        <v>278</v>
      </c>
      <c r="D280" s="1267" t="str">
        <f t="shared" si="9"/>
        <v>=Vlookup("278",Translations!F3:H800,1,0)</v>
      </c>
      <c r="E280" s="1267" t="str">
        <f t="shared" si="8"/>
        <v>Value of products entered by the PR and verified as correct by the LFA in the PQR during reporting period</v>
      </c>
      <c r="F280" t="s">
        <v>265</v>
      </c>
      <c r="G280" t="s">
        <v>265</v>
      </c>
      <c r="H280" t="s">
        <v>265</v>
      </c>
    </row>
    <row r="281" spans="1:8" x14ac:dyDescent="0.25">
      <c r="A281" t="s">
        <v>1489</v>
      </c>
      <c r="B281" s="1267">
        <v>279</v>
      </c>
      <c r="D281" s="1267" t="str">
        <f t="shared" si="9"/>
        <v>=Vlookup("279",Translations!F3:H800,1,0)</v>
      </c>
      <c r="E281" s="1267" t="str">
        <f t="shared" si="8"/>
        <v>Variance</v>
      </c>
      <c r="F281" t="s">
        <v>262</v>
      </c>
      <c r="G281" t="s">
        <v>262</v>
      </c>
      <c r="H281" t="s">
        <v>262</v>
      </c>
    </row>
    <row r="282" spans="1:8" x14ac:dyDescent="0.25">
      <c r="A282" t="s">
        <v>1489</v>
      </c>
      <c r="B282" s="1267">
        <v>280</v>
      </c>
      <c r="D282" s="1267" t="str">
        <f t="shared" si="9"/>
        <v>=Vlookup("280",Translations!F3:H800,1,0)</v>
      </c>
      <c r="E282" s="1267" t="str">
        <f t="shared" si="8"/>
        <v>Reason for Variance</v>
      </c>
      <c r="F282" t="s">
        <v>261</v>
      </c>
      <c r="G282" t="s">
        <v>261</v>
      </c>
      <c r="H282" t="s">
        <v>261</v>
      </c>
    </row>
    <row r="283" spans="1:8" x14ac:dyDescent="0.25">
      <c r="A283" t="s">
        <v>1489</v>
      </c>
      <c r="B283" s="1267">
        <v>281</v>
      </c>
      <c r="D283" s="1267" t="str">
        <f t="shared" si="9"/>
        <v>=Vlookup("281",Translations!F3:H800,1,0)</v>
      </c>
      <c r="E283" s="1267" t="str">
        <f t="shared" si="8"/>
        <v>Cumulative value of  products received since the start of the Implementation Period</v>
      </c>
      <c r="F283" t="s">
        <v>264</v>
      </c>
      <c r="G283" t="s">
        <v>264</v>
      </c>
      <c r="H283" t="s">
        <v>264</v>
      </c>
    </row>
    <row r="284" spans="1:8" x14ac:dyDescent="0.25">
      <c r="A284" t="s">
        <v>1489</v>
      </c>
      <c r="B284" s="1267">
        <v>282</v>
      </c>
      <c r="D284" s="1267" t="str">
        <f t="shared" si="9"/>
        <v>=Vlookup("282",Translations!F3:H800,1,0)</v>
      </c>
      <c r="E284" s="1267" t="str">
        <f t="shared" si="8"/>
        <v>Cumulative value of products verified as correct by the LFA in the PQR since the start of the Implementation Period</v>
      </c>
      <c r="F284" t="s">
        <v>263</v>
      </c>
      <c r="G284" t="s">
        <v>263</v>
      </c>
      <c r="H284" t="s">
        <v>263</v>
      </c>
    </row>
    <row r="285" spans="1:8" x14ac:dyDescent="0.25">
      <c r="A285" t="s">
        <v>1489</v>
      </c>
      <c r="B285" s="1267">
        <v>283</v>
      </c>
      <c r="D285" s="1267" t="str">
        <f t="shared" si="9"/>
        <v>=Vlookup("283",Translations!F3:H800,1,0)</v>
      </c>
      <c r="E285" s="1267" t="str">
        <f t="shared" si="8"/>
        <v>Variance</v>
      </c>
      <c r="F285" t="s">
        <v>262</v>
      </c>
      <c r="G285" t="s">
        <v>262</v>
      </c>
      <c r="H285" t="s">
        <v>262</v>
      </c>
    </row>
    <row r="286" spans="1:8" x14ac:dyDescent="0.25">
      <c r="A286" t="s">
        <v>1489</v>
      </c>
      <c r="B286" s="1267">
        <v>284</v>
      </c>
      <c r="D286" s="1267" t="str">
        <f t="shared" si="9"/>
        <v>=Vlookup("284",Translations!F3:H800,1,0)</v>
      </c>
      <c r="E286" s="1267" t="str">
        <f t="shared" si="8"/>
        <v>Reason for Variance</v>
      </c>
      <c r="F286" t="s">
        <v>261</v>
      </c>
      <c r="G286" t="s">
        <v>261</v>
      </c>
      <c r="H286" t="s">
        <v>261</v>
      </c>
    </row>
    <row r="287" spans="1:8" x14ac:dyDescent="0.25">
      <c r="A287" t="s">
        <v>1489</v>
      </c>
      <c r="B287" s="1267">
        <v>285</v>
      </c>
      <c r="D287" s="1267" t="str">
        <f t="shared" si="9"/>
        <v>=Vlookup("285",Translations!F3:H800,1,0)</v>
      </c>
      <c r="E287" s="1267" t="str">
        <f t="shared" si="8"/>
        <v>1. Anti-malaria medicines</v>
      </c>
      <c r="F287" t="s">
        <v>254</v>
      </c>
      <c r="G287" t="s">
        <v>254</v>
      </c>
      <c r="H287" t="s">
        <v>254</v>
      </c>
    </row>
    <row r="288" spans="1:8" x14ac:dyDescent="0.25">
      <c r="A288" t="s">
        <v>1489</v>
      </c>
      <c r="B288" s="1267">
        <v>286</v>
      </c>
      <c r="D288" s="1267" t="str">
        <f t="shared" si="9"/>
        <v>=Vlookup("286",Translations!F3:H800,1,0)</v>
      </c>
      <c r="E288" s="1267" t="str">
        <f t="shared" si="8"/>
        <v>2. Bed nets</v>
      </c>
      <c r="F288" t="s">
        <v>253</v>
      </c>
      <c r="G288" t="s">
        <v>253</v>
      </c>
      <c r="H288" t="s">
        <v>253</v>
      </c>
    </row>
    <row r="289" spans="1:8" x14ac:dyDescent="0.25">
      <c r="A289" t="s">
        <v>1489</v>
      </c>
      <c r="B289" s="1267">
        <v>287</v>
      </c>
      <c r="D289" s="1267" t="str">
        <f t="shared" si="9"/>
        <v>=Vlookup("287",Translations!F3:H800,1,0)</v>
      </c>
      <c r="E289" s="1267" t="str">
        <f t="shared" si="8"/>
        <v>3. In-Vitro Diagnostic Products</v>
      </c>
      <c r="F289" t="s">
        <v>252</v>
      </c>
      <c r="G289" t="s">
        <v>252</v>
      </c>
      <c r="H289" t="s">
        <v>252</v>
      </c>
    </row>
    <row r="290" spans="1:8" x14ac:dyDescent="0.25">
      <c r="A290" t="s">
        <v>1489</v>
      </c>
      <c r="B290" s="1267">
        <v>288</v>
      </c>
      <c r="D290" s="1267" t="str">
        <f t="shared" si="9"/>
        <v>=Vlookup("288",Translations!F3:H800,1,0)</v>
      </c>
      <c r="E290" s="1267" t="str">
        <f t="shared" si="8"/>
        <v>4. Condoms</v>
      </c>
      <c r="F290" t="s">
        <v>251</v>
      </c>
      <c r="G290" t="s">
        <v>251</v>
      </c>
      <c r="H290" t="s">
        <v>251</v>
      </c>
    </row>
    <row r="291" spans="1:8" x14ac:dyDescent="0.25">
      <c r="A291" t="s">
        <v>1489</v>
      </c>
      <c r="B291" s="1267">
        <v>289</v>
      </c>
      <c r="D291" s="1267" t="str">
        <f t="shared" si="9"/>
        <v>=Vlookup("289",Translations!F3:H800,1,0)</v>
      </c>
      <c r="E291" s="1267" t="str">
        <f t="shared" si="8"/>
        <v>5. Anti-retrovirals</v>
      </c>
      <c r="F291" t="s">
        <v>250</v>
      </c>
      <c r="G291" t="s">
        <v>250</v>
      </c>
      <c r="H291" t="s">
        <v>250</v>
      </c>
    </row>
    <row r="292" spans="1:8" x14ac:dyDescent="0.25">
      <c r="A292" t="s">
        <v>1489</v>
      </c>
      <c r="B292" s="1267">
        <v>290</v>
      </c>
      <c r="D292" s="1267" t="str">
        <f t="shared" si="9"/>
        <v>=Vlookup("290",Translations!F3:H800,1,0)</v>
      </c>
      <c r="E292" s="1267" t="str">
        <f t="shared" si="8"/>
        <v>6. Anti-TB medicines</v>
      </c>
      <c r="F292" t="s">
        <v>249</v>
      </c>
      <c r="G292" t="s">
        <v>249</v>
      </c>
      <c r="H292" t="s">
        <v>249</v>
      </c>
    </row>
    <row r="293" spans="1:8" x14ac:dyDescent="0.25">
      <c r="A293" t="s">
        <v>1489</v>
      </c>
      <c r="B293" s="1267">
        <v>291</v>
      </c>
      <c r="D293" s="1267" t="str">
        <f t="shared" si="9"/>
        <v>=Vlookup("291",Translations!F3:H800,1,0)</v>
      </c>
      <c r="E293" s="1267" t="str">
        <f t="shared" si="8"/>
        <v>7. Indoor Residual Spraying (IRS)</v>
      </c>
      <c r="F293" t="s">
        <v>260</v>
      </c>
      <c r="G293" t="s">
        <v>260</v>
      </c>
      <c r="H293" t="s">
        <v>260</v>
      </c>
    </row>
    <row r="294" spans="1:8" x14ac:dyDescent="0.25">
      <c r="A294" t="s">
        <v>1489</v>
      </c>
      <c r="B294" s="1267">
        <v>292</v>
      </c>
      <c r="D294" s="1267" t="str">
        <f t="shared" si="9"/>
        <v>=Vlookup("292",Translations!F3:H800,1,0)</v>
      </c>
      <c r="E294" s="1267" t="str">
        <f t="shared" si="8"/>
        <v>Total</v>
      </c>
      <c r="F294" t="s">
        <v>106</v>
      </c>
      <c r="G294" t="s">
        <v>106</v>
      </c>
      <c r="H294" t="s">
        <v>106</v>
      </c>
    </row>
    <row r="295" spans="1:8" ht="150" x14ac:dyDescent="0.25">
      <c r="A295" t="s">
        <v>1489</v>
      </c>
      <c r="B295" s="1267">
        <v>293</v>
      </c>
      <c r="D295" s="1267" t="str">
        <f t="shared" si="9"/>
        <v>=Vlookup("293",Translations!F3:H800,1,0)</v>
      </c>
      <c r="E295" s="1267" t="str">
        <f t="shared" si="8"/>
        <v xml:space="preserve"> 2. Based on best information available to the LFA, are there any risks of drug stock-out or expiries at the central level in the next period of implementation?  (If yes, please explain in comments box)
! This section should be completed by the LFA based on best information on stock at the central level available to the LFA and should not require dedicated visits for on-site checks of stocks.</v>
      </c>
      <c r="F295" s="1266" t="s">
        <v>1524</v>
      </c>
      <c r="G295" s="1266" t="s">
        <v>1524</v>
      </c>
      <c r="H295" s="1266" t="s">
        <v>1524</v>
      </c>
    </row>
    <row r="296" spans="1:8" x14ac:dyDescent="0.25">
      <c r="A296" t="s">
        <v>1489</v>
      </c>
      <c r="B296" s="1267">
        <v>294</v>
      </c>
      <c r="D296" s="1267" t="str">
        <f t="shared" si="9"/>
        <v>=Vlookup("294",Translations!F3:H800,1,0)</v>
      </c>
      <c r="E296" s="1267" t="str">
        <f t="shared" si="8"/>
        <v>Key Pharmaceuticals &amp; Health Products</v>
      </c>
      <c r="F296" t="s">
        <v>258</v>
      </c>
      <c r="G296" t="s">
        <v>258</v>
      </c>
      <c r="H296" t="s">
        <v>258</v>
      </c>
    </row>
    <row r="297" spans="1:8" x14ac:dyDescent="0.25">
      <c r="A297" t="s">
        <v>1489</v>
      </c>
      <c r="B297" s="1267">
        <v>295</v>
      </c>
      <c r="D297" s="1267" t="str">
        <f t="shared" si="9"/>
        <v>=Vlookup("295",Translations!F3:H800,1,0)</v>
      </c>
      <c r="E297" s="1267" t="str">
        <f t="shared" si="8"/>
        <v>Risk of Stock-Out</v>
      </c>
      <c r="F297" t="s">
        <v>257</v>
      </c>
      <c r="G297" t="s">
        <v>257</v>
      </c>
      <c r="H297" t="s">
        <v>257</v>
      </c>
    </row>
    <row r="298" spans="1:8" x14ac:dyDescent="0.25">
      <c r="A298" t="s">
        <v>1489</v>
      </c>
      <c r="B298" s="1267">
        <v>296</v>
      </c>
      <c r="D298" s="1267" t="str">
        <f t="shared" si="9"/>
        <v>=Vlookup("296",Translations!F3:H800,1,0)</v>
      </c>
      <c r="E298" s="1267" t="str">
        <f t="shared" si="8"/>
        <v>Risk of Expiry</v>
      </c>
      <c r="F298" t="s">
        <v>256</v>
      </c>
      <c r="G298" t="s">
        <v>256</v>
      </c>
      <c r="H298" t="s">
        <v>256</v>
      </c>
    </row>
    <row r="299" spans="1:8" x14ac:dyDescent="0.25">
      <c r="A299" t="s">
        <v>1489</v>
      </c>
      <c r="B299" s="1267">
        <v>297</v>
      </c>
      <c r="D299" s="1267" t="str">
        <f t="shared" si="9"/>
        <v>=Vlookup("297",Translations!F3:H800,1,0)</v>
      </c>
      <c r="E299" s="1267" t="str">
        <f t="shared" si="8"/>
        <v>Comment (if yes, please provide information on the specific items that are at risk of stock-out or expiry and the mitigation measures in place or to be implemented)</v>
      </c>
      <c r="F299" t="s">
        <v>255</v>
      </c>
      <c r="G299" t="s">
        <v>255</v>
      </c>
      <c r="H299" t="s">
        <v>255</v>
      </c>
    </row>
    <row r="300" spans="1:8" x14ac:dyDescent="0.25">
      <c r="A300" t="s">
        <v>1489</v>
      </c>
      <c r="B300" s="1267">
        <v>298</v>
      </c>
      <c r="D300" s="1267" t="str">
        <f t="shared" si="9"/>
        <v>=Vlookup("298",Translations!F3:H800,1,0)</v>
      </c>
      <c r="E300" s="1267" t="str">
        <f t="shared" si="8"/>
        <v>1. Anti-malaria medicines</v>
      </c>
      <c r="F300" t="s">
        <v>254</v>
      </c>
      <c r="G300" t="s">
        <v>254</v>
      </c>
      <c r="H300" t="s">
        <v>254</v>
      </c>
    </row>
    <row r="301" spans="1:8" x14ac:dyDescent="0.25">
      <c r="A301" t="s">
        <v>1489</v>
      </c>
      <c r="B301" s="1267">
        <v>299</v>
      </c>
      <c r="D301" s="1267" t="str">
        <f t="shared" si="9"/>
        <v>=Vlookup("299",Translations!F3:H800,1,0)</v>
      </c>
      <c r="E301" s="1267" t="str">
        <f t="shared" si="8"/>
        <v>2. Bed nets</v>
      </c>
      <c r="F301" t="s">
        <v>253</v>
      </c>
      <c r="G301" t="s">
        <v>253</v>
      </c>
      <c r="H301" t="s">
        <v>253</v>
      </c>
    </row>
    <row r="302" spans="1:8" x14ac:dyDescent="0.25">
      <c r="A302" t="s">
        <v>1489</v>
      </c>
      <c r="B302" s="1267">
        <v>300</v>
      </c>
      <c r="D302" s="1267" t="str">
        <f t="shared" si="9"/>
        <v>=Vlookup("300",Translations!F3:H800,1,0)</v>
      </c>
      <c r="E302" s="1267" t="str">
        <f t="shared" si="8"/>
        <v>3. In-Vitro Diagnostic Products</v>
      </c>
      <c r="F302" t="s">
        <v>252</v>
      </c>
      <c r="G302" t="s">
        <v>252</v>
      </c>
      <c r="H302" t="s">
        <v>252</v>
      </c>
    </row>
    <row r="303" spans="1:8" x14ac:dyDescent="0.25">
      <c r="A303" t="s">
        <v>1489</v>
      </c>
      <c r="B303" s="1267">
        <v>301</v>
      </c>
      <c r="D303" s="1267" t="str">
        <f t="shared" si="9"/>
        <v>=Vlookup("301",Translations!F3:H800,1,0)</v>
      </c>
      <c r="E303" s="1267" t="str">
        <f t="shared" si="8"/>
        <v>4. Condoms</v>
      </c>
      <c r="F303" t="s">
        <v>251</v>
      </c>
      <c r="G303" t="s">
        <v>251</v>
      </c>
      <c r="H303" t="s">
        <v>251</v>
      </c>
    </row>
    <row r="304" spans="1:8" x14ac:dyDescent="0.25">
      <c r="A304" t="s">
        <v>1489</v>
      </c>
      <c r="B304" s="1267">
        <v>302</v>
      </c>
      <c r="D304" s="1267" t="str">
        <f t="shared" si="9"/>
        <v>=Vlookup("302",Translations!F3:H800,1,0)</v>
      </c>
      <c r="E304" s="1267" t="str">
        <f t="shared" si="8"/>
        <v>5. Anti-retrovirals</v>
      </c>
      <c r="F304" t="s">
        <v>250</v>
      </c>
      <c r="G304" t="s">
        <v>250</v>
      </c>
      <c r="H304" t="s">
        <v>250</v>
      </c>
    </row>
    <row r="305" spans="1:8" x14ac:dyDescent="0.25">
      <c r="A305" t="s">
        <v>1489</v>
      </c>
      <c r="B305" s="1267">
        <v>303</v>
      </c>
      <c r="D305" s="1267" t="str">
        <f t="shared" si="9"/>
        <v>=Vlookup("303",Translations!F3:H800,1,0)</v>
      </c>
      <c r="E305" s="1267" t="str">
        <f t="shared" si="8"/>
        <v>6. Anti-TB medicines</v>
      </c>
      <c r="F305" t="s">
        <v>249</v>
      </c>
      <c r="G305" t="s">
        <v>249</v>
      </c>
      <c r="H305" t="s">
        <v>249</v>
      </c>
    </row>
    <row r="306" spans="1:8" x14ac:dyDescent="0.25">
      <c r="A306" t="s">
        <v>1489</v>
      </c>
      <c r="B306" s="1267">
        <v>304</v>
      </c>
      <c r="D306" s="1267" t="str">
        <f t="shared" si="9"/>
        <v>=Vlookup("304",Translations!F3:H800,1,0)</v>
      </c>
      <c r="E306" s="1267" t="str">
        <f t="shared" si="8"/>
        <v>7. Lab supplies (e.g. CD4, Viral Load, Cartridges…)</v>
      </c>
      <c r="F306" t="s">
        <v>248</v>
      </c>
      <c r="G306" t="s">
        <v>248</v>
      </c>
      <c r="H306" t="s">
        <v>248</v>
      </c>
    </row>
    <row r="307" spans="1:8" x14ac:dyDescent="0.25">
      <c r="A307" t="s">
        <v>1489</v>
      </c>
      <c r="B307" s="1267">
        <v>305</v>
      </c>
      <c r="D307" s="1267" t="str">
        <f t="shared" si="9"/>
        <v>=Vlookup("305",Translations!F3:H800,1,0)</v>
      </c>
      <c r="E307" s="1267" t="str">
        <f t="shared" si="8"/>
        <v>8. Other (Please specify in the "Comment" column)</v>
      </c>
      <c r="F307" t="s">
        <v>247</v>
      </c>
      <c r="G307" t="s">
        <v>247</v>
      </c>
      <c r="H307" t="s">
        <v>247</v>
      </c>
    </row>
    <row r="308" spans="1:8" x14ac:dyDescent="0.25">
      <c r="A308" t="s">
        <v>1489</v>
      </c>
      <c r="B308" s="1267">
        <v>306</v>
      </c>
      <c r="D308" s="1267" t="str">
        <f t="shared" si="9"/>
        <v>=Vlookup("306",Translations!F3:H800,1,0)</v>
      </c>
      <c r="E308" s="1267" t="str">
        <f t="shared" si="8"/>
        <v>3. LFA analysis of issues related to the procurement and supply management of pharmaceuticals and health products</v>
      </c>
      <c r="F308" t="s">
        <v>245</v>
      </c>
      <c r="G308" t="s">
        <v>245</v>
      </c>
      <c r="H308" t="s">
        <v>245</v>
      </c>
    </row>
    <row r="309" spans="1:8" x14ac:dyDescent="0.25">
      <c r="A309" t="s">
        <v>1525</v>
      </c>
      <c r="B309" s="1267">
        <v>307</v>
      </c>
      <c r="D309" s="1267" t="str">
        <f t="shared" si="9"/>
        <v>=Vlookup("307",Translations!F3:H800,1,0)</v>
      </c>
      <c r="E309" s="1267" t="str">
        <f t="shared" si="8"/>
        <v>Informe de progreso y solicitud de desembolso</v>
      </c>
      <c r="F309" t="s">
        <v>0</v>
      </c>
      <c r="G309" t="s">
        <v>1260</v>
      </c>
      <c r="H309" t="s">
        <v>1261</v>
      </c>
    </row>
    <row r="310" spans="1:8" x14ac:dyDescent="0.25">
      <c r="A310" t="s">
        <v>1525</v>
      </c>
      <c r="B310" s="1267">
        <v>308</v>
      </c>
      <c r="D310" s="1267" t="str">
        <f t="shared" si="9"/>
        <v>=Vlookup("308",Translations!F3:H800,1,0)</v>
      </c>
      <c r="E310" s="1267" t="str">
        <f t="shared" si="8"/>
        <v>Sección 4:  Gestión de subvenciones</v>
      </c>
      <c r="F310" t="s">
        <v>654</v>
      </c>
      <c r="G310" t="s">
        <v>1526</v>
      </c>
      <c r="H310" t="s">
        <v>1527</v>
      </c>
    </row>
    <row r="311" spans="1:8" x14ac:dyDescent="0.25">
      <c r="A311" t="s">
        <v>1525</v>
      </c>
      <c r="B311" s="1267">
        <v>309</v>
      </c>
      <c r="D311" s="1267" t="str">
        <f t="shared" si="9"/>
        <v>=Vlookup("309",Translations!F3:H800,1,0)</v>
      </c>
      <c r="E311" s="1267" t="str">
        <f t="shared" si="8"/>
        <v>A.  Comentarios del RP y el ALF sobre el cumplimiento de las condiciones previas y/o especiales en el marco del Acuerdo de Subvención</v>
      </c>
      <c r="F311" t="s">
        <v>655</v>
      </c>
      <c r="G311" t="s">
        <v>1528</v>
      </c>
      <c r="H311" t="s">
        <v>1529</v>
      </c>
    </row>
    <row r="312" spans="1:8" ht="240" x14ac:dyDescent="0.25">
      <c r="A312" t="s">
        <v>1525</v>
      </c>
      <c r="B312" s="1267">
        <v>310</v>
      </c>
      <c r="D312" s="1267" t="str">
        <f t="shared" si="9"/>
        <v>=Vlookup("310",Translations!F3:H800,1,0)</v>
      </c>
      <c r="E312" s="1267" t="str">
        <f t="shared" si="8"/>
        <v>! Incluya en esta tabla el número de condición previa conforme al establecido en el Acuerdo de Subvención y el texto completo de las condiciones previas y/o condiciones especiales cuyo cumplimiento esté previsto durante el periodo en curso o que esté pendiente de periodos anteriores.
! Es posible que ciertas condiciones especiales se apliquen a más de un periodo de ejecución de la subvención. Su cumplimiento durante un periodo no exime automáticamente de cumplirlas en periodos posteriores. El ALF verificará que el RP informe sobre el estado de esas condiciones en cada periodo pertinente.</v>
      </c>
      <c r="F312" s="1266" t="s">
        <v>1530</v>
      </c>
      <c r="G312" s="1266" t="s">
        <v>1531</v>
      </c>
      <c r="H312" s="1266" t="s">
        <v>1532</v>
      </c>
    </row>
    <row r="313" spans="1:8" x14ac:dyDescent="0.25">
      <c r="A313" t="s">
        <v>1525</v>
      </c>
      <c r="B313" s="1267">
        <v>311</v>
      </c>
      <c r="D313" s="1267" t="str">
        <f t="shared" si="9"/>
        <v>=Vlookup("311",Translations!F3:H800,1,0)</v>
      </c>
      <c r="E313" s="1267" t="str">
        <f t="shared" si="8"/>
        <v>Condiciones previas y/u otras condiciones especiales</v>
      </c>
      <c r="F313" t="s">
        <v>657</v>
      </c>
      <c r="G313" t="s">
        <v>1533</v>
      </c>
      <c r="H313" t="s">
        <v>1534</v>
      </c>
    </row>
    <row r="314" spans="1:8" x14ac:dyDescent="0.25">
      <c r="A314" t="s">
        <v>1525</v>
      </c>
      <c r="B314" s="1267">
        <v>312</v>
      </c>
      <c r="D314" s="1267" t="str">
        <f t="shared" si="9"/>
        <v>=Vlookup("312",Translations!F3:H800,1,0)</v>
      </c>
      <c r="E314" s="1267" t="str">
        <f t="shared" si="8"/>
        <v>Estado</v>
      </c>
      <c r="F314" t="s">
        <v>637</v>
      </c>
      <c r="G314" t="s">
        <v>1535</v>
      </c>
      <c r="H314" t="s">
        <v>1536</v>
      </c>
    </row>
    <row r="315" spans="1:8" x14ac:dyDescent="0.25">
      <c r="A315" t="s">
        <v>1525</v>
      </c>
      <c r="B315" s="1267">
        <v>313</v>
      </c>
      <c r="D315" s="1267" t="str">
        <f t="shared" si="9"/>
        <v>=Vlookup("313",Translations!F3:H800,1,0)</v>
      </c>
      <c r="E315" s="1267" t="str">
        <f t="shared" si="8"/>
        <v>Comentarios del RP sobre los progresos en su aplicación</v>
      </c>
      <c r="F315" t="s">
        <v>658</v>
      </c>
      <c r="G315" t="s">
        <v>1537</v>
      </c>
      <c r="H315" t="s">
        <v>1538</v>
      </c>
    </row>
    <row r="316" spans="1:8" x14ac:dyDescent="0.25">
      <c r="A316" t="s">
        <v>1525</v>
      </c>
      <c r="B316" s="1267">
        <v>314</v>
      </c>
      <c r="D316" s="1267" t="str">
        <f t="shared" si="9"/>
        <v>=Vlookup("314",Translations!F3:H800,1,0)</v>
      </c>
      <c r="E316" s="1267" t="str">
        <f t="shared" si="8"/>
        <v>For LFA Use Only</v>
      </c>
      <c r="F316" t="s">
        <v>236</v>
      </c>
      <c r="G316" t="s">
        <v>236</v>
      </c>
      <c r="H316" t="s">
        <v>236</v>
      </c>
    </row>
    <row r="317" spans="1:8" x14ac:dyDescent="0.25">
      <c r="A317" t="s">
        <v>1525</v>
      </c>
      <c r="B317" s="1267">
        <v>315</v>
      </c>
      <c r="D317" s="1267" t="str">
        <f t="shared" si="9"/>
        <v>=Vlookup("315",Translations!F3:H800,1,0)</v>
      </c>
      <c r="E317" s="1267" t="str">
        <f t="shared" si="8"/>
        <v>Status</v>
      </c>
      <c r="F317" t="s">
        <v>637</v>
      </c>
      <c r="G317" t="s">
        <v>637</v>
      </c>
      <c r="H317" t="s">
        <v>637</v>
      </c>
    </row>
    <row r="318" spans="1:8" ht="45" x14ac:dyDescent="0.25">
      <c r="A318" t="s">
        <v>1525</v>
      </c>
      <c r="B318" s="1267">
        <v>316</v>
      </c>
      <c r="D318" s="1267" t="str">
        <f t="shared" si="9"/>
        <v>=Vlookup("316",Translations!F3:H800,1,0)</v>
      </c>
      <c r="E318" s="1267" t="str">
        <f t="shared" si="8"/>
        <v>Analysis (LFA)</v>
      </c>
      <c r="F318" s="1266" t="s">
        <v>659</v>
      </c>
      <c r="G318" s="1266" t="s">
        <v>659</v>
      </c>
      <c r="H318" t="s">
        <v>680</v>
      </c>
    </row>
    <row r="319" spans="1:8" x14ac:dyDescent="0.25">
      <c r="A319" t="s">
        <v>1525</v>
      </c>
      <c r="B319" s="1267">
        <v>317</v>
      </c>
      <c r="D319" s="1267" t="str">
        <f t="shared" si="9"/>
        <v>=Vlookup("317",Translations!F3:H800,1,0)</v>
      </c>
      <c r="E319" s="1267" t="str">
        <f t="shared" si="8"/>
        <v>B.  Revisión del RP y el ALF de los progresos realizados en la aplicación de las medidas de gestión pendientes de periodos de desembolso anteriores</v>
      </c>
      <c r="F319" t="s">
        <v>1539</v>
      </c>
      <c r="G319" t="s">
        <v>1540</v>
      </c>
      <c r="H319" t="s">
        <v>1541</v>
      </c>
    </row>
    <row r="320" spans="1:8" x14ac:dyDescent="0.25">
      <c r="A320" t="s">
        <v>1525</v>
      </c>
      <c r="B320" s="1267">
        <v>318</v>
      </c>
      <c r="D320" s="1267" t="str">
        <f t="shared" si="9"/>
        <v>=Vlookup("318",Translations!F3:H800,1,0)</v>
      </c>
      <c r="E320" s="1267" t="str">
        <f t="shared" si="8"/>
        <v>! Enumere todas las cuestiones señaladas en la última carta de desempeño del Fondo Mundial o que estén pendientes de cartas de desempeño anteriores, y comente los progresos realizados al respecto. Incluya la fecha de la carta de desempeño y el número de artículo.</v>
      </c>
      <c r="F320" t="s">
        <v>1542</v>
      </c>
      <c r="G320" t="s">
        <v>1543</v>
      </c>
      <c r="H320" t="s">
        <v>1544</v>
      </c>
    </row>
    <row r="321" spans="1:8" x14ac:dyDescent="0.25">
      <c r="A321" t="s">
        <v>1525</v>
      </c>
      <c r="B321" s="1267">
        <v>319</v>
      </c>
      <c r="D321" s="1267" t="str">
        <f t="shared" si="9"/>
        <v>=Vlookup("319",Translations!F3:H800,1,0)</v>
      </c>
      <c r="E321" s="1267" t="str">
        <f t="shared" si="8"/>
        <v>Medidas de gestión del Fondo Mundial</v>
      </c>
      <c r="F321" t="s">
        <v>1545</v>
      </c>
      <c r="G321" t="s">
        <v>1546</v>
      </c>
      <c r="H321" t="s">
        <v>1547</v>
      </c>
    </row>
    <row r="322" spans="1:8" x14ac:dyDescent="0.25">
      <c r="A322" t="s">
        <v>1525</v>
      </c>
      <c r="B322" s="1267">
        <v>320</v>
      </c>
      <c r="D322" s="1267" t="str">
        <f t="shared" si="9"/>
        <v>=Vlookup("320",Translations!F3:H800,1,0)</v>
      </c>
      <c r="E322" s="1267" t="str">
        <f t="shared" si="8"/>
        <v>Estado</v>
      </c>
      <c r="F322" t="s">
        <v>637</v>
      </c>
      <c r="G322" t="s">
        <v>1535</v>
      </c>
      <c r="H322" t="s">
        <v>1536</v>
      </c>
    </row>
    <row r="323" spans="1:8" x14ac:dyDescent="0.25">
      <c r="A323" t="s">
        <v>1525</v>
      </c>
      <c r="B323" s="1267">
        <v>321</v>
      </c>
      <c r="D323" s="1267" t="str">
        <f t="shared" si="9"/>
        <v>=Vlookup("321",Translations!F3:H800,1,0)</v>
      </c>
      <c r="E323" s="1267" t="str">
        <f t="shared" ref="E323:E386" si="10">IF(LangOffset=0,F323,IF(LangOffset=1,G323,IF(LangOffset=2,H323)))</f>
        <v>Comentarios del RP sobre los progresos en su aplicación</v>
      </c>
      <c r="F323" t="s">
        <v>658</v>
      </c>
      <c r="G323" t="s">
        <v>1548</v>
      </c>
      <c r="H323" t="s">
        <v>1538</v>
      </c>
    </row>
    <row r="324" spans="1:8" x14ac:dyDescent="0.25">
      <c r="A324" t="s">
        <v>1525</v>
      </c>
      <c r="B324" s="1267">
        <v>322</v>
      </c>
      <c r="D324" s="1267" t="str">
        <f t="shared" ref="D324:D387" si="11">"=Vlookup("""&amp;B324&amp;""",Translations!F3:H800,1,0)"</f>
        <v>=Vlookup("322",Translations!F3:H800,1,0)</v>
      </c>
      <c r="E324" s="1267" t="str">
        <f t="shared" si="10"/>
        <v>For LFA Use Only</v>
      </c>
      <c r="F324" t="s">
        <v>236</v>
      </c>
      <c r="G324" t="s">
        <v>236</v>
      </c>
      <c r="H324" t="s">
        <v>236</v>
      </c>
    </row>
    <row r="325" spans="1:8" x14ac:dyDescent="0.25">
      <c r="A325" t="s">
        <v>1525</v>
      </c>
      <c r="B325" s="1267">
        <v>323</v>
      </c>
      <c r="D325" s="1267" t="str">
        <f t="shared" si="11"/>
        <v>=Vlookup("323",Translations!F3:H800,1,0)</v>
      </c>
      <c r="E325" s="1267" t="str">
        <f t="shared" si="10"/>
        <v>Status</v>
      </c>
      <c r="F325" t="s">
        <v>637</v>
      </c>
      <c r="G325" t="s">
        <v>637</v>
      </c>
      <c r="H325" t="s">
        <v>637</v>
      </c>
    </row>
    <row r="326" spans="1:8" x14ac:dyDescent="0.25">
      <c r="A326" t="s">
        <v>1525</v>
      </c>
      <c r="B326" s="1267">
        <v>324</v>
      </c>
      <c r="D326" s="1267" t="str">
        <f t="shared" si="11"/>
        <v>=Vlookup("324",Translations!F3:H800,1,0)</v>
      </c>
      <c r="E326" s="1267" t="str">
        <f t="shared" si="10"/>
        <v xml:space="preserve">LFA Review of PR Progress on Global Fund Management Actions </v>
      </c>
      <c r="F326" t="s">
        <v>1549</v>
      </c>
      <c r="G326" t="s">
        <v>1549</v>
      </c>
      <c r="H326" t="s">
        <v>1549</v>
      </c>
    </row>
    <row r="327" spans="1:8" x14ac:dyDescent="0.25">
      <c r="A327" t="s">
        <v>1525</v>
      </c>
      <c r="B327" s="1267">
        <v>325</v>
      </c>
      <c r="D327" s="1267" t="str">
        <f t="shared" si="11"/>
        <v>=Vlookup("325",Translations!F3:H800,1,0)</v>
      </c>
      <c r="E327" s="1267" t="str">
        <f t="shared" si="10"/>
        <v>'C.  Comentarios sobre los requisitos para la presentación de informes anuales sobre la subvención</v>
      </c>
      <c r="F327" t="s">
        <v>671</v>
      </c>
      <c r="G327" t="s">
        <v>1550</v>
      </c>
      <c r="H327" t="s">
        <v>1551</v>
      </c>
    </row>
    <row r="328" spans="1:8" x14ac:dyDescent="0.25">
      <c r="A328" t="s">
        <v>1525</v>
      </c>
      <c r="B328" s="1267">
        <v>326</v>
      </c>
      <c r="D328" s="1267" t="str">
        <f t="shared" si="11"/>
        <v>=Vlookup("326",Translations!F3:H800,1,0)</v>
      </c>
      <c r="E328" s="1267" t="str">
        <f t="shared" si="10"/>
        <v>! Indique una fecha para el informe pendiente. Si el plazo de entrega del informe ha vencido, indique la fecha límite original y explique las causas del retraso.</v>
      </c>
      <c r="F328" t="s">
        <v>1552</v>
      </c>
      <c r="G328" t="s">
        <v>1553</v>
      </c>
      <c r="H328" t="s">
        <v>1554</v>
      </c>
    </row>
    <row r="329" spans="1:8" x14ac:dyDescent="0.25">
      <c r="A329" t="s">
        <v>1525</v>
      </c>
      <c r="B329" s="1267">
        <v>327</v>
      </c>
      <c r="D329" s="1267" t="str">
        <f t="shared" si="11"/>
        <v>=Vlookup("327",Translations!F3:H800,1,0)</v>
      </c>
      <c r="E329" s="1267" t="str">
        <f t="shared" si="10"/>
        <v>Documentación solicitada</v>
      </c>
      <c r="F329" t="s">
        <v>672</v>
      </c>
      <c r="G329" t="s">
        <v>1555</v>
      </c>
      <c r="H329" t="s">
        <v>1556</v>
      </c>
    </row>
    <row r="330" spans="1:8" ht="30" x14ac:dyDescent="0.25">
      <c r="A330" t="s">
        <v>1525</v>
      </c>
      <c r="B330" s="1267">
        <v>328</v>
      </c>
      <c r="D330" s="1267" t="str">
        <f t="shared" si="11"/>
        <v>=Vlookup("328",Translations!F3:H800,1,0)</v>
      </c>
      <c r="E330" s="1267" t="str">
        <f t="shared" si="10"/>
        <v>Fecha límite
(dd-mm-aa)</v>
      </c>
      <c r="F330" s="1266" t="s">
        <v>673</v>
      </c>
      <c r="G330" s="1266" t="s">
        <v>1557</v>
      </c>
      <c r="H330" s="1266" t="s">
        <v>1558</v>
      </c>
    </row>
    <row r="331" spans="1:8" x14ac:dyDescent="0.25">
      <c r="A331" t="s">
        <v>1525</v>
      </c>
      <c r="B331" s="1267">
        <v>329</v>
      </c>
      <c r="D331" s="1267" t="str">
        <f t="shared" si="11"/>
        <v>=Vlookup("329",Translations!F3:H800,1,0)</v>
      </c>
      <c r="E331" s="1267" t="str">
        <f t="shared" si="10"/>
        <v>Estado</v>
      </c>
      <c r="F331" t="s">
        <v>637</v>
      </c>
      <c r="G331" t="s">
        <v>1535</v>
      </c>
      <c r="H331" t="s">
        <v>1536</v>
      </c>
    </row>
    <row r="332" spans="1:8" x14ac:dyDescent="0.25">
      <c r="A332" t="s">
        <v>1525</v>
      </c>
      <c r="B332" s="1267">
        <v>330</v>
      </c>
      <c r="D332" s="1267" t="str">
        <f t="shared" si="11"/>
        <v>=Vlookup("330",Translations!F3:H800,1,0)</v>
      </c>
      <c r="E332" s="1267" t="str">
        <f t="shared" si="10"/>
        <v>Comentarios</v>
      </c>
      <c r="F332" t="s">
        <v>42</v>
      </c>
      <c r="G332" t="s">
        <v>1370</v>
      </c>
      <c r="H332" t="s">
        <v>1371</v>
      </c>
    </row>
    <row r="333" spans="1:8" x14ac:dyDescent="0.25">
      <c r="A333" t="s">
        <v>1525</v>
      </c>
      <c r="B333" s="1267">
        <v>331</v>
      </c>
      <c r="D333" s="1267" t="str">
        <f t="shared" si="11"/>
        <v>=Vlookup("331",Translations!F3:H800,1,0)</v>
      </c>
      <c r="E333" s="1267" t="str">
        <f t="shared" si="10"/>
        <v>For LFA Use Only</v>
      </c>
      <c r="F333" t="s">
        <v>236</v>
      </c>
      <c r="G333" t="s">
        <v>236</v>
      </c>
      <c r="H333" t="s">
        <v>236</v>
      </c>
    </row>
    <row r="334" spans="1:8" ht="30" x14ac:dyDescent="0.25">
      <c r="A334" t="s">
        <v>1525</v>
      </c>
      <c r="B334" s="1267">
        <v>332</v>
      </c>
      <c r="D334" s="1267" t="str">
        <f t="shared" si="11"/>
        <v>=Vlookup("332",Translations!F3:H800,1,0)</v>
      </c>
      <c r="E334" s="1267" t="str">
        <f t="shared" si="10"/>
        <v>Due date
(dd-mmm-yy)</v>
      </c>
      <c r="F334" s="1266" t="s">
        <v>674</v>
      </c>
      <c r="G334" s="1266" t="s">
        <v>674</v>
      </c>
      <c r="H334" s="1266" t="s">
        <v>674</v>
      </c>
    </row>
    <row r="335" spans="1:8" x14ac:dyDescent="0.25">
      <c r="A335" t="s">
        <v>1525</v>
      </c>
      <c r="B335" s="1267">
        <v>333</v>
      </c>
      <c r="D335" s="1267" t="str">
        <f t="shared" si="11"/>
        <v>=Vlookup("333",Translations!F3:H800,1,0)</v>
      </c>
      <c r="E335" s="1267" t="str">
        <f t="shared" si="10"/>
        <v>Status</v>
      </c>
      <c r="F335" t="s">
        <v>637</v>
      </c>
      <c r="G335" t="s">
        <v>637</v>
      </c>
      <c r="H335" t="s">
        <v>637</v>
      </c>
    </row>
    <row r="336" spans="1:8" x14ac:dyDescent="0.25">
      <c r="A336" t="s">
        <v>1525</v>
      </c>
      <c r="B336" s="1267">
        <v>334</v>
      </c>
      <c r="D336" s="1267" t="str">
        <f t="shared" si="11"/>
        <v>=Vlookup("334",Translations!F3:H800,1,0)</v>
      </c>
      <c r="E336" s="1267" t="str">
        <f t="shared" si="10"/>
        <v>Comments</v>
      </c>
      <c r="F336" t="s">
        <v>42</v>
      </c>
      <c r="G336" t="s">
        <v>42</v>
      </c>
      <c r="H336" t="s">
        <v>42</v>
      </c>
    </row>
    <row r="337" spans="1:8" x14ac:dyDescent="0.25">
      <c r="A337" t="s">
        <v>1525</v>
      </c>
      <c r="B337" s="1267">
        <v>335</v>
      </c>
      <c r="D337" s="1267" t="str">
        <f t="shared" si="11"/>
        <v>=Vlookup("335",Translations!F3:H800,1,0)</v>
      </c>
      <c r="E337" s="1267" t="str">
        <f t="shared" si="10"/>
        <v>Informe de Auditoría del RP</v>
      </c>
      <c r="F337" t="s">
        <v>675</v>
      </c>
      <c r="G337" t="s">
        <v>1559</v>
      </c>
      <c r="H337" t="s">
        <v>1560</v>
      </c>
    </row>
    <row r="338" spans="1:8" x14ac:dyDescent="0.25">
      <c r="A338" t="s">
        <v>1525</v>
      </c>
      <c r="B338" s="1267">
        <v>336</v>
      </c>
      <c r="D338" s="1267" t="str">
        <f t="shared" si="11"/>
        <v>=Vlookup("336",Translations!F3:H800,1,0)</v>
      </c>
      <c r="E338" s="1267" t="str">
        <f t="shared" si="10"/>
        <v>Informe financiero anual (AFR) / Informe financiero detallado  (EFR)</v>
      </c>
      <c r="F338" t="s">
        <v>676</v>
      </c>
      <c r="G338" t="s">
        <v>1561</v>
      </c>
      <c r="H338" t="s">
        <v>1562</v>
      </c>
    </row>
    <row r="339" spans="1:8" x14ac:dyDescent="0.25">
      <c r="A339" t="s">
        <v>1563</v>
      </c>
      <c r="B339" s="1267">
        <v>337</v>
      </c>
      <c r="D339" s="1267" t="str">
        <f t="shared" si="11"/>
        <v>=Vlookup("337",Translations!F3:H800,1,0)</v>
      </c>
      <c r="E339" s="1267" t="str">
        <f t="shared" si="10"/>
        <v>Informe de progreso y solicitud de desembolso</v>
      </c>
      <c r="F339" t="s">
        <v>0</v>
      </c>
      <c r="G339" t="s">
        <v>1260</v>
      </c>
      <c r="H339" t="s">
        <v>1261</v>
      </c>
    </row>
    <row r="340" spans="1:8" x14ac:dyDescent="0.25">
      <c r="A340" t="s">
        <v>1563</v>
      </c>
      <c r="B340" s="1267">
        <v>338</v>
      </c>
      <c r="D340" s="1267" t="str">
        <f t="shared" si="11"/>
        <v>=Vlookup("338",Translations!F3:H800,1,0)</v>
      </c>
      <c r="E340" s="1267" t="str">
        <f t="shared" si="10"/>
        <v>Sección 5: Evaluación del RP y el ALF del desempeño general</v>
      </c>
      <c r="F340" t="s">
        <v>292</v>
      </c>
      <c r="G340" t="s">
        <v>1564</v>
      </c>
      <c r="H340" t="s">
        <v>1565</v>
      </c>
    </row>
    <row r="341" spans="1:8" x14ac:dyDescent="0.25">
      <c r="A341" t="s">
        <v>1563</v>
      </c>
      <c r="B341" s="1267">
        <v>339</v>
      </c>
      <c r="D341" s="1267" t="str">
        <f t="shared" si="11"/>
        <v>=Vlookup("339",Translations!F3:H800,1,0)</v>
      </c>
      <c r="E341" s="1267" t="str">
        <f t="shared" si="10"/>
        <v>A.  Autoevaluación general del RP del desempeño de la subvención (incluido un resumen sobre los vínculos entre el desempeño financiero y los logros programáticos)</v>
      </c>
      <c r="F341" t="s">
        <v>291</v>
      </c>
      <c r="G341" t="s">
        <v>1566</v>
      </c>
      <c r="H341" t="s">
        <v>1567</v>
      </c>
    </row>
    <row r="342" spans="1:8" x14ac:dyDescent="0.25">
      <c r="A342" t="s">
        <v>1563</v>
      </c>
      <c r="B342" s="1267">
        <v>340</v>
      </c>
      <c r="D342" s="1267" t="str">
        <f t="shared" si="11"/>
        <v>=Vlookup("340",Translations!F3:H800,1,0)</v>
      </c>
      <c r="E342" s="1267" t="str">
        <f t="shared" si="10"/>
        <v>!  La autoevaluación debe realizarse teniendo en cuenta los logros programáticos, el desempeño financiero y cuestiones relativas a diversas áreas funcionales del programa (seguimiento y evaluación, finanzas, adquisiciones y gestión de programas, incluida la gestión de los subreceptores). Para obtener orientación más detallada, consulte las Directrices.</v>
      </c>
      <c r="F342" t="s">
        <v>1568</v>
      </c>
      <c r="G342" t="s">
        <v>1569</v>
      </c>
      <c r="H342" t="s">
        <v>1570</v>
      </c>
    </row>
    <row r="343" spans="1:8" x14ac:dyDescent="0.25">
      <c r="A343" t="s">
        <v>1563</v>
      </c>
      <c r="B343" s="1267">
        <v>341</v>
      </c>
      <c r="D343" s="1267" t="str">
        <f t="shared" si="11"/>
        <v>=Vlookup("341",Translations!F3:H800,1,0)</v>
      </c>
      <c r="E343" s="1267" t="str">
        <f t="shared" si="10"/>
        <v>B.  Modificaciones previstas en el programa, si las hubiera</v>
      </c>
      <c r="F343" t="s">
        <v>290</v>
      </c>
      <c r="G343" t="s">
        <v>1571</v>
      </c>
      <c r="H343" t="s">
        <v>1572</v>
      </c>
    </row>
    <row r="344" spans="1:8" x14ac:dyDescent="0.25">
      <c r="A344" t="s">
        <v>1563</v>
      </c>
      <c r="B344" s="1267">
        <v>342</v>
      </c>
      <c r="D344" s="1267" t="str">
        <f t="shared" si="11"/>
        <v>=Vlookup("342",Translations!F3:H800,1,0)</v>
      </c>
      <c r="E344" s="1267" t="str">
        <f t="shared" si="10"/>
        <v>C.  Factores externos fuera del control de los RP que hayan afectado o puedan afectar al programa</v>
      </c>
      <c r="F344" t="s">
        <v>289</v>
      </c>
      <c r="G344" t="s">
        <v>1573</v>
      </c>
      <c r="H344" t="s">
        <v>1574</v>
      </c>
    </row>
    <row r="345" spans="1:8" x14ac:dyDescent="0.25">
      <c r="A345" t="s">
        <v>1563</v>
      </c>
      <c r="B345" s="1267">
        <v>343</v>
      </c>
      <c r="D345" s="1267" t="str">
        <f t="shared" si="11"/>
        <v>=Vlookup("343",Translations!F3:H800,1,0)</v>
      </c>
      <c r="E345" s="1267" t="str">
        <f t="shared" si="10"/>
        <v>C.  Factores externos fuera del control de los RP que hayan afectado o puedan afectar al programa</v>
      </c>
      <c r="F345" t="s">
        <v>289</v>
      </c>
      <c r="G345" t="s">
        <v>1573</v>
      </c>
      <c r="H345" t="s">
        <v>1574</v>
      </c>
    </row>
    <row r="346" spans="1:8" x14ac:dyDescent="0.25">
      <c r="A346" t="s">
        <v>1563</v>
      </c>
      <c r="B346" s="1267">
        <v>344</v>
      </c>
      <c r="D346" s="1267" t="str">
        <f t="shared" si="11"/>
        <v>=Vlookup("344",Translations!F3:H800,1,0)</v>
      </c>
      <c r="E346" s="1267" t="str">
        <f t="shared" si="10"/>
        <v>For LFA Use Only</v>
      </c>
      <c r="F346" t="s">
        <v>236</v>
      </c>
      <c r="G346" t="s">
        <v>236</v>
      </c>
      <c r="H346" t="s">
        <v>236</v>
      </c>
    </row>
    <row r="347" spans="1:8" x14ac:dyDescent="0.25">
      <c r="A347" t="s">
        <v>1563</v>
      </c>
      <c r="B347" s="1267">
        <v>345</v>
      </c>
      <c r="D347" s="1267" t="str">
        <f t="shared" si="11"/>
        <v>=Vlookup("345",Translations!F3:H800,1,0)</v>
      </c>
      <c r="E347" s="1267" t="str">
        <f t="shared" si="10"/>
        <v>A. LFA  Overall Evaluation and Rating of Grant Performance (including a summary of how financial performance is linked to programmatic achievements)</v>
      </c>
      <c r="F347" t="s">
        <v>288</v>
      </c>
      <c r="G347" t="s">
        <v>288</v>
      </c>
      <c r="H347" t="s">
        <v>288</v>
      </c>
    </row>
    <row r="348" spans="1:8" x14ac:dyDescent="0.25">
      <c r="A348" t="s">
        <v>1563</v>
      </c>
      <c r="B348" s="1267">
        <v>346</v>
      </c>
      <c r="D348" s="1267" t="str">
        <f t="shared" si="11"/>
        <v>=Vlookup("346",Translations!F3:H800,1,0)</v>
      </c>
      <c r="E348" s="1267" t="str">
        <f t="shared" si="10"/>
        <v>!  The evaluation should be undertaken by taking into account programmatic achievements, financial performance and program issues in various functional areas (M&amp;E, Finance, Procurement, and Program Management, including management of Sub-Recipients).  See Guidelines for more detailed guidance on the completion of this section.</v>
      </c>
      <c r="F348" t="s">
        <v>1575</v>
      </c>
      <c r="G348" t="s">
        <v>1575</v>
      </c>
      <c r="H348" t="s">
        <v>1575</v>
      </c>
    </row>
    <row r="349" spans="1:8" x14ac:dyDescent="0.25">
      <c r="A349" t="s">
        <v>1563</v>
      </c>
      <c r="B349" s="1267">
        <v>347</v>
      </c>
      <c r="D349" s="1267" t="str">
        <f t="shared" si="11"/>
        <v>=Vlookup("347",Translations!F3:H800,1,0)</v>
      </c>
      <c r="E349" s="1267" t="str">
        <f t="shared" si="10"/>
        <v>Indicator rating</v>
      </c>
      <c r="F349" t="s">
        <v>286</v>
      </c>
      <c r="G349" t="s">
        <v>286</v>
      </c>
      <c r="H349" t="s">
        <v>286</v>
      </c>
    </row>
    <row r="350" spans="1:8" x14ac:dyDescent="0.25">
      <c r="A350" t="s">
        <v>1563</v>
      </c>
      <c r="B350" s="1267">
        <v>348</v>
      </c>
      <c r="D350" s="1267" t="str">
        <f t="shared" si="11"/>
        <v>=Vlookup("348",Translations!F3:H800,1,0)</v>
      </c>
      <c r="E350" s="1267" t="str">
        <f t="shared" si="10"/>
        <v>Any major management issues resulting in downgrade?</v>
      </c>
      <c r="F350" t="s">
        <v>285</v>
      </c>
      <c r="G350" t="s">
        <v>285</v>
      </c>
      <c r="H350" t="s">
        <v>285</v>
      </c>
    </row>
    <row r="351" spans="1:8" x14ac:dyDescent="0.25">
      <c r="A351" t="s">
        <v>1563</v>
      </c>
      <c r="B351" s="1267">
        <v>349</v>
      </c>
      <c r="D351" s="1267" t="str">
        <f t="shared" si="11"/>
        <v>=Vlookup("349",Translations!F3:H800,1,0)</v>
      </c>
      <c r="E351" s="1267" t="str">
        <f t="shared" si="10"/>
        <v>Overall Grant Rating</v>
      </c>
      <c r="F351" t="s">
        <v>284</v>
      </c>
      <c r="G351" t="s">
        <v>284</v>
      </c>
      <c r="H351" t="s">
        <v>284</v>
      </c>
    </row>
    <row r="352" spans="1:8" x14ac:dyDescent="0.25">
      <c r="A352" t="s">
        <v>1563</v>
      </c>
      <c r="B352" s="1267">
        <v>350</v>
      </c>
      <c r="D352" s="1267" t="str">
        <f t="shared" si="11"/>
        <v>=Vlookup("350",Translations!F3:H800,1,0)</v>
      </c>
      <c r="E352" s="1267" t="str">
        <f t="shared" si="10"/>
        <v>B.  LFA comments on the Principal Recipient planned changes in the program, if any</v>
      </c>
      <c r="F352" t="s">
        <v>1576</v>
      </c>
      <c r="G352" t="s">
        <v>1576</v>
      </c>
      <c r="H352" t="s">
        <v>1576</v>
      </c>
    </row>
    <row r="353" spans="1:8" x14ac:dyDescent="0.25">
      <c r="A353" t="s">
        <v>1563</v>
      </c>
      <c r="B353" s="1267">
        <v>351</v>
      </c>
      <c r="D353" s="1267" t="str">
        <f t="shared" si="11"/>
        <v>=Vlookup("351",Translations!F3:H800,1,0)</v>
      </c>
      <c r="E353" s="1267" t="str">
        <f t="shared" si="10"/>
        <v>C.  LFA Comments on External Factors Beyond Control of the Principal Recipients that have impacted or may impact program</v>
      </c>
      <c r="F353" t="s">
        <v>282</v>
      </c>
      <c r="G353" t="s">
        <v>282</v>
      </c>
      <c r="H353" t="s">
        <v>282</v>
      </c>
    </row>
    <row r="354" spans="1:8" x14ac:dyDescent="0.25">
      <c r="A354" t="s">
        <v>1577</v>
      </c>
      <c r="B354" s="1267">
        <v>352</v>
      </c>
      <c r="D354" s="1267" t="str">
        <f t="shared" si="11"/>
        <v>=Vlookup("352",Translations!F3:H800,1,0)</v>
      </c>
      <c r="E354" s="1267" t="str">
        <f t="shared" si="10"/>
        <v>Progress Report with Disbursement Request</v>
      </c>
      <c r="F354" t="s">
        <v>0</v>
      </c>
      <c r="G354" t="s">
        <v>1260</v>
      </c>
      <c r="H354" t="s">
        <v>0</v>
      </c>
    </row>
    <row r="355" spans="1:8" x14ac:dyDescent="0.25">
      <c r="A355" t="s">
        <v>1577</v>
      </c>
      <c r="B355" s="1267">
        <v>353</v>
      </c>
      <c r="D355" s="1267" t="str">
        <f t="shared" si="11"/>
        <v>=Vlookup("353",Translations!F3:H800,1,0)</v>
      </c>
      <c r="E355" s="1267" t="str">
        <f t="shared" si="10"/>
        <v>For LFA Use Only</v>
      </c>
      <c r="F355" t="s">
        <v>236</v>
      </c>
      <c r="G355" t="s">
        <v>236</v>
      </c>
      <c r="H355" t="s">
        <v>236</v>
      </c>
    </row>
    <row r="356" spans="1:8" x14ac:dyDescent="0.25">
      <c r="A356" t="s">
        <v>1577</v>
      </c>
      <c r="B356" s="1267">
        <v>354</v>
      </c>
      <c r="D356" s="1267" t="str">
        <f t="shared" si="11"/>
        <v>=Vlookup("354",Translations!F3:H800,1,0)</v>
      </c>
      <c r="E356" s="1267" t="str">
        <f t="shared" si="10"/>
        <v xml:space="preserve">Section 6: LFA Findings &amp; Recommendations  </v>
      </c>
      <c r="F356" t="s">
        <v>690</v>
      </c>
      <c r="G356" t="s">
        <v>690</v>
      </c>
      <c r="H356" t="s">
        <v>690</v>
      </c>
    </row>
    <row r="357" spans="1:8" ht="195" x14ac:dyDescent="0.25">
      <c r="A357" t="s">
        <v>1577</v>
      </c>
      <c r="B357" s="1267">
        <v>355</v>
      </c>
      <c r="D357" s="1267" t="str">
        <f t="shared" si="11"/>
        <v>=Vlookup("355",Translations!F3:H800,1,0)</v>
      </c>
      <c r="E357" s="1267" t="str">
        <f t="shared" si="10"/>
        <v>! Based on the information provided in the previous sections and your understanding of the grant, please summarise any important management issues, proposing a recommendation for each.
NB: an issue is considered as 'important' if it impacts or is likely to impact program implementation and results.                                                                                                                                                                                                          ! Instead of repeating detailed descriptions of issues covered in other sections, it is acceptable to state the issue and reference the section containing the details.</v>
      </c>
      <c r="F357" s="1266" t="s">
        <v>1578</v>
      </c>
      <c r="G357" s="1266" t="s">
        <v>1578</v>
      </c>
      <c r="H357" s="1266" t="s">
        <v>1578</v>
      </c>
    </row>
    <row r="358" spans="1:8" x14ac:dyDescent="0.25">
      <c r="A358" t="s">
        <v>1577</v>
      </c>
      <c r="B358" s="1267">
        <v>356</v>
      </c>
      <c r="D358" s="1267" t="str">
        <f t="shared" si="11"/>
        <v>=Vlookup("356",Translations!F3:H800,1,0)</v>
      </c>
      <c r="E358" s="1267" t="str">
        <f t="shared" si="10"/>
        <v>Functional Areas</v>
      </c>
      <c r="F358" t="s">
        <v>1579</v>
      </c>
      <c r="G358" t="s">
        <v>1579</v>
      </c>
      <c r="H358" t="s">
        <v>1579</v>
      </c>
    </row>
    <row r="359" spans="1:8" ht="30" x14ac:dyDescent="0.25">
      <c r="A359" t="s">
        <v>1577</v>
      </c>
      <c r="B359" s="1267">
        <v>357</v>
      </c>
      <c r="D359" s="1267" t="str">
        <f t="shared" si="11"/>
        <v>=Vlookup("357",Translations!F3:H800,1,0)</v>
      </c>
      <c r="E359" s="1267" t="str">
        <f t="shared" si="10"/>
        <v>Description of Identified Issues 
(in order of importance)</v>
      </c>
      <c r="F359" s="1266" t="s">
        <v>1580</v>
      </c>
      <c r="G359" s="1266" t="s">
        <v>1580</v>
      </c>
      <c r="H359" s="1266" t="s">
        <v>1580</v>
      </c>
    </row>
    <row r="360" spans="1:8" ht="30" x14ac:dyDescent="0.25">
      <c r="A360" t="s">
        <v>1577</v>
      </c>
      <c r="B360" s="1267">
        <v>358</v>
      </c>
      <c r="D360" s="1267" t="str">
        <f t="shared" si="11"/>
        <v>=Vlookup("358",Translations!F3:H800,1,0)</v>
      </c>
      <c r="E360" s="1267" t="str">
        <f t="shared" si="10"/>
        <v>LFA Recommendations 
(in order of importance)</v>
      </c>
      <c r="F360" s="1266" t="s">
        <v>1581</v>
      </c>
      <c r="G360" s="1266" t="s">
        <v>1581</v>
      </c>
      <c r="H360" s="1266" t="s">
        <v>1581</v>
      </c>
    </row>
    <row r="361" spans="1:8" x14ac:dyDescent="0.25">
      <c r="A361" t="s">
        <v>1582</v>
      </c>
      <c r="B361" s="1267">
        <v>359</v>
      </c>
      <c r="D361" s="1267" t="str">
        <f t="shared" si="11"/>
        <v>=Vlookup("359",Translations!F3:H800,1,0)</v>
      </c>
      <c r="E361" s="1267" t="str">
        <f t="shared" si="10"/>
        <v>Informe de progreso y solicitud de desembolso</v>
      </c>
      <c r="F361" t="s">
        <v>0</v>
      </c>
      <c r="G361" t="s">
        <v>1260</v>
      </c>
      <c r="H361" t="s">
        <v>1261</v>
      </c>
    </row>
    <row r="362" spans="1:8" x14ac:dyDescent="0.25">
      <c r="A362" t="s">
        <v>1582</v>
      </c>
      <c r="B362" s="1267">
        <v>360</v>
      </c>
      <c r="D362" s="1267" t="str">
        <f t="shared" si="11"/>
        <v>=Vlookup("360",Translations!F3:H800,1,0)</v>
      </c>
      <c r="E362" s="1267" t="str">
        <f t="shared" si="10"/>
        <v>Sección 8A: Plantilla de previsión anual del Fondo Mundial</v>
      </c>
      <c r="F362" t="s">
        <v>369</v>
      </c>
      <c r="G362" t="s">
        <v>1583</v>
      </c>
      <c r="H362" t="s">
        <v>1584</v>
      </c>
    </row>
    <row r="363" spans="1:8" x14ac:dyDescent="0.25">
      <c r="A363" t="s">
        <v>1582</v>
      </c>
      <c r="B363" s="1267">
        <v>361</v>
      </c>
      <c r="D363" s="1267" t="str">
        <f t="shared" si="11"/>
        <v>=Vlookup("361",Translations!F3:H800,1,0)</v>
      </c>
      <c r="E363" s="1267" t="str">
        <f t="shared" si="10"/>
        <v>Solicitud de desembolso – Periodo de ejecución:</v>
      </c>
      <c r="F363" t="s">
        <v>17</v>
      </c>
      <c r="G363" t="s">
        <v>1314</v>
      </c>
      <c r="H363" t="s">
        <v>1315</v>
      </c>
    </row>
    <row r="364" spans="1:8" x14ac:dyDescent="0.25">
      <c r="A364" t="s">
        <v>1582</v>
      </c>
      <c r="B364" s="1267">
        <v>362</v>
      </c>
      <c r="D364" s="1267" t="str">
        <f t="shared" si="11"/>
        <v>=Vlookup("362",Translations!F3:H800,1,0)</v>
      </c>
      <c r="E364" s="1267" t="str">
        <f t="shared" si="10"/>
        <v>Fecha final:</v>
      </c>
      <c r="F364" t="s">
        <v>14</v>
      </c>
      <c r="G364" t="s">
        <v>1300</v>
      </c>
      <c r="H364" t="s">
        <v>1301</v>
      </c>
    </row>
    <row r="365" spans="1:8" x14ac:dyDescent="0.25">
      <c r="A365" t="s">
        <v>1582</v>
      </c>
      <c r="B365" s="1267">
        <v>363</v>
      </c>
      <c r="D365" s="1267" t="str">
        <f t="shared" si="11"/>
        <v>=Vlookup("363",Translations!F3:H800,1,0)</v>
      </c>
      <c r="E365" s="1267" t="str">
        <f t="shared" si="10"/>
        <v>Solicitud de desembolso – Periodo de reserva (colchón) :</v>
      </c>
      <c r="F365" t="s">
        <v>16</v>
      </c>
      <c r="G365" t="s">
        <v>1319</v>
      </c>
      <c r="H365" t="s">
        <v>1320</v>
      </c>
    </row>
    <row r="366" spans="1:8" x14ac:dyDescent="0.25">
      <c r="A366" t="s">
        <v>1582</v>
      </c>
      <c r="B366" s="1267">
        <v>364</v>
      </c>
      <c r="D366" s="1267" t="str">
        <f t="shared" si="11"/>
        <v>=Vlookup("364",Translations!F3:H800,1,0)</v>
      </c>
      <c r="E366" s="1267" t="str">
        <f t="shared" si="10"/>
        <v>Fecha final:</v>
      </c>
      <c r="F366" t="s">
        <v>14</v>
      </c>
      <c r="G366" t="s">
        <v>1300</v>
      </c>
      <c r="H366" t="s">
        <v>1301</v>
      </c>
    </row>
    <row r="367" spans="1:8" x14ac:dyDescent="0.25">
      <c r="A367" t="s">
        <v>1582</v>
      </c>
      <c r="B367" s="1267">
        <v>365</v>
      </c>
      <c r="D367" s="1267" t="str">
        <f t="shared" si="11"/>
        <v>=Vlookup("365",Translations!F3:H800,1,0)</v>
      </c>
      <c r="E367" s="1267" t="str">
        <f t="shared" si="10"/>
        <v>Has the LFA Verified the Principal Recipient Forecast?</v>
      </c>
      <c r="F367" t="s">
        <v>368</v>
      </c>
      <c r="G367" t="s">
        <v>368</v>
      </c>
      <c r="H367" t="s">
        <v>368</v>
      </c>
    </row>
    <row r="368" spans="1:8" x14ac:dyDescent="0.25">
      <c r="A368" t="s">
        <v>1582</v>
      </c>
      <c r="B368" s="1267">
        <v>366</v>
      </c>
      <c r="D368" s="1267" t="str">
        <f t="shared" si="11"/>
        <v>=Vlookup("366",Translations!F3:H800,1,0)</v>
      </c>
      <c r="E368" s="1267" t="str">
        <f t="shared" si="10"/>
        <v>Resumen desglosado por grupo de costos</v>
      </c>
      <c r="F368" t="s">
        <v>367</v>
      </c>
      <c r="G368" t="s">
        <v>1585</v>
      </c>
      <c r="H368" t="s">
        <v>1586</v>
      </c>
    </row>
    <row r="369" spans="1:8" x14ac:dyDescent="0.25">
      <c r="A369" t="s">
        <v>1582</v>
      </c>
      <c r="B369" s="1267">
        <v>367</v>
      </c>
      <c r="D369" s="1267" t="str">
        <f t="shared" si="11"/>
        <v>=Vlookup("367",Translations!F3:H800,1,0)</v>
      </c>
      <c r="E369" s="1267" t="str">
        <f t="shared" si="10"/>
        <v>Dimensión de cálculo de costos (grupos de costos)</v>
      </c>
      <c r="F369" t="s">
        <v>366</v>
      </c>
      <c r="G369" t="s">
        <v>1587</v>
      </c>
      <c r="H369" t="s">
        <v>1588</v>
      </c>
    </row>
    <row r="370" spans="1:8" x14ac:dyDescent="0.25">
      <c r="A370" t="s">
        <v>1582</v>
      </c>
      <c r="B370" s="1267">
        <v>368</v>
      </c>
      <c r="D370" s="1267" t="str">
        <f t="shared" si="11"/>
        <v>=Vlookup("368",Translations!F3:H800,1,0)</v>
      </c>
      <c r="E370" s="1267" t="str">
        <f t="shared" si="10"/>
        <v>Presupuesto para el periodo de previsión</v>
      </c>
      <c r="F370" t="s">
        <v>363</v>
      </c>
      <c r="G370" t="s">
        <v>1589</v>
      </c>
      <c r="H370" t="s">
        <v>1590</v>
      </c>
    </row>
    <row r="371" spans="1:8" x14ac:dyDescent="0.25">
      <c r="A371" t="s">
        <v>1582</v>
      </c>
      <c r="B371" s="1267">
        <v>369</v>
      </c>
      <c r="D371" s="1267" t="str">
        <f t="shared" si="11"/>
        <v>=Vlookup("369",Translations!F3:H800,1,0)</v>
      </c>
      <c r="E371" s="1267" t="str">
        <f t="shared" si="10"/>
        <v>Previsión del RP para el periodo (excluida el periodo de reserva - colchón)</v>
      </c>
      <c r="F371" t="s">
        <v>362</v>
      </c>
      <c r="G371" t="s">
        <v>1591</v>
      </c>
      <c r="H371" t="s">
        <v>1592</v>
      </c>
    </row>
    <row r="372" spans="1:8" x14ac:dyDescent="0.25">
      <c r="A372" t="s">
        <v>1582</v>
      </c>
      <c r="B372" s="1267">
        <v>370</v>
      </c>
      <c r="D372" s="1267" t="str">
        <f t="shared" si="11"/>
        <v>=Vlookup("370",Translations!F3:H800,1,0)</v>
      </c>
      <c r="E372" s="1267" t="str">
        <f t="shared" si="10"/>
        <v>Presupuesto para el periodo de reserva (colchón)</v>
      </c>
      <c r="F372" t="s">
        <v>361</v>
      </c>
      <c r="G372" t="s">
        <v>1593</v>
      </c>
      <c r="H372" t="s">
        <v>1594</v>
      </c>
    </row>
    <row r="373" spans="1:8" x14ac:dyDescent="0.25">
      <c r="A373" t="s">
        <v>1582</v>
      </c>
      <c r="B373" s="1267">
        <v>371</v>
      </c>
      <c r="D373" s="1267" t="str">
        <f t="shared" si="11"/>
        <v>=Vlookup("371",Translations!F3:H800,1,0)</v>
      </c>
      <c r="E373" s="1267" t="str">
        <f t="shared" si="10"/>
        <v>Previsión para el periodo de reserva (colchón)</v>
      </c>
      <c r="F373" t="s">
        <v>360</v>
      </c>
      <c r="G373" t="s">
        <v>1595</v>
      </c>
      <c r="H373" t="s">
        <v>1596</v>
      </c>
    </row>
    <row r="374" spans="1:8" x14ac:dyDescent="0.25">
      <c r="A374" t="s">
        <v>1582</v>
      </c>
      <c r="B374" s="1267">
        <v>372</v>
      </c>
      <c r="D374" s="1267" t="str">
        <f t="shared" si="11"/>
        <v>=Vlookup("372",Translations!F3:H800,1,0)</v>
      </c>
      <c r="E374" s="1267" t="str">
        <f t="shared" si="10"/>
        <v>Previsión total del RP (incluida la estabilización)</v>
      </c>
      <c r="F374" t="s">
        <v>359</v>
      </c>
      <c r="G374" t="s">
        <v>1597</v>
      </c>
      <c r="H374" t="s">
        <v>1598</v>
      </c>
    </row>
    <row r="375" spans="1:8" x14ac:dyDescent="0.25">
      <c r="A375" t="s">
        <v>1582</v>
      </c>
      <c r="B375" s="1267">
        <v>373</v>
      </c>
      <c r="D375" s="1267" t="str">
        <f t="shared" si="11"/>
        <v>=Vlookup("373",Translations!F3:H800,1,0)</v>
      </c>
      <c r="E375" s="1267" t="str">
        <f t="shared" si="10"/>
        <v>Comentarios</v>
      </c>
      <c r="F375" t="s">
        <v>42</v>
      </c>
      <c r="G375" t="s">
        <v>1370</v>
      </c>
      <c r="H375" t="s">
        <v>1371</v>
      </c>
    </row>
    <row r="376" spans="1:8" x14ac:dyDescent="0.25">
      <c r="A376" t="s">
        <v>1582</v>
      </c>
      <c r="B376" s="1267">
        <v>374</v>
      </c>
      <c r="D376" s="1267" t="str">
        <f t="shared" si="11"/>
        <v>=Vlookup("374",Translations!F3:H800,1,0)</v>
      </c>
      <c r="E376" s="1267" t="str">
        <f t="shared" si="10"/>
        <v>Total general</v>
      </c>
      <c r="F376" t="s">
        <v>294</v>
      </c>
      <c r="G376" t="s">
        <v>1599</v>
      </c>
      <c r="H376" t="s">
        <v>1600</v>
      </c>
    </row>
    <row r="377" spans="1:8" x14ac:dyDescent="0.25">
      <c r="A377" t="s">
        <v>1582</v>
      </c>
      <c r="B377" s="1267">
        <v>375</v>
      </c>
      <c r="D377" s="1267" t="str">
        <f t="shared" si="11"/>
        <v>=Vlookup("375",Translations!F3:H800,1,0)</v>
      </c>
      <c r="E377" s="1267" t="str">
        <f t="shared" si="10"/>
        <v>Local Fund Agent Adjusted Principal Recipient Forecast for the period (not including the Buffer)</v>
      </c>
      <c r="F377" t="s">
        <v>358</v>
      </c>
      <c r="G377" t="s">
        <v>358</v>
      </c>
      <c r="H377" t="s">
        <v>358</v>
      </c>
    </row>
    <row r="378" spans="1:8" x14ac:dyDescent="0.25">
      <c r="A378" t="s">
        <v>1582</v>
      </c>
      <c r="B378" s="1267">
        <v>376</v>
      </c>
      <c r="D378" s="1267" t="str">
        <f t="shared" si="11"/>
        <v>=Vlookup("376",Translations!F3:H800,1,0)</v>
      </c>
      <c r="E378" s="1267" t="str">
        <f t="shared" si="10"/>
        <v>Local Fund Agent Adjusted Principal Recipient Forecast for the Buffer Period</v>
      </c>
      <c r="F378" t="s">
        <v>357</v>
      </c>
      <c r="G378" t="s">
        <v>357</v>
      </c>
      <c r="H378" t="s">
        <v>357</v>
      </c>
    </row>
    <row r="379" spans="1:8" x14ac:dyDescent="0.25">
      <c r="A379" t="s">
        <v>1582</v>
      </c>
      <c r="B379" s="1267">
        <v>377</v>
      </c>
      <c r="D379" s="1267" t="str">
        <f t="shared" si="11"/>
        <v>=Vlookup("377",Translations!F3:H800,1,0)</v>
      </c>
      <c r="E379" s="1267" t="str">
        <f t="shared" si="10"/>
        <v>Local Fund Agent - Adjusted Forecast (including the buffer)</v>
      </c>
      <c r="F379" t="s">
        <v>356</v>
      </c>
      <c r="G379" t="s">
        <v>356</v>
      </c>
      <c r="H379" t="s">
        <v>356</v>
      </c>
    </row>
    <row r="380" spans="1:8" x14ac:dyDescent="0.25">
      <c r="A380" t="s">
        <v>1582</v>
      </c>
      <c r="B380" s="1267">
        <v>378</v>
      </c>
      <c r="D380" s="1267" t="str">
        <f t="shared" si="11"/>
        <v>=Vlookup("378",Translations!F3:H800,1,0)</v>
      </c>
      <c r="E380" s="1267" t="str">
        <f t="shared" si="10"/>
        <v>Comments</v>
      </c>
      <c r="F380" t="s">
        <v>42</v>
      </c>
      <c r="G380" t="s">
        <v>571</v>
      </c>
      <c r="H380" t="s">
        <v>42</v>
      </c>
    </row>
    <row r="381" spans="1:8" x14ac:dyDescent="0.25">
      <c r="A381" t="s">
        <v>1582</v>
      </c>
      <c r="B381" s="1267">
        <v>379</v>
      </c>
      <c r="D381" s="1267" t="str">
        <f t="shared" si="11"/>
        <v>=Vlookup("379",Translations!F3:H800,1,0)</v>
      </c>
      <c r="E381" s="1267" t="str">
        <f t="shared" si="10"/>
        <v>RESUMEN DESGLOSADO DEL INFORME FINANCIERO ANUAL POR INTERVENCIONESs</v>
      </c>
      <c r="F381" t="s">
        <v>365</v>
      </c>
      <c r="G381" t="s">
        <v>1601</v>
      </c>
      <c r="H381" t="s">
        <v>1602</v>
      </c>
    </row>
    <row r="382" spans="1:8" x14ac:dyDescent="0.25">
      <c r="A382" t="s">
        <v>1582</v>
      </c>
      <c r="B382" s="1267">
        <v>380</v>
      </c>
      <c r="D382" s="1267" t="str">
        <f t="shared" si="11"/>
        <v>=Vlookup("380",Translations!F3:H800,1,0)</v>
      </c>
      <c r="E382" s="1267" t="str">
        <f t="shared" si="10"/>
        <v>Enfoque modular: módulos</v>
      </c>
      <c r="F382" t="s">
        <v>310</v>
      </c>
      <c r="G382" t="s">
        <v>1603</v>
      </c>
      <c r="H382" t="s">
        <v>1604</v>
      </c>
    </row>
    <row r="383" spans="1:8" x14ac:dyDescent="0.25">
      <c r="A383" t="s">
        <v>1582</v>
      </c>
      <c r="B383" s="1267">
        <v>381</v>
      </c>
      <c r="D383" s="1267" t="str">
        <f t="shared" si="11"/>
        <v>=Vlookup("381",Translations!F3:H800,1,0)</v>
      </c>
      <c r="E383" s="1267" t="str">
        <f t="shared" si="10"/>
        <v>Enfoque modular: intervenciones</v>
      </c>
      <c r="F383" t="s">
        <v>309</v>
      </c>
      <c r="G383" t="s">
        <v>1605</v>
      </c>
      <c r="H383" t="s">
        <v>1606</v>
      </c>
    </row>
    <row r="384" spans="1:8" x14ac:dyDescent="0.25">
      <c r="A384" t="s">
        <v>1582</v>
      </c>
      <c r="B384" s="1267">
        <v>382</v>
      </c>
      <c r="D384" s="1267" t="str">
        <f t="shared" si="11"/>
        <v>=Vlookup("382",Translations!F3:H800,1,0)</v>
      </c>
      <c r="E384" s="1267" t="str">
        <f t="shared" si="10"/>
        <v>Presupuesto para el periodo de previsión</v>
      </c>
      <c r="F384" t="s">
        <v>363</v>
      </c>
      <c r="G384" t="s">
        <v>1589</v>
      </c>
      <c r="H384" t="s">
        <v>1590</v>
      </c>
    </row>
    <row r="385" spans="1:8" x14ac:dyDescent="0.25">
      <c r="A385" t="s">
        <v>1582</v>
      </c>
      <c r="B385" s="1267">
        <v>383</v>
      </c>
      <c r="D385" s="1267" t="str">
        <f t="shared" si="11"/>
        <v>=Vlookup("383",Translations!F3:H800,1,0)</v>
      </c>
      <c r="E385" s="1267" t="str">
        <f t="shared" si="10"/>
        <v>Previsión del RP para el periodo (excluida el periodo de reserva - colchón)</v>
      </c>
      <c r="F385" t="s">
        <v>362</v>
      </c>
      <c r="G385" t="s">
        <v>1591</v>
      </c>
      <c r="H385" t="s">
        <v>1592</v>
      </c>
    </row>
    <row r="386" spans="1:8" x14ac:dyDescent="0.25">
      <c r="A386" t="s">
        <v>1582</v>
      </c>
      <c r="B386" s="1267">
        <v>384</v>
      </c>
      <c r="D386" s="1267" t="str">
        <f t="shared" si="11"/>
        <v>=Vlookup("384",Translations!F3:H800,1,0)</v>
      </c>
      <c r="E386" s="1267" t="str">
        <f t="shared" si="10"/>
        <v>Presupuesto para el periodo de reserva (colchón)</v>
      </c>
      <c r="F386" t="s">
        <v>361</v>
      </c>
      <c r="G386" t="s">
        <v>1593</v>
      </c>
      <c r="H386" t="s">
        <v>1594</v>
      </c>
    </row>
    <row r="387" spans="1:8" x14ac:dyDescent="0.25">
      <c r="A387" t="s">
        <v>1582</v>
      </c>
      <c r="B387" s="1267">
        <v>385</v>
      </c>
      <c r="D387" s="1267" t="str">
        <f t="shared" si="11"/>
        <v>=Vlookup("385",Translations!F3:H800,1,0)</v>
      </c>
      <c r="E387" s="1267" t="str">
        <f t="shared" ref="E387:E450" si="12">IF(LangOffset=0,F387,IF(LangOffset=1,G387,IF(LangOffset=2,H387)))</f>
        <v>Previsión para el periodo de reserva (colchón)</v>
      </c>
      <c r="F387" t="s">
        <v>360</v>
      </c>
      <c r="G387" t="s">
        <v>1595</v>
      </c>
      <c r="H387" t="s">
        <v>1596</v>
      </c>
    </row>
    <row r="388" spans="1:8" x14ac:dyDescent="0.25">
      <c r="A388" t="s">
        <v>1582</v>
      </c>
      <c r="B388" s="1267">
        <v>386</v>
      </c>
      <c r="D388" s="1267" t="str">
        <f t="shared" ref="D388:D451" si="13">"=Vlookup("""&amp;B388&amp;""",Translations!F3:H800,1,0)"</f>
        <v>=Vlookup("386",Translations!F3:H800,1,0)</v>
      </c>
      <c r="E388" s="1267" t="str">
        <f t="shared" si="12"/>
        <v>Previsión total del RP (incluida la estabilización)</v>
      </c>
      <c r="F388" t="s">
        <v>359</v>
      </c>
      <c r="G388" t="s">
        <v>1597</v>
      </c>
      <c r="H388" t="s">
        <v>1598</v>
      </c>
    </row>
    <row r="389" spans="1:8" x14ac:dyDescent="0.25">
      <c r="A389" t="s">
        <v>1582</v>
      </c>
      <c r="B389" s="1267">
        <v>387</v>
      </c>
      <c r="D389" s="1267" t="str">
        <f t="shared" si="13"/>
        <v>=Vlookup("387",Translations!F3:H800,1,0)</v>
      </c>
      <c r="E389" s="1267" t="str">
        <f t="shared" si="12"/>
        <v>Comentarios</v>
      </c>
      <c r="F389" t="s">
        <v>42</v>
      </c>
      <c r="G389" t="s">
        <v>1370</v>
      </c>
      <c r="H389" t="s">
        <v>1371</v>
      </c>
    </row>
    <row r="390" spans="1:8" x14ac:dyDescent="0.25">
      <c r="A390" t="s">
        <v>1582</v>
      </c>
      <c r="B390" s="1267">
        <v>388</v>
      </c>
      <c r="D390" s="1267" t="str">
        <f t="shared" si="13"/>
        <v>=Vlookup("388",Translations!F3:H800,1,0)</v>
      </c>
      <c r="E390" s="1267" t="str">
        <f t="shared" si="12"/>
        <v>Local Fund Agent Adjusted Principal Recipient Forecast for the period (not including the Buffer)</v>
      </c>
      <c r="F390" t="s">
        <v>358</v>
      </c>
      <c r="G390" t="s">
        <v>358</v>
      </c>
      <c r="H390" t="s">
        <v>358</v>
      </c>
    </row>
    <row r="391" spans="1:8" x14ac:dyDescent="0.25">
      <c r="A391" t="s">
        <v>1582</v>
      </c>
      <c r="B391" s="1267">
        <v>389</v>
      </c>
      <c r="D391" s="1267" t="str">
        <f t="shared" si="13"/>
        <v>=Vlookup("389",Translations!F3:H800,1,0)</v>
      </c>
      <c r="E391" s="1267" t="str">
        <f t="shared" si="12"/>
        <v>Local Fund Agent Adjusted Principal Recipient Forecast for the Buffer Period</v>
      </c>
      <c r="F391" t="s">
        <v>357</v>
      </c>
      <c r="G391" t="s">
        <v>357</v>
      </c>
      <c r="H391" t="s">
        <v>357</v>
      </c>
    </row>
    <row r="392" spans="1:8" x14ac:dyDescent="0.25">
      <c r="A392" t="s">
        <v>1582</v>
      </c>
      <c r="B392" s="1267">
        <v>390</v>
      </c>
      <c r="D392" s="1267" t="str">
        <f t="shared" si="13"/>
        <v>=Vlookup("390",Translations!F3:H800,1,0)</v>
      </c>
      <c r="E392" s="1267" t="str">
        <f t="shared" si="12"/>
        <v>Local Fund Agent - Adjusted Forecast (including the buffer)</v>
      </c>
      <c r="F392" t="s">
        <v>356</v>
      </c>
      <c r="G392" t="s">
        <v>356</v>
      </c>
      <c r="H392" t="s">
        <v>356</v>
      </c>
    </row>
    <row r="393" spans="1:8" x14ac:dyDescent="0.25">
      <c r="A393" t="s">
        <v>1582</v>
      </c>
      <c r="B393" s="1267">
        <v>391</v>
      </c>
      <c r="D393" s="1267" t="str">
        <f t="shared" si="13"/>
        <v>=Vlookup("391",Translations!F3:H800,1,0)</v>
      </c>
      <c r="E393" s="1267" t="str">
        <f t="shared" si="12"/>
        <v>Comments</v>
      </c>
      <c r="F393" t="s">
        <v>42</v>
      </c>
      <c r="G393" t="s">
        <v>571</v>
      </c>
      <c r="H393" t="s">
        <v>42</v>
      </c>
    </row>
    <row r="394" spans="1:8" x14ac:dyDescent="0.25">
      <c r="A394" t="s">
        <v>1582</v>
      </c>
      <c r="B394" s="1267">
        <v>392</v>
      </c>
      <c r="D394" s="1267" t="str">
        <f t="shared" si="13"/>
        <v>=Vlookup("392",Translations!F3:H800,1,0)</v>
      </c>
      <c r="E394" s="1267" t="str">
        <f t="shared" si="12"/>
        <v>RESUMEN DESGLOSADO DEL INFORME FINANCIERO ANUAL POR ENTIDAD EJECUTORA DE PROGRAMAS</v>
      </c>
      <c r="F394" t="s">
        <v>364</v>
      </c>
      <c r="G394" t="s">
        <v>1607</v>
      </c>
      <c r="H394" t="s">
        <v>1608</v>
      </c>
    </row>
    <row r="395" spans="1:8" x14ac:dyDescent="0.25">
      <c r="A395" t="s">
        <v>1582</v>
      </c>
      <c r="B395" s="1267">
        <v>393</v>
      </c>
      <c r="D395" s="1267" t="str">
        <f t="shared" si="13"/>
        <v>=Vlookup("393",Translations!F3:H800,1,0)</v>
      </c>
      <c r="E395" s="1267" t="str">
        <f t="shared" si="12"/>
        <v>Entidad ejecutora</v>
      </c>
      <c r="F395" t="s">
        <v>304</v>
      </c>
      <c r="G395" t="s">
        <v>1609</v>
      </c>
      <c r="H395" t="s">
        <v>1610</v>
      </c>
    </row>
    <row r="396" spans="1:8" x14ac:dyDescent="0.25">
      <c r="A396" t="s">
        <v>1582</v>
      </c>
      <c r="B396" s="1267">
        <v>394</v>
      </c>
      <c r="D396" s="1267" t="str">
        <f t="shared" si="13"/>
        <v>=Vlookup("394",Translations!F3:H800,1,0)</v>
      </c>
      <c r="E396" s="1267" t="str">
        <f t="shared" si="12"/>
        <v>Presupuesto para el periodo de previsión</v>
      </c>
      <c r="F396" t="s">
        <v>363</v>
      </c>
      <c r="G396" t="s">
        <v>1589</v>
      </c>
      <c r="H396" t="s">
        <v>1590</v>
      </c>
    </row>
    <row r="397" spans="1:8" x14ac:dyDescent="0.25">
      <c r="A397" t="s">
        <v>1582</v>
      </c>
      <c r="B397" s="1267">
        <v>395</v>
      </c>
      <c r="D397" s="1267" t="str">
        <f t="shared" si="13"/>
        <v>=Vlookup("395",Translations!F3:H800,1,0)</v>
      </c>
      <c r="E397" s="1267" t="str">
        <f t="shared" si="12"/>
        <v>Previsión del RP para el periodo (excluida el periodo de reserva - colchón)</v>
      </c>
      <c r="F397" t="s">
        <v>362</v>
      </c>
      <c r="G397" t="s">
        <v>1591</v>
      </c>
      <c r="H397" t="s">
        <v>1592</v>
      </c>
    </row>
    <row r="398" spans="1:8" x14ac:dyDescent="0.25">
      <c r="A398" t="s">
        <v>1582</v>
      </c>
      <c r="B398" s="1267">
        <v>396</v>
      </c>
      <c r="D398" s="1267" t="str">
        <f t="shared" si="13"/>
        <v>=Vlookup("396",Translations!F3:H800,1,0)</v>
      </c>
      <c r="E398" s="1267" t="str">
        <f t="shared" si="12"/>
        <v>Presupuesto para el periodo de reserva (colchón)</v>
      </c>
      <c r="F398" t="s">
        <v>361</v>
      </c>
      <c r="G398" t="s">
        <v>1593</v>
      </c>
      <c r="H398" t="s">
        <v>1594</v>
      </c>
    </row>
    <row r="399" spans="1:8" x14ac:dyDescent="0.25">
      <c r="A399" t="s">
        <v>1582</v>
      </c>
      <c r="B399" s="1267">
        <v>397</v>
      </c>
      <c r="D399" s="1267" t="str">
        <f t="shared" si="13"/>
        <v>=Vlookup("397",Translations!F3:H800,1,0)</v>
      </c>
      <c r="E399" s="1267" t="str">
        <f t="shared" si="12"/>
        <v>Previsión para el periodo de reserva (colchón)</v>
      </c>
      <c r="F399" t="s">
        <v>360</v>
      </c>
      <c r="G399" t="s">
        <v>1595</v>
      </c>
      <c r="H399" t="s">
        <v>1596</v>
      </c>
    </row>
    <row r="400" spans="1:8" x14ac:dyDescent="0.25">
      <c r="A400" t="s">
        <v>1582</v>
      </c>
      <c r="B400" s="1267">
        <v>398</v>
      </c>
      <c r="D400" s="1267" t="str">
        <f t="shared" si="13"/>
        <v>=Vlookup("398",Translations!F3:H800,1,0)</v>
      </c>
      <c r="E400" s="1267" t="str">
        <f t="shared" si="12"/>
        <v>Previsión total del RP (incluida la estabilización)</v>
      </c>
      <c r="F400" t="s">
        <v>359</v>
      </c>
      <c r="G400" t="s">
        <v>1597</v>
      </c>
      <c r="H400" t="s">
        <v>1598</v>
      </c>
    </row>
    <row r="401" spans="1:8" x14ac:dyDescent="0.25">
      <c r="A401" t="s">
        <v>1582</v>
      </c>
      <c r="B401" s="1267">
        <v>399</v>
      </c>
      <c r="D401" s="1267" t="str">
        <f t="shared" si="13"/>
        <v>=Vlookup("399",Translations!F3:H800,1,0)</v>
      </c>
      <c r="E401" s="1267" t="str">
        <f t="shared" si="12"/>
        <v>Comentarios</v>
      </c>
      <c r="F401" t="s">
        <v>42</v>
      </c>
      <c r="G401" t="s">
        <v>1370</v>
      </c>
      <c r="H401" t="s">
        <v>1371</v>
      </c>
    </row>
    <row r="402" spans="1:8" x14ac:dyDescent="0.25">
      <c r="A402" t="s">
        <v>1582</v>
      </c>
      <c r="B402" s="1267">
        <v>400</v>
      </c>
      <c r="D402" s="1267" t="str">
        <f t="shared" si="13"/>
        <v>=Vlookup("400",Translations!F3:H800,1,0)</v>
      </c>
      <c r="E402" s="1267" t="str">
        <f t="shared" si="12"/>
        <v>Local Fund Agent Adjusted Principal Recipient Forecast for the period (not including the Buffer)</v>
      </c>
      <c r="F402" t="s">
        <v>358</v>
      </c>
      <c r="G402" t="s">
        <v>358</v>
      </c>
      <c r="H402" t="s">
        <v>358</v>
      </c>
    </row>
    <row r="403" spans="1:8" x14ac:dyDescent="0.25">
      <c r="A403" t="s">
        <v>1582</v>
      </c>
      <c r="B403" s="1267">
        <v>401</v>
      </c>
      <c r="D403" s="1267" t="str">
        <f t="shared" si="13"/>
        <v>=Vlookup("401",Translations!F3:H800,1,0)</v>
      </c>
      <c r="E403" s="1267" t="str">
        <f t="shared" si="12"/>
        <v>Local Fund Agent Adjusted Principal Recipient Forecast for the Buffer Period</v>
      </c>
      <c r="F403" t="s">
        <v>357</v>
      </c>
      <c r="G403" t="s">
        <v>357</v>
      </c>
      <c r="H403" t="s">
        <v>357</v>
      </c>
    </row>
    <row r="404" spans="1:8" x14ac:dyDescent="0.25">
      <c r="A404" t="s">
        <v>1582</v>
      </c>
      <c r="B404" s="1267">
        <v>402</v>
      </c>
      <c r="D404" s="1267" t="str">
        <f t="shared" si="13"/>
        <v>=Vlookup("402",Translations!F3:H800,1,0)</v>
      </c>
      <c r="E404" s="1267" t="str">
        <f t="shared" si="12"/>
        <v>Local Fund Agent - Adjusted Forecast (including the buffer)</v>
      </c>
      <c r="F404" t="s">
        <v>356</v>
      </c>
      <c r="G404" t="s">
        <v>356</v>
      </c>
      <c r="H404" t="s">
        <v>356</v>
      </c>
    </row>
    <row r="405" spans="1:8" x14ac:dyDescent="0.25">
      <c r="A405" t="s">
        <v>1582</v>
      </c>
      <c r="B405" s="1267">
        <v>403</v>
      </c>
      <c r="D405" s="1267" t="str">
        <f t="shared" si="13"/>
        <v>=Vlookup("403",Translations!F3:H800,1,0)</v>
      </c>
      <c r="E405" s="1267" t="str">
        <f t="shared" si="12"/>
        <v>Comments</v>
      </c>
      <c r="F405" t="s">
        <v>42</v>
      </c>
      <c r="G405" t="s">
        <v>571</v>
      </c>
      <c r="H405" t="s">
        <v>42</v>
      </c>
    </row>
    <row r="406" spans="1:8" x14ac:dyDescent="0.25">
      <c r="A406" t="s">
        <v>1582</v>
      </c>
      <c r="B406" s="1267">
        <v>404</v>
      </c>
      <c r="D406" s="1267" t="str">
        <f t="shared" si="13"/>
        <v>=Vlookup("404",Translations!F3:H800,1,0)</v>
      </c>
      <c r="E406" s="1267" t="str">
        <f t="shared" si="12"/>
        <v xml:space="preserve">Validation of Grand Total </v>
      </c>
      <c r="F406" t="s">
        <v>293</v>
      </c>
      <c r="G406" t="s">
        <v>1611</v>
      </c>
      <c r="H406" t="s">
        <v>293</v>
      </c>
    </row>
    <row r="407" spans="1:8" x14ac:dyDescent="0.25">
      <c r="A407" t="s">
        <v>1582</v>
      </c>
      <c r="B407" s="1267">
        <v>405</v>
      </c>
      <c r="D407" s="1267" t="str">
        <f t="shared" si="13"/>
        <v>=Vlookup("405",Translations!F3:H800,1,0)</v>
      </c>
      <c r="E407" s="1267" t="str">
        <f t="shared" si="12"/>
        <v>Summary Breakdown by Quarter</v>
      </c>
      <c r="F407" t="s">
        <v>351</v>
      </c>
      <c r="G407" t="s">
        <v>351</v>
      </c>
      <c r="H407" t="s">
        <v>351</v>
      </c>
    </row>
    <row r="408" spans="1:8" x14ac:dyDescent="0.25">
      <c r="A408" t="s">
        <v>1582</v>
      </c>
      <c r="B408" s="1267">
        <v>406</v>
      </c>
      <c r="D408" s="1267" t="str">
        <f t="shared" si="13"/>
        <v>=Vlookup("406",Translations!F3:H800,1,0)</v>
      </c>
      <c r="E408" s="1267" t="str">
        <f t="shared" si="12"/>
        <v xml:space="preserve">Calendar Period </v>
      </c>
      <c r="F408" t="s">
        <v>350</v>
      </c>
      <c r="G408" t="s">
        <v>350</v>
      </c>
      <c r="H408" t="s">
        <v>350</v>
      </c>
    </row>
    <row r="409" spans="1:8" x14ac:dyDescent="0.25">
      <c r="A409" t="s">
        <v>1582</v>
      </c>
      <c r="B409" s="1267">
        <v>407</v>
      </c>
      <c r="D409" s="1267" t="str">
        <f t="shared" si="13"/>
        <v>=Vlookup("407",Translations!F3:H800,1,0)</v>
      </c>
      <c r="E409" s="1267" t="str">
        <f t="shared" si="12"/>
        <v>Principal Recipient</v>
      </c>
      <c r="F409" t="s">
        <v>120</v>
      </c>
      <c r="G409" t="s">
        <v>120</v>
      </c>
      <c r="H409" t="s">
        <v>120</v>
      </c>
    </row>
    <row r="410" spans="1:8" x14ac:dyDescent="0.25">
      <c r="A410" t="s">
        <v>1582</v>
      </c>
      <c r="B410" s="1267">
        <v>408</v>
      </c>
      <c r="D410" s="1267" t="str">
        <f t="shared" si="13"/>
        <v>=Vlookup("408",Translations!F3:H800,1,0)</v>
      </c>
      <c r="E410" s="1267" t="str">
        <f t="shared" si="12"/>
        <v>Total</v>
      </c>
      <c r="F410" t="s">
        <v>106</v>
      </c>
      <c r="G410" t="s">
        <v>106</v>
      </c>
      <c r="H410" t="s">
        <v>106</v>
      </c>
    </row>
    <row r="411" spans="1:8" x14ac:dyDescent="0.25">
      <c r="A411" t="s">
        <v>1582</v>
      </c>
      <c r="B411" s="1267">
        <v>409</v>
      </c>
      <c r="D411" s="1267" t="str">
        <f t="shared" si="13"/>
        <v>=Vlookup("409",Translations!F3:H800,1,0)</v>
      </c>
      <c r="E411" s="1267" t="str">
        <f t="shared" si="12"/>
        <v>Local Fund Agent</v>
      </c>
      <c r="F411" t="s">
        <v>342</v>
      </c>
      <c r="G411" t="s">
        <v>342</v>
      </c>
      <c r="H411" t="s">
        <v>342</v>
      </c>
    </row>
    <row r="412" spans="1:8" x14ac:dyDescent="0.25">
      <c r="A412" t="s">
        <v>1582</v>
      </c>
      <c r="B412" s="1267">
        <v>410</v>
      </c>
      <c r="D412" s="1267" t="str">
        <f t="shared" si="13"/>
        <v>=Vlookup("410",Translations!F3:H800,1,0)</v>
      </c>
      <c r="E412" s="1267" t="str">
        <f t="shared" si="12"/>
        <v>Total</v>
      </c>
      <c r="F412" t="s">
        <v>106</v>
      </c>
      <c r="G412" t="s">
        <v>106</v>
      </c>
      <c r="H412" t="s">
        <v>106</v>
      </c>
    </row>
    <row r="413" spans="1:8" x14ac:dyDescent="0.25">
      <c r="A413" t="s">
        <v>1582</v>
      </c>
      <c r="B413" s="1267">
        <v>411</v>
      </c>
      <c r="D413" s="1267" t="str">
        <f t="shared" si="13"/>
        <v>=Vlookup("411",Translations!F3:H800,1,0)</v>
      </c>
      <c r="E413" s="1267" t="str">
        <f t="shared" si="12"/>
        <v>Validación del total general</v>
      </c>
      <c r="F413" t="s">
        <v>334</v>
      </c>
      <c r="G413" t="s">
        <v>1611</v>
      </c>
      <c r="H413" t="s">
        <v>1612</v>
      </c>
    </row>
    <row r="414" spans="1:8" x14ac:dyDescent="0.25">
      <c r="A414" t="s">
        <v>1582</v>
      </c>
      <c r="B414" s="1267">
        <v>412</v>
      </c>
      <c r="D414" s="1267" t="str">
        <f t="shared" si="13"/>
        <v>=Vlookup("412",Translations!F3:H800,1,0)</v>
      </c>
      <c r="E414" s="1267" t="str">
        <f t="shared" si="12"/>
        <v xml:space="preserve">Validation of Local Fund Agent Grand Total </v>
      </c>
      <c r="F414" t="s">
        <v>333</v>
      </c>
      <c r="G414" t="s">
        <v>333</v>
      </c>
      <c r="H414" t="s">
        <v>333</v>
      </c>
    </row>
    <row r="415" spans="1:8" x14ac:dyDescent="0.25">
      <c r="A415" t="s">
        <v>1613</v>
      </c>
      <c r="B415" s="1267">
        <v>413</v>
      </c>
      <c r="D415" s="1267" t="str">
        <f t="shared" si="13"/>
        <v>=Vlookup("413",Translations!F3:H800,1,0)</v>
      </c>
      <c r="E415" s="1267" t="str">
        <f t="shared" si="12"/>
        <v>Progress Report with Disbursement Request</v>
      </c>
      <c r="F415" t="s">
        <v>0</v>
      </c>
      <c r="G415" t="s">
        <v>0</v>
      </c>
      <c r="H415" t="s">
        <v>0</v>
      </c>
    </row>
    <row r="416" spans="1:8" x14ac:dyDescent="0.25">
      <c r="A416" t="s">
        <v>1613</v>
      </c>
      <c r="B416" s="1267">
        <v>414</v>
      </c>
      <c r="D416" s="1267" t="str">
        <f t="shared" si="13"/>
        <v>=Vlookup("414",Translations!F3:H800,1,0)</v>
      </c>
      <c r="E416" s="1267" t="str">
        <f t="shared" si="12"/>
        <v xml:space="preserve">Section 8B. Solicitud y recomendación de desembolso </v>
      </c>
      <c r="F416" t="s">
        <v>724</v>
      </c>
      <c r="G416" t="s">
        <v>1972</v>
      </c>
      <c r="H416" t="s">
        <v>1973</v>
      </c>
    </row>
    <row r="417" spans="1:8" x14ac:dyDescent="0.25">
      <c r="A417" t="s">
        <v>1613</v>
      </c>
      <c r="B417" s="1267">
        <v>415</v>
      </c>
      <c r="D417" s="1267" t="str">
        <f t="shared" si="13"/>
        <v>=Vlookup("415",Translations!F3:H800,1,0)</v>
      </c>
      <c r="E417" s="1267" t="str">
        <f t="shared" si="12"/>
        <v>Disbursement Request Execution Period</v>
      </c>
      <c r="F417" t="s">
        <v>17</v>
      </c>
      <c r="G417" t="s">
        <v>17</v>
      </c>
      <c r="H417" t="s">
        <v>17</v>
      </c>
    </row>
    <row r="418" spans="1:8" x14ac:dyDescent="0.25">
      <c r="A418" t="s">
        <v>1613</v>
      </c>
      <c r="B418" s="1267">
        <v>416</v>
      </c>
      <c r="D418" s="1267" t="str">
        <f t="shared" si="13"/>
        <v>=Vlookup("416",Translations!F3:H800,1,0)</v>
      </c>
      <c r="E418" s="1267" t="str">
        <f t="shared" si="12"/>
        <v>End Date:</v>
      </c>
      <c r="F418" t="s">
        <v>14</v>
      </c>
      <c r="G418" t="s">
        <v>14</v>
      </c>
      <c r="H418" t="s">
        <v>14</v>
      </c>
    </row>
    <row r="419" spans="1:8" x14ac:dyDescent="0.25">
      <c r="A419" t="s">
        <v>1613</v>
      </c>
      <c r="B419" s="1267">
        <v>417</v>
      </c>
      <c r="D419" s="1267" t="str">
        <f t="shared" si="13"/>
        <v>=Vlookup("417",Translations!F3:H800,1,0)</v>
      </c>
      <c r="E419" s="1267" t="str">
        <f t="shared" si="12"/>
        <v>Disbursement Request Buffer Period</v>
      </c>
      <c r="F419" t="s">
        <v>16</v>
      </c>
      <c r="G419" t="s">
        <v>16</v>
      </c>
      <c r="H419" t="s">
        <v>16</v>
      </c>
    </row>
    <row r="420" spans="1:8" x14ac:dyDescent="0.25">
      <c r="A420" t="s">
        <v>1613</v>
      </c>
      <c r="B420" s="1267">
        <v>418</v>
      </c>
      <c r="D420" s="1267" t="str">
        <f t="shared" si="13"/>
        <v>=Vlookup("418",Translations!F3:H800,1,0)</v>
      </c>
      <c r="E420" s="1267" t="str">
        <f t="shared" si="12"/>
        <v>End Date:</v>
      </c>
      <c r="F420" t="s">
        <v>14</v>
      </c>
      <c r="G420" t="s">
        <v>14</v>
      </c>
      <c r="H420" t="s">
        <v>14</v>
      </c>
    </row>
    <row r="421" spans="1:8" x14ac:dyDescent="0.25">
      <c r="A421" t="s">
        <v>1613</v>
      </c>
      <c r="B421" s="1267">
        <v>419</v>
      </c>
      <c r="D421" s="1267" t="str">
        <f t="shared" si="13"/>
        <v>=Vlookup("419",Translations!F3:H800,1,0)</v>
      </c>
      <c r="E421" s="1267" t="str">
        <f t="shared" si="12"/>
        <v>Total forecasted net cash expenditures by the Principal Recipient for the period immediately following the period covered by the Progress Update:</v>
      </c>
      <c r="F421" t="s">
        <v>723</v>
      </c>
      <c r="G421" t="s">
        <v>723</v>
      </c>
      <c r="H421" t="s">
        <v>723</v>
      </c>
    </row>
    <row r="422" spans="1:8" x14ac:dyDescent="0.25">
      <c r="A422" t="s">
        <v>1613</v>
      </c>
      <c r="B422" s="1267">
        <v>420</v>
      </c>
      <c r="D422" s="1267" t="str">
        <f t="shared" si="13"/>
        <v>=Vlookup("420",Translations!F3:H800,1,0)</v>
      </c>
      <c r="E422" s="1267" t="str">
        <f t="shared" si="12"/>
        <v>Principal RECIPIENT</v>
      </c>
      <c r="F422" t="s">
        <v>722</v>
      </c>
      <c r="G422" t="s">
        <v>722</v>
      </c>
      <c r="H422" t="s">
        <v>722</v>
      </c>
    </row>
    <row r="423" spans="1:8" x14ac:dyDescent="0.25">
      <c r="A423" t="s">
        <v>1613</v>
      </c>
      <c r="B423" s="1267">
        <v>421</v>
      </c>
      <c r="D423" s="1267" t="str">
        <f t="shared" si="13"/>
        <v>=Vlookup("421",Translations!F3:H800,1,0)</v>
      </c>
      <c r="E423" s="1267" t="str">
        <f t="shared" si="12"/>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F423" t="s">
        <v>721</v>
      </c>
      <c r="G423" t="s">
        <v>721</v>
      </c>
      <c r="H423" t="s">
        <v>721</v>
      </c>
    </row>
    <row r="424" spans="1:8" x14ac:dyDescent="0.25">
      <c r="A424" t="s">
        <v>1613</v>
      </c>
      <c r="B424" s="1267">
        <v>422</v>
      </c>
      <c r="D424" s="1267" t="str">
        <f t="shared" si="13"/>
        <v>=Vlookup("422",Translations!F3:H800,1,0)</v>
      </c>
      <c r="E424" s="1267" t="str">
        <f t="shared" si="12"/>
        <v>Execution Period</v>
      </c>
      <c r="F424" t="s">
        <v>718</v>
      </c>
      <c r="G424" t="s">
        <v>718</v>
      </c>
      <c r="H424" t="s">
        <v>718</v>
      </c>
    </row>
    <row r="425" spans="1:8" x14ac:dyDescent="0.25">
      <c r="A425" t="s">
        <v>1613</v>
      </c>
      <c r="B425" s="1267">
        <v>423</v>
      </c>
      <c r="D425" s="1267" t="str">
        <f t="shared" si="13"/>
        <v>=Vlookup("423",Translations!F3:H800,1,0)</v>
      </c>
      <c r="E425" s="1267" t="str">
        <f t="shared" si="12"/>
        <v>Total</v>
      </c>
      <c r="F425" t="s">
        <v>106</v>
      </c>
      <c r="G425" t="s">
        <v>106</v>
      </c>
      <c r="H425" t="s">
        <v>106</v>
      </c>
    </row>
    <row r="426" spans="1:8" x14ac:dyDescent="0.25">
      <c r="A426" t="s">
        <v>1613</v>
      </c>
      <c r="B426" s="1267">
        <v>424</v>
      </c>
      <c r="D426" s="1267" t="str">
        <f t="shared" si="13"/>
        <v>=Vlookup("424",Translations!F3:H800,1,0)</v>
      </c>
      <c r="E426" s="1267" t="str">
        <f t="shared" si="12"/>
        <v>Buffer Period</v>
      </c>
      <c r="F426" t="s">
        <v>717</v>
      </c>
      <c r="G426" t="s">
        <v>717</v>
      </c>
      <c r="H426" t="s">
        <v>717</v>
      </c>
    </row>
    <row r="427" spans="1:8" x14ac:dyDescent="0.25">
      <c r="A427" t="s">
        <v>1613</v>
      </c>
      <c r="B427" s="1267">
        <v>425</v>
      </c>
      <c r="D427" s="1267" t="str">
        <f t="shared" si="13"/>
        <v>=Vlookup("425",Translations!F3:H800,1,0)</v>
      </c>
      <c r="E427" s="1267" t="str">
        <f t="shared" si="12"/>
        <v>Total</v>
      </c>
      <c r="F427" t="s">
        <v>106</v>
      </c>
      <c r="G427" t="s">
        <v>106</v>
      </c>
      <c r="H427" t="s">
        <v>106</v>
      </c>
    </row>
    <row r="428" spans="1:8" x14ac:dyDescent="0.25">
      <c r="A428" t="s">
        <v>1613</v>
      </c>
      <c r="B428" s="1267">
        <v>426</v>
      </c>
      <c r="D428" s="1267" t="str">
        <f t="shared" si="13"/>
        <v>=Vlookup("426",Translations!F3:H800,1,0)</v>
      </c>
      <c r="E428" s="1267" t="str">
        <f t="shared" si="12"/>
        <v>Calendar Period</v>
      </c>
      <c r="F428" t="s">
        <v>716</v>
      </c>
      <c r="G428" t="s">
        <v>716</v>
      </c>
      <c r="H428" t="s">
        <v>716</v>
      </c>
    </row>
    <row r="429" spans="1:8" x14ac:dyDescent="0.25">
      <c r="A429" t="s">
        <v>1613</v>
      </c>
      <c r="B429" s="1267">
        <v>427</v>
      </c>
      <c r="D429" s="1267" t="str">
        <f t="shared" si="13"/>
        <v>=Vlookup("427",Translations!F3:H800,1,0)</v>
      </c>
      <c r="E429" s="1267" t="str">
        <f t="shared" si="12"/>
        <v>Approved Budget</v>
      </c>
      <c r="F429" t="s">
        <v>373</v>
      </c>
      <c r="G429" t="s">
        <v>373</v>
      </c>
      <c r="H429" t="s">
        <v>373</v>
      </c>
    </row>
    <row r="430" spans="1:8" x14ac:dyDescent="0.25">
      <c r="A430" t="s">
        <v>1613</v>
      </c>
      <c r="B430" s="1267">
        <v>428</v>
      </c>
      <c r="D430" s="1267" t="str">
        <f t="shared" si="13"/>
        <v>=Vlookup("428",Translations!F3:H800,1,0)</v>
      </c>
      <c r="E430" s="1267" t="str">
        <f t="shared" si="12"/>
        <v>Principal Recipient Forecast</v>
      </c>
      <c r="F430" t="s">
        <v>720</v>
      </c>
      <c r="G430" t="s">
        <v>720</v>
      </c>
      <c r="H430" t="s">
        <v>720</v>
      </c>
    </row>
    <row r="431" spans="1:8" x14ac:dyDescent="0.25">
      <c r="A431" t="s">
        <v>1613</v>
      </c>
      <c r="B431" s="1267">
        <v>429</v>
      </c>
      <c r="D431" s="1267" t="str">
        <f t="shared" si="13"/>
        <v>=Vlookup("429",Translations!F3:H800,1,0)</v>
      </c>
      <c r="E431" s="1267" t="str">
        <f t="shared" si="12"/>
        <v>Saldos de caja de cierre totales: final del periodo del informe (Item 5.3 in PRLFA Cash Reconciliation):</v>
      </c>
      <c r="F431" t="s">
        <v>714</v>
      </c>
      <c r="G431" t="s">
        <v>1614</v>
      </c>
      <c r="H431" t="s">
        <v>1615</v>
      </c>
    </row>
    <row r="432" spans="1:8" x14ac:dyDescent="0.25">
      <c r="A432" t="s">
        <v>1613</v>
      </c>
      <c r="B432" s="1267">
        <v>430</v>
      </c>
      <c r="D432" s="1267" t="str">
        <f t="shared" si="13"/>
        <v>=Vlookup("430",Translations!F3:H800,1,0)</v>
      </c>
      <c r="E432" s="1267" t="str">
        <f t="shared" si="12"/>
        <v>Efectivo en tránsito durante el periodo del informe (Desembolso al Receptor Principal)</v>
      </c>
      <c r="F432" t="s">
        <v>713</v>
      </c>
      <c r="G432" t="s">
        <v>1616</v>
      </c>
      <c r="H432" t="s">
        <v>1617</v>
      </c>
    </row>
    <row r="433" spans="1:8" x14ac:dyDescent="0.25">
      <c r="A433" t="s">
        <v>1613</v>
      </c>
      <c r="B433" s="1267">
        <v>431</v>
      </c>
      <c r="D433" s="1267" t="str">
        <f t="shared" si="13"/>
        <v>=Vlookup("431",Translations!F3:H800,1,0)</v>
      </c>
      <c r="E433" s="1267" t="str">
        <f t="shared" si="12"/>
        <v>Efectivo en tránsito durante el periodo del informe (Desembolso a terceros)</v>
      </c>
      <c r="F433" t="s">
        <v>712</v>
      </c>
      <c r="G433" t="s">
        <v>1618</v>
      </c>
      <c r="H433" t="s">
        <v>1619</v>
      </c>
    </row>
    <row r="434" spans="1:8" x14ac:dyDescent="0.25">
      <c r="A434" t="s">
        <v>1613</v>
      </c>
      <c r="B434" s="1267">
        <v>432</v>
      </c>
      <c r="D434" s="1267" t="str">
        <f t="shared" si="13"/>
        <v>=Vlookup("432",Translations!F3:H800,1,0)</v>
      </c>
      <c r="E434" s="1267" t="str">
        <f t="shared" si="12"/>
        <v xml:space="preserve">Efectivo en tránsito tras el periodo del informe en curso (desembolsos a Receptores principales) </v>
      </c>
      <c r="F434" t="s">
        <v>1620</v>
      </c>
      <c r="G434" t="s">
        <v>1621</v>
      </c>
      <c r="H434" t="s">
        <v>1622</v>
      </c>
    </row>
    <row r="435" spans="1:8" x14ac:dyDescent="0.25">
      <c r="A435" t="s">
        <v>1613</v>
      </c>
      <c r="B435" s="1267">
        <v>433</v>
      </c>
      <c r="D435" s="1267" t="str">
        <f t="shared" si="13"/>
        <v>=Vlookup("433",Translations!F3:H800,1,0)</v>
      </c>
      <c r="E435" s="1267" t="str">
        <f t="shared" si="12"/>
        <v>Efectivo en tránsito tras el periodo del informe en curso  (desembolsos a terceros):</v>
      </c>
      <c r="F435" t="s">
        <v>710</v>
      </c>
      <c r="G435" t="s">
        <v>1623</v>
      </c>
      <c r="H435" t="s">
        <v>1624</v>
      </c>
    </row>
    <row r="436" spans="1:8" x14ac:dyDescent="0.25">
      <c r="A436" t="s">
        <v>1613</v>
      </c>
      <c r="B436" s="1267">
        <v>434</v>
      </c>
      <c r="D436" s="1267" t="str">
        <f t="shared" si="13"/>
        <v>=Vlookup("434",Translations!F3:H800,1,0)</v>
      </c>
      <c r="E436" s="1267" t="str">
        <f t="shared" si="12"/>
        <v>Solicitud de desembolso</v>
      </c>
      <c r="F436" t="s">
        <v>374</v>
      </c>
      <c r="G436" t="s">
        <v>1625</v>
      </c>
      <c r="H436" t="s">
        <v>1626</v>
      </c>
    </row>
    <row r="437" spans="1:8" x14ac:dyDescent="0.25">
      <c r="A437" t="s">
        <v>1613</v>
      </c>
      <c r="B437" s="1267">
        <v>435</v>
      </c>
      <c r="D437" s="1267" t="str">
        <f t="shared" si="13"/>
        <v>=Vlookup("435",Translations!F3:H800,1,0)</v>
      </c>
      <c r="E437" s="1267" t="str">
        <f t="shared" si="12"/>
        <v>Forecasted Disbursement to Principal Recipient</v>
      </c>
      <c r="F437" t="s">
        <v>371</v>
      </c>
      <c r="G437" t="s">
        <v>371</v>
      </c>
      <c r="H437" t="s">
        <v>371</v>
      </c>
    </row>
    <row r="438" spans="1:8" x14ac:dyDescent="0.25">
      <c r="A438" t="s">
        <v>1613</v>
      </c>
      <c r="B438" s="1267">
        <v>436</v>
      </c>
      <c r="D438" s="1267" t="str">
        <f t="shared" si="13"/>
        <v>=Vlookup("436",Translations!F3:H800,1,0)</v>
      </c>
      <c r="E438" s="1267" t="str">
        <f t="shared" si="12"/>
        <v>Forecasted Direct Disbursement</v>
      </c>
      <c r="F438" t="s">
        <v>372</v>
      </c>
      <c r="G438" t="s">
        <v>372</v>
      </c>
      <c r="H438" t="s">
        <v>372</v>
      </c>
    </row>
    <row r="439" spans="1:8" x14ac:dyDescent="0.25">
      <c r="A439" t="s">
        <v>1613</v>
      </c>
      <c r="B439" s="1267">
        <v>437</v>
      </c>
      <c r="D439" s="1267" t="str">
        <f t="shared" si="13"/>
        <v>=Vlookup("437",Translations!F3:H800,1,0)</v>
      </c>
      <c r="E439" s="1267" t="str">
        <f t="shared" si="12"/>
        <v>PPM/Wambo.org  forecasted disbursement</v>
      </c>
      <c r="F439" t="s">
        <v>709</v>
      </c>
      <c r="G439" t="s">
        <v>709</v>
      </c>
      <c r="H439" t="s">
        <v>709</v>
      </c>
    </row>
    <row r="440" spans="1:8" x14ac:dyDescent="0.25">
      <c r="A440" t="s">
        <v>1613</v>
      </c>
      <c r="B440" s="1267">
        <v>438</v>
      </c>
      <c r="D440" s="1267" t="str">
        <f t="shared" si="13"/>
        <v>=Vlookup("438",Translations!F3:H800,1,0)</v>
      </c>
      <c r="E440" s="1267" t="str">
        <f t="shared" si="12"/>
        <v>Disbursement Request</v>
      </c>
      <c r="F440" t="s">
        <v>374</v>
      </c>
      <c r="G440" t="s">
        <v>374</v>
      </c>
      <c r="H440" t="s">
        <v>374</v>
      </c>
    </row>
    <row r="441" spans="1:8" x14ac:dyDescent="0.25">
      <c r="A441" t="s">
        <v>1613</v>
      </c>
      <c r="B441" s="1267">
        <v>439</v>
      </c>
      <c r="D441" s="1267" t="str">
        <f t="shared" si="13"/>
        <v>=Vlookup("439",Translations!F3:H800,1,0)</v>
      </c>
      <c r="E441" s="1267" t="str">
        <f t="shared" si="12"/>
        <v>For LFA Use Only</v>
      </c>
      <c r="F441" t="s">
        <v>236</v>
      </c>
      <c r="G441" t="s">
        <v>236</v>
      </c>
      <c r="H441" t="s">
        <v>236</v>
      </c>
    </row>
    <row r="442" spans="1:8" x14ac:dyDescent="0.25">
      <c r="A442" t="s">
        <v>1613</v>
      </c>
      <c r="B442" s="1267">
        <v>440</v>
      </c>
      <c r="D442" s="1267" t="str">
        <f t="shared" si="13"/>
        <v>=Vlookup("440",Translations!F3:H800,1,0)</v>
      </c>
      <c r="E442" s="1267" t="str">
        <f t="shared" si="12"/>
        <v>LFA comments on PR's explanation of any significant variance between forecasted amounts and amounts as originally budgeted.</v>
      </c>
      <c r="F442" t="s">
        <v>719</v>
      </c>
      <c r="G442" t="s">
        <v>719</v>
      </c>
      <c r="H442" t="s">
        <v>719</v>
      </c>
    </row>
    <row r="443" spans="1:8" x14ac:dyDescent="0.25">
      <c r="A443" t="s">
        <v>1613</v>
      </c>
      <c r="B443" s="1267">
        <v>441</v>
      </c>
      <c r="D443" s="1267" t="str">
        <f t="shared" si="13"/>
        <v>=Vlookup("441",Translations!F3:H800,1,0)</v>
      </c>
      <c r="E443" s="1267" t="str">
        <f t="shared" si="12"/>
        <v>Execution Period</v>
      </c>
      <c r="F443" t="s">
        <v>718</v>
      </c>
      <c r="G443" t="s">
        <v>718</v>
      </c>
      <c r="H443" t="s">
        <v>718</v>
      </c>
    </row>
    <row r="444" spans="1:8" x14ac:dyDescent="0.25">
      <c r="A444" t="s">
        <v>1613</v>
      </c>
      <c r="B444" s="1267">
        <v>442</v>
      </c>
      <c r="D444" s="1267" t="str">
        <f t="shared" si="13"/>
        <v>=Vlookup("442",Translations!F3:H800,1,0)</v>
      </c>
      <c r="E444" s="1267" t="str">
        <f t="shared" si="12"/>
        <v>Total</v>
      </c>
      <c r="F444" t="s">
        <v>106</v>
      </c>
      <c r="G444" t="s">
        <v>106</v>
      </c>
      <c r="H444" t="s">
        <v>106</v>
      </c>
    </row>
    <row r="445" spans="1:8" x14ac:dyDescent="0.25">
      <c r="A445" t="s">
        <v>1613</v>
      </c>
      <c r="B445" s="1267">
        <v>443</v>
      </c>
      <c r="D445" s="1267" t="str">
        <f t="shared" si="13"/>
        <v>=Vlookup("443",Translations!F3:H800,1,0)</v>
      </c>
      <c r="E445" s="1267" t="str">
        <f t="shared" si="12"/>
        <v>Buffer Period</v>
      </c>
      <c r="F445" t="s">
        <v>717</v>
      </c>
      <c r="G445" t="s">
        <v>717</v>
      </c>
      <c r="H445" t="s">
        <v>717</v>
      </c>
    </row>
    <row r="446" spans="1:8" x14ac:dyDescent="0.25">
      <c r="A446" t="s">
        <v>1613</v>
      </c>
      <c r="B446" s="1267">
        <v>444</v>
      </c>
      <c r="D446" s="1267" t="str">
        <f t="shared" si="13"/>
        <v>=Vlookup("444",Translations!F3:H800,1,0)</v>
      </c>
      <c r="E446" s="1267" t="str">
        <f t="shared" si="12"/>
        <v>Total</v>
      </c>
      <c r="F446" t="s">
        <v>106</v>
      </c>
      <c r="G446" t="s">
        <v>106</v>
      </c>
      <c r="H446" t="s">
        <v>106</v>
      </c>
    </row>
    <row r="447" spans="1:8" x14ac:dyDescent="0.25">
      <c r="A447" t="s">
        <v>1613</v>
      </c>
      <c r="B447" s="1267">
        <v>445</v>
      </c>
      <c r="D447" s="1267" t="str">
        <f t="shared" si="13"/>
        <v>=Vlookup("445",Translations!F3:H800,1,0)</v>
      </c>
      <c r="E447" s="1267" t="str">
        <f t="shared" si="12"/>
        <v>Calendar Period</v>
      </c>
      <c r="F447" t="s">
        <v>716</v>
      </c>
      <c r="G447" t="s">
        <v>716</v>
      </c>
      <c r="H447" t="s">
        <v>716</v>
      </c>
    </row>
    <row r="448" spans="1:8" x14ac:dyDescent="0.25">
      <c r="A448" t="s">
        <v>1613</v>
      </c>
      <c r="B448" s="1267">
        <v>446</v>
      </c>
      <c r="D448" s="1267" t="str">
        <f t="shared" si="13"/>
        <v>=Vlookup("446",Translations!F3:H800,1,0)</v>
      </c>
      <c r="E448" s="1267" t="str">
        <f t="shared" si="12"/>
        <v>Approved Budget</v>
      </c>
      <c r="F448" t="s">
        <v>373</v>
      </c>
      <c r="G448" t="s">
        <v>373</v>
      </c>
      <c r="H448" t="s">
        <v>373</v>
      </c>
    </row>
    <row r="449" spans="1:8" x14ac:dyDescent="0.25">
      <c r="A449" t="s">
        <v>1613</v>
      </c>
      <c r="B449" s="1267">
        <v>447</v>
      </c>
      <c r="D449" s="1267" t="str">
        <f t="shared" si="13"/>
        <v>=Vlookup("447",Translations!F3:H800,1,0)</v>
      </c>
      <c r="E449" s="1267" t="str">
        <f t="shared" si="12"/>
        <v>Local Fund Agent  Forecast</v>
      </c>
      <c r="F449" t="s">
        <v>715</v>
      </c>
      <c r="G449" t="s">
        <v>715</v>
      </c>
      <c r="H449" t="s">
        <v>715</v>
      </c>
    </row>
    <row r="450" spans="1:8" x14ac:dyDescent="0.25">
      <c r="A450" t="s">
        <v>1613</v>
      </c>
      <c r="B450" s="1267">
        <v>448</v>
      </c>
      <c r="D450" s="1267" t="str">
        <f t="shared" si="13"/>
        <v>=Vlookup("448",Translations!F3:H800,1,0)</v>
      </c>
      <c r="E450" s="1267" t="str">
        <f t="shared" si="12"/>
        <v>Cash Balance: End of period covered by Progress Update (Item 5.3 in PRLFA Cash Reconciliation):</v>
      </c>
      <c r="F450" t="s">
        <v>714</v>
      </c>
      <c r="G450" t="s">
        <v>714</v>
      </c>
      <c r="H450" t="s">
        <v>714</v>
      </c>
    </row>
    <row r="451" spans="1:8" x14ac:dyDescent="0.25">
      <c r="A451" t="s">
        <v>1613</v>
      </c>
      <c r="B451" s="1267">
        <v>449</v>
      </c>
      <c r="D451" s="1267" t="str">
        <f t="shared" si="13"/>
        <v>=Vlookup("449",Translations!F3:H800,1,0)</v>
      </c>
      <c r="E451" s="1267" t="str">
        <f t="shared" ref="E451:E508" si="14">IF(LangOffset=0,F451,IF(LangOffset=1,G451,IF(LangOffset=2,H451)))</f>
        <v>Cash in Transit for the reporting period (Disbursements to PR:</v>
      </c>
      <c r="F451" t="s">
        <v>713</v>
      </c>
      <c r="G451" t="s">
        <v>713</v>
      </c>
      <c r="H451" t="s">
        <v>713</v>
      </c>
    </row>
    <row r="452" spans="1:8" x14ac:dyDescent="0.25">
      <c r="A452" t="s">
        <v>1613</v>
      </c>
      <c r="B452" s="1267">
        <v>450</v>
      </c>
      <c r="D452" s="1267" t="str">
        <f t="shared" ref="D452:D515" si="15">"=Vlookup("""&amp;B452&amp;""",Translations!F3:H800,1,0)"</f>
        <v>=Vlookup("450",Translations!F3:H800,1,0)</v>
      </c>
      <c r="E452" s="1267" t="str">
        <f t="shared" si="14"/>
        <v>Cash in Transit for the reporting period (Third party disbursements):</v>
      </c>
      <c r="F452" t="s">
        <v>712</v>
      </c>
      <c r="G452" t="s">
        <v>712</v>
      </c>
      <c r="H452" t="s">
        <v>712</v>
      </c>
    </row>
    <row r="453" spans="1:8" x14ac:dyDescent="0.25">
      <c r="A453" t="s">
        <v>1613</v>
      </c>
      <c r="B453" s="1267">
        <v>451</v>
      </c>
      <c r="D453" s="1267" t="str">
        <f t="shared" si="15"/>
        <v>=Vlookup("451",Translations!F3:H800,1,0)</v>
      </c>
      <c r="E453" s="1267" t="str">
        <f t="shared" si="14"/>
        <v>Cash in Transit after the current reporting period (Disbursements to PR</v>
      </c>
      <c r="F453" t="s">
        <v>711</v>
      </c>
      <c r="G453" t="s">
        <v>711</v>
      </c>
      <c r="H453" t="s">
        <v>1620</v>
      </c>
    </row>
    <row r="454" spans="1:8" x14ac:dyDescent="0.25">
      <c r="A454" t="s">
        <v>1613</v>
      </c>
      <c r="B454" s="1267">
        <v>452</v>
      </c>
      <c r="D454" s="1267" t="str">
        <f t="shared" si="15"/>
        <v>=Vlookup("452",Translations!F3:H800,1,0)</v>
      </c>
      <c r="E454" s="1267" t="str">
        <f t="shared" si="14"/>
        <v>Cash in Transit after the current reporting period (Third party disbursements) :</v>
      </c>
      <c r="F454" t="s">
        <v>710</v>
      </c>
      <c r="G454" t="s">
        <v>710</v>
      </c>
      <c r="H454" t="s">
        <v>710</v>
      </c>
    </row>
    <row r="455" spans="1:8" x14ac:dyDescent="0.25">
      <c r="A455" t="s">
        <v>1613</v>
      </c>
      <c r="B455" s="1267">
        <v>453</v>
      </c>
      <c r="D455" s="1267" t="str">
        <f t="shared" si="15"/>
        <v>=Vlookup("453",Translations!F3:H800,1,0)</v>
      </c>
      <c r="E455" s="1267" t="str">
        <f t="shared" si="14"/>
        <v>Disbursement Request</v>
      </c>
      <c r="F455" t="s">
        <v>374</v>
      </c>
      <c r="G455" t="s">
        <v>374</v>
      </c>
      <c r="H455" t="s">
        <v>374</v>
      </c>
    </row>
    <row r="456" spans="1:8" x14ac:dyDescent="0.25">
      <c r="A456" t="s">
        <v>1613</v>
      </c>
      <c r="B456" s="1267">
        <v>454</v>
      </c>
      <c r="D456" s="1267" t="str">
        <f t="shared" si="15"/>
        <v>=Vlookup("454",Translations!F3:H800,1,0)</v>
      </c>
      <c r="E456" s="1267" t="str">
        <f t="shared" si="14"/>
        <v>Forecasted Disbursement to Principal Recipient</v>
      </c>
      <c r="F456" t="s">
        <v>371</v>
      </c>
      <c r="G456" t="s">
        <v>371</v>
      </c>
      <c r="H456" t="s">
        <v>371</v>
      </c>
    </row>
    <row r="457" spans="1:8" x14ac:dyDescent="0.25">
      <c r="A457" t="s">
        <v>1613</v>
      </c>
      <c r="B457" s="1267">
        <v>455</v>
      </c>
      <c r="D457" s="1267" t="str">
        <f t="shared" si="15"/>
        <v>=Vlookup("455",Translations!F3:H800,1,0)</v>
      </c>
      <c r="E457" s="1267" t="str">
        <f t="shared" si="14"/>
        <v>Forecasted Direct Disbursement</v>
      </c>
      <c r="F457" t="s">
        <v>372</v>
      </c>
      <c r="G457" t="s">
        <v>372</v>
      </c>
      <c r="H457" t="s">
        <v>372</v>
      </c>
    </row>
    <row r="458" spans="1:8" x14ac:dyDescent="0.25">
      <c r="A458" t="s">
        <v>1613</v>
      </c>
      <c r="B458" s="1267">
        <v>456</v>
      </c>
      <c r="D458" s="1267" t="str">
        <f t="shared" si="15"/>
        <v>=Vlookup("456",Translations!F3:H800,1,0)</v>
      </c>
      <c r="E458" s="1267" t="str">
        <f t="shared" si="14"/>
        <v>PPM/Wambo.org  forecasted disbursement</v>
      </c>
      <c r="F458" t="s">
        <v>709</v>
      </c>
      <c r="G458" t="s">
        <v>709</v>
      </c>
      <c r="H458" t="s">
        <v>709</v>
      </c>
    </row>
    <row r="459" spans="1:8" x14ac:dyDescent="0.25">
      <c r="A459" t="s">
        <v>1613</v>
      </c>
      <c r="B459" s="1267">
        <v>457</v>
      </c>
      <c r="D459" s="1267" t="str">
        <f t="shared" si="15"/>
        <v>=Vlookup("457",Translations!F3:H800,1,0)</v>
      </c>
      <c r="E459" s="1267" t="str">
        <f t="shared" si="14"/>
        <v>Disbursement Request</v>
      </c>
      <c r="F459" t="s">
        <v>374</v>
      </c>
      <c r="G459" t="s">
        <v>374</v>
      </c>
      <c r="H459" t="s">
        <v>374</v>
      </c>
    </row>
    <row r="460" spans="1:8" x14ac:dyDescent="0.25">
      <c r="A460" t="s">
        <v>1613</v>
      </c>
      <c r="B460" s="1267">
        <v>458</v>
      </c>
      <c r="D460" s="1267" t="str">
        <f t="shared" si="15"/>
        <v>=Vlookup("458",Translations!F3:H800,1,0)</v>
      </c>
      <c r="E460" s="1267" t="str">
        <f t="shared" si="14"/>
        <v>Exchange Rate</v>
      </c>
      <c r="F460" t="s">
        <v>708</v>
      </c>
      <c r="G460" t="s">
        <v>708</v>
      </c>
      <c r="H460" t="s">
        <v>708</v>
      </c>
    </row>
    <row r="461" spans="1:8" x14ac:dyDescent="0.25">
      <c r="A461" t="s">
        <v>1613</v>
      </c>
      <c r="B461" s="1267">
        <v>459</v>
      </c>
      <c r="D461" s="1267" t="str">
        <f t="shared" si="15"/>
        <v>=Vlookup("459",Translations!F3:H800,1,0)</v>
      </c>
      <c r="E461" s="1267" t="str">
        <f t="shared" si="14"/>
        <v>Rates used by the PR</v>
      </c>
      <c r="F461" t="s">
        <v>707</v>
      </c>
      <c r="G461" t="s">
        <v>707</v>
      </c>
      <c r="H461" t="s">
        <v>707</v>
      </c>
    </row>
    <row r="462" spans="1:8" x14ac:dyDescent="0.25">
      <c r="A462" t="s">
        <v>1613</v>
      </c>
      <c r="B462" s="1267">
        <v>460</v>
      </c>
      <c r="D462" s="1267" t="str">
        <f t="shared" si="15"/>
        <v>=Vlookup("460",Translations!F3:H800,1,0)</v>
      </c>
      <c r="E462" s="1267" t="str">
        <f t="shared" si="14"/>
        <v>LFA-verified rates</v>
      </c>
      <c r="F462" t="s">
        <v>706</v>
      </c>
      <c r="G462" t="s">
        <v>706</v>
      </c>
      <c r="H462" t="s">
        <v>706</v>
      </c>
    </row>
    <row r="463" spans="1:8" x14ac:dyDescent="0.25">
      <c r="A463" t="s">
        <v>1613</v>
      </c>
      <c r="B463" s="1267">
        <v>461</v>
      </c>
      <c r="D463" s="1267" t="str">
        <f t="shared" si="15"/>
        <v>=Vlookup("461",Translations!F3:H800,1,0)</v>
      </c>
      <c r="E463" s="1267" t="str">
        <f t="shared" si="14"/>
        <v xml:space="preserve">Name of local currency, date and source of the exchange rate, and other comments (if appropriate) </v>
      </c>
      <c r="F463" t="s">
        <v>705</v>
      </c>
      <c r="G463" t="s">
        <v>705</v>
      </c>
      <c r="H463" t="s">
        <v>705</v>
      </c>
    </row>
    <row r="464" spans="1:8" x14ac:dyDescent="0.25">
      <c r="A464" t="s">
        <v>1613</v>
      </c>
      <c r="B464" s="1267">
        <v>462</v>
      </c>
      <c r="D464" s="1267" t="str">
        <f t="shared" si="15"/>
        <v>=Vlookup("462",Translations!F3:H800,1,0)</v>
      </c>
      <c r="E464" s="1267" t="str">
        <f t="shared" si="14"/>
        <v>LFA comments on the exchange rates used by the PR</v>
      </c>
      <c r="F464" t="s">
        <v>701</v>
      </c>
      <c r="G464" t="s">
        <v>701</v>
      </c>
      <c r="H464" t="s">
        <v>701</v>
      </c>
    </row>
    <row r="465" spans="1:8" x14ac:dyDescent="0.25">
      <c r="A465" t="s">
        <v>1613</v>
      </c>
      <c r="B465" s="1267">
        <v>463</v>
      </c>
      <c r="D465" s="1267" t="str">
        <f t="shared" si="15"/>
        <v>=Vlookup("463",Translations!F3:H800,1,0)</v>
      </c>
      <c r="E465" s="1267" t="str">
        <f t="shared" si="14"/>
        <v>'- used to convert Opening Cash Balance</v>
      </c>
      <c r="F465" t="s">
        <v>704</v>
      </c>
      <c r="G465" t="s">
        <v>704</v>
      </c>
      <c r="H465" t="s">
        <v>704</v>
      </c>
    </row>
    <row r="466" spans="1:8" x14ac:dyDescent="0.25">
      <c r="A466" t="s">
        <v>1613</v>
      </c>
      <c r="B466" s="1267">
        <v>464</v>
      </c>
      <c r="D466" s="1267" t="str">
        <f t="shared" si="15"/>
        <v>=Vlookup("464",Translations!F3:H800,1,0)</v>
      </c>
      <c r="E466" s="1267" t="e">
        <f t="shared" si="14"/>
        <v>#NAME?</v>
      </c>
      <c r="F466" t="e">
        <f>- used to convert Closing Cash Balance</f>
        <v>#NAME?</v>
      </c>
      <c r="G466" t="e">
        <f>- used to convert Closing Cash Balance</f>
        <v>#NAME?</v>
      </c>
      <c r="H466" t="e">
        <f>- used to convert Closing Cash Balance</f>
        <v>#NAME?</v>
      </c>
    </row>
    <row r="467" spans="1:8" x14ac:dyDescent="0.25">
      <c r="A467" t="s">
        <v>1613</v>
      </c>
      <c r="B467" s="1267">
        <v>465</v>
      </c>
      <c r="D467" s="1267" t="str">
        <f t="shared" si="15"/>
        <v>=Vlookup("465",Translations!F3:H800,1,0)</v>
      </c>
      <c r="E467" s="1267" t="e">
        <f t="shared" si="14"/>
        <v>#NAME?</v>
      </c>
      <c r="F467" t="e">
        <f>- used to convert Total PR Cash Outflow for the Progress Update Period</f>
        <v>#NAME?</v>
      </c>
      <c r="G467" t="e">
        <f>- used to convert Total PR Cash Outflow for the Progress Update Period</f>
        <v>#NAME?</v>
      </c>
      <c r="H467" t="e">
        <f>- used to convert Total PR Cash Outflow for the Progress Update Period</f>
        <v>#NAME?</v>
      </c>
    </row>
    <row r="468" spans="1:8" x14ac:dyDescent="0.25">
      <c r="A468" t="s">
        <v>1627</v>
      </c>
      <c r="B468" s="1267">
        <v>466</v>
      </c>
      <c r="D468" s="1267" t="str">
        <f t="shared" si="15"/>
        <v>=Vlookup("466",Translations!F3:H800,1,0)</v>
      </c>
      <c r="E468" s="1267" t="str">
        <f t="shared" si="14"/>
        <v>Progress Report with Disbursement Request</v>
      </c>
      <c r="F468" t="s">
        <v>0</v>
      </c>
      <c r="G468" t="s">
        <v>1260</v>
      </c>
      <c r="H468" t="s">
        <v>0</v>
      </c>
    </row>
    <row r="469" spans="1:8" x14ac:dyDescent="0.25">
      <c r="A469" t="s">
        <v>1627</v>
      </c>
      <c r="B469" s="1267">
        <v>467</v>
      </c>
      <c r="D469" s="1267" t="str">
        <f t="shared" si="15"/>
        <v>=Vlookup("467",Translations!F3:H800,1,0)</v>
      </c>
      <c r="E469" s="1267" t="str">
        <f t="shared" si="14"/>
        <v>Sección 9A: Autorización del RP</v>
      </c>
      <c r="F469" t="s">
        <v>383</v>
      </c>
      <c r="G469" t="s">
        <v>1974</v>
      </c>
      <c r="H469" t="s">
        <v>1628</v>
      </c>
    </row>
    <row r="470" spans="1:8" x14ac:dyDescent="0.25">
      <c r="A470" t="s">
        <v>1627</v>
      </c>
      <c r="B470" s="1267">
        <v>468</v>
      </c>
      <c r="D470" s="1267" t="str">
        <f t="shared" si="15"/>
        <v>=Vlookup("468",Translations!F3:H800,1,0)</v>
      </c>
      <c r="E470" s="1267" t="str">
        <f t="shared" si="14"/>
        <v>Nombre o número de la subvención:</v>
      </c>
      <c r="F470" t="s">
        <v>382</v>
      </c>
      <c r="G470" t="s">
        <v>1275</v>
      </c>
      <c r="H470" t="s">
        <v>1276</v>
      </c>
    </row>
    <row r="471" spans="1:8" x14ac:dyDescent="0.25">
      <c r="A471" t="s">
        <v>1627</v>
      </c>
      <c r="B471" s="1267">
        <v>469</v>
      </c>
      <c r="D471" s="1267" t="str">
        <f t="shared" si="15"/>
        <v>=Vlookup("469",Translations!F3:H800,1,0)</v>
      </c>
      <c r="E471" s="1267" t="str">
        <f t="shared" si="14"/>
        <v>Periodo de avances programáticos:</v>
      </c>
      <c r="F471" t="s">
        <v>381</v>
      </c>
      <c r="G471" t="s">
        <v>1294</v>
      </c>
      <c r="H471" t="s">
        <v>1295</v>
      </c>
    </row>
    <row r="472" spans="1:8" x14ac:dyDescent="0.25">
      <c r="A472" t="s">
        <v>1627</v>
      </c>
      <c r="B472" s="1267">
        <v>470</v>
      </c>
      <c r="D472" s="1267" t="str">
        <f t="shared" si="15"/>
        <v>=Vlookup("470",Translations!F3:H800,1,0)</v>
      </c>
      <c r="E472" s="1267" t="str">
        <f t="shared" si="14"/>
        <v>Fecha de inicio:</v>
      </c>
      <c r="F472" t="s">
        <v>15</v>
      </c>
      <c r="G472" t="s">
        <v>1297</v>
      </c>
      <c r="H472" t="s">
        <v>1298</v>
      </c>
    </row>
    <row r="473" spans="1:8" x14ac:dyDescent="0.25">
      <c r="A473" t="s">
        <v>1627</v>
      </c>
      <c r="B473" s="1267">
        <v>471</v>
      </c>
      <c r="D473" s="1267" t="str">
        <f t="shared" si="15"/>
        <v>=Vlookup("471",Translations!F3:H800,1,0)</v>
      </c>
      <c r="E473" s="1267" t="str">
        <f t="shared" si="14"/>
        <v>Fecha final:</v>
      </c>
      <c r="F473" t="s">
        <v>14</v>
      </c>
      <c r="G473" t="s">
        <v>1300</v>
      </c>
      <c r="H473" t="s">
        <v>1301</v>
      </c>
    </row>
    <row r="474" spans="1:8" x14ac:dyDescent="0.25">
      <c r="A474" t="s">
        <v>1627</v>
      </c>
      <c r="B474" s="1267">
        <v>472</v>
      </c>
      <c r="D474" s="1267" t="str">
        <f t="shared" si="15"/>
        <v>=Vlookup("472",Translations!F3:H800,1,0)</v>
      </c>
      <c r="E474" s="1267" t="str">
        <f t="shared" si="14"/>
        <v>Solicitud de desembolso – Periodo de ejecución:</v>
      </c>
      <c r="F474" t="s">
        <v>17</v>
      </c>
      <c r="G474" t="s">
        <v>1314</v>
      </c>
      <c r="H474" t="s">
        <v>1315</v>
      </c>
    </row>
    <row r="475" spans="1:8" x14ac:dyDescent="0.25">
      <c r="A475" t="s">
        <v>1627</v>
      </c>
      <c r="B475" s="1267">
        <v>473</v>
      </c>
      <c r="D475" s="1267" t="str">
        <f t="shared" si="15"/>
        <v>=Vlookup("473",Translations!F3:H800,1,0)</v>
      </c>
      <c r="E475" s="1267" t="str">
        <f t="shared" si="14"/>
        <v>Fecha de inicio:</v>
      </c>
      <c r="F475" t="s">
        <v>15</v>
      </c>
      <c r="G475" t="s">
        <v>1297</v>
      </c>
      <c r="H475" t="s">
        <v>1298</v>
      </c>
    </row>
    <row r="476" spans="1:8" x14ac:dyDescent="0.25">
      <c r="A476" t="s">
        <v>1627</v>
      </c>
      <c r="B476" s="1267">
        <v>474</v>
      </c>
      <c r="D476" s="1267" t="str">
        <f t="shared" si="15"/>
        <v>=Vlookup("474",Translations!F3:H800,1,0)</v>
      </c>
      <c r="E476" s="1267" t="str">
        <f t="shared" si="14"/>
        <v>Fecha final:</v>
      </c>
      <c r="F476" t="s">
        <v>14</v>
      </c>
      <c r="G476" t="s">
        <v>1300</v>
      </c>
      <c r="H476" t="s">
        <v>1301</v>
      </c>
    </row>
    <row r="477" spans="1:8" x14ac:dyDescent="0.25">
      <c r="A477" t="s">
        <v>1627</v>
      </c>
      <c r="B477" s="1267">
        <v>475</v>
      </c>
      <c r="D477" s="1267" t="str">
        <f t="shared" si="15"/>
        <v>=Vlookup("475",Translations!F3:H800,1,0)</v>
      </c>
      <c r="E477" s="1267" t="str">
        <f t="shared" si="14"/>
        <v>Solicitud de desembolso – Periodo de reserva (colchón) :</v>
      </c>
      <c r="F477" t="s">
        <v>16</v>
      </c>
      <c r="G477" t="s">
        <v>1319</v>
      </c>
      <c r="H477" t="s">
        <v>1320</v>
      </c>
    </row>
    <row r="478" spans="1:8" x14ac:dyDescent="0.25">
      <c r="A478" t="s">
        <v>1627</v>
      </c>
      <c r="B478" s="1267">
        <v>476</v>
      </c>
      <c r="D478" s="1267" t="str">
        <f t="shared" si="15"/>
        <v>=Vlookup("476",Translations!F3:H800,1,0)</v>
      </c>
      <c r="E478" s="1267" t="str">
        <f t="shared" si="14"/>
        <v>Fecha de inicio:</v>
      </c>
      <c r="F478" t="s">
        <v>15</v>
      </c>
      <c r="G478" t="s">
        <v>1297</v>
      </c>
      <c r="H478" t="s">
        <v>1298</v>
      </c>
    </row>
    <row r="479" spans="1:8" x14ac:dyDescent="0.25">
      <c r="A479" t="s">
        <v>1627</v>
      </c>
      <c r="B479" s="1267">
        <v>477</v>
      </c>
      <c r="D479" s="1267" t="str">
        <f t="shared" si="15"/>
        <v>=Vlookup("477",Translations!F3:H800,1,0)</v>
      </c>
      <c r="E479" s="1267" t="str">
        <f t="shared" si="14"/>
        <v>Fecha final:</v>
      </c>
      <c r="F479" t="s">
        <v>14</v>
      </c>
      <c r="G479" t="s">
        <v>1300</v>
      </c>
      <c r="H479" t="s">
        <v>1301</v>
      </c>
    </row>
    <row r="480" spans="1:8" x14ac:dyDescent="0.25">
      <c r="A480" t="s">
        <v>1627</v>
      </c>
      <c r="B480" s="1267">
        <v>478</v>
      </c>
      <c r="D480" s="1267" t="str">
        <f t="shared" si="15"/>
        <v>=Vlookup("478",Translations!F3:H800,1,0)</v>
      </c>
      <c r="E480" s="1267" t="str">
        <f t="shared" si="14"/>
        <v>Moneda de la subvención:</v>
      </c>
      <c r="F480" t="s">
        <v>380</v>
      </c>
      <c r="G480" t="s">
        <v>1285</v>
      </c>
      <c r="H480" t="s">
        <v>1286</v>
      </c>
    </row>
    <row r="481" spans="1:8" ht="30" x14ac:dyDescent="0.25">
      <c r="A481" t="s">
        <v>1627</v>
      </c>
      <c r="B481" s="1267">
        <v>479</v>
      </c>
      <c r="D481" s="1267" t="str">
        <f t="shared" si="15"/>
        <v>=Vlookup("479",Translations!F3:H800,1,0)</v>
      </c>
      <c r="E481" s="1267" t="str">
        <f t="shared" si="14"/>
        <v>Solicitud de desembolso:</v>
      </c>
      <c r="F481" t="s">
        <v>379</v>
      </c>
      <c r="G481" s="1266" t="s">
        <v>1975</v>
      </c>
      <c r="H481" t="s">
        <v>1629</v>
      </c>
    </row>
    <row r="482" spans="1:8" x14ac:dyDescent="0.25">
      <c r="A482" t="s">
        <v>1627</v>
      </c>
      <c r="B482" s="1267">
        <v>480</v>
      </c>
      <c r="D482" s="1267" t="str">
        <f t="shared" si="15"/>
        <v>=Vlookup("480",Translations!F3:H800,1,0)</v>
      </c>
      <c r="E482" s="1267" t="str">
        <f t="shared" si="14"/>
        <v>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v>
      </c>
      <c r="F482" t="s">
        <v>378</v>
      </c>
      <c r="G482" t="s">
        <v>1630</v>
      </c>
      <c r="H482" t="s">
        <v>1631</v>
      </c>
    </row>
    <row r="483" spans="1:8" ht="60" x14ac:dyDescent="0.25">
      <c r="A483" t="s">
        <v>1627</v>
      </c>
      <c r="B483" s="1267">
        <v>481</v>
      </c>
      <c r="D483" s="1267" t="str">
        <f t="shared" si="15"/>
        <v>=Vlookup("481",Translations!F3:H800,1,0)</v>
      </c>
      <c r="E483" s="1267" t="str">
        <f t="shared" si="14"/>
        <v>Firmado en representación del Receptor principal:
(firma del representante autorizado designado)</v>
      </c>
      <c r="F483" s="1266" t="s">
        <v>377</v>
      </c>
      <c r="G483" s="1266" t="s">
        <v>1632</v>
      </c>
      <c r="H483" s="1266" t="s">
        <v>1633</v>
      </c>
    </row>
    <row r="484" spans="1:8" x14ac:dyDescent="0.25">
      <c r="A484" t="s">
        <v>1627</v>
      </c>
      <c r="B484" s="1267">
        <v>482</v>
      </c>
      <c r="D484" s="1267" t="str">
        <f t="shared" si="15"/>
        <v>=Vlookup("482",Translations!F3:H800,1,0)</v>
      </c>
      <c r="E484" s="1267" t="str">
        <f t="shared" si="14"/>
        <v>Nombre:</v>
      </c>
      <c r="F484" t="s">
        <v>376</v>
      </c>
      <c r="G484" t="s">
        <v>1634</v>
      </c>
      <c r="H484" t="s">
        <v>1635</v>
      </c>
    </row>
    <row r="485" spans="1:8" x14ac:dyDescent="0.25">
      <c r="A485" t="s">
        <v>1627</v>
      </c>
      <c r="B485" s="1267">
        <v>483</v>
      </c>
      <c r="D485" s="1267" t="str">
        <f t="shared" si="15"/>
        <v>=Vlookup("483",Translations!F3:H800,1,0)</v>
      </c>
      <c r="E485" s="1267" t="str">
        <f t="shared" si="14"/>
        <v>Título:</v>
      </c>
      <c r="F485" t="s">
        <v>375</v>
      </c>
      <c r="G485" t="s">
        <v>1636</v>
      </c>
      <c r="H485" t="s">
        <v>1637</v>
      </c>
    </row>
    <row r="486" spans="1:8" x14ac:dyDescent="0.25">
      <c r="A486" t="s">
        <v>1627</v>
      </c>
      <c r="B486" s="1267">
        <v>484</v>
      </c>
      <c r="D486" s="1267" t="str">
        <f t="shared" si="15"/>
        <v>=Vlookup("484",Translations!F3:H800,1,0)</v>
      </c>
      <c r="E486" s="1267" t="str">
        <f t="shared" si="14"/>
        <v>Fecha y lugar:</v>
      </c>
      <c r="F486" t="s">
        <v>1638</v>
      </c>
      <c r="G486" t="s">
        <v>1639</v>
      </c>
      <c r="H486" t="s">
        <v>1640</v>
      </c>
    </row>
    <row r="487" spans="1:8" x14ac:dyDescent="0.25">
      <c r="A487" t="s">
        <v>1641</v>
      </c>
      <c r="B487" s="1267">
        <v>485</v>
      </c>
      <c r="D487" s="1267" t="str">
        <f t="shared" si="15"/>
        <v>=Vlookup("485",Translations!F3:H800,1,0)</v>
      </c>
      <c r="E487" s="1267" t="str">
        <f t="shared" si="14"/>
        <v>Progress Report with Disbursement Request</v>
      </c>
      <c r="F487" t="s">
        <v>0</v>
      </c>
      <c r="G487" t="s">
        <v>1260</v>
      </c>
      <c r="H487" t="s">
        <v>0</v>
      </c>
    </row>
    <row r="488" spans="1:8" x14ac:dyDescent="0.25">
      <c r="A488" t="s">
        <v>1641</v>
      </c>
      <c r="B488" s="1267">
        <v>486</v>
      </c>
      <c r="D488" s="1267" t="str">
        <f t="shared" si="15"/>
        <v>=Vlookup("486",Translations!F3:H800,1,0)</v>
      </c>
      <c r="E488" s="1267" t="str">
        <f t="shared" si="14"/>
        <v>For LFA Use Only</v>
      </c>
      <c r="F488" t="s">
        <v>236</v>
      </c>
      <c r="G488" t="s">
        <v>236</v>
      </c>
      <c r="H488" t="s">
        <v>236</v>
      </c>
    </row>
    <row r="489" spans="1:8" x14ac:dyDescent="0.25">
      <c r="A489" t="s">
        <v>1641</v>
      </c>
      <c r="B489" s="1267">
        <v>487</v>
      </c>
      <c r="D489" s="1267" t="str">
        <f t="shared" si="15"/>
        <v>=Vlookup("487",Translations!F3:H800,1,0)</v>
      </c>
      <c r="E489" s="1267" t="str">
        <f t="shared" si="14"/>
        <v>Section 9B.  LFA Authorization</v>
      </c>
      <c r="F489" t="s">
        <v>390</v>
      </c>
      <c r="G489" t="s">
        <v>390</v>
      </c>
      <c r="H489" t="s">
        <v>390</v>
      </c>
    </row>
    <row r="490" spans="1:8" x14ac:dyDescent="0.25">
      <c r="A490" t="s">
        <v>1641</v>
      </c>
      <c r="B490" s="1267">
        <v>488</v>
      </c>
      <c r="D490" s="1267" t="str">
        <f t="shared" si="15"/>
        <v>=Vlookup("488",Translations!F3:H800,1,0)</v>
      </c>
      <c r="E490" s="1267" t="str">
        <f t="shared" si="14"/>
        <v>Grant Name:</v>
      </c>
      <c r="F490" t="s">
        <v>382</v>
      </c>
      <c r="G490" t="s">
        <v>382</v>
      </c>
      <c r="H490" t="s">
        <v>382</v>
      </c>
    </row>
    <row r="491" spans="1:8" x14ac:dyDescent="0.25">
      <c r="A491" t="s">
        <v>1641</v>
      </c>
      <c r="B491" s="1267">
        <v>489</v>
      </c>
      <c r="D491" s="1267" t="str">
        <f t="shared" si="15"/>
        <v>=Vlookup("489",Translations!F3:H800,1,0)</v>
      </c>
      <c r="E491" s="1267" t="str">
        <f t="shared" si="14"/>
        <v>Principal Recipient Reporting - Period Covered:</v>
      </c>
      <c r="F491" t="s">
        <v>381</v>
      </c>
      <c r="G491" t="s">
        <v>381</v>
      </c>
      <c r="H491" t="s">
        <v>381</v>
      </c>
    </row>
    <row r="492" spans="1:8" x14ac:dyDescent="0.25">
      <c r="A492" t="s">
        <v>1641</v>
      </c>
      <c r="B492" s="1267">
        <v>490</v>
      </c>
      <c r="D492" s="1267" t="str">
        <f t="shared" si="15"/>
        <v>=Vlookup("490",Translations!F3:H800,1,0)</v>
      </c>
      <c r="E492" s="1267" t="str">
        <f t="shared" si="14"/>
        <v>Beginning Date:</v>
      </c>
      <c r="F492" t="s">
        <v>15</v>
      </c>
      <c r="G492" t="s">
        <v>15</v>
      </c>
      <c r="H492" t="s">
        <v>15</v>
      </c>
    </row>
    <row r="493" spans="1:8" x14ac:dyDescent="0.25">
      <c r="A493" t="s">
        <v>1641</v>
      </c>
      <c r="B493" s="1267">
        <v>491</v>
      </c>
      <c r="D493" s="1267" t="str">
        <f t="shared" si="15"/>
        <v>=Vlookup("491",Translations!F3:H800,1,0)</v>
      </c>
      <c r="E493" s="1267" t="str">
        <f t="shared" si="14"/>
        <v>End Date:</v>
      </c>
      <c r="F493" t="s">
        <v>14</v>
      </c>
      <c r="G493" t="s">
        <v>14</v>
      </c>
      <c r="H493" t="s">
        <v>14</v>
      </c>
    </row>
    <row r="494" spans="1:8" x14ac:dyDescent="0.25">
      <c r="A494" t="s">
        <v>1641</v>
      </c>
      <c r="B494" s="1267">
        <v>492</v>
      </c>
      <c r="D494" s="1267" t="str">
        <f t="shared" si="15"/>
        <v>=Vlookup("492",Translations!F3:H800,1,0)</v>
      </c>
      <c r="E494" s="1267" t="str">
        <f t="shared" si="14"/>
        <v>Disbursement Request  - Period Covered:</v>
      </c>
      <c r="F494" t="s">
        <v>389</v>
      </c>
      <c r="G494" t="s">
        <v>389</v>
      </c>
      <c r="H494" t="s">
        <v>389</v>
      </c>
    </row>
    <row r="495" spans="1:8" x14ac:dyDescent="0.25">
      <c r="A495" t="s">
        <v>1641</v>
      </c>
      <c r="B495" s="1267">
        <v>493</v>
      </c>
      <c r="D495" s="1267" t="str">
        <f t="shared" si="15"/>
        <v>=Vlookup("493",Translations!F3:H800,1,0)</v>
      </c>
      <c r="E495" s="1267" t="str">
        <f t="shared" si="14"/>
        <v>Beginning Date:</v>
      </c>
      <c r="F495" t="s">
        <v>15</v>
      </c>
      <c r="G495" t="s">
        <v>15</v>
      </c>
      <c r="H495" t="s">
        <v>15</v>
      </c>
    </row>
    <row r="496" spans="1:8" x14ac:dyDescent="0.25">
      <c r="A496" t="s">
        <v>1641</v>
      </c>
      <c r="B496" s="1267">
        <v>494</v>
      </c>
      <c r="D496" s="1267" t="str">
        <f t="shared" si="15"/>
        <v>=Vlookup("494",Translations!F3:H800,1,0)</v>
      </c>
      <c r="E496" s="1267" t="str">
        <f t="shared" si="14"/>
        <v>End Date:</v>
      </c>
      <c r="F496" t="s">
        <v>14</v>
      </c>
      <c r="G496" t="s">
        <v>14</v>
      </c>
      <c r="H496" t="s">
        <v>14</v>
      </c>
    </row>
    <row r="497" spans="1:8" x14ac:dyDescent="0.25">
      <c r="A497" t="s">
        <v>1641</v>
      </c>
      <c r="B497" s="1267">
        <v>495</v>
      </c>
      <c r="D497" s="1267" t="str">
        <f t="shared" si="15"/>
        <v>=Vlookup("495",Translations!F3:H800,1,0)</v>
      </c>
      <c r="E497" s="1267" t="str">
        <f t="shared" si="14"/>
        <v>Solicitud de desembolso – Periodo de reserva (colchón) :</v>
      </c>
      <c r="F497" t="s">
        <v>16</v>
      </c>
      <c r="G497" t="s">
        <v>1319</v>
      </c>
      <c r="H497" t="s">
        <v>1320</v>
      </c>
    </row>
    <row r="498" spans="1:8" x14ac:dyDescent="0.25">
      <c r="A498" t="s">
        <v>1641</v>
      </c>
      <c r="B498" s="1267">
        <v>496</v>
      </c>
      <c r="D498" s="1267" t="str">
        <f t="shared" si="15"/>
        <v>=Vlookup("496",Translations!F3:H800,1,0)</v>
      </c>
      <c r="E498" s="1267" t="str">
        <f t="shared" si="14"/>
        <v>Beginning Date:</v>
      </c>
      <c r="F498" t="s">
        <v>15</v>
      </c>
      <c r="G498" t="s">
        <v>15</v>
      </c>
      <c r="H498" t="s">
        <v>15</v>
      </c>
    </row>
    <row r="499" spans="1:8" x14ac:dyDescent="0.25">
      <c r="A499" t="s">
        <v>1641</v>
      </c>
      <c r="B499" s="1267">
        <v>497</v>
      </c>
      <c r="D499" s="1267" t="str">
        <f t="shared" si="15"/>
        <v>=Vlookup("497",Translations!F3:H800,1,0)</v>
      </c>
      <c r="E499" s="1267" t="str">
        <f t="shared" si="14"/>
        <v>End Date:</v>
      </c>
      <c r="F499" t="s">
        <v>14</v>
      </c>
      <c r="G499" t="s">
        <v>14</v>
      </c>
      <c r="H499" t="s">
        <v>14</v>
      </c>
    </row>
    <row r="500" spans="1:8" x14ac:dyDescent="0.25">
      <c r="A500" t="s">
        <v>1641</v>
      </c>
      <c r="B500" s="1267">
        <v>498</v>
      </c>
      <c r="D500" s="1267" t="str">
        <f t="shared" si="15"/>
        <v>=Vlookup("498",Translations!F3:H800,1,0)</v>
      </c>
      <c r="E500" s="1267" t="str">
        <f t="shared" si="14"/>
        <v>Currency:</v>
      </c>
      <c r="F500" t="s">
        <v>380</v>
      </c>
      <c r="G500" t="s">
        <v>380</v>
      </c>
      <c r="H500" t="s">
        <v>380</v>
      </c>
    </row>
    <row r="501" spans="1:8" x14ac:dyDescent="0.25">
      <c r="A501" t="s">
        <v>1641</v>
      </c>
      <c r="B501" s="1267">
        <v>499</v>
      </c>
      <c r="D501" s="1267" t="str">
        <f t="shared" si="15"/>
        <v>=Vlookup("499",Translations!F3:H800,1,0)</v>
      </c>
      <c r="E501" s="1267" t="str">
        <f t="shared" si="14"/>
        <v>Disbursement Recommendation Amount:</v>
      </c>
      <c r="F501" t="s">
        <v>388</v>
      </c>
      <c r="G501" t="s">
        <v>388</v>
      </c>
      <c r="H501" t="s">
        <v>388</v>
      </c>
    </row>
    <row r="502" spans="1:8" x14ac:dyDescent="0.25">
      <c r="A502" t="s">
        <v>1641</v>
      </c>
      <c r="B502" s="1267">
        <v>500</v>
      </c>
      <c r="D502" s="1267" t="str">
        <f t="shared" si="15"/>
        <v>=Vlookup("500",Translations!F3:H800,1,0)</v>
      </c>
      <c r="E502" s="1267" t="str">
        <f t="shared" si="14"/>
        <v>Summary of the LFA's approach used for verification of financial, programmatic and procurement data and Quality Assurance undertaken by the LFA</v>
      </c>
      <c r="F502" t="s">
        <v>387</v>
      </c>
      <c r="G502" t="s">
        <v>387</v>
      </c>
      <c r="H502" t="s">
        <v>387</v>
      </c>
    </row>
    <row r="503" spans="1:8" x14ac:dyDescent="0.25">
      <c r="A503" t="s">
        <v>1641</v>
      </c>
      <c r="B503" s="1267">
        <v>501</v>
      </c>
      <c r="D503" s="1267" t="str">
        <f t="shared" si="15"/>
        <v>=Vlookup("501",Translations!F3:H800,1,0)</v>
      </c>
      <c r="E503" s="1267" t="str">
        <f t="shared" si="14"/>
        <v>In this section the LFA should indicate, as applicable, what percentage of expenditures was verified at PR level, if any expenditures were verified at SR level, how many site visits were made, what tender documentation was verified, and any other material parts of verification procedures in line with the verification approach agreed upfront between the LFA and the Global Fund's Secretariat based on country/grant risks.  As a good practice, the verification approach needs to be reviewed jointly by the LFA and the Secretariat annually.</v>
      </c>
      <c r="F503" t="s">
        <v>386</v>
      </c>
      <c r="G503" t="s">
        <v>386</v>
      </c>
      <c r="H503" t="s">
        <v>386</v>
      </c>
    </row>
    <row r="504" spans="1:8" x14ac:dyDescent="0.25">
      <c r="A504" t="s">
        <v>1641</v>
      </c>
      <c r="B504" s="1267">
        <v>502</v>
      </c>
      <c r="D504" s="1267" t="str">
        <f t="shared" si="15"/>
        <v>=Vlookup("502",Translations!F3:H800,1,0)</v>
      </c>
      <c r="E504" s="1267" t="str">
        <f t="shared" si="14"/>
        <v>The LFA should sign a printed version of the verified PU/DR and send it to the Secretariat as a pdf file by email, or include an electronic signature in the Excel file to be submitted to the Global Fund.</v>
      </c>
      <c r="F504" t="s">
        <v>385</v>
      </c>
      <c r="G504" t="s">
        <v>385</v>
      </c>
      <c r="H504" t="s">
        <v>385</v>
      </c>
    </row>
    <row r="505" spans="1:8" x14ac:dyDescent="0.25">
      <c r="A505" t="s">
        <v>1641</v>
      </c>
      <c r="B505" s="1267">
        <v>503</v>
      </c>
      <c r="D505" s="1267" t="str">
        <f t="shared" si="15"/>
        <v>=Vlookup("503",Translations!F3:H800,1,0)</v>
      </c>
      <c r="E505" s="1267" t="str">
        <f t="shared" si="14"/>
        <v>Signed on behalf of the LFA:</v>
      </c>
      <c r="F505" t="s">
        <v>384</v>
      </c>
      <c r="G505" t="s">
        <v>384</v>
      </c>
      <c r="H505" t="s">
        <v>384</v>
      </c>
    </row>
    <row r="506" spans="1:8" x14ac:dyDescent="0.25">
      <c r="A506" t="s">
        <v>1641</v>
      </c>
      <c r="B506" s="1267">
        <v>504</v>
      </c>
      <c r="D506" s="1267" t="str">
        <f t="shared" si="15"/>
        <v>=Vlookup("504",Translations!F3:H800,1,0)</v>
      </c>
      <c r="E506" s="1267" t="str">
        <f t="shared" si="14"/>
        <v>Name:</v>
      </c>
      <c r="F506" t="s">
        <v>376</v>
      </c>
      <c r="G506" t="s">
        <v>376</v>
      </c>
      <c r="H506" t="s">
        <v>376</v>
      </c>
    </row>
    <row r="507" spans="1:8" x14ac:dyDescent="0.25">
      <c r="A507" t="s">
        <v>1641</v>
      </c>
      <c r="B507" s="1267">
        <v>505</v>
      </c>
      <c r="D507" s="1267" t="str">
        <f t="shared" si="15"/>
        <v>=Vlookup("505",Translations!F3:H800,1,0)</v>
      </c>
      <c r="E507" s="1267" t="str">
        <f t="shared" si="14"/>
        <v>Title:</v>
      </c>
      <c r="F507" t="s">
        <v>375</v>
      </c>
      <c r="G507" t="s">
        <v>375</v>
      </c>
      <c r="H507" t="s">
        <v>375</v>
      </c>
    </row>
    <row r="508" spans="1:8" x14ac:dyDescent="0.25">
      <c r="A508" t="s">
        <v>1641</v>
      </c>
      <c r="B508" s="1267">
        <v>506</v>
      </c>
      <c r="D508" s="1267" t="str">
        <f t="shared" si="15"/>
        <v>=Vlookup("506",Translations!F3:H800,1,0)</v>
      </c>
      <c r="E508" s="1267" t="str">
        <f t="shared" si="14"/>
        <v>Title:</v>
      </c>
      <c r="F508" t="s">
        <v>375</v>
      </c>
      <c r="G508" t="s">
        <v>375</v>
      </c>
      <c r="H508" t="s">
        <v>375</v>
      </c>
    </row>
    <row r="509" spans="1:8" x14ac:dyDescent="0.25">
      <c r="B509" s="1267">
        <v>507</v>
      </c>
      <c r="C509" s="1267"/>
      <c r="D509" s="1267" t="str">
        <f t="shared" si="15"/>
        <v>=Vlookup("507",Translations!F3:H800,1,0)</v>
      </c>
      <c r="E509" s="1267" t="str">
        <f t="shared" ref="E509:E530" si="16">IF(LangOffset=0,F509,IF(LangOffset=1,G509,IF(LangOffset=2,H509)))</f>
        <v>Informe de conciliación de saldos de caja</v>
      </c>
      <c r="F509" t="s">
        <v>1646</v>
      </c>
      <c r="G509" t="s">
        <v>1647</v>
      </c>
      <c r="H509" t="s">
        <v>1648</v>
      </c>
    </row>
    <row r="510" spans="1:8" x14ac:dyDescent="0.25">
      <c r="B510" s="1267">
        <v>508</v>
      </c>
      <c r="C510" s="1267"/>
      <c r="D510" s="1267" t="str">
        <f t="shared" si="15"/>
        <v>=Vlookup("508",Translations!F3:H800,1,0)</v>
      </c>
      <c r="E510" s="1267" t="str">
        <f t="shared" si="16"/>
        <v>Sección 1. Conciliación del saldos de caja finales en la moneda de la subvención.</v>
      </c>
      <c r="F510" t="s">
        <v>1649</v>
      </c>
      <c r="G510" t="s">
        <v>1650</v>
      </c>
      <c r="H510" t="s">
        <v>1651</v>
      </c>
    </row>
    <row r="511" spans="1:8" x14ac:dyDescent="0.25">
      <c r="B511" s="1267">
        <v>509</v>
      </c>
      <c r="C511" s="1267"/>
      <c r="D511" s="1267" t="str">
        <f t="shared" si="15"/>
        <v>=Vlookup("509",Translations!F3:H800,1,0)</v>
      </c>
      <c r="E511" s="1267" t="str">
        <f t="shared" si="16"/>
        <v>PERIODO DE PRESENTACIÓN DE INFORMES FINANCIEROS</v>
      </c>
      <c r="F511" t="s">
        <v>11</v>
      </c>
      <c r="G511" t="s">
        <v>1652</v>
      </c>
      <c r="H511" t="s">
        <v>1653</v>
      </c>
    </row>
    <row r="512" spans="1:8" x14ac:dyDescent="0.25">
      <c r="B512" s="1267">
        <v>510</v>
      </c>
      <c r="C512" s="1267"/>
      <c r="D512" s="1267" t="str">
        <f t="shared" si="15"/>
        <v>=Vlookup("510",Translations!F3:H800,1,0)</v>
      </c>
      <c r="E512" s="1267" t="str">
        <f t="shared" si="16"/>
        <v>Periodo de presentación de informes financieros</v>
      </c>
      <c r="F512" t="s">
        <v>12</v>
      </c>
      <c r="G512" t="s">
        <v>1654</v>
      </c>
      <c r="H512" t="s">
        <v>1655</v>
      </c>
    </row>
    <row r="513" spans="2:8" x14ac:dyDescent="0.25">
      <c r="B513" s="1267">
        <v>511</v>
      </c>
      <c r="C513" s="1267"/>
      <c r="D513" s="1267" t="str">
        <f t="shared" si="15"/>
        <v>=Vlookup("511",Translations!F3:H800,1,0)</v>
      </c>
      <c r="E513" s="1267" t="str">
        <f t="shared" si="16"/>
        <v>Fecha de inicio:</v>
      </c>
      <c r="F513" t="s">
        <v>15</v>
      </c>
      <c r="G513" t="s">
        <v>1297</v>
      </c>
      <c r="H513" t="s">
        <v>1298</v>
      </c>
    </row>
    <row r="514" spans="2:8" x14ac:dyDescent="0.25">
      <c r="B514" s="1267">
        <v>512</v>
      </c>
      <c r="C514" s="1267"/>
      <c r="D514" s="1267" t="str">
        <f t="shared" si="15"/>
        <v>=Vlookup("512",Translations!F3:H800,1,0)</v>
      </c>
      <c r="E514" s="1267" t="str">
        <f t="shared" si="16"/>
        <v>Fecha de finalización:</v>
      </c>
      <c r="F514" t="s">
        <v>14</v>
      </c>
      <c r="G514" t="s">
        <v>1300</v>
      </c>
      <c r="H514" t="s">
        <v>1656</v>
      </c>
    </row>
    <row r="515" spans="2:8" x14ac:dyDescent="0.25">
      <c r="B515" s="1267">
        <v>513</v>
      </c>
      <c r="C515" s="1267"/>
      <c r="D515" s="1267" t="str">
        <f t="shared" si="15"/>
        <v>=Vlookup("513",Translations!F3:H800,1,0)</v>
      </c>
      <c r="E515" s="1267" t="str">
        <f t="shared" si="16"/>
        <v>Receptor Principal</v>
      </c>
      <c r="F515" t="s">
        <v>120</v>
      </c>
      <c r="G515" t="s">
        <v>1457</v>
      </c>
      <c r="H515" t="s">
        <v>1657</v>
      </c>
    </row>
    <row r="516" spans="2:8" x14ac:dyDescent="0.25">
      <c r="B516" s="1267">
        <v>514</v>
      </c>
      <c r="C516" s="1267"/>
      <c r="D516" s="1267" t="str">
        <f t="shared" ref="D516:D579" si="17">"=Vlookup("""&amp;B516&amp;""",Translations!F3:H800,1,0)"</f>
        <v>=Vlookup("514",Translations!F3:H800,1,0)</v>
      </c>
      <c r="E516" s="1267" t="str">
        <f t="shared" si="16"/>
        <v>Solo para uso del ALF</v>
      </c>
      <c r="F516" t="s">
        <v>119</v>
      </c>
      <c r="G516" t="s">
        <v>1658</v>
      </c>
      <c r="H516" t="s">
        <v>1659</v>
      </c>
    </row>
    <row r="517" spans="2:8" x14ac:dyDescent="0.25">
      <c r="B517" s="1267">
        <v>515</v>
      </c>
      <c r="C517" s="1267"/>
      <c r="D517" s="1267" t="str">
        <f t="shared" si="17"/>
        <v>=Vlookup("515",Translations!F3:H800,1,0)</v>
      </c>
      <c r="E517" s="1267" t="str">
        <f t="shared" si="16"/>
        <v>Solo para uso del Fondo Mundial</v>
      </c>
      <c r="F517" t="s">
        <v>118</v>
      </c>
      <c r="G517" t="s">
        <v>1660</v>
      </c>
      <c r="H517" t="s">
        <v>1661</v>
      </c>
    </row>
    <row r="518" spans="2:8" x14ac:dyDescent="0.25">
      <c r="B518" s="1267">
        <v>516</v>
      </c>
      <c r="C518" s="1267"/>
      <c r="D518" s="1267" t="str">
        <f t="shared" si="17"/>
        <v>=Vlookup("516",Translations!F3:H800,1,0)</v>
      </c>
      <c r="E518" s="1267" t="str">
        <f t="shared" si="16"/>
        <v>Periodo actual de presentación de informes</v>
      </c>
      <c r="F518" t="s">
        <v>138</v>
      </c>
      <c r="G518" t="s">
        <v>1662</v>
      </c>
      <c r="H518" t="s">
        <v>1663</v>
      </c>
    </row>
    <row r="519" spans="2:8" x14ac:dyDescent="0.25">
      <c r="B519" s="1267">
        <v>517</v>
      </c>
      <c r="C519" s="1267"/>
      <c r="D519" s="1267" t="str">
        <f t="shared" si="17"/>
        <v>=Vlookup("517",Translations!F3:H800,1,0)</v>
      </c>
      <c r="E519" s="1267" t="str">
        <f t="shared" si="16"/>
        <v>Comentarios</v>
      </c>
      <c r="F519" t="s">
        <v>42</v>
      </c>
      <c r="G519" t="s">
        <v>1370</v>
      </c>
      <c r="H519" t="s">
        <v>1371</v>
      </c>
    </row>
    <row r="520" spans="2:8" x14ac:dyDescent="0.25">
      <c r="B520" s="1267">
        <v>518</v>
      </c>
      <c r="C520" s="1267"/>
      <c r="D520" s="1267" t="str">
        <f t="shared" si="17"/>
        <v>=Vlookup("518",Translations!F3:H800,1,0)</v>
      </c>
      <c r="E520" s="1267" t="str">
        <f t="shared" si="16"/>
        <v>Ajustes del ALF para el periodo actual de presentación de informes</v>
      </c>
      <c r="F520" t="s">
        <v>136</v>
      </c>
      <c r="G520" t="s">
        <v>1664</v>
      </c>
      <c r="H520" t="s">
        <v>1665</v>
      </c>
    </row>
    <row r="521" spans="2:8" x14ac:dyDescent="0.25">
      <c r="B521" s="1267">
        <v>519</v>
      </c>
      <c r="C521" s="1267"/>
      <c r="D521" s="1267" t="str">
        <f t="shared" si="17"/>
        <v>=Vlookup("519",Translations!F3:H800,1,0)</v>
      </c>
      <c r="E521" s="1267" t="str">
        <f t="shared" si="16"/>
        <v>Verificado por el ALF</v>
      </c>
      <c r="F521" t="s">
        <v>109</v>
      </c>
      <c r="G521" t="s">
        <v>1666</v>
      </c>
      <c r="H521" t="s">
        <v>1667</v>
      </c>
    </row>
    <row r="522" spans="2:8" x14ac:dyDescent="0.25">
      <c r="B522" s="1267">
        <v>520</v>
      </c>
      <c r="C522" s="1267"/>
      <c r="D522" s="1267" t="str">
        <f t="shared" si="17"/>
        <v>=Vlookup("520",Translations!F3:H800,1,0)</v>
      </c>
      <c r="E522" s="1267" t="str">
        <f t="shared" si="16"/>
        <v>Comentarios</v>
      </c>
      <c r="F522" t="s">
        <v>42</v>
      </c>
      <c r="G522" t="s">
        <v>1370</v>
      </c>
      <c r="H522" t="s">
        <v>1371</v>
      </c>
    </row>
    <row r="523" spans="2:8" x14ac:dyDescent="0.25">
      <c r="B523" s="1267">
        <v>521</v>
      </c>
      <c r="C523" s="1267"/>
      <c r="D523" s="1267" t="str">
        <f t="shared" si="17"/>
        <v>=Vlookup("521",Translations!F3:H800,1,0)</v>
      </c>
      <c r="E523" s="1267" t="str">
        <f t="shared" si="16"/>
        <v>Ajustes del equipo de país</v>
      </c>
      <c r="F523" t="s">
        <v>135</v>
      </c>
      <c r="G523" t="s">
        <v>1668</v>
      </c>
      <c r="H523" t="s">
        <v>1669</v>
      </c>
    </row>
    <row r="524" spans="2:8" x14ac:dyDescent="0.25">
      <c r="B524" s="1267">
        <v>522</v>
      </c>
      <c r="C524" s="1267"/>
      <c r="D524" s="1267" t="str">
        <f t="shared" si="17"/>
        <v>=Vlookup("522",Translations!F3:H800,1,0)</v>
      </c>
      <c r="E524" s="1267" t="str">
        <f t="shared" si="16"/>
        <v>Cifras validadas por el Fondo Mundial</v>
      </c>
      <c r="F524" t="s">
        <v>107</v>
      </c>
      <c r="G524" t="s">
        <v>1670</v>
      </c>
      <c r="H524" t="s">
        <v>1671</v>
      </c>
    </row>
    <row r="525" spans="2:8" x14ac:dyDescent="0.25">
      <c r="B525" s="1267">
        <v>523</v>
      </c>
      <c r="C525" s="1267"/>
      <c r="D525" s="1267" t="str">
        <f t="shared" si="17"/>
        <v>=Vlookup("523",Translations!F3:H800,1,0)</v>
      </c>
      <c r="E525" s="1267" t="str">
        <f t="shared" si="16"/>
        <v>Comentarios</v>
      </c>
      <c r="F525" t="s">
        <v>42</v>
      </c>
      <c r="G525" t="s">
        <v>1370</v>
      </c>
      <c r="H525" t="s">
        <v>1371</v>
      </c>
    </row>
    <row r="526" spans="2:8" x14ac:dyDescent="0.25">
      <c r="B526" s="1267">
        <v>524</v>
      </c>
      <c r="C526" s="1267"/>
      <c r="D526" s="1267" t="str">
        <f t="shared" si="17"/>
        <v>=Vlookup("524",Translations!F3:H800,1,0)</v>
      </c>
      <c r="E526" s="1267" t="str">
        <f t="shared" si="16"/>
        <v>Saldos de caja totales según la última actualización de avances a la fecha</v>
      </c>
      <c r="F526" t="s">
        <v>1672</v>
      </c>
      <c r="G526" t="s">
        <v>1673</v>
      </c>
      <c r="H526" t="s">
        <v>1674</v>
      </c>
    </row>
    <row r="527" spans="2:8" x14ac:dyDescent="0.25">
      <c r="B527" s="1267">
        <v>525</v>
      </c>
      <c r="C527" s="1267"/>
      <c r="D527" s="1267" t="str">
        <f t="shared" si="17"/>
        <v>=Vlookup("525",Translations!F3:H800,1,0)</v>
      </c>
      <c r="E527" s="1267" t="str">
        <f t="shared" si="16"/>
        <v>2. Ingresos de la subvención</v>
      </c>
      <c r="F527" t="s">
        <v>191</v>
      </c>
      <c r="G527" t="s">
        <v>1675</v>
      </c>
      <c r="H527" t="s">
        <v>1676</v>
      </c>
    </row>
    <row r="528" spans="2:8" x14ac:dyDescent="0.25">
      <c r="B528" s="1267">
        <v>526</v>
      </c>
      <c r="C528" s="1267"/>
      <c r="D528" s="1267" t="str">
        <f t="shared" si="17"/>
        <v>=Vlookup("526",Translations!F3:H800,1,0)</v>
      </c>
      <c r="E528" s="1267" t="str">
        <f t="shared" si="16"/>
        <v>Desembolsos destinados al Receptor Principal</v>
      </c>
      <c r="F528" t="s">
        <v>1677</v>
      </c>
      <c r="G528" t="s">
        <v>1678</v>
      </c>
      <c r="H528" t="s">
        <v>1679</v>
      </c>
    </row>
    <row r="529" spans="2:8" x14ac:dyDescent="0.25">
      <c r="B529" s="1267">
        <v>527</v>
      </c>
      <c r="C529" s="1267"/>
      <c r="D529" s="1267" t="str">
        <f t="shared" si="17"/>
        <v>=Vlookup("527",Translations!F3:H800,1,0)</v>
      </c>
      <c r="E529" s="1267" t="str">
        <f t="shared" si="16"/>
        <v>Desembolsos a terceros realizados por el Fondo Mundial en nombre del Receptor Principal</v>
      </c>
      <c r="F529" t="s">
        <v>1680</v>
      </c>
      <c r="G529" t="s">
        <v>1681</v>
      </c>
      <c r="H529" t="s">
        <v>1682</v>
      </c>
    </row>
    <row r="530" spans="2:8" x14ac:dyDescent="0.25">
      <c r="B530" s="1267">
        <v>528</v>
      </c>
      <c r="C530" s="1267"/>
      <c r="D530" s="1267" t="str">
        <f t="shared" si="17"/>
        <v>=Vlookup("528",Translations!F3:H800,1,0)</v>
      </c>
      <c r="E530" s="1267" t="str">
        <f t="shared" si="16"/>
        <v>Otros ingresos, si corresponde (por ejemplo, devoluciones tributarias de IVA o de otros impuestos, ingresos derivados de la enajenación de activos, etc.)</v>
      </c>
      <c r="F530" t="s">
        <v>182</v>
      </c>
      <c r="G530" t="s">
        <v>1683</v>
      </c>
      <c r="H530" t="s">
        <v>1684</v>
      </c>
    </row>
    <row r="531" spans="2:8" x14ac:dyDescent="0.25">
      <c r="B531" s="1267">
        <v>529</v>
      </c>
      <c r="C531" s="1267"/>
      <c r="D531" s="1267" t="str">
        <f t="shared" si="17"/>
        <v>=Vlookup("529",Translations!F3:H800,1,0)</v>
      </c>
      <c r="E531" s="1267" t="str">
        <f t="shared" ref="E531:E604" si="18">IF(LangOffset=0,F531,IF(LangOffset=1,G531,IF(LangOffset=2,H531)))</f>
        <v>Informe de cierre sobre gastos</v>
      </c>
      <c r="F531" t="s">
        <v>1685</v>
      </c>
      <c r="G531" t="s">
        <v>1686</v>
      </c>
      <c r="H531" t="s">
        <v>1687</v>
      </c>
    </row>
    <row r="532" spans="2:8" x14ac:dyDescent="0.25">
      <c r="B532" s="1267">
        <v>530</v>
      </c>
      <c r="C532" s="1267"/>
      <c r="D532" s="1267" t="str">
        <f t="shared" si="17"/>
        <v>=Vlookup("530",Translations!F3:H800,1,0)</v>
      </c>
      <c r="E532" s="1267" t="str">
        <f t="shared" si="18"/>
        <v>Sección 3A. El informe sobre gastos del Receptor Principal elaborado por el Receptor Principal</v>
      </c>
      <c r="F532" t="s">
        <v>1688</v>
      </c>
      <c r="G532" t="s">
        <v>1689</v>
      </c>
      <c r="H532" t="s">
        <v>1690</v>
      </c>
    </row>
    <row r="533" spans="2:8" x14ac:dyDescent="0.25">
      <c r="B533" s="1267">
        <v>531</v>
      </c>
      <c r="C533" s="1267"/>
      <c r="D533" s="1267" t="str">
        <f t="shared" si="17"/>
        <v>=Vlookup("531",Translations!F3:H800,1,0)</v>
      </c>
      <c r="E533" s="1267" t="str">
        <f t="shared" si="18"/>
        <v>Periodo de avances financieros</v>
      </c>
      <c r="F533" t="s">
        <v>12</v>
      </c>
      <c r="G533" t="s">
        <v>1306</v>
      </c>
      <c r="H533" t="s">
        <v>1307</v>
      </c>
    </row>
    <row r="534" spans="2:8" x14ac:dyDescent="0.25">
      <c r="B534" s="1267">
        <v>532</v>
      </c>
      <c r="C534" s="1267"/>
      <c r="D534" s="1267" t="str">
        <f t="shared" si="17"/>
        <v>=Vlookup("532",Translations!F3:H800,1,0)</v>
      </c>
      <c r="E534" s="1267" t="str">
        <f t="shared" si="18"/>
        <v>Fecha de inicio:</v>
      </c>
      <c r="F534" t="s">
        <v>15</v>
      </c>
      <c r="G534" t="s">
        <v>1297</v>
      </c>
      <c r="H534" t="s">
        <v>1298</v>
      </c>
    </row>
    <row r="535" spans="2:8" x14ac:dyDescent="0.25">
      <c r="B535" s="1267">
        <v>533</v>
      </c>
      <c r="C535" s="1267"/>
      <c r="D535" s="1267" t="str">
        <f t="shared" si="17"/>
        <v>=Vlookup("533",Translations!F3:H800,1,0)</v>
      </c>
      <c r="E535" s="1267" t="str">
        <f t="shared" si="18"/>
        <v>Fecha de finalización:</v>
      </c>
      <c r="F535" t="s">
        <v>14</v>
      </c>
      <c r="G535" t="s">
        <v>1300</v>
      </c>
      <c r="H535" t="s">
        <v>1656</v>
      </c>
    </row>
    <row r="536" spans="2:8" x14ac:dyDescent="0.25">
      <c r="B536" s="1267">
        <v>534</v>
      </c>
      <c r="C536" s="1267"/>
      <c r="D536" s="1267" t="str">
        <f t="shared" si="17"/>
        <v>=Vlookup("534",Translations!F3:H800,1,0)</v>
      </c>
      <c r="E536" s="1267" t="str">
        <f t="shared" si="18"/>
        <v>Período acumulativo de presentación de informes sobre gastos</v>
      </c>
      <c r="F536" t="s">
        <v>1691</v>
      </c>
      <c r="G536" t="s">
        <v>1692</v>
      </c>
      <c r="H536" t="s">
        <v>1693</v>
      </c>
    </row>
    <row r="537" spans="2:8" x14ac:dyDescent="0.25">
      <c r="B537" s="1267">
        <v>535</v>
      </c>
      <c r="C537" s="1267"/>
      <c r="D537" s="1267" t="str">
        <f t="shared" si="17"/>
        <v>=Vlookup("535",Translations!F3:H800,1,0)</v>
      </c>
      <c r="E537" s="1267" t="str">
        <f t="shared" si="18"/>
        <v>Fecha de inicio:</v>
      </c>
      <c r="F537" t="s">
        <v>15</v>
      </c>
      <c r="G537" t="s">
        <v>1297</v>
      </c>
      <c r="H537" t="s">
        <v>1298</v>
      </c>
    </row>
    <row r="538" spans="2:8" x14ac:dyDescent="0.25">
      <c r="B538" s="1267">
        <v>536</v>
      </c>
      <c r="C538" s="1267"/>
      <c r="D538" s="1267" t="str">
        <f t="shared" si="17"/>
        <v>=Vlookup("536",Translations!F3:H800,1,0)</v>
      </c>
      <c r="E538" s="1267" t="str">
        <f t="shared" si="18"/>
        <v>Fecha de finalización:</v>
      </c>
      <c r="F538" t="s">
        <v>14</v>
      </c>
      <c r="G538" t="s">
        <v>1300</v>
      </c>
      <c r="H538" t="s">
        <v>1656</v>
      </c>
    </row>
    <row r="539" spans="2:8" x14ac:dyDescent="0.25">
      <c r="B539" s="1267">
        <v>537</v>
      </c>
      <c r="C539" s="1267"/>
      <c r="D539" s="1267" t="str">
        <f t="shared" si="17"/>
        <v>=Vlookup("537",Translations!F3:H800,1,0)</v>
      </c>
      <c r="E539" s="1267" t="str">
        <f t="shared" si="18"/>
        <v>DESGLOSE POR AGRUPACIÓN DE COSTOS</v>
      </c>
      <c r="F539" t="s">
        <v>1694</v>
      </c>
      <c r="G539" t="s">
        <v>1695</v>
      </c>
      <c r="H539" t="s">
        <v>1696</v>
      </c>
    </row>
    <row r="540" spans="2:8" x14ac:dyDescent="0.25">
      <c r="B540" s="1267">
        <v>538</v>
      </c>
      <c r="C540" s="1267"/>
      <c r="D540" s="1267" t="str">
        <f t="shared" si="17"/>
        <v>=Vlookup("538",Translations!F3:H800,1,0)</v>
      </c>
      <c r="E540" s="1267" t="str">
        <f t="shared" si="18"/>
        <v>Periodo de notificación en curso</v>
      </c>
      <c r="F540" t="s">
        <v>138</v>
      </c>
      <c r="G540" t="s">
        <v>1697</v>
      </c>
      <c r="H540" t="s">
        <v>1698</v>
      </c>
    </row>
    <row r="541" spans="2:8" x14ac:dyDescent="0.25">
      <c r="B541" s="1267">
        <v>539</v>
      </c>
      <c r="C541" s="1267"/>
      <c r="D541" s="1267" t="str">
        <f t="shared" si="17"/>
        <v>=Vlookup("539",Translations!F3:H800,1,0)</v>
      </c>
      <c r="E541" s="1267" t="str">
        <f t="shared" si="18"/>
        <v>Acumulativo para el periodo de ejecución</v>
      </c>
      <c r="F541" t="s">
        <v>321</v>
      </c>
      <c r="G541" t="s">
        <v>1699</v>
      </c>
      <c r="H541" t="s">
        <v>1700</v>
      </c>
    </row>
    <row r="542" spans="2:8" x14ac:dyDescent="0.25">
      <c r="B542" s="1267">
        <v>540</v>
      </c>
      <c r="C542" s="1267"/>
      <c r="D542" s="1267" t="str">
        <f t="shared" si="17"/>
        <v>=Vlookup("540",Translations!F3:H800,1,0)</v>
      </c>
      <c r="E542" s="1267" t="str">
        <f t="shared" si="18"/>
        <v>Dimensión de cálculo de costos (grupos de costos)</v>
      </c>
      <c r="F542" t="s">
        <v>366</v>
      </c>
      <c r="G542" t="s">
        <v>1587</v>
      </c>
      <c r="H542" t="s">
        <v>1588</v>
      </c>
    </row>
    <row r="543" spans="2:8" x14ac:dyDescent="0.25">
      <c r="B543" s="1267">
        <v>541</v>
      </c>
      <c r="C543" s="1267"/>
      <c r="D543" s="1267" t="str">
        <f t="shared" si="17"/>
        <v>=Vlookup("541",Translations!F3:H800,1,0)</v>
      </c>
      <c r="E543" s="1267" t="str">
        <f t="shared" si="18"/>
        <v>Presupuesto para el periodo que abarca el informe</v>
      </c>
      <c r="F543" t="s">
        <v>228</v>
      </c>
      <c r="G543" t="s">
        <v>1459</v>
      </c>
      <c r="H543" t="s">
        <v>1701</v>
      </c>
    </row>
    <row r="544" spans="2:8" x14ac:dyDescent="0.25">
      <c r="B544" s="1267">
        <v>542</v>
      </c>
      <c r="C544" s="1267"/>
      <c r="D544" s="1267" t="str">
        <f t="shared" si="17"/>
        <v>=Vlookup("542",Translations!F3:H800,1,0)</v>
      </c>
      <c r="E544" s="1267" t="str">
        <f t="shared" si="18"/>
        <v>Gastos reales</v>
      </c>
      <c r="F544" t="s">
        <v>302</v>
      </c>
      <c r="G544" t="s">
        <v>1702</v>
      </c>
      <c r="H544" t="s">
        <v>1703</v>
      </c>
    </row>
    <row r="545" spans="2:8" x14ac:dyDescent="0.25">
      <c r="B545" s="1267">
        <v>543</v>
      </c>
      <c r="C545" s="1267"/>
      <c r="D545" s="1267" t="str">
        <f t="shared" si="17"/>
        <v>=Vlookup("543",Translations!F3:H800,1,0)</v>
      </c>
      <c r="E545" s="1267" t="str">
        <f t="shared" si="18"/>
        <v>Presupuesto frente a variaciones reales</v>
      </c>
      <c r="F545" t="s">
        <v>226</v>
      </c>
      <c r="G545" t="s">
        <v>1704</v>
      </c>
      <c r="H545" t="s">
        <v>1464</v>
      </c>
    </row>
    <row r="546" spans="2:8" x14ac:dyDescent="0.25">
      <c r="B546" s="1267">
        <v>544</v>
      </c>
      <c r="C546" s="1267"/>
      <c r="D546" s="1267" t="str">
        <f t="shared" si="17"/>
        <v>=Vlookup("544",Translations!F3:H800,1,0)</v>
      </c>
      <c r="E546" s="1267" t="str">
        <f t="shared" si="18"/>
        <v>Índice de absorción</v>
      </c>
      <c r="F546" t="s">
        <v>299</v>
      </c>
      <c r="G546" t="s">
        <v>1705</v>
      </c>
      <c r="H546" t="s">
        <v>1706</v>
      </c>
    </row>
    <row r="547" spans="2:8" x14ac:dyDescent="0.25">
      <c r="B547" s="1267">
        <v>545</v>
      </c>
      <c r="C547" s="1267"/>
      <c r="D547" s="1267" t="str">
        <f t="shared" si="17"/>
        <v>=Vlookup("545",Translations!F3:H800,1,0)</v>
      </c>
      <c r="E547" s="1267" t="str">
        <f t="shared" si="18"/>
        <v>Explicación de las variaciones (obligatorio para los porcentajes por debajo del 95% y por encima del 105%)</v>
      </c>
      <c r="F547" t="s">
        <v>319</v>
      </c>
      <c r="G547" t="s">
        <v>1707</v>
      </c>
      <c r="H547" t="s">
        <v>1708</v>
      </c>
    </row>
    <row r="548" spans="2:8" x14ac:dyDescent="0.25">
      <c r="B548" s="1267">
        <v>546</v>
      </c>
      <c r="C548" s="1267"/>
      <c r="D548" s="1267" t="str">
        <f t="shared" si="17"/>
        <v>=Vlookup("546",Translations!F3:H800,1,0)</v>
      </c>
      <c r="E548" s="1267" t="str">
        <f t="shared" si="18"/>
        <v>Presupuesto acumulativo</v>
      </c>
      <c r="F548" t="s">
        <v>301</v>
      </c>
      <c r="G548" t="s">
        <v>1709</v>
      </c>
      <c r="H548" t="s">
        <v>1710</v>
      </c>
    </row>
    <row r="549" spans="2:8" x14ac:dyDescent="0.25">
      <c r="B549" s="1267">
        <v>547</v>
      </c>
      <c r="C549" s="1267"/>
      <c r="D549" s="1267" t="str">
        <f t="shared" si="17"/>
        <v>=Vlookup("547",Translations!F3:H800,1,0)</v>
      </c>
      <c r="E549" s="1267" t="str">
        <f t="shared" si="18"/>
        <v>Gasto real acumulativo</v>
      </c>
      <c r="F549" t="s">
        <v>300</v>
      </c>
      <c r="G549" t="s">
        <v>1711</v>
      </c>
      <c r="H549" t="s">
        <v>1712</v>
      </c>
    </row>
    <row r="550" spans="2:8" x14ac:dyDescent="0.25">
      <c r="B550" s="1267">
        <v>548</v>
      </c>
      <c r="C550" s="1267"/>
      <c r="D550" s="1267" t="str">
        <f t="shared" si="17"/>
        <v>=Vlookup("548",Translations!F3:H800,1,0)</v>
      </c>
      <c r="E550" s="1267" t="str">
        <f t="shared" si="18"/>
        <v>Presupuesto acumulativo frente a variaciones reales</v>
      </c>
      <c r="F550" t="s">
        <v>223</v>
      </c>
      <c r="G550" t="s">
        <v>1713</v>
      </c>
      <c r="H550" t="s">
        <v>1714</v>
      </c>
    </row>
    <row r="551" spans="2:8" x14ac:dyDescent="0.25">
      <c r="B551" s="1267">
        <v>549</v>
      </c>
      <c r="C551" s="1267"/>
      <c r="D551" s="1267" t="str">
        <f t="shared" si="17"/>
        <v>=Vlookup("549",Translations!F3:H800,1,0)</v>
      </c>
      <c r="E551" s="1267" t="str">
        <f t="shared" si="18"/>
        <v>Índice de absorción</v>
      </c>
      <c r="F551" t="s">
        <v>299</v>
      </c>
      <c r="G551" t="s">
        <v>1705</v>
      </c>
      <c r="H551" t="s">
        <v>1706</v>
      </c>
    </row>
    <row r="552" spans="2:8" x14ac:dyDescent="0.25">
      <c r="B552" s="1267">
        <v>550</v>
      </c>
      <c r="C552" s="1267"/>
      <c r="D552" s="1267" t="str">
        <f t="shared" si="17"/>
        <v>=Vlookup("550",Translations!F3:H800,1,0)</v>
      </c>
      <c r="E552" s="1267" t="str">
        <f t="shared" si="18"/>
        <v>Total General</v>
      </c>
      <c r="F552" t="s">
        <v>294</v>
      </c>
      <c r="G552" t="s">
        <v>1715</v>
      </c>
      <c r="H552" t="s">
        <v>1716</v>
      </c>
    </row>
    <row r="553" spans="2:8" x14ac:dyDescent="0.25">
      <c r="B553" s="1267">
        <v>551</v>
      </c>
      <c r="D553" s="1267" t="str">
        <f t="shared" si="17"/>
        <v>=Vlookup("551",Translations!F3:H800,1,0)</v>
      </c>
      <c r="E553" s="1267" t="str">
        <f t="shared" si="18"/>
        <v>Ingresos totales de la subvención</v>
      </c>
      <c r="F553" t="s">
        <v>180</v>
      </c>
      <c r="G553" t="s">
        <v>1717</v>
      </c>
      <c r="H553" t="s">
        <v>1752</v>
      </c>
    </row>
    <row r="554" spans="2:8" x14ac:dyDescent="0.25">
      <c r="B554" s="1267">
        <v>552</v>
      </c>
      <c r="D554" s="1267" t="str">
        <f t="shared" si="17"/>
        <v>=Vlookup("552",Translations!F3:H800,1,0)</v>
      </c>
      <c r="E554" s="1267" t="str">
        <f t="shared" si="18"/>
        <v>3. Compromisos financieros</v>
      </c>
      <c r="F554" t="s">
        <v>1719</v>
      </c>
      <c r="G554" t="s">
        <v>1718</v>
      </c>
      <c r="H554" t="s">
        <v>1753</v>
      </c>
    </row>
    <row r="555" spans="2:8" x14ac:dyDescent="0.25">
      <c r="B555" s="1267">
        <v>553</v>
      </c>
      <c r="D555" s="1267" t="str">
        <f t="shared" si="17"/>
        <v>=Vlookup("553",Translations!F3:H800,1,0)</v>
      </c>
      <c r="E555" s="1267" t="str">
        <f t="shared" si="18"/>
        <v>Compromisos financieros según la última actualización de avances a la fecha</v>
      </c>
      <c r="F555" t="s">
        <v>1721</v>
      </c>
      <c r="G555" t="s">
        <v>1720</v>
      </c>
      <c r="H555" t="s">
        <v>1754</v>
      </c>
    </row>
    <row r="556" spans="2:8" x14ac:dyDescent="0.25">
      <c r="B556" s="1267">
        <v>554</v>
      </c>
      <c r="D556" s="1267" t="str">
        <f t="shared" si="17"/>
        <v>=Vlookup("554",Translations!F3:H800,1,0)</v>
      </c>
      <c r="E556" s="1267" t="str">
        <f t="shared" si="18"/>
        <v>Ajustes de los compromisos financieros</v>
      </c>
      <c r="F556" t="s">
        <v>1723</v>
      </c>
      <c r="G556" t="s">
        <v>1722</v>
      </c>
      <c r="H556" t="s">
        <v>1755</v>
      </c>
    </row>
    <row r="557" spans="2:8" x14ac:dyDescent="0.25">
      <c r="B557" s="1267">
        <v>555</v>
      </c>
      <c r="D557" s="1267" t="str">
        <f t="shared" si="17"/>
        <v>=Vlookup("555",Translations!F3:H800,1,0)</v>
      </c>
      <c r="E557" s="1267" t="str">
        <f t="shared" si="18"/>
        <v>Compromisos financieros totales</v>
      </c>
      <c r="F557" t="s">
        <v>1725</v>
      </c>
      <c r="G557" t="s">
        <v>1724</v>
      </c>
      <c r="H557" t="s">
        <v>1756</v>
      </c>
    </row>
    <row r="558" spans="2:8" x14ac:dyDescent="0.25">
      <c r="B558" s="1267">
        <v>556</v>
      </c>
      <c r="D558" s="1267" t="str">
        <f t="shared" si="17"/>
        <v>=Vlookup("556",Translations!F3:H800,1,0)</v>
      </c>
      <c r="E558" s="1267" t="str">
        <f t="shared" si="18"/>
        <v>4. Salida de efectivo de la subvención</v>
      </c>
      <c r="F558" t="s">
        <v>1727</v>
      </c>
      <c r="G558" t="s">
        <v>1726</v>
      </c>
      <c r="H558" t="s">
        <v>1757</v>
      </c>
    </row>
    <row r="559" spans="2:8" x14ac:dyDescent="0.25">
      <c r="B559" s="1267">
        <v>557</v>
      </c>
      <c r="D559" s="1267" t="str">
        <f t="shared" si="17"/>
        <v>=Vlookup("557",Translations!F3:H800,1,0)</v>
      </c>
      <c r="E559" s="1267" t="str">
        <f t="shared" si="18"/>
        <v>Gastos del Receptor Principal y del Subreceptor (que incluyen pagos realizados contra los compromisos financieros)</v>
      </c>
      <c r="F559" t="s">
        <v>1729</v>
      </c>
      <c r="G559" t="s">
        <v>1728</v>
      </c>
      <c r="H559" t="s">
        <v>1758</v>
      </c>
    </row>
    <row r="560" spans="2:8" x14ac:dyDescent="0.25">
      <c r="B560" s="1267">
        <v>558</v>
      </c>
      <c r="D560" s="1267" t="str">
        <f t="shared" si="17"/>
        <v>=Vlookup("558",Translations!F3:H800,1,0)</v>
      </c>
      <c r="E560" s="1267" t="str">
        <f t="shared" si="18"/>
        <v>Salidas totales de efectivo de la subvención</v>
      </c>
      <c r="F560" t="s">
        <v>169</v>
      </c>
      <c r="G560" t="s">
        <v>1730</v>
      </c>
      <c r="H560" t="s">
        <v>1759</v>
      </c>
    </row>
    <row r="561" spans="2:8" x14ac:dyDescent="0.25">
      <c r="B561" s="1267">
        <v>559</v>
      </c>
      <c r="D561" s="1267" t="str">
        <f t="shared" si="17"/>
        <v>=Vlookup("559",Translations!F3:H800,1,0)</v>
      </c>
      <c r="E561" s="1267" t="str">
        <f t="shared" si="18"/>
        <v>5. Ajustes de conciliación</v>
      </c>
      <c r="F561" t="s">
        <v>1732</v>
      </c>
      <c r="G561" t="s">
        <v>1731</v>
      </c>
      <c r="H561" t="s">
        <v>1760</v>
      </c>
    </row>
    <row r="562" spans="2:8" x14ac:dyDescent="0.25">
      <c r="B562" s="1267">
        <v>560</v>
      </c>
      <c r="D562" s="1267" t="str">
        <f t="shared" si="17"/>
        <v>=Vlookup("560",Translations!F3:H800,1,0)</v>
      </c>
      <c r="E562" s="1267" t="str">
        <f t="shared" si="18"/>
        <v>Otros ajustes de conciliación (incluidos periodos anteriores</v>
      </c>
      <c r="F562" t="s">
        <v>166</v>
      </c>
      <c r="G562" t="s">
        <v>1733</v>
      </c>
      <c r="H562" t="s">
        <v>1761</v>
      </c>
    </row>
    <row r="563" spans="2:8" x14ac:dyDescent="0.25">
      <c r="B563" s="1267">
        <v>561</v>
      </c>
      <c r="D563" s="1267" t="str">
        <f t="shared" si="17"/>
        <v>=Vlookup("561",Translations!F3:H800,1,0)</v>
      </c>
      <c r="E563" s="1267" t="str">
        <f t="shared" si="18"/>
        <v>Transacciones no elegibles de periodos anteriores cuya justificación ha sido aprobada por el Fondo Mundial</v>
      </c>
      <c r="F563" t="s">
        <v>131</v>
      </c>
      <c r="G563" t="s">
        <v>1734</v>
      </c>
      <c r="H563" t="s">
        <v>1762</v>
      </c>
    </row>
    <row r="564" spans="2:8" x14ac:dyDescent="0.25">
      <c r="B564" s="1267">
        <v>562</v>
      </c>
      <c r="D564" s="1267" t="str">
        <f t="shared" si="17"/>
        <v>=Vlookup("562",Translations!F3:H800,1,0)</v>
      </c>
      <c r="E564" s="1267" t="str">
        <f t="shared" si="18"/>
        <v>Reembolso de transacciones no elegibles de periodos anteriores</v>
      </c>
      <c r="F564" t="s">
        <v>161</v>
      </c>
      <c r="G564" t="s">
        <v>1735</v>
      </c>
      <c r="H564" t="s">
        <v>1763</v>
      </c>
    </row>
    <row r="565" spans="2:8" x14ac:dyDescent="0.25">
      <c r="B565" s="1267">
        <v>563</v>
      </c>
      <c r="D565" s="1267" t="str">
        <f t="shared" si="17"/>
        <v>=Vlookup("563",Translations!F3:H800,1,0)</v>
      </c>
      <c r="E565" s="1267" t="str">
        <f t="shared" si="18"/>
        <v>6. Saldo de caja</v>
      </c>
      <c r="F565" t="s">
        <v>1737</v>
      </c>
      <c r="G565" t="s">
        <v>1736</v>
      </c>
      <c r="H565" t="s">
        <v>1764</v>
      </c>
    </row>
    <row r="566" spans="2:8" x14ac:dyDescent="0.25">
      <c r="B566" s="1267">
        <v>564</v>
      </c>
      <c r="D566" s="1267" t="str">
        <f t="shared" si="17"/>
        <v>=Vlookup("564",Translations!F3:H800,1,0)</v>
      </c>
      <c r="E566" s="1267" t="str">
        <f t="shared" si="18"/>
        <v>Salto de caja total del periodo de ejecución</v>
      </c>
      <c r="F566" t="s">
        <v>1739</v>
      </c>
      <c r="G566" t="s">
        <v>1738</v>
      </c>
      <c r="H566" t="s">
        <v>1765</v>
      </c>
    </row>
    <row r="567" spans="2:8" x14ac:dyDescent="0.25">
      <c r="B567" s="1267">
        <v>565</v>
      </c>
      <c r="D567" s="1267" t="str">
        <f t="shared" si="17"/>
        <v>=Vlookup("565",Translations!F3:H800,1,0)</v>
      </c>
      <c r="E567" s="1267" t="str">
        <f t="shared" si="18"/>
        <v>Pago anticipado para el siguiente periodo de ejecución</v>
      </c>
      <c r="F567" t="s">
        <v>1741</v>
      </c>
      <c r="G567" t="s">
        <v>1740</v>
      </c>
      <c r="H567" t="s">
        <v>1766</v>
      </c>
    </row>
    <row r="568" spans="2:8" x14ac:dyDescent="0.25">
      <c r="B568" s="1267">
        <v>566</v>
      </c>
      <c r="D568" s="1267" t="str">
        <f t="shared" si="17"/>
        <v>=Vlookup("566",Translations!F3:H800,1,0)</v>
      </c>
      <c r="E568" s="1267" t="str">
        <f t="shared" si="18"/>
        <v>Saldo de caja de cierre final del periodo de ejecución</v>
      </c>
      <c r="F568" t="s">
        <v>1743</v>
      </c>
      <c r="G568" t="s">
        <v>1742</v>
      </c>
      <c r="H568" t="s">
        <v>1767</v>
      </c>
    </row>
    <row r="569" spans="2:8" x14ac:dyDescent="0.25">
      <c r="B569" s="1267">
        <v>567</v>
      </c>
      <c r="D569" s="1267" t="str">
        <f t="shared" si="17"/>
        <v>=Vlookup("567",Translations!F3:H800,1,0)</v>
      </c>
      <c r="E569" s="1267" t="str">
        <f t="shared" si="18"/>
        <v>Transacciones no elegibles del Receptor Principal en la moneda de la subvención</v>
      </c>
      <c r="F569" t="s">
        <v>1745</v>
      </c>
      <c r="G569" t="s">
        <v>1744</v>
      </c>
      <c r="H569" t="s">
        <v>1768</v>
      </c>
    </row>
    <row r="570" spans="2:8" x14ac:dyDescent="0.25">
      <c r="B570" s="1267">
        <v>568</v>
      </c>
      <c r="D570" s="1267" t="str">
        <f t="shared" si="17"/>
        <v>=Vlookup("568",Translations!F3:H800,1,0)</v>
      </c>
      <c r="E570" s="1267" t="str">
        <f t="shared" si="18"/>
        <v>Receptor Principal</v>
      </c>
      <c r="F570" t="s">
        <v>120</v>
      </c>
      <c r="G570" t="s">
        <v>1457</v>
      </c>
      <c r="H570" t="s">
        <v>1657</v>
      </c>
    </row>
    <row r="571" spans="2:8" x14ac:dyDescent="0.25">
      <c r="B571" s="1267">
        <v>569</v>
      </c>
      <c r="D571" s="1267" t="str">
        <f t="shared" si="17"/>
        <v>=Vlookup("569",Translations!F3:H800,1,0)</v>
      </c>
      <c r="E571" s="1267" t="str">
        <f t="shared" si="18"/>
        <v>Solo para uso del ALF</v>
      </c>
      <c r="F571" t="s">
        <v>119</v>
      </c>
      <c r="G571" t="s">
        <v>1658</v>
      </c>
      <c r="H571" t="s">
        <v>1659</v>
      </c>
    </row>
    <row r="572" spans="2:8" x14ac:dyDescent="0.25">
      <c r="B572" s="1267">
        <v>570</v>
      </c>
      <c r="D572" s="1267" t="str">
        <f t="shared" si="17"/>
        <v>=Vlookup("570",Translations!F3:H800,1,0)</v>
      </c>
      <c r="E572" s="1267" t="str">
        <f t="shared" si="18"/>
        <v>Solo para uso del Fondo Mundial</v>
      </c>
      <c r="F572" t="s">
        <v>118</v>
      </c>
      <c r="G572" t="s">
        <v>1660</v>
      </c>
      <c r="H572" t="s">
        <v>1661</v>
      </c>
    </row>
    <row r="573" spans="2:8" x14ac:dyDescent="0.25">
      <c r="B573" s="1267">
        <v>571</v>
      </c>
      <c r="D573" s="1267" t="str">
        <f t="shared" si="17"/>
        <v>=Vlookup("571",Translations!F3:H800,1,0)</v>
      </c>
      <c r="E573" s="1267" t="str">
        <f t="shared" si="18"/>
        <v>Acumulativo para periodos previos</v>
      </c>
      <c r="F573" t="s">
        <v>139</v>
      </c>
      <c r="G573" t="s">
        <v>1746</v>
      </c>
      <c r="H573" t="s">
        <v>1769</v>
      </c>
    </row>
    <row r="574" spans="2:8" x14ac:dyDescent="0.25">
      <c r="B574" s="1267">
        <v>572</v>
      </c>
      <c r="D574" s="1267" t="str">
        <f t="shared" si="17"/>
        <v>=Vlookup("572",Translations!F3:H800,1,0)</v>
      </c>
      <c r="E574" s="1267" t="str">
        <f t="shared" si="18"/>
        <v>Periodo actual de presentación de informes</v>
      </c>
      <c r="F574" t="s">
        <v>138</v>
      </c>
      <c r="G574" t="s">
        <v>1662</v>
      </c>
      <c r="H574" t="s">
        <v>1663</v>
      </c>
    </row>
    <row r="575" spans="2:8" x14ac:dyDescent="0.25">
      <c r="B575" s="1267">
        <v>573</v>
      </c>
      <c r="D575" s="1267" t="str">
        <f t="shared" si="17"/>
        <v>=Vlookup("573",Translations!F3:H800,1,0)</v>
      </c>
      <c r="E575" s="1267" t="str">
        <f t="shared" si="18"/>
        <v>Comentarios</v>
      </c>
      <c r="F575" t="s">
        <v>42</v>
      </c>
      <c r="G575" t="s">
        <v>1370</v>
      </c>
      <c r="H575" t="s">
        <v>1371</v>
      </c>
    </row>
    <row r="576" spans="2:8" x14ac:dyDescent="0.25">
      <c r="B576" s="1267">
        <v>574</v>
      </c>
      <c r="D576" s="1267" t="str">
        <f t="shared" si="17"/>
        <v>=Vlookup("574",Translations!F3:H800,1,0)</v>
      </c>
      <c r="E576" s="1267" t="str">
        <f t="shared" si="18"/>
        <v>Acumulativo para periodos previos validado por el Fondo Mundial</v>
      </c>
      <c r="F576" t="s">
        <v>137</v>
      </c>
      <c r="G576" t="s">
        <v>1747</v>
      </c>
      <c r="H576" t="s">
        <v>1770</v>
      </c>
    </row>
    <row r="577" spans="2:8" x14ac:dyDescent="0.25">
      <c r="B577" s="1267">
        <v>575</v>
      </c>
      <c r="D577" s="1267" t="str">
        <f t="shared" si="17"/>
        <v>=Vlookup("575",Translations!F3:H800,1,0)</v>
      </c>
      <c r="E577" s="1267" t="str">
        <f t="shared" si="18"/>
        <v>Ajustes realizados por el ALF del periodo actual de presentación de informes</v>
      </c>
      <c r="F577" t="s">
        <v>136</v>
      </c>
      <c r="G577" t="s">
        <v>1664</v>
      </c>
      <c r="H577" t="s">
        <v>1771</v>
      </c>
    </row>
    <row r="578" spans="2:8" x14ac:dyDescent="0.25">
      <c r="B578" s="1267">
        <v>576</v>
      </c>
      <c r="D578" s="1267" t="str">
        <f t="shared" si="17"/>
        <v>=Vlookup("576",Translations!F3:H800,1,0)</v>
      </c>
      <c r="E578" s="1267" t="str">
        <f t="shared" si="18"/>
        <v>Verificado por el ALF</v>
      </c>
      <c r="F578" t="s">
        <v>109</v>
      </c>
      <c r="G578" t="s">
        <v>1666</v>
      </c>
      <c r="H578" t="s">
        <v>1667</v>
      </c>
    </row>
    <row r="579" spans="2:8" x14ac:dyDescent="0.25">
      <c r="B579" s="1267">
        <v>577</v>
      </c>
      <c r="D579" s="1267" t="str">
        <f t="shared" si="17"/>
        <v>=Vlookup("577",Translations!F3:H800,1,0)</v>
      </c>
      <c r="E579" s="1267" t="str">
        <f t="shared" si="18"/>
        <v>Comentarios</v>
      </c>
      <c r="F579" t="s">
        <v>42</v>
      </c>
      <c r="G579" t="s">
        <v>1370</v>
      </c>
      <c r="H579" t="s">
        <v>1371</v>
      </c>
    </row>
    <row r="580" spans="2:8" x14ac:dyDescent="0.25">
      <c r="B580" s="1267">
        <v>578</v>
      </c>
      <c r="D580" s="1267" t="str">
        <f t="shared" ref="D580:D587" si="19">"=Vlookup("""&amp;B580&amp;""",Translations!F3:H800,1,0)"</f>
        <v>=Vlookup("578",Translations!F3:H800,1,0)</v>
      </c>
      <c r="E580" s="1267" t="str">
        <f t="shared" si="18"/>
        <v>Ajustes del equipo de país</v>
      </c>
      <c r="F580" t="s">
        <v>135</v>
      </c>
      <c r="G580" t="s">
        <v>1668</v>
      </c>
      <c r="H580" t="s">
        <v>1669</v>
      </c>
    </row>
    <row r="581" spans="2:8" x14ac:dyDescent="0.25">
      <c r="B581" s="1267">
        <v>579</v>
      </c>
      <c r="D581" s="1267" t="str">
        <f t="shared" si="19"/>
        <v>=Vlookup("579",Translations!F3:H800,1,0)</v>
      </c>
      <c r="E581" s="1267" t="str">
        <f t="shared" si="18"/>
        <v>Cifras validadas por el Fondo Mundial</v>
      </c>
      <c r="F581" t="s">
        <v>107</v>
      </c>
      <c r="G581" t="s">
        <v>1670</v>
      </c>
      <c r="H581" t="s">
        <v>1671</v>
      </c>
    </row>
    <row r="582" spans="2:8" x14ac:dyDescent="0.25">
      <c r="B582" s="1267">
        <v>580</v>
      </c>
      <c r="D582" s="1267" t="str">
        <f t="shared" si="19"/>
        <v>=Vlookup("580",Translations!F3:H800,1,0)</v>
      </c>
      <c r="E582" s="1267" t="str">
        <f t="shared" si="18"/>
        <v>Comentarios</v>
      </c>
      <c r="F582" t="s">
        <v>42</v>
      </c>
      <c r="G582" t="s">
        <v>1370</v>
      </c>
      <c r="H582" t="s">
        <v>1371</v>
      </c>
    </row>
    <row r="583" spans="2:8" x14ac:dyDescent="0.25">
      <c r="B583" s="1267">
        <v>581</v>
      </c>
      <c r="D583" s="1267" t="str">
        <f t="shared" si="19"/>
        <v>=Vlookup("581",Translations!F3:H800,1,0)</v>
      </c>
      <c r="E583" s="1267" t="str">
        <f t="shared" si="18"/>
        <v>Transacciones no elegibles validadas para el periodo del informe</v>
      </c>
      <c r="F583" t="s">
        <v>133</v>
      </c>
      <c r="G583" t="s">
        <v>1748</v>
      </c>
      <c r="H583" t="s">
        <v>1772</v>
      </c>
    </row>
    <row r="584" spans="2:8" x14ac:dyDescent="0.25">
      <c r="B584" s="1267">
        <v>582</v>
      </c>
      <c r="D584" s="1267" t="str">
        <f t="shared" si="19"/>
        <v>=Vlookup("582",Translations!F3:H800,1,0)</v>
      </c>
      <c r="E584" s="1267" t="str">
        <f t="shared" si="18"/>
        <v>Transacciones no elegibles de periodos anteriores cuya justificación ha sido aprobada por el Fondo Mundial</v>
      </c>
      <c r="F584" t="s">
        <v>131</v>
      </c>
      <c r="G584" t="s">
        <v>1749</v>
      </c>
      <c r="H584" t="s">
        <v>1762</v>
      </c>
    </row>
    <row r="585" spans="2:8" x14ac:dyDescent="0.25">
      <c r="B585" s="1267">
        <v>583</v>
      </c>
      <c r="D585" s="1267" t="str">
        <f t="shared" si="19"/>
        <v>=Vlookup("583",Translations!F3:H800,1,0)</v>
      </c>
      <c r="E585" s="1267" t="str">
        <f t="shared" si="18"/>
        <v>Reembolso de transacciones no elegibles de periodos anteriores</v>
      </c>
      <c r="F585" t="s">
        <v>129</v>
      </c>
      <c r="G585" t="s">
        <v>1735</v>
      </c>
      <c r="H585" t="s">
        <v>1763</v>
      </c>
    </row>
    <row r="586" spans="2:8" x14ac:dyDescent="0.25">
      <c r="B586" s="1267">
        <v>584</v>
      </c>
      <c r="D586" s="1267" t="str">
        <f t="shared" si="19"/>
        <v>=Vlookup("584",Translations!F3:H800,1,0)</v>
      </c>
      <c r="E586" s="1267" t="str">
        <f t="shared" si="18"/>
        <v>Transacciones no elegibles acumulativas del periodo de ejecución</v>
      </c>
      <c r="F586" t="s">
        <v>127</v>
      </c>
      <c r="G586" t="s">
        <v>1750</v>
      </c>
      <c r="H586" t="s">
        <v>1773</v>
      </c>
    </row>
    <row r="587" spans="2:8" x14ac:dyDescent="0.25">
      <c r="B587" s="1267">
        <v>585</v>
      </c>
      <c r="D587" s="1267" t="str">
        <f t="shared" si="19"/>
        <v>=Vlookup("585",Translations!F3:H800,1,0)</v>
      </c>
      <c r="E587" s="1267" t="str">
        <f t="shared" si="18"/>
        <v>Transacciones no elegibles pendientes de justificar y/o reembolsar</v>
      </c>
      <c r="F587" t="s">
        <v>125</v>
      </c>
      <c r="G587" t="s">
        <v>1751</v>
      </c>
      <c r="H587" t="s">
        <v>1774</v>
      </c>
    </row>
    <row r="588" spans="2:8" x14ac:dyDescent="0.25">
      <c r="B588">
        <v>586</v>
      </c>
      <c r="D588" s="1267" t="str">
        <f>"=Vlookup("""&amp;B588&amp;""",Translations!B3:H800,1,0)"</f>
        <v>=Vlookup("586",Translations!B3:H800,1,0)</v>
      </c>
      <c r="E588" s="1267" t="str">
        <f t="shared" si="18"/>
        <v>Geografía</v>
      </c>
      <c r="F588" t="s">
        <v>43</v>
      </c>
      <c r="G588" t="s">
        <v>1872</v>
      </c>
      <c r="H588" t="s">
        <v>1873</v>
      </c>
    </row>
    <row r="589" spans="2:8" x14ac:dyDescent="0.25">
      <c r="B589" s="1267">
        <v>587</v>
      </c>
      <c r="D589" s="1267" t="str">
        <f>"=Vlookup("""&amp;B589&amp;""",Translations!B3:H800,1,0)"</f>
        <v>=Vlookup("587",Translations!B3:H800,1,0)</v>
      </c>
      <c r="E589" s="1267" t="str">
        <f t="shared" si="18"/>
        <v>Idioma</v>
      </c>
      <c r="F589" t="s">
        <v>22</v>
      </c>
      <c r="G589" t="s">
        <v>1878</v>
      </c>
      <c r="H589" t="s">
        <v>1879</v>
      </c>
    </row>
    <row r="590" spans="2:8" x14ac:dyDescent="0.25">
      <c r="B590" s="1267">
        <v>588</v>
      </c>
      <c r="E590" s="1267" t="str">
        <f t="shared" si="18"/>
        <v>Saldo de caja: inicio del periodo</v>
      </c>
      <c r="F590" t="s">
        <v>192</v>
      </c>
      <c r="G590" t="s">
        <v>1882</v>
      </c>
      <c r="H590" t="s">
        <v>1883</v>
      </c>
    </row>
    <row r="591" spans="2:8" x14ac:dyDescent="0.25">
      <c r="B591" s="1267">
        <v>589</v>
      </c>
      <c r="E591" s="1267" t="str">
        <f t="shared" si="18"/>
        <v xml:space="preserve">Más: </v>
      </c>
      <c r="F591" t="s">
        <v>190</v>
      </c>
      <c r="G591" t="s">
        <v>1885</v>
      </c>
      <c r="H591" t="s">
        <v>1884</v>
      </c>
    </row>
    <row r="592" spans="2:8" x14ac:dyDescent="0.25">
      <c r="B592" s="1267">
        <v>590</v>
      </c>
      <c r="E592" s="1267" t="str">
        <f t="shared" si="18"/>
        <v>Intereses recibidos en cuentas bancarias</v>
      </c>
      <c r="F592" t="s">
        <v>186</v>
      </c>
      <c r="G592" t="s">
        <v>1886</v>
      </c>
      <c r="H592" t="s">
        <v>1887</v>
      </c>
    </row>
    <row r="593" spans="2:8" x14ac:dyDescent="0.25">
      <c r="B593" s="1267">
        <v>591</v>
      </c>
      <c r="E593" s="1267" t="str">
        <f t="shared" si="18"/>
        <v>Beneficios derivados de actividades generadoras de ingresos (si corresponde)</v>
      </c>
      <c r="F593" t="s">
        <v>184</v>
      </c>
      <c r="G593" t="s">
        <v>1889</v>
      </c>
      <c r="H593" t="s">
        <v>1888</v>
      </c>
    </row>
    <row r="594" spans="2:8" x14ac:dyDescent="0.25">
      <c r="B594" s="1267">
        <v>592</v>
      </c>
      <c r="E594" s="1267" t="str">
        <f t="shared" si="18"/>
        <v>3. Compromisos financieros</v>
      </c>
      <c r="F594" t="s">
        <v>1719</v>
      </c>
      <c r="G594" t="s">
        <v>1718</v>
      </c>
      <c r="H594" t="s">
        <v>1753</v>
      </c>
    </row>
    <row r="595" spans="2:8" x14ac:dyDescent="0.25">
      <c r="B595" s="1267">
        <v>593</v>
      </c>
      <c r="E595" s="1267" t="str">
        <f t="shared" si="18"/>
        <v>Menos:</v>
      </c>
      <c r="F595" t="s">
        <v>179</v>
      </c>
      <c r="G595" t="s">
        <v>1890</v>
      </c>
      <c r="H595" t="s">
        <v>1891</v>
      </c>
    </row>
    <row r="596" spans="2:8" x14ac:dyDescent="0.25">
      <c r="B596" s="1267">
        <v>594</v>
      </c>
      <c r="E596" s="1267" t="str">
        <f t="shared" si="18"/>
        <v>Gastos del RP (incluidos pagos y otros pagos anticipados)</v>
      </c>
      <c r="F596" t="s">
        <v>177</v>
      </c>
      <c r="G596" t="s">
        <v>1892</v>
      </c>
      <c r="H596" t="s">
        <v>1893</v>
      </c>
    </row>
    <row r="597" spans="2:8" x14ac:dyDescent="0.25">
      <c r="B597" s="1267">
        <v>595</v>
      </c>
      <c r="E597" s="1267" t="str">
        <f t="shared" si="18"/>
        <v>Desembolsos a terceros realizados por el Fondo Mundial en nombre del RP</v>
      </c>
      <c r="F597" t="s">
        <v>175</v>
      </c>
      <c r="G597" t="s">
        <v>1894</v>
      </c>
      <c r="H597" s="1267" t="s">
        <v>1983</v>
      </c>
    </row>
    <row r="598" spans="2:8" x14ac:dyDescent="0.25">
      <c r="B598" s="1267">
        <v>596</v>
      </c>
      <c r="E598" s="1267" t="str">
        <f t="shared" si="18"/>
        <v>Desembolsos del RP a los SR</v>
      </c>
      <c r="F598" t="s">
        <v>173</v>
      </c>
      <c r="G598" t="s">
        <v>1895</v>
      </c>
      <c r="H598" s="1267" t="s">
        <v>1984</v>
      </c>
    </row>
    <row r="599" spans="2:8" x14ac:dyDescent="0.25">
      <c r="B599" s="1267">
        <v>597</v>
      </c>
      <c r="E599" s="1267" t="str">
        <f t="shared" si="18"/>
        <v>Cargos bancarios sobre pagos y desembolsos</v>
      </c>
      <c r="F599" t="s">
        <v>171</v>
      </c>
      <c r="G599" t="s">
        <v>1896</v>
      </c>
      <c r="H599" t="s">
        <v>1897</v>
      </c>
    </row>
    <row r="600" spans="2:8" x14ac:dyDescent="0.25">
      <c r="B600" s="1267">
        <v>598</v>
      </c>
      <c r="E600" s="1267" t="str">
        <f t="shared" si="18"/>
        <v>Salidas totales de efectivo de la subvención</v>
      </c>
      <c r="F600" t="s">
        <v>169</v>
      </c>
      <c r="G600" t="s">
        <v>1730</v>
      </c>
      <c r="H600" t="s">
        <v>1759</v>
      </c>
    </row>
    <row r="601" spans="2:8" x14ac:dyDescent="0.25">
      <c r="B601" s="1267">
        <v>599</v>
      </c>
      <c r="E601" s="1267" t="str">
        <f t="shared" si="18"/>
        <v>4. Ajustes de conciliación</v>
      </c>
      <c r="F601" t="s">
        <v>168</v>
      </c>
      <c r="G601" t="s">
        <v>1899</v>
      </c>
      <c r="H601" t="s">
        <v>1898</v>
      </c>
    </row>
    <row r="602" spans="2:8" ht="30" x14ac:dyDescent="0.25">
      <c r="B602" s="1267">
        <v>600</v>
      </c>
      <c r="E602" s="1267" t="str">
        <f t="shared" si="18"/>
        <v>Ganancias y pérdidas netas
derivadas de la conversión de saldos</v>
      </c>
      <c r="F602" t="s">
        <v>164</v>
      </c>
      <c r="G602" t="s">
        <v>1900</v>
      </c>
      <c r="H602" s="1266" t="s">
        <v>1985</v>
      </c>
    </row>
    <row r="603" spans="2:8" x14ac:dyDescent="0.25">
      <c r="B603" s="1267">
        <v>601</v>
      </c>
      <c r="E603" s="1267" t="str">
        <f t="shared" si="18"/>
        <v>'5. Saldos de caja totales: final del periodo del informe</v>
      </c>
      <c r="F603" t="s">
        <v>159</v>
      </c>
      <c r="G603" t="s">
        <v>1902</v>
      </c>
      <c r="H603" t="s">
        <v>1901</v>
      </c>
    </row>
    <row r="604" spans="2:8" x14ac:dyDescent="0.25">
      <c r="B604" s="1267">
        <v>602</v>
      </c>
      <c r="E604" s="1267" t="str">
        <f t="shared" si="18"/>
        <v>Saldo de caja del RP</v>
      </c>
      <c r="F604" t="s">
        <v>157</v>
      </c>
      <c r="G604" t="s">
        <v>1903</v>
      </c>
      <c r="H604" t="s">
        <v>1906</v>
      </c>
    </row>
    <row r="605" spans="2:8" x14ac:dyDescent="0.25">
      <c r="B605" s="1267">
        <v>603</v>
      </c>
      <c r="E605" s="1267" t="str">
        <f t="shared" ref="E605:E651" si="20">IF(LangOffset=0,F605,IF(LangOffset=1,G605,IF(LangOffset=2,H605)))</f>
        <v>Saldo de caja del SR</v>
      </c>
      <c r="F605" t="s">
        <v>155</v>
      </c>
      <c r="G605" t="s">
        <v>1904</v>
      </c>
      <c r="H605" t="s">
        <v>1907</v>
      </c>
    </row>
    <row r="606" spans="2:8" x14ac:dyDescent="0.25">
      <c r="B606" s="1267">
        <v>604</v>
      </c>
      <c r="E606" s="1267" t="str">
        <f t="shared" si="20"/>
        <v>Saldo de caja total</v>
      </c>
      <c r="F606" t="s">
        <v>153</v>
      </c>
      <c r="G606" t="s">
        <v>1905</v>
      </c>
      <c r="H606" t="s">
        <v>1908</v>
      </c>
    </row>
    <row r="607" spans="2:8" x14ac:dyDescent="0.25">
      <c r="B607" s="1267">
        <v>605</v>
      </c>
      <c r="E607" s="1267" t="str">
        <f t="shared" si="20"/>
        <v>'B. Estado del saldo bancario y efectivo en tránsito del RP denominados en la moneda de la subvención</v>
      </c>
      <c r="F607" t="s">
        <v>152</v>
      </c>
      <c r="G607" t="s">
        <v>1910</v>
      </c>
      <c r="H607" t="s">
        <v>1909</v>
      </c>
    </row>
    <row r="608" spans="2:8" x14ac:dyDescent="0.25">
      <c r="B608" s="1267">
        <v>606</v>
      </c>
      <c r="E608" s="1267" t="str">
        <f t="shared" si="20"/>
        <v xml:space="preserve"> Saldo de caja del RP conforme a los extractos bancarios (a título informativo):</v>
      </c>
      <c r="F608" t="s">
        <v>150</v>
      </c>
      <c r="G608" t="s">
        <v>1911</v>
      </c>
      <c r="H608" t="s">
        <v>1914</v>
      </c>
    </row>
    <row r="609" spans="2:8" x14ac:dyDescent="0.25">
      <c r="B609" s="1267">
        <v>607</v>
      </c>
      <c r="E609" s="1267" t="str">
        <f t="shared" si="20"/>
        <v>Efectivo en tránsito durante el periodo del informe</v>
      </c>
      <c r="F609" t="s">
        <v>148</v>
      </c>
      <c r="G609" t="s">
        <v>1912</v>
      </c>
      <c r="H609" t="s">
        <v>1915</v>
      </c>
    </row>
    <row r="610" spans="2:8" x14ac:dyDescent="0.25">
      <c r="B610" s="1267">
        <v>608</v>
      </c>
      <c r="E610" s="1267" t="str">
        <f t="shared" si="20"/>
        <v>Efectivo en tránsito tras el periodo del informe en curso</v>
      </c>
      <c r="F610" t="s">
        <v>146</v>
      </c>
      <c r="G610" t="s">
        <v>1913</v>
      </c>
      <c r="H610" t="s">
        <v>1916</v>
      </c>
    </row>
    <row r="611" spans="2:8" x14ac:dyDescent="0.25">
      <c r="B611" s="1267">
        <v>609</v>
      </c>
      <c r="E611" s="1267" t="str">
        <f t="shared" si="20"/>
        <v>D. Transacciones no elegibles del RP denominadas en la moneda de la subvención</v>
      </c>
      <c r="F611" t="s">
        <v>140</v>
      </c>
      <c r="G611" s="1267" t="s">
        <v>1917</v>
      </c>
      <c r="H611" s="1267" t="s">
        <v>1918</v>
      </c>
    </row>
    <row r="612" spans="2:8" x14ac:dyDescent="0.25">
      <c r="B612" s="1267">
        <v>610</v>
      </c>
      <c r="E612" s="1267" t="str">
        <f t="shared" si="20"/>
        <v>Compromisos financieros</v>
      </c>
      <c r="F612" t="s">
        <v>124</v>
      </c>
      <c r="G612" t="s">
        <v>1919</v>
      </c>
      <c r="H612" s="1267" t="s">
        <v>1920</v>
      </c>
    </row>
    <row r="613" spans="2:8" x14ac:dyDescent="0.25">
      <c r="B613" s="1267">
        <v>611</v>
      </c>
      <c r="E613" s="1267" t="str">
        <f t="shared" si="20"/>
        <v>C. Compromisos financieros del receptor principal y obligaciones financieras</v>
      </c>
      <c r="F613" t="s">
        <v>145</v>
      </c>
      <c r="G613" t="s">
        <v>1924</v>
      </c>
      <c r="H613" s="1329" t="s">
        <v>1921</v>
      </c>
    </row>
    <row r="614" spans="2:8" x14ac:dyDescent="0.25">
      <c r="B614" s="1267">
        <v>612</v>
      </c>
      <c r="E614" s="1267" t="str">
        <f t="shared" si="20"/>
        <v>Obligaciones financieras</v>
      </c>
      <c r="F614" t="s">
        <v>121</v>
      </c>
      <c r="G614" t="s">
        <v>1925</v>
      </c>
      <c r="H614" t="s">
        <v>1926</v>
      </c>
    </row>
    <row r="615" spans="2:8" x14ac:dyDescent="0.25">
      <c r="B615" s="1267">
        <v>613</v>
      </c>
      <c r="E615" s="1267" t="str">
        <f t="shared" si="20"/>
        <v>Compromisos y obligaciones totales</v>
      </c>
      <c r="F615" t="s">
        <v>141</v>
      </c>
      <c r="G615" t="s">
        <v>1922</v>
      </c>
      <c r="H615" t="s">
        <v>1923</v>
      </c>
    </row>
    <row r="616" spans="2:8" x14ac:dyDescent="0.25">
      <c r="B616" s="1267">
        <v>614</v>
      </c>
      <c r="E616" s="1267" t="str">
        <f t="shared" si="20"/>
        <v>Informe sobre compromisos y excepciones aprobadas</v>
      </c>
      <c r="F616" t="s">
        <v>1927</v>
      </c>
      <c r="G616" t="s">
        <v>1928</v>
      </c>
      <c r="H616" t="s">
        <v>1929</v>
      </c>
    </row>
    <row r="617" spans="2:8" x14ac:dyDescent="0.25">
      <c r="B617" s="1267">
        <v>615</v>
      </c>
      <c r="E617" s="1267" t="str">
        <f t="shared" si="20"/>
        <v>Sección 2. Los compromisos y excepciones aprobadas del Receptor Principal que han realizado el Receptor Principal y el ALF</v>
      </c>
      <c r="F617" t="s">
        <v>1930</v>
      </c>
      <c r="G617" t="s">
        <v>1931</v>
      </c>
      <c r="H617" t="s">
        <v>1932</v>
      </c>
    </row>
    <row r="618" spans="2:8" x14ac:dyDescent="0.25">
      <c r="B618" s="1267">
        <v>616</v>
      </c>
      <c r="E618" s="1267" t="str">
        <f t="shared" si="20"/>
        <v xml:space="preserve">Compromisos financieros </v>
      </c>
      <c r="F618" t="s">
        <v>124</v>
      </c>
      <c r="G618" t="s">
        <v>1919</v>
      </c>
      <c r="H618" t="s">
        <v>1933</v>
      </c>
    </row>
    <row r="619" spans="2:8" x14ac:dyDescent="0.25">
      <c r="B619" s="1267">
        <v>617</v>
      </c>
      <c r="E619" s="1267" t="str">
        <f t="shared" si="20"/>
        <v>Receptor Principal</v>
      </c>
      <c r="F619" t="s">
        <v>120</v>
      </c>
      <c r="G619" t="s">
        <v>1457</v>
      </c>
      <c r="H619" t="s">
        <v>1657</v>
      </c>
    </row>
    <row r="620" spans="2:8" x14ac:dyDescent="0.25">
      <c r="B620" s="1267">
        <v>618</v>
      </c>
      <c r="E620" s="1267" t="str">
        <f t="shared" si="20"/>
        <v>Solo para uso del ALF</v>
      </c>
      <c r="F620" t="s">
        <v>119</v>
      </c>
      <c r="G620" t="s">
        <v>1658</v>
      </c>
      <c r="H620" t="s">
        <v>1659</v>
      </c>
    </row>
    <row r="621" spans="2:8" x14ac:dyDescent="0.25">
      <c r="B621" s="1267">
        <v>619</v>
      </c>
      <c r="E621" s="1267" t="str">
        <f t="shared" si="20"/>
        <v>Solo para uso del Fondo Mundial</v>
      </c>
      <c r="F621" t="s">
        <v>118</v>
      </c>
      <c r="G621" t="s">
        <v>1660</v>
      </c>
      <c r="H621" t="s">
        <v>1661</v>
      </c>
    </row>
    <row r="622" spans="2:8" x14ac:dyDescent="0.25">
      <c r="B622" s="1267">
        <v>620</v>
      </c>
      <c r="E622" s="1267" t="str">
        <f t="shared" si="20"/>
        <v>Módulos</v>
      </c>
      <c r="F622" t="s">
        <v>116</v>
      </c>
      <c r="G622" t="s">
        <v>116</v>
      </c>
      <c r="H622" t="s">
        <v>1934</v>
      </c>
    </row>
    <row r="623" spans="2:8" x14ac:dyDescent="0.25">
      <c r="B623" s="1267">
        <v>621</v>
      </c>
      <c r="E623" s="1267" t="str">
        <f t="shared" si="20"/>
        <v>Intervenciones</v>
      </c>
      <c r="F623" t="s">
        <v>115</v>
      </c>
      <c r="G623" t="s">
        <v>115</v>
      </c>
      <c r="H623" t="s">
        <v>1935</v>
      </c>
    </row>
    <row r="624" spans="2:8" x14ac:dyDescent="0.25">
      <c r="B624" s="1267">
        <v>622</v>
      </c>
      <c r="E624" s="1267" t="str">
        <f t="shared" si="20"/>
        <v>Descripcion de la actividad</v>
      </c>
      <c r="F624" t="s">
        <v>114</v>
      </c>
      <c r="G624" t="s">
        <v>1936</v>
      </c>
      <c r="H624" t="s">
        <v>1937</v>
      </c>
    </row>
    <row r="625" spans="2:8" x14ac:dyDescent="0.25">
      <c r="B625" s="1267">
        <v>623</v>
      </c>
      <c r="E625" s="1267" t="str">
        <f t="shared" si="20"/>
        <v>Entrada de costos</v>
      </c>
      <c r="F625" t="s">
        <v>113</v>
      </c>
      <c r="G625" t="s">
        <v>1938</v>
      </c>
      <c r="H625" t="s">
        <v>1939</v>
      </c>
    </row>
    <row r="626" spans="2:8" x14ac:dyDescent="0.25">
      <c r="B626" s="1267">
        <v>624</v>
      </c>
      <c r="E626" s="1267" t="str">
        <f t="shared" si="20"/>
        <v>Monto en moneda de la Subvencion</v>
      </c>
      <c r="F626" t="s">
        <v>112</v>
      </c>
      <c r="G626" t="s">
        <v>1940</v>
      </c>
      <c r="H626" t="s">
        <v>1941</v>
      </c>
    </row>
    <row r="627" spans="2:8" x14ac:dyDescent="0.25">
      <c r="B627" s="1267">
        <v>625</v>
      </c>
      <c r="E627" s="1267" t="str">
        <f t="shared" si="20"/>
        <v>Fecha de entrega</v>
      </c>
      <c r="F627" t="s">
        <v>123</v>
      </c>
      <c r="G627" t="s">
        <v>1942</v>
      </c>
      <c r="H627" t="s">
        <v>1943</v>
      </c>
    </row>
    <row r="628" spans="2:8" x14ac:dyDescent="0.25">
      <c r="B628" s="1267">
        <v>626</v>
      </c>
      <c r="E628" s="1267" t="str">
        <f t="shared" si="20"/>
        <v>Fecha de pago efectiva</v>
      </c>
      <c r="F628" t="s">
        <v>122</v>
      </c>
      <c r="G628" t="s">
        <v>1944</v>
      </c>
      <c r="H628" t="s">
        <v>1945</v>
      </c>
    </row>
    <row r="629" spans="2:8" x14ac:dyDescent="0.25">
      <c r="B629" s="1267">
        <v>627</v>
      </c>
      <c r="E629" s="1267" t="str">
        <f t="shared" si="20"/>
        <v>Comentarios</v>
      </c>
      <c r="F629" t="s">
        <v>42</v>
      </c>
      <c r="G629" t="s">
        <v>1370</v>
      </c>
      <c r="H629" t="s">
        <v>1371</v>
      </c>
    </row>
    <row r="630" spans="2:8" x14ac:dyDescent="0.25">
      <c r="B630" s="1267">
        <v>628</v>
      </c>
      <c r="E630" s="1267" t="str">
        <f t="shared" si="20"/>
        <v>Receptor Principal</v>
      </c>
      <c r="F630" t="s">
        <v>120</v>
      </c>
      <c r="G630" t="s">
        <v>1457</v>
      </c>
      <c r="H630" t="s">
        <v>1657</v>
      </c>
    </row>
    <row r="631" spans="2:8" x14ac:dyDescent="0.25">
      <c r="B631" s="1267">
        <v>629</v>
      </c>
      <c r="E631" s="1267" t="str">
        <f t="shared" si="20"/>
        <v>Fecha de pago prevista</v>
      </c>
      <c r="F631" s="1267" t="s">
        <v>111</v>
      </c>
      <c r="G631" s="1266" t="s">
        <v>1946</v>
      </c>
      <c r="H631" s="1267" t="s">
        <v>1947</v>
      </c>
    </row>
    <row r="632" spans="2:8" x14ac:dyDescent="0.25">
      <c r="B632" s="1267">
        <v>630</v>
      </c>
      <c r="E632" s="1267">
        <f t="shared" si="20"/>
        <v>0</v>
      </c>
      <c r="F632" t="s">
        <v>323</v>
      </c>
      <c r="G632" t="s">
        <v>1949</v>
      </c>
      <c r="H632" s="1266"/>
    </row>
    <row r="633" spans="2:8" x14ac:dyDescent="0.25">
      <c r="B633" s="1267">
        <v>631</v>
      </c>
      <c r="E633" s="1267" t="str">
        <f t="shared" si="20"/>
        <v>DESGLOSE POR AGRUPACIÓN DE COSTOS</v>
      </c>
      <c r="F633" t="s">
        <v>1694</v>
      </c>
      <c r="G633" t="s">
        <v>1695</v>
      </c>
      <c r="H633" t="s">
        <v>1696</v>
      </c>
    </row>
    <row r="634" spans="2:8" x14ac:dyDescent="0.25">
      <c r="B634" s="1267">
        <v>632</v>
      </c>
      <c r="E634" s="1267" t="str">
        <f t="shared" si="20"/>
        <v>Dimensión de cálculo de costos (grupos de costos)</v>
      </c>
      <c r="F634" t="s">
        <v>320</v>
      </c>
      <c r="G634" t="s">
        <v>1950</v>
      </c>
      <c r="H634" t="s">
        <v>1588</v>
      </c>
    </row>
    <row r="635" spans="2:8" x14ac:dyDescent="0.25">
      <c r="B635" s="1267">
        <v>633</v>
      </c>
      <c r="E635" s="1267" t="str">
        <f t="shared" si="20"/>
        <v>Presupuesto para el periodo del informe</v>
      </c>
      <c r="F635" t="s">
        <v>228</v>
      </c>
      <c r="G635" t="s">
        <v>1459</v>
      </c>
      <c r="H635" t="s">
        <v>1951</v>
      </c>
    </row>
    <row r="636" spans="2:8" x14ac:dyDescent="0.25">
      <c r="B636" s="1267">
        <v>634</v>
      </c>
      <c r="E636" s="1267" t="str">
        <f t="shared" si="20"/>
        <v>Gastos reales</v>
      </c>
      <c r="F636" t="s">
        <v>302</v>
      </c>
      <c r="G636" t="s">
        <v>1702</v>
      </c>
      <c r="H636" t="s">
        <v>1703</v>
      </c>
    </row>
    <row r="637" spans="2:8" x14ac:dyDescent="0.25">
      <c r="B637" s="1267">
        <v>635</v>
      </c>
      <c r="E637" s="1267" t="str">
        <f t="shared" si="20"/>
        <v>Presupuesto frente a variaciones reales</v>
      </c>
      <c r="F637" t="s">
        <v>226</v>
      </c>
      <c r="G637" t="s">
        <v>1704</v>
      </c>
      <c r="H637" t="s">
        <v>1464</v>
      </c>
    </row>
    <row r="638" spans="2:8" x14ac:dyDescent="0.25">
      <c r="B638" s="1267">
        <v>636</v>
      </c>
      <c r="E638" s="1267" t="str">
        <f t="shared" si="20"/>
        <v>Explicación de las variaciones (obligatorio para los porcentajes por debajo del 95% y por encima del 105%)</v>
      </c>
      <c r="F638" t="s">
        <v>319</v>
      </c>
      <c r="G638" t="s">
        <v>1707</v>
      </c>
      <c r="H638" t="s">
        <v>1708</v>
      </c>
    </row>
    <row r="639" spans="2:8" x14ac:dyDescent="0.25">
      <c r="B639" s="1267">
        <v>637</v>
      </c>
      <c r="E639" s="1267" t="str">
        <f t="shared" si="20"/>
        <v>Presupuesto acumulativo</v>
      </c>
      <c r="F639" t="s">
        <v>301</v>
      </c>
      <c r="G639" t="s">
        <v>1709</v>
      </c>
      <c r="H639" t="s">
        <v>1710</v>
      </c>
    </row>
    <row r="640" spans="2:8" x14ac:dyDescent="0.25">
      <c r="B640" s="1267">
        <v>638</v>
      </c>
      <c r="E640" s="1267" t="str">
        <f t="shared" si="20"/>
        <v>Gasto real acumulativo</v>
      </c>
      <c r="F640" t="s">
        <v>300</v>
      </c>
      <c r="G640" t="s">
        <v>1711</v>
      </c>
      <c r="H640" t="s">
        <v>1712</v>
      </c>
    </row>
    <row r="641" spans="2:8" x14ac:dyDescent="0.25">
      <c r="B641" s="1267">
        <v>639</v>
      </c>
      <c r="E641" s="1267" t="str">
        <f t="shared" si="20"/>
        <v>Presupuesto acumulativo frente a variaciones reales</v>
      </c>
      <c r="F641" t="s">
        <v>223</v>
      </c>
      <c r="G641" t="s">
        <v>1713</v>
      </c>
      <c r="H641" t="s">
        <v>1714</v>
      </c>
    </row>
    <row r="642" spans="2:8" x14ac:dyDescent="0.25">
      <c r="B642" s="1267">
        <v>640</v>
      </c>
      <c r="E642" s="1267" t="str">
        <f t="shared" si="20"/>
        <v>Acumulativo para el periodo de ejecución</v>
      </c>
      <c r="F642" t="s">
        <v>321</v>
      </c>
      <c r="G642" t="s">
        <v>1699</v>
      </c>
      <c r="H642" t="s">
        <v>1700</v>
      </c>
    </row>
    <row r="643" spans="2:8" x14ac:dyDescent="0.25">
      <c r="B643" s="1267">
        <v>641</v>
      </c>
      <c r="E643" s="1267" t="str">
        <f t="shared" si="20"/>
        <v>Periodo de notificación en curso</v>
      </c>
      <c r="F643" t="s">
        <v>138</v>
      </c>
      <c r="G643" t="s">
        <v>1697</v>
      </c>
      <c r="H643" t="s">
        <v>1698</v>
      </c>
    </row>
    <row r="644" spans="2:8" x14ac:dyDescent="0.25">
      <c r="B644" s="1267">
        <v>642</v>
      </c>
      <c r="E644" s="1267" t="str">
        <f t="shared" si="20"/>
        <v>Tasa de absorción</v>
      </c>
      <c r="F644" t="s">
        <v>299</v>
      </c>
      <c r="G644" t="s">
        <v>1705</v>
      </c>
      <c r="H644" t="s">
        <v>1952</v>
      </c>
    </row>
    <row r="645" spans="2:8" x14ac:dyDescent="0.25">
      <c r="B645" s="1267">
        <v>643</v>
      </c>
      <c r="E645" s="1267" t="str">
        <f t="shared" si="20"/>
        <v>Enfoque modular: módulos</v>
      </c>
      <c r="F645" t="s">
        <v>310</v>
      </c>
      <c r="G645" t="s">
        <v>1603</v>
      </c>
      <c r="H645" t="s">
        <v>1604</v>
      </c>
    </row>
    <row r="646" spans="2:8" x14ac:dyDescent="0.25">
      <c r="B646" s="1267">
        <v>644</v>
      </c>
      <c r="E646" s="1267" t="str">
        <f t="shared" si="20"/>
        <v>Enfoque modular: intervenciones</v>
      </c>
      <c r="F646" t="s">
        <v>309</v>
      </c>
      <c r="G646" t="s">
        <v>1605</v>
      </c>
      <c r="H646" t="s">
        <v>1606</v>
      </c>
    </row>
    <row r="647" spans="2:8" x14ac:dyDescent="0.25">
      <c r="B647" s="1267">
        <v>645</v>
      </c>
      <c r="E647" s="1267" t="str">
        <f t="shared" si="20"/>
        <v>Entidad ejecutora</v>
      </c>
      <c r="F647" t="s">
        <v>304</v>
      </c>
      <c r="G647" t="s">
        <v>1609</v>
      </c>
      <c r="H647" t="s">
        <v>1610</v>
      </c>
    </row>
    <row r="648" spans="2:8" x14ac:dyDescent="0.25">
      <c r="B648" s="1267">
        <v>646</v>
      </c>
      <c r="E648" s="1267" t="str">
        <f t="shared" si="20"/>
        <v>Type of Implementing Entity</v>
      </c>
      <c r="F648" s="1267" t="s">
        <v>303</v>
      </c>
      <c r="G648" t="s">
        <v>303</v>
      </c>
      <c r="H648" s="1267" t="s">
        <v>303</v>
      </c>
    </row>
    <row r="649" spans="2:8" x14ac:dyDescent="0.25">
      <c r="B649" s="1267">
        <v>647</v>
      </c>
      <c r="E649" s="1267" t="str">
        <f t="shared" si="20"/>
        <v>DESGLOSE POR AGRUPACIÓN DE intervenciones</v>
      </c>
      <c r="F649" t="s">
        <v>311</v>
      </c>
      <c r="G649" t="s">
        <v>1953</v>
      </c>
      <c r="H649" t="s">
        <v>1954</v>
      </c>
    </row>
    <row r="650" spans="2:8" x14ac:dyDescent="0.25">
      <c r="B650" s="1267">
        <v>648</v>
      </c>
      <c r="E650" s="1267" t="str">
        <f t="shared" si="20"/>
        <v>DESGLOSE POR Entidad Implementadora</v>
      </c>
      <c r="F650" t="s">
        <v>305</v>
      </c>
      <c r="G650" t="s">
        <v>1955</v>
      </c>
      <c r="H650" t="s">
        <v>1956</v>
      </c>
    </row>
    <row r="651" spans="2:8" x14ac:dyDescent="0.25">
      <c r="B651">
        <v>649</v>
      </c>
      <c r="E651" s="1267" t="str">
        <f t="shared" si="20"/>
        <v xml:space="preserve">A. El estado de conciliación de efectivo del Receptor Principal en la moneda de la subvención </v>
      </c>
      <c r="F651" t="s">
        <v>196</v>
      </c>
      <c r="G651" t="s">
        <v>1969</v>
      </c>
      <c r="H651" t="s">
        <v>1970</v>
      </c>
    </row>
  </sheetData>
  <autoFilter ref="A3:H589" xr:uid="{00000000-0009-0000-0000-000023000000}"/>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tabColor rgb="FF3FAF01"/>
  </sheetPr>
  <dimension ref="A1:X121"/>
  <sheetViews>
    <sheetView topLeftCell="A29" zoomScale="70" zoomScaleNormal="70" zoomScaleSheetLayoutView="40" workbookViewId="0">
      <selection activeCell="B14" sqref="B14"/>
    </sheetView>
  </sheetViews>
  <sheetFormatPr baseColWidth="10" defaultColWidth="9.140625" defaultRowHeight="12.75" x14ac:dyDescent="0.2"/>
  <cols>
    <col min="1" max="1" width="46.5703125" style="98" customWidth="1"/>
    <col min="2" max="2" width="15.85546875" style="98" customWidth="1"/>
    <col min="3" max="3" width="18.85546875" style="98" customWidth="1"/>
    <col min="4" max="4" width="18.42578125" style="98" customWidth="1"/>
    <col min="5" max="5" width="16.85546875" style="98" bestFit="1" customWidth="1"/>
    <col min="6" max="6" width="17.140625" style="98" customWidth="1"/>
    <col min="7" max="7" width="1.85546875" style="245" customWidth="1"/>
    <col min="8" max="8" width="17" style="98" customWidth="1"/>
    <col min="9" max="9" width="19.85546875" style="98" customWidth="1"/>
    <col min="10" max="10" width="20.85546875" style="98" customWidth="1"/>
    <col min="11" max="11" width="20.5703125" style="98" customWidth="1"/>
    <col min="12" max="12" width="19.42578125" style="98" customWidth="1"/>
    <col min="13" max="21" width="9.140625" style="98"/>
    <col min="22" max="24" width="8.85546875" style="247" customWidth="1"/>
    <col min="25" max="16384" width="9.140625" style="98"/>
  </cols>
  <sheetData>
    <row r="1" spans="1:24" ht="25.5" customHeight="1" x14ac:dyDescent="0.35">
      <c r="A1" s="2030" t="str">
        <f>CoverSheet!A1</f>
        <v>Informe de progreso y solicitud de desembolso</v>
      </c>
      <c r="B1" s="2030"/>
      <c r="C1" s="2030"/>
      <c r="D1" s="2030"/>
      <c r="E1" s="2030"/>
      <c r="F1" s="2030"/>
      <c r="G1" s="2030"/>
      <c r="H1" s="2030"/>
      <c r="I1" s="2030"/>
      <c r="J1" s="2030"/>
      <c r="K1" s="2030"/>
      <c r="L1" s="2030"/>
      <c r="M1" s="2030"/>
      <c r="N1" s="2030"/>
      <c r="O1" s="2030"/>
      <c r="P1" s="2030"/>
      <c r="Q1" s="2030"/>
      <c r="R1" s="2030"/>
      <c r="S1" s="247"/>
      <c r="T1" s="247"/>
      <c r="U1" s="247"/>
    </row>
    <row r="2" spans="1:24" ht="13.5" thickBot="1" x14ac:dyDescent="0.25">
      <c r="A2" s="247"/>
      <c r="B2" s="247"/>
      <c r="C2" s="247"/>
      <c r="D2" s="247"/>
      <c r="E2" s="247"/>
      <c r="F2" s="247"/>
      <c r="G2" s="307"/>
      <c r="H2" s="247"/>
      <c r="I2" s="247"/>
      <c r="J2" s="247"/>
      <c r="K2" s="247"/>
      <c r="L2" s="247"/>
      <c r="M2" s="247"/>
      <c r="N2" s="247"/>
      <c r="O2" s="247"/>
      <c r="P2" s="247"/>
      <c r="Q2" s="247"/>
      <c r="R2" s="247"/>
      <c r="S2" s="247"/>
      <c r="T2" s="247"/>
      <c r="U2" s="247"/>
    </row>
    <row r="3" spans="1:24" ht="37.5" customHeight="1" thickBot="1" x14ac:dyDescent="0.25">
      <c r="A3" s="2037" t="str">
        <f>VLOOKUP(Translations!B416,Translations!B3:H508,4,0)</f>
        <v xml:space="preserve">Section 8B. Solicitud y recomendación de desembolso </v>
      </c>
      <c r="B3" s="2038"/>
      <c r="C3" s="2038"/>
      <c r="D3" s="2039"/>
      <c r="E3" s="2031" t="str">
        <f>CoverSheet!F15</f>
        <v>Solicitud de desembolso – Periodo de ejecución:</v>
      </c>
      <c r="F3" s="2032"/>
      <c r="G3" s="2032"/>
      <c r="H3" s="2032"/>
      <c r="I3" s="965" t="str">
        <f>CoverSheet!I15</f>
        <v>Fecha de inicio:</v>
      </c>
      <c r="J3" s="815">
        <f>CoverSheet!J15</f>
        <v>44197</v>
      </c>
      <c r="K3" s="967" t="str">
        <f>CoverSheet!K15</f>
        <v>Fecha final:</v>
      </c>
      <c r="L3" s="815">
        <f>CoverSheet!L15</f>
        <v>44561</v>
      </c>
      <c r="M3" s="960"/>
      <c r="N3" s="960"/>
      <c r="O3" s="960"/>
      <c r="P3" s="848"/>
      <c r="Q3" s="848"/>
      <c r="R3" s="848"/>
      <c r="S3" s="848"/>
      <c r="T3" s="848"/>
      <c r="U3" s="848"/>
      <c r="V3" s="848"/>
      <c r="W3" s="848"/>
      <c r="X3" s="961"/>
    </row>
    <row r="4" spans="1:24" ht="37.5" customHeight="1" thickBot="1" x14ac:dyDescent="0.25">
      <c r="A4" s="2040"/>
      <c r="B4" s="2041"/>
      <c r="C4" s="2041"/>
      <c r="D4" s="2042"/>
      <c r="E4" s="2033" t="str">
        <f>CoverSheet!F16</f>
        <v>Solicitud de desembolso – Periodo de reserva (colchón):</v>
      </c>
      <c r="F4" s="2034"/>
      <c r="G4" s="2034"/>
      <c r="H4" s="2034"/>
      <c r="I4" s="966" t="str">
        <f>CoverSheet!I15</f>
        <v>Fecha de inicio:</v>
      </c>
      <c r="J4" s="815">
        <f>CoverSheet!J16</f>
        <v>44562</v>
      </c>
      <c r="K4" s="968" t="str">
        <f>CoverSheet!K15</f>
        <v>Fecha final:</v>
      </c>
      <c r="L4" s="815">
        <f>CoverSheet!L16</f>
        <v>44742</v>
      </c>
      <c r="M4" s="962"/>
      <c r="N4" s="962"/>
      <c r="O4" s="962"/>
      <c r="P4" s="963"/>
      <c r="Q4" s="963"/>
      <c r="R4" s="963"/>
      <c r="S4" s="963"/>
      <c r="T4" s="963"/>
      <c r="U4" s="963"/>
      <c r="V4" s="963"/>
      <c r="W4" s="963"/>
      <c r="X4" s="964"/>
    </row>
    <row r="5" spans="1:24" ht="18" x14ac:dyDescent="0.25">
      <c r="A5" s="959" t="str">
        <f>VLOOKUP(Translations!B421,Translations!B3:H508,4,0)</f>
        <v>Total forecasted net cash expenditures by the Principal Recipient for the period immediately following the period covered by the Progress Update:</v>
      </c>
      <c r="B5" s="958"/>
      <c r="C5" s="958"/>
      <c r="D5" s="958"/>
      <c r="E5" s="958"/>
      <c r="F5" s="958"/>
      <c r="G5" s="958"/>
      <c r="H5" s="958"/>
      <c r="I5" s="958"/>
      <c r="J5" s="245"/>
      <c r="K5" s="247"/>
      <c r="L5" s="247"/>
      <c r="M5" s="247"/>
      <c r="N5" s="247"/>
      <c r="O5" s="247"/>
      <c r="P5" s="247"/>
      <c r="Q5" s="247"/>
      <c r="R5" s="247"/>
      <c r="S5" s="247"/>
      <c r="T5" s="247"/>
      <c r="U5" s="247"/>
    </row>
    <row r="6" spans="1:24" x14ac:dyDescent="0.2">
      <c r="A6" s="247"/>
      <c r="B6" s="247"/>
      <c r="C6" s="247"/>
      <c r="D6" s="247"/>
      <c r="E6" s="247"/>
      <c r="F6" s="247"/>
      <c r="G6" s="307"/>
      <c r="H6" s="247"/>
      <c r="I6" s="247"/>
      <c r="J6" s="247"/>
      <c r="K6" s="247"/>
      <c r="L6" s="247"/>
      <c r="M6" s="247"/>
      <c r="N6" s="247"/>
      <c r="O6" s="247"/>
      <c r="P6" s="247"/>
      <c r="Q6" s="247"/>
      <c r="R6" s="247"/>
      <c r="S6" s="247"/>
      <c r="T6" s="247"/>
      <c r="U6" s="247"/>
    </row>
    <row r="7" spans="1:24" ht="26.1" customHeight="1" x14ac:dyDescent="0.2">
      <c r="A7" s="2035" t="str">
        <f>VLOOKUP(Translations!B422,Translations!B3:H508,4,0)</f>
        <v>Principal RECIPIENT</v>
      </c>
      <c r="B7" s="2035"/>
      <c r="C7" s="2035"/>
      <c r="D7" s="2035"/>
      <c r="E7" s="2035"/>
      <c r="F7" s="2035"/>
      <c r="G7" s="2035"/>
      <c r="H7" s="2035"/>
      <c r="I7" s="2035"/>
      <c r="J7" s="2035"/>
      <c r="K7" s="2035"/>
      <c r="L7" s="2035"/>
      <c r="M7" s="2035"/>
      <c r="N7" s="2035"/>
      <c r="O7" s="2035"/>
      <c r="P7" s="2035"/>
      <c r="Q7" s="2035"/>
      <c r="R7" s="2035"/>
      <c r="S7" s="2035"/>
      <c r="T7" s="2035"/>
      <c r="U7" s="2035"/>
      <c r="V7" s="2035"/>
      <c r="W7" s="2035"/>
      <c r="X7" s="2035"/>
    </row>
    <row r="8" spans="1:24" ht="80.099999999999994" customHeight="1" x14ac:dyDescent="0.2">
      <c r="A8" s="247"/>
      <c r="B8" s="956"/>
      <c r="C8" s="956"/>
      <c r="D8" s="956"/>
      <c r="E8" s="956"/>
      <c r="F8" s="956"/>
      <c r="G8" s="957"/>
      <c r="H8" s="956"/>
      <c r="I8" s="956"/>
      <c r="J8" s="956"/>
      <c r="K8" s="247"/>
      <c r="L8" s="247"/>
      <c r="M8" s="247"/>
      <c r="N8" s="247"/>
      <c r="O8" s="247"/>
      <c r="P8" s="2036" t="str">
        <f>VLOOKUP(Translations!B423,Translations!B3:H508,4,0)</f>
        <v xml:space="preserve">Explanation of any significant variance between forecasted amounts and amounts as originally budgeted.  Please explain any significant variance (based on your judgment) between the forecasted amounts and the amounts as per approved budgets.  Please specify the main factors and related amounts that are the major drivers of the variance. </v>
      </c>
      <c r="Q8" s="2036"/>
      <c r="R8" s="2036"/>
      <c r="S8" s="2036"/>
      <c r="T8" s="2036"/>
      <c r="U8" s="2036"/>
      <c r="V8" s="2036"/>
      <c r="W8" s="2036"/>
      <c r="X8" s="2036"/>
    </row>
    <row r="9" spans="1:24" x14ac:dyDescent="0.2">
      <c r="A9" s="247"/>
      <c r="B9" s="247"/>
      <c r="C9" s="247"/>
      <c r="D9" s="247"/>
      <c r="E9" s="247"/>
      <c r="F9" s="247"/>
      <c r="G9" s="307"/>
      <c r="H9" s="247"/>
      <c r="I9" s="247"/>
      <c r="J9" s="247"/>
      <c r="K9" s="247"/>
      <c r="L9" s="247"/>
      <c r="M9" s="247"/>
      <c r="N9" s="247"/>
      <c r="O9" s="247"/>
      <c r="P9" s="247"/>
      <c r="Q9" s="247"/>
      <c r="R9" s="247"/>
      <c r="S9" s="247"/>
      <c r="T9" s="247"/>
      <c r="U9" s="247"/>
    </row>
    <row r="10" spans="1:24" ht="18.75" thickBot="1" x14ac:dyDescent="0.3">
      <c r="A10" s="583"/>
      <c r="B10" s="2050" t="str">
        <f>VLOOKUP(Translations!B424,Translations!B3:H508,4,0)</f>
        <v>Execution Period</v>
      </c>
      <c r="C10" s="2050"/>
      <c r="D10" s="2050"/>
      <c r="E10" s="2050"/>
      <c r="F10" s="955" t="s">
        <v>106</v>
      </c>
      <c r="G10" s="954"/>
      <c r="H10" s="2050" t="s">
        <v>717</v>
      </c>
      <c r="I10" s="2050"/>
      <c r="J10" s="953" t="s">
        <v>106</v>
      </c>
      <c r="K10" s="247"/>
      <c r="L10" s="247"/>
      <c r="M10" s="247"/>
      <c r="N10" s="247"/>
      <c r="O10" s="247"/>
      <c r="P10" s="2048"/>
      <c r="Q10" s="2048"/>
      <c r="R10" s="2048"/>
      <c r="S10" s="2048"/>
      <c r="T10" s="2048"/>
      <c r="U10" s="2048"/>
      <c r="V10" s="2048"/>
      <c r="W10" s="2048"/>
      <c r="X10" s="2048"/>
    </row>
    <row r="11" spans="1:24" ht="28.5" customHeight="1" thickBot="1" x14ac:dyDescent="0.25">
      <c r="A11" s="934" t="s">
        <v>716</v>
      </c>
      <c r="B11" s="932" t="str">
        <f>'Cash Forecast_8A'!E199</f>
        <v>01/Ene/2021-31/Mar/2021</v>
      </c>
      <c r="C11" s="951" t="str">
        <f>'Cash Forecast_8A'!F199</f>
        <v>01/Abr/2021-30/Jun/2021</v>
      </c>
      <c r="D11" s="951" t="str">
        <f>'Cash Forecast_8A'!G199</f>
        <v>01/Jul/2021-30/Set/2021</v>
      </c>
      <c r="E11" s="951" t="str">
        <f>'Cash Forecast_8A'!H199</f>
        <v>01/Oct/2021-31/Dic/2021</v>
      </c>
      <c r="F11" s="952"/>
      <c r="G11" s="933"/>
      <c r="H11" s="932" t="str">
        <f>'Cash Forecast_8A'!J199</f>
        <v>01/Ene/2022-31/Mar/2022</v>
      </c>
      <c r="I11" s="951" t="str">
        <f>'Cash Forecast_8A'!K199</f>
        <v>01/Abr/2022-30/Jun/2022</v>
      </c>
      <c r="J11" s="950"/>
      <c r="K11" s="247"/>
      <c r="L11" s="247"/>
      <c r="M11" s="247"/>
      <c r="N11" s="247"/>
      <c r="O11" s="247"/>
      <c r="P11" s="2048"/>
      <c r="Q11" s="2048"/>
      <c r="R11" s="2048"/>
      <c r="S11" s="2048"/>
      <c r="T11" s="2048"/>
      <c r="U11" s="2048"/>
      <c r="V11" s="2048"/>
      <c r="W11" s="2048"/>
      <c r="X11" s="2048"/>
    </row>
    <row r="12" spans="1:24" ht="15" thickBot="1" x14ac:dyDescent="0.25">
      <c r="A12" s="927" t="s">
        <v>373</v>
      </c>
      <c r="B12" s="929">
        <f>B101</f>
        <v>1770367.34391409</v>
      </c>
      <c r="C12" s="928">
        <f>C101</f>
        <v>1147399.2977235899</v>
      </c>
      <c r="D12" s="924">
        <f>D101</f>
        <v>629617.86680434004</v>
      </c>
      <c r="E12" s="930">
        <f>E101</f>
        <v>504515.55248114403</v>
      </c>
      <c r="F12" s="926">
        <f>SUM(B12:E12)</f>
        <v>4051900.0609231642</v>
      </c>
      <c r="G12" s="583"/>
      <c r="H12" s="949">
        <f>G101</f>
        <v>452150.714957088</v>
      </c>
      <c r="I12" s="924">
        <f>H101</f>
        <v>272476.33119440399</v>
      </c>
      <c r="J12" s="926">
        <f>SUM(H12:I12)</f>
        <v>724627.04615149205</v>
      </c>
      <c r="K12" s="893">
        <f>F12+J12</f>
        <v>4776527.1070746565</v>
      </c>
      <c r="L12" s="247"/>
      <c r="M12" s="247"/>
      <c r="N12" s="247"/>
      <c r="O12" s="247"/>
      <c r="P12" s="2048"/>
      <c r="Q12" s="2048"/>
      <c r="R12" s="2048"/>
      <c r="S12" s="2048"/>
      <c r="T12" s="2048"/>
      <c r="U12" s="2048"/>
      <c r="V12" s="2048"/>
      <c r="W12" s="2048"/>
      <c r="X12" s="2048"/>
    </row>
    <row r="13" spans="1:24" ht="15" thickBot="1" x14ac:dyDescent="0.25">
      <c r="A13" s="927" t="s">
        <v>720</v>
      </c>
      <c r="B13" s="923">
        <f>'Cash Forecast_8A'!E204</f>
        <v>1483468.8</v>
      </c>
      <c r="C13" s="925">
        <f>'Cash Forecast_8A'!F204</f>
        <v>1890859.07</v>
      </c>
      <c r="D13" s="923">
        <f>'Cash Forecast_8A'!G204</f>
        <v>1127379.93</v>
      </c>
      <c r="E13" s="925">
        <f>'Cash Forecast_8A'!H204</f>
        <v>1107286.42</v>
      </c>
      <c r="F13" s="926">
        <f>SUM(B13:E13)</f>
        <v>5608994.2199999997</v>
      </c>
      <c r="G13" s="583"/>
      <c r="H13" s="923">
        <f>'Cash Forecast_8A'!J204</f>
        <v>0</v>
      </c>
      <c r="I13" s="925">
        <f>'Cash Forecast_8A'!K204</f>
        <v>0</v>
      </c>
      <c r="J13" s="926">
        <f>SUM(H13:I13)</f>
        <v>0</v>
      </c>
      <c r="K13" s="893">
        <f>F13+J13</f>
        <v>5608994.2199999997</v>
      </c>
      <c r="L13" s="247"/>
      <c r="M13" s="247"/>
      <c r="N13" s="892"/>
      <c r="O13" s="247"/>
      <c r="P13" s="2048"/>
      <c r="Q13" s="2048"/>
      <c r="R13" s="2048"/>
      <c r="S13" s="2048"/>
      <c r="T13" s="2048"/>
      <c r="U13" s="2048"/>
      <c r="V13" s="2048"/>
      <c r="W13" s="2048"/>
      <c r="X13" s="2048"/>
    </row>
    <row r="14" spans="1:24" ht="65.45" customHeight="1" x14ac:dyDescent="0.2">
      <c r="A14" s="919" t="str">
        <f>VLOOKUP(Translations!B431,Translations!B3:H508,4,0)</f>
        <v>Saldos de caja de cierre totales: final del periodo del informe (Item 5.3 in PRLFA Cash Reconciliation):</v>
      </c>
      <c r="B14" s="923">
        <f>'PR Cash Reconciliation_2A,B,C,D'!D32</f>
        <v>4662033.3459937992</v>
      </c>
      <c r="C14" s="947"/>
      <c r="D14" s="947"/>
      <c r="E14" s="947"/>
      <c r="F14" s="946"/>
      <c r="G14" s="583"/>
      <c r="H14" s="948"/>
      <c r="I14" s="947"/>
      <c r="J14" s="946"/>
      <c r="K14" s="247"/>
      <c r="L14" s="247"/>
      <c r="M14" s="247"/>
      <c r="N14" s="247"/>
      <c r="O14" s="247"/>
      <c r="P14" s="2048"/>
      <c r="Q14" s="2048"/>
      <c r="R14" s="2048"/>
      <c r="S14" s="2048"/>
      <c r="T14" s="2048"/>
      <c r="U14" s="2048"/>
      <c r="V14" s="2048"/>
      <c r="W14" s="2048"/>
      <c r="X14" s="2048"/>
    </row>
    <row r="15" spans="1:24" ht="48" customHeight="1" x14ac:dyDescent="0.2">
      <c r="A15" s="919" t="str">
        <f>VLOOKUP(Translations!B432,Translations!B3:H508,4,0)</f>
        <v>Efectivo en tránsito durante el periodo del informe (Desembolso al Receptor Principal)</v>
      </c>
      <c r="B15" s="918"/>
      <c r="C15" s="947"/>
      <c r="D15" s="947"/>
      <c r="E15" s="947"/>
      <c r="F15" s="946"/>
      <c r="G15" s="583"/>
      <c r="H15" s="948"/>
      <c r="I15" s="947"/>
      <c r="J15" s="946"/>
      <c r="K15" s="914"/>
      <c r="L15" s="2049" t="str">
        <f>IF(AND(ROUND(SUM(B15:B16),0)=ROUND('PR Cash Reconciliation_2A,B,C,D'!D38,0)),"Cash in Transit OK","WARNING - Cash in Transit not matching")</f>
        <v>Cash in Transit OK</v>
      </c>
      <c r="M15" s="913"/>
      <c r="N15" s="913"/>
      <c r="O15" s="912"/>
      <c r="P15" s="2048"/>
      <c r="Q15" s="2048"/>
      <c r="R15" s="2048"/>
      <c r="S15" s="2048"/>
      <c r="T15" s="2048"/>
      <c r="U15" s="2048"/>
      <c r="V15" s="2048"/>
      <c r="W15" s="2048"/>
      <c r="X15" s="2048"/>
    </row>
    <row r="16" spans="1:24" ht="39" customHeight="1" x14ac:dyDescent="0.2">
      <c r="A16" s="919" t="str">
        <f>VLOOKUP(Translations!B433,Translations!B3:H508,4,0)</f>
        <v>Efectivo en tránsito durante el periodo del informe (Desembolso a terceros)</v>
      </c>
      <c r="B16" s="918"/>
      <c r="C16" s="944"/>
      <c r="D16" s="944"/>
      <c r="E16" s="944"/>
      <c r="F16" s="943"/>
      <c r="G16" s="583"/>
      <c r="H16" s="945"/>
      <c r="I16" s="944"/>
      <c r="J16" s="943"/>
      <c r="K16" s="247"/>
      <c r="L16" s="2049"/>
      <c r="M16" s="913"/>
      <c r="N16" s="913"/>
      <c r="O16" s="912"/>
      <c r="P16" s="2048"/>
      <c r="Q16" s="2048"/>
      <c r="R16" s="2048"/>
      <c r="S16" s="2048"/>
      <c r="T16" s="2048"/>
      <c r="U16" s="2048"/>
      <c r="V16" s="2048"/>
      <c r="W16" s="2048"/>
      <c r="X16" s="2048"/>
    </row>
    <row r="17" spans="1:24" ht="62.45" customHeight="1" x14ac:dyDescent="0.2">
      <c r="A17" s="919" t="str">
        <f>VLOOKUP(Translations!B434,Translations!B3:H508,4,0)</f>
        <v xml:space="preserve">Efectivo en tránsito tras el periodo del informe en curso (desembolsos a Receptores principales) </v>
      </c>
      <c r="B17" s="918"/>
      <c r="C17" s="944"/>
      <c r="D17" s="944"/>
      <c r="E17" s="944"/>
      <c r="F17" s="943"/>
      <c r="G17" s="583"/>
      <c r="H17" s="945"/>
      <c r="I17" s="944"/>
      <c r="J17" s="943"/>
      <c r="K17" s="914"/>
      <c r="L17" s="2049" t="str">
        <f>IF(AND(ROUND(SUM(B17:B18),0)=ROUND('PR Cash Reconciliation_2A,B,C,D'!D39,0)),"Cash in Transit OK","WARNING - Cash in Transit not matching")</f>
        <v>Cash in Transit OK</v>
      </c>
      <c r="M17" s="913"/>
      <c r="N17" s="913"/>
      <c r="O17" s="912"/>
      <c r="P17" s="2048"/>
      <c r="Q17" s="2048"/>
      <c r="R17" s="2048"/>
      <c r="S17" s="2048"/>
      <c r="T17" s="2048"/>
      <c r="U17" s="2048"/>
      <c r="V17" s="2048"/>
      <c r="W17" s="2048"/>
      <c r="X17" s="2048"/>
    </row>
    <row r="18" spans="1:24" ht="68.099999999999994" customHeight="1" thickBot="1" x14ac:dyDescent="0.25">
      <c r="A18" s="919" t="str">
        <f>VLOOKUP(Translations!B435,Translations!B3:H508,4,0)</f>
        <v>Efectivo en tránsito tras el periodo del informe en curso  (desembolsos a terceros):</v>
      </c>
      <c r="B18" s="918"/>
      <c r="C18" s="944"/>
      <c r="D18" s="944"/>
      <c r="E18" s="944"/>
      <c r="F18" s="943"/>
      <c r="G18" s="583"/>
      <c r="H18" s="945"/>
      <c r="I18" s="944"/>
      <c r="J18" s="943"/>
      <c r="K18" s="914"/>
      <c r="L18" s="2049"/>
      <c r="M18" s="913"/>
      <c r="N18" s="913"/>
      <c r="O18" s="912"/>
      <c r="P18" s="2048"/>
      <c r="Q18" s="2048"/>
      <c r="R18" s="2048"/>
      <c r="S18" s="2048"/>
      <c r="T18" s="2048"/>
      <c r="U18" s="2048"/>
      <c r="V18" s="2048"/>
      <c r="W18" s="2048"/>
      <c r="X18" s="2048"/>
    </row>
    <row r="19" spans="1:24" ht="15" thickBot="1" x14ac:dyDescent="0.25">
      <c r="A19" s="897" t="str">
        <f>VLOOKUP(Translations!B436,Translations!B3:H508,4,0)</f>
        <v>Solicitud de desembolso</v>
      </c>
      <c r="B19" s="900">
        <f>IF(B13=0,0,IF(AND(B103-$B$14-$B$15-$B$17&lt;=0,B25+B26&lt;=0),0,IF(AND(B103-$B$14-$B$15-$B$17&lt;=0,B25+B26&gt;0),B25+B26,IF(AND(B13-$B$14-$B$15-$B$17&lt;=B25+B26,B25+B26&gt;0),B25+B26,B103-$B$14-$B$15-$B$17+B25+B26))))</f>
        <v>0</v>
      </c>
      <c r="C19" s="899">
        <f>IF(C13=0,0,IF(AND(B103+C103-$B$14-$B$15-$B$17&lt;=0,C25+C26&lt;=0),0,IF(AND(B103+C103-$B$14-$B$15-$B$17&lt;=0,C25+C26&gt;0),C25+C26,IF(AND(B13+C13-$B$14-$B$15-$B$17&lt;=C25+C26,C25+C26&gt;0),C25+C26,B103+C103-$B$14-$B$15-$B$17-B24+C25+C26))))</f>
        <v>123630.08</v>
      </c>
      <c r="D19" s="899">
        <f>IF(D13=0,0,IF(AND(B103+C103+D103-$B$14-$B$15-$B$17&lt;=0,D25+D26&lt;=0),0,IF(AND(B103+C103+D103-$B$14-$B$15-$B$17&lt;=0,D25+D26&gt;0),D25+D26,IF(AND(B13+C13+D13-$B$14-$B$15-$B$17&lt;=D25+D26,D25+D26&gt;0),D25+D26,B103+C103+D103-$B$14-$B$15-$B$17-B24-C24+D25+D26))))</f>
        <v>0</v>
      </c>
      <c r="E19" s="899">
        <f>IF(E13=0,0,IF(AND(B103+C103+D103+E103-$B$14-$B$15-$B$17&lt;=0,E25+E26&lt;=0),0,IF(AND(B103+C103+D103+E103-$B$14-$B$15-$B$17&lt;=0,E25+E26&gt;0),E25+E26,IF(AND(B13+C13+D13+E13-$B$14-$B$15-$B$17&lt;=E25+E26,E25+E26&gt;0),E25+E26,B103+C103+D103+E103-$B$14-$B$15-$B$17-B24-C24-D24+E25+E26))))</f>
        <v>823330.79400620051</v>
      </c>
      <c r="F19" s="901">
        <f>SUM(B19:E20)</f>
        <v>946960.87400620047</v>
      </c>
      <c r="G19" s="583"/>
      <c r="H19" s="900">
        <f>IF(H13=0,0,IF(AND(B103+C103+D103+E103+G103-$B$14-$B$15-$B$17&lt;=0,H25+H26&lt;=0),0,IF(AND(B103+C103+D103+E103+G103-$B$14-$B$15-$B$17&lt;=0,H25+H26&gt;0),H25+H26,IF(AND(B13+C13+D13+E13+H13-$B$14-$B$15-$B$17&lt;=H25+H26,H25+H26&gt;0),H25+H26,B103+C103+D103+E103+G103-$B$14-$B$15-$B$17-B24-C24-D24-E24+H25+H26))))</f>
        <v>0</v>
      </c>
      <c r="I19" s="899">
        <f>IF(I13=0,0,IF(AND(B103+C103+D103+E103+G103+H103-$B$14-$B$15-$B$17&lt;=0,I25+I26&lt;=0),0,IF(AND(B103+C103+D103+E103+G103+H103-$B$14-$B$15-$B$17&lt;=0,I25+I26&gt;0),I25+I26,IF(AND(B13+C13+D13+E13+H13+I13-$B$14-$B$15-$B$17&lt;=I25+I26,I25+I26&gt;0),I25+I26,B103+C103+D103+E103+G103+H103-$B$14-$B$15-$B$17-B24-C24-D24-E24-H24+I25+I26))))</f>
        <v>0</v>
      </c>
      <c r="J19" s="901">
        <f>SUM(H19:I19)</f>
        <v>0</v>
      </c>
      <c r="K19" s="893">
        <f>J19+F19</f>
        <v>946960.87400620047</v>
      </c>
      <c r="L19" s="247"/>
      <c r="M19" s="247"/>
      <c r="N19" s="247"/>
      <c r="O19" s="247"/>
      <c r="P19" s="2048"/>
      <c r="Q19" s="2048"/>
      <c r="R19" s="2048"/>
      <c r="S19" s="2048"/>
      <c r="T19" s="2048"/>
      <c r="U19" s="2048"/>
      <c r="V19" s="2048"/>
      <c r="W19" s="2048"/>
      <c r="X19" s="2048"/>
    </row>
    <row r="20" spans="1:24" x14ac:dyDescent="0.2">
      <c r="A20" s="247"/>
      <c r="B20" s="942"/>
      <c r="C20" s="247"/>
      <c r="D20" s="247"/>
      <c r="E20" s="247"/>
      <c r="F20" s="247"/>
      <c r="G20" s="307"/>
      <c r="H20" s="247"/>
      <c r="I20" s="247"/>
      <c r="J20" s="247"/>
      <c r="K20" s="247"/>
      <c r="L20" s="247"/>
      <c r="M20" s="247"/>
      <c r="N20" s="247"/>
      <c r="O20" s="247"/>
      <c r="P20" s="2048"/>
      <c r="Q20" s="2048"/>
      <c r="R20" s="2048"/>
      <c r="S20" s="2048"/>
      <c r="T20" s="2048"/>
      <c r="U20" s="2048"/>
      <c r="V20" s="2048"/>
      <c r="W20" s="2048"/>
      <c r="X20" s="2048"/>
    </row>
    <row r="21" spans="1:24" x14ac:dyDescent="0.2">
      <c r="A21" s="911"/>
      <c r="B21" s="892"/>
      <c r="C21" s="892"/>
      <c r="D21" s="892"/>
      <c r="E21" s="892"/>
      <c r="F21" s="247"/>
      <c r="G21" s="910"/>
      <c r="H21" s="892"/>
      <c r="I21" s="892"/>
      <c r="J21" s="247"/>
      <c r="K21" s="909"/>
      <c r="L21" s="247"/>
      <c r="M21" s="247"/>
      <c r="N21" s="247"/>
      <c r="O21" s="247"/>
      <c r="P21" s="2048"/>
      <c r="Q21" s="2048"/>
      <c r="R21" s="2048"/>
      <c r="S21" s="2048"/>
      <c r="T21" s="2048"/>
      <c r="U21" s="2048"/>
      <c r="V21" s="2048"/>
      <c r="W21" s="2048"/>
      <c r="X21" s="2048"/>
    </row>
    <row r="22" spans="1:24" x14ac:dyDescent="0.2">
      <c r="A22" s="247"/>
      <c r="B22" s="892"/>
      <c r="C22" s="892"/>
      <c r="D22" s="892"/>
      <c r="E22" s="892"/>
      <c r="F22" s="892"/>
      <c r="G22" s="307"/>
      <c r="H22" s="892"/>
      <c r="I22" s="892"/>
      <c r="J22" s="247"/>
      <c r="K22" s="247"/>
      <c r="L22" s="247"/>
      <c r="M22" s="247"/>
      <c r="N22" s="247"/>
      <c r="O22" s="247"/>
      <c r="P22" s="2048"/>
      <c r="Q22" s="2048"/>
      <c r="R22" s="2048"/>
      <c r="S22" s="2048"/>
      <c r="T22" s="2048"/>
      <c r="U22" s="2048"/>
      <c r="V22" s="2048"/>
      <c r="W22" s="2048"/>
      <c r="X22" s="2048"/>
    </row>
    <row r="23" spans="1:24" ht="13.5" thickBot="1" x14ac:dyDescent="0.25">
      <c r="A23" s="247"/>
      <c r="B23" s="247"/>
      <c r="C23" s="247"/>
      <c r="D23" s="247"/>
      <c r="E23" s="247"/>
      <c r="F23" s="247"/>
      <c r="G23" s="307"/>
      <c r="H23" s="247"/>
      <c r="I23" s="247"/>
      <c r="J23" s="247"/>
      <c r="K23" s="247"/>
      <c r="L23" s="247"/>
      <c r="M23" s="247"/>
      <c r="N23" s="247"/>
      <c r="O23" s="247"/>
      <c r="P23" s="2048"/>
      <c r="Q23" s="2048"/>
      <c r="R23" s="2048"/>
      <c r="S23" s="2048"/>
      <c r="T23" s="2048"/>
      <c r="U23" s="2048"/>
      <c r="V23" s="2048"/>
      <c r="W23" s="2048"/>
      <c r="X23" s="2048"/>
    </row>
    <row r="24" spans="1:24" ht="28.5" x14ac:dyDescent="0.2">
      <c r="A24" s="908" t="s">
        <v>371</v>
      </c>
      <c r="B24" s="907">
        <f>IF(B19=0,0,B19-SUM(B25:B26))</f>
        <v>0</v>
      </c>
      <c r="C24" s="906">
        <f>IF(C19=0,0,C19-SUM(C25:C26))</f>
        <v>0</v>
      </c>
      <c r="D24" s="906">
        <f>IF(D19=0,0,D19-SUM(D25:D26))</f>
        <v>0</v>
      </c>
      <c r="E24" s="906">
        <f>IF(E19=0,0,E19-SUM(E25:E26))</f>
        <v>773330.79400620051</v>
      </c>
      <c r="F24" s="898">
        <f>SUM(B24:E24)</f>
        <v>773330.79400620051</v>
      </c>
      <c r="G24" s="583"/>
      <c r="H24" s="907">
        <f>H19-SUM(H25:H26)</f>
        <v>0</v>
      </c>
      <c r="I24" s="906">
        <f>I19-SUM(I25:I26)</f>
        <v>0</v>
      </c>
      <c r="J24" s="898">
        <f>SUM(H24:I24)</f>
        <v>0</v>
      </c>
      <c r="K24" s="647" t="str">
        <f>IF(AND(ROUND(F24+J24,0)=ROUND(F103+I103-B14-B15-B17,0)),"OK","WARNING - Sum not matching")</f>
        <v>OK</v>
      </c>
      <c r="L24" s="247"/>
      <c r="M24" s="247"/>
      <c r="N24" s="247"/>
      <c r="O24" s="247"/>
      <c r="P24" s="2048"/>
      <c r="Q24" s="2048"/>
      <c r="R24" s="2048"/>
      <c r="S24" s="2048"/>
      <c r="T24" s="2048"/>
      <c r="U24" s="2048"/>
      <c r="V24" s="2048"/>
      <c r="W24" s="2048"/>
      <c r="X24" s="2048"/>
    </row>
    <row r="25" spans="1:24" ht="14.25" x14ac:dyDescent="0.2">
      <c r="A25" s="902" t="s">
        <v>372</v>
      </c>
      <c r="B25" s="904">
        <f>IF('Request and Recommendation_8B'!B102-$B$16-$B$18&lt;=0,0,'Request and Recommendation_8B'!B102-$B$16-$B$18)</f>
        <v>0</v>
      </c>
      <c r="C25" s="903">
        <f>IF(('Request and Recommendation_8B'!C102+'Request and Recommendation_8B'!B102)-$B$16-$B$18&lt;=0,0,('Request and Recommendation_8B'!C102+'Request and Recommendation_8B'!B102)-B25-$B$16-$B$18)</f>
        <v>123630.08</v>
      </c>
      <c r="D25" s="903">
        <f>IF(('Request and Recommendation_8B'!D102+'Request and Recommendation_8B'!C102+'Request and Recommendation_8B'!B102)-$B$16-$B$18&lt;=0,0,('Request and Recommendation_8B'!D102+'Request and Recommendation_8B'!C102+'Request and Recommendation_8B'!B102)-B25-C25-$B$16-$B$18)</f>
        <v>0</v>
      </c>
      <c r="E25" s="903">
        <f>IF(('Request and Recommendation_8B'!E102+'Request and Recommendation_8B'!D102+'Request and Recommendation_8B'!C102+'Request and Recommendation_8B'!B102)-$B$16-$B$18&lt;=0,0,('Request and Recommendation_8B'!E102+'Request and Recommendation_8B'!D102+'Request and Recommendation_8B'!C102+'Request and Recommendation_8B'!B102)-B25-C25-D25-$B$16-$B$18)</f>
        <v>50000.000000000015</v>
      </c>
      <c r="F25" s="905">
        <f>SUM(B25:E25)</f>
        <v>173630.08000000002</v>
      </c>
      <c r="G25" s="583"/>
      <c r="H25" s="904">
        <f>IF(('Request and Recommendation_8B'!G102+'Request and Recommendation_8B'!E102+'Request and Recommendation_8B'!D102+'Request and Recommendation_8B'!C102+'Request and Recommendation_8B'!B102)-$B$16-$B$18&lt;=0,0,('Request and Recommendation_8B'!G102+'Request and Recommendation_8B'!E102+'Request and Recommendation_8B'!D102+'Request and Recommendation_8B'!C102+'Request and Recommendation_8B'!B102)-B25-C25-D25-E25-$B$16-$B$18)</f>
        <v>0</v>
      </c>
      <c r="I25" s="903">
        <f>IF(('Request and Recommendation_8B'!H102+'Request and Recommendation_8B'!G102+'Request and Recommendation_8B'!E102+'Request and Recommendation_8B'!D102+'Request and Recommendation_8B'!C102+'Request and Recommendation_8B'!B102)-$B$16-$B$18&lt;=0,0,('Request and Recommendation_8B'!H102+'Request and Recommendation_8B'!G102+'Request and Recommendation_8B'!E102+'Request and Recommendation_8B'!D102+'Request and Recommendation_8B'!C102+'Request and Recommendation_8B'!B102)-B25-C25-D25-E25-H25-$B$16-$B$18)</f>
        <v>0</v>
      </c>
      <c r="J25" s="905">
        <f>SUM(H25:I25)</f>
        <v>0</v>
      </c>
      <c r="K25" s="647" t="str">
        <f>IF(AND(ROUND(F25+J25,0)=ROUND(F102+I102-B16-B18,0)),"OK","WARNING - Sum not matching")</f>
        <v>OK</v>
      </c>
      <c r="L25" s="247"/>
      <c r="M25" s="247"/>
      <c r="N25" s="247"/>
      <c r="O25" s="247"/>
      <c r="P25" s="2048"/>
      <c r="Q25" s="2048"/>
      <c r="R25" s="2048"/>
      <c r="S25" s="2048"/>
      <c r="T25" s="2048"/>
      <c r="U25" s="2048"/>
      <c r="V25" s="2048"/>
      <c r="W25" s="2048"/>
      <c r="X25" s="2048"/>
    </row>
    <row r="26" spans="1:24" ht="29.25" thickBot="1" x14ac:dyDescent="0.25">
      <c r="A26" s="902" t="s">
        <v>709</v>
      </c>
      <c r="B26" s="900">
        <f>'Request and Recommendation_8B'!B104</f>
        <v>0</v>
      </c>
      <c r="C26" s="899">
        <f>'Request and Recommendation_8B'!C104</f>
        <v>0</v>
      </c>
      <c r="D26" s="899">
        <f>'Request and Recommendation_8B'!D104</f>
        <v>0</v>
      </c>
      <c r="E26" s="899">
        <f>'Request and Recommendation_8B'!E104</f>
        <v>0</v>
      </c>
      <c r="F26" s="901">
        <f>SUM(B26:E26)</f>
        <v>0</v>
      </c>
      <c r="G26" s="583"/>
      <c r="H26" s="900">
        <f>'Request and Recommendation_8B'!G104</f>
        <v>0</v>
      </c>
      <c r="I26" s="899">
        <f>'Request and Recommendation_8B'!H104</f>
        <v>0</v>
      </c>
      <c r="J26" s="901">
        <f>SUM(H26:I26)</f>
        <v>0</v>
      </c>
      <c r="K26" s="647" t="str">
        <f>IF(AND(ROUND(F26+J26,0)=ROUND(F104+I104,0)),"OK","WARNING - Sum not matching")</f>
        <v>OK</v>
      </c>
      <c r="L26" s="247"/>
      <c r="M26" s="247"/>
      <c r="N26" s="247"/>
      <c r="O26" s="247"/>
      <c r="P26" s="2048"/>
      <c r="Q26" s="2048"/>
      <c r="R26" s="2048"/>
      <c r="S26" s="2048"/>
      <c r="T26" s="2048"/>
      <c r="U26" s="2048"/>
      <c r="V26" s="2048"/>
      <c r="W26" s="2048"/>
      <c r="X26" s="2048"/>
    </row>
    <row r="27" spans="1:24" ht="15" thickBot="1" x14ac:dyDescent="0.25">
      <c r="A27" s="897" t="s">
        <v>374</v>
      </c>
      <c r="B27" s="941">
        <f>SUM(B24:B26)</f>
        <v>0</v>
      </c>
      <c r="C27" s="939">
        <f>SUM(C24:C26)</f>
        <v>123630.08</v>
      </c>
      <c r="D27" s="939">
        <f>SUM(D24:D26)</f>
        <v>0</v>
      </c>
      <c r="E27" s="939">
        <f>SUM(E24:E26)</f>
        <v>823330.79400620051</v>
      </c>
      <c r="F27" s="894">
        <f>SUM(F24:F26)</f>
        <v>946960.87400620058</v>
      </c>
      <c r="G27" s="583"/>
      <c r="H27" s="940">
        <f>SUM(H24:H26)</f>
        <v>0</v>
      </c>
      <c r="I27" s="939">
        <f>SUM(I24:I26)</f>
        <v>0</v>
      </c>
      <c r="J27" s="894">
        <f>SUM(J24:J26)</f>
        <v>0</v>
      </c>
      <c r="K27" s="893">
        <f>F27+J27</f>
        <v>946960.87400620058</v>
      </c>
      <c r="L27" s="247"/>
      <c r="M27" s="247"/>
      <c r="N27" s="892"/>
      <c r="O27" s="247"/>
      <c r="P27" s="2048"/>
      <c r="Q27" s="2048"/>
      <c r="R27" s="2048"/>
      <c r="S27" s="2048"/>
      <c r="T27" s="2048"/>
      <c r="U27" s="2048"/>
      <c r="V27" s="2048"/>
      <c r="W27" s="2048"/>
      <c r="X27" s="2048"/>
    </row>
    <row r="28" spans="1:24" x14ac:dyDescent="0.2">
      <c r="A28" s="247"/>
      <c r="B28" s="247"/>
      <c r="C28" s="247"/>
      <c r="D28" s="247"/>
      <c r="E28" s="247"/>
      <c r="F28" s="247"/>
      <c r="G28" s="307"/>
      <c r="H28" s="247"/>
      <c r="I28" s="247"/>
      <c r="J28" s="247"/>
      <c r="K28" s="247"/>
      <c r="L28" s="247"/>
      <c r="M28" s="247"/>
      <c r="N28" s="247"/>
      <c r="O28" s="247"/>
      <c r="P28" s="247"/>
      <c r="Q28" s="247"/>
      <c r="R28" s="247"/>
      <c r="S28" s="247"/>
      <c r="T28" s="247"/>
      <c r="U28" s="247"/>
    </row>
    <row r="29" spans="1:24" ht="14.25" x14ac:dyDescent="0.2">
      <c r="A29" s="247"/>
      <c r="B29" s="247"/>
      <c r="C29" s="247"/>
      <c r="D29" s="247"/>
      <c r="E29" s="247"/>
      <c r="F29" s="247"/>
      <c r="G29" s="307"/>
      <c r="H29" s="247"/>
      <c r="I29" s="247"/>
      <c r="J29" s="247"/>
      <c r="K29" s="647" t="str">
        <f>IF(AND(ROUND(K19,0)=ROUND(K27,0)),"OK","WARNING - Sum not matching")</f>
        <v>OK</v>
      </c>
      <c r="L29" s="247"/>
      <c r="M29" s="247"/>
      <c r="N29" s="247"/>
      <c r="O29" s="247"/>
      <c r="P29" s="247"/>
      <c r="Q29" s="247"/>
      <c r="R29" s="247"/>
      <c r="S29" s="247"/>
      <c r="T29" s="247"/>
      <c r="U29" s="247"/>
    </row>
    <row r="30" spans="1:24" x14ac:dyDescent="0.2">
      <c r="A30" s="938"/>
      <c r="B30" s="937"/>
      <c r="C30" s="247"/>
      <c r="D30" s="247"/>
      <c r="E30" s="247"/>
      <c r="F30" s="247"/>
      <c r="G30" s="307"/>
      <c r="H30" s="892"/>
      <c r="I30" s="247"/>
      <c r="J30" s="247"/>
      <c r="K30" s="247"/>
      <c r="L30" s="247"/>
      <c r="M30" s="247"/>
      <c r="N30" s="247"/>
      <c r="O30" s="247"/>
      <c r="P30" s="247"/>
      <c r="Q30" s="247"/>
      <c r="R30" s="247"/>
      <c r="S30" s="247"/>
      <c r="T30" s="247"/>
      <c r="U30" s="247"/>
    </row>
    <row r="31" spans="1:24" x14ac:dyDescent="0.2">
      <c r="A31" s="247"/>
      <c r="B31" s="247"/>
      <c r="C31" s="247"/>
      <c r="D31" s="892"/>
      <c r="E31" s="247"/>
      <c r="F31" s="247"/>
      <c r="G31" s="307"/>
      <c r="H31" s="247"/>
      <c r="I31" s="247"/>
      <c r="J31" s="247"/>
      <c r="K31" s="247"/>
      <c r="L31" s="247"/>
      <c r="M31" s="247"/>
      <c r="N31" s="247"/>
      <c r="O31" s="247"/>
      <c r="P31" s="247"/>
      <c r="Q31" s="247"/>
      <c r="R31" s="247"/>
      <c r="S31" s="247"/>
      <c r="T31" s="247"/>
      <c r="U31" s="247"/>
    </row>
    <row r="32" spans="1:24" ht="32.450000000000003" customHeight="1" x14ac:dyDescent="0.2">
      <c r="A32" s="247"/>
      <c r="B32" s="247"/>
      <c r="C32" s="247"/>
      <c r="D32" s="247"/>
      <c r="E32" s="247"/>
      <c r="F32" s="247"/>
      <c r="G32" s="307"/>
      <c r="H32" s="247"/>
      <c r="I32" s="247"/>
      <c r="J32" s="247"/>
      <c r="K32" s="247"/>
      <c r="L32" s="247"/>
      <c r="M32" s="247"/>
      <c r="N32" s="247"/>
      <c r="O32" s="247"/>
      <c r="P32" s="247"/>
      <c r="Q32" s="247"/>
      <c r="R32" s="247"/>
      <c r="S32" s="247"/>
      <c r="T32" s="247"/>
      <c r="U32" s="247"/>
    </row>
    <row r="33" spans="1:24" ht="30" x14ac:dyDescent="0.2">
      <c r="A33" s="2043" t="s">
        <v>236</v>
      </c>
      <c r="B33" s="2043"/>
      <c r="C33" s="2043"/>
      <c r="D33" s="2043"/>
      <c r="E33" s="2043"/>
      <c r="F33" s="2043"/>
      <c r="G33" s="2043"/>
      <c r="H33" s="2043"/>
      <c r="I33" s="2043"/>
      <c r="J33" s="2043"/>
      <c r="K33" s="2043"/>
      <c r="L33" s="2043"/>
      <c r="M33" s="2043"/>
      <c r="N33" s="2043"/>
      <c r="O33" s="2043"/>
      <c r="P33" s="2043"/>
      <c r="Q33" s="2043"/>
      <c r="R33" s="2043"/>
      <c r="S33" s="2043"/>
      <c r="T33" s="2043"/>
      <c r="U33" s="2043"/>
      <c r="V33" s="2043"/>
      <c r="W33" s="2043"/>
      <c r="X33" s="2043"/>
    </row>
    <row r="34" spans="1:24" ht="23.25" customHeight="1" x14ac:dyDescent="0.2">
      <c r="A34" s="247"/>
      <c r="B34" s="247"/>
      <c r="C34" s="247"/>
      <c r="D34" s="247"/>
      <c r="E34" s="247"/>
      <c r="F34" s="247"/>
      <c r="G34" s="307"/>
      <c r="H34" s="247"/>
      <c r="I34" s="247"/>
      <c r="J34" s="247"/>
      <c r="K34" s="247"/>
      <c r="L34" s="247"/>
      <c r="M34" s="247"/>
      <c r="N34" s="247"/>
      <c r="O34" s="247"/>
      <c r="P34" s="2036" t="str">
        <f>VLOOKUP(Translations!B442,Translations!B3:H508,4,0)</f>
        <v>LFA comments on PR's explanation of any significant variance between forecasted amounts and amounts as originally budgeted.</v>
      </c>
      <c r="Q34" s="2036"/>
      <c r="R34" s="2036"/>
      <c r="S34" s="2036"/>
      <c r="T34" s="2036"/>
      <c r="U34" s="2036"/>
      <c r="V34" s="2036"/>
      <c r="W34" s="2036"/>
      <c r="X34" s="2036"/>
    </row>
    <row r="35" spans="1:24" ht="30.75" customHeight="1" x14ac:dyDescent="0.2">
      <c r="A35" s="247"/>
      <c r="B35" s="247"/>
      <c r="C35" s="247"/>
      <c r="D35" s="247"/>
      <c r="E35" s="247"/>
      <c r="F35" s="247"/>
      <c r="G35" s="307"/>
      <c r="H35" s="247"/>
      <c r="I35" s="247"/>
      <c r="J35" s="247"/>
      <c r="K35" s="247"/>
      <c r="L35" s="247"/>
      <c r="M35" s="247"/>
      <c r="N35" s="247"/>
      <c r="O35" s="247"/>
      <c r="P35" s="583"/>
      <c r="Q35" s="583"/>
      <c r="R35" s="583"/>
      <c r="S35" s="583"/>
      <c r="T35" s="583"/>
      <c r="U35" s="583"/>
      <c r="V35" s="583"/>
      <c r="W35" s="583"/>
      <c r="X35" s="583"/>
    </row>
    <row r="36" spans="1:24" ht="18.75" thickBot="1" x14ac:dyDescent="0.3">
      <c r="A36" s="583"/>
      <c r="B36" s="2044" t="s">
        <v>718</v>
      </c>
      <c r="C36" s="2045"/>
      <c r="D36" s="2045"/>
      <c r="E36" s="2046"/>
      <c r="F36" s="935" t="s">
        <v>106</v>
      </c>
      <c r="G36" s="936"/>
      <c r="H36" s="2047" t="s">
        <v>717</v>
      </c>
      <c r="I36" s="2047"/>
      <c r="J36" s="935" t="s">
        <v>106</v>
      </c>
      <c r="K36" s="247"/>
      <c r="L36" s="247"/>
      <c r="M36" s="247"/>
      <c r="N36" s="247"/>
      <c r="O36" s="247"/>
      <c r="P36" s="2048"/>
      <c r="Q36" s="2048"/>
      <c r="R36" s="2048"/>
      <c r="S36" s="2048"/>
      <c r="T36" s="2048"/>
      <c r="U36" s="2048"/>
      <c r="V36" s="2048"/>
      <c r="W36" s="2048"/>
      <c r="X36" s="2048"/>
    </row>
    <row r="37" spans="1:24" ht="33" customHeight="1" thickBot="1" x14ac:dyDescent="0.25">
      <c r="A37" s="934" t="s">
        <v>716</v>
      </c>
      <c r="B37" s="932" t="str">
        <f>'Cash Forecast_8A'!E199</f>
        <v>01/Ene/2021-31/Mar/2021</v>
      </c>
      <c r="C37" s="932" t="str">
        <f>'Cash Forecast_8A'!F199</f>
        <v>01/Abr/2021-30/Jun/2021</v>
      </c>
      <c r="D37" s="932" t="str">
        <f>'Cash Forecast_8A'!G199</f>
        <v>01/Jul/2021-30/Set/2021</v>
      </c>
      <c r="E37" s="932" t="str">
        <f>'Cash Forecast_8A'!H199</f>
        <v>01/Oct/2021-31/Dic/2021</v>
      </c>
      <c r="F37" s="931"/>
      <c r="G37" s="933"/>
      <c r="H37" s="932" t="str">
        <f>'Cash Forecast_8A'!J199</f>
        <v>01/Ene/2022-31/Mar/2022</v>
      </c>
      <c r="I37" s="932" t="str">
        <f>'Cash Forecast_8A'!K199</f>
        <v>01/Abr/2022-30/Jun/2022</v>
      </c>
      <c r="J37" s="931"/>
      <c r="K37" s="247"/>
      <c r="L37" s="247"/>
      <c r="M37" s="247"/>
      <c r="N37" s="247"/>
      <c r="O37" s="247"/>
      <c r="P37" s="2048"/>
      <c r="Q37" s="2048"/>
      <c r="R37" s="2048"/>
      <c r="S37" s="2048"/>
      <c r="T37" s="2048"/>
      <c r="U37" s="2048"/>
      <c r="V37" s="2048"/>
      <c r="W37" s="2048"/>
      <c r="X37" s="2048"/>
    </row>
    <row r="38" spans="1:24" ht="15" thickBot="1" x14ac:dyDescent="0.25">
      <c r="A38" s="927" t="s">
        <v>373</v>
      </c>
      <c r="B38" s="929">
        <f>B101</f>
        <v>1770367.34391409</v>
      </c>
      <c r="C38" s="924">
        <f>C101</f>
        <v>1147399.2977235899</v>
      </c>
      <c r="D38" s="930">
        <f>D101</f>
        <v>629617.86680434004</v>
      </c>
      <c r="E38" s="928">
        <f>E101</f>
        <v>504515.55248114403</v>
      </c>
      <c r="F38" s="926">
        <f>SUM(B38:E38)</f>
        <v>4051900.0609231642</v>
      </c>
      <c r="G38" s="583"/>
      <c r="H38" s="929">
        <f>G101</f>
        <v>452150.714957088</v>
      </c>
      <c r="I38" s="928">
        <f>H101</f>
        <v>272476.33119440399</v>
      </c>
      <c r="J38" s="924">
        <f>SUM(H38:I38)</f>
        <v>724627.04615149205</v>
      </c>
      <c r="K38" s="893">
        <f>J38+F38</f>
        <v>4776527.1070746565</v>
      </c>
      <c r="L38" s="247"/>
      <c r="M38" s="247"/>
      <c r="N38" s="247"/>
      <c r="O38" s="247"/>
      <c r="P38" s="2048"/>
      <c r="Q38" s="2048"/>
      <c r="R38" s="2048"/>
      <c r="S38" s="2048"/>
      <c r="T38" s="2048"/>
      <c r="U38" s="2048"/>
      <c r="V38" s="2048"/>
      <c r="W38" s="2048"/>
      <c r="X38" s="2048"/>
    </row>
    <row r="39" spans="1:24" ht="15" thickBot="1" x14ac:dyDescent="0.25">
      <c r="A39" s="927" t="s">
        <v>715</v>
      </c>
      <c r="B39" s="923">
        <f>'Cash Forecast_8A'!E208</f>
        <v>0</v>
      </c>
      <c r="C39" s="925">
        <f>'Cash Forecast_8A'!F208</f>
        <v>0</v>
      </c>
      <c r="D39" s="925">
        <f>'Cash Forecast_8A'!G208</f>
        <v>0</v>
      </c>
      <c r="E39" s="925">
        <f>'Cash Forecast_8A'!H208</f>
        <v>0</v>
      </c>
      <c r="F39" s="926">
        <f>SUM(B39:E39)</f>
        <v>0</v>
      </c>
      <c r="G39" s="583"/>
      <c r="H39" s="923">
        <f>'Cash Forecast_8A'!J208</f>
        <v>0</v>
      </c>
      <c r="I39" s="925">
        <f>'Cash Forecast_8A'!K208</f>
        <v>0</v>
      </c>
      <c r="J39" s="924">
        <f>SUM(H39:I39)</f>
        <v>0</v>
      </c>
      <c r="K39" s="893">
        <f>J39+F39</f>
        <v>0</v>
      </c>
      <c r="L39" s="247"/>
      <c r="M39" s="247"/>
      <c r="N39" s="247"/>
      <c r="O39" s="247"/>
      <c r="P39" s="2048"/>
      <c r="Q39" s="2048"/>
      <c r="R39" s="2048"/>
      <c r="S39" s="2048"/>
      <c r="T39" s="2048"/>
      <c r="U39" s="2048"/>
      <c r="V39" s="2048"/>
      <c r="W39" s="2048"/>
      <c r="X39" s="2048"/>
    </row>
    <row r="40" spans="1:24" ht="42.75" x14ac:dyDescent="0.2">
      <c r="A40" s="919" t="s">
        <v>714</v>
      </c>
      <c r="B40" s="923">
        <f>'PR Cash Reconciliation_2A,B,C,D'!H32</f>
        <v>4662033.3459937992</v>
      </c>
      <c r="C40" s="921"/>
      <c r="D40" s="921"/>
      <c r="E40" s="921"/>
      <c r="F40" s="920"/>
      <c r="G40" s="583"/>
      <c r="H40" s="922"/>
      <c r="I40" s="921"/>
      <c r="J40" s="920"/>
      <c r="K40" s="247"/>
      <c r="L40" s="247"/>
      <c r="M40" s="247"/>
      <c r="N40" s="247"/>
      <c r="O40" s="247"/>
      <c r="P40" s="2048"/>
      <c r="Q40" s="2048"/>
      <c r="R40" s="2048"/>
      <c r="S40" s="2048"/>
      <c r="T40" s="2048"/>
      <c r="U40" s="2048"/>
      <c r="V40" s="2048"/>
      <c r="W40" s="2048"/>
      <c r="X40" s="2048"/>
    </row>
    <row r="41" spans="1:24" ht="38.25" customHeight="1" x14ac:dyDescent="0.2">
      <c r="A41" s="919" t="s">
        <v>713</v>
      </c>
      <c r="B41" s="918"/>
      <c r="C41" s="921"/>
      <c r="D41" s="921"/>
      <c r="E41" s="921"/>
      <c r="F41" s="920"/>
      <c r="G41" s="583"/>
      <c r="H41" s="922"/>
      <c r="I41" s="921"/>
      <c r="J41" s="920"/>
      <c r="K41" s="914"/>
      <c r="L41" s="2049" t="str">
        <f>IF(AND(ROUND(SUM(B41:B42),0)=ROUND('PR Cash Reconciliation_2A,B,C,D'!H38,0)),"Cash in Transit OK","WARNING - Cash in Transit not matching")</f>
        <v>Cash in Transit OK</v>
      </c>
      <c r="M41" s="913"/>
      <c r="N41" s="913"/>
      <c r="O41" s="912"/>
      <c r="P41" s="2048"/>
      <c r="Q41" s="2048"/>
      <c r="R41" s="2048"/>
      <c r="S41" s="2048"/>
      <c r="T41" s="2048"/>
      <c r="U41" s="2048"/>
      <c r="V41" s="2048"/>
      <c r="W41" s="2048"/>
      <c r="X41" s="2048"/>
    </row>
    <row r="42" spans="1:24" ht="28.5" x14ac:dyDescent="0.2">
      <c r="A42" s="919" t="s">
        <v>712</v>
      </c>
      <c r="B42" s="918"/>
      <c r="C42" s="921"/>
      <c r="D42" s="921"/>
      <c r="E42" s="921"/>
      <c r="F42" s="920"/>
      <c r="G42" s="583"/>
      <c r="H42" s="922"/>
      <c r="I42" s="921"/>
      <c r="J42" s="920"/>
      <c r="K42" s="247"/>
      <c r="L42" s="2049"/>
      <c r="M42" s="913"/>
      <c r="N42" s="913"/>
      <c r="O42" s="912"/>
      <c r="P42" s="2048"/>
      <c r="Q42" s="2048"/>
      <c r="R42" s="2048"/>
      <c r="S42" s="2048"/>
      <c r="T42" s="2048"/>
      <c r="U42" s="2048"/>
      <c r="V42" s="2048"/>
      <c r="W42" s="2048"/>
      <c r="X42" s="2048"/>
    </row>
    <row r="43" spans="1:24" ht="29.25" customHeight="1" x14ac:dyDescent="0.2">
      <c r="A43" s="919" t="s">
        <v>711</v>
      </c>
      <c r="B43" s="918"/>
      <c r="C43" s="921"/>
      <c r="D43" s="921"/>
      <c r="E43" s="921"/>
      <c r="F43" s="920"/>
      <c r="G43" s="583"/>
      <c r="H43" s="922"/>
      <c r="I43" s="921"/>
      <c r="J43" s="920"/>
      <c r="K43" s="914"/>
      <c r="L43" s="2049" t="str">
        <f>IF(AND(ROUND(SUM(B43:B44),0)=ROUND('PR Cash Reconciliation_2A,B,C,D'!H39,0)),"Cash in Transit OK","WARNING - Cash in Transit not matching")</f>
        <v>Cash in Transit OK</v>
      </c>
      <c r="M43" s="913"/>
      <c r="N43" s="913"/>
      <c r="O43" s="912"/>
      <c r="P43" s="2048"/>
      <c r="Q43" s="2048"/>
      <c r="R43" s="2048"/>
      <c r="S43" s="2048"/>
      <c r="T43" s="2048"/>
      <c r="U43" s="2048"/>
      <c r="V43" s="2048"/>
      <c r="W43" s="2048"/>
      <c r="X43" s="2048"/>
    </row>
    <row r="44" spans="1:24" ht="43.5" thickBot="1" x14ac:dyDescent="0.25">
      <c r="A44" s="919" t="s">
        <v>710</v>
      </c>
      <c r="B44" s="918"/>
      <c r="C44" s="916"/>
      <c r="D44" s="916"/>
      <c r="E44" s="916"/>
      <c r="F44" s="915"/>
      <c r="G44" s="583"/>
      <c r="H44" s="917"/>
      <c r="I44" s="916"/>
      <c r="J44" s="915"/>
      <c r="K44" s="914"/>
      <c r="L44" s="2049"/>
      <c r="M44" s="913"/>
      <c r="N44" s="913"/>
      <c r="O44" s="912"/>
      <c r="P44" s="2048"/>
      <c r="Q44" s="2048"/>
      <c r="R44" s="2048"/>
      <c r="S44" s="2048"/>
      <c r="T44" s="2048"/>
      <c r="U44" s="2048"/>
      <c r="V44" s="2048"/>
      <c r="W44" s="2048"/>
      <c r="X44" s="2048"/>
    </row>
    <row r="45" spans="1:24" ht="15" thickBot="1" x14ac:dyDescent="0.25">
      <c r="A45" s="897" t="s">
        <v>374</v>
      </c>
      <c r="B45" s="900">
        <f>IF(B39=0,0,IF(AND(B106-$B$40-$B$41-$B$43&lt;=0,B51+B52&lt;=0),0,IF(AND(B106-$B$40-$B$41-$B$43&lt;=0,B51+B52&gt;0),B51+B52,IF(AND(B39-$B$40-$B$41-$B$43&lt;=B51+B52,B51+B52&gt;0),B51+B52,B106-$B$40-$B$41-$B$43+B51+B52))))</f>
        <v>0</v>
      </c>
      <c r="C45" s="899">
        <f>IF(C39=0,0,IF(AND(B106+C106-$B$40-$B$41-$B$43&lt;=0,C51+C52&lt;=0),0,IF(AND(B106+C106-$B$40-$B$41-$B$43&lt;=0,C51+C52&gt;0),C51+C52,IF(AND(B39+C39-$B$40-$B$41-$B$43&lt;=C51+C52,C51+C52&gt;0),C51+C52,B106+C106-$B$40-$B$41-$B$43-B50+C51+C52))))</f>
        <v>0</v>
      </c>
      <c r="D45" s="899">
        <f>IF(D39=0,0,IF(AND(B106+C106+D106-$B$40-$B$41-$B$43&lt;=0,D51+D52&lt;=0),0,IF(AND(B106+C106+D106-$B$40-$B$41-$B$43&lt;=0,D51+D52&gt;0),D51+D52,IF(AND(B39+C39+D39-$B$40-$B$41-$B$43&lt;=D51+D52,D51+D52&gt;0),D51+D52,B106+C106+D106-$B$40-$B$41-$B$43-B50-C50+D51+D52))))</f>
        <v>0</v>
      </c>
      <c r="E45" s="899">
        <f>IF(E39=0,0,IF(AND(B106+C106+D106+E106-$B$40-$B$41-$B$43&lt;=0,E51+E52&lt;=0),0,IF(AND(B106+C106+D106+E106-$B$40-$B$41-$B$43&lt;=0,E51+E52&gt;0),E51+E52,IF(AND(B39+C39+D39+E39-$B$40-$B$41-$B$43&lt;=E51+E52,E51+E52&gt;0),E51+E52,B106+C106+D106+E106-$B$40-$B$41-$B$43-B50-C50-D50+E51+E52))))</f>
        <v>0</v>
      </c>
      <c r="F45" s="901">
        <f>SUM(B45:E45)</f>
        <v>0</v>
      </c>
      <c r="G45" s="583"/>
      <c r="H45" s="900">
        <f>IF(H39=0,0,IF(AND(B106+C106+D106+E106+G106-$B$40-$B$41-$B$43&lt;=0,H51+H52&lt;=0),0,IF(AND(B106+C106+D106+E106+G106-$B$40-$B$41-$B$43&lt;=0,H51+H52&gt;0),H51+H52,IF(AND(B39+C39+D39+E39+H39-$B$40-$B$41-$B$43&lt;=H51+H52,H51+H52&gt;0),H51+H52,B106+C106+D106+E106+G106-$B$40-$B$41-$B$43-B50-C50-D50-E50+H51+H52))))</f>
        <v>0</v>
      </c>
      <c r="I45" s="899">
        <f>IF(I39=0,0,IF(AND(B106+C106+D106+E106+G106+H106-$B$40-$B$41-$B$43&lt;=0,I51+I52&lt;=0),0,IF(AND(B106+C106+D106+E106+G106+H106-$B$40-$B$41-$B$43&lt;=0,I51+I52&gt;0),I51+I52,IF(AND(B39+C39+D39+E39+H39+I39-$B$40-$B$41-$B$43&lt;=I51+I52,I51+I52&gt;0),I51+I52,B106+C106+D106+E106+G106+H106-$B$40-$B$41-$B$43-B50-C50-D50-E50-H50+I51+I52))))</f>
        <v>0</v>
      </c>
      <c r="J45" s="901">
        <f>SUM(H45:I45)</f>
        <v>0</v>
      </c>
      <c r="K45" s="893">
        <f>F45+J45</f>
        <v>0</v>
      </c>
      <c r="L45" s="247"/>
      <c r="M45" s="247"/>
      <c r="N45" s="247"/>
      <c r="O45" s="247"/>
      <c r="P45" s="2048"/>
      <c r="Q45" s="2048"/>
      <c r="R45" s="2048"/>
      <c r="S45" s="2048"/>
      <c r="T45" s="2048"/>
      <c r="U45" s="2048"/>
      <c r="V45" s="2048"/>
      <c r="W45" s="2048"/>
      <c r="X45" s="2048"/>
    </row>
    <row r="46" spans="1:24" x14ac:dyDescent="0.2">
      <c r="A46" s="247"/>
      <c r="B46" s="247"/>
      <c r="C46" s="247"/>
      <c r="D46" s="247"/>
      <c r="E46" s="247"/>
      <c r="F46" s="247"/>
      <c r="G46" s="307"/>
      <c r="H46" s="247"/>
      <c r="I46" s="247"/>
      <c r="J46" s="247"/>
      <c r="K46" s="247"/>
      <c r="L46" s="247"/>
      <c r="M46" s="247"/>
      <c r="N46" s="247"/>
      <c r="O46" s="247"/>
      <c r="P46" s="2048"/>
      <c r="Q46" s="2048"/>
      <c r="R46" s="2048"/>
      <c r="S46" s="2048"/>
      <c r="T46" s="2048"/>
      <c r="U46" s="2048"/>
      <c r="V46" s="2048"/>
      <c r="W46" s="2048"/>
      <c r="X46" s="2048"/>
    </row>
    <row r="47" spans="1:24" x14ac:dyDescent="0.2">
      <c r="A47" s="911"/>
      <c r="B47" s="892"/>
      <c r="C47" s="892"/>
      <c r="D47" s="892"/>
      <c r="E47" s="892"/>
      <c r="F47" s="247"/>
      <c r="G47" s="910"/>
      <c r="H47" s="892"/>
      <c r="I47" s="892"/>
      <c r="J47" s="247"/>
      <c r="K47" s="909"/>
      <c r="L47" s="247"/>
      <c r="M47" s="247"/>
      <c r="N47" s="247"/>
      <c r="O47" s="247"/>
      <c r="P47" s="2048"/>
      <c r="Q47" s="2048"/>
      <c r="R47" s="2048"/>
      <c r="S47" s="2048"/>
      <c r="T47" s="2048"/>
      <c r="U47" s="2048"/>
      <c r="V47" s="2048"/>
      <c r="W47" s="2048"/>
      <c r="X47" s="2048"/>
    </row>
    <row r="48" spans="1:24" x14ac:dyDescent="0.2">
      <c r="A48" s="247"/>
      <c r="B48" s="892"/>
      <c r="C48" s="892"/>
      <c r="D48" s="892"/>
      <c r="E48" s="892"/>
      <c r="F48" s="247"/>
      <c r="G48" s="307"/>
      <c r="H48" s="247"/>
      <c r="I48" s="247"/>
      <c r="J48" s="247"/>
      <c r="K48" s="247"/>
      <c r="L48" s="247"/>
      <c r="M48" s="247"/>
      <c r="N48" s="247"/>
      <c r="O48" s="247"/>
      <c r="P48" s="2048"/>
      <c r="Q48" s="2048"/>
      <c r="R48" s="2048"/>
      <c r="S48" s="2048"/>
      <c r="T48" s="2048"/>
      <c r="U48" s="2048"/>
      <c r="V48" s="2048"/>
      <c r="W48" s="2048"/>
      <c r="X48" s="2048"/>
    </row>
    <row r="49" spans="1:24" ht="13.5" thickBot="1" x14ac:dyDescent="0.25">
      <c r="A49" s="247"/>
      <c r="B49" s="247"/>
      <c r="C49" s="247"/>
      <c r="D49" s="247"/>
      <c r="E49" s="247"/>
      <c r="F49" s="247"/>
      <c r="G49" s="307"/>
      <c r="H49" s="247"/>
      <c r="I49" s="247"/>
      <c r="J49" s="247"/>
      <c r="K49" s="247"/>
      <c r="L49" s="247"/>
      <c r="M49" s="247"/>
      <c r="N49" s="247"/>
      <c r="O49" s="247"/>
      <c r="P49" s="2048"/>
      <c r="Q49" s="2048"/>
      <c r="R49" s="2048"/>
      <c r="S49" s="2048"/>
      <c r="T49" s="2048"/>
      <c r="U49" s="2048"/>
      <c r="V49" s="2048"/>
      <c r="W49" s="2048"/>
      <c r="X49" s="2048"/>
    </row>
    <row r="50" spans="1:24" s="247" customFormat="1" ht="42.75" x14ac:dyDescent="0.2">
      <c r="A50" s="908" t="s">
        <v>371</v>
      </c>
      <c r="B50" s="907">
        <f>B45-SUM(B51:B52)</f>
        <v>0</v>
      </c>
      <c r="C50" s="906">
        <f>C45-SUM(C51:C52)</f>
        <v>0</v>
      </c>
      <c r="D50" s="906">
        <f>D45-SUM(D51:D52)</f>
        <v>0</v>
      </c>
      <c r="E50" s="906">
        <f>E45-SUM(E51:E52)</f>
        <v>0</v>
      </c>
      <c r="F50" s="898">
        <f>SUM(B50:E50)</f>
        <v>0</v>
      </c>
      <c r="G50" s="583"/>
      <c r="H50" s="907">
        <f>H45-SUM(H51:H52)</f>
        <v>0</v>
      </c>
      <c r="I50" s="906">
        <f>I45-SUM(I51:I52)</f>
        <v>0</v>
      </c>
      <c r="J50" s="898">
        <f>SUM(H50:I50)</f>
        <v>0</v>
      </c>
      <c r="K50" s="647" t="str">
        <f>IF(AND(ROUND(F50+J50,0)=ROUND(F106+I106-B40-B41-B43,0)),"OK","WARNING - Sum not matching")</f>
        <v>WARNING - Sum not matching</v>
      </c>
      <c r="P50" s="2048"/>
      <c r="Q50" s="2048"/>
      <c r="R50" s="2048"/>
      <c r="S50" s="2048"/>
      <c r="T50" s="2048"/>
      <c r="U50" s="2048"/>
      <c r="V50" s="2048"/>
      <c r="W50" s="2048"/>
      <c r="X50" s="2048"/>
    </row>
    <row r="51" spans="1:24" s="247" customFormat="1" ht="14.25" x14ac:dyDescent="0.2">
      <c r="A51" s="902" t="s">
        <v>372</v>
      </c>
      <c r="B51" s="904">
        <f>IF('Request and Recommendation_8B'!B105-$B$42-$B$44&lt;=0,0,'Request and Recommendation_8B'!B105-$B$42-$B$44)</f>
        <v>0</v>
      </c>
      <c r="C51" s="903">
        <f>IF('Request and Recommendation_8B'!B105+'Request and Recommendation_8B'!C105-$B$42-$B$44&lt;=0,0,'Request and Recommendation_8B'!B105+'Request and Recommendation_8B'!C105-B51-$B$42-$B$44)</f>
        <v>0</v>
      </c>
      <c r="D51" s="903">
        <f>IF('Request and Recommendation_8B'!B105+'Request and Recommendation_8B'!C105+'Request and Recommendation_8B'!D105-$B$42-$B$44&lt;=0,0,'Request and Recommendation_8B'!B105+'Request and Recommendation_8B'!C105+'Request and Recommendation_8B'!D105-C51-B51-$B$42-$B$44)</f>
        <v>0</v>
      </c>
      <c r="E51" s="903">
        <f>IF('Request and Recommendation_8B'!B105+'Request and Recommendation_8B'!C105+'Request and Recommendation_8B'!D105+'Request and Recommendation_8B'!E105-$B$42-$B$44&lt;=0,0,'Request and Recommendation_8B'!B105+'Request and Recommendation_8B'!C105+'Request and Recommendation_8B'!D105+'Request and Recommendation_8B'!E105-D51-C51-B51-$B$42-$B$44)</f>
        <v>0</v>
      </c>
      <c r="F51" s="905">
        <f>SUM(B51:E51)</f>
        <v>0</v>
      </c>
      <c r="G51" s="583"/>
      <c r="H51" s="904">
        <f>IF('Request and Recommendation_8B'!B105+'Request and Recommendation_8B'!C105+'Request and Recommendation_8B'!D105+'Request and Recommendation_8B'!E105+'Request and Recommendation_8B'!G105-$B$42-$B$44&lt;=0,0,'Request and Recommendation_8B'!B105+'Request and Recommendation_8B'!C105+'Request and Recommendation_8B'!D105+'Request and Recommendation_8B'!E105+'Request and Recommendation_8B'!G105-E51-D51-C51-B51-$B$42-$B$44)</f>
        <v>0</v>
      </c>
      <c r="I51" s="903">
        <f>IF(('Request and Recommendation_8B'!B105+'Request and Recommendation_8B'!C105+'Request and Recommendation_8B'!D105+'Request and Recommendation_8B'!E105+'Request and Recommendation_8B'!G105+'Request and Recommendation_8B'!H105)-$B$42-$B$44&lt;=0,0,('Request and Recommendation_8B'!B105+'Request and Recommendation_8B'!C105+'Request and Recommendation_8B'!D105+'Request and Recommendation_8B'!E105+'Request and Recommendation_8B'!H105+'Request and Recommendation_8B'!G105)-B51-C51-D51-E51-H51-$B$42-$B$44)</f>
        <v>0</v>
      </c>
      <c r="J51" s="905">
        <f>SUM(H51:I51)</f>
        <v>0</v>
      </c>
      <c r="K51" s="647" t="str">
        <f>IF(AND(ROUND(F51+J51,0)=ROUND(F105+I105-B42-B44,0)),"OK","WARNING - Sum not matching")</f>
        <v>OK</v>
      </c>
      <c r="P51" s="2048"/>
      <c r="Q51" s="2048"/>
      <c r="R51" s="2048"/>
      <c r="S51" s="2048"/>
      <c r="T51" s="2048"/>
      <c r="U51" s="2048"/>
      <c r="V51" s="2048"/>
      <c r="W51" s="2048"/>
      <c r="X51" s="2048"/>
    </row>
    <row r="52" spans="1:24" s="247" customFormat="1" ht="29.25" thickBot="1" x14ac:dyDescent="0.25">
      <c r="A52" s="902" t="s">
        <v>709</v>
      </c>
      <c r="B52" s="900">
        <f>'Request and Recommendation_8B'!B107</f>
        <v>0</v>
      </c>
      <c r="C52" s="899">
        <f>'Request and Recommendation_8B'!C107</f>
        <v>0</v>
      </c>
      <c r="D52" s="899">
        <f>'Request and Recommendation_8B'!D107</f>
        <v>0</v>
      </c>
      <c r="E52" s="899">
        <f>'Request and Recommendation_8B'!E107</f>
        <v>0</v>
      </c>
      <c r="F52" s="901">
        <f>SUM(B52:E52)</f>
        <v>0</v>
      </c>
      <c r="G52" s="583"/>
      <c r="H52" s="900">
        <f>'Request and Recommendation_8B'!G107</f>
        <v>0</v>
      </c>
      <c r="I52" s="899">
        <f>'Request and Recommendation_8B'!H107</f>
        <v>0</v>
      </c>
      <c r="J52" s="901">
        <f>SUM(H52:I52)</f>
        <v>0</v>
      </c>
      <c r="K52" s="647" t="str">
        <f>IF(AND(ROUND(F52+J52,0)=ROUND(F107+I107,0)),"OK","WARNING - Sum not matching")</f>
        <v>OK</v>
      </c>
      <c r="P52" s="2048"/>
      <c r="Q52" s="2048"/>
      <c r="R52" s="2048"/>
      <c r="S52" s="2048"/>
      <c r="T52" s="2048"/>
      <c r="U52" s="2048"/>
      <c r="V52" s="2048"/>
      <c r="W52" s="2048"/>
      <c r="X52" s="2048"/>
    </row>
    <row r="53" spans="1:24" s="247" customFormat="1" ht="15" thickBot="1" x14ac:dyDescent="0.25">
      <c r="A53" s="897" t="s">
        <v>374</v>
      </c>
      <c r="B53" s="896">
        <f>SUM(B50:B52)</f>
        <v>0</v>
      </c>
      <c r="C53" s="895">
        <f>SUM(C50:C52)</f>
        <v>0</v>
      </c>
      <c r="D53" s="895">
        <f>SUM(D50:D52)</f>
        <v>0</v>
      </c>
      <c r="E53" s="895">
        <f>SUM(E50:E52)</f>
        <v>0</v>
      </c>
      <c r="F53" s="894">
        <f>SUM(F50:F52)</f>
        <v>0</v>
      </c>
      <c r="G53" s="583"/>
      <c r="H53" s="896">
        <f>SUM(H50:H52)</f>
        <v>0</v>
      </c>
      <c r="I53" s="895">
        <f>SUM(I50:I52)</f>
        <v>0</v>
      </c>
      <c r="J53" s="894">
        <f>SUM(J50:J52)</f>
        <v>0</v>
      </c>
      <c r="K53" s="893">
        <f>F53+J53</f>
        <v>0</v>
      </c>
      <c r="P53" s="2048"/>
      <c r="Q53" s="2048"/>
      <c r="R53" s="2048"/>
      <c r="S53" s="2048"/>
      <c r="T53" s="2048"/>
      <c r="U53" s="2048"/>
      <c r="V53" s="2048"/>
      <c r="W53" s="2048"/>
      <c r="X53" s="2048"/>
    </row>
    <row r="54" spans="1:24" s="247" customFormat="1" x14ac:dyDescent="0.2">
      <c r="G54" s="307"/>
    </row>
    <row r="55" spans="1:24" s="247" customFormat="1" ht="14.25" x14ac:dyDescent="0.2">
      <c r="G55" s="307"/>
      <c r="K55" s="647" t="str">
        <f>IF(AND(ROUND(K45,0)=ROUND(K53,0)),"OK","WARNING - Sum not matching")</f>
        <v>OK</v>
      </c>
    </row>
    <row r="56" spans="1:24" x14ac:dyDescent="0.2">
      <c r="A56" s="247"/>
      <c r="B56" s="247"/>
      <c r="C56" s="247"/>
      <c r="D56" s="892"/>
      <c r="E56" s="247"/>
      <c r="F56" s="247"/>
      <c r="G56" s="307"/>
      <c r="H56" s="247"/>
      <c r="I56" s="247"/>
      <c r="J56" s="247"/>
      <c r="K56" s="247"/>
      <c r="L56" s="247"/>
      <c r="M56" s="247"/>
      <c r="N56" s="247"/>
      <c r="O56" s="247"/>
      <c r="P56" s="247"/>
      <c r="Q56" s="247"/>
      <c r="R56" s="247"/>
      <c r="S56" s="247"/>
      <c r="T56" s="247"/>
      <c r="U56" s="247"/>
    </row>
    <row r="57" spans="1:24" x14ac:dyDescent="0.2">
      <c r="A57" s="247"/>
      <c r="B57" s="247"/>
      <c r="C57" s="247"/>
      <c r="D57" s="247"/>
      <c r="E57" s="247"/>
      <c r="F57" s="247"/>
      <c r="G57" s="307"/>
      <c r="H57" s="247"/>
      <c r="I57" s="247"/>
      <c r="J57" s="247"/>
      <c r="K57" s="247"/>
      <c r="L57" s="247"/>
      <c r="M57" s="247"/>
      <c r="N57" s="247"/>
      <c r="O57" s="247"/>
      <c r="P57" s="247"/>
      <c r="Q57" s="247"/>
      <c r="R57" s="247"/>
      <c r="S57" s="247"/>
      <c r="T57" s="247"/>
      <c r="U57" s="247"/>
    </row>
    <row r="58" spans="1:24" x14ac:dyDescent="0.2">
      <c r="A58" s="247"/>
      <c r="B58" s="247"/>
      <c r="C58" s="247"/>
      <c r="D58" s="247"/>
      <c r="E58" s="247"/>
      <c r="F58" s="247"/>
      <c r="G58" s="307"/>
      <c r="H58" s="247"/>
      <c r="I58" s="247"/>
      <c r="J58" s="247"/>
      <c r="K58" s="247"/>
      <c r="L58" s="247"/>
      <c r="M58" s="247"/>
      <c r="N58" s="247"/>
      <c r="O58" s="247"/>
      <c r="P58" s="247"/>
      <c r="Q58" s="247"/>
      <c r="R58" s="247"/>
      <c r="S58" s="247"/>
      <c r="T58" s="247"/>
      <c r="U58" s="247"/>
    </row>
    <row r="59" spans="1:24" x14ac:dyDescent="0.2">
      <c r="A59" s="247"/>
      <c r="B59" s="247"/>
      <c r="C59" s="247"/>
      <c r="D59" s="247"/>
      <c r="E59" s="247"/>
      <c r="F59" s="247"/>
      <c r="G59" s="307"/>
      <c r="H59" s="247"/>
      <c r="I59" s="247"/>
      <c r="J59" s="247"/>
      <c r="K59" s="247"/>
      <c r="L59" s="247"/>
      <c r="M59" s="247"/>
      <c r="N59" s="247"/>
      <c r="O59" s="247"/>
      <c r="P59" s="247"/>
      <c r="Q59" s="247"/>
      <c r="R59" s="247"/>
      <c r="S59" s="247"/>
      <c r="T59" s="247"/>
      <c r="U59" s="247"/>
    </row>
    <row r="60" spans="1:24" ht="25.5" x14ac:dyDescent="0.35">
      <c r="A60" s="891" t="s">
        <v>708</v>
      </c>
      <c r="B60" s="247"/>
      <c r="C60" s="247"/>
      <c r="D60" s="247"/>
      <c r="E60" s="247"/>
      <c r="F60" s="247"/>
      <c r="G60" s="307"/>
      <c r="H60" s="247"/>
      <c r="I60" s="247"/>
      <c r="J60" s="247"/>
      <c r="K60" s="247"/>
      <c r="L60" s="247"/>
      <c r="M60" s="247"/>
      <c r="N60" s="247"/>
      <c r="O60" s="247"/>
      <c r="P60" s="247"/>
      <c r="Q60" s="247"/>
      <c r="R60" s="247"/>
      <c r="S60" s="247"/>
      <c r="T60" s="247"/>
      <c r="U60" s="247"/>
    </row>
    <row r="61" spans="1:24" ht="30" customHeight="1" x14ac:dyDescent="0.2">
      <c r="A61" s="247"/>
      <c r="B61" s="890" t="s">
        <v>707</v>
      </c>
      <c r="C61" s="889" t="s">
        <v>706</v>
      </c>
      <c r="D61" s="583"/>
      <c r="E61" s="888" t="s">
        <v>705</v>
      </c>
      <c r="F61" s="583"/>
      <c r="G61" s="583"/>
      <c r="H61" s="583"/>
      <c r="I61" s="583"/>
      <c r="J61" s="583"/>
      <c r="K61" s="583"/>
      <c r="L61" s="583"/>
      <c r="M61" s="247"/>
      <c r="N61" s="247"/>
      <c r="O61" s="247"/>
      <c r="P61" s="247"/>
      <c r="Q61" s="247"/>
      <c r="R61" s="247"/>
      <c r="S61" s="247"/>
      <c r="T61" s="247"/>
      <c r="U61" s="247"/>
    </row>
    <row r="62" spans="1:24" x14ac:dyDescent="0.2">
      <c r="A62" s="583"/>
      <c r="B62" s="247"/>
      <c r="C62" s="247"/>
      <c r="D62" s="247"/>
      <c r="E62" s="247"/>
      <c r="F62" s="247"/>
      <c r="G62" s="307"/>
      <c r="H62" s="247"/>
      <c r="I62" s="247"/>
      <c r="J62" s="247"/>
      <c r="K62" s="247"/>
      <c r="L62" s="247"/>
      <c r="M62" s="247"/>
      <c r="N62" s="247"/>
      <c r="O62" s="247"/>
      <c r="P62" s="247"/>
      <c r="Q62" s="247"/>
      <c r="R62" s="247"/>
      <c r="S62" s="247"/>
      <c r="T62" s="247"/>
      <c r="U62" s="247"/>
    </row>
    <row r="63" spans="1:24" ht="14.25" x14ac:dyDescent="0.2">
      <c r="A63" s="887" t="s">
        <v>704</v>
      </c>
      <c r="B63" s="1325">
        <v>0</v>
      </c>
      <c r="C63" s="1326">
        <v>0</v>
      </c>
      <c r="D63" s="247"/>
      <c r="E63" s="2051"/>
      <c r="F63" s="2051"/>
      <c r="G63" s="2051"/>
      <c r="H63" s="2051"/>
      <c r="I63" s="2051"/>
      <c r="J63" s="2051"/>
      <c r="K63" s="2051"/>
      <c r="L63" s="247"/>
      <c r="M63" s="247"/>
      <c r="N63" s="247"/>
      <c r="O63" s="247"/>
      <c r="P63" s="247"/>
      <c r="Q63" s="247"/>
      <c r="R63" s="247"/>
      <c r="S63" s="247"/>
      <c r="T63" s="247"/>
      <c r="U63" s="247"/>
    </row>
    <row r="64" spans="1:24" ht="14.25" x14ac:dyDescent="0.2">
      <c r="A64" s="887" t="s">
        <v>703</v>
      </c>
      <c r="B64" s="1325">
        <v>0</v>
      </c>
      <c r="C64" s="1326">
        <v>0</v>
      </c>
      <c r="D64" s="247"/>
      <c r="E64" s="2051"/>
      <c r="F64" s="2051"/>
      <c r="G64" s="2051"/>
      <c r="H64" s="2051"/>
      <c r="I64" s="2051"/>
      <c r="J64" s="2051"/>
      <c r="K64" s="2051"/>
      <c r="L64" s="247"/>
      <c r="M64" s="247"/>
      <c r="N64" s="247"/>
      <c r="O64" s="247"/>
      <c r="P64" s="247"/>
      <c r="Q64" s="247"/>
      <c r="R64" s="247"/>
      <c r="S64" s="247"/>
      <c r="T64" s="247"/>
      <c r="U64" s="247"/>
    </row>
    <row r="65" spans="1:21" ht="28.5" x14ac:dyDescent="0.2">
      <c r="A65" s="887" t="s">
        <v>702</v>
      </c>
      <c r="B65" s="1327">
        <v>0</v>
      </c>
      <c r="C65" s="1326">
        <v>0</v>
      </c>
      <c r="D65" s="886"/>
      <c r="E65" s="2051"/>
      <c r="F65" s="2051"/>
      <c r="G65" s="2051"/>
      <c r="H65" s="2051"/>
      <c r="I65" s="2051"/>
      <c r="J65" s="2051"/>
      <c r="K65" s="2051"/>
      <c r="L65" s="247"/>
      <c r="M65" s="247"/>
      <c r="N65" s="247"/>
      <c r="O65" s="247"/>
      <c r="P65" s="247"/>
      <c r="Q65" s="247"/>
      <c r="R65" s="247"/>
      <c r="S65" s="247"/>
      <c r="T65" s="247"/>
      <c r="U65" s="247"/>
    </row>
    <row r="66" spans="1:21" x14ac:dyDescent="0.2">
      <c r="A66" s="247"/>
      <c r="B66" s="885"/>
      <c r="C66" s="247"/>
      <c r="D66" s="247"/>
      <c r="E66" s="247"/>
      <c r="F66" s="247"/>
      <c r="G66" s="307"/>
      <c r="H66" s="247"/>
      <c r="I66" s="247"/>
      <c r="J66" s="247"/>
      <c r="K66" s="247"/>
      <c r="L66" s="247"/>
      <c r="M66" s="247"/>
      <c r="N66" s="247"/>
      <c r="O66" s="247"/>
      <c r="P66" s="247"/>
      <c r="Q66" s="247"/>
      <c r="R66" s="247"/>
      <c r="S66" s="247"/>
      <c r="T66" s="247"/>
      <c r="U66" s="247"/>
    </row>
    <row r="67" spans="1:21" x14ac:dyDescent="0.2">
      <c r="A67" s="247"/>
      <c r="B67" s="247"/>
      <c r="C67" s="247"/>
      <c r="D67" s="247"/>
      <c r="E67" s="247"/>
      <c r="F67" s="247"/>
      <c r="G67" s="307"/>
      <c r="H67" s="247"/>
      <c r="I67" s="247"/>
      <c r="J67" s="247"/>
      <c r="K67" s="247"/>
      <c r="L67" s="247"/>
      <c r="M67" s="247"/>
      <c r="N67" s="247"/>
      <c r="O67" s="247"/>
      <c r="P67" s="247"/>
      <c r="Q67" s="247"/>
      <c r="R67" s="247"/>
      <c r="S67" s="247"/>
      <c r="T67" s="247"/>
      <c r="U67" s="247"/>
    </row>
    <row r="68" spans="1:21" ht="14.25" x14ac:dyDescent="0.2">
      <c r="A68" s="247"/>
      <c r="B68" s="247"/>
      <c r="C68" s="247"/>
      <c r="D68" s="247"/>
      <c r="E68" s="2052" t="s">
        <v>701</v>
      </c>
      <c r="F68" s="2053"/>
      <c r="G68" s="2053"/>
      <c r="H68" s="2053"/>
      <c r="I68" s="2053"/>
      <c r="J68" s="2054"/>
      <c r="K68" s="247"/>
      <c r="L68" s="247"/>
      <c r="M68" s="247"/>
      <c r="N68" s="247"/>
      <c r="O68" s="247"/>
      <c r="P68" s="247"/>
      <c r="Q68" s="247"/>
      <c r="R68" s="247"/>
      <c r="S68" s="247"/>
      <c r="T68" s="247"/>
      <c r="U68" s="247"/>
    </row>
    <row r="69" spans="1:21" x14ac:dyDescent="0.2">
      <c r="A69" s="247"/>
      <c r="B69" s="247"/>
      <c r="C69" s="247"/>
      <c r="D69" s="247"/>
      <c r="E69" s="247"/>
      <c r="F69" s="247"/>
      <c r="G69" s="307"/>
      <c r="H69" s="247"/>
      <c r="I69" s="247"/>
      <c r="J69" s="247"/>
      <c r="K69" s="247"/>
      <c r="L69" s="247"/>
      <c r="M69" s="247"/>
      <c r="N69" s="247"/>
      <c r="O69" s="247"/>
      <c r="P69" s="247"/>
      <c r="Q69" s="247"/>
      <c r="R69" s="247"/>
      <c r="S69" s="247"/>
      <c r="T69" s="247"/>
      <c r="U69" s="247"/>
    </row>
    <row r="70" spans="1:21" x14ac:dyDescent="0.2">
      <c r="A70" s="247"/>
      <c r="B70" s="247"/>
      <c r="C70" s="247"/>
      <c r="D70" s="247"/>
      <c r="E70" s="2048"/>
      <c r="F70" s="2048"/>
      <c r="G70" s="2048"/>
      <c r="H70" s="2048"/>
      <c r="I70" s="2048"/>
      <c r="J70" s="2048"/>
      <c r="K70" s="2048"/>
      <c r="L70" s="247"/>
      <c r="M70" s="247"/>
      <c r="N70" s="247"/>
      <c r="O70" s="247"/>
      <c r="P70" s="247"/>
      <c r="Q70" s="247"/>
      <c r="R70" s="247"/>
      <c r="S70" s="247"/>
      <c r="T70" s="247"/>
      <c r="U70" s="247"/>
    </row>
    <row r="71" spans="1:21" x14ac:dyDescent="0.2">
      <c r="A71" s="247"/>
      <c r="B71" s="247"/>
      <c r="C71" s="247"/>
      <c r="D71" s="247"/>
      <c r="E71" s="2048"/>
      <c r="F71" s="2048"/>
      <c r="G71" s="2048"/>
      <c r="H71" s="2048"/>
      <c r="I71" s="2048"/>
      <c r="J71" s="2048"/>
      <c r="K71" s="2048"/>
      <c r="L71" s="247"/>
      <c r="M71" s="247"/>
      <c r="N71" s="247"/>
      <c r="O71" s="247"/>
      <c r="P71" s="247"/>
      <c r="Q71" s="247"/>
      <c r="R71" s="247"/>
      <c r="S71" s="247"/>
      <c r="T71" s="247"/>
      <c r="U71" s="247"/>
    </row>
    <row r="72" spans="1:21" x14ac:dyDescent="0.2">
      <c r="A72" s="247"/>
      <c r="B72" s="247"/>
      <c r="C72" s="247"/>
      <c r="D72" s="247"/>
      <c r="E72" s="2048"/>
      <c r="F72" s="2048"/>
      <c r="G72" s="2048"/>
      <c r="H72" s="2048"/>
      <c r="I72" s="2048"/>
      <c r="J72" s="2048"/>
      <c r="K72" s="2048"/>
      <c r="L72" s="247"/>
      <c r="M72" s="247"/>
      <c r="N72" s="247"/>
      <c r="O72" s="247"/>
      <c r="P72" s="247"/>
      <c r="Q72" s="247"/>
      <c r="R72" s="247"/>
      <c r="S72" s="247"/>
      <c r="T72" s="247"/>
      <c r="U72" s="247"/>
    </row>
    <row r="73" spans="1:21" x14ac:dyDescent="0.2">
      <c r="A73" s="247"/>
      <c r="B73" s="247"/>
      <c r="C73" s="247"/>
      <c r="D73" s="247"/>
      <c r="E73" s="2048"/>
      <c r="F73" s="2048"/>
      <c r="G73" s="2048"/>
      <c r="H73" s="2048"/>
      <c r="I73" s="2048"/>
      <c r="J73" s="2048"/>
      <c r="K73" s="2048"/>
      <c r="L73" s="247"/>
      <c r="M73" s="247"/>
      <c r="N73" s="247"/>
      <c r="O73" s="247"/>
      <c r="P73" s="247"/>
      <c r="Q73" s="247"/>
      <c r="R73" s="247"/>
      <c r="S73" s="247"/>
      <c r="T73" s="247"/>
      <c r="U73" s="247"/>
    </row>
    <row r="74" spans="1:21" x14ac:dyDescent="0.2">
      <c r="A74" s="247"/>
      <c r="B74" s="247"/>
      <c r="C74" s="247"/>
      <c r="D74" s="247"/>
      <c r="E74" s="2048"/>
      <c r="F74" s="2048"/>
      <c r="G74" s="2048"/>
      <c r="H74" s="2048"/>
      <c r="I74" s="2048"/>
      <c r="J74" s="2048"/>
      <c r="K74" s="2048"/>
      <c r="L74" s="247"/>
      <c r="M74" s="247"/>
      <c r="N74" s="247"/>
      <c r="O74" s="247"/>
      <c r="P74" s="247"/>
      <c r="Q74" s="247"/>
      <c r="R74" s="247"/>
      <c r="S74" s="247"/>
      <c r="T74" s="247"/>
      <c r="U74" s="247"/>
    </row>
    <row r="75" spans="1:21" x14ac:dyDescent="0.2">
      <c r="A75" s="247"/>
      <c r="B75" s="247"/>
      <c r="C75" s="247"/>
      <c r="D75" s="247"/>
      <c r="E75" s="247"/>
      <c r="F75" s="247"/>
      <c r="G75" s="307"/>
      <c r="H75" s="247"/>
      <c r="I75" s="247"/>
      <c r="J75" s="247"/>
      <c r="K75" s="247"/>
      <c r="L75" s="247"/>
      <c r="M75" s="247"/>
      <c r="N75" s="247"/>
      <c r="O75" s="247"/>
      <c r="P75" s="247"/>
      <c r="Q75" s="247"/>
      <c r="R75" s="247"/>
      <c r="S75" s="247"/>
      <c r="T75" s="247"/>
      <c r="U75" s="247"/>
    </row>
    <row r="76" spans="1:21" x14ac:dyDescent="0.2">
      <c r="A76" s="247"/>
      <c r="B76" s="247"/>
      <c r="C76" s="247"/>
      <c r="D76" s="247"/>
      <c r="E76" s="247"/>
      <c r="F76" s="247"/>
      <c r="G76" s="307"/>
      <c r="H76" s="247"/>
      <c r="I76" s="247"/>
      <c r="J76" s="247"/>
      <c r="K76" s="247"/>
      <c r="L76" s="247"/>
      <c r="M76" s="247"/>
      <c r="N76" s="247"/>
      <c r="O76" s="247"/>
      <c r="P76" s="247"/>
      <c r="Q76" s="247"/>
      <c r="R76" s="247"/>
      <c r="S76" s="247"/>
      <c r="T76" s="247"/>
      <c r="U76" s="247"/>
    </row>
    <row r="77" spans="1:21" s="247" customFormat="1" x14ac:dyDescent="0.2">
      <c r="G77" s="307"/>
    </row>
    <row r="78" spans="1:21" s="247" customFormat="1" x14ac:dyDescent="0.2">
      <c r="G78" s="307"/>
    </row>
    <row r="79" spans="1:21" s="247" customFormat="1" x14ac:dyDescent="0.2">
      <c r="G79" s="307"/>
    </row>
    <row r="80" spans="1:21" s="247" customFormat="1" x14ac:dyDescent="0.2">
      <c r="G80" s="307"/>
    </row>
    <row r="81" spans="7:7" s="247" customFormat="1" x14ac:dyDescent="0.2">
      <c r="G81" s="307"/>
    </row>
    <row r="82" spans="7:7" s="247" customFormat="1" x14ac:dyDescent="0.2">
      <c r="G82" s="307"/>
    </row>
    <row r="83" spans="7:7" s="247" customFormat="1" x14ac:dyDescent="0.2">
      <c r="G83" s="307"/>
    </row>
    <row r="84" spans="7:7" s="247" customFormat="1" x14ac:dyDescent="0.2">
      <c r="G84" s="307"/>
    </row>
    <row r="85" spans="7:7" s="247" customFormat="1" x14ac:dyDescent="0.2">
      <c r="G85" s="307"/>
    </row>
    <row r="86" spans="7:7" s="247" customFormat="1" x14ac:dyDescent="0.2">
      <c r="G86" s="307"/>
    </row>
    <row r="87" spans="7:7" s="247" customFormat="1" x14ac:dyDescent="0.2">
      <c r="G87" s="307"/>
    </row>
    <row r="88" spans="7:7" s="247" customFormat="1" x14ac:dyDescent="0.2">
      <c r="G88" s="307"/>
    </row>
    <row r="89" spans="7:7" s="247" customFormat="1" x14ac:dyDescent="0.2">
      <c r="G89" s="307"/>
    </row>
    <row r="90" spans="7:7" s="247" customFormat="1" x14ac:dyDescent="0.2">
      <c r="G90" s="307"/>
    </row>
    <row r="91" spans="7:7" s="247" customFormat="1" x14ac:dyDescent="0.2">
      <c r="G91" s="307"/>
    </row>
    <row r="92" spans="7:7" s="247" customFormat="1" x14ac:dyDescent="0.2">
      <c r="G92" s="307"/>
    </row>
    <row r="93" spans="7:7" s="247" customFormat="1" x14ac:dyDescent="0.2">
      <c r="G93" s="307"/>
    </row>
    <row r="94" spans="7:7" s="247" customFormat="1" x14ac:dyDescent="0.2">
      <c r="G94" s="307"/>
    </row>
    <row r="95" spans="7:7" s="247" customFormat="1" x14ac:dyDescent="0.2">
      <c r="G95" s="307"/>
    </row>
    <row r="96" spans="7:7" s="247" customFormat="1" x14ac:dyDescent="0.2">
      <c r="G96" s="307"/>
    </row>
    <row r="97" spans="1:9" s="247" customFormat="1" ht="14.25" customHeight="1" x14ac:dyDescent="0.2">
      <c r="A97" s="883"/>
      <c r="B97" s="883"/>
      <c r="C97" s="883"/>
      <c r="D97" s="883"/>
      <c r="E97" s="883"/>
      <c r="F97" s="883"/>
      <c r="G97" s="884"/>
      <c r="H97" s="883"/>
      <c r="I97" s="883"/>
    </row>
    <row r="98" spans="1:9" s="247" customFormat="1" ht="14.25" customHeight="1" x14ac:dyDescent="0.2">
      <c r="A98" s="883"/>
      <c r="B98" s="883"/>
      <c r="C98" s="883"/>
      <c r="D98" s="883"/>
      <c r="E98" s="883"/>
      <c r="F98" s="883"/>
      <c r="G98" s="884"/>
      <c r="H98" s="883"/>
      <c r="I98" s="883"/>
    </row>
    <row r="99" spans="1:9" s="247" customFormat="1" ht="14.25" customHeight="1" x14ac:dyDescent="0.2">
      <c r="A99" s="883"/>
      <c r="B99" s="883"/>
      <c r="C99" s="883"/>
      <c r="D99" s="883"/>
      <c r="E99" s="883"/>
      <c r="F99" s="883"/>
      <c r="G99" s="884"/>
      <c r="H99" s="883"/>
      <c r="I99" s="883"/>
    </row>
    <row r="100" spans="1:9" s="247" customFormat="1" ht="14.25" customHeight="1" x14ac:dyDescent="0.2">
      <c r="A100" s="883"/>
      <c r="B100" s="883"/>
      <c r="C100" s="883"/>
      <c r="D100" s="883"/>
      <c r="E100" s="883"/>
      <c r="F100" s="883"/>
      <c r="G100" s="884"/>
      <c r="H100" s="883"/>
      <c r="I100" s="883"/>
    </row>
    <row r="101" spans="1:9" s="1261" customFormat="1" ht="14.25" hidden="1" customHeight="1" x14ac:dyDescent="0.2">
      <c r="A101" s="1322" t="s">
        <v>373</v>
      </c>
      <c r="B101" s="1323">
        <f>IFERROR(VLOOKUP($A101,'Cash Forecast_8A'!$D$200:$L$203,2,FALSE),"")</f>
        <v>1770367.34391409</v>
      </c>
      <c r="C101" s="1323">
        <f>IFERROR(VLOOKUP($A101,'Cash Forecast_8A'!$D$200:$L$203,3,FALSE),"")</f>
        <v>1147399.2977235899</v>
      </c>
      <c r="D101" s="1323">
        <f>IFERROR(VLOOKUP($A101,'Cash Forecast_8A'!$D$200:$L$203,4,FALSE),"")</f>
        <v>629617.86680434004</v>
      </c>
      <c r="E101" s="1323">
        <f>IFERROR(VLOOKUP($A101,'Cash Forecast_8A'!$D$200:$L$203,5,FALSE),"")</f>
        <v>504515.55248114403</v>
      </c>
      <c r="F101" s="1323">
        <f>IFERROR(VLOOKUP($A101,'Cash Forecast_8A'!$D$200:$L$203,6,FALSE),"")</f>
        <v>4051900.0609231642</v>
      </c>
      <c r="G101" s="1323">
        <f>IFERROR(VLOOKUP($A101,'Cash Forecast_8A'!$D$200:$L$203,7,FALSE),"")</f>
        <v>452150.714957088</v>
      </c>
      <c r="H101" s="1323">
        <f>IFERROR(VLOOKUP($A101,'Cash Forecast_8A'!$D$200:$L$203,8,FALSE),"")</f>
        <v>272476.33119440399</v>
      </c>
      <c r="I101" s="1323">
        <f>IFERROR(VLOOKUP($A101,'Cash Forecast_8A'!$D$200:$L$203,9,FALSE),"")</f>
        <v>724627.04615149205</v>
      </c>
    </row>
    <row r="102" spans="1:9" s="1261" customFormat="1" ht="14.25" hidden="1" customHeight="1" x14ac:dyDescent="0.2">
      <c r="A102" s="1322" t="s">
        <v>372</v>
      </c>
      <c r="B102" s="1323">
        <f>IFERROR(VLOOKUP($A102,'Cash Forecast_8A'!$D$200:$L$203,2,FALSE),"")</f>
        <v>0</v>
      </c>
      <c r="C102" s="1323">
        <f>IFERROR(VLOOKUP($A102,'Cash Forecast_8A'!$D$200:$L$203,3,FALSE),"")</f>
        <v>123630.08</v>
      </c>
      <c r="D102" s="1323">
        <f>IFERROR(VLOOKUP($A102,'Cash Forecast_8A'!$D$200:$L$203,4,FALSE),"")</f>
        <v>0</v>
      </c>
      <c r="E102" s="1323">
        <f>IFERROR(VLOOKUP($A102,'Cash Forecast_8A'!$D$200:$L$203,5,FALSE),"")</f>
        <v>50000</v>
      </c>
      <c r="F102" s="1323">
        <f>IFERROR(VLOOKUP($A102,'Cash Forecast_8A'!$D$200:$L$203,6,FALSE),"")</f>
        <v>173630.08000000002</v>
      </c>
      <c r="G102" s="1323">
        <f>IFERROR(VLOOKUP($A102,'Cash Forecast_8A'!$D$200:$L$203,7,FALSE),"")</f>
        <v>0</v>
      </c>
      <c r="H102" s="1323">
        <f>IFERROR(VLOOKUP($A102,'Cash Forecast_8A'!$D$200:$L$203,8,FALSE),"")</f>
        <v>0</v>
      </c>
      <c r="I102" s="1323">
        <f>IFERROR(VLOOKUP($A102,'Cash Forecast_8A'!$D$200:$L$203,9,FALSE),"")</f>
        <v>0</v>
      </c>
    </row>
    <row r="103" spans="1:9" s="1261" customFormat="1" ht="14.25" hidden="1" customHeight="1" x14ac:dyDescent="0.2">
      <c r="A103" s="1322" t="s">
        <v>371</v>
      </c>
      <c r="B103" s="1323">
        <f>IFERROR(VLOOKUP($A103,'Cash Forecast_8A'!$D$200:$L$203,2,FALSE),"")</f>
        <v>1483468.8</v>
      </c>
      <c r="C103" s="1323">
        <f>IFERROR(VLOOKUP($A103,'Cash Forecast_8A'!$D$200:$L$203,3,FALSE),"")</f>
        <v>1767228.99</v>
      </c>
      <c r="D103" s="1323">
        <f>IFERROR(VLOOKUP($A103,'Cash Forecast_8A'!$D$200:$L$203,4,FALSE),"")</f>
        <v>1127379.93</v>
      </c>
      <c r="E103" s="1323">
        <f>IFERROR(VLOOKUP($A103,'Cash Forecast_8A'!$D$200:$L$203,5,FALSE),"")</f>
        <v>1057286.42</v>
      </c>
      <c r="F103" s="1323">
        <f>IFERROR(VLOOKUP($A103,'Cash Forecast_8A'!$D$200:$L$203,6,FALSE),"")</f>
        <v>5435364.1399999997</v>
      </c>
      <c r="G103" s="1323">
        <f>IFERROR(VLOOKUP($A103,'Cash Forecast_8A'!$D$200:$L$203,7,FALSE),"")</f>
        <v>0</v>
      </c>
      <c r="H103" s="1323">
        <f>IFERROR(VLOOKUP($A103,'Cash Forecast_8A'!$D$200:$L$203,8,FALSE),"")</f>
        <v>0</v>
      </c>
      <c r="I103" s="1323">
        <f>IFERROR(VLOOKUP($A103,'Cash Forecast_8A'!$D$200:$L$203,9,FALSE),"")</f>
        <v>0</v>
      </c>
    </row>
    <row r="104" spans="1:9" s="1261" customFormat="1" ht="14.25" hidden="1" x14ac:dyDescent="0.2">
      <c r="A104" s="1322" t="s">
        <v>370</v>
      </c>
      <c r="B104" s="1323">
        <f>IFERROR(VLOOKUP($A104,'Cash Forecast_8A'!$D$200:$L$203,2,FALSE),"")</f>
        <v>0</v>
      </c>
      <c r="C104" s="1323">
        <f>IFERROR(VLOOKUP($A104,'Cash Forecast_8A'!$D$200:$L$203,3,FALSE),"")</f>
        <v>0</v>
      </c>
      <c r="D104" s="1323">
        <f>IFERROR(VLOOKUP($A104,'Cash Forecast_8A'!$D$200:$L$203,4,FALSE),"")</f>
        <v>0</v>
      </c>
      <c r="E104" s="1323">
        <f>IFERROR(VLOOKUP($A104,'Cash Forecast_8A'!$D$200:$L$203,5,FALSE),"")</f>
        <v>0</v>
      </c>
      <c r="F104" s="1323">
        <f>IFERROR(VLOOKUP($A104,'Cash Forecast_8A'!$D$200:$L$203,6,FALSE),"")</f>
        <v>0</v>
      </c>
      <c r="G104" s="1323">
        <f>IFERROR(VLOOKUP($A104,'Cash Forecast_8A'!$D$200:$L$203,7,FALSE),"")</f>
        <v>0</v>
      </c>
      <c r="H104" s="1323">
        <f>IFERROR(VLOOKUP($A104,'Cash Forecast_8A'!$D$200:$L$203,8,FALSE),"")</f>
        <v>0</v>
      </c>
      <c r="I104" s="1323">
        <f>IFERROR(VLOOKUP($A104,'Cash Forecast_8A'!$D$200:$L$203,9,FALSE),"")</f>
        <v>0</v>
      </c>
    </row>
    <row r="105" spans="1:9" s="1261" customFormat="1" ht="14.25" hidden="1" x14ac:dyDescent="0.2">
      <c r="A105" s="1322" t="s">
        <v>372</v>
      </c>
      <c r="B105" s="1323">
        <f>IFERROR(VLOOKUP($A105,'Cash Forecast_8A'!$D$205:$L$207,2,FALSE),"")</f>
        <v>0</v>
      </c>
      <c r="C105" s="1323">
        <f>IFERROR(VLOOKUP($A105,'Cash Forecast_8A'!$D$205:$L$207,3,FALSE),"")</f>
        <v>0</v>
      </c>
      <c r="D105" s="1323">
        <f>IFERROR(VLOOKUP($A105,'Cash Forecast_8A'!$D$205:$L$207,4,FALSE),"")</f>
        <v>0</v>
      </c>
      <c r="E105" s="1323">
        <f>IFERROR(VLOOKUP($A105,'Cash Forecast_8A'!$D$205:$L$207,5,FALSE),"")</f>
        <v>0</v>
      </c>
      <c r="F105" s="1323">
        <f>IFERROR(VLOOKUP($A105,'Cash Forecast_8A'!$D$205:$L$207,6,FALSE),"")</f>
        <v>0</v>
      </c>
      <c r="G105" s="1323">
        <f>IFERROR(VLOOKUP($A105,'Cash Forecast_8A'!$D$205:$L$207,7,FALSE),"")</f>
        <v>0</v>
      </c>
      <c r="H105" s="1323">
        <f>IFERROR(VLOOKUP($A105,'Cash Forecast_8A'!$D$205:$L$207,8,FALSE),"")</f>
        <v>0</v>
      </c>
      <c r="I105" s="1323">
        <f>IFERROR(VLOOKUP($A105,'Cash Forecast_8A'!$D$205:$L$207,9,FALSE),"")</f>
        <v>0</v>
      </c>
    </row>
    <row r="106" spans="1:9" s="1261" customFormat="1" ht="14.25" hidden="1" x14ac:dyDescent="0.2">
      <c r="A106" s="1322" t="s">
        <v>371</v>
      </c>
      <c r="B106" s="1323">
        <f>IFERROR(VLOOKUP($A106,'Cash Forecast_8A'!$D$205:$L$207,2,FALSE),"")</f>
        <v>0</v>
      </c>
      <c r="C106" s="1323">
        <f>IFERROR(VLOOKUP($A106,'Cash Forecast_8A'!$D$205:$L$207,3,FALSE),"")</f>
        <v>0</v>
      </c>
      <c r="D106" s="1323">
        <f>IFERROR(VLOOKUP($A106,'Cash Forecast_8A'!$D$205:$L$207,4,FALSE),"")</f>
        <v>0</v>
      </c>
      <c r="E106" s="1323">
        <f>IFERROR(VLOOKUP($A106,'Cash Forecast_8A'!$D$205:$L$207,5,FALSE),"")</f>
        <v>0</v>
      </c>
      <c r="F106" s="1323">
        <f>IFERROR(VLOOKUP($A106,'Cash Forecast_8A'!$D$205:$L$207,6,FALSE),"")</f>
        <v>0</v>
      </c>
      <c r="G106" s="1323">
        <f>IFERROR(VLOOKUP($A106,'Cash Forecast_8A'!$D$205:$L$207,7,FALSE),"")</f>
        <v>0</v>
      </c>
      <c r="H106" s="1323">
        <f>IFERROR(VLOOKUP($A106,'Cash Forecast_8A'!$D$205:$L$207,8,FALSE),"")</f>
        <v>0</v>
      </c>
      <c r="I106" s="1323">
        <f>IFERROR(VLOOKUP($A106,'Cash Forecast_8A'!$D$205:$L$207,9,FALSE),"")</f>
        <v>0</v>
      </c>
    </row>
    <row r="107" spans="1:9" s="1261" customFormat="1" ht="14.25" hidden="1" x14ac:dyDescent="0.2">
      <c r="A107" s="1322" t="s">
        <v>370</v>
      </c>
      <c r="B107" s="1323">
        <f>IFERROR(VLOOKUP($A107,'Cash Forecast_8A'!$D$205:$L$207,2,FALSE),"")</f>
        <v>0</v>
      </c>
      <c r="C107" s="1323">
        <f>IFERROR(VLOOKUP($A107,'Cash Forecast_8A'!$D$205:$L$207,3,FALSE),"")</f>
        <v>0</v>
      </c>
      <c r="D107" s="1323">
        <f>IFERROR(VLOOKUP($A107,'Cash Forecast_8A'!$D$205:$L$207,4,FALSE),"")</f>
        <v>0</v>
      </c>
      <c r="E107" s="1323">
        <f>IFERROR(VLOOKUP($A107,'Cash Forecast_8A'!$D$205:$L$207,5,FALSE),"")</f>
        <v>0</v>
      </c>
      <c r="F107" s="1323">
        <f>IFERROR(VLOOKUP($A107,'Cash Forecast_8A'!$D$205:$L$207,6,FALSE),"")</f>
        <v>0</v>
      </c>
      <c r="G107" s="1323">
        <f>IFERROR(VLOOKUP($A107,'Cash Forecast_8A'!$D$205:$L$207,7,FALSE),"")</f>
        <v>0</v>
      </c>
      <c r="H107" s="1323">
        <f>IFERROR(VLOOKUP($A107,'Cash Forecast_8A'!$D$205:$L$207,8,FALSE),"")</f>
        <v>0</v>
      </c>
      <c r="I107" s="1323">
        <f>IFERROR(VLOOKUP($A107,'Cash Forecast_8A'!$D$205:$L$207,9,FALSE),"")</f>
        <v>0</v>
      </c>
    </row>
    <row r="108" spans="1:9" s="247" customFormat="1" hidden="1" x14ac:dyDescent="0.2">
      <c r="A108" s="883"/>
      <c r="B108" s="883"/>
      <c r="C108" s="883"/>
      <c r="D108" s="883"/>
      <c r="E108" s="883"/>
      <c r="F108" s="883"/>
      <c r="G108" s="884"/>
      <c r="H108" s="883"/>
      <c r="I108" s="883"/>
    </row>
    <row r="109" spans="1:9" s="247" customFormat="1" x14ac:dyDescent="0.2">
      <c r="A109" s="883"/>
      <c r="B109" s="883"/>
      <c r="C109" s="883"/>
      <c r="D109" s="883"/>
      <c r="E109" s="883"/>
      <c r="F109" s="883"/>
      <c r="G109" s="884"/>
      <c r="H109" s="883"/>
      <c r="I109" s="883"/>
    </row>
    <row r="110" spans="1:9" s="247" customFormat="1" x14ac:dyDescent="0.2">
      <c r="A110" s="883"/>
      <c r="B110" s="883"/>
      <c r="C110" s="883"/>
      <c r="D110" s="883"/>
      <c r="E110" s="883"/>
      <c r="F110" s="883"/>
      <c r="G110" s="884"/>
      <c r="H110" s="883"/>
      <c r="I110" s="883"/>
    </row>
    <row r="111" spans="1:9" s="247" customFormat="1" x14ac:dyDescent="0.2">
      <c r="A111" s="883"/>
      <c r="B111" s="883"/>
      <c r="C111" s="883"/>
      <c r="D111" s="883"/>
      <c r="E111" s="883"/>
      <c r="F111" s="883"/>
      <c r="G111" s="884"/>
      <c r="H111" s="883"/>
      <c r="I111" s="883"/>
    </row>
    <row r="112" spans="1:9" s="247" customFormat="1" x14ac:dyDescent="0.2">
      <c r="G112" s="307"/>
    </row>
    <row r="113" spans="7:7" s="247" customFormat="1" x14ac:dyDescent="0.2">
      <c r="G113" s="307"/>
    </row>
    <row r="114" spans="7:7" s="247" customFormat="1" x14ac:dyDescent="0.2">
      <c r="G114" s="307"/>
    </row>
    <row r="115" spans="7:7" s="247" customFormat="1" x14ac:dyDescent="0.2">
      <c r="G115" s="307"/>
    </row>
    <row r="116" spans="7:7" s="247" customFormat="1" x14ac:dyDescent="0.2">
      <c r="G116" s="307"/>
    </row>
    <row r="117" spans="7:7" s="247" customFormat="1" x14ac:dyDescent="0.2">
      <c r="G117" s="307"/>
    </row>
    <row r="118" spans="7:7" x14ac:dyDescent="0.2">
      <c r="G118" s="307"/>
    </row>
    <row r="119" spans="7:7" x14ac:dyDescent="0.2">
      <c r="G119" s="307"/>
    </row>
    <row r="120" spans="7:7" x14ac:dyDescent="0.2">
      <c r="G120" s="307"/>
    </row>
    <row r="121" spans="7:7" x14ac:dyDescent="0.2">
      <c r="G121" s="307"/>
    </row>
  </sheetData>
  <sheetProtection algorithmName="SHA-512" hashValue="Obhsraxec0MTSO5mAECvVR1G8ZTsY3UABEMJlOoUWJrIGwKvHpnl3k4017BCMfs7hRFTNARPpqw7PGwXYwohPg==" saltValue="CemSDFviMujMPnpPyeH7Jw==" spinCount="100000" sheet="1" formatColumns="0" formatRows="0" sort="0" autoFilter="0"/>
  <mergeCells count="23">
    <mergeCell ref="E63:K63"/>
    <mergeCell ref="E64:K64"/>
    <mergeCell ref="E65:K65"/>
    <mergeCell ref="E68:J68"/>
    <mergeCell ref="E70:K74"/>
    <mergeCell ref="B10:E10"/>
    <mergeCell ref="H10:I10"/>
    <mergeCell ref="P10:X27"/>
    <mergeCell ref="L15:L16"/>
    <mergeCell ref="L17:L18"/>
    <mergeCell ref="A33:X33"/>
    <mergeCell ref="P34:X34"/>
    <mergeCell ref="B36:E36"/>
    <mergeCell ref="H36:I36"/>
    <mergeCell ref="P36:X53"/>
    <mergeCell ref="L41:L42"/>
    <mergeCell ref="L43:L44"/>
    <mergeCell ref="A1:R1"/>
    <mergeCell ref="E3:H3"/>
    <mergeCell ref="E4:H4"/>
    <mergeCell ref="A7:X7"/>
    <mergeCell ref="P8:X8"/>
    <mergeCell ref="A3:D4"/>
  </mergeCells>
  <conditionalFormatting sqref="L15:L16">
    <cfRule type="expression" dxfId="36" priority="19">
      <formula>L15="WARNING - Cash in Transit not matching"</formula>
    </cfRule>
  </conditionalFormatting>
  <conditionalFormatting sqref="L17:L18">
    <cfRule type="expression" dxfId="35" priority="18">
      <formula>L17="WARNING - Cash in Transit not matching"</formula>
    </cfRule>
  </conditionalFormatting>
  <conditionalFormatting sqref="K24">
    <cfRule type="expression" dxfId="34" priority="17">
      <formula>K24="WARNING - Sum not matching"</formula>
    </cfRule>
  </conditionalFormatting>
  <conditionalFormatting sqref="K24">
    <cfRule type="expression" dxfId="33" priority="16">
      <formula>K24="WARNING - Sum not matching"</formula>
    </cfRule>
  </conditionalFormatting>
  <conditionalFormatting sqref="K25">
    <cfRule type="expression" dxfId="32" priority="15">
      <formula>K25="WARNING - Sum not matching"</formula>
    </cfRule>
  </conditionalFormatting>
  <conditionalFormatting sqref="K25">
    <cfRule type="expression" dxfId="31" priority="14">
      <formula>K25="WARNING - Sum not matching"</formula>
    </cfRule>
  </conditionalFormatting>
  <conditionalFormatting sqref="K26">
    <cfRule type="expression" dxfId="30" priority="13">
      <formula>K26="WARNING - Sum not matching"</formula>
    </cfRule>
  </conditionalFormatting>
  <conditionalFormatting sqref="K26">
    <cfRule type="expression" dxfId="29" priority="12">
      <formula>K26="WARNING - Sum not matching"</formula>
    </cfRule>
  </conditionalFormatting>
  <conditionalFormatting sqref="K29">
    <cfRule type="expression" dxfId="28" priority="11">
      <formula>K29="WARNING - Sum not matching"</formula>
    </cfRule>
  </conditionalFormatting>
  <conditionalFormatting sqref="L41:L42">
    <cfRule type="expression" dxfId="27" priority="10">
      <formula>L41="WARNING - Cash in Transit not matching"</formula>
    </cfRule>
  </conditionalFormatting>
  <conditionalFormatting sqref="L43:L44">
    <cfRule type="expression" dxfId="26" priority="9">
      <formula>L43="WARNING - Cash in Transit not matching"</formula>
    </cfRule>
  </conditionalFormatting>
  <conditionalFormatting sqref="K50">
    <cfRule type="expression" dxfId="25" priority="8">
      <formula>K50="WARNING - Sum not matching"</formula>
    </cfRule>
  </conditionalFormatting>
  <conditionalFormatting sqref="K50">
    <cfRule type="expression" dxfId="24" priority="7">
      <formula>K50="WARNING - Sum not matching"</formula>
    </cfRule>
  </conditionalFormatting>
  <conditionalFormatting sqref="K51">
    <cfRule type="expression" dxfId="23" priority="6">
      <formula>K51="WARNING - Sum not matching"</formula>
    </cfRule>
  </conditionalFormatting>
  <conditionalFormatting sqref="K51">
    <cfRule type="expression" dxfId="22" priority="5">
      <formula>K51="WARNING - Sum not matching"</formula>
    </cfRule>
  </conditionalFormatting>
  <conditionalFormatting sqref="K52">
    <cfRule type="expression" dxfId="21" priority="4">
      <formula>K52="WARNING - Sum not matching"</formula>
    </cfRule>
  </conditionalFormatting>
  <conditionalFormatting sqref="K52">
    <cfRule type="expression" dxfId="20" priority="3">
      <formula>K52="WARNING - Sum not matching"</formula>
    </cfRule>
  </conditionalFormatting>
  <conditionalFormatting sqref="K55">
    <cfRule type="expression" dxfId="19" priority="2">
      <formula>K55="WARNING - Sum not matching"</formula>
    </cfRule>
  </conditionalFormatting>
  <pageMargins left="0.70866141732283472" right="0.70866141732283472" top="0.74803149606299213" bottom="0.74803149606299213" header="0.31496062992125984" footer="0.31496062992125984"/>
  <pageSetup paperSize="8" scale="51" orientation="landscape" r:id="rId1"/>
  <extLst>
    <ext xmlns:x14="http://schemas.microsoft.com/office/spreadsheetml/2009/9/main" uri="{78C0D931-6437-407d-A8EE-F0AAD7539E65}">
      <x14:conditionalFormattings>
        <x14:conditionalFormatting xmlns:xm="http://schemas.microsoft.com/office/excel/2006/main">
          <x14:cfRule type="expression" priority="1" id="{FBC6BBA0-007E-473E-AB70-781F123F850A}">
            <xm:f>CoverSheet!$D$14="EUR"</xm:f>
            <x14:dxf>
              <numFmt numFmtId="190" formatCode="[$EUR]\ #,##0.00;[Red]\-[$EUR]\ #,##0.00"/>
            </x14:dxf>
          </x14:cfRule>
          <xm:sqref>B12:K13 B14:B19 C19:F19 H19:K19 B24:F27 H24:J27 K27 B38:F39 H38:K39 B40:B45 C45:F45 H45:K45 B50:F53 K53 H50:J53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theme="0"/>
  </sheetPr>
  <dimension ref="B4:L188"/>
  <sheetViews>
    <sheetView topLeftCell="A7" zoomScale="70" zoomScaleNormal="70" workbookViewId="0">
      <selection activeCell="B22" sqref="B22:B23"/>
    </sheetView>
  </sheetViews>
  <sheetFormatPr baseColWidth="10" defaultColWidth="9.140625" defaultRowHeight="15" x14ac:dyDescent="0.25"/>
  <cols>
    <col min="2" max="2" width="24.140625" bestFit="1" customWidth="1"/>
    <col min="3" max="3" width="23" bestFit="1" customWidth="1"/>
    <col min="4" max="4" width="49.140625" bestFit="1" customWidth="1"/>
    <col min="5" max="5" width="49.85546875" bestFit="1" customWidth="1"/>
    <col min="6" max="6" width="11.140625" bestFit="1" customWidth="1"/>
    <col min="9" max="9" width="48.140625" bestFit="1" customWidth="1"/>
    <col min="10" max="10" width="18.140625" bestFit="1" customWidth="1"/>
  </cols>
  <sheetData>
    <row r="4" spans="2:11" x14ac:dyDescent="0.25">
      <c r="B4" s="680" t="s">
        <v>576</v>
      </c>
    </row>
    <row r="5" spans="2:11" x14ac:dyDescent="0.25">
      <c r="B5" s="1365" t="s">
        <v>580</v>
      </c>
      <c r="C5" s="1365"/>
      <c r="D5" s="1365" t="s">
        <v>577</v>
      </c>
    </row>
    <row r="6" spans="2:11" hidden="1" x14ac:dyDescent="0.25">
      <c r="B6" s="1366" t="s">
        <v>579</v>
      </c>
      <c r="C6" s="1365"/>
      <c r="D6" s="1365" t="s">
        <v>578</v>
      </c>
    </row>
    <row r="7" spans="2:11" s="1267" customFormat="1" x14ac:dyDescent="0.25">
      <c r="B7" s="1366" t="s">
        <v>2623</v>
      </c>
      <c r="C7" s="1365"/>
      <c r="D7" s="1365" t="s">
        <v>2484</v>
      </c>
    </row>
    <row r="10" spans="2:11" x14ac:dyDescent="0.25">
      <c r="B10" s="680" t="s">
        <v>581</v>
      </c>
    </row>
    <row r="11" spans="2:11" x14ac:dyDescent="0.25">
      <c r="B11" s="1489" t="s">
        <v>63</v>
      </c>
      <c r="C11" s="1489" t="s">
        <v>582</v>
      </c>
      <c r="D11" s="1489" t="s">
        <v>583</v>
      </c>
      <c r="E11" s="1489" t="s">
        <v>584</v>
      </c>
      <c r="F11" s="1489" t="s">
        <v>585</v>
      </c>
      <c r="G11" s="1489" t="s">
        <v>586</v>
      </c>
      <c r="H11" s="1489" t="s">
        <v>587</v>
      </c>
      <c r="I11" s="1489" t="s">
        <v>588</v>
      </c>
      <c r="J11" s="1489" t="s">
        <v>589</v>
      </c>
      <c r="K11" s="1489" t="s">
        <v>203</v>
      </c>
    </row>
    <row r="12" spans="2:11" hidden="1" x14ac:dyDescent="0.25">
      <c r="B12" s="1490" t="s">
        <v>527</v>
      </c>
      <c r="C12" s="1489"/>
      <c r="D12" s="1489" t="s">
        <v>590</v>
      </c>
      <c r="E12" s="1489"/>
      <c r="F12" s="1489"/>
      <c r="G12" s="1489"/>
      <c r="H12" s="1489"/>
      <c r="I12" s="1489" t="str">
        <f t="array" ref="I12">IFERROR(INDEX($D$12:$D$26, MATCH(0, COUNTIF($I$11:I11, $D$12:$D$26&amp;"") + IF($D$12:$D$26="",1,0), 0)), "")</f>
        <v>[Module-Coverage-Intervention Reference (Name)]</v>
      </c>
      <c r="J12" s="1489" t="str">
        <f t="array" ref="J12">IFERROR(IF(INDEX($B$12:$B$26,MATCH(LEFT(I12,255),LEFT($D$12:$D$26,255),0))=0,"",INDEX($B$12:$B$26,MATCH(LEFT(I12,255),LEFT($D$12:$D$26,255),0))),"")</f>
        <v>[Name]</v>
      </c>
      <c r="K12" s="1489" t="s">
        <v>201</v>
      </c>
    </row>
    <row r="13" spans="2:11" s="1267" customFormat="1" x14ac:dyDescent="0.25">
      <c r="B13" s="1490" t="s">
        <v>2548</v>
      </c>
      <c r="C13" s="1489"/>
      <c r="D13" s="1489" t="s">
        <v>2624</v>
      </c>
      <c r="E13" s="1489"/>
      <c r="F13" s="1489"/>
      <c r="G13" s="1489"/>
      <c r="H13" s="1489"/>
      <c r="I13" s="1489" t="str">
        <f t="array" ref="I13">IFERROR(INDEX($D$12:$D$26, MATCH(0, COUNTIF($I$11:I12, $D$12:$D$26&amp;"") + IF($D$12:$D$26="",1,0), 0)), "")</f>
        <v>MCI-01233</v>
      </c>
      <c r="J13" s="1489" t="str">
        <f t="array" ref="J13">IFERROR(IF(INDEX($B$12:$B$26,MATCH(LEFT(I13,255),LEFT($D$12:$D$26,255),0))=0,"",INDEX($B$12:$B$26,MATCH(LEFT(I13,255),LEFT($D$12:$D$26,255),0))),"")</f>
        <v>COVID-19</v>
      </c>
      <c r="K13" s="1489" t="s">
        <v>2625</v>
      </c>
    </row>
    <row r="14" spans="2:11" s="1267" customFormat="1" x14ac:dyDescent="0.25">
      <c r="B14" s="1490" t="s">
        <v>2336</v>
      </c>
      <c r="C14" s="1489"/>
      <c r="D14" s="1489" t="s">
        <v>2626</v>
      </c>
      <c r="E14" s="1489"/>
      <c r="F14" s="1489"/>
      <c r="G14" s="1489"/>
      <c r="H14" s="1489"/>
      <c r="I14" s="1489" t="str">
        <f t="array" ref="I14">IFERROR(INDEX($D$12:$D$26, MATCH(0, COUNTIF($I$11:I13, $D$12:$D$26&amp;"") + IF($D$12:$D$26="",1,0), 0)), "")</f>
        <v>MCI-00008</v>
      </c>
      <c r="J14" s="1489" t="str">
        <f t="array" ref="J14">IFERROR(IF(INDEX($B$12:$B$26,MATCH(LEFT(I14,255),LEFT($D$12:$D$26,255),0))=0,"",INDEX($B$12:$B$26,MATCH(LEFT(I14,255),LEFT($D$12:$D$26,255),0))),"")</f>
        <v>TB care and prevention</v>
      </c>
      <c r="K14" s="1489" t="s">
        <v>2627</v>
      </c>
    </row>
    <row r="15" spans="2:11" s="1267" customFormat="1" x14ac:dyDescent="0.25">
      <c r="B15" s="1490" t="s">
        <v>2628</v>
      </c>
      <c r="C15" s="1489"/>
      <c r="D15" s="1489" t="s">
        <v>2629</v>
      </c>
      <c r="E15" s="1489"/>
      <c r="F15" s="1489"/>
      <c r="G15" s="1489"/>
      <c r="H15" s="1489"/>
      <c r="I15" s="1489" t="str">
        <f t="array" ref="I15">IFERROR(INDEX($D$12:$D$26, MATCH(0, COUNTIF($I$11:I14, $D$12:$D$26&amp;"") + IF($D$12:$D$26="",1,0), 0)), "")</f>
        <v>MCI-00009</v>
      </c>
      <c r="J15" s="1489" t="str">
        <f t="array" ref="J15">IFERROR(IF(INDEX($B$12:$B$26,MATCH(LEFT(I15,255),LEFT($D$12:$D$26,255),0))=0,"",INDEX($B$12:$B$26,MATCH(LEFT(I15,255),LEFT($D$12:$D$26,255),0))),"")</f>
        <v>TB/HIV</v>
      </c>
      <c r="K15" s="1489" t="s">
        <v>2630</v>
      </c>
    </row>
    <row r="16" spans="2:11" s="1267" customFormat="1" x14ac:dyDescent="0.25">
      <c r="B16" s="1490" t="s">
        <v>2351</v>
      </c>
      <c r="C16" s="1489"/>
      <c r="D16" s="1489" t="s">
        <v>2631</v>
      </c>
      <c r="E16" s="1489"/>
      <c r="F16" s="1489"/>
      <c r="G16" s="1489"/>
      <c r="H16" s="1489"/>
      <c r="I16" s="1489" t="str">
        <f t="array" ref="I16">IFERROR(INDEX($D$12:$D$26, MATCH(0, COUNTIF($I$11:I15, $D$12:$D$26&amp;"") + IF($D$12:$D$26="",1,0), 0)), "")</f>
        <v>MCI-00010</v>
      </c>
      <c r="J16" s="1489" t="str">
        <f t="array" ref="J16">IFERROR(IF(INDEX($B$12:$B$26,MATCH(LEFT(I16,255),LEFT($D$12:$D$26,255),0))=0,"",INDEX($B$12:$B$26,MATCH(LEFT(I16,255),LEFT($D$12:$D$26,255),0))),"")</f>
        <v>MDR-TB</v>
      </c>
      <c r="K16" s="1489" t="s">
        <v>2632</v>
      </c>
    </row>
    <row r="17" spans="2:12" s="1267" customFormat="1" x14ac:dyDescent="0.25">
      <c r="B17" s="1490" t="s">
        <v>2633</v>
      </c>
      <c r="C17" s="1489"/>
      <c r="D17" s="1489" t="s">
        <v>2634</v>
      </c>
      <c r="E17" s="1489"/>
      <c r="F17" s="1489"/>
      <c r="G17" s="1489"/>
      <c r="H17" s="1489"/>
      <c r="I17" s="1489" t="str">
        <f t="array" ref="I17">IFERROR(INDEX($D$12:$D$26, MATCH(0, COUNTIF($I$11:I16, $D$12:$D$26&amp;"") + IF($D$12:$D$26="",1,0), 0)), "")</f>
        <v>MCI-00014</v>
      </c>
      <c r="J17" s="1489" t="str">
        <f t="array" ref="J17">IFERROR(IF(INDEX($B$12:$B$26,MATCH(LEFT(I17,255),LEFT($D$12:$D$26,255),0))=0,"",INDEX($B$12:$B$26,MATCH(LEFT(I17,255),LEFT($D$12:$D$26,255),0))),"")</f>
        <v>RSSH: Integrated service delivery and quality improvement</v>
      </c>
      <c r="K17" s="1489" t="s">
        <v>2635</v>
      </c>
    </row>
    <row r="18" spans="2:12" s="1267" customFormat="1" x14ac:dyDescent="0.25">
      <c r="B18" s="1490" t="s">
        <v>2636</v>
      </c>
      <c r="C18" s="1489"/>
      <c r="D18" s="1489" t="s">
        <v>2637</v>
      </c>
      <c r="E18" s="1489"/>
      <c r="F18" s="1489"/>
      <c r="G18" s="1489"/>
      <c r="H18" s="1489"/>
      <c r="I18" s="1489" t="str">
        <f t="array" ref="I18">IFERROR(INDEX($D$12:$D$26, MATCH(0, COUNTIF($I$11:I17, $D$12:$D$26&amp;"") + IF($D$12:$D$26="",1,0), 0)), "")</f>
        <v>MCI-00015</v>
      </c>
      <c r="J18" s="1489" t="str">
        <f t="array" ref="J18">IFERROR(IF(INDEX($B$12:$B$26,MATCH(LEFT(I18,255),LEFT($D$12:$D$26,255),0))=0,"",INDEX($B$12:$B$26,MATCH(LEFT(I18,255),LEFT($D$12:$D$26,255),0))),"")</f>
        <v>RSSH: Human resources for health (HRH), including community health workers</v>
      </c>
      <c r="K18" s="1489" t="s">
        <v>2638</v>
      </c>
    </row>
    <row r="19" spans="2:12" s="1267" customFormat="1" x14ac:dyDescent="0.25">
      <c r="B19" s="1490" t="s">
        <v>2639</v>
      </c>
      <c r="C19" s="1489"/>
      <c r="D19" s="1489" t="s">
        <v>2640</v>
      </c>
      <c r="E19" s="1489"/>
      <c r="F19" s="1489"/>
      <c r="G19" s="1489"/>
      <c r="H19" s="1489"/>
      <c r="I19" s="1489" t="str">
        <f t="array" ref="I19">IFERROR(INDEX($D$12:$D$26, MATCH(0, COUNTIF($I$11:I18, $D$12:$D$26&amp;"") + IF($D$12:$D$26="",1,0), 0)), "")</f>
        <v>MCI-00016</v>
      </c>
      <c r="J19" s="1489" t="str">
        <f t="array" ref="J19">IFERROR(IF(INDEX($B$12:$B$26,MATCH(LEFT(I19,255),LEFT($D$12:$D$26,255),0))=0,"",INDEX($B$12:$B$26,MATCH(LEFT(I19,255),LEFT($D$12:$D$26,255),0))),"")</f>
        <v>RSSH: Procurement and supply chain management systems</v>
      </c>
      <c r="K19" s="1489" t="s">
        <v>2641</v>
      </c>
    </row>
    <row r="20" spans="2:12" s="1267" customFormat="1" x14ac:dyDescent="0.25">
      <c r="B20" s="1490" t="s">
        <v>2642</v>
      </c>
      <c r="C20" s="1489"/>
      <c r="D20" s="1489" t="s">
        <v>2643</v>
      </c>
      <c r="E20" s="1489"/>
      <c r="F20" s="1489"/>
      <c r="G20" s="1489"/>
      <c r="H20" s="1489"/>
      <c r="I20" s="1489" t="str">
        <f t="array" ref="I20">IFERROR(INDEX($D$12:$D$26, MATCH(0, COUNTIF($I$11:I19, $D$12:$D$26&amp;"") + IF($D$12:$D$26="",1,0), 0)), "")</f>
        <v>MCI-00019</v>
      </c>
      <c r="J20" s="1489" t="str">
        <f t="array" ref="J20">IFERROR(IF(INDEX($B$12:$B$26,MATCH(LEFT(I20,255),LEFT($D$12:$D$26,255),0))=0,"",INDEX($B$12:$B$26,MATCH(LEFT(I20,255),LEFT($D$12:$D$26,255),0))),"")</f>
        <v>RSSH: Financial management systems</v>
      </c>
      <c r="K20" s="1489" t="s">
        <v>2644</v>
      </c>
    </row>
    <row r="21" spans="2:12" s="1267" customFormat="1" x14ac:dyDescent="0.25">
      <c r="B21" s="1490" t="s">
        <v>2540</v>
      </c>
      <c r="C21" s="1489"/>
      <c r="D21" s="1489" t="s">
        <v>2645</v>
      </c>
      <c r="E21" s="1489"/>
      <c r="F21" s="1489"/>
      <c r="G21" s="1489"/>
      <c r="H21" s="1489"/>
      <c r="I21" s="1489" t="str">
        <f t="array" ref="I21">IFERROR(INDEX($D$12:$D$26, MATCH(0, COUNTIF($I$11:I20, $D$12:$D$26&amp;"") + IF($D$12:$D$26="",1,0), 0)), "")</f>
        <v>MCI-00021</v>
      </c>
      <c r="J21" s="1489" t="str">
        <f t="array" ref="J21">IFERROR(IF(INDEX($B$12:$B$26,MATCH(LEFT(I21,255),LEFT($D$12:$D$26,255),0))=0,"",INDEX($B$12:$B$26,MATCH(LEFT(I21,255),LEFT($D$12:$D$26,255),0))),"")</f>
        <v>RSSH: Community responses and systems</v>
      </c>
      <c r="K21" s="1489" t="s">
        <v>2646</v>
      </c>
    </row>
    <row r="22" spans="2:12" s="1267" customFormat="1" x14ac:dyDescent="0.25">
      <c r="B22" s="1490" t="s">
        <v>2524</v>
      </c>
      <c r="C22" s="1489"/>
      <c r="D22" s="1489" t="s">
        <v>2647</v>
      </c>
      <c r="E22" s="1489"/>
      <c r="F22" s="1489"/>
      <c r="G22" s="1489"/>
      <c r="H22" s="1489"/>
      <c r="I22" s="1489" t="str">
        <f t="array" ref="I22">IFERROR(INDEX($D$12:$D$26, MATCH(0, COUNTIF($I$11:I21, $D$12:$D$26&amp;"") + IF($D$12:$D$26="",1,0), 0)), "")</f>
        <v>MCI-00022</v>
      </c>
      <c r="J22" s="1489" t="str">
        <f t="array" ref="J22">IFERROR(IF(INDEX($B$12:$B$26,MATCH(LEFT(I22,255),LEFT($D$12:$D$26,255),0))=0,"",INDEX($B$12:$B$26,MATCH(LEFT(I22,255),LEFT($D$12:$D$26,255),0))),"")</f>
        <v>RSSH: Health management information systems and M&amp;E</v>
      </c>
      <c r="K22" s="1489" t="s">
        <v>2648</v>
      </c>
    </row>
    <row r="23" spans="2:12" s="1267" customFormat="1" x14ac:dyDescent="0.25">
      <c r="B23" s="1490" t="s">
        <v>2545</v>
      </c>
      <c r="C23" s="1489"/>
      <c r="D23" s="1489" t="s">
        <v>2649</v>
      </c>
      <c r="E23" s="1489"/>
      <c r="F23" s="1489"/>
      <c r="G23" s="1489"/>
      <c r="H23" s="1489"/>
      <c r="I23" s="1489" t="str">
        <f t="array" ref="I23">IFERROR(INDEX($D$12:$D$26, MATCH(0, COUNTIF($I$11:I22, $D$12:$D$26&amp;"") + IF($D$12:$D$26="",1,0), 0)), "")</f>
        <v>MCI-00023</v>
      </c>
      <c r="J23" s="1489" t="str">
        <f t="array" ref="J23">IFERROR(IF(INDEX($B$12:$B$26,MATCH(LEFT(I23,255),LEFT($D$12:$D$26,255),0))=0,"",INDEX($B$12:$B$26,MATCH(LEFT(I23,255),LEFT($D$12:$D$26,255),0))),"")</f>
        <v>Program management</v>
      </c>
      <c r="K23" s="1489" t="s">
        <v>2650</v>
      </c>
    </row>
    <row r="24" spans="2:12" s="1267" customFormat="1" x14ac:dyDescent="0.25">
      <c r="B24" s="1490" t="s">
        <v>2651</v>
      </c>
      <c r="C24" s="1489"/>
      <c r="D24" s="1489" t="s">
        <v>2652</v>
      </c>
      <c r="E24" s="1489"/>
      <c r="F24" s="1489"/>
      <c r="G24" s="1489"/>
      <c r="H24" s="1489"/>
      <c r="I24" s="1489" t="str">
        <f t="array" ref="I24">IFERROR(INDEX($D$12:$D$26, MATCH(0, COUNTIF($I$11:I23, $D$12:$D$26&amp;"") + IF($D$12:$D$26="",1,0), 0)), "")</f>
        <v>MCI-00024</v>
      </c>
      <c r="J24" s="1489" t="str">
        <f t="array" ref="J24">IFERROR(IF(INDEX($B$12:$B$26,MATCH(LEFT(I24,255),LEFT($D$12:$D$26,255),0))=0,"",INDEX($B$12:$B$26,MATCH(LEFT(I24,255),LEFT($D$12:$D$26,255),0))),"")</f>
        <v>Payment for results</v>
      </c>
      <c r="K24" s="1489" t="s">
        <v>2653</v>
      </c>
    </row>
    <row r="25" spans="2:12" s="1267" customFormat="1" x14ac:dyDescent="0.25">
      <c r="B25" s="1490" t="s">
        <v>2654</v>
      </c>
      <c r="C25" s="1489"/>
      <c r="D25" s="1489" t="s">
        <v>2655</v>
      </c>
      <c r="E25" s="1489"/>
      <c r="F25" s="1489"/>
      <c r="G25" s="1489"/>
      <c r="H25" s="1489"/>
      <c r="I25" s="1489" t="str">
        <f t="array" ref="I25">IFERROR(INDEX($D$12:$D$26, MATCH(0, COUNTIF($I$11:I24, $D$12:$D$26&amp;"") + IF($D$12:$D$26="",1,0), 0)), "")</f>
        <v>MCI-00536</v>
      </c>
      <c r="J25" s="1489" t="str">
        <f t="array" ref="J25">IFERROR(IF(INDEX($B$12:$B$26,MATCH(LEFT(I25,255),LEFT($D$12:$D$26,255),0))=0,"",INDEX($B$12:$B$26,MATCH(LEFT(I25,255),LEFT($D$12:$D$26,255),0))),"")</f>
        <v>RSSH: National health strategies</v>
      </c>
      <c r="K25" s="1489" t="s">
        <v>2656</v>
      </c>
    </row>
    <row r="30" spans="2:12" x14ac:dyDescent="0.25">
      <c r="B30" s="680" t="s">
        <v>591</v>
      </c>
    </row>
    <row r="31" spans="2:12" x14ac:dyDescent="0.25">
      <c r="B31" s="1365" t="s">
        <v>63</v>
      </c>
      <c r="C31" s="1365" t="s">
        <v>582</v>
      </c>
      <c r="D31" s="1365" t="s">
        <v>592</v>
      </c>
      <c r="E31" s="1491" t="s">
        <v>593</v>
      </c>
      <c r="F31" s="1365" t="s">
        <v>584</v>
      </c>
      <c r="G31" s="1365" t="s">
        <v>587</v>
      </c>
      <c r="H31" s="1365" t="s">
        <v>594</v>
      </c>
      <c r="I31" s="1365" t="s">
        <v>586</v>
      </c>
      <c r="J31" s="1365" t="s">
        <v>585</v>
      </c>
      <c r="K31" s="1365" t="s">
        <v>203</v>
      </c>
      <c r="L31" t="s">
        <v>595</v>
      </c>
    </row>
    <row r="32" spans="2:12" hidden="1" x14ac:dyDescent="0.25">
      <c r="B32" s="1365" t="s">
        <v>596</v>
      </c>
      <c r="C32" s="1365"/>
      <c r="D32" s="1366" t="s">
        <v>597</v>
      </c>
      <c r="E32" s="1366" t="s">
        <v>527</v>
      </c>
      <c r="F32" s="1365"/>
      <c r="G32" s="1365"/>
      <c r="H32" s="1365"/>
      <c r="I32" s="1365"/>
      <c r="J32" s="1365"/>
      <c r="K32" s="1365" t="s">
        <v>201</v>
      </c>
    </row>
    <row r="33" spans="2:11" s="1267" customFormat="1" x14ac:dyDescent="0.25">
      <c r="B33" s="1365" t="s">
        <v>2626</v>
      </c>
      <c r="C33" s="1365"/>
      <c r="D33" s="1366" t="s">
        <v>2657</v>
      </c>
      <c r="E33" s="1366" t="s">
        <v>2538</v>
      </c>
      <c r="F33" s="1365"/>
      <c r="G33" s="1365"/>
      <c r="H33" s="1365"/>
      <c r="I33" s="1365"/>
      <c r="J33" s="1365"/>
      <c r="K33" s="1365" t="s">
        <v>2658</v>
      </c>
    </row>
    <row r="34" spans="2:11" s="1267" customFormat="1" x14ac:dyDescent="0.25">
      <c r="B34" s="1365" t="s">
        <v>2626</v>
      </c>
      <c r="C34" s="1365"/>
      <c r="D34" s="1366" t="s">
        <v>2659</v>
      </c>
      <c r="E34" s="1366" t="s">
        <v>2660</v>
      </c>
      <c r="F34" s="1365"/>
      <c r="G34" s="1365"/>
      <c r="H34" s="1365"/>
      <c r="I34" s="1365"/>
      <c r="J34" s="1365"/>
      <c r="K34" s="1365" t="s">
        <v>2661</v>
      </c>
    </row>
    <row r="35" spans="2:11" s="1267" customFormat="1" x14ac:dyDescent="0.25">
      <c r="B35" s="1365" t="s">
        <v>2626</v>
      </c>
      <c r="C35" s="1365"/>
      <c r="D35" s="1366" t="s">
        <v>2662</v>
      </c>
      <c r="E35" s="1366" t="s">
        <v>2520</v>
      </c>
      <c r="F35" s="1365"/>
      <c r="G35" s="1365"/>
      <c r="H35" s="1365"/>
      <c r="I35" s="1365"/>
      <c r="J35" s="1365"/>
      <c r="K35" s="1365" t="s">
        <v>2663</v>
      </c>
    </row>
    <row r="36" spans="2:11" s="1267" customFormat="1" x14ac:dyDescent="0.25">
      <c r="B36" s="1365" t="s">
        <v>2626</v>
      </c>
      <c r="C36" s="1365"/>
      <c r="D36" s="1366" t="s">
        <v>2664</v>
      </c>
      <c r="E36" s="1366" t="s">
        <v>2522</v>
      </c>
      <c r="F36" s="1365"/>
      <c r="G36" s="1365"/>
      <c r="H36" s="1365"/>
      <c r="I36" s="1365"/>
      <c r="J36" s="1365"/>
      <c r="K36" s="1365" t="s">
        <v>2665</v>
      </c>
    </row>
    <row r="37" spans="2:11" s="1267" customFormat="1" x14ac:dyDescent="0.25">
      <c r="B37" s="1365" t="s">
        <v>2626</v>
      </c>
      <c r="C37" s="1365"/>
      <c r="D37" s="1366" t="s">
        <v>2666</v>
      </c>
      <c r="E37" s="1366" t="s">
        <v>2536</v>
      </c>
      <c r="F37" s="1365"/>
      <c r="G37" s="1365"/>
      <c r="H37" s="1365"/>
      <c r="I37" s="1365"/>
      <c r="J37" s="1365"/>
      <c r="K37" s="1365" t="s">
        <v>2667</v>
      </c>
    </row>
    <row r="38" spans="2:11" s="1267" customFormat="1" x14ac:dyDescent="0.25">
      <c r="B38" s="1365" t="s">
        <v>2626</v>
      </c>
      <c r="C38" s="1365"/>
      <c r="D38" s="1366" t="s">
        <v>2668</v>
      </c>
      <c r="E38" s="1366" t="s">
        <v>2669</v>
      </c>
      <c r="F38" s="1365"/>
      <c r="G38" s="1365"/>
      <c r="H38" s="1365"/>
      <c r="I38" s="1365"/>
      <c r="J38" s="1365"/>
      <c r="K38" s="1365" t="s">
        <v>2670</v>
      </c>
    </row>
    <row r="39" spans="2:11" s="1267" customFormat="1" x14ac:dyDescent="0.25">
      <c r="B39" s="1365" t="s">
        <v>2626</v>
      </c>
      <c r="C39" s="1365"/>
      <c r="D39" s="1366" t="s">
        <v>2671</v>
      </c>
      <c r="E39" s="1366" t="s">
        <v>2672</v>
      </c>
      <c r="F39" s="1365"/>
      <c r="G39" s="1365"/>
      <c r="H39" s="1365"/>
      <c r="I39" s="1365"/>
      <c r="J39" s="1365"/>
      <c r="K39" s="1365" t="s">
        <v>2673</v>
      </c>
    </row>
    <row r="40" spans="2:11" s="1267" customFormat="1" x14ac:dyDescent="0.25">
      <c r="B40" s="1365" t="s">
        <v>2626</v>
      </c>
      <c r="C40" s="1365"/>
      <c r="D40" s="1366" t="s">
        <v>2674</v>
      </c>
      <c r="E40" s="1366" t="s">
        <v>2534</v>
      </c>
      <c r="F40" s="1365"/>
      <c r="G40" s="1365"/>
      <c r="H40" s="1365"/>
      <c r="I40" s="1365"/>
      <c r="J40" s="1365"/>
      <c r="K40" s="1365" t="s">
        <v>2675</v>
      </c>
    </row>
    <row r="41" spans="2:11" s="1267" customFormat="1" x14ac:dyDescent="0.25">
      <c r="B41" s="1365" t="s">
        <v>2626</v>
      </c>
      <c r="C41" s="1365"/>
      <c r="D41" s="1366" t="s">
        <v>2676</v>
      </c>
      <c r="E41" s="1366" t="s">
        <v>2677</v>
      </c>
      <c r="F41" s="1365"/>
      <c r="G41" s="1365"/>
      <c r="H41" s="1365"/>
      <c r="I41" s="1365"/>
      <c r="J41" s="1365"/>
      <c r="K41" s="1365" t="s">
        <v>2678</v>
      </c>
    </row>
    <row r="42" spans="2:11" s="1267" customFormat="1" x14ac:dyDescent="0.25">
      <c r="B42" s="1365" t="s">
        <v>2626</v>
      </c>
      <c r="C42" s="1365"/>
      <c r="D42" s="1366" t="s">
        <v>2679</v>
      </c>
      <c r="E42" s="1366" t="s">
        <v>2680</v>
      </c>
      <c r="F42" s="1365"/>
      <c r="G42" s="1365"/>
      <c r="H42" s="1365"/>
      <c r="I42" s="1365"/>
      <c r="J42" s="1365"/>
      <c r="K42" s="1365" t="s">
        <v>2681</v>
      </c>
    </row>
    <row r="43" spans="2:11" s="1267" customFormat="1" x14ac:dyDescent="0.25">
      <c r="B43" s="1365" t="s">
        <v>2629</v>
      </c>
      <c r="C43" s="1365"/>
      <c r="D43" s="1366" t="s">
        <v>2682</v>
      </c>
      <c r="E43" s="1366" t="s">
        <v>2683</v>
      </c>
      <c r="F43" s="1365"/>
      <c r="G43" s="1365"/>
      <c r="H43" s="1365"/>
      <c r="I43" s="1365"/>
      <c r="J43" s="1365"/>
      <c r="K43" s="1365" t="s">
        <v>2684</v>
      </c>
    </row>
    <row r="44" spans="2:11" s="1267" customFormat="1" x14ac:dyDescent="0.25">
      <c r="B44" s="1365" t="s">
        <v>2629</v>
      </c>
      <c r="C44" s="1365"/>
      <c r="D44" s="1366" t="s">
        <v>2685</v>
      </c>
      <c r="E44" s="1366" t="s">
        <v>2686</v>
      </c>
      <c r="F44" s="1365"/>
      <c r="G44" s="1365"/>
      <c r="H44" s="1365"/>
      <c r="I44" s="1365"/>
      <c r="J44" s="1365"/>
      <c r="K44" s="1365" t="s">
        <v>2687</v>
      </c>
    </row>
    <row r="45" spans="2:11" s="1267" customFormat="1" x14ac:dyDescent="0.25">
      <c r="B45" s="1365" t="s">
        <v>2629</v>
      </c>
      <c r="C45" s="1365"/>
      <c r="D45" s="1366" t="s">
        <v>2688</v>
      </c>
      <c r="E45" s="1366" t="s">
        <v>2689</v>
      </c>
      <c r="F45" s="1365"/>
      <c r="G45" s="1365"/>
      <c r="H45" s="1365"/>
      <c r="I45" s="1365"/>
      <c r="J45" s="1365"/>
      <c r="K45" s="1365" t="s">
        <v>2690</v>
      </c>
    </row>
    <row r="46" spans="2:11" s="1267" customFormat="1" x14ac:dyDescent="0.25">
      <c r="B46" s="1365" t="s">
        <v>2629</v>
      </c>
      <c r="C46" s="1365"/>
      <c r="D46" s="1366" t="s">
        <v>2691</v>
      </c>
      <c r="E46" s="1366" t="s">
        <v>2692</v>
      </c>
      <c r="F46" s="1365"/>
      <c r="G46" s="1365"/>
      <c r="H46" s="1365"/>
      <c r="I46" s="1365"/>
      <c r="J46" s="1365"/>
      <c r="K46" s="1365" t="s">
        <v>2693</v>
      </c>
    </row>
    <row r="47" spans="2:11" s="1267" customFormat="1" x14ac:dyDescent="0.25">
      <c r="B47" s="1365" t="s">
        <v>2629</v>
      </c>
      <c r="C47" s="1365"/>
      <c r="D47" s="1366" t="s">
        <v>2694</v>
      </c>
      <c r="E47" s="1366" t="s">
        <v>2695</v>
      </c>
      <c r="F47" s="1365"/>
      <c r="G47" s="1365"/>
      <c r="H47" s="1365"/>
      <c r="I47" s="1365"/>
      <c r="J47" s="1365"/>
      <c r="K47" s="1365" t="s">
        <v>2696</v>
      </c>
    </row>
    <row r="48" spans="2:11" s="1267" customFormat="1" x14ac:dyDescent="0.25">
      <c r="B48" s="1365" t="s">
        <v>2629</v>
      </c>
      <c r="C48" s="1365"/>
      <c r="D48" s="1366" t="s">
        <v>2697</v>
      </c>
      <c r="E48" s="1366" t="s">
        <v>2698</v>
      </c>
      <c r="F48" s="1365"/>
      <c r="G48" s="1365"/>
      <c r="H48" s="1365"/>
      <c r="I48" s="1365"/>
      <c r="J48" s="1365"/>
      <c r="K48" s="1365" t="s">
        <v>2699</v>
      </c>
    </row>
    <row r="49" spans="2:11" s="1267" customFormat="1" x14ac:dyDescent="0.25">
      <c r="B49" s="1365" t="s">
        <v>2629</v>
      </c>
      <c r="C49" s="1365"/>
      <c r="D49" s="1366" t="s">
        <v>2700</v>
      </c>
      <c r="E49" s="1366" t="s">
        <v>2701</v>
      </c>
      <c r="F49" s="1365"/>
      <c r="G49" s="1365"/>
      <c r="H49" s="1365"/>
      <c r="I49" s="1365"/>
      <c r="J49" s="1365"/>
      <c r="K49" s="1365" t="s">
        <v>2702</v>
      </c>
    </row>
    <row r="50" spans="2:11" s="1267" customFormat="1" x14ac:dyDescent="0.25">
      <c r="B50" s="1365" t="s">
        <v>2629</v>
      </c>
      <c r="C50" s="1365"/>
      <c r="D50" s="1366" t="s">
        <v>2703</v>
      </c>
      <c r="E50" s="1366" t="s">
        <v>2704</v>
      </c>
      <c r="F50" s="1365"/>
      <c r="G50" s="1365"/>
      <c r="H50" s="1365"/>
      <c r="I50" s="1365"/>
      <c r="J50" s="1365"/>
      <c r="K50" s="1365" t="s">
        <v>2705</v>
      </c>
    </row>
    <row r="51" spans="2:11" s="1267" customFormat="1" x14ac:dyDescent="0.25">
      <c r="B51" s="1365" t="s">
        <v>2631</v>
      </c>
      <c r="C51" s="1365"/>
      <c r="D51" s="1366" t="s">
        <v>2706</v>
      </c>
      <c r="E51" s="1366" t="s">
        <v>2530</v>
      </c>
      <c r="F51" s="1365"/>
      <c r="G51" s="1365"/>
      <c r="H51" s="1365"/>
      <c r="I51" s="1365"/>
      <c r="J51" s="1365"/>
      <c r="K51" s="1365" t="s">
        <v>2707</v>
      </c>
    </row>
    <row r="52" spans="2:11" s="1267" customFormat="1" x14ac:dyDescent="0.25">
      <c r="B52" s="1365" t="s">
        <v>2631</v>
      </c>
      <c r="C52" s="1365"/>
      <c r="D52" s="1366" t="s">
        <v>2708</v>
      </c>
      <c r="E52" s="1366" t="s">
        <v>2709</v>
      </c>
      <c r="F52" s="1365"/>
      <c r="G52" s="1365"/>
      <c r="H52" s="1365"/>
      <c r="I52" s="1365"/>
      <c r="J52" s="1365"/>
      <c r="K52" s="1365" t="s">
        <v>2710</v>
      </c>
    </row>
    <row r="53" spans="2:11" s="1267" customFormat="1" x14ac:dyDescent="0.25">
      <c r="B53" s="1365" t="s">
        <v>2631</v>
      </c>
      <c r="C53" s="1365"/>
      <c r="D53" s="1366" t="s">
        <v>2711</v>
      </c>
      <c r="E53" s="1366" t="s">
        <v>2712</v>
      </c>
      <c r="F53" s="1365"/>
      <c r="G53" s="1365"/>
      <c r="H53" s="1365"/>
      <c r="I53" s="1365"/>
      <c r="J53" s="1365"/>
      <c r="K53" s="1365" t="s">
        <v>2713</v>
      </c>
    </row>
    <row r="54" spans="2:11" s="1267" customFormat="1" x14ac:dyDescent="0.25">
      <c r="B54" s="1365" t="s">
        <v>2631</v>
      </c>
      <c r="C54" s="1365"/>
      <c r="D54" s="1366" t="s">
        <v>2714</v>
      </c>
      <c r="E54" s="1366" t="s">
        <v>2715</v>
      </c>
      <c r="F54" s="1365"/>
      <c r="G54" s="1365"/>
      <c r="H54" s="1365"/>
      <c r="I54" s="1365"/>
      <c r="J54" s="1365"/>
      <c r="K54" s="1365" t="s">
        <v>2716</v>
      </c>
    </row>
    <row r="55" spans="2:11" s="1267" customFormat="1" x14ac:dyDescent="0.25">
      <c r="B55" s="1365" t="s">
        <v>2631</v>
      </c>
      <c r="C55" s="1365"/>
      <c r="D55" s="1366" t="s">
        <v>2717</v>
      </c>
      <c r="E55" s="1366" t="s">
        <v>2718</v>
      </c>
      <c r="F55" s="1365"/>
      <c r="G55" s="1365"/>
      <c r="H55" s="1365"/>
      <c r="I55" s="1365"/>
      <c r="J55" s="1365"/>
      <c r="K55" s="1365" t="s">
        <v>2719</v>
      </c>
    </row>
    <row r="56" spans="2:11" s="1267" customFormat="1" x14ac:dyDescent="0.25">
      <c r="B56" s="1365" t="s">
        <v>2631</v>
      </c>
      <c r="C56" s="1365"/>
      <c r="D56" s="1366" t="s">
        <v>2720</v>
      </c>
      <c r="E56" s="1366" t="s">
        <v>2721</v>
      </c>
      <c r="F56" s="1365"/>
      <c r="G56" s="1365"/>
      <c r="H56" s="1365"/>
      <c r="I56" s="1365"/>
      <c r="J56" s="1365"/>
      <c r="K56" s="1365" t="s">
        <v>2722</v>
      </c>
    </row>
    <row r="57" spans="2:11" s="1267" customFormat="1" x14ac:dyDescent="0.25">
      <c r="B57" s="1365" t="s">
        <v>2631</v>
      </c>
      <c r="C57" s="1365"/>
      <c r="D57" s="1366" t="s">
        <v>2723</v>
      </c>
      <c r="E57" s="1366" t="s">
        <v>2724</v>
      </c>
      <c r="F57" s="1365"/>
      <c r="G57" s="1365"/>
      <c r="H57" s="1365"/>
      <c r="I57" s="1365"/>
      <c r="J57" s="1365"/>
      <c r="K57" s="1365" t="s">
        <v>2725</v>
      </c>
    </row>
    <row r="58" spans="2:11" s="1267" customFormat="1" x14ac:dyDescent="0.25">
      <c r="B58" s="1365" t="s">
        <v>2631</v>
      </c>
      <c r="C58" s="1365"/>
      <c r="D58" s="1366" t="s">
        <v>2726</v>
      </c>
      <c r="E58" s="1366" t="s">
        <v>2532</v>
      </c>
      <c r="F58" s="1365"/>
      <c r="G58" s="1365"/>
      <c r="H58" s="1365"/>
      <c r="I58" s="1365"/>
      <c r="J58" s="1365"/>
      <c r="K58" s="1365" t="s">
        <v>2727</v>
      </c>
    </row>
    <row r="59" spans="2:11" s="1267" customFormat="1" x14ac:dyDescent="0.25">
      <c r="B59" s="1365" t="s">
        <v>2631</v>
      </c>
      <c r="C59" s="1365"/>
      <c r="D59" s="1366" t="s">
        <v>2728</v>
      </c>
      <c r="E59" s="1366" t="s">
        <v>2476</v>
      </c>
      <c r="F59" s="1365"/>
      <c r="G59" s="1365"/>
      <c r="H59" s="1365"/>
      <c r="I59" s="1365"/>
      <c r="J59" s="1365"/>
      <c r="K59" s="1365" t="s">
        <v>2729</v>
      </c>
    </row>
    <row r="60" spans="2:11" s="1267" customFormat="1" x14ac:dyDescent="0.25">
      <c r="B60" s="1365" t="s">
        <v>2631</v>
      </c>
      <c r="C60" s="1365"/>
      <c r="D60" s="1366" t="s">
        <v>2730</v>
      </c>
      <c r="E60" s="1366" t="s">
        <v>2731</v>
      </c>
      <c r="F60" s="1365"/>
      <c r="G60" s="1365"/>
      <c r="H60" s="1365"/>
      <c r="I60" s="1365"/>
      <c r="J60" s="1365"/>
      <c r="K60" s="1365" t="s">
        <v>2732</v>
      </c>
    </row>
    <row r="61" spans="2:11" s="1267" customFormat="1" x14ac:dyDescent="0.25">
      <c r="B61" s="1365" t="s">
        <v>2634</v>
      </c>
      <c r="C61" s="1365"/>
      <c r="D61" s="1366" t="s">
        <v>2733</v>
      </c>
      <c r="E61" s="1366" t="s">
        <v>2734</v>
      </c>
      <c r="F61" s="1365"/>
      <c r="G61" s="1365"/>
      <c r="H61" s="1365"/>
      <c r="I61" s="1365"/>
      <c r="J61" s="1365"/>
      <c r="K61" s="1365" t="s">
        <v>2735</v>
      </c>
    </row>
    <row r="62" spans="2:11" s="1267" customFormat="1" x14ac:dyDescent="0.25">
      <c r="B62" s="1365" t="s">
        <v>2634</v>
      </c>
      <c r="C62" s="1365"/>
      <c r="D62" s="1366" t="s">
        <v>2736</v>
      </c>
      <c r="E62" s="1366" t="s">
        <v>2737</v>
      </c>
      <c r="F62" s="1365"/>
      <c r="G62" s="1365"/>
      <c r="H62" s="1365"/>
      <c r="I62" s="1365"/>
      <c r="J62" s="1365"/>
      <c r="K62" s="1365" t="s">
        <v>2738</v>
      </c>
    </row>
    <row r="63" spans="2:11" s="1267" customFormat="1" x14ac:dyDescent="0.25">
      <c r="B63" s="1365" t="s">
        <v>2634</v>
      </c>
      <c r="C63" s="1365"/>
      <c r="D63" s="1366" t="s">
        <v>2739</v>
      </c>
      <c r="E63" s="1366" t="s">
        <v>2740</v>
      </c>
      <c r="F63" s="1365"/>
      <c r="G63" s="1365"/>
      <c r="H63" s="1365"/>
      <c r="I63" s="1365"/>
      <c r="J63" s="1365"/>
      <c r="K63" s="1365" t="s">
        <v>2741</v>
      </c>
    </row>
    <row r="64" spans="2:11" s="1267" customFormat="1" x14ac:dyDescent="0.25">
      <c r="B64" s="1365" t="s">
        <v>2634</v>
      </c>
      <c r="C64" s="1365"/>
      <c r="D64" s="1366" t="s">
        <v>2742</v>
      </c>
      <c r="E64" s="1366" t="s">
        <v>2743</v>
      </c>
      <c r="F64" s="1365"/>
      <c r="G64" s="1365"/>
      <c r="H64" s="1365"/>
      <c r="I64" s="1365"/>
      <c r="J64" s="1365"/>
      <c r="K64" s="1365" t="s">
        <v>2744</v>
      </c>
    </row>
    <row r="65" spans="2:11" s="1267" customFormat="1" x14ac:dyDescent="0.25">
      <c r="B65" s="1365" t="s">
        <v>2634</v>
      </c>
      <c r="C65" s="1365"/>
      <c r="D65" s="1366" t="s">
        <v>2745</v>
      </c>
      <c r="E65" s="1366" t="s">
        <v>2746</v>
      </c>
      <c r="F65" s="1365"/>
      <c r="G65" s="1365"/>
      <c r="H65" s="1365"/>
      <c r="I65" s="1365"/>
      <c r="J65" s="1365"/>
      <c r="K65" s="1365" t="s">
        <v>2747</v>
      </c>
    </row>
    <row r="66" spans="2:11" s="1267" customFormat="1" x14ac:dyDescent="0.25">
      <c r="B66" s="1365" t="s">
        <v>2634</v>
      </c>
      <c r="C66" s="1365"/>
      <c r="D66" s="1366" t="s">
        <v>2748</v>
      </c>
      <c r="E66" s="1366" t="s">
        <v>2749</v>
      </c>
      <c r="F66" s="1365"/>
      <c r="G66" s="1365"/>
      <c r="H66" s="1365"/>
      <c r="I66" s="1365"/>
      <c r="J66" s="1365"/>
      <c r="K66" s="1365" t="s">
        <v>2750</v>
      </c>
    </row>
    <row r="67" spans="2:11" s="1267" customFormat="1" x14ac:dyDescent="0.25">
      <c r="B67" s="1365" t="s">
        <v>2637</v>
      </c>
      <c r="C67" s="1365"/>
      <c r="D67" s="1366" t="s">
        <v>2751</v>
      </c>
      <c r="E67" s="1366" t="s">
        <v>2752</v>
      </c>
      <c r="F67" s="1365"/>
      <c r="G67" s="1365"/>
      <c r="H67" s="1365"/>
      <c r="I67" s="1365"/>
      <c r="J67" s="1365"/>
      <c r="K67" s="1365" t="s">
        <v>2753</v>
      </c>
    </row>
    <row r="68" spans="2:11" s="1267" customFormat="1" x14ac:dyDescent="0.25">
      <c r="B68" s="1365" t="s">
        <v>2637</v>
      </c>
      <c r="C68" s="1365"/>
      <c r="D68" s="1366" t="s">
        <v>2754</v>
      </c>
      <c r="E68" s="1366" t="s">
        <v>2755</v>
      </c>
      <c r="F68" s="1365"/>
      <c r="G68" s="1365"/>
      <c r="H68" s="1365"/>
      <c r="I68" s="1365"/>
      <c r="J68" s="1365"/>
      <c r="K68" s="1365" t="s">
        <v>2756</v>
      </c>
    </row>
    <row r="69" spans="2:11" s="1267" customFormat="1" x14ac:dyDescent="0.25">
      <c r="B69" s="1365" t="s">
        <v>2637</v>
      </c>
      <c r="C69" s="1365"/>
      <c r="D69" s="1366" t="s">
        <v>2757</v>
      </c>
      <c r="E69" s="1366" t="s">
        <v>2758</v>
      </c>
      <c r="F69" s="1365"/>
      <c r="G69" s="1365"/>
      <c r="H69" s="1365"/>
      <c r="I69" s="1365"/>
      <c r="J69" s="1365"/>
      <c r="K69" s="1365" t="s">
        <v>2759</v>
      </c>
    </row>
    <row r="70" spans="2:11" s="1267" customFormat="1" x14ac:dyDescent="0.25">
      <c r="B70" s="1365" t="s">
        <v>2640</v>
      </c>
      <c r="C70" s="1365"/>
      <c r="D70" s="1366" t="s">
        <v>2760</v>
      </c>
      <c r="E70" s="1366" t="s">
        <v>2761</v>
      </c>
      <c r="F70" s="1365"/>
      <c r="G70" s="1365"/>
      <c r="H70" s="1365"/>
      <c r="I70" s="1365"/>
      <c r="J70" s="1365"/>
      <c r="K70" s="1365" t="s">
        <v>2762</v>
      </c>
    </row>
    <row r="71" spans="2:11" s="1267" customFormat="1" x14ac:dyDescent="0.25">
      <c r="B71" s="1365" t="s">
        <v>2640</v>
      </c>
      <c r="C71" s="1365"/>
      <c r="D71" s="1366" t="s">
        <v>2763</v>
      </c>
      <c r="E71" s="1366" t="s">
        <v>2764</v>
      </c>
      <c r="F71" s="1365"/>
      <c r="G71" s="1365"/>
      <c r="H71" s="1365"/>
      <c r="I71" s="1365"/>
      <c r="J71" s="1365"/>
      <c r="K71" s="1365" t="s">
        <v>2765</v>
      </c>
    </row>
    <row r="72" spans="2:11" s="1267" customFormat="1" x14ac:dyDescent="0.25">
      <c r="B72" s="1365" t="s">
        <v>2640</v>
      </c>
      <c r="C72" s="1365"/>
      <c r="D72" s="1366" t="s">
        <v>2766</v>
      </c>
      <c r="E72" s="1366" t="s">
        <v>2767</v>
      </c>
      <c r="F72" s="1365"/>
      <c r="G72" s="1365"/>
      <c r="H72" s="1365"/>
      <c r="I72" s="1365"/>
      <c r="J72" s="1365"/>
      <c r="K72" s="1365" t="s">
        <v>2768</v>
      </c>
    </row>
    <row r="73" spans="2:11" s="1267" customFormat="1" x14ac:dyDescent="0.25">
      <c r="B73" s="1365" t="s">
        <v>2640</v>
      </c>
      <c r="C73" s="1365"/>
      <c r="D73" s="1366" t="s">
        <v>2769</v>
      </c>
      <c r="E73" s="1366" t="s">
        <v>2770</v>
      </c>
      <c r="F73" s="1365"/>
      <c r="G73" s="1365"/>
      <c r="H73" s="1365"/>
      <c r="I73" s="1365"/>
      <c r="J73" s="1365"/>
      <c r="K73" s="1365" t="s">
        <v>2771</v>
      </c>
    </row>
    <row r="74" spans="2:11" s="1267" customFormat="1" x14ac:dyDescent="0.25">
      <c r="B74" s="1365" t="s">
        <v>2640</v>
      </c>
      <c r="C74" s="1365"/>
      <c r="D74" s="1366" t="s">
        <v>2772</v>
      </c>
      <c r="E74" s="1366" t="s">
        <v>2773</v>
      </c>
      <c r="F74" s="1365"/>
      <c r="G74" s="1365"/>
      <c r="H74" s="1365"/>
      <c r="I74" s="1365"/>
      <c r="J74" s="1365"/>
      <c r="K74" s="1365" t="s">
        <v>2774</v>
      </c>
    </row>
    <row r="75" spans="2:11" s="1267" customFormat="1" x14ac:dyDescent="0.25">
      <c r="B75" s="1365" t="s">
        <v>2643</v>
      </c>
      <c r="C75" s="1365"/>
      <c r="D75" s="1366" t="s">
        <v>2775</v>
      </c>
      <c r="E75" s="1366" t="s">
        <v>2776</v>
      </c>
      <c r="F75" s="1365"/>
      <c r="G75" s="1365"/>
      <c r="H75" s="1365"/>
      <c r="I75" s="1365"/>
      <c r="J75" s="1365"/>
      <c r="K75" s="1365" t="s">
        <v>2777</v>
      </c>
    </row>
    <row r="76" spans="2:11" s="1267" customFormat="1" x14ac:dyDescent="0.25">
      <c r="B76" s="1365" t="s">
        <v>2643</v>
      </c>
      <c r="C76" s="1365"/>
      <c r="D76" s="1366" t="s">
        <v>2778</v>
      </c>
      <c r="E76" s="1366" t="s">
        <v>2779</v>
      </c>
      <c r="F76" s="1365"/>
      <c r="G76" s="1365"/>
      <c r="H76" s="1365"/>
      <c r="I76" s="1365"/>
      <c r="J76" s="1365"/>
      <c r="K76" s="1365" t="s">
        <v>2780</v>
      </c>
    </row>
    <row r="77" spans="2:11" s="1267" customFormat="1" x14ac:dyDescent="0.25">
      <c r="B77" s="1365" t="s">
        <v>2643</v>
      </c>
      <c r="C77" s="1365"/>
      <c r="D77" s="1366" t="s">
        <v>2781</v>
      </c>
      <c r="E77" s="1366" t="s">
        <v>2782</v>
      </c>
      <c r="F77" s="1365"/>
      <c r="G77" s="1365"/>
      <c r="H77" s="1365"/>
      <c r="I77" s="1365"/>
      <c r="J77" s="1365"/>
      <c r="K77" s="1365" t="s">
        <v>2783</v>
      </c>
    </row>
    <row r="78" spans="2:11" s="1267" customFormat="1" x14ac:dyDescent="0.25">
      <c r="B78" s="1365" t="s">
        <v>2645</v>
      </c>
      <c r="C78" s="1365"/>
      <c r="D78" s="1366" t="s">
        <v>2784</v>
      </c>
      <c r="E78" s="1366" t="s">
        <v>2785</v>
      </c>
      <c r="F78" s="1365"/>
      <c r="G78" s="1365"/>
      <c r="H78" s="1365"/>
      <c r="I78" s="1365"/>
      <c r="J78" s="1365"/>
      <c r="K78" s="1365" t="s">
        <v>2786</v>
      </c>
    </row>
    <row r="79" spans="2:11" s="1267" customFormat="1" x14ac:dyDescent="0.25">
      <c r="B79" s="1365" t="s">
        <v>2645</v>
      </c>
      <c r="C79" s="1365"/>
      <c r="D79" s="1366" t="s">
        <v>2787</v>
      </c>
      <c r="E79" s="1366" t="s">
        <v>2788</v>
      </c>
      <c r="F79" s="1365"/>
      <c r="G79" s="1365"/>
      <c r="H79" s="1365"/>
      <c r="I79" s="1365"/>
      <c r="J79" s="1365"/>
      <c r="K79" s="1365" t="s">
        <v>2789</v>
      </c>
    </row>
    <row r="80" spans="2:11" s="1267" customFormat="1" x14ac:dyDescent="0.25">
      <c r="B80" s="1365" t="s">
        <v>2645</v>
      </c>
      <c r="C80" s="1365"/>
      <c r="D80" s="1366" t="s">
        <v>2790</v>
      </c>
      <c r="E80" s="1366" t="s">
        <v>2791</v>
      </c>
      <c r="F80" s="1365"/>
      <c r="G80" s="1365"/>
      <c r="H80" s="1365"/>
      <c r="I80" s="1365"/>
      <c r="J80" s="1365"/>
      <c r="K80" s="1365" t="s">
        <v>2792</v>
      </c>
    </row>
    <row r="81" spans="2:11" s="1267" customFormat="1" x14ac:dyDescent="0.25">
      <c r="B81" s="1365" t="s">
        <v>2645</v>
      </c>
      <c r="C81" s="1365"/>
      <c r="D81" s="1366" t="s">
        <v>2793</v>
      </c>
      <c r="E81" s="1366" t="s">
        <v>2794</v>
      </c>
      <c r="F81" s="1365"/>
      <c r="G81" s="1365"/>
      <c r="H81" s="1365"/>
      <c r="I81" s="1365"/>
      <c r="J81" s="1365"/>
      <c r="K81" s="1365" t="s">
        <v>2795</v>
      </c>
    </row>
    <row r="82" spans="2:11" s="1267" customFormat="1" x14ac:dyDescent="0.25">
      <c r="B82" s="1365" t="s">
        <v>2645</v>
      </c>
      <c r="C82" s="1365"/>
      <c r="D82" s="1366" t="s">
        <v>2796</v>
      </c>
      <c r="E82" s="1366" t="s">
        <v>2541</v>
      </c>
      <c r="F82" s="1365"/>
      <c r="G82" s="1365"/>
      <c r="H82" s="1365"/>
      <c r="I82" s="1365"/>
      <c r="J82" s="1365"/>
      <c r="K82" s="1365" t="s">
        <v>2797</v>
      </c>
    </row>
    <row r="83" spans="2:11" s="1267" customFormat="1" x14ac:dyDescent="0.25">
      <c r="B83" s="1365" t="s">
        <v>2647</v>
      </c>
      <c r="C83" s="1365"/>
      <c r="D83" s="1366" t="s">
        <v>2798</v>
      </c>
      <c r="E83" s="1366" t="s">
        <v>2799</v>
      </c>
      <c r="F83" s="1365"/>
      <c r="G83" s="1365"/>
      <c r="H83" s="1365"/>
      <c r="I83" s="1365"/>
      <c r="J83" s="1365"/>
      <c r="K83" s="1365" t="s">
        <v>2800</v>
      </c>
    </row>
    <row r="84" spans="2:11" s="1267" customFormat="1" x14ac:dyDescent="0.25">
      <c r="B84" s="1365" t="s">
        <v>2647</v>
      </c>
      <c r="C84" s="1365"/>
      <c r="D84" s="1366" t="s">
        <v>2801</v>
      </c>
      <c r="E84" s="1366" t="s">
        <v>2527</v>
      </c>
      <c r="F84" s="1365"/>
      <c r="G84" s="1365"/>
      <c r="H84" s="1365"/>
      <c r="I84" s="1365"/>
      <c r="J84" s="1365"/>
      <c r="K84" s="1365" t="s">
        <v>2802</v>
      </c>
    </row>
    <row r="85" spans="2:11" s="1267" customFormat="1" x14ac:dyDescent="0.25">
      <c r="B85" s="1365" t="s">
        <v>2647</v>
      </c>
      <c r="C85" s="1365"/>
      <c r="D85" s="1366" t="s">
        <v>2803</v>
      </c>
      <c r="E85" s="1366" t="s">
        <v>2525</v>
      </c>
      <c r="F85" s="1365"/>
      <c r="G85" s="1365"/>
      <c r="H85" s="1365"/>
      <c r="I85" s="1365"/>
      <c r="J85" s="1365"/>
      <c r="K85" s="1365" t="s">
        <v>2804</v>
      </c>
    </row>
    <row r="86" spans="2:11" s="1267" customFormat="1" x14ac:dyDescent="0.25">
      <c r="B86" s="1365" t="s">
        <v>2647</v>
      </c>
      <c r="C86" s="1365"/>
      <c r="D86" s="1366" t="s">
        <v>2805</v>
      </c>
      <c r="E86" s="1366" t="s">
        <v>2806</v>
      </c>
      <c r="F86" s="1365"/>
      <c r="G86" s="1365"/>
      <c r="H86" s="1365"/>
      <c r="I86" s="1365"/>
      <c r="J86" s="1365"/>
      <c r="K86" s="1365" t="s">
        <v>2807</v>
      </c>
    </row>
    <row r="87" spans="2:11" s="1267" customFormat="1" x14ac:dyDescent="0.25">
      <c r="B87" s="1365" t="s">
        <v>2647</v>
      </c>
      <c r="C87" s="1365"/>
      <c r="D87" s="1366" t="s">
        <v>2808</v>
      </c>
      <c r="E87" s="1366" t="s">
        <v>2809</v>
      </c>
      <c r="F87" s="1365"/>
      <c r="G87" s="1365"/>
      <c r="H87" s="1365"/>
      <c r="I87" s="1365"/>
      <c r="J87" s="1365"/>
      <c r="K87" s="1365" t="s">
        <v>2810</v>
      </c>
    </row>
    <row r="88" spans="2:11" s="1267" customFormat="1" x14ac:dyDescent="0.25">
      <c r="B88" s="1365" t="s">
        <v>2647</v>
      </c>
      <c r="C88" s="1365"/>
      <c r="D88" s="1366" t="s">
        <v>2811</v>
      </c>
      <c r="E88" s="1366" t="s">
        <v>2543</v>
      </c>
      <c r="F88" s="1365"/>
      <c r="G88" s="1365"/>
      <c r="H88" s="1365"/>
      <c r="I88" s="1365"/>
      <c r="J88" s="1365"/>
      <c r="K88" s="1365" t="s">
        <v>2812</v>
      </c>
    </row>
    <row r="89" spans="2:11" s="1267" customFormat="1" x14ac:dyDescent="0.25">
      <c r="B89" s="1365" t="s">
        <v>2647</v>
      </c>
      <c r="C89" s="1365"/>
      <c r="D89" s="1366" t="s">
        <v>2813</v>
      </c>
      <c r="E89" s="1366" t="s">
        <v>2814</v>
      </c>
      <c r="F89" s="1365"/>
      <c r="G89" s="1365"/>
      <c r="H89" s="1365"/>
      <c r="I89" s="1365"/>
      <c r="J89" s="1365"/>
      <c r="K89" s="1365" t="s">
        <v>2815</v>
      </c>
    </row>
    <row r="90" spans="2:11" s="1267" customFormat="1" x14ac:dyDescent="0.25">
      <c r="B90" s="1365" t="s">
        <v>2649</v>
      </c>
      <c r="C90" s="1365"/>
      <c r="D90" s="1366" t="s">
        <v>2816</v>
      </c>
      <c r="E90" s="1366" t="s">
        <v>2817</v>
      </c>
      <c r="F90" s="1365"/>
      <c r="G90" s="1365"/>
      <c r="H90" s="1365"/>
      <c r="I90" s="1365"/>
      <c r="J90" s="1365"/>
      <c r="K90" s="1365" t="s">
        <v>2818</v>
      </c>
    </row>
    <row r="91" spans="2:11" s="1267" customFormat="1" x14ac:dyDescent="0.25">
      <c r="B91" s="1365" t="s">
        <v>2649</v>
      </c>
      <c r="C91" s="1365"/>
      <c r="D91" s="1366" t="s">
        <v>2819</v>
      </c>
      <c r="E91" s="1366" t="s">
        <v>2546</v>
      </c>
      <c r="F91" s="1365"/>
      <c r="G91" s="1365"/>
      <c r="H91" s="1365"/>
      <c r="I91" s="1365"/>
      <c r="J91" s="1365"/>
      <c r="K91" s="1365" t="s">
        <v>2820</v>
      </c>
    </row>
    <row r="92" spans="2:11" s="1267" customFormat="1" x14ac:dyDescent="0.25">
      <c r="B92" s="1365" t="s">
        <v>2649</v>
      </c>
      <c r="C92" s="1365"/>
      <c r="D92" s="1366" t="s">
        <v>2821</v>
      </c>
      <c r="E92" s="1366" t="s">
        <v>2822</v>
      </c>
      <c r="F92" s="1365"/>
      <c r="G92" s="1365"/>
      <c r="H92" s="1365"/>
      <c r="I92" s="1365"/>
      <c r="J92" s="1365"/>
      <c r="K92" s="1365" t="s">
        <v>2823</v>
      </c>
    </row>
    <row r="93" spans="2:11" s="1267" customFormat="1" x14ac:dyDescent="0.25">
      <c r="B93" s="1365" t="s">
        <v>2652</v>
      </c>
      <c r="C93" s="1365"/>
      <c r="D93" s="1366" t="s">
        <v>2824</v>
      </c>
      <c r="E93" s="1366" t="s">
        <v>2651</v>
      </c>
      <c r="F93" s="1365"/>
      <c r="G93" s="1365"/>
      <c r="H93" s="1365"/>
      <c r="I93" s="1365"/>
      <c r="J93" s="1365"/>
      <c r="K93" s="1365" t="s">
        <v>2825</v>
      </c>
    </row>
    <row r="94" spans="2:11" s="1267" customFormat="1" x14ac:dyDescent="0.25">
      <c r="B94" s="1365" t="s">
        <v>2655</v>
      </c>
      <c r="C94" s="1365"/>
      <c r="D94" s="1366" t="s">
        <v>2826</v>
      </c>
      <c r="E94" s="1366" t="s">
        <v>2827</v>
      </c>
      <c r="F94" s="1365"/>
      <c r="G94" s="1365"/>
      <c r="H94" s="1365"/>
      <c r="I94" s="1365"/>
      <c r="J94" s="1365"/>
      <c r="K94" s="1365" t="s">
        <v>2828</v>
      </c>
    </row>
    <row r="95" spans="2:11" s="1267" customFormat="1" x14ac:dyDescent="0.25">
      <c r="B95" s="1365" t="s">
        <v>2655</v>
      </c>
      <c r="C95" s="1365"/>
      <c r="D95" s="1366" t="s">
        <v>2829</v>
      </c>
      <c r="E95" s="1366" t="s">
        <v>2830</v>
      </c>
      <c r="F95" s="1365"/>
      <c r="G95" s="1365"/>
      <c r="H95" s="1365"/>
      <c r="I95" s="1365"/>
      <c r="J95" s="1365"/>
      <c r="K95" s="1365" t="s">
        <v>2831</v>
      </c>
    </row>
    <row r="96" spans="2:11" s="1267" customFormat="1" x14ac:dyDescent="0.25">
      <c r="B96" s="1365" t="s">
        <v>2624</v>
      </c>
      <c r="C96" s="1365"/>
      <c r="D96" s="1366" t="s">
        <v>2832</v>
      </c>
      <c r="E96" s="1366" t="s">
        <v>2549</v>
      </c>
      <c r="F96" s="1365"/>
      <c r="G96" s="1365"/>
      <c r="H96" s="1365"/>
      <c r="I96" s="1365"/>
      <c r="J96" s="1365"/>
      <c r="K96" s="1365" t="s">
        <v>2833</v>
      </c>
    </row>
    <row r="97" spans="2:11" s="1267" customFormat="1" x14ac:dyDescent="0.25">
      <c r="B97" s="1365" t="s">
        <v>2624</v>
      </c>
      <c r="C97" s="1365"/>
      <c r="D97" s="1366" t="s">
        <v>2834</v>
      </c>
      <c r="E97" s="1366" t="s">
        <v>2551</v>
      </c>
      <c r="F97" s="1365"/>
      <c r="G97" s="1365"/>
      <c r="H97" s="1365"/>
      <c r="I97" s="1365"/>
      <c r="J97" s="1365"/>
      <c r="K97" s="1365" t="s">
        <v>2835</v>
      </c>
    </row>
    <row r="99" spans="2:11" x14ac:dyDescent="0.25">
      <c r="B99" s="680" t="s">
        <v>312</v>
      </c>
    </row>
    <row r="100" spans="2:11" x14ac:dyDescent="0.25">
      <c r="B100" s="1365" t="s">
        <v>593</v>
      </c>
      <c r="C100" s="1365" t="s">
        <v>317</v>
      </c>
      <c r="D100" s="1365" t="s">
        <v>316</v>
      </c>
      <c r="E100" s="1365" t="s">
        <v>598</v>
      </c>
      <c r="F100" s="1365"/>
      <c r="G100" s="1365" t="s">
        <v>203</v>
      </c>
    </row>
    <row r="101" spans="2:11" hidden="1" x14ac:dyDescent="0.25">
      <c r="B101" s="1366" t="s">
        <v>527</v>
      </c>
      <c r="C101" s="1492" t="s">
        <v>314</v>
      </c>
      <c r="D101" s="1492" t="s">
        <v>313</v>
      </c>
      <c r="E101" s="1365" t="str">
        <f>C101 &amp; "." &amp; D101 &amp; " " &amp; B101</f>
        <v>[Cost Grouping Number].[Cost Input Number] [Name]</v>
      </c>
      <c r="F101" s="1365"/>
      <c r="G101" s="1365" t="s">
        <v>201</v>
      </c>
    </row>
    <row r="102" spans="2:11" s="1267" customFormat="1" x14ac:dyDescent="0.25">
      <c r="B102" s="1366" t="s">
        <v>2836</v>
      </c>
      <c r="C102" s="1492">
        <v>1</v>
      </c>
      <c r="D102" s="1492">
        <v>0</v>
      </c>
      <c r="E102" s="1365" t="str">
        <f t="shared" ref="E102:E165" si="0">C102 &amp; "." &amp; D102 &amp; " " &amp; B102</f>
        <v>1.0 Human Resources (HR)</v>
      </c>
      <c r="F102" s="1365"/>
      <c r="G102" s="1365" t="s">
        <v>2837</v>
      </c>
    </row>
    <row r="103" spans="2:11" s="1267" customFormat="1" x14ac:dyDescent="0.25">
      <c r="B103" s="1366" t="s">
        <v>2838</v>
      </c>
      <c r="C103" s="1492">
        <v>1</v>
      </c>
      <c r="D103" s="1492">
        <v>1</v>
      </c>
      <c r="E103" s="1365" t="str">
        <f t="shared" si="0"/>
        <v>1.1 Salaries - program management</v>
      </c>
      <c r="F103" s="1365"/>
      <c r="G103" s="1365" t="s">
        <v>2839</v>
      </c>
    </row>
    <row r="104" spans="2:11" s="1267" customFormat="1" x14ac:dyDescent="0.25">
      <c r="B104" s="1366" t="s">
        <v>2840</v>
      </c>
      <c r="C104" s="1492">
        <v>1</v>
      </c>
      <c r="D104" s="1492">
        <v>2</v>
      </c>
      <c r="E104" s="1365" t="str">
        <f t="shared" si="0"/>
        <v>1.2 Salaries - outreach workers, medical staff and other service providers</v>
      </c>
      <c r="F104" s="1365"/>
      <c r="G104" s="1365" t="s">
        <v>2841</v>
      </c>
    </row>
    <row r="105" spans="2:11" s="1267" customFormat="1" x14ac:dyDescent="0.25">
      <c r="B105" s="1366" t="s">
        <v>2842</v>
      </c>
      <c r="C105" s="1492">
        <v>1</v>
      </c>
      <c r="D105" s="1492">
        <v>3</v>
      </c>
      <c r="E105" s="1365" t="str">
        <f t="shared" si="0"/>
        <v>1.3 Performance-based supplements, incentives</v>
      </c>
      <c r="F105" s="1365"/>
      <c r="G105" s="1365" t="s">
        <v>2843</v>
      </c>
    </row>
    <row r="106" spans="2:11" s="1267" customFormat="1" x14ac:dyDescent="0.25">
      <c r="B106" s="1366" t="s">
        <v>2844</v>
      </c>
      <c r="C106" s="1492">
        <v>1</v>
      </c>
      <c r="D106" s="1492">
        <v>4</v>
      </c>
      <c r="E106" s="1365" t="str">
        <f t="shared" si="0"/>
        <v>1.4 Other HR Costs</v>
      </c>
      <c r="F106" s="1365"/>
      <c r="G106" s="1365" t="s">
        <v>2845</v>
      </c>
    </row>
    <row r="107" spans="2:11" s="1267" customFormat="1" x14ac:dyDescent="0.25">
      <c r="B107" s="1366" t="s">
        <v>2846</v>
      </c>
      <c r="C107" s="1492">
        <v>2</v>
      </c>
      <c r="D107" s="1492">
        <v>0</v>
      </c>
      <c r="E107" s="1365" t="str">
        <f t="shared" si="0"/>
        <v>2.0 Travel related costs (TRC)</v>
      </c>
      <c r="F107" s="1365"/>
      <c r="G107" s="1365" t="s">
        <v>2847</v>
      </c>
    </row>
    <row r="108" spans="2:11" s="1267" customFormat="1" x14ac:dyDescent="0.25">
      <c r="B108" s="1366" t="s">
        <v>2848</v>
      </c>
      <c r="C108" s="1492">
        <v>2</v>
      </c>
      <c r="D108" s="1492">
        <v>1</v>
      </c>
      <c r="E108" s="1365" t="str">
        <f t="shared" si="0"/>
        <v>2.1 Training related per diems/transport/other costs</v>
      </c>
      <c r="F108" s="1365"/>
      <c r="G108" s="1365" t="s">
        <v>2849</v>
      </c>
    </row>
    <row r="109" spans="2:11" s="1267" customFormat="1" x14ac:dyDescent="0.25">
      <c r="B109" s="1366" t="s">
        <v>2850</v>
      </c>
      <c r="C109" s="1492">
        <v>2</v>
      </c>
      <c r="D109" s="1492">
        <v>2</v>
      </c>
      <c r="E109" s="1365" t="str">
        <f t="shared" si="0"/>
        <v>2.2 Technical assistance-related per diems/transport/other costs</v>
      </c>
      <c r="F109" s="1365"/>
      <c r="G109" s="1365" t="s">
        <v>2851</v>
      </c>
    </row>
    <row r="110" spans="2:11" s="1267" customFormat="1" x14ac:dyDescent="0.25">
      <c r="B110" s="1366" t="s">
        <v>2852</v>
      </c>
      <c r="C110" s="1492">
        <v>2</v>
      </c>
      <c r="D110" s="1492">
        <v>3</v>
      </c>
      <c r="E110" s="1365" t="str">
        <f t="shared" si="0"/>
        <v>2.3 Supervision/surveys/data collection related per diems/transport/other costs</v>
      </c>
      <c r="F110" s="1365"/>
      <c r="G110" s="1365" t="s">
        <v>2853</v>
      </c>
    </row>
    <row r="111" spans="2:11" s="1267" customFormat="1" x14ac:dyDescent="0.25">
      <c r="B111" s="1366" t="s">
        <v>2854</v>
      </c>
      <c r="C111" s="1492">
        <v>2</v>
      </c>
      <c r="D111" s="1492">
        <v>5</v>
      </c>
      <c r="E111" s="1365" t="str">
        <f t="shared" si="0"/>
        <v>2.5 Other Transportation costs</v>
      </c>
      <c r="F111" s="1365"/>
      <c r="G111" s="1365" t="s">
        <v>2855</v>
      </c>
    </row>
    <row r="112" spans="2:11" s="1267" customFormat="1" x14ac:dyDescent="0.25">
      <c r="B112" s="1366" t="s">
        <v>2856</v>
      </c>
      <c r="C112" s="1492">
        <v>2</v>
      </c>
      <c r="D112" s="1492">
        <v>4</v>
      </c>
      <c r="E112" s="1365" t="str">
        <f t="shared" si="0"/>
        <v>2.4 Meeting/Advocacy related per diems/transport/other costs</v>
      </c>
      <c r="F112" s="1365"/>
      <c r="G112" s="1365" t="s">
        <v>2857</v>
      </c>
    </row>
    <row r="113" spans="2:7" s="1267" customFormat="1" x14ac:dyDescent="0.25">
      <c r="B113" s="1366" t="s">
        <v>2858</v>
      </c>
      <c r="C113" s="1492">
        <v>3</v>
      </c>
      <c r="D113" s="1492">
        <v>1</v>
      </c>
      <c r="E113" s="1365" t="str">
        <f t="shared" si="0"/>
        <v>3.1 Technical Assistance Fees/Consultants</v>
      </c>
      <c r="F113" s="1365"/>
      <c r="G113" s="1365" t="s">
        <v>2859</v>
      </c>
    </row>
    <row r="114" spans="2:7" s="1267" customFormat="1" x14ac:dyDescent="0.25">
      <c r="B114" s="1366" t="s">
        <v>2860</v>
      </c>
      <c r="C114" s="1492">
        <v>3</v>
      </c>
      <c r="D114" s="1492">
        <v>2</v>
      </c>
      <c r="E114" s="1365" t="str">
        <f t="shared" si="0"/>
        <v>3.2 Fiscal/Fiduciary Agent fees</v>
      </c>
      <c r="F114" s="1365"/>
      <c r="G114" s="1365" t="s">
        <v>2861</v>
      </c>
    </row>
    <row r="115" spans="2:7" s="1267" customFormat="1" x14ac:dyDescent="0.25">
      <c r="B115" s="1366" t="s">
        <v>2862</v>
      </c>
      <c r="C115" s="1492">
        <v>3</v>
      </c>
      <c r="D115" s="1492">
        <v>3</v>
      </c>
      <c r="E115" s="1365" t="str">
        <f t="shared" si="0"/>
        <v>3.3 External audit fees</v>
      </c>
      <c r="F115" s="1365"/>
      <c r="G115" s="1365" t="s">
        <v>2863</v>
      </c>
    </row>
    <row r="116" spans="2:7" s="1267" customFormat="1" x14ac:dyDescent="0.25">
      <c r="B116" s="1366" t="s">
        <v>2864</v>
      </c>
      <c r="C116" s="1492">
        <v>3</v>
      </c>
      <c r="D116" s="1492">
        <v>4</v>
      </c>
      <c r="E116" s="1365" t="str">
        <f t="shared" si="0"/>
        <v>3.4 Other external professional services</v>
      </c>
      <c r="F116" s="1365"/>
      <c r="G116" s="1365" t="s">
        <v>2865</v>
      </c>
    </row>
    <row r="117" spans="2:7" s="1267" customFormat="1" x14ac:dyDescent="0.25">
      <c r="B117" s="1366" t="s">
        <v>2866</v>
      </c>
      <c r="C117" s="1492">
        <v>3</v>
      </c>
      <c r="D117" s="1492">
        <v>0</v>
      </c>
      <c r="E117" s="1365" t="str">
        <f t="shared" si="0"/>
        <v>3.0 External Professional services (EPS)</v>
      </c>
      <c r="F117" s="1365"/>
      <c r="G117" s="1365" t="s">
        <v>2867</v>
      </c>
    </row>
    <row r="118" spans="2:7" s="1267" customFormat="1" x14ac:dyDescent="0.25">
      <c r="B118" s="1366" t="s">
        <v>2868</v>
      </c>
      <c r="C118" s="1492">
        <v>3</v>
      </c>
      <c r="D118" s="1492">
        <v>5</v>
      </c>
      <c r="E118" s="1365" t="str">
        <f t="shared" si="0"/>
        <v>3.5 Insurance related costs</v>
      </c>
      <c r="F118" s="1365"/>
      <c r="G118" s="1365" t="s">
        <v>2869</v>
      </c>
    </row>
    <row r="119" spans="2:7" s="1267" customFormat="1" x14ac:dyDescent="0.25">
      <c r="B119" s="1366" t="s">
        <v>2870</v>
      </c>
      <c r="C119" s="1492">
        <v>4</v>
      </c>
      <c r="D119" s="1492">
        <v>0</v>
      </c>
      <c r="E119" s="1365" t="str">
        <f t="shared" si="0"/>
        <v>4.0 Health Products - Pharmaceutical Products (HPPP)</v>
      </c>
      <c r="F119" s="1365"/>
      <c r="G119" s="1365" t="s">
        <v>2871</v>
      </c>
    </row>
    <row r="120" spans="2:7" s="1267" customFormat="1" x14ac:dyDescent="0.25">
      <c r="B120" s="1366" t="s">
        <v>2872</v>
      </c>
      <c r="C120" s="1492">
        <v>4</v>
      </c>
      <c r="D120" s="1492">
        <v>1</v>
      </c>
      <c r="E120" s="1365" t="str">
        <f t="shared" si="0"/>
        <v>4.1 Antiretroviral medicines</v>
      </c>
      <c r="F120" s="1365"/>
      <c r="G120" s="1365" t="s">
        <v>2873</v>
      </c>
    </row>
    <row r="121" spans="2:7" s="1267" customFormat="1" x14ac:dyDescent="0.25">
      <c r="B121" s="1366" t="s">
        <v>2874</v>
      </c>
      <c r="C121" s="1492">
        <v>4</v>
      </c>
      <c r="D121" s="1492">
        <v>2</v>
      </c>
      <c r="E121" s="1365" t="str">
        <f t="shared" si="0"/>
        <v>4.2 Anti-tuberculosis medicines</v>
      </c>
      <c r="F121" s="1365"/>
      <c r="G121" s="1365" t="s">
        <v>2875</v>
      </c>
    </row>
    <row r="122" spans="2:7" s="1267" customFormat="1" x14ac:dyDescent="0.25">
      <c r="B122" s="1366" t="s">
        <v>2876</v>
      </c>
      <c r="C122" s="1492">
        <v>4</v>
      </c>
      <c r="D122" s="1492">
        <v>3</v>
      </c>
      <c r="E122" s="1365" t="str">
        <f t="shared" si="0"/>
        <v>4.3 Antimalarial medicines</v>
      </c>
      <c r="F122" s="1365"/>
      <c r="G122" s="1365" t="s">
        <v>2877</v>
      </c>
    </row>
    <row r="123" spans="2:7" s="1267" customFormat="1" x14ac:dyDescent="0.25">
      <c r="B123" s="1366" t="s">
        <v>2878</v>
      </c>
      <c r="C123" s="1492">
        <v>4</v>
      </c>
      <c r="D123" s="1492">
        <v>4</v>
      </c>
      <c r="E123" s="1365" t="str">
        <f t="shared" si="0"/>
        <v>4.4 Opioid substitutes medicines</v>
      </c>
      <c r="F123" s="1365"/>
      <c r="G123" s="1365" t="s">
        <v>2879</v>
      </c>
    </row>
    <row r="124" spans="2:7" s="1267" customFormat="1" x14ac:dyDescent="0.25">
      <c r="B124" s="1366" t="s">
        <v>2880</v>
      </c>
      <c r="C124" s="1492">
        <v>4</v>
      </c>
      <c r="D124" s="1492">
        <v>5</v>
      </c>
      <c r="E124" s="1365" t="str">
        <f t="shared" si="0"/>
        <v>4.5 Opportunistic infections and STI medicines</v>
      </c>
      <c r="F124" s="1365"/>
      <c r="G124" s="1365" t="s">
        <v>2881</v>
      </c>
    </row>
    <row r="125" spans="2:7" s="1267" customFormat="1" x14ac:dyDescent="0.25">
      <c r="B125" s="1366" t="s">
        <v>2882</v>
      </c>
      <c r="C125" s="1492">
        <v>4</v>
      </c>
      <c r="D125" s="1492">
        <v>6</v>
      </c>
      <c r="E125" s="1365" t="str">
        <f t="shared" si="0"/>
        <v>4.6 Private Sector subsidies for ACTs (co-payment to 4.3)</v>
      </c>
      <c r="F125" s="1365"/>
      <c r="G125" s="1365" t="s">
        <v>2883</v>
      </c>
    </row>
    <row r="126" spans="2:7" s="1267" customFormat="1" x14ac:dyDescent="0.25">
      <c r="B126" s="1366" t="s">
        <v>2884</v>
      </c>
      <c r="C126" s="1492">
        <v>4</v>
      </c>
      <c r="D126" s="1492">
        <v>7</v>
      </c>
      <c r="E126" s="1365" t="str">
        <f t="shared" si="0"/>
        <v>4.7 Other medicines</v>
      </c>
      <c r="F126" s="1365"/>
      <c r="G126" s="1365" t="s">
        <v>2885</v>
      </c>
    </row>
    <row r="127" spans="2:7" s="1267" customFormat="1" x14ac:dyDescent="0.25">
      <c r="B127" s="1366" t="s">
        <v>2886</v>
      </c>
      <c r="C127" s="1492">
        <v>5</v>
      </c>
      <c r="D127" s="1492">
        <v>0</v>
      </c>
      <c r="E127" s="1365" t="str">
        <f t="shared" si="0"/>
        <v>5.0 Health Products - Non-Pharmaceuticals (HPNP)</v>
      </c>
      <c r="F127" s="1365"/>
      <c r="G127" s="1365" t="s">
        <v>2887</v>
      </c>
    </row>
    <row r="128" spans="2:7" s="1267" customFormat="1" x14ac:dyDescent="0.25">
      <c r="B128" s="1366" t="s">
        <v>2888</v>
      </c>
      <c r="C128" s="1492">
        <v>5</v>
      </c>
      <c r="D128" s="1492">
        <v>1</v>
      </c>
      <c r="E128" s="1365" t="str">
        <f t="shared" si="0"/>
        <v>5.1 Insecticide-treated Nets (LLINs/ITNs)</v>
      </c>
      <c r="F128" s="1365"/>
      <c r="G128" s="1365" t="s">
        <v>2889</v>
      </c>
    </row>
    <row r="129" spans="2:7" s="1267" customFormat="1" x14ac:dyDescent="0.25">
      <c r="B129" s="1366" t="s">
        <v>2890</v>
      </c>
      <c r="C129" s="1492">
        <v>5</v>
      </c>
      <c r="D129" s="1492">
        <v>2</v>
      </c>
      <c r="E129" s="1365" t="str">
        <f t="shared" si="0"/>
        <v>5.2 Condoms - Male</v>
      </c>
      <c r="F129" s="1365"/>
      <c r="G129" s="1365" t="s">
        <v>2891</v>
      </c>
    </row>
    <row r="130" spans="2:7" s="1267" customFormat="1" x14ac:dyDescent="0.25">
      <c r="B130" s="1366" t="s">
        <v>2892</v>
      </c>
      <c r="C130" s="1492">
        <v>5</v>
      </c>
      <c r="D130" s="1492">
        <v>3</v>
      </c>
      <c r="E130" s="1365" t="str">
        <f t="shared" si="0"/>
        <v>5.3 Condoms - Female</v>
      </c>
      <c r="F130" s="1365"/>
      <c r="G130" s="1365" t="s">
        <v>2893</v>
      </c>
    </row>
    <row r="131" spans="2:7" s="1267" customFormat="1" x14ac:dyDescent="0.25">
      <c r="B131" s="1366" t="s">
        <v>2894</v>
      </c>
      <c r="C131" s="1492">
        <v>5</v>
      </c>
      <c r="D131" s="1492">
        <v>4</v>
      </c>
      <c r="E131" s="1365" t="str">
        <f t="shared" si="0"/>
        <v>5.4 Rapid Diagnostic Test</v>
      </c>
      <c r="F131" s="1365"/>
      <c r="G131" s="1365" t="s">
        <v>2895</v>
      </c>
    </row>
    <row r="132" spans="2:7" s="1267" customFormat="1" x14ac:dyDescent="0.25">
      <c r="B132" s="1366" t="s">
        <v>2896</v>
      </c>
      <c r="C132" s="1492">
        <v>5</v>
      </c>
      <c r="D132" s="1492">
        <v>5</v>
      </c>
      <c r="E132" s="1365" t="str">
        <f t="shared" si="0"/>
        <v>5.5 Insecticides</v>
      </c>
      <c r="F132" s="1365"/>
      <c r="G132" s="1365" t="s">
        <v>2897</v>
      </c>
    </row>
    <row r="133" spans="2:7" s="1267" customFormat="1" x14ac:dyDescent="0.25">
      <c r="B133" s="1366" t="s">
        <v>2898</v>
      </c>
      <c r="C133" s="1492">
        <v>5</v>
      </c>
      <c r="D133" s="1492">
        <v>6</v>
      </c>
      <c r="E133" s="1365" t="str">
        <f t="shared" si="0"/>
        <v>5.6 Laboratory reagents</v>
      </c>
      <c r="F133" s="1365"/>
      <c r="G133" s="1365" t="s">
        <v>2899</v>
      </c>
    </row>
    <row r="134" spans="2:7" s="1267" customFormat="1" x14ac:dyDescent="0.25">
      <c r="B134" s="1366" t="s">
        <v>2900</v>
      </c>
      <c r="C134" s="1492">
        <v>5</v>
      </c>
      <c r="D134" s="1492">
        <v>7</v>
      </c>
      <c r="E134" s="1365" t="str">
        <f t="shared" si="0"/>
        <v>5.7 Syringes and needles</v>
      </c>
      <c r="F134" s="1365"/>
      <c r="G134" s="1365" t="s">
        <v>2901</v>
      </c>
    </row>
    <row r="135" spans="2:7" s="1267" customFormat="1" x14ac:dyDescent="0.25">
      <c r="B135" s="1366" t="s">
        <v>2902</v>
      </c>
      <c r="C135" s="1492">
        <v>5</v>
      </c>
      <c r="D135" s="1492">
        <v>8</v>
      </c>
      <c r="E135" s="1365" t="str">
        <f t="shared" si="0"/>
        <v>5.8 Other consumables</v>
      </c>
      <c r="F135" s="1365"/>
      <c r="G135" s="1365" t="s">
        <v>2903</v>
      </c>
    </row>
    <row r="136" spans="2:7" s="1267" customFormat="1" x14ac:dyDescent="0.25">
      <c r="B136" s="1366" t="s">
        <v>2904</v>
      </c>
      <c r="C136" s="1492">
        <v>5</v>
      </c>
      <c r="D136" s="1492">
        <v>9</v>
      </c>
      <c r="E136" s="1365" t="str">
        <f t="shared" si="0"/>
        <v>5.9 Private Sector subsidies for RDTs (co-payment to 5.4)</v>
      </c>
      <c r="F136" s="1365"/>
      <c r="G136" s="1365" t="s">
        <v>2905</v>
      </c>
    </row>
    <row r="137" spans="2:7" s="1267" customFormat="1" x14ac:dyDescent="0.25">
      <c r="B137" s="1366" t="s">
        <v>2906</v>
      </c>
      <c r="C137" s="1492">
        <v>6</v>
      </c>
      <c r="D137" s="1492">
        <v>0</v>
      </c>
      <c r="E137" s="1365" t="str">
        <f t="shared" si="0"/>
        <v>6.0 Health Products - Equipment (HPE)</v>
      </c>
      <c r="F137" s="1365"/>
      <c r="G137" s="1365" t="s">
        <v>2907</v>
      </c>
    </row>
    <row r="138" spans="2:7" s="1267" customFormat="1" x14ac:dyDescent="0.25">
      <c r="B138" s="1366" t="s">
        <v>2908</v>
      </c>
      <c r="C138" s="1492">
        <v>6</v>
      </c>
      <c r="D138" s="1492">
        <v>1</v>
      </c>
      <c r="E138" s="1365" t="str">
        <f t="shared" si="0"/>
        <v>6.1 CD4 analyser/accessories</v>
      </c>
      <c r="F138" s="1365"/>
      <c r="G138" s="1365" t="s">
        <v>2909</v>
      </c>
    </row>
    <row r="139" spans="2:7" s="1267" customFormat="1" x14ac:dyDescent="0.25">
      <c r="B139" s="1366" t="s">
        <v>2910</v>
      </c>
      <c r="C139" s="1492">
        <v>6</v>
      </c>
      <c r="D139" s="1492">
        <v>2</v>
      </c>
      <c r="E139" s="1365" t="str">
        <f t="shared" si="0"/>
        <v>6.2 HIV Viral Load analyser/accessories</v>
      </c>
      <c r="F139" s="1365"/>
      <c r="G139" s="1365" t="s">
        <v>2911</v>
      </c>
    </row>
    <row r="140" spans="2:7" s="1267" customFormat="1" x14ac:dyDescent="0.25">
      <c r="B140" s="1366" t="s">
        <v>2912</v>
      </c>
      <c r="C140" s="1492">
        <v>6</v>
      </c>
      <c r="D140" s="1492">
        <v>3</v>
      </c>
      <c r="E140" s="1365" t="str">
        <f t="shared" si="0"/>
        <v>6.3 Microscopes</v>
      </c>
      <c r="F140" s="1365"/>
      <c r="G140" s="1365" t="s">
        <v>2913</v>
      </c>
    </row>
    <row r="141" spans="2:7" s="1267" customFormat="1" x14ac:dyDescent="0.25">
      <c r="B141" s="1366" t="s">
        <v>2914</v>
      </c>
      <c r="C141" s="1492">
        <v>6</v>
      </c>
      <c r="D141" s="1492">
        <v>4</v>
      </c>
      <c r="E141" s="1365" t="str">
        <f t="shared" si="0"/>
        <v>6.4 TB Molecular Test equipment</v>
      </c>
      <c r="F141" s="1365"/>
      <c r="G141" s="1365" t="s">
        <v>2915</v>
      </c>
    </row>
    <row r="142" spans="2:7" s="1267" customFormat="1" x14ac:dyDescent="0.25">
      <c r="B142" s="1366" t="s">
        <v>2916</v>
      </c>
      <c r="C142" s="1492">
        <v>6</v>
      </c>
      <c r="D142" s="1492">
        <v>5</v>
      </c>
      <c r="E142" s="1365" t="str">
        <f t="shared" si="0"/>
        <v>6.5 Maintenance and service costs for health equipment</v>
      </c>
      <c r="F142" s="1365"/>
      <c r="G142" s="1365" t="s">
        <v>2917</v>
      </c>
    </row>
    <row r="143" spans="2:7" s="1267" customFormat="1" x14ac:dyDescent="0.25">
      <c r="B143" s="1366" t="s">
        <v>2918</v>
      </c>
      <c r="C143" s="1492">
        <v>6</v>
      </c>
      <c r="D143" s="1492">
        <v>6</v>
      </c>
      <c r="E143" s="1365" t="str">
        <f t="shared" si="0"/>
        <v>6.6 Other health equipment</v>
      </c>
      <c r="F143" s="1365"/>
      <c r="G143" s="1365" t="s">
        <v>2919</v>
      </c>
    </row>
    <row r="144" spans="2:7" s="1267" customFormat="1" x14ac:dyDescent="0.25">
      <c r="B144" s="1366" t="s">
        <v>2920</v>
      </c>
      <c r="C144" s="1492">
        <v>7</v>
      </c>
      <c r="D144" s="1492">
        <v>0</v>
      </c>
      <c r="E144" s="1365" t="str">
        <f t="shared" si="0"/>
        <v>7.0 Procurement and Supply-Chain Management costs (PSM)</v>
      </c>
      <c r="F144" s="1365"/>
      <c r="G144" s="1365" t="s">
        <v>2921</v>
      </c>
    </row>
    <row r="145" spans="2:7" s="1267" customFormat="1" x14ac:dyDescent="0.25">
      <c r="B145" s="1366" t="s">
        <v>2922</v>
      </c>
      <c r="C145" s="1492">
        <v>7</v>
      </c>
      <c r="D145" s="1492">
        <v>1</v>
      </c>
      <c r="E145" s="1365" t="str">
        <f t="shared" si="0"/>
        <v>7.1 Procurement agent and handling fees</v>
      </c>
      <c r="F145" s="1365"/>
      <c r="G145" s="1365" t="s">
        <v>2923</v>
      </c>
    </row>
    <row r="146" spans="2:7" s="1267" customFormat="1" x14ac:dyDescent="0.25">
      <c r="B146" s="1366" t="s">
        <v>2924</v>
      </c>
      <c r="C146" s="1492">
        <v>7</v>
      </c>
      <c r="D146" s="1492">
        <v>2</v>
      </c>
      <c r="E146" s="1365" t="str">
        <f t="shared" si="0"/>
        <v>7.2 Freight and insurance costs (Health products)</v>
      </c>
      <c r="F146" s="1365"/>
      <c r="G146" s="1365" t="s">
        <v>2925</v>
      </c>
    </row>
    <row r="147" spans="2:7" s="1267" customFormat="1" x14ac:dyDescent="0.25">
      <c r="B147" s="1366" t="s">
        <v>2926</v>
      </c>
      <c r="C147" s="1492">
        <v>7</v>
      </c>
      <c r="D147" s="1492">
        <v>3</v>
      </c>
      <c r="E147" s="1365" t="str">
        <f t="shared" si="0"/>
        <v>7.3 Warehouse and Storage Costs</v>
      </c>
      <c r="F147" s="1365"/>
      <c r="G147" s="1365" t="s">
        <v>2927</v>
      </c>
    </row>
    <row r="148" spans="2:7" s="1267" customFormat="1" x14ac:dyDescent="0.25">
      <c r="B148" s="1366" t="s">
        <v>2928</v>
      </c>
      <c r="C148" s="1492">
        <v>7</v>
      </c>
      <c r="D148" s="1492">
        <v>4</v>
      </c>
      <c r="E148" s="1365" t="str">
        <f t="shared" si="0"/>
        <v>7.4 In-country distribution costs</v>
      </c>
      <c r="F148" s="1365"/>
      <c r="G148" s="1365" t="s">
        <v>2929</v>
      </c>
    </row>
    <row r="149" spans="2:7" s="1267" customFormat="1" x14ac:dyDescent="0.25">
      <c r="B149" s="1366" t="s">
        <v>2930</v>
      </c>
      <c r="C149" s="1492">
        <v>7</v>
      </c>
      <c r="D149" s="1492">
        <v>5</v>
      </c>
      <c r="E149" s="1365" t="str">
        <f t="shared" si="0"/>
        <v>7.5 Quality assurance and quality control costs (QA/QC)</v>
      </c>
      <c r="F149" s="1365"/>
      <c r="G149" s="1365" t="s">
        <v>2931</v>
      </c>
    </row>
    <row r="150" spans="2:7" s="1267" customFormat="1" x14ac:dyDescent="0.25">
      <c r="B150" s="1366" t="s">
        <v>2932</v>
      </c>
      <c r="C150" s="1492">
        <v>7</v>
      </c>
      <c r="D150" s="1492">
        <v>6</v>
      </c>
      <c r="E150" s="1365" t="str">
        <f t="shared" si="0"/>
        <v>7.6 PSM Customs Clearance</v>
      </c>
      <c r="F150" s="1365"/>
      <c r="G150" s="1365" t="s">
        <v>2933</v>
      </c>
    </row>
    <row r="151" spans="2:7" s="1267" customFormat="1" x14ac:dyDescent="0.25">
      <c r="B151" s="1366" t="s">
        <v>2934</v>
      </c>
      <c r="C151" s="1492">
        <v>7</v>
      </c>
      <c r="D151" s="1492">
        <v>7</v>
      </c>
      <c r="E151" s="1365" t="str">
        <f t="shared" si="0"/>
        <v>7.7 Other PSM costs</v>
      </c>
      <c r="F151" s="1365"/>
      <c r="G151" s="1365" t="s">
        <v>2935</v>
      </c>
    </row>
    <row r="152" spans="2:7" s="1267" customFormat="1" x14ac:dyDescent="0.25">
      <c r="B152" s="1366" t="s">
        <v>2936</v>
      </c>
      <c r="C152" s="1492">
        <v>8</v>
      </c>
      <c r="D152" s="1492">
        <v>0</v>
      </c>
      <c r="E152" s="1365" t="str">
        <f t="shared" si="0"/>
        <v>8.0 Infrastructure (INF)</v>
      </c>
      <c r="F152" s="1365"/>
      <c r="G152" s="1365" t="s">
        <v>2937</v>
      </c>
    </row>
    <row r="153" spans="2:7" s="1267" customFormat="1" x14ac:dyDescent="0.25">
      <c r="B153" s="1366" t="s">
        <v>2938</v>
      </c>
      <c r="C153" s="1492">
        <v>8</v>
      </c>
      <c r="D153" s="1492">
        <v>1</v>
      </c>
      <c r="E153" s="1365" t="str">
        <f t="shared" si="0"/>
        <v>8.1 Furniture</v>
      </c>
      <c r="F153" s="1365"/>
      <c r="G153" s="1365" t="s">
        <v>2939</v>
      </c>
    </row>
    <row r="154" spans="2:7" s="1267" customFormat="1" x14ac:dyDescent="0.25">
      <c r="B154" s="1366" t="s">
        <v>2940</v>
      </c>
      <c r="C154" s="1492">
        <v>8</v>
      </c>
      <c r="D154" s="1492">
        <v>2</v>
      </c>
      <c r="E154" s="1365" t="str">
        <f t="shared" si="0"/>
        <v>8.2 Renovation/constructions</v>
      </c>
      <c r="F154" s="1365"/>
      <c r="G154" s="1365" t="s">
        <v>2941</v>
      </c>
    </row>
    <row r="155" spans="2:7" s="1267" customFormat="1" x14ac:dyDescent="0.25">
      <c r="B155" s="1366" t="s">
        <v>2942</v>
      </c>
      <c r="C155" s="1492">
        <v>8</v>
      </c>
      <c r="D155" s="1492">
        <v>3</v>
      </c>
      <c r="E155" s="1365" t="str">
        <f t="shared" si="0"/>
        <v>8.3 Infrastructure maintenance and other INF costs</v>
      </c>
      <c r="F155" s="1365"/>
      <c r="G155" s="1365" t="s">
        <v>2943</v>
      </c>
    </row>
    <row r="156" spans="2:7" s="1267" customFormat="1" x14ac:dyDescent="0.25">
      <c r="B156" s="1366" t="s">
        <v>2944</v>
      </c>
      <c r="C156" s="1492">
        <v>9</v>
      </c>
      <c r="D156" s="1492">
        <v>0</v>
      </c>
      <c r="E156" s="1365" t="str">
        <f t="shared" si="0"/>
        <v>9.0 Non-health equipment (NHP)</v>
      </c>
      <c r="F156" s="1365"/>
      <c r="G156" s="1365" t="s">
        <v>2945</v>
      </c>
    </row>
    <row r="157" spans="2:7" s="1267" customFormat="1" x14ac:dyDescent="0.25">
      <c r="B157" s="1366" t="s">
        <v>2946</v>
      </c>
      <c r="C157" s="1492">
        <v>9</v>
      </c>
      <c r="D157" s="1492">
        <v>1</v>
      </c>
      <c r="E157" s="1365" t="str">
        <f t="shared" si="0"/>
        <v>9.1 IT - Computers, computer equipment, Software and applications</v>
      </c>
      <c r="F157" s="1365"/>
      <c r="G157" s="1365" t="s">
        <v>2947</v>
      </c>
    </row>
    <row r="158" spans="2:7" s="1267" customFormat="1" x14ac:dyDescent="0.25">
      <c r="B158" s="1366" t="s">
        <v>2948</v>
      </c>
      <c r="C158" s="1492">
        <v>9</v>
      </c>
      <c r="D158" s="1492">
        <v>2</v>
      </c>
      <c r="E158" s="1365" t="str">
        <f t="shared" si="0"/>
        <v>9.2 Vehicles</v>
      </c>
      <c r="F158" s="1365"/>
      <c r="G158" s="1365" t="s">
        <v>2949</v>
      </c>
    </row>
    <row r="159" spans="2:7" s="1267" customFormat="1" x14ac:dyDescent="0.25">
      <c r="B159" s="1366" t="s">
        <v>2950</v>
      </c>
      <c r="C159" s="1492">
        <v>9</v>
      </c>
      <c r="D159" s="1492">
        <v>3</v>
      </c>
      <c r="E159" s="1365" t="str">
        <f t="shared" si="0"/>
        <v>9.3 Other non-health equipment</v>
      </c>
      <c r="F159" s="1365"/>
      <c r="G159" s="1365" t="s">
        <v>2951</v>
      </c>
    </row>
    <row r="160" spans="2:7" s="1267" customFormat="1" x14ac:dyDescent="0.25">
      <c r="B160" s="1366" t="s">
        <v>2952</v>
      </c>
      <c r="C160" s="1492">
        <v>9</v>
      </c>
      <c r="D160" s="1492">
        <v>4</v>
      </c>
      <c r="E160" s="1365" t="str">
        <f t="shared" si="0"/>
        <v>9.4 Maintenance and service costs non-health equipment</v>
      </c>
      <c r="F160" s="1365"/>
      <c r="G160" s="1365" t="s">
        <v>2953</v>
      </c>
    </row>
    <row r="161" spans="2:7" s="1267" customFormat="1" x14ac:dyDescent="0.25">
      <c r="B161" s="1366" t="s">
        <v>2954</v>
      </c>
      <c r="C161" s="1492">
        <v>10</v>
      </c>
      <c r="D161" s="1492">
        <v>0</v>
      </c>
      <c r="E161" s="1365" t="str">
        <f t="shared" si="0"/>
        <v>10.0 Communication Material and Publications (CMP)</v>
      </c>
      <c r="F161" s="1365"/>
      <c r="G161" s="1365" t="s">
        <v>2955</v>
      </c>
    </row>
    <row r="162" spans="2:7" s="1267" customFormat="1" x14ac:dyDescent="0.25">
      <c r="B162" s="1366" t="s">
        <v>2956</v>
      </c>
      <c r="C162" s="1492">
        <v>10</v>
      </c>
      <c r="D162" s="1492">
        <v>1</v>
      </c>
      <c r="E162" s="1365" t="str">
        <f t="shared" si="0"/>
        <v>10.1 Printed materials (forms, books, guidelines, brochure, leaflets...)</v>
      </c>
      <c r="F162" s="1365"/>
      <c r="G162" s="1365" t="s">
        <v>2957</v>
      </c>
    </row>
    <row r="163" spans="2:7" s="1267" customFormat="1" x14ac:dyDescent="0.25">
      <c r="B163" s="1366" t="s">
        <v>2958</v>
      </c>
      <c r="C163" s="1492">
        <v>10</v>
      </c>
      <c r="D163" s="1492">
        <v>2</v>
      </c>
      <c r="E163" s="1365" t="str">
        <f t="shared" si="0"/>
        <v>10.2 Television/Radio spots and programmes</v>
      </c>
      <c r="F163" s="1365"/>
      <c r="G163" s="1365" t="s">
        <v>2959</v>
      </c>
    </row>
    <row r="164" spans="2:7" s="1267" customFormat="1" x14ac:dyDescent="0.25">
      <c r="B164" s="1366" t="s">
        <v>2960</v>
      </c>
      <c r="C164" s="1492">
        <v>10</v>
      </c>
      <c r="D164" s="1492">
        <v>3</v>
      </c>
      <c r="E164" s="1365" t="str">
        <f t="shared" si="0"/>
        <v>10.3 Promotional Material (t-shirts, mugs, pins...) and other CMP costs</v>
      </c>
      <c r="F164" s="1365"/>
      <c r="G164" s="1365" t="s">
        <v>2961</v>
      </c>
    </row>
    <row r="165" spans="2:7" s="1267" customFormat="1" x14ac:dyDescent="0.25">
      <c r="B165" s="1366" t="s">
        <v>2962</v>
      </c>
      <c r="C165" s="1492">
        <v>11</v>
      </c>
      <c r="D165" s="1492">
        <v>0</v>
      </c>
      <c r="E165" s="1365" t="str">
        <f t="shared" si="0"/>
        <v>11.0 Indirect and Overhead Costs</v>
      </c>
      <c r="F165" s="1365"/>
      <c r="G165" s="1365" t="s">
        <v>2963</v>
      </c>
    </row>
    <row r="166" spans="2:7" s="1267" customFormat="1" x14ac:dyDescent="0.25">
      <c r="B166" s="1366" t="s">
        <v>2964</v>
      </c>
      <c r="C166" s="1492">
        <v>11</v>
      </c>
      <c r="D166" s="1492">
        <v>1</v>
      </c>
      <c r="E166" s="1365" t="str">
        <f t="shared" ref="E166:E176" si="1">C166 &amp; "." &amp; D166 &amp; " " &amp; B166</f>
        <v>11.1 Office related costs</v>
      </c>
      <c r="F166" s="1365"/>
      <c r="G166" s="1365" t="s">
        <v>2965</v>
      </c>
    </row>
    <row r="167" spans="2:7" s="1267" customFormat="1" x14ac:dyDescent="0.25">
      <c r="B167" s="1366" t="s">
        <v>2966</v>
      </c>
      <c r="C167" s="1492">
        <v>11</v>
      </c>
      <c r="D167" s="1492">
        <v>2</v>
      </c>
      <c r="E167" s="1365" t="str">
        <f t="shared" si="1"/>
        <v>11.2 Unrecoverable taxes and duties</v>
      </c>
      <c r="F167" s="1365"/>
      <c r="G167" s="1365" t="s">
        <v>2967</v>
      </c>
    </row>
    <row r="168" spans="2:7" s="1267" customFormat="1" x14ac:dyDescent="0.25">
      <c r="B168" s="1366" t="s">
        <v>2968</v>
      </c>
      <c r="C168" s="1492">
        <v>11</v>
      </c>
      <c r="D168" s="1492">
        <v>3</v>
      </c>
      <c r="E168" s="1365" t="str">
        <f t="shared" si="1"/>
        <v>11.3 Indirect cost recovery (ICR) - % based</v>
      </c>
      <c r="F168" s="1365"/>
      <c r="G168" s="1365" t="s">
        <v>2969</v>
      </c>
    </row>
    <row r="169" spans="2:7" s="1267" customFormat="1" x14ac:dyDescent="0.25">
      <c r="B169" s="1366" t="s">
        <v>2970</v>
      </c>
      <c r="C169" s="1492">
        <v>11</v>
      </c>
      <c r="D169" s="1492">
        <v>4</v>
      </c>
      <c r="E169" s="1365" t="str">
        <f t="shared" si="1"/>
        <v>11.4 Other PA costs</v>
      </c>
      <c r="F169" s="1365"/>
      <c r="G169" s="1365" t="s">
        <v>2971</v>
      </c>
    </row>
    <row r="170" spans="2:7" s="1267" customFormat="1" x14ac:dyDescent="0.25">
      <c r="B170" s="1366" t="s">
        <v>2972</v>
      </c>
      <c r="C170" s="1492">
        <v>12</v>
      </c>
      <c r="D170" s="1492">
        <v>0</v>
      </c>
      <c r="E170" s="1365" t="str">
        <f t="shared" si="1"/>
        <v>12.0 Living support to client/ target population (LSCTP)</v>
      </c>
      <c r="F170" s="1365"/>
      <c r="G170" s="1365" t="s">
        <v>2973</v>
      </c>
    </row>
    <row r="171" spans="2:7" s="1267" customFormat="1" x14ac:dyDescent="0.25">
      <c r="B171" s="1366" t="s">
        <v>2974</v>
      </c>
      <c r="C171" s="1492">
        <v>12</v>
      </c>
      <c r="D171" s="1492">
        <v>1</v>
      </c>
      <c r="E171" s="1365" t="str">
        <f t="shared" si="1"/>
        <v>12.1 Support to orphans and other vulnerable children (school fees, uniforms, etc.)</v>
      </c>
      <c r="F171" s="1365"/>
      <c r="G171" s="1365" t="s">
        <v>2975</v>
      </c>
    </row>
    <row r="172" spans="2:7" s="1267" customFormat="1" x14ac:dyDescent="0.25">
      <c r="B172" s="1366" t="s">
        <v>2976</v>
      </c>
      <c r="C172" s="1492">
        <v>12</v>
      </c>
      <c r="D172" s="1492">
        <v>2</v>
      </c>
      <c r="E172" s="1365" t="str">
        <f t="shared" si="1"/>
        <v>12.2 Food and care packages</v>
      </c>
      <c r="F172" s="1365"/>
      <c r="G172" s="1365" t="s">
        <v>2977</v>
      </c>
    </row>
    <row r="173" spans="2:7" s="1267" customFormat="1" x14ac:dyDescent="0.25">
      <c r="B173" s="1366" t="s">
        <v>2978</v>
      </c>
      <c r="C173" s="1492">
        <v>12</v>
      </c>
      <c r="D173" s="1492">
        <v>3</v>
      </c>
      <c r="E173" s="1365" t="str">
        <f t="shared" si="1"/>
        <v>12.3 Cash incentives/transfer to patients/beneficiaries/counsellors/mediators</v>
      </c>
      <c r="F173" s="1365"/>
      <c r="G173" s="1365" t="s">
        <v>2979</v>
      </c>
    </row>
    <row r="174" spans="2:7" s="1267" customFormat="1" x14ac:dyDescent="0.25">
      <c r="B174" s="1366" t="s">
        <v>2980</v>
      </c>
      <c r="C174" s="1492">
        <v>12</v>
      </c>
      <c r="D174" s="1492">
        <v>4</v>
      </c>
      <c r="E174" s="1365" t="str">
        <f t="shared" si="1"/>
        <v>12.4 Micro-loans and micro-grants</v>
      </c>
      <c r="F174" s="1365"/>
      <c r="G174" s="1365" t="s">
        <v>2981</v>
      </c>
    </row>
    <row r="175" spans="2:7" s="1267" customFormat="1" x14ac:dyDescent="0.25">
      <c r="B175" s="1366" t="s">
        <v>2982</v>
      </c>
      <c r="C175" s="1492">
        <v>12</v>
      </c>
      <c r="D175" s="1492">
        <v>5</v>
      </c>
      <c r="E175" s="1365" t="str">
        <f t="shared" si="1"/>
        <v>12.5 Other LSCTP costs</v>
      </c>
      <c r="F175" s="1365"/>
      <c r="G175" s="1365" t="s">
        <v>2983</v>
      </c>
    </row>
    <row r="176" spans="2:7" s="1267" customFormat="1" x14ac:dyDescent="0.25">
      <c r="B176" s="1366" t="s">
        <v>2984</v>
      </c>
      <c r="C176" s="1492">
        <v>13</v>
      </c>
      <c r="D176" s="1492">
        <v>1</v>
      </c>
      <c r="E176" s="1365" t="str">
        <f t="shared" si="1"/>
        <v>13.1 Payment for Results</v>
      </c>
      <c r="F176" s="1365"/>
      <c r="G176" s="1365" t="s">
        <v>2985</v>
      </c>
    </row>
    <row r="188" spans="5:5" x14ac:dyDescent="0.25">
      <c r="E188" t="e">
        <f ca="1">OFFSET(Modulestart,MATCH(O100,Modulecolumn,0)-1,3,COUNTIF(Modulecolumn,O100),1)</f>
        <v>#N/A</v>
      </c>
    </row>
  </sheetData>
  <dataValidations count="4">
    <dataValidation type="list" allowBlank="1" showInputMessage="1" showErrorMessage="1" sqref="J12:J25" xr:uid="{00000000-0002-0000-2500-000000000000}">
      <formula1>Module_List</formula1>
    </dataValidation>
    <dataValidation type="custom" allowBlank="1" showInputMessage="1" showErrorMessage="1" errorTitle="X-Author for Excel" error="Id and Lookup fields are not editable." promptTitle="X-Author for Excel" sqref="K12:K25 K32:K97 G101:G176" xr:uid="{00000000-0002-0000-2500-000001000000}">
      <formula1>""</formula1>
    </dataValidation>
    <dataValidation type="decimal" allowBlank="1" showInputMessage="1" showErrorMessage="1" errorTitle="X-Author for Excel" error="Please enter a valid numeric value. Valid range for Cost Grouping Number is -99999 to 99999." promptTitle="X-Author for Excel" sqref="C101:C176" xr:uid="{00000000-0002-0000-2500-000002000000}">
      <formula1>-99999</formula1>
      <formula2>99999</formula2>
    </dataValidation>
    <dataValidation type="decimal" allowBlank="1" showInputMessage="1" showErrorMessage="1" errorTitle="X-Author for Excel" error="Please enter a valid numeric value. Valid range for Cost Input Number is -99999 to 99999." promptTitle="X-Author for Excel" sqref="D101:D176" xr:uid="{00000000-0002-0000-2500-000003000000}">
      <formula1>-99999</formula1>
      <formula2>99999</formula2>
    </dataValidation>
  </dataValidations>
  <pageMargins left="0.7" right="0.7" top="0.75" bottom="0.75" header="0.3" footer="0.3"/>
  <pageSetup paperSize="9" orientation="portrait" r:id="rId1"/>
  <tableParts count="2">
    <tablePart r:id="rId2"/>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1">
    <tabColor theme="0" tint="-0.249977111117893"/>
  </sheetPr>
  <dimension ref="A1:O39"/>
  <sheetViews>
    <sheetView zoomScale="70" zoomScaleNormal="70" zoomScaleSheetLayoutView="70" workbookViewId="0">
      <selection activeCell="F14" sqref="F14:J14"/>
    </sheetView>
  </sheetViews>
  <sheetFormatPr baseColWidth="10" defaultColWidth="9.140625" defaultRowHeight="12.75" x14ac:dyDescent="0.2"/>
  <cols>
    <col min="1" max="4" width="9.140625" style="74"/>
    <col min="5" max="5" width="18.42578125" style="74" customWidth="1"/>
    <col min="6" max="6" width="9.140625" style="74"/>
    <col min="7" max="7" width="10.85546875" style="74" customWidth="1"/>
    <col min="8" max="8" width="23" style="74" customWidth="1"/>
    <col min="9" max="9" width="14.85546875" style="74" customWidth="1"/>
    <col min="10" max="10" width="27.85546875" style="74" customWidth="1"/>
    <col min="11" max="12" width="9.140625" style="74"/>
    <col min="13" max="13" width="10.5703125" style="74" bestFit="1" customWidth="1"/>
    <col min="14" max="14" width="9.140625" style="74"/>
    <col min="15" max="15" width="57.85546875" style="74" customWidth="1"/>
    <col min="16" max="16384" width="9.140625" style="74"/>
  </cols>
  <sheetData>
    <row r="1" spans="1:15" ht="35.25" customHeight="1" thickBot="1" x14ac:dyDescent="0.25">
      <c r="A1" s="2061" t="str">
        <f>CoverSheet!A1</f>
        <v>Informe de progreso y solicitud de desembolso</v>
      </c>
      <c r="B1" s="2061"/>
      <c r="C1" s="2061"/>
      <c r="D1" s="2061"/>
      <c r="E1" s="2061"/>
      <c r="F1" s="2061"/>
      <c r="G1" s="2061"/>
      <c r="H1" s="2061"/>
      <c r="I1" s="2061"/>
      <c r="J1" s="2061"/>
      <c r="K1" s="2061"/>
      <c r="L1" s="2061"/>
      <c r="M1" s="2061"/>
      <c r="N1" s="2061"/>
      <c r="O1" s="2061"/>
    </row>
    <row r="2" spans="1:15" ht="30.75" customHeight="1" x14ac:dyDescent="0.25">
      <c r="A2" s="595" t="str">
        <f>VLOOKUP(Translations!B469,Translations!B3:H508,4,0)</f>
        <v>Sección 9A: Autorización del RP</v>
      </c>
      <c r="B2" s="592"/>
      <c r="C2" s="592"/>
      <c r="D2" s="592"/>
      <c r="E2" s="592"/>
      <c r="F2" s="592"/>
      <c r="G2" s="592"/>
      <c r="H2" s="592"/>
      <c r="I2" s="592"/>
      <c r="J2" s="592"/>
      <c r="K2" s="592"/>
      <c r="L2" s="592"/>
      <c r="M2" s="592"/>
      <c r="N2" s="592"/>
      <c r="O2" s="592"/>
    </row>
    <row r="3" spans="1:15" ht="15" customHeight="1" x14ac:dyDescent="0.25">
      <c r="A3" s="594"/>
      <c r="B3" s="593"/>
      <c r="C3" s="593"/>
      <c r="D3" s="593"/>
      <c r="E3" s="593"/>
      <c r="F3" s="593"/>
      <c r="G3" s="593"/>
      <c r="H3" s="593"/>
      <c r="I3" s="593"/>
      <c r="J3" s="593"/>
      <c r="K3" s="593"/>
      <c r="L3" s="593"/>
      <c r="M3" s="593"/>
      <c r="N3" s="593"/>
      <c r="O3" s="593"/>
    </row>
    <row r="4" spans="1:15" s="590" customFormat="1" ht="1.5" customHeight="1" x14ac:dyDescent="0.2">
      <c r="A4" s="591"/>
      <c r="B4" s="247"/>
      <c r="C4" s="247"/>
      <c r="D4" s="247"/>
      <c r="E4" s="247"/>
      <c r="F4" s="247"/>
      <c r="G4" s="247"/>
      <c r="H4" s="247"/>
      <c r="I4" s="247"/>
      <c r="J4" s="247"/>
      <c r="K4" s="247"/>
      <c r="L4" s="247"/>
      <c r="M4" s="247"/>
      <c r="N4" s="247"/>
      <c r="O4" s="247"/>
    </row>
    <row r="5" spans="1:15" s="583" customFormat="1" ht="14.25" x14ac:dyDescent="0.2">
      <c r="A5" s="2062" t="str">
        <f>VLOOKUP(Translations!B470,Translations!B3:H508,4,0)</f>
        <v>Nombre o número de la subvención:</v>
      </c>
      <c r="B5" s="2062"/>
      <c r="C5" s="2062"/>
      <c r="D5" s="2062"/>
      <c r="E5" s="2062"/>
      <c r="F5" s="2063" t="str">
        <f>CoverSheet!D10</f>
        <v>PER-T-SES</v>
      </c>
      <c r="G5" s="2064"/>
      <c r="H5" s="2064"/>
      <c r="I5" s="2064"/>
      <c r="J5" s="2065"/>
      <c r="K5" s="586"/>
      <c r="L5" s="586"/>
      <c r="M5" s="586"/>
      <c r="N5" s="586"/>
      <c r="O5" s="586"/>
    </row>
    <row r="6" spans="1:15" s="583" customFormat="1" ht="14.25" x14ac:dyDescent="0.2">
      <c r="A6" s="589" t="str">
        <f>CoverSheet!F9</f>
        <v>Periodo de avances programáticos:</v>
      </c>
      <c r="B6" s="588"/>
      <c r="C6" s="588"/>
      <c r="D6" s="588"/>
      <c r="E6" s="587"/>
      <c r="F6" s="2070" t="str">
        <f>CoverSheet!I12</f>
        <v>Fecha de inicio:</v>
      </c>
      <c r="G6" s="2071"/>
      <c r="H6" s="876">
        <f>CoverSheet!J9</f>
        <v>43831</v>
      </c>
      <c r="I6" s="879" t="str">
        <f>CoverSheet!K12</f>
        <v>Fecha final:</v>
      </c>
      <c r="J6" s="877">
        <f>CoverSheet!L9</f>
        <v>44196</v>
      </c>
      <c r="K6" s="586"/>
      <c r="L6" s="586"/>
      <c r="M6" s="586"/>
      <c r="N6" s="586"/>
      <c r="O6" s="586"/>
    </row>
    <row r="7" spans="1:15" s="583" customFormat="1" ht="14.25" x14ac:dyDescent="0.2">
      <c r="A7" s="589" t="str">
        <f>CoverSheet!F15</f>
        <v>Solicitud de desembolso – Periodo de ejecución:</v>
      </c>
      <c r="B7" s="588"/>
      <c r="C7" s="588"/>
      <c r="D7" s="588"/>
      <c r="E7" s="587"/>
      <c r="F7" s="2070" t="str">
        <f>CoverSheet!I12</f>
        <v>Fecha de inicio:</v>
      </c>
      <c r="G7" s="2071"/>
      <c r="H7" s="876">
        <f>CoverSheet!J15</f>
        <v>44197</v>
      </c>
      <c r="I7" s="879" t="str">
        <f>CoverSheet!K12</f>
        <v>Fecha final:</v>
      </c>
      <c r="J7" s="877">
        <f>CoverSheet!L15</f>
        <v>44561</v>
      </c>
      <c r="K7" s="586"/>
      <c r="L7" s="586"/>
      <c r="M7" s="586"/>
      <c r="N7" s="586"/>
      <c r="O7" s="586"/>
    </row>
    <row r="8" spans="1:15" s="583" customFormat="1" ht="14.25" x14ac:dyDescent="0.2">
      <c r="A8" s="589" t="str">
        <f>CoverSheet!F16</f>
        <v>Solicitud de desembolso – Periodo de reserva (colchón):</v>
      </c>
      <c r="B8" s="588"/>
      <c r="C8" s="588"/>
      <c r="D8" s="588"/>
      <c r="E8" s="587"/>
      <c r="F8" s="2070" t="str">
        <f>CoverSheet!I12</f>
        <v>Fecha de inicio:</v>
      </c>
      <c r="G8" s="2071"/>
      <c r="H8" s="878">
        <f>CoverSheet!J16</f>
        <v>44562</v>
      </c>
      <c r="I8" s="879" t="str">
        <f>CoverSheet!K12</f>
        <v>Fecha final:</v>
      </c>
      <c r="J8" s="876">
        <f>CoverSheet!L16</f>
        <v>44742</v>
      </c>
      <c r="K8" s="586"/>
      <c r="L8" s="586"/>
      <c r="M8" s="586"/>
      <c r="N8" s="586"/>
      <c r="O8" s="586"/>
    </row>
    <row r="9" spans="1:15" s="583" customFormat="1" ht="15.75" customHeight="1" x14ac:dyDescent="0.2">
      <c r="A9" s="2066" t="str">
        <f>VLOOKUP(Translations!B480,Translations!B3:H508,4,0)</f>
        <v>Moneda de la subvención:</v>
      </c>
      <c r="B9" s="2056"/>
      <c r="C9" s="2056"/>
      <c r="D9" s="2056"/>
      <c r="E9" s="2057"/>
      <c r="F9" s="2067" t="str">
        <f>CoverSheet!D14</f>
        <v>USD</v>
      </c>
      <c r="G9" s="2068"/>
      <c r="H9" s="2068"/>
      <c r="I9" s="2068"/>
      <c r="J9" s="2069"/>
      <c r="K9" s="320"/>
      <c r="L9" s="320"/>
      <c r="M9" s="320"/>
      <c r="N9" s="320"/>
      <c r="O9" s="320"/>
    </row>
    <row r="10" spans="1:15" s="583" customFormat="1" ht="23.25" customHeight="1" x14ac:dyDescent="0.2">
      <c r="A10" s="2055" t="str">
        <f>VLOOKUP(Translations!B481,Translations!B3:H508,4,0)</f>
        <v>Solicitud de desembolso:</v>
      </c>
      <c r="B10" s="2056"/>
      <c r="C10" s="2056"/>
      <c r="D10" s="2056"/>
      <c r="E10" s="2057"/>
      <c r="F10" s="2058">
        <f>'Request and Recommendation_8B'!K19</f>
        <v>946960.87400620047</v>
      </c>
      <c r="G10" s="2059"/>
      <c r="H10" s="2059"/>
      <c r="I10" s="2059"/>
      <c r="J10" s="2060"/>
      <c r="K10" s="585"/>
      <c r="L10" s="320"/>
      <c r="M10" s="320"/>
      <c r="N10" s="320"/>
      <c r="O10" s="320"/>
    </row>
    <row r="11" spans="1:15" s="583" customFormat="1" ht="15.75" customHeight="1" x14ac:dyDescent="0.2">
      <c r="A11" s="584"/>
      <c r="B11" s="320"/>
      <c r="C11" s="584"/>
      <c r="D11" s="320"/>
      <c r="E11" s="320"/>
      <c r="F11" s="320"/>
      <c r="G11" s="584"/>
      <c r="H11" s="320"/>
      <c r="I11" s="320"/>
      <c r="J11" s="1175"/>
      <c r="K11" s="586"/>
      <c r="L11" s="586"/>
      <c r="M11" s="1176"/>
      <c r="N11" s="1177"/>
      <c r="O11" s="1176"/>
    </row>
    <row r="12" spans="1:15" ht="41.25" customHeight="1" x14ac:dyDescent="0.2">
      <c r="A12" s="2073" t="str">
        <f>VLOOKUP(Translations!B482,Translations!B3:H508,4,0)</f>
        <v>El abajo firmante reconoce que: (i) toda la información (programática, financiera o de otro tipo) facilitada en el presente informe progreso y solicitud de desembolso es completa y precisa; (ii) los fondos desembolsados conforme a esta solicitud se depositarán en la cuenta bancaria que se detalla en los formularios de datos básicos, y (iii) los fondos desembolsados en el marco del Acuerdo de Subvención se utilizarán con arreglo al mismo.</v>
      </c>
      <c r="B12" s="2073"/>
      <c r="C12" s="2073"/>
      <c r="D12" s="2073"/>
      <c r="E12" s="2073"/>
      <c r="F12" s="2073"/>
      <c r="G12" s="2073"/>
      <c r="H12" s="2073"/>
      <c r="I12" s="2073"/>
      <c r="J12" s="2073"/>
      <c r="K12" s="2073"/>
      <c r="L12" s="2073"/>
      <c r="M12" s="2073"/>
      <c r="N12" s="2073"/>
      <c r="O12" s="2073"/>
    </row>
    <row r="13" spans="1:15" ht="14.25" x14ac:dyDescent="0.2">
      <c r="A13" s="586"/>
      <c r="B13" s="586"/>
      <c r="C13" s="586"/>
      <c r="D13" s="586"/>
      <c r="E13" s="586"/>
      <c r="F13" s="586"/>
      <c r="G13" s="586"/>
      <c r="H13" s="586"/>
      <c r="I13" s="586"/>
      <c r="J13" s="586"/>
      <c r="K13" s="586"/>
      <c r="L13" s="586"/>
      <c r="M13" s="586"/>
      <c r="N13" s="586"/>
      <c r="O13" s="586"/>
    </row>
    <row r="14" spans="1:15" ht="49.5" customHeight="1" x14ac:dyDescent="0.2">
      <c r="A14" s="2074" t="str">
        <f>VLOOKUP(Translations!B483,Translations!B3:H508,4,0)</f>
        <v>Firmado en representación del Receptor principal:
(firma del representante autorizado designado)</v>
      </c>
      <c r="B14" s="2074"/>
      <c r="C14" s="2074"/>
      <c r="D14" s="2074"/>
      <c r="E14" s="2074"/>
      <c r="F14" s="2075"/>
      <c r="G14" s="2075"/>
      <c r="H14" s="2075"/>
      <c r="I14" s="2075"/>
      <c r="J14" s="2075"/>
      <c r="K14" s="316"/>
      <c r="L14" s="316"/>
      <c r="M14" s="316"/>
      <c r="N14" s="316"/>
      <c r="O14" s="316"/>
    </row>
    <row r="15" spans="1:15" ht="49.5" customHeight="1" x14ac:dyDescent="0.2">
      <c r="A15" s="316" t="str">
        <f>VLOOKUP(Translations!B484,Translations!B3:H508,4,0)</f>
        <v>Nombre:</v>
      </c>
      <c r="B15" s="316"/>
      <c r="C15" s="316"/>
      <c r="D15" s="316"/>
      <c r="E15" s="316"/>
      <c r="F15" s="2076" t="s">
        <v>4244</v>
      </c>
      <c r="G15" s="2076"/>
      <c r="H15" s="2076"/>
      <c r="I15" s="2076"/>
      <c r="J15" s="2076"/>
      <c r="K15" s="316"/>
      <c r="L15" s="316"/>
      <c r="M15" s="316"/>
      <c r="N15" s="316"/>
      <c r="O15" s="316"/>
    </row>
    <row r="16" spans="1:15" ht="49.5" customHeight="1" x14ac:dyDescent="0.2">
      <c r="A16" s="316" t="str">
        <f>VLOOKUP(Translations!B485,Translations!B3:H508,4,0)</f>
        <v>Título:</v>
      </c>
      <c r="B16" s="316"/>
      <c r="C16" s="316"/>
      <c r="D16" s="316"/>
      <c r="E16" s="316"/>
      <c r="F16" s="2076" t="s">
        <v>4245</v>
      </c>
      <c r="G16" s="2076"/>
      <c r="H16" s="2076"/>
      <c r="I16" s="2076"/>
      <c r="J16" s="2076"/>
      <c r="K16" s="316"/>
      <c r="L16" s="316"/>
      <c r="M16" s="316"/>
      <c r="N16" s="316"/>
      <c r="O16" s="316"/>
    </row>
    <row r="17" spans="1:15" ht="49.5" customHeight="1" x14ac:dyDescent="0.2">
      <c r="A17" s="2074" t="s">
        <v>700</v>
      </c>
      <c r="B17" s="2074"/>
      <c r="C17" s="2074"/>
      <c r="D17" s="2074"/>
      <c r="E17" s="316"/>
      <c r="F17" s="2077">
        <v>44254</v>
      </c>
      <c r="G17" s="2078"/>
      <c r="H17" s="2078"/>
      <c r="I17" s="2078"/>
      <c r="J17" s="2078"/>
      <c r="K17" s="316"/>
      <c r="L17" s="316"/>
      <c r="M17" s="1178"/>
      <c r="N17" s="316"/>
      <c r="O17" s="316"/>
    </row>
    <row r="18" spans="1:15" ht="61.5" customHeight="1" x14ac:dyDescent="0.2">
      <c r="A18" s="316" t="s">
        <v>699</v>
      </c>
      <c r="B18" s="316"/>
      <c r="C18" s="316"/>
      <c r="D18" s="316"/>
      <c r="E18" s="316"/>
      <c r="F18" s="2076" t="s">
        <v>4246</v>
      </c>
      <c r="G18" s="2076"/>
      <c r="H18" s="2076"/>
      <c r="I18" s="2076"/>
      <c r="J18" s="2076"/>
      <c r="K18" s="316"/>
      <c r="L18" s="316"/>
      <c r="M18" s="316"/>
      <c r="N18" s="316"/>
      <c r="O18" s="316"/>
    </row>
    <row r="19" spans="1:15" x14ac:dyDescent="0.2">
      <c r="A19" s="302"/>
      <c r="B19" s="302"/>
      <c r="C19" s="302"/>
      <c r="D19" s="302"/>
      <c r="E19" s="302"/>
      <c r="F19" s="302"/>
      <c r="G19" s="302"/>
      <c r="H19" s="302"/>
      <c r="I19" s="302"/>
      <c r="J19" s="302"/>
      <c r="K19" s="302"/>
      <c r="L19" s="302"/>
      <c r="M19" s="302"/>
      <c r="N19" s="302"/>
      <c r="O19" s="302"/>
    </row>
    <row r="20" spans="1:15" ht="12.75" customHeight="1" x14ac:dyDescent="0.2">
      <c r="A20" s="2072"/>
      <c r="B20" s="2072"/>
      <c r="C20" s="2072"/>
      <c r="D20" s="2072"/>
      <c r="E20" s="2072"/>
      <c r="F20" s="2072"/>
      <c r="G20" s="2072"/>
      <c r="H20" s="2072"/>
      <c r="I20" s="2072"/>
      <c r="J20" s="2072"/>
      <c r="K20" s="2072"/>
      <c r="L20" s="2072"/>
      <c r="M20" s="2072"/>
      <c r="N20" s="2072"/>
      <c r="O20" s="2072"/>
    </row>
    <row r="21" spans="1:15" x14ac:dyDescent="0.2">
      <c r="A21" s="302"/>
      <c r="B21" s="302"/>
      <c r="C21" s="302"/>
      <c r="D21" s="302"/>
      <c r="E21" s="302"/>
      <c r="F21" s="302"/>
      <c r="G21" s="302"/>
      <c r="H21" s="302"/>
      <c r="I21" s="302"/>
      <c r="J21" s="302"/>
      <c r="K21" s="302"/>
      <c r="L21" s="302"/>
      <c r="M21" s="302"/>
      <c r="N21" s="302"/>
      <c r="O21" s="302"/>
    </row>
    <row r="22" spans="1:15" x14ac:dyDescent="0.2">
      <c r="A22" s="302"/>
      <c r="B22" s="302"/>
      <c r="C22" s="302"/>
      <c r="D22" s="302"/>
      <c r="E22" s="302"/>
      <c r="F22" s="302"/>
      <c r="G22" s="302"/>
      <c r="H22" s="302"/>
      <c r="I22" s="302"/>
      <c r="J22" s="302"/>
      <c r="K22" s="302"/>
      <c r="L22" s="302"/>
      <c r="M22" s="302"/>
      <c r="N22" s="302"/>
      <c r="O22" s="302"/>
    </row>
    <row r="23" spans="1:15" x14ac:dyDescent="0.2">
      <c r="A23" s="302"/>
      <c r="B23" s="302"/>
      <c r="C23" s="302"/>
      <c r="D23" s="302"/>
      <c r="E23" s="302"/>
      <c r="F23" s="302"/>
      <c r="G23" s="302"/>
      <c r="H23" s="302"/>
      <c r="I23" s="302"/>
      <c r="J23" s="302"/>
      <c r="K23" s="302"/>
      <c r="L23" s="302"/>
      <c r="M23" s="302"/>
      <c r="N23" s="302"/>
      <c r="O23" s="302"/>
    </row>
    <row r="24" spans="1:15" x14ac:dyDescent="0.2">
      <c r="A24" s="302"/>
      <c r="B24" s="302"/>
      <c r="C24" s="302"/>
      <c r="D24" s="302"/>
      <c r="E24" s="302"/>
      <c r="F24" s="302"/>
      <c r="G24" s="302"/>
      <c r="H24" s="302"/>
      <c r="I24" s="302"/>
      <c r="J24" s="302"/>
      <c r="K24" s="302"/>
      <c r="L24" s="302"/>
      <c r="M24" s="302"/>
      <c r="N24" s="302"/>
      <c r="O24" s="302"/>
    </row>
    <row r="25" spans="1:15" x14ac:dyDescent="0.2">
      <c r="A25" s="302"/>
      <c r="B25" s="302"/>
      <c r="C25" s="302"/>
      <c r="D25" s="302"/>
      <c r="E25" s="302"/>
      <c r="F25" s="302"/>
      <c r="G25" s="302"/>
      <c r="H25" s="302"/>
      <c r="I25" s="302"/>
      <c r="J25" s="302"/>
      <c r="K25" s="302"/>
      <c r="L25" s="302"/>
      <c r="M25" s="302"/>
      <c r="N25" s="302"/>
      <c r="O25" s="302"/>
    </row>
    <row r="26" spans="1:15" x14ac:dyDescent="0.2">
      <c r="A26" s="302"/>
      <c r="B26" s="302"/>
      <c r="C26" s="302"/>
      <c r="D26" s="302"/>
      <c r="E26" s="302"/>
      <c r="F26" s="302"/>
      <c r="G26" s="302"/>
      <c r="H26" s="302"/>
      <c r="I26" s="995"/>
      <c r="J26" s="302"/>
      <c r="K26" s="302"/>
      <c r="L26" s="302"/>
      <c r="M26" s="302"/>
      <c r="N26" s="302"/>
      <c r="O26" s="302"/>
    </row>
    <row r="27" spans="1:15" x14ac:dyDescent="0.2">
      <c r="A27" s="302"/>
      <c r="B27" s="302"/>
      <c r="C27" s="302"/>
      <c r="D27" s="302"/>
      <c r="E27" s="302"/>
      <c r="F27" s="302"/>
      <c r="G27" s="302"/>
      <c r="H27" s="302"/>
      <c r="I27" s="302"/>
      <c r="J27" s="302"/>
      <c r="K27" s="302"/>
      <c r="L27" s="302"/>
      <c r="M27" s="302"/>
      <c r="N27" s="302"/>
      <c r="O27" s="302"/>
    </row>
    <row r="28" spans="1:15" x14ac:dyDescent="0.2">
      <c r="A28" s="302"/>
      <c r="B28" s="302"/>
      <c r="C28" s="302"/>
      <c r="D28" s="302"/>
      <c r="E28" s="302"/>
      <c r="F28" s="302"/>
      <c r="G28" s="302"/>
      <c r="H28" s="302"/>
      <c r="I28" s="302"/>
      <c r="J28" s="302"/>
      <c r="K28" s="302"/>
      <c r="L28" s="302"/>
      <c r="M28" s="302"/>
      <c r="N28" s="302"/>
      <c r="O28" s="302"/>
    </row>
    <row r="29" spans="1:15" x14ac:dyDescent="0.2">
      <c r="A29" s="302"/>
      <c r="B29" s="302"/>
      <c r="C29" s="302"/>
      <c r="D29" s="302"/>
      <c r="E29" s="302"/>
      <c r="F29" s="302"/>
      <c r="G29" s="302"/>
      <c r="H29" s="302"/>
      <c r="I29" s="302"/>
      <c r="J29" s="302"/>
      <c r="K29" s="302"/>
      <c r="L29" s="302"/>
      <c r="M29" s="302"/>
      <c r="N29" s="302"/>
      <c r="O29" s="302"/>
    </row>
    <row r="30" spans="1:15" x14ac:dyDescent="0.2">
      <c r="A30" s="302"/>
      <c r="B30" s="302"/>
      <c r="C30" s="302"/>
      <c r="D30" s="302"/>
      <c r="E30" s="302"/>
      <c r="F30" s="302"/>
      <c r="G30" s="302"/>
      <c r="H30" s="302"/>
      <c r="I30" s="302"/>
      <c r="J30" s="302"/>
      <c r="K30" s="302"/>
      <c r="L30" s="302"/>
      <c r="M30" s="302"/>
      <c r="N30" s="302"/>
      <c r="O30" s="302"/>
    </row>
    <row r="31" spans="1:15" x14ac:dyDescent="0.2">
      <c r="A31" s="302"/>
      <c r="B31" s="302"/>
      <c r="C31" s="302"/>
      <c r="D31" s="302"/>
      <c r="E31" s="302"/>
      <c r="F31" s="302"/>
      <c r="G31" s="302"/>
      <c r="H31" s="302"/>
      <c r="I31" s="302"/>
      <c r="J31" s="302"/>
      <c r="K31" s="302"/>
      <c r="L31" s="302"/>
      <c r="M31" s="302"/>
      <c r="N31" s="302"/>
      <c r="O31" s="302"/>
    </row>
    <row r="32" spans="1:15" x14ac:dyDescent="0.2">
      <c r="A32" s="302"/>
      <c r="B32" s="302"/>
      <c r="C32" s="302"/>
      <c r="D32" s="302"/>
      <c r="E32" s="302"/>
      <c r="F32" s="302"/>
      <c r="G32" s="302"/>
      <c r="H32" s="302"/>
      <c r="I32" s="302"/>
      <c r="J32" s="302"/>
      <c r="K32" s="302"/>
      <c r="L32" s="302"/>
      <c r="M32" s="302"/>
      <c r="N32" s="302"/>
      <c r="O32" s="302"/>
    </row>
    <row r="33" spans="1:15" x14ac:dyDescent="0.2">
      <c r="A33" s="302"/>
      <c r="B33" s="302"/>
      <c r="C33" s="302"/>
      <c r="D33" s="302"/>
      <c r="E33" s="302"/>
      <c r="F33" s="302"/>
      <c r="G33" s="302"/>
      <c r="H33" s="302"/>
      <c r="I33" s="302"/>
      <c r="J33" s="302"/>
      <c r="K33" s="302"/>
      <c r="L33" s="302"/>
      <c r="M33" s="302"/>
      <c r="N33" s="302"/>
      <c r="O33" s="302"/>
    </row>
    <row r="34" spans="1:15" x14ac:dyDescent="0.2">
      <c r="A34" s="302"/>
      <c r="B34" s="302"/>
      <c r="C34" s="302"/>
      <c r="D34" s="302"/>
      <c r="E34" s="302"/>
      <c r="F34" s="302"/>
      <c r="G34" s="302"/>
      <c r="H34" s="302"/>
      <c r="I34" s="302"/>
      <c r="J34" s="302"/>
      <c r="K34" s="302"/>
      <c r="L34" s="302"/>
      <c r="M34" s="302"/>
      <c r="N34" s="302"/>
      <c r="O34" s="302"/>
    </row>
    <row r="35" spans="1:15" x14ac:dyDescent="0.2">
      <c r="A35" s="302"/>
      <c r="B35" s="302"/>
      <c r="C35" s="302"/>
      <c r="D35" s="302"/>
      <c r="E35" s="302"/>
      <c r="F35" s="302"/>
      <c r="G35" s="302"/>
      <c r="H35" s="302"/>
      <c r="I35" s="302"/>
      <c r="J35" s="302"/>
      <c r="K35" s="302"/>
      <c r="L35" s="302"/>
      <c r="M35" s="302"/>
      <c r="N35" s="302"/>
      <c r="O35" s="302"/>
    </row>
    <row r="36" spans="1:15" x14ac:dyDescent="0.2">
      <c r="A36" s="302"/>
      <c r="B36" s="302"/>
      <c r="C36" s="302"/>
      <c r="D36" s="302"/>
      <c r="E36" s="302"/>
      <c r="F36" s="302"/>
      <c r="G36" s="302"/>
      <c r="H36" s="302"/>
      <c r="I36" s="302"/>
      <c r="J36" s="302"/>
      <c r="K36" s="302"/>
      <c r="L36" s="302"/>
      <c r="M36" s="302"/>
      <c r="N36" s="302"/>
      <c r="O36" s="302"/>
    </row>
    <row r="37" spans="1:15" x14ac:dyDescent="0.2">
      <c r="A37" s="302"/>
      <c r="B37" s="302"/>
      <c r="C37" s="302"/>
      <c r="D37" s="302"/>
      <c r="E37" s="302"/>
      <c r="F37" s="302"/>
      <c r="G37" s="302"/>
      <c r="H37" s="302"/>
      <c r="I37" s="302"/>
      <c r="J37" s="302"/>
      <c r="K37" s="302"/>
      <c r="L37" s="302"/>
      <c r="M37" s="302"/>
      <c r="N37" s="302"/>
      <c r="O37" s="302"/>
    </row>
    <row r="38" spans="1:15" x14ac:dyDescent="0.2">
      <c r="A38" s="302"/>
      <c r="B38" s="302"/>
      <c r="C38" s="302"/>
      <c r="D38" s="302"/>
      <c r="E38" s="302"/>
      <c r="F38" s="302"/>
      <c r="G38" s="302"/>
      <c r="H38" s="302"/>
      <c r="I38" s="302"/>
      <c r="J38" s="302"/>
      <c r="K38" s="302"/>
      <c r="L38" s="302"/>
      <c r="M38" s="302"/>
      <c r="N38" s="302"/>
      <c r="O38" s="302"/>
    </row>
    <row r="39" spans="1:15" x14ac:dyDescent="0.2">
      <c r="A39" s="302"/>
      <c r="B39" s="302"/>
      <c r="C39" s="302"/>
      <c r="D39" s="302"/>
      <c r="E39" s="302"/>
      <c r="F39" s="302"/>
      <c r="G39" s="302"/>
      <c r="H39" s="302"/>
      <c r="I39" s="302"/>
      <c r="J39" s="302"/>
      <c r="K39" s="302"/>
      <c r="L39" s="302"/>
      <c r="M39" s="302"/>
      <c r="N39" s="302"/>
      <c r="O39" s="302"/>
    </row>
  </sheetData>
  <sheetProtection algorithmName="SHA-512" hashValue="7D2rKwcrovVQggW7pB6zy4K3WZFEabSYIRp0JrhK98ntnkratCG+pxwxuPuR4NdLK1blIrxN+CI+Rbh9WUOUvQ==" saltValue="PwwBZZxb4sjSGo6A1VVKJw==" spinCount="100000" sheet="1" formatCells="0" formatColumns="0" formatRows="0" selectLockedCells="1"/>
  <mergeCells count="19">
    <mergeCell ref="A20:O20"/>
    <mergeCell ref="A12:O12"/>
    <mergeCell ref="A14:E14"/>
    <mergeCell ref="F14:J14"/>
    <mergeCell ref="F15:J15"/>
    <mergeCell ref="F16:J16"/>
    <mergeCell ref="F17:J17"/>
    <mergeCell ref="F18:J18"/>
    <mergeCell ref="A17:D17"/>
    <mergeCell ref="A10:E10"/>
    <mergeCell ref="F10:J10"/>
    <mergeCell ref="A1:O1"/>
    <mergeCell ref="A5:E5"/>
    <mergeCell ref="F5:J5"/>
    <mergeCell ref="A9:E9"/>
    <mergeCell ref="F9:J9"/>
    <mergeCell ref="F6:G6"/>
    <mergeCell ref="F7:G7"/>
    <mergeCell ref="F8:G8"/>
  </mergeCells>
  <conditionalFormatting sqref="F17:J17">
    <cfRule type="expression" dxfId="3" priority="1">
      <formula>$F$17=""</formula>
    </cfRule>
  </conditionalFormatting>
  <dataValidations count="1">
    <dataValidation type="date" allowBlank="1" showInputMessage="1" showErrorMessage="1" sqref="F17:J17" xr:uid="{00000000-0002-0000-2600-000000000000}">
      <formula1>1</formula1>
      <formula2>73415</formula2>
    </dataValidation>
  </dataValidations>
  <printOptions horizontalCentered="1" verticalCentered="1"/>
  <pageMargins left="0.23622047244094491" right="0.23622047244094491" top="0.74803149606299213" bottom="0.74803149606299213" header="0.31496062992125984" footer="0.31496062992125984"/>
  <pageSetup paperSize="9" scale="60" orientation="landscape" r:id="rId1"/>
  <headerFooter>
    <oddFooter>&amp;L&amp;A&amp;R&amp;P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sheetPr>
  <dimension ref="A1:D56"/>
  <sheetViews>
    <sheetView topLeftCell="A22" workbookViewId="0">
      <selection activeCell="A46" sqref="A46"/>
    </sheetView>
  </sheetViews>
  <sheetFormatPr baseColWidth="10" defaultColWidth="9.140625" defaultRowHeight="15" x14ac:dyDescent="0.25"/>
  <cols>
    <col min="1" max="1" width="44.140625" bestFit="1" customWidth="1"/>
    <col min="2" max="2" width="40.5703125" bestFit="1" customWidth="1"/>
    <col min="3" max="3" width="27.140625" bestFit="1" customWidth="1"/>
    <col min="4" max="4" width="36.140625" bestFit="1" customWidth="1"/>
  </cols>
  <sheetData>
    <row r="1" spans="1:4" x14ac:dyDescent="0.25">
      <c r="A1" s="681" t="s">
        <v>599</v>
      </c>
      <c r="B1" s="681" t="b">
        <v>0</v>
      </c>
      <c r="C1" s="682" t="s">
        <v>616</v>
      </c>
      <c r="D1" s="1364" t="s">
        <v>2485</v>
      </c>
    </row>
    <row r="2" spans="1:4" x14ac:dyDescent="0.25">
      <c r="A2" s="681" t="s">
        <v>374</v>
      </c>
      <c r="B2" s="681" t="b">
        <v>1</v>
      </c>
      <c r="C2" s="681" t="s">
        <v>531</v>
      </c>
      <c r="D2" s="1362">
        <v>44196</v>
      </c>
    </row>
    <row r="3" spans="1:4" x14ac:dyDescent="0.25">
      <c r="A3" s="681" t="s">
        <v>600</v>
      </c>
      <c r="B3" s="681" t="b">
        <v>0</v>
      </c>
      <c r="C3" s="681" t="s">
        <v>601</v>
      </c>
      <c r="D3" s="1363">
        <v>4</v>
      </c>
    </row>
    <row r="4" spans="1:4" x14ac:dyDescent="0.25">
      <c r="A4" s="1404" t="s">
        <v>602</v>
      </c>
      <c r="B4" s="1404" t="s">
        <v>615</v>
      </c>
      <c r="C4" s="1404" t="s">
        <v>611</v>
      </c>
      <c r="D4" s="1404" t="s">
        <v>613</v>
      </c>
    </row>
    <row r="5" spans="1:4" hidden="1" x14ac:dyDescent="0.25">
      <c r="A5" s="1405" t="s">
        <v>603</v>
      </c>
      <c r="B5" s="1404" t="s">
        <v>614</v>
      </c>
      <c r="C5" s="1404" t="s">
        <v>610</v>
      </c>
      <c r="D5" s="1404" t="s">
        <v>612</v>
      </c>
    </row>
    <row r="6" spans="1:4" s="1267" customFormat="1" x14ac:dyDescent="0.25">
      <c r="A6" s="1405" t="s">
        <v>2255</v>
      </c>
      <c r="B6" s="1404" t="b">
        <v>1</v>
      </c>
      <c r="C6" s="1404" t="b">
        <v>1</v>
      </c>
      <c r="D6" s="1404" t="b">
        <v>1</v>
      </c>
    </row>
    <row r="7" spans="1:4" s="1267" customFormat="1" x14ac:dyDescent="0.25">
      <c r="A7" s="1405" t="s">
        <v>2264</v>
      </c>
      <c r="B7" s="1404" t="b">
        <v>0</v>
      </c>
      <c r="C7" s="1404" t="b">
        <v>1</v>
      </c>
      <c r="D7" s="1404" t="b">
        <v>1</v>
      </c>
    </row>
    <row r="8" spans="1:4" s="1267" customFormat="1" x14ac:dyDescent="0.25">
      <c r="A8" s="1405" t="s">
        <v>1613</v>
      </c>
      <c r="B8" s="1404" t="b">
        <v>1</v>
      </c>
      <c r="C8" s="1404" t="b">
        <v>1</v>
      </c>
      <c r="D8" s="1404" t="b">
        <v>0</v>
      </c>
    </row>
    <row r="9" spans="1:4" s="1267" customFormat="1" x14ac:dyDescent="0.25">
      <c r="A9" s="1405" t="s">
        <v>1401</v>
      </c>
      <c r="B9" s="1404" t="b">
        <v>1</v>
      </c>
      <c r="C9" s="1404" t="b">
        <v>1</v>
      </c>
      <c r="D9" s="1404" t="b">
        <v>1</v>
      </c>
    </row>
    <row r="10" spans="1:4" s="1267" customFormat="1" x14ac:dyDescent="0.25">
      <c r="A10" s="1405" t="s">
        <v>1577</v>
      </c>
      <c r="B10" s="1404" t="b">
        <v>1</v>
      </c>
      <c r="C10" s="1404" t="b">
        <v>1</v>
      </c>
      <c r="D10" s="1404" t="b">
        <v>1</v>
      </c>
    </row>
    <row r="11" spans="1:4" s="1267" customFormat="1" x14ac:dyDescent="0.25">
      <c r="A11" s="1405" t="s">
        <v>1454</v>
      </c>
      <c r="B11" s="1404" t="b">
        <v>1</v>
      </c>
      <c r="C11" s="1404" t="b">
        <v>1</v>
      </c>
      <c r="D11" s="1404" t="b">
        <v>1</v>
      </c>
    </row>
    <row r="12" spans="1:4" s="1267" customFormat="1" x14ac:dyDescent="0.25">
      <c r="A12" s="1405" t="s">
        <v>1489</v>
      </c>
      <c r="B12" s="1404" t="b">
        <v>1</v>
      </c>
      <c r="C12" s="1404" t="b">
        <v>1</v>
      </c>
      <c r="D12" s="1404" t="b">
        <v>1</v>
      </c>
    </row>
    <row r="13" spans="1:4" s="1267" customFormat="1" x14ac:dyDescent="0.25">
      <c r="A13" s="1405" t="s">
        <v>2252</v>
      </c>
      <c r="B13" s="1404" t="b">
        <v>0</v>
      </c>
      <c r="C13" s="1404" t="b">
        <v>1</v>
      </c>
      <c r="D13" s="1404" t="b">
        <v>0</v>
      </c>
    </row>
    <row r="14" spans="1:4" s="1267" customFormat="1" x14ac:dyDescent="0.25">
      <c r="A14" s="1405" t="s">
        <v>1355</v>
      </c>
      <c r="B14" s="1404" t="b">
        <v>0</v>
      </c>
      <c r="C14" s="1404" t="b">
        <v>1</v>
      </c>
      <c r="D14" s="1404" t="b">
        <v>1</v>
      </c>
    </row>
    <row r="15" spans="1:4" s="1267" customFormat="1" x14ac:dyDescent="0.25">
      <c r="A15" s="1405" t="s">
        <v>2260</v>
      </c>
      <c r="B15" s="1404" t="b">
        <v>1</v>
      </c>
      <c r="C15" s="1404" t="b">
        <v>1</v>
      </c>
      <c r="D15" s="1404" t="b">
        <v>1</v>
      </c>
    </row>
    <row r="16" spans="1:4" s="1267" customFormat="1" x14ac:dyDescent="0.25">
      <c r="A16" s="1405" t="s">
        <v>2251</v>
      </c>
      <c r="B16" s="1404" t="b">
        <v>1</v>
      </c>
      <c r="C16" s="1404" t="b">
        <v>1</v>
      </c>
      <c r="D16" s="1404" t="b">
        <v>1</v>
      </c>
    </row>
    <row r="17" spans="1:4" s="1267" customFormat="1" x14ac:dyDescent="0.25">
      <c r="A17" s="1405" t="s">
        <v>2250</v>
      </c>
      <c r="B17" s="1404" t="b">
        <v>1</v>
      </c>
      <c r="C17" s="1404" t="b">
        <v>1</v>
      </c>
      <c r="D17" s="1404" t="b">
        <v>1</v>
      </c>
    </row>
    <row r="18" spans="1:4" s="1267" customFormat="1" x14ac:dyDescent="0.25">
      <c r="A18" s="1405" t="s">
        <v>2261</v>
      </c>
      <c r="B18" s="1404" t="b">
        <v>1</v>
      </c>
      <c r="C18" s="1404" t="b">
        <v>1</v>
      </c>
      <c r="D18" s="1404" t="b">
        <v>1</v>
      </c>
    </row>
    <row r="19" spans="1:4" s="1267" customFormat="1" x14ac:dyDescent="0.25">
      <c r="A19" s="1405" t="s">
        <v>1563</v>
      </c>
      <c r="B19" s="1404" t="b">
        <v>1</v>
      </c>
      <c r="C19" s="1404" t="b">
        <v>1</v>
      </c>
      <c r="D19" s="1404" t="b">
        <v>1</v>
      </c>
    </row>
    <row r="20" spans="1:4" s="1267" customFormat="1" x14ac:dyDescent="0.25">
      <c r="A20" s="1405" t="s">
        <v>2259</v>
      </c>
      <c r="B20" s="1404" t="b">
        <v>0</v>
      </c>
      <c r="C20" s="1404" t="b">
        <v>0</v>
      </c>
      <c r="D20" s="1404" t="b">
        <v>0</v>
      </c>
    </row>
    <row r="21" spans="1:4" s="1267" customFormat="1" x14ac:dyDescent="0.25">
      <c r="A21" s="1405" t="s">
        <v>1394</v>
      </c>
      <c r="B21" s="1404" t="b">
        <v>0</v>
      </c>
      <c r="C21" s="1404" t="b">
        <v>1</v>
      </c>
      <c r="D21" s="1404" t="b">
        <v>1</v>
      </c>
    </row>
    <row r="22" spans="1:4" s="1267" customFormat="1" x14ac:dyDescent="0.25">
      <c r="A22" s="1405" t="s">
        <v>2258</v>
      </c>
      <c r="B22" s="1404" t="b">
        <v>1</v>
      </c>
      <c r="C22" s="1404" t="b">
        <v>1</v>
      </c>
      <c r="D22" s="1404" t="b">
        <v>1</v>
      </c>
    </row>
    <row r="23" spans="1:4" s="1267" customFormat="1" x14ac:dyDescent="0.25">
      <c r="A23" s="1405" t="s">
        <v>2492</v>
      </c>
      <c r="B23" s="1404" t="b">
        <v>1</v>
      </c>
      <c r="C23" s="1404" t="b">
        <v>1</v>
      </c>
      <c r="D23" s="1404" t="b">
        <v>1</v>
      </c>
    </row>
    <row r="24" spans="1:4" s="1267" customFormat="1" x14ac:dyDescent="0.25">
      <c r="A24" s="1405" t="s">
        <v>1323</v>
      </c>
      <c r="B24" s="1404" t="b">
        <v>1</v>
      </c>
      <c r="C24" s="1404" t="b">
        <v>1</v>
      </c>
      <c r="D24" s="1404" t="b">
        <v>1</v>
      </c>
    </row>
    <row r="25" spans="1:4" s="1267" customFormat="1" x14ac:dyDescent="0.25">
      <c r="A25" s="1405" t="s">
        <v>2493</v>
      </c>
      <c r="B25" s="1404" t="b">
        <v>1</v>
      </c>
      <c r="C25" s="1404" t="b">
        <v>1</v>
      </c>
      <c r="D25" s="1404" t="b">
        <v>1</v>
      </c>
    </row>
    <row r="26" spans="1:4" x14ac:dyDescent="0.25">
      <c r="A26" s="74"/>
      <c r="B26" s="74"/>
      <c r="C26" s="74"/>
      <c r="D26" s="74"/>
    </row>
    <row r="27" spans="1:4" x14ac:dyDescent="0.25">
      <c r="A27" s="74"/>
      <c r="B27" s="74"/>
      <c r="C27" s="74"/>
      <c r="D27" s="74"/>
    </row>
    <row r="28" spans="1:4" x14ac:dyDescent="0.25">
      <c r="A28" s="74"/>
      <c r="B28" s="74"/>
      <c r="C28" s="74"/>
      <c r="D28" s="74"/>
    </row>
    <row r="29" spans="1:4" x14ac:dyDescent="0.25">
      <c r="A29" s="74"/>
      <c r="B29" s="74"/>
      <c r="C29" s="74"/>
      <c r="D29" s="74"/>
    </row>
    <row r="30" spans="1:4" x14ac:dyDescent="0.25">
      <c r="A30" s="74"/>
      <c r="B30" s="74"/>
      <c r="C30" s="74"/>
      <c r="D30" s="74"/>
    </row>
    <row r="31" spans="1:4" x14ac:dyDescent="0.25">
      <c r="A31" s="74"/>
      <c r="B31" s="74"/>
      <c r="C31" s="74"/>
      <c r="D31" s="74"/>
    </row>
    <row r="32" spans="1:4" x14ac:dyDescent="0.25">
      <c r="A32" s="74"/>
      <c r="B32" s="74"/>
      <c r="C32" s="74"/>
      <c r="D32" s="74"/>
    </row>
    <row r="33" spans="1:4" x14ac:dyDescent="0.25">
      <c r="A33" s="74"/>
      <c r="B33" s="74"/>
      <c r="C33" s="74"/>
      <c r="D33" s="74"/>
    </row>
    <row r="34" spans="1:4" x14ac:dyDescent="0.25">
      <c r="A34" s="74"/>
      <c r="B34" s="74"/>
      <c r="C34" s="74"/>
      <c r="D34" s="74"/>
    </row>
    <row r="35" spans="1:4" x14ac:dyDescent="0.25">
      <c r="A35" s="74" t="s">
        <v>604</v>
      </c>
      <c r="B35" s="74"/>
      <c r="C35" s="74"/>
      <c r="D35" s="74"/>
    </row>
    <row r="36" spans="1:4" x14ac:dyDescent="0.25">
      <c r="A36" s="74" t="s">
        <v>605</v>
      </c>
      <c r="B36" s="74"/>
      <c r="C36" s="74"/>
      <c r="D36" s="74"/>
    </row>
    <row r="37" spans="1:4" x14ac:dyDescent="0.25">
      <c r="A37" s="74" t="s">
        <v>606</v>
      </c>
      <c r="B37" s="74" t="s">
        <v>2488</v>
      </c>
      <c r="C37" s="74"/>
      <c r="D37" s="74"/>
    </row>
    <row r="38" spans="1:4" x14ac:dyDescent="0.25">
      <c r="A38" s="74"/>
      <c r="B38" s="74"/>
      <c r="C38" s="74"/>
      <c r="D38" s="74"/>
    </row>
    <row r="39" spans="1:4" x14ac:dyDescent="0.25">
      <c r="A39" s="74"/>
      <c r="B39" s="74"/>
      <c r="C39" s="74"/>
      <c r="D39" s="74"/>
    </row>
    <row r="40" spans="1:4" x14ac:dyDescent="0.25">
      <c r="A40" s="74" t="s">
        <v>607</v>
      </c>
      <c r="B40" s="74"/>
      <c r="C40" s="74"/>
      <c r="D40" s="74"/>
    </row>
    <row r="41" spans="1:4" x14ac:dyDescent="0.25">
      <c r="A41" s="74" t="s">
        <v>203</v>
      </c>
      <c r="B41" s="74" t="s">
        <v>2487</v>
      </c>
      <c r="C41" s="74"/>
      <c r="D41" s="74"/>
    </row>
    <row r="42" spans="1:4" x14ac:dyDescent="0.25">
      <c r="A42" s="74"/>
      <c r="B42" s="74"/>
      <c r="C42" s="74"/>
      <c r="D42" s="74"/>
    </row>
    <row r="43" spans="1:4" x14ac:dyDescent="0.25">
      <c r="A43" s="74"/>
      <c r="B43" s="74"/>
      <c r="C43" s="74"/>
      <c r="D43" s="74"/>
    </row>
    <row r="44" spans="1:4" x14ac:dyDescent="0.25">
      <c r="A44" s="681" t="s">
        <v>203</v>
      </c>
      <c r="B44" s="681" t="s">
        <v>2491</v>
      </c>
      <c r="C44" s="74"/>
      <c r="D44" s="74"/>
    </row>
    <row r="45" spans="1:4" x14ac:dyDescent="0.25">
      <c r="A45" s="74"/>
      <c r="B45" s="74"/>
      <c r="C45" s="74"/>
      <c r="D45" s="74"/>
    </row>
    <row r="46" spans="1:4" x14ac:dyDescent="0.25">
      <c r="A46" s="74"/>
      <c r="B46" s="74"/>
      <c r="C46" s="74"/>
      <c r="D46" s="74"/>
    </row>
    <row r="47" spans="1:4" x14ac:dyDescent="0.25">
      <c r="A47" s="74"/>
      <c r="B47" s="74"/>
      <c r="C47" s="74"/>
      <c r="D47" s="74"/>
    </row>
    <row r="48" spans="1:4" x14ac:dyDescent="0.25">
      <c r="A48" s="74"/>
      <c r="B48" s="74"/>
      <c r="C48" s="74"/>
      <c r="D48" s="74"/>
    </row>
    <row r="49" spans="1:4" x14ac:dyDescent="0.25">
      <c r="A49" s="74"/>
      <c r="B49" s="74"/>
      <c r="C49" s="74"/>
      <c r="D49" s="74"/>
    </row>
    <row r="50" spans="1:4" x14ac:dyDescent="0.25">
      <c r="A50" s="74" t="s">
        <v>608</v>
      </c>
      <c r="B50" s="74"/>
      <c r="C50" s="74"/>
      <c r="D50" s="74"/>
    </row>
    <row r="51" spans="1:4" x14ac:dyDescent="0.25">
      <c r="A51" s="74" t="s">
        <v>530</v>
      </c>
      <c r="B51" s="993">
        <v>43831</v>
      </c>
      <c r="C51" s="74"/>
      <c r="D51" s="74"/>
    </row>
    <row r="52" spans="1:4" x14ac:dyDescent="0.25">
      <c r="A52" s="74" t="s">
        <v>531</v>
      </c>
      <c r="B52" s="993">
        <v>44196</v>
      </c>
      <c r="C52" s="74"/>
      <c r="D52" s="74"/>
    </row>
    <row r="53" spans="1:4" x14ac:dyDescent="0.25">
      <c r="A53" s="74"/>
      <c r="B53" s="74"/>
      <c r="C53" s="74"/>
      <c r="D53" s="74"/>
    </row>
    <row r="54" spans="1:4" x14ac:dyDescent="0.25">
      <c r="A54" s="74"/>
      <c r="B54" s="74"/>
      <c r="C54" s="74"/>
      <c r="D54" s="74"/>
    </row>
    <row r="55" spans="1:4" x14ac:dyDescent="0.25">
      <c r="A55" s="74" t="s">
        <v>609</v>
      </c>
      <c r="B55" s="682" t="str">
        <f ca="1">CONCATENATE(CoverSheet!D7,"_Progress Report_Imported_",TEXT(TODAY(),"dd-mmm-yy"))</f>
        <v>_Progress Report_Imported_03-Dic-21</v>
      </c>
      <c r="C55" s="74"/>
      <c r="D55" s="74"/>
    </row>
    <row r="56" spans="1:4" x14ac:dyDescent="0.25">
      <c r="B56" t="str">
        <f ca="1">CONCATENATE(CoverSheet!D7,"_Progress Report_Extracted_",TEXT(TODAY(),"dd-mmm-yy"))</f>
        <v>_Progress Report_Extracted_03-Dic-21</v>
      </c>
    </row>
  </sheetData>
  <dataValidations count="5">
    <dataValidation type="custom" allowBlank="1" showInputMessage="1" showErrorMessage="1" errorTitle="X-Author for Excel" error="Id and Lookup fields are not editable." promptTitle="X-Author for Excel" sqref="B41 B44 B37" xr:uid="{00000000-0002-0000-0300-000000000000}">
      <formula1>""</formula1>
    </dataValidation>
    <dataValidation type="list" allowBlank="1" showInputMessage="1" showErrorMessage="1" errorTitle="X-Author for Excel" error="Please select either TRUE or FALSE from the dropdown." promptTitle="X-Author for Excel" sqref="B5:D25 B1:B3" xr:uid="{00000000-0002-0000-0300-000001000000}">
      <formula1>"TRUE,FALSE"</formula1>
    </dataValidation>
    <dataValidation type="date" allowBlank="1" showInputMessage="1" showErrorMessage="1" errorTitle="X-Author for Excel" error="Please enter a valid date." promptTitle="X-Author for Excel" sqref="D2 B51:B52" xr:uid="{00000000-0002-0000-0300-000002000000}">
      <formula1>1</formula1>
      <formula2>767376</formula2>
    </dataValidation>
    <dataValidation type="decimal" allowBlank="1" showInputMessage="1" showErrorMessage="1" errorTitle="X-Author for Excel" error="Please enter a valid numeric value. Valid range for Version is -9999999999.99 to 9999999999.99." promptTitle="X-Author for Excel" sqref="D3" xr:uid="{00000000-0002-0000-0300-000003000000}">
      <formula1>-9999999999.99</formula1>
      <formula2>9999999999.99</formula2>
    </dataValidation>
    <dataValidation type="list" allowBlank="1" showInputMessage="1" showErrorMessage="1" errorTitle="X-Author for Excel" error="Please select a value from the drop-down." promptTitle="X-Author for Excel" sqref="A5:A25" xr:uid="{00000000-0002-0000-0300-000004000000}">
      <formula1>IF(IFERROR(ROWS(INDIRECT(SUBSTITUTE("AIM_Opt_Ins__c.AIM_Tab_Name__c"," ","_"))),-1) &lt; 0, XAuthorInvalidPicklistData,INDIRECT(SUBSTITUTE("AIM_Opt_Ins__c.AIM_Tab_Name__c"," ","_")))</formula1>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5">
    <tabColor theme="0" tint="-0.249977111117893"/>
  </sheetPr>
  <dimension ref="A1:O43"/>
  <sheetViews>
    <sheetView zoomScale="70" zoomScaleNormal="70" zoomScaleSheetLayoutView="70" workbookViewId="0">
      <selection activeCell="A14" sqref="A14:O14"/>
    </sheetView>
  </sheetViews>
  <sheetFormatPr baseColWidth="10" defaultColWidth="9.140625" defaultRowHeight="12.75" x14ac:dyDescent="0.2"/>
  <cols>
    <col min="1" max="1" width="30.42578125" style="74" customWidth="1"/>
    <col min="2" max="4" width="9.140625" style="74"/>
    <col min="5" max="5" width="18.42578125" style="74" customWidth="1"/>
    <col min="6" max="6" width="9.140625" style="74"/>
    <col min="7" max="7" width="10.85546875" style="74" customWidth="1"/>
    <col min="8" max="8" width="23.140625" style="74" customWidth="1"/>
    <col min="9" max="9" width="14.85546875" style="74" customWidth="1"/>
    <col min="10" max="10" width="26.85546875" style="74" customWidth="1"/>
    <col min="11" max="14" width="9.140625" style="74"/>
    <col min="15" max="15" width="57.85546875" style="74" customWidth="1"/>
    <col min="16" max="16384" width="9.140625" style="74"/>
  </cols>
  <sheetData>
    <row r="1" spans="1:15" ht="39" customHeight="1" x14ac:dyDescent="0.2">
      <c r="A1" s="2079" t="str">
        <f>CoverSheet!A1</f>
        <v>Informe de progreso y solicitud de desembolso</v>
      </c>
      <c r="B1" s="2079"/>
      <c r="C1" s="2079"/>
      <c r="D1" s="2079"/>
      <c r="E1" s="2079"/>
      <c r="F1" s="2079"/>
      <c r="G1" s="2079"/>
      <c r="H1" s="2079"/>
      <c r="I1" s="2079"/>
      <c r="J1" s="2079"/>
      <c r="K1" s="2079"/>
      <c r="L1" s="2079"/>
      <c r="M1" s="2079"/>
      <c r="N1" s="2079"/>
      <c r="O1" s="2079"/>
    </row>
    <row r="2" spans="1:15" ht="3.75" hidden="1" customHeight="1" x14ac:dyDescent="0.2">
      <c r="A2" s="301"/>
      <c r="B2" s="301"/>
      <c r="C2" s="301"/>
      <c r="D2" s="301"/>
      <c r="E2" s="301"/>
      <c r="F2" s="301"/>
      <c r="G2" s="301"/>
      <c r="H2" s="301"/>
      <c r="I2" s="301"/>
      <c r="J2" s="301"/>
      <c r="K2" s="301"/>
      <c r="L2" s="301"/>
      <c r="M2" s="301"/>
      <c r="N2" s="301"/>
      <c r="O2" s="301"/>
    </row>
    <row r="3" spans="1:15" ht="30" customHeight="1" x14ac:dyDescent="0.2">
      <c r="A3" s="599" t="s">
        <v>236</v>
      </c>
      <c r="B3" s="597"/>
      <c r="C3" s="597"/>
      <c r="D3" s="597"/>
      <c r="E3" s="597"/>
      <c r="F3" s="320"/>
      <c r="G3" s="320"/>
      <c r="H3" s="320"/>
      <c r="I3" s="320"/>
      <c r="J3" s="320"/>
      <c r="K3" s="596"/>
      <c r="L3" s="596"/>
      <c r="M3" s="596"/>
      <c r="N3" s="596"/>
      <c r="O3" s="596"/>
    </row>
    <row r="4" spans="1:15" ht="30" customHeight="1" x14ac:dyDescent="0.25">
      <c r="A4" s="595" t="s">
        <v>390</v>
      </c>
      <c r="B4" s="592"/>
      <c r="C4" s="592"/>
      <c r="D4" s="592"/>
      <c r="E4" s="592"/>
      <c r="F4" s="592"/>
      <c r="G4" s="592"/>
      <c r="H4" s="592"/>
      <c r="I4" s="592"/>
      <c r="J4" s="592"/>
      <c r="K4" s="592"/>
      <c r="L4" s="592"/>
      <c r="M4" s="592"/>
      <c r="N4" s="592"/>
      <c r="O4" s="592"/>
    </row>
    <row r="5" spans="1:15" ht="12.75" customHeight="1" x14ac:dyDescent="0.2">
      <c r="A5" s="598"/>
      <c r="B5" s="301"/>
      <c r="C5" s="301"/>
      <c r="D5" s="301"/>
      <c r="E5" s="301"/>
      <c r="F5" s="301"/>
      <c r="G5" s="301"/>
      <c r="H5" s="301"/>
      <c r="I5" s="301"/>
      <c r="J5" s="301"/>
      <c r="K5" s="301"/>
      <c r="L5" s="586"/>
      <c r="M5" s="586"/>
      <c r="N5" s="586"/>
      <c r="O5" s="586"/>
    </row>
    <row r="6" spans="1:15" ht="14.25" x14ac:dyDescent="0.2">
      <c r="A6" s="2062" t="s">
        <v>382</v>
      </c>
      <c r="B6" s="2062"/>
      <c r="C6" s="2062"/>
      <c r="D6" s="2062"/>
      <c r="E6" s="2062"/>
      <c r="F6" s="2063" t="str">
        <f>CoverSheet!D10</f>
        <v>PER-T-SES</v>
      </c>
      <c r="G6" s="2064"/>
      <c r="H6" s="2064"/>
      <c r="I6" s="2064"/>
      <c r="J6" s="2065"/>
      <c r="K6" s="586"/>
      <c r="L6" s="586"/>
      <c r="M6" s="586"/>
      <c r="N6" s="586"/>
      <c r="O6" s="586"/>
    </row>
    <row r="7" spans="1:15" ht="14.25" x14ac:dyDescent="0.2">
      <c r="A7" s="589" t="s">
        <v>381</v>
      </c>
      <c r="B7" s="588"/>
      <c r="C7" s="588"/>
      <c r="D7" s="588"/>
      <c r="E7" s="587"/>
      <c r="F7" s="2070" t="str">
        <f>CoverSheet!I12</f>
        <v>Fecha de inicio:</v>
      </c>
      <c r="G7" s="2071"/>
      <c r="H7" s="877">
        <f>CoverSheet!J9</f>
        <v>43831</v>
      </c>
      <c r="I7" s="879" t="str">
        <f>CoverSheet!K12</f>
        <v>Fecha final:</v>
      </c>
      <c r="J7" s="877">
        <f>CoverSheet!L9</f>
        <v>44196</v>
      </c>
      <c r="K7" s="586"/>
      <c r="L7" s="586"/>
      <c r="M7" s="586"/>
      <c r="N7" s="586"/>
      <c r="O7" s="586"/>
    </row>
    <row r="8" spans="1:15" ht="14.25" x14ac:dyDescent="0.2">
      <c r="A8" s="589" t="s">
        <v>389</v>
      </c>
      <c r="B8" s="588"/>
      <c r="C8" s="588"/>
      <c r="D8" s="588"/>
      <c r="E8" s="587"/>
      <c r="F8" s="2070" t="str">
        <f>CoverSheet!I12</f>
        <v>Fecha de inicio:</v>
      </c>
      <c r="G8" s="2071"/>
      <c r="H8" s="876">
        <f>CoverSheet!J15</f>
        <v>44197</v>
      </c>
      <c r="I8" s="879" t="str">
        <f>CoverSheet!K12</f>
        <v>Fecha final:</v>
      </c>
      <c r="J8" s="877">
        <f>CoverSheet!L15</f>
        <v>44561</v>
      </c>
      <c r="K8" s="586"/>
      <c r="L8" s="586"/>
      <c r="M8" s="586"/>
      <c r="N8" s="586"/>
      <c r="O8" s="586"/>
    </row>
    <row r="9" spans="1:15" ht="14.25" x14ac:dyDescent="0.2">
      <c r="A9" s="589" t="str">
        <f>CoverSheet!F16</f>
        <v>Solicitud de desembolso – Periodo de reserva (colchón):</v>
      </c>
      <c r="B9" s="588"/>
      <c r="C9" s="588"/>
      <c r="D9" s="588"/>
      <c r="E9" s="587"/>
      <c r="F9" s="2070" t="str">
        <f>CoverSheet!I12</f>
        <v>Fecha de inicio:</v>
      </c>
      <c r="G9" s="2071"/>
      <c r="H9" s="878">
        <f>CoverSheet!J16</f>
        <v>44562</v>
      </c>
      <c r="I9" s="879" t="str">
        <f>CoverSheet!K12</f>
        <v>Fecha final:</v>
      </c>
      <c r="J9" s="876">
        <f>CoverSheet!L16</f>
        <v>44742</v>
      </c>
      <c r="K9" s="586"/>
      <c r="L9" s="586"/>
      <c r="M9" s="586"/>
      <c r="N9" s="586"/>
      <c r="O9" s="586"/>
    </row>
    <row r="10" spans="1:15" ht="14.25" x14ac:dyDescent="0.2">
      <c r="A10" s="2066" t="s">
        <v>380</v>
      </c>
      <c r="B10" s="2056"/>
      <c r="C10" s="2056"/>
      <c r="D10" s="2056"/>
      <c r="E10" s="2057"/>
      <c r="F10" s="2067" t="str">
        <f>CoverSheet!D14</f>
        <v>USD</v>
      </c>
      <c r="G10" s="2068"/>
      <c r="H10" s="2068"/>
      <c r="I10" s="2068"/>
      <c r="J10" s="2069"/>
      <c r="K10" s="1179"/>
      <c r="L10" s="1180"/>
      <c r="M10" s="1180"/>
      <c r="N10" s="1180"/>
      <c r="O10" s="1180"/>
    </row>
    <row r="11" spans="1:15" ht="14.25" x14ac:dyDescent="0.2">
      <c r="A11" s="2066" t="s">
        <v>388</v>
      </c>
      <c r="B11" s="2056"/>
      <c r="C11" s="2056"/>
      <c r="D11" s="2056"/>
      <c r="E11" s="2057"/>
      <c r="F11" s="2058">
        <f>'Request and Recommendation_8B'!K53</f>
        <v>0</v>
      </c>
      <c r="G11" s="2059"/>
      <c r="H11" s="2059"/>
      <c r="I11" s="2059"/>
      <c r="J11" s="2060"/>
      <c r="K11" s="1179"/>
      <c r="L11" s="1180"/>
      <c r="M11" s="1180"/>
      <c r="N11" s="1180"/>
      <c r="O11" s="1180"/>
    </row>
    <row r="12" spans="1:15" ht="41.25" customHeight="1" x14ac:dyDescent="0.2">
      <c r="A12" s="597" t="s">
        <v>387</v>
      </c>
      <c r="B12" s="597"/>
      <c r="C12" s="597"/>
      <c r="D12" s="597"/>
      <c r="E12" s="597"/>
      <c r="F12" s="320"/>
      <c r="G12" s="320"/>
      <c r="H12" s="320"/>
      <c r="I12" s="320"/>
      <c r="J12" s="320"/>
      <c r="K12" s="1180"/>
      <c r="L12" s="1180"/>
      <c r="M12" s="1180"/>
      <c r="N12" s="1180"/>
      <c r="O12" s="1180"/>
    </row>
    <row r="13" spans="1:15" ht="39" customHeight="1" x14ac:dyDescent="0.2">
      <c r="A13" s="2081" t="s">
        <v>386</v>
      </c>
      <c r="B13" s="2081"/>
      <c r="C13" s="2081"/>
      <c r="D13" s="2081"/>
      <c r="E13" s="2081"/>
      <c r="F13" s="2081"/>
      <c r="G13" s="2081"/>
      <c r="H13" s="2081"/>
      <c r="I13" s="2081"/>
      <c r="J13" s="2081"/>
      <c r="K13" s="2081"/>
      <c r="L13" s="2081"/>
      <c r="M13" s="2081"/>
      <c r="N13" s="2081"/>
      <c r="O13" s="2081"/>
    </row>
    <row r="14" spans="1:15" ht="121.5" customHeight="1" x14ac:dyDescent="0.2">
      <c r="A14" s="2082"/>
      <c r="B14" s="2083"/>
      <c r="C14" s="2083"/>
      <c r="D14" s="2083"/>
      <c r="E14" s="2083"/>
      <c r="F14" s="2083"/>
      <c r="G14" s="2083"/>
      <c r="H14" s="2083"/>
      <c r="I14" s="2083"/>
      <c r="J14" s="2083"/>
      <c r="K14" s="2083"/>
      <c r="L14" s="2083"/>
      <c r="M14" s="2083"/>
      <c r="N14" s="2083"/>
      <c r="O14" s="2084"/>
    </row>
    <row r="15" spans="1:15" ht="12" customHeight="1" x14ac:dyDescent="0.2">
      <c r="A15" s="2085"/>
      <c r="B15" s="2085"/>
      <c r="C15" s="2085"/>
      <c r="D15" s="2085"/>
      <c r="E15" s="2085"/>
      <c r="F15" s="2085"/>
      <c r="G15" s="2085"/>
      <c r="H15" s="2085"/>
      <c r="I15" s="2085"/>
      <c r="J15" s="2085"/>
      <c r="K15" s="2085"/>
      <c r="L15" s="2085"/>
      <c r="M15" s="2085"/>
      <c r="N15" s="2085"/>
      <c r="O15" s="2085"/>
    </row>
    <row r="16" spans="1:15" ht="36.75" customHeight="1" x14ac:dyDescent="0.2">
      <c r="A16" s="2086" t="s">
        <v>385</v>
      </c>
      <c r="B16" s="2086"/>
      <c r="C16" s="2086"/>
      <c r="D16" s="2086"/>
      <c r="E16" s="2086"/>
      <c r="F16" s="2086"/>
      <c r="G16" s="2086"/>
      <c r="H16" s="2086"/>
      <c r="I16" s="2086"/>
      <c r="J16" s="2086"/>
      <c r="K16" s="2086"/>
      <c r="L16" s="2086"/>
      <c r="M16" s="2086"/>
      <c r="N16" s="2086"/>
      <c r="O16" s="2086"/>
    </row>
    <row r="17" spans="1:15" ht="14.25" x14ac:dyDescent="0.2">
      <c r="A17" s="586"/>
      <c r="B17" s="586"/>
      <c r="C17" s="586"/>
      <c r="D17" s="586"/>
      <c r="E17" s="586"/>
      <c r="F17" s="586"/>
      <c r="G17" s="586"/>
      <c r="H17" s="586"/>
      <c r="I17" s="586"/>
      <c r="J17" s="586"/>
      <c r="K17" s="586"/>
      <c r="L17" s="586"/>
      <c r="M17" s="586"/>
      <c r="N17" s="586"/>
      <c r="O17" s="586"/>
    </row>
    <row r="18" spans="1:15" ht="43.5" customHeight="1" x14ac:dyDescent="0.2">
      <c r="A18" s="316" t="s">
        <v>384</v>
      </c>
      <c r="B18" s="316"/>
      <c r="C18" s="316"/>
      <c r="D18" s="2080"/>
      <c r="E18" s="2080"/>
      <c r="F18" s="2080"/>
      <c r="G18" s="2080"/>
      <c r="H18" s="2080"/>
      <c r="I18" s="2080"/>
      <c r="J18" s="1181"/>
      <c r="K18" s="316"/>
      <c r="L18" s="316"/>
      <c r="M18" s="316"/>
      <c r="N18" s="316"/>
      <c r="O18" s="316"/>
    </row>
    <row r="19" spans="1:15" ht="43.5" customHeight="1" x14ac:dyDescent="0.2">
      <c r="A19" s="316" t="s">
        <v>376</v>
      </c>
      <c r="B19" s="316"/>
      <c r="C19" s="316"/>
      <c r="D19" s="2080"/>
      <c r="E19" s="2080"/>
      <c r="F19" s="2080"/>
      <c r="G19" s="2080"/>
      <c r="H19" s="2080"/>
      <c r="I19" s="2080"/>
      <c r="J19" s="1181"/>
      <c r="K19" s="316"/>
      <c r="L19" s="316"/>
      <c r="M19" s="316"/>
      <c r="N19" s="316"/>
      <c r="O19" s="316"/>
    </row>
    <row r="20" spans="1:15" ht="43.5" customHeight="1" x14ac:dyDescent="0.2">
      <c r="A20" s="316" t="s">
        <v>375</v>
      </c>
      <c r="B20" s="316"/>
      <c r="C20" s="316"/>
      <c r="D20" s="2080"/>
      <c r="E20" s="2080"/>
      <c r="F20" s="2080"/>
      <c r="G20" s="2080"/>
      <c r="H20" s="2080"/>
      <c r="I20" s="2080"/>
      <c r="J20" s="1181"/>
      <c r="K20" s="316"/>
      <c r="L20" s="316"/>
      <c r="M20" s="316"/>
      <c r="N20" s="316"/>
      <c r="O20" s="316"/>
    </row>
    <row r="21" spans="1:15" ht="43.5" customHeight="1" x14ac:dyDescent="0.2">
      <c r="A21" s="1182" t="s">
        <v>700</v>
      </c>
      <c r="B21" s="316"/>
      <c r="C21" s="316"/>
      <c r="D21" s="2077"/>
      <c r="E21" s="2077"/>
      <c r="F21" s="2077"/>
      <c r="G21" s="2077"/>
      <c r="H21" s="2077"/>
      <c r="I21" s="2077"/>
      <c r="J21" s="2077"/>
      <c r="K21" s="1183" t="s">
        <v>1012</v>
      </c>
      <c r="L21" s="316"/>
      <c r="M21" s="316"/>
      <c r="N21" s="316"/>
      <c r="O21" s="316"/>
    </row>
    <row r="22" spans="1:15" ht="43.5" customHeight="1" x14ac:dyDescent="0.2">
      <c r="A22" s="316" t="s">
        <v>699</v>
      </c>
      <c r="B22" s="316"/>
      <c r="C22" s="316"/>
      <c r="D22" s="2080"/>
      <c r="E22" s="2080"/>
      <c r="F22" s="2080"/>
      <c r="G22" s="2080"/>
      <c r="H22" s="2080"/>
      <c r="I22" s="2080"/>
      <c r="J22" s="1181"/>
      <c r="K22" s="316"/>
      <c r="L22" s="316"/>
      <c r="M22" s="316"/>
      <c r="N22" s="316"/>
      <c r="O22" s="316"/>
    </row>
    <row r="23" spans="1:15" ht="14.25" x14ac:dyDescent="0.2">
      <c r="A23" s="316"/>
      <c r="B23" s="316"/>
      <c r="C23" s="316"/>
      <c r="D23" s="316"/>
      <c r="E23" s="316"/>
      <c r="F23" s="316"/>
      <c r="G23" s="316"/>
      <c r="H23" s="316"/>
      <c r="I23" s="316"/>
      <c r="J23" s="316"/>
      <c r="K23" s="316"/>
      <c r="L23" s="316"/>
      <c r="M23" s="316"/>
      <c r="N23" s="316"/>
      <c r="O23" s="316"/>
    </row>
    <row r="24" spans="1:15" ht="12.75" customHeight="1" x14ac:dyDescent="0.2">
      <c r="A24" s="2072"/>
      <c r="B24" s="2072"/>
      <c r="C24" s="2072"/>
      <c r="D24" s="2072"/>
      <c r="E24" s="2072"/>
      <c r="F24" s="2072"/>
      <c r="G24" s="2072"/>
      <c r="H24" s="2072"/>
      <c r="I24" s="2072"/>
      <c r="J24" s="2072"/>
      <c r="K24" s="2072"/>
      <c r="L24" s="2072"/>
      <c r="M24" s="2072"/>
      <c r="N24" s="2072"/>
      <c r="O24" s="2072"/>
    </row>
    <row r="25" spans="1:15" x14ac:dyDescent="0.2">
      <c r="A25" s="302"/>
      <c r="B25" s="302"/>
      <c r="C25" s="302"/>
      <c r="D25" s="302"/>
      <c r="E25" s="302"/>
      <c r="F25" s="302"/>
      <c r="G25" s="302"/>
      <c r="H25" s="302"/>
      <c r="I25" s="302"/>
      <c r="J25" s="302"/>
      <c r="K25" s="302"/>
      <c r="L25" s="302"/>
      <c r="M25" s="302"/>
      <c r="N25" s="302"/>
      <c r="O25" s="302"/>
    </row>
    <row r="26" spans="1:15" x14ac:dyDescent="0.2">
      <c r="A26" s="302"/>
      <c r="B26" s="302"/>
      <c r="C26" s="302"/>
      <c r="D26" s="302"/>
      <c r="E26" s="302"/>
      <c r="F26" s="302"/>
      <c r="G26" s="302"/>
      <c r="H26" s="302"/>
      <c r="I26" s="302"/>
      <c r="J26" s="302"/>
      <c r="K26" s="302"/>
      <c r="L26" s="302"/>
      <c r="M26" s="302"/>
      <c r="N26" s="302"/>
      <c r="O26" s="302"/>
    </row>
    <row r="27" spans="1:15" x14ac:dyDescent="0.2">
      <c r="A27" s="302"/>
      <c r="B27" s="302"/>
      <c r="C27" s="302"/>
      <c r="D27" s="302"/>
      <c r="E27" s="302"/>
      <c r="F27" s="302"/>
      <c r="G27" s="302"/>
      <c r="H27" s="302"/>
      <c r="I27" s="302"/>
      <c r="J27" s="302"/>
      <c r="K27" s="302"/>
      <c r="L27" s="302"/>
      <c r="M27" s="302"/>
      <c r="N27" s="302"/>
      <c r="O27" s="302"/>
    </row>
    <row r="28" spans="1:15" x14ac:dyDescent="0.2">
      <c r="A28" s="302"/>
      <c r="B28" s="302"/>
      <c r="C28" s="302"/>
      <c r="D28" s="302"/>
      <c r="E28" s="302"/>
      <c r="F28" s="302"/>
      <c r="G28" s="302"/>
      <c r="H28" s="302"/>
      <c r="I28" s="302"/>
      <c r="J28" s="302"/>
      <c r="K28" s="302"/>
      <c r="L28" s="302"/>
      <c r="M28" s="302"/>
      <c r="N28" s="302"/>
      <c r="O28" s="302"/>
    </row>
    <row r="29" spans="1:15" x14ac:dyDescent="0.2">
      <c r="A29" s="302"/>
      <c r="B29" s="302"/>
      <c r="C29" s="302"/>
      <c r="D29" s="302"/>
      <c r="E29" s="302"/>
      <c r="F29" s="302"/>
      <c r="G29" s="302"/>
      <c r="H29" s="302"/>
      <c r="I29" s="302"/>
      <c r="J29" s="302"/>
      <c r="K29" s="302"/>
      <c r="L29" s="302"/>
      <c r="M29" s="302"/>
      <c r="N29" s="302"/>
      <c r="O29" s="302"/>
    </row>
    <row r="30" spans="1:15" x14ac:dyDescent="0.2">
      <c r="A30" s="302"/>
      <c r="B30" s="302"/>
      <c r="C30" s="302"/>
      <c r="D30" s="302"/>
      <c r="E30" s="302"/>
      <c r="F30" s="302"/>
      <c r="G30" s="302"/>
      <c r="H30" s="302"/>
      <c r="I30" s="302"/>
      <c r="J30" s="302"/>
      <c r="K30" s="302"/>
      <c r="L30" s="302"/>
      <c r="M30" s="302"/>
      <c r="N30" s="302"/>
      <c r="O30" s="302"/>
    </row>
    <row r="31" spans="1:15" x14ac:dyDescent="0.2">
      <c r="A31" s="302"/>
      <c r="B31" s="302"/>
      <c r="C31" s="302"/>
      <c r="D31" s="302"/>
      <c r="E31" s="302"/>
      <c r="F31" s="302"/>
      <c r="G31" s="302"/>
      <c r="H31" s="302"/>
      <c r="I31" s="302"/>
      <c r="J31" s="302"/>
      <c r="K31" s="302"/>
      <c r="L31" s="302"/>
      <c r="M31" s="302"/>
      <c r="N31" s="302"/>
      <c r="O31" s="302"/>
    </row>
    <row r="32" spans="1:15" x14ac:dyDescent="0.2">
      <c r="A32" s="302"/>
      <c r="B32" s="302"/>
      <c r="C32" s="302"/>
      <c r="D32" s="302"/>
      <c r="E32" s="302"/>
      <c r="F32" s="302"/>
      <c r="G32" s="302"/>
      <c r="H32" s="302"/>
      <c r="I32" s="302"/>
      <c r="J32" s="302"/>
      <c r="K32" s="302"/>
      <c r="L32" s="302"/>
      <c r="M32" s="302"/>
      <c r="N32" s="302"/>
      <c r="O32" s="302"/>
    </row>
    <row r="33" spans="1:15" x14ac:dyDescent="0.2">
      <c r="A33" s="302"/>
      <c r="B33" s="302"/>
      <c r="C33" s="302"/>
      <c r="D33" s="302"/>
      <c r="E33" s="302"/>
      <c r="F33" s="302"/>
      <c r="G33" s="302"/>
      <c r="H33" s="302"/>
      <c r="I33" s="302"/>
      <c r="J33" s="302"/>
      <c r="K33" s="302"/>
      <c r="L33" s="302"/>
      <c r="M33" s="302"/>
      <c r="N33" s="302"/>
      <c r="O33" s="302"/>
    </row>
    <row r="34" spans="1:15" x14ac:dyDescent="0.2">
      <c r="A34" s="302"/>
      <c r="B34" s="302"/>
      <c r="C34" s="302"/>
      <c r="D34" s="302"/>
      <c r="E34" s="302"/>
      <c r="F34" s="302"/>
      <c r="G34" s="302"/>
      <c r="H34" s="302"/>
      <c r="I34" s="302"/>
      <c r="J34" s="302"/>
      <c r="K34" s="302"/>
      <c r="L34" s="302"/>
      <c r="M34" s="302"/>
      <c r="N34" s="302"/>
      <c r="O34" s="302"/>
    </row>
    <row r="35" spans="1:15" x14ac:dyDescent="0.2">
      <c r="A35" s="302"/>
      <c r="B35" s="302"/>
      <c r="C35" s="302"/>
      <c r="D35" s="302"/>
      <c r="E35" s="302"/>
      <c r="F35" s="302"/>
      <c r="G35" s="302"/>
      <c r="H35" s="302"/>
      <c r="I35" s="302"/>
      <c r="J35" s="302"/>
      <c r="K35" s="302"/>
      <c r="L35" s="302"/>
      <c r="M35" s="302"/>
      <c r="N35" s="302"/>
      <c r="O35" s="302"/>
    </row>
    <row r="36" spans="1:15" x14ac:dyDescent="0.2">
      <c r="A36" s="302"/>
      <c r="B36" s="302"/>
      <c r="C36" s="302"/>
      <c r="D36" s="302"/>
      <c r="E36" s="302"/>
      <c r="F36" s="302"/>
      <c r="G36" s="302"/>
      <c r="H36" s="302"/>
      <c r="I36" s="302"/>
      <c r="J36" s="302"/>
      <c r="K36" s="302"/>
      <c r="L36" s="302"/>
      <c r="M36" s="302"/>
      <c r="N36" s="302"/>
      <c r="O36" s="302"/>
    </row>
    <row r="37" spans="1:15" x14ac:dyDescent="0.2">
      <c r="A37" s="302"/>
      <c r="B37" s="302"/>
      <c r="C37" s="302"/>
      <c r="D37" s="302"/>
      <c r="E37" s="302"/>
      <c r="F37" s="302"/>
      <c r="G37" s="302"/>
      <c r="H37" s="302"/>
      <c r="I37" s="302"/>
      <c r="J37" s="302"/>
      <c r="K37" s="302"/>
      <c r="L37" s="302"/>
      <c r="M37" s="302"/>
      <c r="N37" s="302"/>
      <c r="O37" s="302"/>
    </row>
    <row r="38" spans="1:15" x14ac:dyDescent="0.2">
      <c r="A38" s="302"/>
      <c r="B38" s="302"/>
      <c r="C38" s="302"/>
      <c r="D38" s="302"/>
      <c r="E38" s="302"/>
      <c r="F38" s="302"/>
      <c r="G38" s="302"/>
      <c r="H38" s="302"/>
      <c r="I38" s="302"/>
      <c r="J38" s="302"/>
      <c r="K38" s="302"/>
      <c r="L38" s="302"/>
      <c r="M38" s="302"/>
      <c r="N38" s="302"/>
      <c r="O38" s="302"/>
    </row>
    <row r="39" spans="1:15" x14ac:dyDescent="0.2">
      <c r="A39" s="302"/>
      <c r="B39" s="302"/>
      <c r="C39" s="302"/>
      <c r="D39" s="302"/>
      <c r="E39" s="302"/>
      <c r="F39" s="302"/>
      <c r="G39" s="302"/>
      <c r="H39" s="302"/>
      <c r="I39" s="302"/>
      <c r="J39" s="302"/>
      <c r="K39" s="302"/>
      <c r="L39" s="302"/>
      <c r="M39" s="302"/>
      <c r="N39" s="302"/>
      <c r="O39" s="302"/>
    </row>
    <row r="40" spans="1:15" x14ac:dyDescent="0.2">
      <c r="A40" s="302"/>
      <c r="B40" s="302"/>
      <c r="C40" s="302"/>
      <c r="D40" s="302"/>
      <c r="E40" s="302"/>
      <c r="F40" s="302"/>
      <c r="G40" s="302"/>
      <c r="H40" s="302"/>
      <c r="I40" s="302"/>
      <c r="J40" s="302"/>
      <c r="K40" s="302"/>
      <c r="L40" s="302"/>
      <c r="M40" s="302"/>
      <c r="N40" s="302"/>
      <c r="O40" s="302"/>
    </row>
    <row r="41" spans="1:15" x14ac:dyDescent="0.2">
      <c r="A41" s="302"/>
      <c r="B41" s="302"/>
      <c r="C41" s="302"/>
      <c r="D41" s="302"/>
      <c r="E41" s="302"/>
      <c r="F41" s="302"/>
      <c r="G41" s="302"/>
      <c r="H41" s="302"/>
      <c r="I41" s="302"/>
      <c r="J41" s="302"/>
      <c r="K41" s="302"/>
      <c r="L41" s="302"/>
      <c r="M41" s="302"/>
      <c r="N41" s="302"/>
      <c r="O41" s="302"/>
    </row>
    <row r="42" spans="1:15" x14ac:dyDescent="0.2">
      <c r="A42" s="302"/>
      <c r="B42" s="302"/>
      <c r="C42" s="302"/>
      <c r="D42" s="302"/>
      <c r="E42" s="302"/>
      <c r="F42" s="302"/>
      <c r="G42" s="302"/>
      <c r="H42" s="302"/>
      <c r="I42" s="302"/>
      <c r="J42" s="302"/>
      <c r="K42" s="302"/>
      <c r="L42" s="302"/>
      <c r="M42" s="302"/>
      <c r="N42" s="302"/>
      <c r="O42" s="302"/>
    </row>
    <row r="43" spans="1:15" x14ac:dyDescent="0.2">
      <c r="A43" s="302"/>
      <c r="B43" s="302"/>
      <c r="C43" s="302"/>
      <c r="D43" s="302"/>
      <c r="E43" s="302"/>
      <c r="F43" s="302"/>
      <c r="G43" s="302"/>
      <c r="H43" s="302"/>
      <c r="I43" s="302"/>
      <c r="J43" s="302"/>
      <c r="K43" s="302"/>
      <c r="L43" s="302"/>
      <c r="M43" s="302"/>
      <c r="N43" s="302"/>
      <c r="O43" s="302"/>
    </row>
  </sheetData>
  <sheetProtection algorithmName="SHA-512" hashValue="blfQ1h9fC3myJVV5HX40ii58wbSt9IIWEbU1J+CVWRYuafutQThoxlT+47qU3YJ9NJ49nvSLgXxXesPi9/5DQA==" saltValue="ujy8h2pEAi4vMQmzLtG5Ew==" spinCount="100000" sheet="1" formatCells="0" formatColumns="0" formatRows="0" selectLockedCells="1"/>
  <mergeCells count="24">
    <mergeCell ref="D20:F20"/>
    <mergeCell ref="A24:O24"/>
    <mergeCell ref="A13:O13"/>
    <mergeCell ref="A14:O14"/>
    <mergeCell ref="A15:O15"/>
    <mergeCell ref="A16:O16"/>
    <mergeCell ref="D18:F18"/>
    <mergeCell ref="D19:F19"/>
    <mergeCell ref="G18:I18"/>
    <mergeCell ref="G19:I19"/>
    <mergeCell ref="G20:I20"/>
    <mergeCell ref="D22:F22"/>
    <mergeCell ref="G22:I22"/>
    <mergeCell ref="D21:J21"/>
    <mergeCell ref="A11:E11"/>
    <mergeCell ref="F11:J11"/>
    <mergeCell ref="A1:O1"/>
    <mergeCell ref="A6:E6"/>
    <mergeCell ref="F6:J6"/>
    <mergeCell ref="A10:E10"/>
    <mergeCell ref="F10:J10"/>
    <mergeCell ref="F7:G7"/>
    <mergeCell ref="F8:G8"/>
    <mergeCell ref="F9:G9"/>
  </mergeCells>
  <conditionalFormatting sqref="D21">
    <cfRule type="expression" dxfId="2" priority="1">
      <formula>$D$21=""</formula>
    </cfRule>
  </conditionalFormatting>
  <dataValidations count="1">
    <dataValidation type="date" allowBlank="1" showInputMessage="1" showErrorMessage="1" sqref="D21:J21" xr:uid="{00000000-0002-0000-2700-000000000000}">
      <formula1>1</formula1>
      <formula2>44196</formula2>
    </dataValidation>
  </dataValidations>
  <printOptions horizontalCentered="1" verticalCentered="1"/>
  <pageMargins left="0.23622047244094491" right="0.23622047244094491" top="0.74803149606299213" bottom="0.74803149606299213" header="0.31496062992125984" footer="0.31496062992125984"/>
  <pageSetup paperSize="9" scale="55" orientation="landscape" r:id="rId1"/>
  <headerFooter>
    <oddFooter>&amp;L&amp;A&amp;R&amp;P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6">
    <tabColor rgb="FFFF0000"/>
  </sheetPr>
  <dimension ref="A1:O15"/>
  <sheetViews>
    <sheetView topLeftCell="A12" zoomScale="70" zoomScaleNormal="70" zoomScaleSheetLayoutView="70" workbookViewId="0">
      <selection activeCell="D12" sqref="D12"/>
    </sheetView>
  </sheetViews>
  <sheetFormatPr baseColWidth="10" defaultColWidth="8.85546875" defaultRowHeight="15" x14ac:dyDescent="0.25"/>
  <cols>
    <col min="1" max="1" width="9.5703125" style="600" customWidth="1"/>
    <col min="2" max="2" width="76.140625" style="600" customWidth="1"/>
    <col min="3" max="3" width="18.5703125" style="600" customWidth="1"/>
    <col min="4" max="4" width="57.42578125" style="600" customWidth="1"/>
    <col min="5" max="5" width="17.140625" style="600" customWidth="1"/>
    <col min="6" max="6" width="63.5703125" style="600" customWidth="1"/>
    <col min="7" max="16384" width="8.85546875" style="600"/>
  </cols>
  <sheetData>
    <row r="1" spans="1:15" ht="25.5" customHeight="1" x14ac:dyDescent="0.35">
      <c r="A1" s="2030" t="s">
        <v>404</v>
      </c>
      <c r="B1" s="2030"/>
      <c r="C1" s="2030"/>
      <c r="D1" s="2030"/>
      <c r="E1" s="2030"/>
      <c r="F1" s="2030"/>
      <c r="G1" s="619"/>
      <c r="H1" s="619"/>
      <c r="I1" s="619"/>
      <c r="J1" s="619"/>
      <c r="K1" s="619"/>
      <c r="L1" s="619"/>
      <c r="M1" s="619"/>
      <c r="N1" s="619"/>
      <c r="O1" s="619"/>
    </row>
    <row r="3" spans="1:15" ht="39.75" customHeight="1" x14ac:dyDescent="0.25">
      <c r="A3" s="2087" t="s">
        <v>403</v>
      </c>
      <c r="B3" s="2087"/>
      <c r="C3" s="2087"/>
      <c r="D3" s="2087"/>
      <c r="E3" s="2087"/>
      <c r="F3" s="2087"/>
    </row>
    <row r="4" spans="1:15" ht="39.75" customHeight="1" x14ac:dyDescent="0.25">
      <c r="A4" s="618"/>
      <c r="B4" s="617"/>
      <c r="C4" s="2088" t="s">
        <v>120</v>
      </c>
      <c r="D4" s="2088"/>
      <c r="E4" s="2089" t="s">
        <v>236</v>
      </c>
      <c r="F4" s="2090"/>
    </row>
    <row r="5" spans="1:15" ht="42" customHeight="1" x14ac:dyDescent="0.25">
      <c r="A5" s="616" t="s">
        <v>195</v>
      </c>
      <c r="B5" s="615" t="s">
        <v>402</v>
      </c>
      <c r="C5" s="614" t="s">
        <v>401</v>
      </c>
      <c r="D5" s="614" t="s">
        <v>42</v>
      </c>
      <c r="E5" s="613" t="s">
        <v>109</v>
      </c>
      <c r="F5" s="612" t="s">
        <v>42</v>
      </c>
    </row>
    <row r="6" spans="1:15" ht="31.5" customHeight="1" x14ac:dyDescent="0.25">
      <c r="A6" s="604">
        <v>1</v>
      </c>
      <c r="B6" s="603" t="s">
        <v>400</v>
      </c>
      <c r="C6" s="606"/>
      <c r="D6" s="605"/>
      <c r="E6" s="602"/>
      <c r="F6" s="601"/>
    </row>
    <row r="7" spans="1:15" ht="27" customHeight="1" x14ac:dyDescent="0.25">
      <c r="A7" s="604">
        <v>2</v>
      </c>
      <c r="B7" s="603" t="s">
        <v>399</v>
      </c>
      <c r="C7" s="602" t="s">
        <v>4247</v>
      </c>
      <c r="D7" s="601" t="s">
        <v>4248</v>
      </c>
      <c r="E7" s="602"/>
      <c r="F7" s="601"/>
    </row>
    <row r="8" spans="1:15" ht="33" customHeight="1" x14ac:dyDescent="0.25">
      <c r="A8" s="604">
        <v>3</v>
      </c>
      <c r="B8" s="603" t="s">
        <v>398</v>
      </c>
      <c r="C8" s="602" t="s">
        <v>4247</v>
      </c>
      <c r="D8" s="601" t="s">
        <v>4249</v>
      </c>
      <c r="E8" s="602"/>
      <c r="F8" s="601"/>
    </row>
    <row r="9" spans="1:15" s="608" customFormat="1" ht="48" customHeight="1" x14ac:dyDescent="0.25">
      <c r="A9" s="611">
        <v>4</v>
      </c>
      <c r="B9" s="610" t="s">
        <v>397</v>
      </c>
      <c r="C9" s="606"/>
      <c r="D9" s="605"/>
      <c r="E9" s="602"/>
      <c r="F9" s="609"/>
    </row>
    <row r="10" spans="1:15" ht="63" customHeight="1" x14ac:dyDescent="0.25">
      <c r="A10" s="604">
        <v>5</v>
      </c>
      <c r="B10" s="603" t="s">
        <v>396</v>
      </c>
      <c r="C10" s="607"/>
      <c r="D10" s="605"/>
      <c r="E10" s="602"/>
      <c r="F10" s="601"/>
    </row>
    <row r="11" spans="1:15" ht="37.5" customHeight="1" x14ac:dyDescent="0.25">
      <c r="A11" s="604">
        <v>6</v>
      </c>
      <c r="B11" s="603" t="s">
        <v>395</v>
      </c>
      <c r="C11" s="602" t="s">
        <v>4247</v>
      </c>
      <c r="D11" s="601" t="s">
        <v>4250</v>
      </c>
      <c r="E11" s="602"/>
      <c r="F11" s="601"/>
    </row>
    <row r="12" spans="1:15" ht="37.5" customHeight="1" x14ac:dyDescent="0.25">
      <c r="A12" s="604">
        <v>7</v>
      </c>
      <c r="B12" s="603" t="s">
        <v>394</v>
      </c>
      <c r="C12" s="606"/>
      <c r="D12" s="605"/>
      <c r="E12" s="602"/>
      <c r="F12" s="601"/>
    </row>
    <row r="13" spans="1:15" ht="41.25" customHeight="1" x14ac:dyDescent="0.25">
      <c r="A13" s="604">
        <v>8</v>
      </c>
      <c r="B13" s="603" t="s">
        <v>393</v>
      </c>
      <c r="C13" s="602" t="s">
        <v>4247</v>
      </c>
      <c r="D13" s="601" t="s">
        <v>4251</v>
      </c>
      <c r="E13" s="602"/>
      <c r="F13" s="601"/>
    </row>
    <row r="14" spans="1:15" ht="36.75" customHeight="1" x14ac:dyDescent="0.25">
      <c r="A14" s="604">
        <v>9</v>
      </c>
      <c r="B14" s="603" t="s">
        <v>392</v>
      </c>
      <c r="C14" s="602" t="s">
        <v>4247</v>
      </c>
      <c r="D14" s="601"/>
      <c r="E14" s="602"/>
      <c r="F14" s="601"/>
    </row>
    <row r="15" spans="1:15" ht="30" customHeight="1" x14ac:dyDescent="0.25">
      <c r="A15" s="604">
        <v>10</v>
      </c>
      <c r="B15" s="603" t="s">
        <v>391</v>
      </c>
      <c r="C15" s="602" t="s">
        <v>4247</v>
      </c>
      <c r="D15" s="601" t="s">
        <v>4279</v>
      </c>
      <c r="E15" s="602"/>
      <c r="F15" s="601"/>
    </row>
  </sheetData>
  <sheetProtection password="BF22" sheet="1" objects="1" scenarios="1"/>
  <mergeCells count="4">
    <mergeCell ref="A1:F1"/>
    <mergeCell ref="A3:F3"/>
    <mergeCell ref="C4:D4"/>
    <mergeCell ref="E4:F4"/>
  </mergeCells>
  <dataValidations count="1">
    <dataValidation type="list" allowBlank="1" showInputMessage="1" showErrorMessage="1" sqref="E6:E15 C7:C8 C11 C13:C15" xr:uid="{00000000-0002-0000-2800-000000000000}">
      <formula1>"YES,NO"</formula1>
    </dataValidation>
  </dataValidations>
  <pageMargins left="0.7" right="0.7" top="0.75" bottom="0.75" header="0.3" footer="0.3"/>
  <pageSetup paperSize="9" scale="36"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theme="3" tint="0.79998168889431442"/>
  </sheetPr>
  <dimension ref="A1:H8"/>
  <sheetViews>
    <sheetView zoomScale="61" zoomScaleNormal="80" workbookViewId="0">
      <selection activeCell="C5" sqref="C5"/>
    </sheetView>
  </sheetViews>
  <sheetFormatPr baseColWidth="10" defaultColWidth="8.7109375" defaultRowHeight="15" x14ac:dyDescent="0.25"/>
  <cols>
    <col min="1" max="1" width="8.7109375" style="1537"/>
    <col min="2" max="2" width="12.5703125" style="1537" customWidth="1"/>
    <col min="3" max="3" width="104.42578125" style="1537" customWidth="1"/>
    <col min="4" max="5" width="91.85546875" style="1537" customWidth="1"/>
    <col min="6" max="16384" width="8.7109375" style="1537"/>
  </cols>
  <sheetData>
    <row r="1" spans="1:8" x14ac:dyDescent="0.25">
      <c r="A1" s="1538" t="s">
        <v>4107</v>
      </c>
      <c r="B1" s="1538"/>
      <c r="C1" s="1538"/>
      <c r="D1" s="1538"/>
      <c r="E1" s="1538"/>
    </row>
    <row r="2" spans="1:8" ht="37.5" customHeight="1" x14ac:dyDescent="0.35">
      <c r="A2" s="1539"/>
      <c r="B2" s="1539"/>
      <c r="C2" s="1539" t="s">
        <v>4109</v>
      </c>
      <c r="D2" s="1540" t="s">
        <v>4108</v>
      </c>
      <c r="E2" s="1540" t="s">
        <v>495</v>
      </c>
      <c r="F2" s="1541"/>
      <c r="G2" s="1541"/>
      <c r="H2" s="1541"/>
    </row>
    <row r="3" spans="1:8" ht="178.5" x14ac:dyDescent="0.35">
      <c r="A3" s="1542" t="s">
        <v>4111</v>
      </c>
      <c r="B3" s="1543" t="s">
        <v>4110</v>
      </c>
      <c r="C3" s="1544" t="s">
        <v>4112</v>
      </c>
      <c r="D3" s="1544" t="s">
        <v>4280</v>
      </c>
      <c r="E3" s="1545"/>
      <c r="F3" s="1541"/>
      <c r="G3" s="1541"/>
      <c r="H3" s="1541"/>
    </row>
    <row r="4" spans="1:8" ht="101.1" customHeight="1" x14ac:dyDescent="0.35">
      <c r="A4" s="1542" t="s">
        <v>4111</v>
      </c>
      <c r="B4" s="1543" t="s">
        <v>4110</v>
      </c>
      <c r="C4" s="1544" t="s">
        <v>4113</v>
      </c>
      <c r="D4" s="1544" t="s">
        <v>4281</v>
      </c>
      <c r="E4" s="1545"/>
      <c r="F4" s="1541"/>
      <c r="G4" s="1541"/>
      <c r="H4" s="1541"/>
    </row>
    <row r="5" spans="1:8" ht="45.6" customHeight="1" x14ac:dyDescent="0.35">
      <c r="A5" s="1542"/>
      <c r="B5" s="1543"/>
      <c r="C5" s="1544"/>
      <c r="D5" s="1545"/>
      <c r="E5" s="1545"/>
      <c r="F5" s="1541"/>
      <c r="G5" s="1541"/>
      <c r="H5" s="1541"/>
    </row>
    <row r="6" spans="1:8" ht="45.6" customHeight="1" x14ac:dyDescent="0.35">
      <c r="A6" s="1542"/>
      <c r="B6" s="1543"/>
      <c r="C6" s="1544"/>
      <c r="D6" s="1545"/>
      <c r="E6" s="1545"/>
      <c r="F6" s="1541"/>
      <c r="G6" s="1541"/>
      <c r="H6" s="1541"/>
    </row>
    <row r="7" spans="1:8" ht="45.6" customHeight="1" x14ac:dyDescent="0.35">
      <c r="A7" s="1542"/>
      <c r="B7" s="1543"/>
      <c r="C7" s="1544"/>
      <c r="D7" s="1545"/>
      <c r="E7" s="1545"/>
      <c r="F7" s="1541"/>
      <c r="G7" s="1541"/>
      <c r="H7" s="1541"/>
    </row>
    <row r="8" spans="1:8" ht="45.6" customHeight="1" x14ac:dyDescent="0.35">
      <c r="A8" s="1542"/>
      <c r="B8" s="1543"/>
      <c r="C8" s="1544"/>
      <c r="D8" s="1545"/>
      <c r="E8" s="1545"/>
      <c r="F8" s="1541"/>
      <c r="G8" s="1541"/>
      <c r="H8" s="1541"/>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B3:J65"/>
  <sheetViews>
    <sheetView topLeftCell="D43" workbookViewId="0">
      <selection activeCell="G51" sqref="G51"/>
    </sheetView>
  </sheetViews>
  <sheetFormatPr baseColWidth="10" defaultColWidth="9.140625" defaultRowHeight="11.25" x14ac:dyDescent="0.2"/>
  <cols>
    <col min="1" max="2" width="9.140625" style="1565"/>
    <col min="3" max="3" width="29.5703125" style="1577" customWidth="1"/>
    <col min="4" max="4" width="23.140625" style="1577" customWidth="1"/>
    <col min="5" max="5" width="36.140625" style="1565" customWidth="1"/>
    <col min="6" max="6" width="22.7109375" style="1565" bestFit="1" customWidth="1"/>
    <col min="7" max="7" width="22.42578125" style="1565" bestFit="1" customWidth="1"/>
    <col min="8" max="8" width="36.140625" style="1565" hidden="1" customWidth="1"/>
    <col min="9" max="9" width="22.28515625" style="1565" bestFit="1" customWidth="1"/>
    <col min="10" max="10" width="21.85546875" style="1565" bestFit="1" customWidth="1"/>
    <col min="11" max="12" width="36.140625" style="1565" customWidth="1"/>
    <col min="13" max="16384" width="9.140625" style="1565"/>
  </cols>
  <sheetData>
    <row r="3" spans="2:10" ht="12" x14ac:dyDescent="0.2">
      <c r="B3" s="1564" t="s">
        <v>1933</v>
      </c>
      <c r="C3" s="1578"/>
      <c r="D3" s="1578"/>
      <c r="E3" s="1566"/>
      <c r="F3" s="1566"/>
      <c r="G3" s="1566"/>
      <c r="H3" s="1566"/>
      <c r="I3" s="1566"/>
      <c r="J3" s="1566"/>
    </row>
    <row r="4" spans="2:10" ht="12" thickBot="1" x14ac:dyDescent="0.25">
      <c r="B4" s="1566"/>
      <c r="C4" s="1578"/>
      <c r="D4" s="1578"/>
      <c r="E4" s="1566"/>
      <c r="F4" s="1566"/>
      <c r="G4" s="1566"/>
      <c r="H4" s="1566"/>
      <c r="I4" s="1566"/>
      <c r="J4" s="1566"/>
    </row>
    <row r="5" spans="2:10" ht="12" thickBot="1" x14ac:dyDescent="0.25">
      <c r="B5" s="1566"/>
      <c r="C5" s="2091" t="s">
        <v>1982</v>
      </c>
      <c r="D5" s="2092"/>
      <c r="E5" s="2092"/>
      <c r="F5" s="2092"/>
      <c r="G5" s="2092"/>
      <c r="H5" s="2092"/>
      <c r="I5" s="2092"/>
      <c r="J5" s="2092"/>
    </row>
    <row r="6" spans="2:10" ht="22.5" x14ac:dyDescent="0.2">
      <c r="B6" s="1567" t="s">
        <v>117</v>
      </c>
      <c r="C6" s="1568" t="s">
        <v>1934</v>
      </c>
      <c r="D6" s="1568" t="s">
        <v>1935</v>
      </c>
      <c r="E6" s="1568" t="s">
        <v>1937</v>
      </c>
      <c r="F6" s="1568" t="s">
        <v>1939</v>
      </c>
      <c r="G6" s="1568" t="s">
        <v>1941</v>
      </c>
      <c r="H6" s="1568" t="s">
        <v>1943</v>
      </c>
      <c r="I6" s="1568" t="s">
        <v>1947</v>
      </c>
      <c r="J6" s="1568" t="s">
        <v>1945</v>
      </c>
    </row>
    <row r="7" spans="2:10" ht="33.75" x14ac:dyDescent="0.2">
      <c r="B7" s="1569">
        <v>1</v>
      </c>
      <c r="C7" s="1570" t="s">
        <v>4292</v>
      </c>
      <c r="D7" s="1570" t="s">
        <v>4292</v>
      </c>
      <c r="E7" s="1570" t="s">
        <v>4341</v>
      </c>
      <c r="F7" s="1571">
        <v>96637.803721527773</v>
      </c>
      <c r="G7" s="1572">
        <f>(F7/3.624)</f>
        <v>26666.060629560641</v>
      </c>
      <c r="H7" s="1573"/>
      <c r="I7" s="1579">
        <v>44196</v>
      </c>
      <c r="J7" s="1579" t="s">
        <v>4342</v>
      </c>
    </row>
    <row r="8" spans="2:10" ht="22.5" x14ac:dyDescent="0.2">
      <c r="B8" s="1569">
        <v>2</v>
      </c>
      <c r="C8" s="1570" t="s">
        <v>2356</v>
      </c>
      <c r="D8" s="1570" t="s">
        <v>4129</v>
      </c>
      <c r="E8" s="1570" t="s">
        <v>4282</v>
      </c>
      <c r="F8" s="1571">
        <v>33</v>
      </c>
      <c r="G8" s="1572">
        <f t="shared" ref="G8:G46" si="0">(F8/3.624)</f>
        <v>9.1059602649006628</v>
      </c>
      <c r="H8" s="1573"/>
      <c r="I8" s="1579">
        <v>44196</v>
      </c>
      <c r="J8" s="1579" t="s">
        <v>4342</v>
      </c>
    </row>
    <row r="9" spans="2:10" ht="22.5" x14ac:dyDescent="0.2">
      <c r="B9" s="1569">
        <v>3</v>
      </c>
      <c r="C9" s="1570" t="s">
        <v>4127</v>
      </c>
      <c r="D9" s="1570" t="s">
        <v>4136</v>
      </c>
      <c r="E9" s="1570" t="s">
        <v>4283</v>
      </c>
      <c r="F9" s="1571">
        <v>1050</v>
      </c>
      <c r="G9" s="1572">
        <f t="shared" si="0"/>
        <v>289.73509933774835</v>
      </c>
      <c r="H9" s="1573"/>
      <c r="I9" s="1579">
        <v>44211</v>
      </c>
      <c r="J9" s="1579">
        <v>44211</v>
      </c>
    </row>
    <row r="10" spans="2:10" ht="45" x14ac:dyDescent="0.2">
      <c r="B10" s="1569">
        <v>4</v>
      </c>
      <c r="C10" s="1570" t="s">
        <v>2341</v>
      </c>
      <c r="D10" s="1570" t="s">
        <v>4134</v>
      </c>
      <c r="E10" s="1570" t="s">
        <v>4284</v>
      </c>
      <c r="F10" s="1571">
        <v>4283.3999999999996</v>
      </c>
      <c r="G10" s="1572">
        <f t="shared" si="0"/>
        <v>1181.9536423841059</v>
      </c>
      <c r="H10" s="1573"/>
      <c r="I10" s="1579">
        <v>44215</v>
      </c>
      <c r="J10" s="1579">
        <v>44215</v>
      </c>
    </row>
    <row r="11" spans="2:10" ht="45" x14ac:dyDescent="0.2">
      <c r="B11" s="1569">
        <v>5</v>
      </c>
      <c r="C11" s="1570" t="s">
        <v>2341</v>
      </c>
      <c r="D11" s="1570" t="s">
        <v>4134</v>
      </c>
      <c r="E11" s="1570" t="s">
        <v>4285</v>
      </c>
      <c r="F11" s="1571">
        <v>3988.4</v>
      </c>
      <c r="G11" s="1572">
        <f t="shared" si="0"/>
        <v>1100.5518763796908</v>
      </c>
      <c r="H11" s="1573"/>
      <c r="I11" s="1579">
        <v>44217</v>
      </c>
      <c r="J11" s="1579">
        <v>44217</v>
      </c>
    </row>
    <row r="12" spans="2:10" ht="22.5" x14ac:dyDescent="0.2">
      <c r="B12" s="1569">
        <v>6</v>
      </c>
      <c r="C12" s="1570" t="s">
        <v>4127</v>
      </c>
      <c r="D12" s="1570" t="s">
        <v>4136</v>
      </c>
      <c r="E12" s="1570" t="s">
        <v>4286</v>
      </c>
      <c r="F12" s="1571">
        <v>661</v>
      </c>
      <c r="G12" s="1572">
        <f t="shared" si="0"/>
        <v>182.39514348785872</v>
      </c>
      <c r="H12" s="1573"/>
      <c r="I12" s="1579">
        <v>44200</v>
      </c>
      <c r="J12" s="1579">
        <v>44200</v>
      </c>
    </row>
    <row r="13" spans="2:10" ht="22.5" x14ac:dyDescent="0.2">
      <c r="B13" s="1569">
        <v>7</v>
      </c>
      <c r="C13" s="1570" t="s">
        <v>4127</v>
      </c>
      <c r="D13" s="1570" t="s">
        <v>4136</v>
      </c>
      <c r="E13" s="1570" t="s">
        <v>4287</v>
      </c>
      <c r="F13" s="1571">
        <v>661</v>
      </c>
      <c r="G13" s="1572">
        <f t="shared" si="0"/>
        <v>182.39514348785872</v>
      </c>
      <c r="H13" s="1573"/>
      <c r="I13" s="1579">
        <v>44200</v>
      </c>
      <c r="J13" s="1579">
        <v>44200</v>
      </c>
    </row>
    <row r="14" spans="2:10" ht="22.5" x14ac:dyDescent="0.2">
      <c r="B14" s="1569">
        <v>8</v>
      </c>
      <c r="C14" s="1570" t="s">
        <v>2356</v>
      </c>
      <c r="D14" s="1570" t="s">
        <v>4130</v>
      </c>
      <c r="E14" s="1570" t="s">
        <v>4288</v>
      </c>
      <c r="F14" s="1571">
        <v>821.5</v>
      </c>
      <c r="G14" s="1572">
        <f t="shared" si="0"/>
        <v>226.6832229580574</v>
      </c>
      <c r="H14" s="1573"/>
      <c r="I14" s="1579">
        <v>44215</v>
      </c>
      <c r="J14" s="1579">
        <v>44215</v>
      </c>
    </row>
    <row r="15" spans="2:10" ht="56.25" x14ac:dyDescent="0.2">
      <c r="B15" s="1569">
        <v>9</v>
      </c>
      <c r="C15" s="1570" t="s">
        <v>4128</v>
      </c>
      <c r="D15" s="1570" t="s">
        <v>4138</v>
      </c>
      <c r="E15" s="1570" t="s">
        <v>4289</v>
      </c>
      <c r="F15" s="1571">
        <v>354</v>
      </c>
      <c r="G15" s="1572">
        <f t="shared" si="0"/>
        <v>97.682119205298008</v>
      </c>
      <c r="H15" s="1573"/>
      <c r="I15" s="1579">
        <v>44209</v>
      </c>
      <c r="J15" s="1579">
        <v>44209</v>
      </c>
    </row>
    <row r="16" spans="2:10" ht="45" x14ac:dyDescent="0.2">
      <c r="B16" s="1569">
        <v>10</v>
      </c>
      <c r="C16" s="1570" t="s">
        <v>2341</v>
      </c>
      <c r="D16" s="1570" t="s">
        <v>4134</v>
      </c>
      <c r="E16" s="1570" t="s">
        <v>4290</v>
      </c>
      <c r="F16" s="1571">
        <v>31262.37</v>
      </c>
      <c r="G16" s="1572">
        <f t="shared" si="0"/>
        <v>8626.481788079469</v>
      </c>
      <c r="H16" s="1573"/>
      <c r="I16" s="1579">
        <v>44215</v>
      </c>
      <c r="J16" s="1579">
        <v>44215</v>
      </c>
    </row>
    <row r="17" spans="2:10" ht="22.5" x14ac:dyDescent="0.2">
      <c r="B17" s="1569">
        <v>11</v>
      </c>
      <c r="C17" s="1570" t="s">
        <v>4127</v>
      </c>
      <c r="D17" s="1570" t="s">
        <v>4136</v>
      </c>
      <c r="E17" s="1570" t="s">
        <v>4291</v>
      </c>
      <c r="F17" s="1571">
        <v>25</v>
      </c>
      <c r="G17" s="1572">
        <f t="shared" si="0"/>
        <v>6.8984547461368653</v>
      </c>
      <c r="H17" s="1573"/>
      <c r="I17" s="1580"/>
      <c r="J17" s="1580"/>
    </row>
    <row r="18" spans="2:10" ht="22.5" x14ac:dyDescent="0.2">
      <c r="B18" s="1569">
        <v>12</v>
      </c>
      <c r="C18" s="1570" t="s">
        <v>2356</v>
      </c>
      <c r="D18" s="1570" t="s">
        <v>4129</v>
      </c>
      <c r="E18" s="1570" t="s">
        <v>4293</v>
      </c>
      <c r="F18" s="1571">
        <v>110</v>
      </c>
      <c r="G18" s="1572">
        <f t="shared" si="0"/>
        <v>30.353200883002206</v>
      </c>
      <c r="H18" s="1573"/>
      <c r="I18" s="1579">
        <v>44224</v>
      </c>
      <c r="J18" s="1579">
        <v>44224</v>
      </c>
    </row>
    <row r="19" spans="2:10" ht="56.25" x14ac:dyDescent="0.2">
      <c r="B19" s="1569">
        <v>13</v>
      </c>
      <c r="C19" s="1570" t="s">
        <v>4128</v>
      </c>
      <c r="D19" s="1570" t="s">
        <v>4138</v>
      </c>
      <c r="E19" s="1570" t="s">
        <v>4294</v>
      </c>
      <c r="F19" s="1571">
        <v>102.91</v>
      </c>
      <c r="G19" s="1572">
        <f t="shared" si="0"/>
        <v>28.396799116997791</v>
      </c>
      <c r="H19" s="1573"/>
      <c r="I19" s="1579">
        <v>44196</v>
      </c>
      <c r="J19" s="1579" t="s">
        <v>4342</v>
      </c>
    </row>
    <row r="20" spans="2:10" ht="56.25" x14ac:dyDescent="0.2">
      <c r="B20" s="1569">
        <v>14</v>
      </c>
      <c r="C20" s="1570" t="s">
        <v>4128</v>
      </c>
      <c r="D20" s="1570" t="s">
        <v>4138</v>
      </c>
      <c r="E20" s="1570" t="s">
        <v>4295</v>
      </c>
      <c r="F20" s="1571">
        <v>15</v>
      </c>
      <c r="G20" s="1572">
        <f t="shared" si="0"/>
        <v>4.1390728476821188</v>
      </c>
      <c r="H20" s="1573"/>
      <c r="I20" s="1579">
        <v>44196</v>
      </c>
      <c r="J20" s="1579" t="s">
        <v>4342</v>
      </c>
    </row>
    <row r="21" spans="2:10" ht="56.25" x14ac:dyDescent="0.2">
      <c r="B21" s="1569">
        <v>15</v>
      </c>
      <c r="C21" s="1570" t="s">
        <v>4128</v>
      </c>
      <c r="D21" s="1570" t="s">
        <v>4138</v>
      </c>
      <c r="E21" s="1570" t="s">
        <v>4296</v>
      </c>
      <c r="F21" s="1571">
        <v>16</v>
      </c>
      <c r="G21" s="1572">
        <f t="shared" si="0"/>
        <v>4.4150110375275933</v>
      </c>
      <c r="H21" s="1573"/>
      <c r="I21" s="1579">
        <v>44196</v>
      </c>
      <c r="J21" s="1579" t="s">
        <v>4342</v>
      </c>
    </row>
    <row r="22" spans="2:10" ht="22.5" x14ac:dyDescent="0.2">
      <c r="B22" s="1569">
        <v>16</v>
      </c>
      <c r="C22" s="1570" t="s">
        <v>2356</v>
      </c>
      <c r="D22" s="1570" t="s">
        <v>2477</v>
      </c>
      <c r="E22" s="1570" t="s">
        <v>4297</v>
      </c>
      <c r="F22" s="1571">
        <v>4000</v>
      </c>
      <c r="G22" s="1572">
        <f t="shared" si="0"/>
        <v>1103.7527593818984</v>
      </c>
      <c r="H22" s="1573"/>
      <c r="I22" s="1579">
        <v>44196</v>
      </c>
      <c r="J22" s="1579" t="s">
        <v>4342</v>
      </c>
    </row>
    <row r="23" spans="2:10" ht="22.5" x14ac:dyDescent="0.2">
      <c r="B23" s="1569">
        <v>17</v>
      </c>
      <c r="C23" s="1570" t="s">
        <v>2341</v>
      </c>
      <c r="D23" s="1570" t="s">
        <v>4133</v>
      </c>
      <c r="E23" s="1570" t="s">
        <v>4298</v>
      </c>
      <c r="F23" s="1571">
        <v>35</v>
      </c>
      <c r="G23" s="1572">
        <f t="shared" si="0"/>
        <v>9.6578366445916117</v>
      </c>
      <c r="H23" s="1573"/>
      <c r="I23" s="1579">
        <v>44196</v>
      </c>
      <c r="J23" s="1579" t="s">
        <v>4342</v>
      </c>
    </row>
    <row r="24" spans="2:10" ht="22.5" x14ac:dyDescent="0.2">
      <c r="B24" s="1569">
        <v>18</v>
      </c>
      <c r="C24" s="1570" t="s">
        <v>2356</v>
      </c>
      <c r="D24" s="1570" t="s">
        <v>4129</v>
      </c>
      <c r="E24" s="1570" t="s">
        <v>4299</v>
      </c>
      <c r="F24" s="1571">
        <v>1531</v>
      </c>
      <c r="G24" s="1572">
        <f t="shared" si="0"/>
        <v>422.46136865342163</v>
      </c>
      <c r="H24" s="1573"/>
      <c r="I24" s="1579">
        <v>44244</v>
      </c>
      <c r="J24" s="1579">
        <v>44244</v>
      </c>
    </row>
    <row r="25" spans="2:10" ht="56.25" x14ac:dyDescent="0.2">
      <c r="B25" s="1569">
        <v>19</v>
      </c>
      <c r="C25" s="1570" t="s">
        <v>4128</v>
      </c>
      <c r="D25" s="1570" t="s">
        <v>4138</v>
      </c>
      <c r="E25" s="1570" t="s">
        <v>4300</v>
      </c>
      <c r="F25" s="1571">
        <v>31500</v>
      </c>
      <c r="G25" s="1572">
        <f t="shared" si="0"/>
        <v>8692.0529801324501</v>
      </c>
      <c r="H25" s="1573"/>
      <c r="I25" s="1579">
        <v>44238</v>
      </c>
      <c r="J25" s="1579">
        <v>44238</v>
      </c>
    </row>
    <row r="26" spans="2:10" ht="56.25" x14ac:dyDescent="0.2">
      <c r="B26" s="1569">
        <v>20</v>
      </c>
      <c r="C26" s="1570" t="s">
        <v>4128</v>
      </c>
      <c r="D26" s="1570" t="s">
        <v>4138</v>
      </c>
      <c r="E26" s="1570" t="s">
        <v>4301</v>
      </c>
      <c r="F26" s="1571">
        <v>2192.3000000000002</v>
      </c>
      <c r="G26" s="1572">
        <f t="shared" si="0"/>
        <v>604.93929359823403</v>
      </c>
      <c r="H26" s="1573"/>
      <c r="I26" s="1579">
        <v>44237</v>
      </c>
      <c r="J26" s="1579">
        <v>44237</v>
      </c>
    </row>
    <row r="27" spans="2:10" ht="33.75" x14ac:dyDescent="0.2">
      <c r="B27" s="1569">
        <v>21</v>
      </c>
      <c r="C27" s="1570" t="s">
        <v>4127</v>
      </c>
      <c r="D27" s="1570" t="s">
        <v>4136</v>
      </c>
      <c r="E27" s="1570" t="s">
        <v>4302</v>
      </c>
      <c r="F27" s="1571">
        <v>59</v>
      </c>
      <c r="G27" s="1572">
        <f t="shared" si="0"/>
        <v>16.280353200883003</v>
      </c>
      <c r="H27" s="1573"/>
      <c r="I27" s="1579">
        <v>44228</v>
      </c>
      <c r="J27" s="1579">
        <v>44228</v>
      </c>
    </row>
    <row r="28" spans="2:10" ht="22.5" x14ac:dyDescent="0.2">
      <c r="B28" s="1569">
        <v>22</v>
      </c>
      <c r="C28" s="1570" t="s">
        <v>4127</v>
      </c>
      <c r="D28" s="1570" t="s">
        <v>4136</v>
      </c>
      <c r="E28" s="1570" t="s">
        <v>4303</v>
      </c>
      <c r="F28" s="1571">
        <v>290.5</v>
      </c>
      <c r="G28" s="1572">
        <f t="shared" si="0"/>
        <v>80.160044150110366</v>
      </c>
      <c r="H28" s="1573"/>
      <c r="I28" s="1581">
        <v>44180</v>
      </c>
      <c r="J28" s="1581">
        <v>44182</v>
      </c>
    </row>
    <row r="29" spans="2:10" ht="22.5" x14ac:dyDescent="0.2">
      <c r="B29" s="1569">
        <v>23</v>
      </c>
      <c r="C29" s="1570" t="s">
        <v>4127</v>
      </c>
      <c r="D29" s="1570" t="s">
        <v>4136</v>
      </c>
      <c r="E29" s="1570" t="s">
        <v>4304</v>
      </c>
      <c r="F29" s="1571">
        <v>32.599999999999994</v>
      </c>
      <c r="G29" s="1572">
        <f t="shared" si="0"/>
        <v>8.9955849889624702</v>
      </c>
      <c r="H29" s="1573"/>
      <c r="I29" s="1580"/>
      <c r="J29" s="1579" t="s">
        <v>4342</v>
      </c>
    </row>
    <row r="30" spans="2:10" ht="22.5" x14ac:dyDescent="0.2">
      <c r="B30" s="1569">
        <v>24</v>
      </c>
      <c r="C30" s="1570" t="s">
        <v>2356</v>
      </c>
      <c r="D30" s="1570" t="s">
        <v>4129</v>
      </c>
      <c r="E30" s="1570" t="s">
        <v>4305</v>
      </c>
      <c r="F30" s="1571">
        <v>235</v>
      </c>
      <c r="G30" s="1572">
        <f t="shared" si="0"/>
        <v>64.845474613686534</v>
      </c>
      <c r="H30" s="1573"/>
      <c r="I30" s="1579">
        <v>44233</v>
      </c>
      <c r="J30" s="1579">
        <v>44233</v>
      </c>
    </row>
    <row r="31" spans="2:10" ht="22.5" x14ac:dyDescent="0.2">
      <c r="B31" s="1569">
        <v>25</v>
      </c>
      <c r="C31" s="1570" t="s">
        <v>4127</v>
      </c>
      <c r="D31" s="1570" t="s">
        <v>4136</v>
      </c>
      <c r="E31" s="1570" t="s">
        <v>4306</v>
      </c>
      <c r="F31" s="1571">
        <v>3.5</v>
      </c>
      <c r="G31" s="1572">
        <f t="shared" si="0"/>
        <v>0.96578366445916108</v>
      </c>
      <c r="H31" s="1573"/>
      <c r="I31" s="1579">
        <v>44196</v>
      </c>
      <c r="J31" s="1579" t="s">
        <v>4342</v>
      </c>
    </row>
    <row r="32" spans="2:10" ht="22.5" x14ac:dyDescent="0.2">
      <c r="B32" s="1569">
        <v>26</v>
      </c>
      <c r="C32" s="1570" t="s">
        <v>4127</v>
      </c>
      <c r="D32" s="1570" t="s">
        <v>4136</v>
      </c>
      <c r="E32" s="1570" t="s">
        <v>4307</v>
      </c>
      <c r="F32" s="1571">
        <v>26</v>
      </c>
      <c r="G32" s="1572">
        <f t="shared" si="0"/>
        <v>7.1743929359823397</v>
      </c>
      <c r="H32" s="1573"/>
      <c r="I32" s="1579">
        <v>44196</v>
      </c>
      <c r="J32" s="1579" t="s">
        <v>4342</v>
      </c>
    </row>
    <row r="33" spans="2:10" ht="22.5" x14ac:dyDescent="0.2">
      <c r="B33" s="1569">
        <v>27</v>
      </c>
      <c r="C33" s="1570" t="s">
        <v>4127</v>
      </c>
      <c r="D33" s="1570" t="s">
        <v>4136</v>
      </c>
      <c r="E33" s="1570" t="s">
        <v>4308</v>
      </c>
      <c r="F33" s="1571">
        <v>25</v>
      </c>
      <c r="G33" s="1572">
        <f t="shared" si="0"/>
        <v>6.8984547461368653</v>
      </c>
      <c r="H33" s="1573"/>
      <c r="I33" s="1579">
        <v>44196</v>
      </c>
      <c r="J33" s="1579" t="s">
        <v>4342</v>
      </c>
    </row>
    <row r="34" spans="2:10" ht="22.5" x14ac:dyDescent="0.2">
      <c r="B34" s="1569">
        <v>28</v>
      </c>
      <c r="C34" s="1570" t="s">
        <v>2341</v>
      </c>
      <c r="D34" s="1570" t="s">
        <v>4133</v>
      </c>
      <c r="E34" s="1570" t="s">
        <v>4309</v>
      </c>
      <c r="F34" s="1571">
        <v>10.01</v>
      </c>
      <c r="G34" s="1572">
        <f t="shared" si="0"/>
        <v>2.7621412803532008</v>
      </c>
      <c r="H34" s="1573"/>
      <c r="I34" s="1579">
        <v>44196</v>
      </c>
      <c r="J34" s="1579" t="s">
        <v>4342</v>
      </c>
    </row>
    <row r="35" spans="2:10" ht="22.5" x14ac:dyDescent="0.2">
      <c r="B35" s="1569">
        <v>29</v>
      </c>
      <c r="C35" s="1570" t="s">
        <v>2356</v>
      </c>
      <c r="D35" s="1570" t="s">
        <v>2477</v>
      </c>
      <c r="E35" s="1570" t="s">
        <v>4310</v>
      </c>
      <c r="F35" s="1571">
        <v>67</v>
      </c>
      <c r="G35" s="1572">
        <f t="shared" si="0"/>
        <v>18.487858719646798</v>
      </c>
      <c r="H35" s="1573"/>
      <c r="I35" s="1579">
        <v>44203</v>
      </c>
      <c r="J35" s="1579">
        <v>44203</v>
      </c>
    </row>
    <row r="36" spans="2:10" ht="22.5" x14ac:dyDescent="0.2">
      <c r="B36" s="1569">
        <v>30</v>
      </c>
      <c r="C36" s="1570" t="s">
        <v>2356</v>
      </c>
      <c r="D36" s="1570" t="s">
        <v>4129</v>
      </c>
      <c r="E36" s="1570" t="s">
        <v>4311</v>
      </c>
      <c r="F36" s="1571">
        <v>200</v>
      </c>
      <c r="G36" s="1572">
        <f t="shared" si="0"/>
        <v>55.187637969094922</v>
      </c>
      <c r="H36" s="1573"/>
      <c r="I36" s="1579">
        <v>44196</v>
      </c>
      <c r="J36" s="1579" t="s">
        <v>4342</v>
      </c>
    </row>
    <row r="37" spans="2:10" ht="22.5" x14ac:dyDescent="0.2">
      <c r="B37" s="1569">
        <v>31</v>
      </c>
      <c r="C37" s="1570" t="s">
        <v>2356</v>
      </c>
      <c r="D37" s="1570" t="s">
        <v>4129</v>
      </c>
      <c r="E37" s="1570" t="s">
        <v>4312</v>
      </c>
      <c r="F37" s="1571">
        <v>600</v>
      </c>
      <c r="G37" s="1572">
        <f t="shared" si="0"/>
        <v>165.56291390728475</v>
      </c>
      <c r="H37" s="1573"/>
      <c r="I37" s="1579">
        <v>44196</v>
      </c>
      <c r="J37" s="1579" t="s">
        <v>4342</v>
      </c>
    </row>
    <row r="38" spans="2:10" ht="22.5" x14ac:dyDescent="0.2">
      <c r="B38" s="1569">
        <v>32</v>
      </c>
      <c r="C38" s="1570" t="s">
        <v>2356</v>
      </c>
      <c r="D38" s="1570" t="s">
        <v>2477</v>
      </c>
      <c r="E38" s="1570" t="s">
        <v>4313</v>
      </c>
      <c r="F38" s="1571">
        <v>3934.01</v>
      </c>
      <c r="G38" s="1572">
        <f t="shared" si="0"/>
        <v>1085.5435982339957</v>
      </c>
      <c r="H38" s="1573"/>
      <c r="I38" s="1579">
        <v>44196</v>
      </c>
      <c r="J38" s="1579" t="s">
        <v>4342</v>
      </c>
    </row>
    <row r="39" spans="2:10" ht="22.5" x14ac:dyDescent="0.2">
      <c r="B39" s="1569">
        <v>33</v>
      </c>
      <c r="C39" s="1570" t="s">
        <v>2356</v>
      </c>
      <c r="D39" s="1570" t="s">
        <v>2477</v>
      </c>
      <c r="E39" s="1570" t="s">
        <v>4314</v>
      </c>
      <c r="F39" s="1571">
        <v>655.99</v>
      </c>
      <c r="G39" s="1572">
        <f t="shared" si="0"/>
        <v>181.01269315673289</v>
      </c>
      <c r="H39" s="1573"/>
      <c r="I39" s="1579">
        <v>44196</v>
      </c>
      <c r="J39" s="1579" t="s">
        <v>4342</v>
      </c>
    </row>
    <row r="40" spans="2:10" ht="56.25" x14ac:dyDescent="0.2">
      <c r="B40" s="1569">
        <v>34</v>
      </c>
      <c r="C40" s="1570" t="s">
        <v>4128</v>
      </c>
      <c r="D40" s="1570" t="s">
        <v>4138</v>
      </c>
      <c r="E40" s="1570" t="s">
        <v>4315</v>
      </c>
      <c r="F40" s="1571">
        <v>518.4</v>
      </c>
      <c r="G40" s="1572">
        <f t="shared" si="0"/>
        <v>143.04635761589404</v>
      </c>
      <c r="H40" s="1573"/>
      <c r="I40" s="1579">
        <v>44196</v>
      </c>
      <c r="J40" s="1579" t="s">
        <v>4342</v>
      </c>
    </row>
    <row r="41" spans="2:10" ht="56.25" x14ac:dyDescent="0.2">
      <c r="B41" s="1569">
        <v>35</v>
      </c>
      <c r="C41" s="1570" t="s">
        <v>4128</v>
      </c>
      <c r="D41" s="1570" t="s">
        <v>4138</v>
      </c>
      <c r="E41" s="1570" t="s">
        <v>4316</v>
      </c>
      <c r="F41" s="1571">
        <v>9101</v>
      </c>
      <c r="G41" s="1572">
        <f t="shared" si="0"/>
        <v>2511.3134657836645</v>
      </c>
      <c r="H41" s="1573"/>
      <c r="I41" s="1579">
        <v>44196</v>
      </c>
      <c r="J41" s="1579" t="s">
        <v>4342</v>
      </c>
    </row>
    <row r="42" spans="2:10" ht="45" x14ac:dyDescent="0.2">
      <c r="B42" s="1569">
        <v>36</v>
      </c>
      <c r="C42" s="1570" t="s">
        <v>2341</v>
      </c>
      <c r="D42" s="1570" t="s">
        <v>4134</v>
      </c>
      <c r="E42" s="1570" t="s">
        <v>4317</v>
      </c>
      <c r="F42" s="1571">
        <v>18139.330000000002</v>
      </c>
      <c r="G42" s="1572">
        <f t="shared" si="0"/>
        <v>5005.3338852097131</v>
      </c>
      <c r="H42" s="1573"/>
      <c r="I42" s="1579">
        <v>44250</v>
      </c>
      <c r="J42" s="1579">
        <v>44250</v>
      </c>
    </row>
    <row r="43" spans="2:10" ht="22.5" x14ac:dyDescent="0.2">
      <c r="B43" s="1569">
        <v>37</v>
      </c>
      <c r="C43" s="1570" t="s">
        <v>2356</v>
      </c>
      <c r="D43" s="1570" t="s">
        <v>2477</v>
      </c>
      <c r="E43" s="1570" t="s">
        <v>4318</v>
      </c>
      <c r="F43" s="1571">
        <v>33264</v>
      </c>
      <c r="G43" s="1572">
        <f t="shared" si="0"/>
        <v>9178.8079470198682</v>
      </c>
      <c r="H43" s="1573"/>
      <c r="I43" s="1579">
        <v>44196</v>
      </c>
      <c r="J43" s="1579" t="s">
        <v>4342</v>
      </c>
    </row>
    <row r="44" spans="2:10" ht="22.5" x14ac:dyDescent="0.2">
      <c r="B44" s="1569">
        <v>38</v>
      </c>
      <c r="C44" s="1570" t="s">
        <v>2356</v>
      </c>
      <c r="D44" s="1570" t="s">
        <v>2477</v>
      </c>
      <c r="E44" s="1570" t="s">
        <v>4319</v>
      </c>
      <c r="F44" s="1571">
        <v>13618.800000000001</v>
      </c>
      <c r="G44" s="1572">
        <f t="shared" si="0"/>
        <v>3757.9470198675499</v>
      </c>
      <c r="H44" s="1573"/>
      <c r="I44" s="1579">
        <v>44196</v>
      </c>
      <c r="J44" s="1579" t="s">
        <v>4342</v>
      </c>
    </row>
    <row r="45" spans="2:10" ht="22.5" x14ac:dyDescent="0.2">
      <c r="B45" s="1569">
        <v>39</v>
      </c>
      <c r="C45" s="1570" t="s">
        <v>2356</v>
      </c>
      <c r="D45" s="1570" t="s">
        <v>2477</v>
      </c>
      <c r="E45" s="1570" t="s">
        <v>4319</v>
      </c>
      <c r="F45" s="1571">
        <v>20428.2</v>
      </c>
      <c r="G45" s="1572">
        <f t="shared" si="0"/>
        <v>5636.9205298013248</v>
      </c>
      <c r="H45" s="1573"/>
      <c r="I45" s="1579">
        <v>44196</v>
      </c>
      <c r="J45" s="1579" t="s">
        <v>4342</v>
      </c>
    </row>
    <row r="46" spans="2:10" ht="22.5" x14ac:dyDescent="0.2">
      <c r="B46" s="1569">
        <v>40</v>
      </c>
      <c r="C46" s="1570" t="s">
        <v>2356</v>
      </c>
      <c r="D46" s="1570" t="s">
        <v>2477</v>
      </c>
      <c r="E46" s="1570" t="s">
        <v>4320</v>
      </c>
      <c r="F46" s="1571">
        <v>19504</v>
      </c>
      <c r="G46" s="1572">
        <f t="shared" si="0"/>
        <v>5381.8984547461368</v>
      </c>
      <c r="H46" s="1573"/>
      <c r="I46" s="1579">
        <v>44196</v>
      </c>
      <c r="J46" s="1579" t="s">
        <v>4342</v>
      </c>
    </row>
    <row r="47" spans="2:10" ht="22.5" x14ac:dyDescent="0.2">
      <c r="B47" s="1569">
        <v>41</v>
      </c>
      <c r="C47" s="1570" t="s">
        <v>4127</v>
      </c>
      <c r="D47" s="1570" t="s">
        <v>4136</v>
      </c>
      <c r="E47" s="1570" t="s">
        <v>4321</v>
      </c>
      <c r="F47" s="1575">
        <v>41.3</v>
      </c>
      <c r="G47" s="1572">
        <f>F47</f>
        <v>41.3</v>
      </c>
      <c r="H47" s="1573"/>
      <c r="I47" s="1579">
        <v>44215</v>
      </c>
      <c r="J47" s="1579">
        <v>44215</v>
      </c>
    </row>
    <row r="48" spans="2:10" ht="22.5" x14ac:dyDescent="0.2">
      <c r="B48" s="1569">
        <v>42</v>
      </c>
      <c r="C48" s="1570" t="s">
        <v>4127</v>
      </c>
      <c r="D48" s="1570" t="s">
        <v>4136</v>
      </c>
      <c r="E48" s="1570" t="s">
        <v>4322</v>
      </c>
      <c r="F48" s="1575">
        <v>47.2</v>
      </c>
      <c r="G48" s="1572">
        <f t="shared" ref="G48:G64" si="1">F48</f>
        <v>47.2</v>
      </c>
      <c r="H48" s="1573"/>
      <c r="I48" s="1579">
        <v>44215</v>
      </c>
      <c r="J48" s="1579">
        <v>44215</v>
      </c>
    </row>
    <row r="49" spans="2:10" ht="22.5" x14ac:dyDescent="0.2">
      <c r="B49" s="1569">
        <v>43</v>
      </c>
      <c r="C49" s="1570" t="s">
        <v>2356</v>
      </c>
      <c r="D49" s="1570" t="s">
        <v>2477</v>
      </c>
      <c r="E49" s="1570" t="s">
        <v>4323</v>
      </c>
      <c r="F49" s="1575">
        <v>200</v>
      </c>
      <c r="G49" s="1572">
        <f t="shared" si="1"/>
        <v>200</v>
      </c>
      <c r="H49" s="1573"/>
      <c r="I49" s="1579">
        <v>44196</v>
      </c>
      <c r="J49" s="1579" t="s">
        <v>4343</v>
      </c>
    </row>
    <row r="50" spans="2:10" ht="22.5" x14ac:dyDescent="0.2">
      <c r="B50" s="1569">
        <v>44</v>
      </c>
      <c r="C50" s="1570" t="s">
        <v>2356</v>
      </c>
      <c r="D50" s="1570" t="s">
        <v>2477</v>
      </c>
      <c r="E50" s="1570" t="s">
        <v>4324</v>
      </c>
      <c r="F50" s="1575">
        <v>150</v>
      </c>
      <c r="G50" s="1572">
        <f t="shared" si="1"/>
        <v>150</v>
      </c>
      <c r="H50" s="1573"/>
      <c r="I50" s="1579">
        <v>44196</v>
      </c>
      <c r="J50" s="1579" t="s">
        <v>4343</v>
      </c>
    </row>
    <row r="51" spans="2:10" ht="22.5" x14ac:dyDescent="0.2">
      <c r="B51" s="1569">
        <v>45</v>
      </c>
      <c r="C51" s="1570" t="s">
        <v>2356</v>
      </c>
      <c r="D51" s="1570" t="s">
        <v>2477</v>
      </c>
      <c r="E51" s="1570" t="s">
        <v>4325</v>
      </c>
      <c r="F51" s="1575">
        <v>250</v>
      </c>
      <c r="G51" s="1572">
        <f t="shared" si="1"/>
        <v>250</v>
      </c>
      <c r="H51" s="1573"/>
      <c r="I51" s="1579">
        <v>44196</v>
      </c>
      <c r="J51" s="1579" t="s">
        <v>4343</v>
      </c>
    </row>
    <row r="52" spans="2:10" ht="22.5" x14ac:dyDescent="0.2">
      <c r="B52" s="1569">
        <v>46</v>
      </c>
      <c r="C52" s="1570" t="s">
        <v>2356</v>
      </c>
      <c r="D52" s="1570" t="s">
        <v>2477</v>
      </c>
      <c r="E52" s="1570" t="s">
        <v>4326</v>
      </c>
      <c r="F52" s="1575">
        <v>200</v>
      </c>
      <c r="G52" s="1572">
        <f t="shared" si="1"/>
        <v>200</v>
      </c>
      <c r="H52" s="1573"/>
      <c r="I52" s="1579">
        <v>44196</v>
      </c>
      <c r="J52" s="1579" t="s">
        <v>4343</v>
      </c>
    </row>
    <row r="53" spans="2:10" ht="22.5" x14ac:dyDescent="0.2">
      <c r="B53" s="1569">
        <v>47</v>
      </c>
      <c r="C53" s="1570" t="s">
        <v>2356</v>
      </c>
      <c r="D53" s="1570" t="s">
        <v>2477</v>
      </c>
      <c r="E53" s="1570" t="s">
        <v>4327</v>
      </c>
      <c r="F53" s="1575">
        <v>100</v>
      </c>
      <c r="G53" s="1572">
        <f t="shared" si="1"/>
        <v>100</v>
      </c>
      <c r="H53" s="1573"/>
      <c r="I53" s="1579">
        <v>44196</v>
      </c>
      <c r="J53" s="1579" t="s">
        <v>4343</v>
      </c>
    </row>
    <row r="54" spans="2:10" ht="22.5" x14ac:dyDescent="0.2">
      <c r="B54" s="1569">
        <v>48</v>
      </c>
      <c r="C54" s="1570" t="s">
        <v>2356</v>
      </c>
      <c r="D54" s="1570" t="s">
        <v>2477</v>
      </c>
      <c r="E54" s="1570" t="s">
        <v>4328</v>
      </c>
      <c r="F54" s="1575">
        <v>200</v>
      </c>
      <c r="G54" s="1572">
        <f t="shared" si="1"/>
        <v>200</v>
      </c>
      <c r="H54" s="1573"/>
      <c r="I54" s="1579">
        <v>44196</v>
      </c>
      <c r="J54" s="1579" t="s">
        <v>4343</v>
      </c>
    </row>
    <row r="55" spans="2:10" ht="22.5" x14ac:dyDescent="0.2">
      <c r="B55" s="1569">
        <v>49</v>
      </c>
      <c r="C55" s="1570" t="s">
        <v>2356</v>
      </c>
      <c r="D55" s="1570" t="s">
        <v>2477</v>
      </c>
      <c r="E55" s="1570" t="s">
        <v>4329</v>
      </c>
      <c r="F55" s="1575">
        <v>350</v>
      </c>
      <c r="G55" s="1572">
        <f t="shared" si="1"/>
        <v>350</v>
      </c>
      <c r="H55" s="1573"/>
      <c r="I55" s="1579">
        <v>44196</v>
      </c>
      <c r="J55" s="1579" t="s">
        <v>4343</v>
      </c>
    </row>
    <row r="56" spans="2:10" ht="22.5" x14ac:dyDescent="0.2">
      <c r="B56" s="1569">
        <v>50</v>
      </c>
      <c r="C56" s="1570" t="s">
        <v>2356</v>
      </c>
      <c r="D56" s="1570" t="s">
        <v>2477</v>
      </c>
      <c r="E56" s="1570" t="s">
        <v>4330</v>
      </c>
      <c r="F56" s="1575">
        <v>150</v>
      </c>
      <c r="G56" s="1572">
        <f t="shared" si="1"/>
        <v>150</v>
      </c>
      <c r="H56" s="1573"/>
      <c r="I56" s="1579">
        <v>44196</v>
      </c>
      <c r="J56" s="1579" t="s">
        <v>4343</v>
      </c>
    </row>
    <row r="57" spans="2:10" ht="22.5" x14ac:dyDescent="0.2">
      <c r="B57" s="1569">
        <v>51</v>
      </c>
      <c r="C57" s="1570" t="s">
        <v>2356</v>
      </c>
      <c r="D57" s="1570" t="s">
        <v>2477</v>
      </c>
      <c r="E57" s="1570" t="s">
        <v>4331</v>
      </c>
      <c r="F57" s="1575">
        <v>50</v>
      </c>
      <c r="G57" s="1572">
        <f t="shared" si="1"/>
        <v>50</v>
      </c>
      <c r="H57" s="1573"/>
      <c r="I57" s="1579">
        <v>44196</v>
      </c>
      <c r="J57" s="1579" t="s">
        <v>4343</v>
      </c>
    </row>
    <row r="58" spans="2:10" ht="22.5" x14ac:dyDescent="0.2">
      <c r="B58" s="1569">
        <v>52</v>
      </c>
      <c r="C58" s="1570" t="s">
        <v>2356</v>
      </c>
      <c r="D58" s="1570" t="s">
        <v>2477</v>
      </c>
      <c r="E58" s="1570" t="s">
        <v>4332</v>
      </c>
      <c r="F58" s="1575">
        <v>50</v>
      </c>
      <c r="G58" s="1572">
        <f t="shared" si="1"/>
        <v>50</v>
      </c>
      <c r="H58" s="1573"/>
      <c r="I58" s="1579">
        <v>44196</v>
      </c>
      <c r="J58" s="1579" t="s">
        <v>4343</v>
      </c>
    </row>
    <row r="59" spans="2:10" ht="22.5" x14ac:dyDescent="0.2">
      <c r="B59" s="1569">
        <v>53</v>
      </c>
      <c r="C59" s="1570" t="s">
        <v>2356</v>
      </c>
      <c r="D59" s="1570" t="s">
        <v>2477</v>
      </c>
      <c r="E59" s="1570" t="s">
        <v>4333</v>
      </c>
      <c r="F59" s="1575">
        <v>200</v>
      </c>
      <c r="G59" s="1572">
        <f t="shared" si="1"/>
        <v>200</v>
      </c>
      <c r="H59" s="1573"/>
      <c r="I59" s="1579">
        <v>44196</v>
      </c>
      <c r="J59" s="1579" t="s">
        <v>4343</v>
      </c>
    </row>
    <row r="60" spans="2:10" ht="22.5" x14ac:dyDescent="0.2">
      <c r="B60" s="1569">
        <v>54</v>
      </c>
      <c r="C60" s="1570" t="s">
        <v>2356</v>
      </c>
      <c r="D60" s="1570" t="s">
        <v>2477</v>
      </c>
      <c r="E60" s="1570" t="s">
        <v>4334</v>
      </c>
      <c r="F60" s="1575">
        <v>100</v>
      </c>
      <c r="G60" s="1572">
        <f t="shared" si="1"/>
        <v>100</v>
      </c>
      <c r="H60" s="1573"/>
      <c r="I60" s="1579">
        <v>44196</v>
      </c>
      <c r="J60" s="1579" t="s">
        <v>4343</v>
      </c>
    </row>
    <row r="61" spans="2:10" ht="22.5" x14ac:dyDescent="0.2">
      <c r="B61" s="1569">
        <v>55</v>
      </c>
      <c r="C61" s="1570" t="s">
        <v>2356</v>
      </c>
      <c r="D61" s="1570" t="s">
        <v>2477</v>
      </c>
      <c r="E61" s="1570" t="s">
        <v>4335</v>
      </c>
      <c r="F61" s="1575">
        <v>150</v>
      </c>
      <c r="G61" s="1572">
        <f t="shared" si="1"/>
        <v>150</v>
      </c>
      <c r="H61" s="1573"/>
      <c r="I61" s="1579">
        <v>44196</v>
      </c>
      <c r="J61" s="1579" t="s">
        <v>4343</v>
      </c>
    </row>
    <row r="62" spans="2:10" ht="22.5" x14ac:dyDescent="0.2">
      <c r="B62" s="1569">
        <v>56</v>
      </c>
      <c r="C62" s="1570" t="s">
        <v>2356</v>
      </c>
      <c r="D62" s="1570" t="s">
        <v>2477</v>
      </c>
      <c r="E62" s="1570" t="s">
        <v>4336</v>
      </c>
      <c r="F62" s="1575">
        <v>100</v>
      </c>
      <c r="G62" s="1572">
        <f t="shared" si="1"/>
        <v>100</v>
      </c>
      <c r="H62" s="1573"/>
      <c r="I62" s="1579">
        <v>44196</v>
      </c>
      <c r="J62" s="1579" t="s">
        <v>4343</v>
      </c>
    </row>
    <row r="63" spans="2:10" ht="22.5" x14ac:dyDescent="0.2">
      <c r="B63" s="1569">
        <v>57</v>
      </c>
      <c r="C63" s="1570" t="s">
        <v>2356</v>
      </c>
      <c r="D63" s="1570" t="s">
        <v>2477</v>
      </c>
      <c r="E63" s="1570" t="s">
        <v>4337</v>
      </c>
      <c r="F63" s="1575">
        <v>250</v>
      </c>
      <c r="G63" s="1572">
        <f t="shared" si="1"/>
        <v>250</v>
      </c>
      <c r="H63" s="1573"/>
      <c r="I63" s="1579">
        <v>44196</v>
      </c>
      <c r="J63" s="1579" t="s">
        <v>4343</v>
      </c>
    </row>
    <row r="64" spans="2:10" ht="22.5" x14ac:dyDescent="0.2">
      <c r="B64" s="1569">
        <v>58</v>
      </c>
      <c r="C64" s="1570" t="s">
        <v>2356</v>
      </c>
      <c r="D64" s="1570" t="s">
        <v>2477</v>
      </c>
      <c r="E64" s="1570" t="s">
        <v>4338</v>
      </c>
      <c r="F64" s="1575">
        <v>29900</v>
      </c>
      <c r="G64" s="1572">
        <f t="shared" si="1"/>
        <v>29900</v>
      </c>
      <c r="H64" s="1573"/>
      <c r="I64" s="1579">
        <v>44196</v>
      </c>
      <c r="J64" s="1579">
        <v>44262</v>
      </c>
    </row>
    <row r="65" spans="2:10" ht="21.75" customHeight="1" x14ac:dyDescent="0.2">
      <c r="B65" s="1569"/>
      <c r="C65" s="1570"/>
      <c r="D65" s="1570"/>
      <c r="E65" s="1582" t="s">
        <v>4339</v>
      </c>
      <c r="F65" s="1583"/>
      <c r="G65" s="1576">
        <f>SUM(G7:G64)</f>
        <v>115267.75599379904</v>
      </c>
      <c r="H65" s="1573"/>
      <c r="I65" s="1574"/>
      <c r="J65" s="1574"/>
    </row>
  </sheetData>
  <mergeCells count="1">
    <mergeCell ref="C5:J5"/>
  </mergeCell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 id="{600F9762-DB2F-437E-99FA-5EBDF27727B9}">
            <xm:f>CoverSheet!$D$14="EUR"</xm:f>
            <x14:dxf>
              <numFmt numFmtId="190" formatCode="[$EUR]\ #,##0.00;[Red]\-[$EUR]\ #,##0.00"/>
            </x14:dxf>
          </x14:cfRule>
          <xm:sqref>G7:G65</xm:sqref>
        </x14:conditionalFormatting>
        <x14:conditionalFormatting xmlns:xm="http://schemas.microsoft.com/office/excel/2006/main">
          <x14:cfRule type="expression" priority="2" id="{BCEF3B43-2687-47F4-9AC4-39085A092017}">
            <xm:f>CoverSheet!$D$14="EUR"</xm:f>
            <x14:dxf>
              <numFmt numFmtId="190" formatCode="[$EUR]\ #,##0.00;[Red]\-[$EUR]\ #,##0.00"/>
            </x14:dxf>
          </x14:cfRule>
          <xm:sqref>G8:G16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
  <sheetViews>
    <sheetView workbookViewId="0">
      <selection activeCell="T27" sqref="T27"/>
    </sheetView>
  </sheetViews>
  <sheetFormatPr baseColWidth="10" defaultColWidth="9.140625" defaultRowHeight="15" x14ac:dyDescent="0.25"/>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dimension ref="A1:CH160"/>
  <sheetViews>
    <sheetView workbookViewId="0">
      <selection activeCell="G8" sqref="G8"/>
    </sheetView>
  </sheetViews>
  <sheetFormatPr baseColWidth="10" defaultColWidth="9.140625" defaultRowHeight="15" x14ac:dyDescent="0.25"/>
  <sheetData>
    <row r="1" spans="1:86" x14ac:dyDescent="0.25">
      <c r="A1" t="s">
        <v>653</v>
      </c>
      <c r="B1" t="s">
        <v>1991</v>
      </c>
      <c r="Y1" t="s">
        <v>2271</v>
      </c>
      <c r="Z1" t="s">
        <v>2272</v>
      </c>
      <c r="AA1" t="s">
        <v>1992</v>
      </c>
      <c r="AB1" t="s">
        <v>2145</v>
      </c>
      <c r="AC1" t="s">
        <v>2149</v>
      </c>
      <c r="AD1" t="s">
        <v>2150</v>
      </c>
      <c r="AE1" t="s">
        <v>2151</v>
      </c>
      <c r="AF1" t="s">
        <v>2152</v>
      </c>
      <c r="AG1" t="s">
        <v>2157</v>
      </c>
      <c r="AH1" t="s">
        <v>2161</v>
      </c>
      <c r="AI1" t="s">
        <v>2163</v>
      </c>
      <c r="AJ1" t="s">
        <v>2169</v>
      </c>
      <c r="AK1" t="s">
        <v>2170</v>
      </c>
      <c r="AL1" t="s">
        <v>2172</v>
      </c>
      <c r="AM1" t="s">
        <v>2173</v>
      </c>
      <c r="AN1" t="s">
        <v>2174</v>
      </c>
      <c r="AO1" t="s">
        <v>2175</v>
      </c>
      <c r="AP1" t="s">
        <v>2176</v>
      </c>
      <c r="AQ1" t="s">
        <v>2177</v>
      </c>
      <c r="AR1" t="s">
        <v>2178</v>
      </c>
      <c r="AS1" t="s">
        <v>2179</v>
      </c>
      <c r="AT1" t="s">
        <v>2180</v>
      </c>
      <c r="AU1" t="s">
        <v>2181</v>
      </c>
      <c r="AV1" t="s">
        <v>2182</v>
      </c>
      <c r="AW1" t="s">
        <v>2183</v>
      </c>
      <c r="AX1" t="s">
        <v>2184</v>
      </c>
      <c r="AY1" t="s">
        <v>2186</v>
      </c>
      <c r="AZ1" t="s">
        <v>2189</v>
      </c>
      <c r="BA1" t="s">
        <v>2194</v>
      </c>
      <c r="BB1" t="s">
        <v>2219</v>
      </c>
      <c r="BC1" t="s">
        <v>2220</v>
      </c>
      <c r="BD1" t="s">
        <v>2221</v>
      </c>
      <c r="BE1" t="s">
        <v>2223</v>
      </c>
      <c r="BF1" t="s">
        <v>2224</v>
      </c>
      <c r="BG1" t="s">
        <v>2225</v>
      </c>
      <c r="BH1" t="s">
        <v>2226</v>
      </c>
      <c r="BI1" t="s">
        <v>2227</v>
      </c>
      <c r="BJ1" t="s">
        <v>2228</v>
      </c>
      <c r="BK1" t="s">
        <v>2229</v>
      </c>
      <c r="BL1" t="s">
        <v>2230</v>
      </c>
      <c r="BM1" t="s">
        <v>2231</v>
      </c>
      <c r="BN1" t="s">
        <v>2232</v>
      </c>
      <c r="BO1" t="s">
        <v>2233</v>
      </c>
      <c r="BP1" t="s">
        <v>2234</v>
      </c>
      <c r="BQ1" t="s">
        <v>2235</v>
      </c>
      <c r="BR1" t="s">
        <v>2236</v>
      </c>
      <c r="BS1" t="s">
        <v>2237</v>
      </c>
      <c r="BT1" t="s">
        <v>2238</v>
      </c>
      <c r="BU1" t="s">
        <v>2239</v>
      </c>
      <c r="BV1" t="s">
        <v>2240</v>
      </c>
      <c r="BW1" t="s">
        <v>2241</v>
      </c>
      <c r="BX1" t="s">
        <v>2242</v>
      </c>
      <c r="BY1" t="s">
        <v>2243</v>
      </c>
      <c r="BZ1" t="s">
        <v>2244</v>
      </c>
      <c r="CA1" t="s">
        <v>2245</v>
      </c>
      <c r="CB1" t="s">
        <v>2246</v>
      </c>
      <c r="CC1" t="s">
        <v>2247</v>
      </c>
      <c r="CD1" t="s">
        <v>2248</v>
      </c>
      <c r="CE1" t="s">
        <v>2249</v>
      </c>
      <c r="CF1" t="s">
        <v>2265</v>
      </c>
      <c r="CG1" t="s">
        <v>2269</v>
      </c>
      <c r="CH1" t="s">
        <v>2270</v>
      </c>
    </row>
    <row r="2" spans="1:86" x14ac:dyDescent="0.25">
      <c r="Y2" s="1360" t="s">
        <v>2273</v>
      </c>
      <c r="Z2" s="1360" t="s">
        <v>2274</v>
      </c>
      <c r="AA2" s="1360" t="s">
        <v>1993</v>
      </c>
      <c r="AB2" s="1360" t="s">
        <v>2146</v>
      </c>
      <c r="AC2" s="1360" t="s">
        <v>2146</v>
      </c>
      <c r="AD2" s="1360" t="s">
        <v>2146</v>
      </c>
      <c r="AE2" s="1360" t="s">
        <v>2146</v>
      </c>
      <c r="AF2" s="1360" t="s">
        <v>2153</v>
      </c>
      <c r="AG2" s="1360" t="s">
        <v>373</v>
      </c>
      <c r="AH2" s="1360" t="s">
        <v>2146</v>
      </c>
      <c r="AI2" s="1360" t="s">
        <v>2164</v>
      </c>
      <c r="AJ2" s="1360" t="s">
        <v>2164</v>
      </c>
      <c r="AK2" s="1360" t="s">
        <v>860</v>
      </c>
      <c r="AL2" s="1360" t="s">
        <v>860</v>
      </c>
      <c r="AM2" s="1360" t="s">
        <v>860</v>
      </c>
      <c r="AN2" s="1360" t="s">
        <v>860</v>
      </c>
      <c r="AO2" s="1360" t="s">
        <v>860</v>
      </c>
      <c r="AP2" s="1360" t="s">
        <v>860</v>
      </c>
      <c r="AQ2" s="1360" t="s">
        <v>860</v>
      </c>
      <c r="AR2" s="1360" t="s">
        <v>860</v>
      </c>
      <c r="AS2" s="1360" t="s">
        <v>860</v>
      </c>
      <c r="AT2" s="1360" t="s">
        <v>860</v>
      </c>
      <c r="AU2" s="1360" t="s">
        <v>860</v>
      </c>
      <c r="AV2" s="1360" t="s">
        <v>860</v>
      </c>
      <c r="AW2" s="1360" t="s">
        <v>635</v>
      </c>
      <c r="AX2" s="1360" t="s">
        <v>638</v>
      </c>
      <c r="AY2" s="1360" t="s">
        <v>2187</v>
      </c>
      <c r="AZ2" s="1360" t="s">
        <v>2191</v>
      </c>
      <c r="BA2" s="1360" t="s">
        <v>2195</v>
      </c>
      <c r="BB2" s="1360" t="s">
        <v>967</v>
      </c>
      <c r="BC2" s="1360" t="s">
        <v>998</v>
      </c>
      <c r="BD2" s="1360" t="s">
        <v>2146</v>
      </c>
      <c r="BE2" s="1360" t="s">
        <v>967</v>
      </c>
      <c r="BF2" s="1360" t="s">
        <v>967</v>
      </c>
      <c r="BG2" s="1360" t="s">
        <v>967</v>
      </c>
      <c r="BH2" s="1360" t="s">
        <v>2195</v>
      </c>
      <c r="BI2" s="1360" t="s">
        <v>2195</v>
      </c>
      <c r="BJ2" s="1360" t="s">
        <v>967</v>
      </c>
      <c r="BK2" s="1360" t="s">
        <v>967</v>
      </c>
      <c r="BL2" s="1360" t="s">
        <v>998</v>
      </c>
      <c r="BM2" s="1360" t="s">
        <v>2195</v>
      </c>
      <c r="BN2" s="1360" t="s">
        <v>2195</v>
      </c>
      <c r="BO2" s="1360" t="s">
        <v>2146</v>
      </c>
      <c r="BP2" s="1360" t="s">
        <v>2195</v>
      </c>
      <c r="BQ2" s="1360" t="s">
        <v>967</v>
      </c>
      <c r="BR2" s="1360" t="s">
        <v>967</v>
      </c>
      <c r="BS2" s="1360" t="s">
        <v>2195</v>
      </c>
      <c r="BT2" s="1360" t="s">
        <v>2195</v>
      </c>
      <c r="BU2" s="1360" t="s">
        <v>967</v>
      </c>
      <c r="BV2" s="1360" t="s">
        <v>967</v>
      </c>
      <c r="BW2" s="1360" t="s">
        <v>998</v>
      </c>
      <c r="BX2" s="1360" t="s">
        <v>2195</v>
      </c>
      <c r="BY2" s="1360" t="s">
        <v>2195</v>
      </c>
      <c r="BZ2" s="1360" t="s">
        <v>2146</v>
      </c>
      <c r="CA2" s="1360" t="s">
        <v>967</v>
      </c>
      <c r="CB2" s="1360" t="s">
        <v>967</v>
      </c>
      <c r="CC2" s="1360" t="s">
        <v>638</v>
      </c>
      <c r="CD2" s="1360" t="s">
        <v>638</v>
      </c>
      <c r="CE2" s="1360" t="s">
        <v>1323</v>
      </c>
      <c r="CF2" s="1360" t="s">
        <v>2266</v>
      </c>
      <c r="CG2" s="1360" t="s">
        <v>639</v>
      </c>
      <c r="CH2" s="1360" t="s">
        <v>639</v>
      </c>
    </row>
    <row r="3" spans="1:86" x14ac:dyDescent="0.25">
      <c r="Y3" s="1360" t="s">
        <v>2275</v>
      </c>
      <c r="Z3" s="1360" t="s">
        <v>2276</v>
      </c>
      <c r="AA3" s="1360" t="s">
        <v>1994</v>
      </c>
      <c r="AB3" s="1360" t="s">
        <v>2147</v>
      </c>
      <c r="AC3" s="1360" t="s">
        <v>2147</v>
      </c>
      <c r="AD3" s="1360" t="s">
        <v>2147</v>
      </c>
      <c r="AE3" s="1360" t="s">
        <v>2147</v>
      </c>
      <c r="AF3" s="1360" t="s">
        <v>2154</v>
      </c>
      <c r="AG3" s="1360" t="s">
        <v>635</v>
      </c>
      <c r="AH3" s="1360" t="s">
        <v>2147</v>
      </c>
      <c r="AI3" s="1360" t="s">
        <v>2165</v>
      </c>
      <c r="AJ3" s="1360" t="s">
        <v>2165</v>
      </c>
      <c r="AK3" s="1360" t="s">
        <v>2171</v>
      </c>
      <c r="AL3" s="1360" t="s">
        <v>2171</v>
      </c>
      <c r="AM3" s="1360" t="s">
        <v>2171</v>
      </c>
      <c r="AN3" s="1360" t="s">
        <v>2171</v>
      </c>
      <c r="AO3" s="1360" t="s">
        <v>2171</v>
      </c>
      <c r="AP3" s="1360" t="s">
        <v>2171</v>
      </c>
      <c r="AQ3" s="1360" t="s">
        <v>2171</v>
      </c>
      <c r="AR3" s="1360" t="s">
        <v>2171</v>
      </c>
      <c r="AS3" s="1360" t="s">
        <v>2171</v>
      </c>
      <c r="AT3" s="1360" t="s">
        <v>2171</v>
      </c>
      <c r="AU3" s="1360" t="s">
        <v>2171</v>
      </c>
      <c r="AV3" s="1360" t="s">
        <v>2171</v>
      </c>
      <c r="AW3" s="1360" t="s">
        <v>636</v>
      </c>
      <c r="AX3" s="1360" t="s">
        <v>639</v>
      </c>
      <c r="AY3" s="1360" t="s">
        <v>2188</v>
      </c>
      <c r="AZ3" s="1360" t="s">
        <v>2192</v>
      </c>
      <c r="BA3" s="1360" t="s">
        <v>2196</v>
      </c>
      <c r="BB3" s="1360" t="s">
        <v>968</v>
      </c>
      <c r="BC3" s="1360" t="s">
        <v>999</v>
      </c>
      <c r="BD3" s="1360" t="s">
        <v>2147</v>
      </c>
      <c r="BE3" s="1360" t="s">
        <v>968</v>
      </c>
      <c r="BF3" s="1360" t="s">
        <v>968</v>
      </c>
      <c r="BG3" s="1360" t="s">
        <v>968</v>
      </c>
      <c r="BH3" s="1360" t="s">
        <v>2196</v>
      </c>
      <c r="BI3" s="1360" t="s">
        <v>2196</v>
      </c>
      <c r="BJ3" s="1360" t="s">
        <v>968</v>
      </c>
      <c r="BK3" s="1360" t="s">
        <v>968</v>
      </c>
      <c r="BL3" s="1360" t="s">
        <v>999</v>
      </c>
      <c r="BM3" s="1360" t="s">
        <v>2196</v>
      </c>
      <c r="BN3" s="1360" t="s">
        <v>2196</v>
      </c>
      <c r="BO3" s="1360" t="s">
        <v>2147</v>
      </c>
      <c r="BP3" s="1360" t="s">
        <v>2196</v>
      </c>
      <c r="BQ3" s="1360" t="s">
        <v>968</v>
      </c>
      <c r="BR3" s="1360" t="s">
        <v>968</v>
      </c>
      <c r="BS3" s="1360" t="s">
        <v>2196</v>
      </c>
      <c r="BT3" s="1360" t="s">
        <v>2196</v>
      </c>
      <c r="BU3" s="1360" t="s">
        <v>968</v>
      </c>
      <c r="BV3" s="1360" t="s">
        <v>968</v>
      </c>
      <c r="BW3" s="1360" t="s">
        <v>999</v>
      </c>
      <c r="BX3" s="1360" t="s">
        <v>2196</v>
      </c>
      <c r="BY3" s="1360" t="s">
        <v>2196</v>
      </c>
      <c r="BZ3" s="1360" t="s">
        <v>2147</v>
      </c>
      <c r="CA3" s="1360" t="s">
        <v>968</v>
      </c>
      <c r="CB3" s="1360" t="s">
        <v>968</v>
      </c>
      <c r="CC3" s="1360" t="s">
        <v>1007</v>
      </c>
      <c r="CD3" s="1360" t="s">
        <v>1007</v>
      </c>
      <c r="CE3" s="1360" t="s">
        <v>1355</v>
      </c>
      <c r="CF3" s="1360" t="s">
        <v>2267</v>
      </c>
      <c r="CG3" s="1360" t="s">
        <v>859</v>
      </c>
      <c r="CH3" s="1360" t="s">
        <v>859</v>
      </c>
    </row>
    <row r="4" spans="1:86" x14ac:dyDescent="0.25">
      <c r="Y4" s="1360" t="s">
        <v>657</v>
      </c>
      <c r="Z4" s="1360" t="s">
        <v>2277</v>
      </c>
      <c r="AA4" s="1360" t="s">
        <v>1995</v>
      </c>
      <c r="AB4" s="1360" t="s">
        <v>2148</v>
      </c>
      <c r="AC4" s="1360" t="s">
        <v>2148</v>
      </c>
      <c r="AD4" s="1360" t="s">
        <v>2148</v>
      </c>
      <c r="AE4" s="1360" t="s">
        <v>2148</v>
      </c>
      <c r="AF4" s="1360" t="s">
        <v>2155</v>
      </c>
      <c r="AG4" s="1360" t="s">
        <v>2158</v>
      </c>
      <c r="AH4" s="1360" t="s">
        <v>2162</v>
      </c>
      <c r="AI4" s="1360" t="s">
        <v>2166</v>
      </c>
      <c r="AJ4" s="1360" t="s">
        <v>2166</v>
      </c>
      <c r="AK4" s="1360" t="s">
        <v>638</v>
      </c>
      <c r="AL4" s="1360" t="s">
        <v>638</v>
      </c>
      <c r="AM4" s="1360" t="s">
        <v>638</v>
      </c>
      <c r="AN4" s="1360" t="s">
        <v>638</v>
      </c>
      <c r="AO4" s="1360" t="s">
        <v>638</v>
      </c>
      <c r="AP4" s="1360" t="s">
        <v>638</v>
      </c>
      <c r="AQ4" s="1360" t="s">
        <v>638</v>
      </c>
      <c r="AR4" s="1360" t="s">
        <v>638</v>
      </c>
      <c r="AS4" s="1360" t="s">
        <v>638</v>
      </c>
      <c r="AT4" s="1360" t="s">
        <v>638</v>
      </c>
      <c r="AU4" s="1360" t="s">
        <v>638</v>
      </c>
      <c r="AV4" s="1360" t="s">
        <v>638</v>
      </c>
      <c r="AX4" s="1360" t="s">
        <v>2185</v>
      </c>
      <c r="AY4" s="1360" t="s">
        <v>2288</v>
      </c>
      <c r="AZ4" s="1360" t="s">
        <v>2193</v>
      </c>
      <c r="BA4" s="1360" t="s">
        <v>2197</v>
      </c>
      <c r="BB4" s="1360" t="s">
        <v>969</v>
      </c>
      <c r="BC4" s="1360" t="s">
        <v>1000</v>
      </c>
      <c r="BD4" s="1360" t="s">
        <v>2222</v>
      </c>
      <c r="BE4" s="1360" t="s">
        <v>969</v>
      </c>
      <c r="BF4" s="1360" t="s">
        <v>969</v>
      </c>
      <c r="BG4" s="1360" t="s">
        <v>969</v>
      </c>
      <c r="BH4" s="1360" t="s">
        <v>2197</v>
      </c>
      <c r="BI4" s="1360" t="s">
        <v>2197</v>
      </c>
      <c r="BJ4" s="1360" t="s">
        <v>969</v>
      </c>
      <c r="BK4" s="1360" t="s">
        <v>969</v>
      </c>
      <c r="BL4" s="1360" t="s">
        <v>1000</v>
      </c>
      <c r="BM4" s="1360" t="s">
        <v>2197</v>
      </c>
      <c r="BN4" s="1360" t="s">
        <v>2197</v>
      </c>
      <c r="BO4" s="1360" t="s">
        <v>2222</v>
      </c>
      <c r="BP4" s="1360" t="s">
        <v>2197</v>
      </c>
      <c r="BQ4" s="1360" t="s">
        <v>969</v>
      </c>
      <c r="BR4" s="1360" t="s">
        <v>969</v>
      </c>
      <c r="BS4" s="1360" t="s">
        <v>2197</v>
      </c>
      <c r="BT4" s="1360" t="s">
        <v>2197</v>
      </c>
      <c r="BU4" s="1360" t="s">
        <v>969</v>
      </c>
      <c r="BV4" s="1360" t="s">
        <v>969</v>
      </c>
      <c r="BW4" s="1360" t="s">
        <v>1000</v>
      </c>
      <c r="BX4" s="1360" t="s">
        <v>2197</v>
      </c>
      <c r="BY4" s="1360" t="s">
        <v>2197</v>
      </c>
      <c r="BZ4" s="1360" t="s">
        <v>2222</v>
      </c>
      <c r="CA4" s="1360" t="s">
        <v>969</v>
      </c>
      <c r="CB4" s="1360" t="s">
        <v>969</v>
      </c>
      <c r="CC4" s="1360" t="s">
        <v>1008</v>
      </c>
      <c r="CD4" s="1360" t="s">
        <v>1008</v>
      </c>
      <c r="CE4" s="1360" t="s">
        <v>2250</v>
      </c>
      <c r="CF4" s="1360" t="s">
        <v>2268</v>
      </c>
      <c r="CG4" s="1360" t="s">
        <v>638</v>
      </c>
      <c r="CH4" s="1360" t="s">
        <v>638</v>
      </c>
    </row>
    <row r="5" spans="1:86" x14ac:dyDescent="0.25">
      <c r="Y5" s="1360" t="s">
        <v>2278</v>
      </c>
      <c r="Z5" s="1360" t="s">
        <v>2279</v>
      </c>
      <c r="AA5" s="1360" t="s">
        <v>1996</v>
      </c>
      <c r="AF5" s="1360" t="s">
        <v>2156</v>
      </c>
      <c r="AG5" s="1360" t="s">
        <v>2159</v>
      </c>
      <c r="AI5" s="1360" t="s">
        <v>2167</v>
      </c>
      <c r="AJ5" s="1360" t="s">
        <v>2167</v>
      </c>
      <c r="AK5" s="1360" t="s">
        <v>639</v>
      </c>
      <c r="AL5" s="1360" t="s">
        <v>639</v>
      </c>
      <c r="AM5" s="1360" t="s">
        <v>639</v>
      </c>
      <c r="AN5" s="1360" t="s">
        <v>639</v>
      </c>
      <c r="AO5" s="1360" t="s">
        <v>639</v>
      </c>
      <c r="AP5" s="1360" t="s">
        <v>639</v>
      </c>
      <c r="AQ5" s="1360" t="s">
        <v>639</v>
      </c>
      <c r="AR5" s="1360" t="s">
        <v>639</v>
      </c>
      <c r="AS5" s="1360" t="s">
        <v>639</v>
      </c>
      <c r="AT5" s="1360" t="s">
        <v>639</v>
      </c>
      <c r="AU5" s="1360" t="s">
        <v>639</v>
      </c>
      <c r="AV5" s="1360" t="s">
        <v>639</v>
      </c>
      <c r="AY5" s="1360" t="s">
        <v>2289</v>
      </c>
      <c r="AZ5" s="1360" t="s">
        <v>2291</v>
      </c>
      <c r="BA5" s="1360" t="s">
        <v>2198</v>
      </c>
      <c r="BB5" s="1360" t="s">
        <v>970</v>
      </c>
      <c r="BE5" s="1360" t="s">
        <v>970</v>
      </c>
      <c r="BF5" s="1360" t="s">
        <v>970</v>
      </c>
      <c r="BG5" s="1360" t="s">
        <v>970</v>
      </c>
      <c r="BH5" s="1360" t="s">
        <v>2198</v>
      </c>
      <c r="BI5" s="1360" t="s">
        <v>2198</v>
      </c>
      <c r="BJ5" s="1360" t="s">
        <v>970</v>
      </c>
      <c r="BK5" s="1360" t="s">
        <v>970</v>
      </c>
      <c r="BM5" s="1360" t="s">
        <v>2198</v>
      </c>
      <c r="BN5" s="1360" t="s">
        <v>2198</v>
      </c>
      <c r="BP5" s="1360" t="s">
        <v>2198</v>
      </c>
      <c r="BQ5" s="1360" t="s">
        <v>970</v>
      </c>
      <c r="BR5" s="1360" t="s">
        <v>970</v>
      </c>
      <c r="BS5" s="1360" t="s">
        <v>2198</v>
      </c>
      <c r="BT5" s="1360" t="s">
        <v>2198</v>
      </c>
      <c r="BU5" s="1360" t="s">
        <v>970</v>
      </c>
      <c r="BV5" s="1360" t="s">
        <v>970</v>
      </c>
      <c r="BX5" s="1360" t="s">
        <v>2198</v>
      </c>
      <c r="BY5" s="1360" t="s">
        <v>2198</v>
      </c>
      <c r="CA5" s="1360" t="s">
        <v>970</v>
      </c>
      <c r="CB5" s="1360" t="s">
        <v>970</v>
      </c>
      <c r="CC5" s="1360" t="s">
        <v>1009</v>
      </c>
      <c r="CD5" s="1360" t="s">
        <v>1009</v>
      </c>
      <c r="CE5" s="1360" t="s">
        <v>1394</v>
      </c>
      <c r="CG5" s="1360" t="s">
        <v>860</v>
      </c>
      <c r="CH5" s="1360" t="s">
        <v>860</v>
      </c>
    </row>
    <row r="6" spans="1:86" x14ac:dyDescent="0.25">
      <c r="Y6" s="1360" t="s">
        <v>2280</v>
      </c>
      <c r="Z6" s="1360" t="s">
        <v>2280</v>
      </c>
      <c r="AA6" s="1360" t="s">
        <v>1997</v>
      </c>
      <c r="AG6" s="1360" t="s">
        <v>2160</v>
      </c>
      <c r="AI6" s="1360" t="s">
        <v>2168</v>
      </c>
      <c r="AJ6" s="1360" t="s">
        <v>2168</v>
      </c>
      <c r="AY6" s="1360" t="s">
        <v>2290</v>
      </c>
      <c r="AZ6" s="1360" t="s">
        <v>2292</v>
      </c>
      <c r="BA6" s="1360" t="s">
        <v>2199</v>
      </c>
      <c r="BB6" s="1360" t="s">
        <v>971</v>
      </c>
      <c r="BE6" s="1360" t="s">
        <v>971</v>
      </c>
      <c r="BF6" s="1360" t="s">
        <v>971</v>
      </c>
      <c r="BG6" s="1360" t="s">
        <v>971</v>
      </c>
      <c r="BH6" s="1360" t="s">
        <v>2199</v>
      </c>
      <c r="BI6" s="1360" t="s">
        <v>2199</v>
      </c>
      <c r="BJ6" s="1360" t="s">
        <v>971</v>
      </c>
      <c r="BK6" s="1360" t="s">
        <v>971</v>
      </c>
      <c r="BM6" s="1360" t="s">
        <v>2199</v>
      </c>
      <c r="BN6" s="1360" t="s">
        <v>2199</v>
      </c>
      <c r="BP6" s="1360" t="s">
        <v>2199</v>
      </c>
      <c r="BQ6" s="1360" t="s">
        <v>971</v>
      </c>
      <c r="BR6" s="1360" t="s">
        <v>971</v>
      </c>
      <c r="BS6" s="1360" t="s">
        <v>2199</v>
      </c>
      <c r="BT6" s="1360" t="s">
        <v>2199</v>
      </c>
      <c r="BU6" s="1360" t="s">
        <v>971</v>
      </c>
      <c r="BV6" s="1360" t="s">
        <v>971</v>
      </c>
      <c r="BX6" s="1360" t="s">
        <v>2199</v>
      </c>
      <c r="BY6" s="1360" t="s">
        <v>2199</v>
      </c>
      <c r="CA6" s="1360" t="s">
        <v>971</v>
      </c>
      <c r="CB6" s="1360" t="s">
        <v>971</v>
      </c>
      <c r="CE6" s="1360" t="s">
        <v>1401</v>
      </c>
    </row>
    <row r="7" spans="1:86" x14ac:dyDescent="0.25">
      <c r="Y7" s="1360" t="s">
        <v>2273</v>
      </c>
      <c r="Z7" s="1360" t="s">
        <v>2274</v>
      </c>
      <c r="AA7" s="1360" t="s">
        <v>1998</v>
      </c>
      <c r="AZ7" s="1360" t="s">
        <v>2293</v>
      </c>
      <c r="BA7" s="1360" t="s">
        <v>2200</v>
      </c>
      <c r="BB7" s="1360" t="s">
        <v>972</v>
      </c>
      <c r="BE7" s="1360" t="s">
        <v>972</v>
      </c>
      <c r="BF7" s="1360" t="s">
        <v>972</v>
      </c>
      <c r="BG7" s="1360" t="s">
        <v>972</v>
      </c>
      <c r="BH7" s="1360" t="s">
        <v>2200</v>
      </c>
      <c r="BI7" s="1360" t="s">
        <v>2200</v>
      </c>
      <c r="BJ7" s="1360" t="s">
        <v>972</v>
      </c>
      <c r="BK7" s="1360" t="s">
        <v>972</v>
      </c>
      <c r="BM7" s="1360" t="s">
        <v>2200</v>
      </c>
      <c r="BN7" s="1360" t="s">
        <v>2200</v>
      </c>
      <c r="BP7" s="1360" t="s">
        <v>2200</v>
      </c>
      <c r="BQ7" s="1360" t="s">
        <v>972</v>
      </c>
      <c r="BR7" s="1360" t="s">
        <v>972</v>
      </c>
      <c r="BS7" s="1360" t="s">
        <v>2200</v>
      </c>
      <c r="BT7" s="1360" t="s">
        <v>2200</v>
      </c>
      <c r="BU7" s="1360" t="s">
        <v>972</v>
      </c>
      <c r="BV7" s="1360" t="s">
        <v>972</v>
      </c>
      <c r="BX7" s="1360" t="s">
        <v>2200</v>
      </c>
      <c r="BY7" s="1360" t="s">
        <v>2200</v>
      </c>
      <c r="CA7" s="1360" t="s">
        <v>972</v>
      </c>
      <c r="CB7" s="1360" t="s">
        <v>972</v>
      </c>
      <c r="CE7" s="1360" t="s">
        <v>2251</v>
      </c>
    </row>
    <row r="8" spans="1:86" x14ac:dyDescent="0.25">
      <c r="Y8" s="1360" t="s">
        <v>2275</v>
      </c>
      <c r="Z8" s="1360" t="s">
        <v>2276</v>
      </c>
      <c r="AA8" s="1360" t="s">
        <v>1999</v>
      </c>
      <c r="AZ8" s="1360" t="s">
        <v>2190</v>
      </c>
      <c r="BA8" s="1360" t="s">
        <v>2201</v>
      </c>
      <c r="BB8" s="1360" t="s">
        <v>973</v>
      </c>
      <c r="BE8" s="1360" t="s">
        <v>973</v>
      </c>
      <c r="BF8" s="1360" t="s">
        <v>973</v>
      </c>
      <c r="BG8" s="1360" t="s">
        <v>973</v>
      </c>
      <c r="BH8" s="1360" t="s">
        <v>2201</v>
      </c>
      <c r="BI8" s="1360" t="s">
        <v>2201</v>
      </c>
      <c r="BJ8" s="1360" t="s">
        <v>973</v>
      </c>
      <c r="BK8" s="1360" t="s">
        <v>973</v>
      </c>
      <c r="BM8" s="1360" t="s">
        <v>2201</v>
      </c>
      <c r="BN8" s="1360" t="s">
        <v>2201</v>
      </c>
      <c r="BP8" s="1360" t="s">
        <v>2201</v>
      </c>
      <c r="BQ8" s="1360" t="s">
        <v>973</v>
      </c>
      <c r="BR8" s="1360" t="s">
        <v>973</v>
      </c>
      <c r="BS8" s="1360" t="s">
        <v>2201</v>
      </c>
      <c r="BT8" s="1360" t="s">
        <v>2201</v>
      </c>
      <c r="BU8" s="1360" t="s">
        <v>973</v>
      </c>
      <c r="BV8" s="1360" t="s">
        <v>973</v>
      </c>
      <c r="BX8" s="1360" t="s">
        <v>2201</v>
      </c>
      <c r="BY8" s="1360" t="s">
        <v>2201</v>
      </c>
      <c r="CA8" s="1360" t="s">
        <v>973</v>
      </c>
      <c r="CB8" s="1360" t="s">
        <v>973</v>
      </c>
      <c r="CE8" s="1360" t="s">
        <v>2252</v>
      </c>
    </row>
    <row r="9" spans="1:86" x14ac:dyDescent="0.25">
      <c r="Y9" s="1360" t="s">
        <v>657</v>
      </c>
      <c r="Z9" s="1360" t="s">
        <v>2277</v>
      </c>
      <c r="AA9" s="1360" t="s">
        <v>2000</v>
      </c>
      <c r="BA9" s="1360" t="s">
        <v>2202</v>
      </c>
      <c r="BB9" s="1360" t="s">
        <v>974</v>
      </c>
      <c r="BE9" s="1360" t="s">
        <v>974</v>
      </c>
      <c r="BF9" s="1360" t="s">
        <v>974</v>
      </c>
      <c r="BG9" s="1360" t="s">
        <v>974</v>
      </c>
      <c r="BH9" s="1360" t="s">
        <v>2202</v>
      </c>
      <c r="BI9" s="1360" t="s">
        <v>2202</v>
      </c>
      <c r="BJ9" s="1360" t="s">
        <v>974</v>
      </c>
      <c r="BK9" s="1360" t="s">
        <v>974</v>
      </c>
      <c r="BM9" s="1360" t="s">
        <v>2202</v>
      </c>
      <c r="BN9" s="1360" t="s">
        <v>2202</v>
      </c>
      <c r="BP9" s="1360" t="s">
        <v>2202</v>
      </c>
      <c r="BQ9" s="1360" t="s">
        <v>974</v>
      </c>
      <c r="BR9" s="1360" t="s">
        <v>974</v>
      </c>
      <c r="BS9" s="1360" t="s">
        <v>2202</v>
      </c>
      <c r="BT9" s="1360" t="s">
        <v>2202</v>
      </c>
      <c r="BU9" s="1360" t="s">
        <v>974</v>
      </c>
      <c r="BV9" s="1360" t="s">
        <v>974</v>
      </c>
      <c r="BX9" s="1360" t="s">
        <v>2202</v>
      </c>
      <c r="BY9" s="1360" t="s">
        <v>2202</v>
      </c>
      <c r="CA9" s="1360" t="s">
        <v>974</v>
      </c>
      <c r="CB9" s="1360" t="s">
        <v>974</v>
      </c>
      <c r="CE9" s="1360" t="s">
        <v>2253</v>
      </c>
    </row>
    <row r="10" spans="1:86" x14ac:dyDescent="0.25">
      <c r="Y10" s="1360" t="s">
        <v>2278</v>
      </c>
      <c r="Z10" s="1360" t="s">
        <v>2279</v>
      </c>
      <c r="AA10" s="1360" t="s">
        <v>2001</v>
      </c>
      <c r="BA10" s="1360" t="s">
        <v>2203</v>
      </c>
      <c r="BB10" s="1360" t="s">
        <v>975</v>
      </c>
      <c r="BE10" s="1360" t="s">
        <v>975</v>
      </c>
      <c r="BF10" s="1360" t="s">
        <v>975</v>
      </c>
      <c r="BG10" s="1360" t="s">
        <v>975</v>
      </c>
      <c r="BH10" s="1360" t="s">
        <v>2203</v>
      </c>
      <c r="BI10" s="1360" t="s">
        <v>2203</v>
      </c>
      <c r="BJ10" s="1360" t="s">
        <v>975</v>
      </c>
      <c r="BK10" s="1360" t="s">
        <v>975</v>
      </c>
      <c r="BM10" s="1360" t="s">
        <v>2203</v>
      </c>
      <c r="BN10" s="1360" t="s">
        <v>2203</v>
      </c>
      <c r="BP10" s="1360" t="s">
        <v>2203</v>
      </c>
      <c r="BQ10" s="1360" t="s">
        <v>975</v>
      </c>
      <c r="BR10" s="1360" t="s">
        <v>975</v>
      </c>
      <c r="BS10" s="1360" t="s">
        <v>2203</v>
      </c>
      <c r="BT10" s="1360" t="s">
        <v>2203</v>
      </c>
      <c r="BU10" s="1360" t="s">
        <v>975</v>
      </c>
      <c r="BV10" s="1360" t="s">
        <v>975</v>
      </c>
      <c r="BX10" s="1360" t="s">
        <v>2203</v>
      </c>
      <c r="BY10" s="1360" t="s">
        <v>2203</v>
      </c>
      <c r="CA10" s="1360" t="s">
        <v>975</v>
      </c>
      <c r="CB10" s="1360" t="s">
        <v>975</v>
      </c>
      <c r="CE10" s="1360" t="s">
        <v>2254</v>
      </c>
    </row>
    <row r="11" spans="1:86" x14ac:dyDescent="0.25">
      <c r="Y11" s="1360" t="s">
        <v>2280</v>
      </c>
      <c r="Z11" s="1360" t="s">
        <v>2280</v>
      </c>
      <c r="AA11" s="1360" t="s">
        <v>2002</v>
      </c>
      <c r="BA11" s="1360" t="s">
        <v>2204</v>
      </c>
      <c r="BB11" s="1360" t="s">
        <v>976</v>
      </c>
      <c r="BE11" s="1360" t="s">
        <v>976</v>
      </c>
      <c r="BF11" s="1360" t="s">
        <v>976</v>
      </c>
      <c r="BG11" s="1360" t="s">
        <v>976</v>
      </c>
      <c r="BH11" s="1360" t="s">
        <v>2204</v>
      </c>
      <c r="BI11" s="1360" t="s">
        <v>2204</v>
      </c>
      <c r="BJ11" s="1360" t="s">
        <v>976</v>
      </c>
      <c r="BK11" s="1360" t="s">
        <v>976</v>
      </c>
      <c r="BM11" s="1360" t="s">
        <v>2204</v>
      </c>
      <c r="BN11" s="1360" t="s">
        <v>2204</v>
      </c>
      <c r="BP11" s="1360" t="s">
        <v>2204</v>
      </c>
      <c r="BQ11" s="1360" t="s">
        <v>976</v>
      </c>
      <c r="BR11" s="1360" t="s">
        <v>976</v>
      </c>
      <c r="BS11" s="1360" t="s">
        <v>2204</v>
      </c>
      <c r="BT11" s="1360" t="s">
        <v>2204</v>
      </c>
      <c r="BU11" s="1360" t="s">
        <v>976</v>
      </c>
      <c r="BV11" s="1360" t="s">
        <v>976</v>
      </c>
      <c r="BX11" s="1360" t="s">
        <v>2204</v>
      </c>
      <c r="BY11" s="1360" t="s">
        <v>2204</v>
      </c>
      <c r="CA11" s="1360" t="s">
        <v>976</v>
      </c>
      <c r="CB11" s="1360" t="s">
        <v>976</v>
      </c>
      <c r="CE11" s="1360" t="s">
        <v>1454</v>
      </c>
    </row>
    <row r="12" spans="1:86" x14ac:dyDescent="0.25">
      <c r="AA12" s="1360" t="s">
        <v>2003</v>
      </c>
      <c r="BA12" s="1360" t="s">
        <v>2205</v>
      </c>
      <c r="BB12" s="1360" t="s">
        <v>977</v>
      </c>
      <c r="BE12" s="1360" t="s">
        <v>977</v>
      </c>
      <c r="BF12" s="1360" t="s">
        <v>977</v>
      </c>
      <c r="BG12" s="1360" t="s">
        <v>977</v>
      </c>
      <c r="BH12" s="1360" t="s">
        <v>2205</v>
      </c>
      <c r="BI12" s="1360" t="s">
        <v>2205</v>
      </c>
      <c r="BJ12" s="1360" t="s">
        <v>977</v>
      </c>
      <c r="BK12" s="1360" t="s">
        <v>977</v>
      </c>
      <c r="BM12" s="1360" t="s">
        <v>2205</v>
      </c>
      <c r="BN12" s="1360" t="s">
        <v>2205</v>
      </c>
      <c r="BP12" s="1360" t="s">
        <v>2205</v>
      </c>
      <c r="BQ12" s="1360" t="s">
        <v>977</v>
      </c>
      <c r="BR12" s="1360" t="s">
        <v>977</v>
      </c>
      <c r="BS12" s="1360" t="s">
        <v>2205</v>
      </c>
      <c r="BT12" s="1360" t="s">
        <v>2205</v>
      </c>
      <c r="BU12" s="1360" t="s">
        <v>977</v>
      </c>
      <c r="BV12" s="1360" t="s">
        <v>977</v>
      </c>
      <c r="BX12" s="1360" t="s">
        <v>2205</v>
      </c>
      <c r="BY12" s="1360" t="s">
        <v>2205</v>
      </c>
      <c r="CA12" s="1360" t="s">
        <v>977</v>
      </c>
      <c r="CB12" s="1360" t="s">
        <v>977</v>
      </c>
      <c r="CE12" s="1360" t="s">
        <v>1489</v>
      </c>
    </row>
    <row r="13" spans="1:86" x14ac:dyDescent="0.25">
      <c r="AA13" s="1360" t="s">
        <v>2004</v>
      </c>
      <c r="BA13" s="1360" t="s">
        <v>2206</v>
      </c>
      <c r="BB13" s="1360" t="s">
        <v>978</v>
      </c>
      <c r="BE13" s="1360" t="s">
        <v>978</v>
      </c>
      <c r="BF13" s="1360" t="s">
        <v>978</v>
      </c>
      <c r="BG13" s="1360" t="s">
        <v>978</v>
      </c>
      <c r="BH13" s="1360" t="s">
        <v>2206</v>
      </c>
      <c r="BI13" s="1360" t="s">
        <v>2206</v>
      </c>
      <c r="BJ13" s="1360" t="s">
        <v>978</v>
      </c>
      <c r="BK13" s="1360" t="s">
        <v>978</v>
      </c>
      <c r="BM13" s="1360" t="s">
        <v>2206</v>
      </c>
      <c r="BN13" s="1360" t="s">
        <v>2206</v>
      </c>
      <c r="BP13" s="1360" t="s">
        <v>2206</v>
      </c>
      <c r="BQ13" s="1360" t="s">
        <v>978</v>
      </c>
      <c r="BR13" s="1360" t="s">
        <v>978</v>
      </c>
      <c r="BS13" s="1360" t="s">
        <v>2206</v>
      </c>
      <c r="BT13" s="1360" t="s">
        <v>2206</v>
      </c>
      <c r="BU13" s="1360" t="s">
        <v>978</v>
      </c>
      <c r="BV13" s="1360" t="s">
        <v>978</v>
      </c>
      <c r="BX13" s="1360" t="s">
        <v>2206</v>
      </c>
      <c r="BY13" s="1360" t="s">
        <v>2206</v>
      </c>
      <c r="CA13" s="1360" t="s">
        <v>978</v>
      </c>
      <c r="CB13" s="1360" t="s">
        <v>978</v>
      </c>
      <c r="CE13" s="1360" t="s">
        <v>2255</v>
      </c>
    </row>
    <row r="14" spans="1:86" x14ac:dyDescent="0.25">
      <c r="AA14" s="1360" t="s">
        <v>2005</v>
      </c>
      <c r="BA14" s="1360" t="s">
        <v>2207</v>
      </c>
      <c r="BB14" s="1360" t="s">
        <v>979</v>
      </c>
      <c r="BE14" s="1360" t="s">
        <v>979</v>
      </c>
      <c r="BF14" s="1360" t="s">
        <v>979</v>
      </c>
      <c r="BG14" s="1360" t="s">
        <v>979</v>
      </c>
      <c r="BH14" s="1360" t="s">
        <v>2207</v>
      </c>
      <c r="BI14" s="1360" t="s">
        <v>2207</v>
      </c>
      <c r="BJ14" s="1360" t="s">
        <v>979</v>
      </c>
      <c r="BK14" s="1360" t="s">
        <v>979</v>
      </c>
      <c r="BM14" s="1360" t="s">
        <v>2207</v>
      </c>
      <c r="BN14" s="1360" t="s">
        <v>2207</v>
      </c>
      <c r="BP14" s="1360" t="s">
        <v>2207</v>
      </c>
      <c r="BQ14" s="1360" t="s">
        <v>979</v>
      </c>
      <c r="BR14" s="1360" t="s">
        <v>979</v>
      </c>
      <c r="BS14" s="1360" t="s">
        <v>2207</v>
      </c>
      <c r="BT14" s="1360" t="s">
        <v>2207</v>
      </c>
      <c r="BU14" s="1360" t="s">
        <v>979</v>
      </c>
      <c r="BV14" s="1360" t="s">
        <v>979</v>
      </c>
      <c r="BX14" s="1360" t="s">
        <v>2207</v>
      </c>
      <c r="BY14" s="1360" t="s">
        <v>2207</v>
      </c>
      <c r="CA14" s="1360" t="s">
        <v>979</v>
      </c>
      <c r="CB14" s="1360" t="s">
        <v>979</v>
      </c>
      <c r="CE14" s="1360" t="s">
        <v>2256</v>
      </c>
    </row>
    <row r="15" spans="1:86" x14ac:dyDescent="0.25">
      <c r="AA15" s="1360" t="s">
        <v>2006</v>
      </c>
      <c r="BA15" s="1360" t="s">
        <v>2208</v>
      </c>
      <c r="BB15" s="1360" t="s">
        <v>980</v>
      </c>
      <c r="BE15" s="1360" t="s">
        <v>980</v>
      </c>
      <c r="BF15" s="1360" t="s">
        <v>980</v>
      </c>
      <c r="BG15" s="1360" t="s">
        <v>980</v>
      </c>
      <c r="BH15" s="1360" t="s">
        <v>2208</v>
      </c>
      <c r="BI15" s="1360" t="s">
        <v>2208</v>
      </c>
      <c r="BJ15" s="1360" t="s">
        <v>980</v>
      </c>
      <c r="BK15" s="1360" t="s">
        <v>980</v>
      </c>
      <c r="BM15" s="1360" t="s">
        <v>2208</v>
      </c>
      <c r="BN15" s="1360" t="s">
        <v>2208</v>
      </c>
      <c r="BP15" s="1360" t="s">
        <v>2208</v>
      </c>
      <c r="BQ15" s="1360" t="s">
        <v>980</v>
      </c>
      <c r="BR15" s="1360" t="s">
        <v>980</v>
      </c>
      <c r="BS15" s="1360" t="s">
        <v>2208</v>
      </c>
      <c r="BT15" s="1360" t="s">
        <v>2208</v>
      </c>
      <c r="BU15" s="1360" t="s">
        <v>980</v>
      </c>
      <c r="BV15" s="1360" t="s">
        <v>980</v>
      </c>
      <c r="BX15" s="1360" t="s">
        <v>2208</v>
      </c>
      <c r="BY15" s="1360" t="s">
        <v>2208</v>
      </c>
      <c r="CA15" s="1360" t="s">
        <v>980</v>
      </c>
      <c r="CB15" s="1360" t="s">
        <v>980</v>
      </c>
      <c r="CE15" s="1360" t="s">
        <v>2257</v>
      </c>
    </row>
    <row r="16" spans="1:86" x14ac:dyDescent="0.25">
      <c r="AA16" s="1360" t="s">
        <v>2007</v>
      </c>
      <c r="BA16" s="1360" t="s">
        <v>2209</v>
      </c>
      <c r="BB16" s="1360" t="s">
        <v>981</v>
      </c>
      <c r="BE16" s="1360" t="s">
        <v>981</v>
      </c>
      <c r="BF16" s="1360" t="s">
        <v>981</v>
      </c>
      <c r="BG16" s="1360" t="s">
        <v>981</v>
      </c>
      <c r="BH16" s="1360" t="s">
        <v>2209</v>
      </c>
      <c r="BI16" s="1360" t="s">
        <v>2209</v>
      </c>
      <c r="BJ16" s="1360" t="s">
        <v>981</v>
      </c>
      <c r="BK16" s="1360" t="s">
        <v>981</v>
      </c>
      <c r="BM16" s="1360" t="s">
        <v>2209</v>
      </c>
      <c r="BN16" s="1360" t="s">
        <v>2209</v>
      </c>
      <c r="BP16" s="1360" t="s">
        <v>2209</v>
      </c>
      <c r="BQ16" s="1360" t="s">
        <v>981</v>
      </c>
      <c r="BR16" s="1360" t="s">
        <v>981</v>
      </c>
      <c r="BS16" s="1360" t="s">
        <v>2209</v>
      </c>
      <c r="BT16" s="1360" t="s">
        <v>2209</v>
      </c>
      <c r="BU16" s="1360" t="s">
        <v>981</v>
      </c>
      <c r="BV16" s="1360" t="s">
        <v>981</v>
      </c>
      <c r="BX16" s="1360" t="s">
        <v>2209</v>
      </c>
      <c r="BY16" s="1360" t="s">
        <v>2209</v>
      </c>
      <c r="CA16" s="1360" t="s">
        <v>981</v>
      </c>
      <c r="CB16" s="1360" t="s">
        <v>981</v>
      </c>
      <c r="CE16" s="1360" t="s">
        <v>2258</v>
      </c>
    </row>
    <row r="17" spans="27:83" x14ac:dyDescent="0.25">
      <c r="AA17" s="1360" t="s">
        <v>2008</v>
      </c>
      <c r="BA17" s="1360" t="s">
        <v>2210</v>
      </c>
      <c r="BB17" s="1360" t="s">
        <v>982</v>
      </c>
      <c r="BE17" s="1360" t="s">
        <v>982</v>
      </c>
      <c r="BF17" s="1360" t="s">
        <v>982</v>
      </c>
      <c r="BG17" s="1360" t="s">
        <v>982</v>
      </c>
      <c r="BH17" s="1360" t="s">
        <v>2210</v>
      </c>
      <c r="BI17" s="1360" t="s">
        <v>2210</v>
      </c>
      <c r="BJ17" s="1360" t="s">
        <v>982</v>
      </c>
      <c r="BK17" s="1360" t="s">
        <v>982</v>
      </c>
      <c r="BM17" s="1360" t="s">
        <v>2210</v>
      </c>
      <c r="BN17" s="1360" t="s">
        <v>2210</v>
      </c>
      <c r="BP17" s="1360" t="s">
        <v>2210</v>
      </c>
      <c r="BQ17" s="1360" t="s">
        <v>982</v>
      </c>
      <c r="BR17" s="1360" t="s">
        <v>982</v>
      </c>
      <c r="BS17" s="1360" t="s">
        <v>2210</v>
      </c>
      <c r="BT17" s="1360" t="s">
        <v>2210</v>
      </c>
      <c r="BU17" s="1360" t="s">
        <v>982</v>
      </c>
      <c r="BV17" s="1360" t="s">
        <v>982</v>
      </c>
      <c r="BX17" s="1360" t="s">
        <v>2210</v>
      </c>
      <c r="BY17" s="1360" t="s">
        <v>2210</v>
      </c>
      <c r="CA17" s="1360" t="s">
        <v>982</v>
      </c>
      <c r="CB17" s="1360" t="s">
        <v>982</v>
      </c>
      <c r="CE17" s="1360" t="s">
        <v>2259</v>
      </c>
    </row>
    <row r="18" spans="27:83" x14ac:dyDescent="0.25">
      <c r="AA18" s="1360" t="s">
        <v>2009</v>
      </c>
      <c r="BA18" s="1360" t="s">
        <v>2211</v>
      </c>
      <c r="BB18" s="1360" t="s">
        <v>983</v>
      </c>
      <c r="BE18" s="1360" t="s">
        <v>983</v>
      </c>
      <c r="BF18" s="1360" t="s">
        <v>983</v>
      </c>
      <c r="BG18" s="1360" t="s">
        <v>983</v>
      </c>
      <c r="BH18" s="1360" t="s">
        <v>2211</v>
      </c>
      <c r="BI18" s="1360" t="s">
        <v>2211</v>
      </c>
      <c r="BJ18" s="1360" t="s">
        <v>983</v>
      </c>
      <c r="BK18" s="1360" t="s">
        <v>983</v>
      </c>
      <c r="BM18" s="1360" t="s">
        <v>2211</v>
      </c>
      <c r="BN18" s="1360" t="s">
        <v>2211</v>
      </c>
      <c r="BP18" s="1360" t="s">
        <v>2211</v>
      </c>
      <c r="BQ18" s="1360" t="s">
        <v>983</v>
      </c>
      <c r="BR18" s="1360" t="s">
        <v>983</v>
      </c>
      <c r="BS18" s="1360" t="s">
        <v>2211</v>
      </c>
      <c r="BT18" s="1360" t="s">
        <v>2211</v>
      </c>
      <c r="BU18" s="1360" t="s">
        <v>983</v>
      </c>
      <c r="BV18" s="1360" t="s">
        <v>983</v>
      </c>
      <c r="BX18" s="1360" t="s">
        <v>2211</v>
      </c>
      <c r="BY18" s="1360" t="s">
        <v>2211</v>
      </c>
      <c r="CA18" s="1360" t="s">
        <v>983</v>
      </c>
      <c r="CB18" s="1360" t="s">
        <v>983</v>
      </c>
      <c r="CE18" s="1360" t="s">
        <v>1613</v>
      </c>
    </row>
    <row r="19" spans="27:83" x14ac:dyDescent="0.25">
      <c r="AA19" s="1360" t="s">
        <v>2010</v>
      </c>
      <c r="BA19" s="1360" t="s">
        <v>2212</v>
      </c>
      <c r="BB19" s="1360" t="s">
        <v>984</v>
      </c>
      <c r="BE19" s="1360" t="s">
        <v>984</v>
      </c>
      <c r="BF19" s="1360" t="s">
        <v>984</v>
      </c>
      <c r="BG19" s="1360" t="s">
        <v>984</v>
      </c>
      <c r="BH19" s="1360" t="s">
        <v>2212</v>
      </c>
      <c r="BI19" s="1360" t="s">
        <v>2212</v>
      </c>
      <c r="BJ19" s="1360" t="s">
        <v>984</v>
      </c>
      <c r="BK19" s="1360" t="s">
        <v>984</v>
      </c>
      <c r="BM19" s="1360" t="s">
        <v>2212</v>
      </c>
      <c r="BN19" s="1360" t="s">
        <v>2212</v>
      </c>
      <c r="BP19" s="1360" t="s">
        <v>2212</v>
      </c>
      <c r="BQ19" s="1360" t="s">
        <v>984</v>
      </c>
      <c r="BR19" s="1360" t="s">
        <v>984</v>
      </c>
      <c r="BS19" s="1360" t="s">
        <v>2212</v>
      </c>
      <c r="BT19" s="1360" t="s">
        <v>2212</v>
      </c>
      <c r="BU19" s="1360" t="s">
        <v>984</v>
      </c>
      <c r="BV19" s="1360" t="s">
        <v>984</v>
      </c>
      <c r="BX19" s="1360" t="s">
        <v>2212</v>
      </c>
      <c r="BY19" s="1360" t="s">
        <v>2212</v>
      </c>
      <c r="CA19" s="1360" t="s">
        <v>984</v>
      </c>
      <c r="CB19" s="1360" t="s">
        <v>984</v>
      </c>
      <c r="CE19" s="1360" t="s">
        <v>2260</v>
      </c>
    </row>
    <row r="20" spans="27:83" x14ac:dyDescent="0.25">
      <c r="AA20" s="1360" t="s">
        <v>2011</v>
      </c>
      <c r="BA20" s="1360" t="s">
        <v>2213</v>
      </c>
      <c r="BB20" s="1360" t="s">
        <v>985</v>
      </c>
      <c r="BE20" s="1360" t="s">
        <v>985</v>
      </c>
      <c r="BF20" s="1360" t="s">
        <v>985</v>
      </c>
      <c r="BG20" s="1360" t="s">
        <v>985</v>
      </c>
      <c r="BH20" s="1360" t="s">
        <v>2213</v>
      </c>
      <c r="BI20" s="1360" t="s">
        <v>2213</v>
      </c>
      <c r="BJ20" s="1360" t="s">
        <v>985</v>
      </c>
      <c r="BK20" s="1360" t="s">
        <v>985</v>
      </c>
      <c r="BM20" s="1360" t="s">
        <v>2213</v>
      </c>
      <c r="BN20" s="1360" t="s">
        <v>2213</v>
      </c>
      <c r="BP20" s="1360" t="s">
        <v>2213</v>
      </c>
      <c r="BQ20" s="1360" t="s">
        <v>985</v>
      </c>
      <c r="BR20" s="1360" t="s">
        <v>985</v>
      </c>
      <c r="BS20" s="1360" t="s">
        <v>2213</v>
      </c>
      <c r="BT20" s="1360" t="s">
        <v>2213</v>
      </c>
      <c r="BU20" s="1360" t="s">
        <v>985</v>
      </c>
      <c r="BV20" s="1360" t="s">
        <v>985</v>
      </c>
      <c r="BX20" s="1360" t="s">
        <v>2213</v>
      </c>
      <c r="BY20" s="1360" t="s">
        <v>2213</v>
      </c>
      <c r="CA20" s="1360" t="s">
        <v>985</v>
      </c>
      <c r="CB20" s="1360" t="s">
        <v>985</v>
      </c>
      <c r="CE20" s="1360" t="s">
        <v>2261</v>
      </c>
    </row>
    <row r="21" spans="27:83" x14ac:dyDescent="0.25">
      <c r="AA21" s="1360" t="s">
        <v>2012</v>
      </c>
      <c r="BA21" s="1360" t="s">
        <v>2214</v>
      </c>
      <c r="BB21" s="1360" t="s">
        <v>986</v>
      </c>
      <c r="BE21" s="1360" t="s">
        <v>986</v>
      </c>
      <c r="BF21" s="1360" t="s">
        <v>986</v>
      </c>
      <c r="BG21" s="1360" t="s">
        <v>986</v>
      </c>
      <c r="BH21" s="1360" t="s">
        <v>2214</v>
      </c>
      <c r="BI21" s="1360" t="s">
        <v>2214</v>
      </c>
      <c r="BJ21" s="1360" t="s">
        <v>986</v>
      </c>
      <c r="BK21" s="1360" t="s">
        <v>986</v>
      </c>
      <c r="BM21" s="1360" t="s">
        <v>2214</v>
      </c>
      <c r="BN21" s="1360" t="s">
        <v>2214</v>
      </c>
      <c r="BP21" s="1360" t="s">
        <v>2214</v>
      </c>
      <c r="BQ21" s="1360" t="s">
        <v>986</v>
      </c>
      <c r="BR21" s="1360" t="s">
        <v>986</v>
      </c>
      <c r="BS21" s="1360" t="s">
        <v>2214</v>
      </c>
      <c r="BT21" s="1360" t="s">
        <v>2214</v>
      </c>
      <c r="BU21" s="1360" t="s">
        <v>986</v>
      </c>
      <c r="BV21" s="1360" t="s">
        <v>986</v>
      </c>
      <c r="BX21" s="1360" t="s">
        <v>2214</v>
      </c>
      <c r="BY21" s="1360" t="s">
        <v>2214</v>
      </c>
      <c r="CA21" s="1360" t="s">
        <v>986</v>
      </c>
      <c r="CB21" s="1360" t="s">
        <v>986</v>
      </c>
      <c r="CE21" s="1360" t="s">
        <v>2262</v>
      </c>
    </row>
    <row r="22" spans="27:83" x14ac:dyDescent="0.25">
      <c r="AA22" s="1360" t="s">
        <v>2013</v>
      </c>
      <c r="BA22" s="1360" t="s">
        <v>2215</v>
      </c>
      <c r="BB22" s="1360" t="s">
        <v>987</v>
      </c>
      <c r="BE22" s="1360" t="s">
        <v>987</v>
      </c>
      <c r="BF22" s="1360" t="s">
        <v>987</v>
      </c>
      <c r="BG22" s="1360" t="s">
        <v>987</v>
      </c>
      <c r="BH22" s="1360" t="s">
        <v>2215</v>
      </c>
      <c r="BI22" s="1360" t="s">
        <v>2215</v>
      </c>
      <c r="BJ22" s="1360" t="s">
        <v>987</v>
      </c>
      <c r="BK22" s="1360" t="s">
        <v>987</v>
      </c>
      <c r="BM22" s="1360" t="s">
        <v>2215</v>
      </c>
      <c r="BN22" s="1360" t="s">
        <v>2215</v>
      </c>
      <c r="BP22" s="1360" t="s">
        <v>2215</v>
      </c>
      <c r="BQ22" s="1360" t="s">
        <v>987</v>
      </c>
      <c r="BR22" s="1360" t="s">
        <v>987</v>
      </c>
      <c r="BS22" s="1360" t="s">
        <v>2215</v>
      </c>
      <c r="BT22" s="1360" t="s">
        <v>2215</v>
      </c>
      <c r="BU22" s="1360" t="s">
        <v>987</v>
      </c>
      <c r="BV22" s="1360" t="s">
        <v>987</v>
      </c>
      <c r="BX22" s="1360" t="s">
        <v>2215</v>
      </c>
      <c r="BY22" s="1360" t="s">
        <v>2215</v>
      </c>
      <c r="CA22" s="1360" t="s">
        <v>987</v>
      </c>
      <c r="CB22" s="1360" t="s">
        <v>987</v>
      </c>
      <c r="CE22" s="1360" t="s">
        <v>2263</v>
      </c>
    </row>
    <row r="23" spans="27:83" x14ac:dyDescent="0.25">
      <c r="AA23" s="1360" t="s">
        <v>2014</v>
      </c>
      <c r="BA23" s="1360" t="s">
        <v>2216</v>
      </c>
      <c r="BB23" s="1360" t="s">
        <v>988</v>
      </c>
      <c r="BE23" s="1360" t="s">
        <v>988</v>
      </c>
      <c r="BF23" s="1360" t="s">
        <v>988</v>
      </c>
      <c r="BG23" s="1360" t="s">
        <v>988</v>
      </c>
      <c r="BH23" s="1360" t="s">
        <v>2216</v>
      </c>
      <c r="BI23" s="1360" t="s">
        <v>2216</v>
      </c>
      <c r="BJ23" s="1360" t="s">
        <v>988</v>
      </c>
      <c r="BK23" s="1360" t="s">
        <v>988</v>
      </c>
      <c r="BM23" s="1360" t="s">
        <v>2216</v>
      </c>
      <c r="BN23" s="1360" t="s">
        <v>2216</v>
      </c>
      <c r="BP23" s="1360" t="s">
        <v>2216</v>
      </c>
      <c r="BQ23" s="1360" t="s">
        <v>988</v>
      </c>
      <c r="BR23" s="1360" t="s">
        <v>988</v>
      </c>
      <c r="BS23" s="1360" t="s">
        <v>2216</v>
      </c>
      <c r="BT23" s="1360" t="s">
        <v>2216</v>
      </c>
      <c r="BU23" s="1360" t="s">
        <v>988</v>
      </c>
      <c r="BV23" s="1360" t="s">
        <v>988</v>
      </c>
      <c r="BX23" s="1360" t="s">
        <v>2216</v>
      </c>
      <c r="BY23" s="1360" t="s">
        <v>2216</v>
      </c>
      <c r="CA23" s="1360" t="s">
        <v>988</v>
      </c>
      <c r="CB23" s="1360" t="s">
        <v>988</v>
      </c>
      <c r="CE23" s="1360" t="s">
        <v>2264</v>
      </c>
    </row>
    <row r="24" spans="27:83" x14ac:dyDescent="0.25">
      <c r="AA24" s="1360" t="s">
        <v>2015</v>
      </c>
      <c r="BA24" s="1360" t="s">
        <v>2217</v>
      </c>
      <c r="BB24" s="1360" t="s">
        <v>989</v>
      </c>
      <c r="BE24" s="1360" t="s">
        <v>989</v>
      </c>
      <c r="BF24" s="1360" t="s">
        <v>989</v>
      </c>
      <c r="BG24" s="1360" t="s">
        <v>989</v>
      </c>
      <c r="BH24" s="1360" t="s">
        <v>2217</v>
      </c>
      <c r="BI24" s="1360" t="s">
        <v>2217</v>
      </c>
      <c r="BJ24" s="1360" t="s">
        <v>989</v>
      </c>
      <c r="BK24" s="1360" t="s">
        <v>989</v>
      </c>
      <c r="BM24" s="1360" t="s">
        <v>2217</v>
      </c>
      <c r="BN24" s="1360" t="s">
        <v>2217</v>
      </c>
      <c r="BP24" s="1360" t="s">
        <v>2217</v>
      </c>
      <c r="BQ24" s="1360" t="s">
        <v>989</v>
      </c>
      <c r="BR24" s="1360" t="s">
        <v>989</v>
      </c>
      <c r="BS24" s="1360" t="s">
        <v>2217</v>
      </c>
      <c r="BT24" s="1360" t="s">
        <v>2217</v>
      </c>
      <c r="BU24" s="1360" t="s">
        <v>989</v>
      </c>
      <c r="BV24" s="1360" t="s">
        <v>989</v>
      </c>
      <c r="BX24" s="1360" t="s">
        <v>2217</v>
      </c>
      <c r="BY24" s="1360" t="s">
        <v>2217</v>
      </c>
      <c r="CA24" s="1360" t="s">
        <v>989</v>
      </c>
      <c r="CB24" s="1360" t="s">
        <v>989</v>
      </c>
      <c r="CE24" s="1360" t="s">
        <v>1582</v>
      </c>
    </row>
    <row r="25" spans="27:83" x14ac:dyDescent="0.25">
      <c r="AA25" s="1360" t="s">
        <v>2016</v>
      </c>
      <c r="BA25" s="1360" t="s">
        <v>2218</v>
      </c>
      <c r="BB25" s="1360" t="s">
        <v>990</v>
      </c>
      <c r="BE25" s="1360" t="s">
        <v>990</v>
      </c>
      <c r="BF25" s="1360" t="s">
        <v>990</v>
      </c>
      <c r="BG25" s="1360" t="s">
        <v>990</v>
      </c>
      <c r="BH25" s="1360" t="s">
        <v>2218</v>
      </c>
      <c r="BI25" s="1360" t="s">
        <v>2218</v>
      </c>
      <c r="BJ25" s="1360" t="s">
        <v>990</v>
      </c>
      <c r="BK25" s="1360" t="s">
        <v>990</v>
      </c>
      <c r="BM25" s="1360" t="s">
        <v>2218</v>
      </c>
      <c r="BN25" s="1360" t="s">
        <v>2218</v>
      </c>
      <c r="BP25" s="1360" t="s">
        <v>2218</v>
      </c>
      <c r="BQ25" s="1360" t="s">
        <v>990</v>
      </c>
      <c r="BR25" s="1360" t="s">
        <v>990</v>
      </c>
      <c r="BS25" s="1360" t="s">
        <v>2218</v>
      </c>
      <c r="BT25" s="1360" t="s">
        <v>2218</v>
      </c>
      <c r="BU25" s="1360" t="s">
        <v>990</v>
      </c>
      <c r="BV25" s="1360" t="s">
        <v>990</v>
      </c>
      <c r="BX25" s="1360" t="s">
        <v>2218</v>
      </c>
      <c r="BY25" s="1360" t="s">
        <v>2218</v>
      </c>
      <c r="CA25" s="1360" t="s">
        <v>990</v>
      </c>
      <c r="CB25" s="1360" t="s">
        <v>990</v>
      </c>
    </row>
    <row r="26" spans="27:83" x14ac:dyDescent="0.25">
      <c r="AA26" s="1360" t="s">
        <v>2017</v>
      </c>
      <c r="BB26" s="1360" t="s">
        <v>991</v>
      </c>
      <c r="BE26" s="1360" t="s">
        <v>991</v>
      </c>
      <c r="BF26" s="1360" t="s">
        <v>991</v>
      </c>
      <c r="BG26" s="1360" t="s">
        <v>991</v>
      </c>
      <c r="BJ26" s="1360" t="s">
        <v>991</v>
      </c>
      <c r="BK26" s="1360" t="s">
        <v>991</v>
      </c>
      <c r="BQ26" s="1360" t="s">
        <v>991</v>
      </c>
      <c r="BR26" s="1360" t="s">
        <v>991</v>
      </c>
      <c r="BU26" s="1360" t="s">
        <v>991</v>
      </c>
      <c r="BV26" s="1360" t="s">
        <v>991</v>
      </c>
      <c r="CA26" s="1360" t="s">
        <v>991</v>
      </c>
      <c r="CB26" s="1360" t="s">
        <v>991</v>
      </c>
    </row>
    <row r="27" spans="27:83" x14ac:dyDescent="0.25">
      <c r="AA27" s="1360" t="s">
        <v>2018</v>
      </c>
      <c r="BB27" s="1360" t="s">
        <v>992</v>
      </c>
      <c r="BE27" s="1360" t="s">
        <v>992</v>
      </c>
      <c r="BF27" s="1360" t="s">
        <v>992</v>
      </c>
      <c r="BG27" s="1360" t="s">
        <v>992</v>
      </c>
      <c r="BJ27" s="1360" t="s">
        <v>992</v>
      </c>
      <c r="BK27" s="1360" t="s">
        <v>992</v>
      </c>
      <c r="BQ27" s="1360" t="s">
        <v>992</v>
      </c>
      <c r="BR27" s="1360" t="s">
        <v>992</v>
      </c>
      <c r="BU27" s="1360" t="s">
        <v>992</v>
      </c>
      <c r="BV27" s="1360" t="s">
        <v>992</v>
      </c>
      <c r="CA27" s="1360" t="s">
        <v>992</v>
      </c>
      <c r="CB27" s="1360" t="s">
        <v>992</v>
      </c>
    </row>
    <row r="28" spans="27:83" x14ac:dyDescent="0.25">
      <c r="AA28" s="1360" t="s">
        <v>2019</v>
      </c>
      <c r="BB28" s="1360" t="s">
        <v>993</v>
      </c>
      <c r="BE28" s="1360" t="s">
        <v>993</v>
      </c>
      <c r="BF28" s="1360" t="s">
        <v>993</v>
      </c>
      <c r="BG28" s="1360" t="s">
        <v>993</v>
      </c>
      <c r="BJ28" s="1360" t="s">
        <v>993</v>
      </c>
      <c r="BK28" s="1360" t="s">
        <v>993</v>
      </c>
      <c r="BQ28" s="1360" t="s">
        <v>993</v>
      </c>
      <c r="BR28" s="1360" t="s">
        <v>993</v>
      </c>
      <c r="BU28" s="1360" t="s">
        <v>993</v>
      </c>
      <c r="BV28" s="1360" t="s">
        <v>993</v>
      </c>
      <c r="CA28" s="1360" t="s">
        <v>993</v>
      </c>
      <c r="CB28" s="1360" t="s">
        <v>993</v>
      </c>
    </row>
    <row r="29" spans="27:83" x14ac:dyDescent="0.25">
      <c r="AA29" s="1360" t="s">
        <v>2020</v>
      </c>
      <c r="BB29" s="1360" t="s">
        <v>994</v>
      </c>
      <c r="BE29" s="1360" t="s">
        <v>994</v>
      </c>
      <c r="BF29" s="1360" t="s">
        <v>994</v>
      </c>
      <c r="BG29" s="1360" t="s">
        <v>994</v>
      </c>
      <c r="BJ29" s="1360" t="s">
        <v>994</v>
      </c>
      <c r="BK29" s="1360" t="s">
        <v>994</v>
      </c>
      <c r="BQ29" s="1360" t="s">
        <v>994</v>
      </c>
      <c r="BR29" s="1360" t="s">
        <v>994</v>
      </c>
      <c r="BU29" s="1360" t="s">
        <v>994</v>
      </c>
      <c r="BV29" s="1360" t="s">
        <v>994</v>
      </c>
      <c r="CA29" s="1360" t="s">
        <v>994</v>
      </c>
      <c r="CB29" s="1360" t="s">
        <v>994</v>
      </c>
    </row>
    <row r="30" spans="27:83" x14ac:dyDescent="0.25">
      <c r="AA30" s="1360" t="s">
        <v>2021</v>
      </c>
      <c r="BB30" s="1360" t="s">
        <v>995</v>
      </c>
      <c r="BE30" s="1360" t="s">
        <v>995</v>
      </c>
      <c r="BF30" s="1360" t="s">
        <v>995</v>
      </c>
      <c r="BG30" s="1360" t="s">
        <v>995</v>
      </c>
      <c r="BJ30" s="1360" t="s">
        <v>995</v>
      </c>
      <c r="BK30" s="1360" t="s">
        <v>995</v>
      </c>
      <c r="BQ30" s="1360" t="s">
        <v>995</v>
      </c>
      <c r="BR30" s="1360" t="s">
        <v>995</v>
      </c>
      <c r="BU30" s="1360" t="s">
        <v>995</v>
      </c>
      <c r="BV30" s="1360" t="s">
        <v>995</v>
      </c>
      <c r="CA30" s="1360" t="s">
        <v>995</v>
      </c>
      <c r="CB30" s="1360" t="s">
        <v>995</v>
      </c>
    </row>
    <row r="31" spans="27:83" x14ac:dyDescent="0.25">
      <c r="AA31" s="1360" t="s">
        <v>2022</v>
      </c>
      <c r="BB31" s="1360" t="s">
        <v>996</v>
      </c>
      <c r="BE31" s="1360" t="s">
        <v>996</v>
      </c>
      <c r="BF31" s="1360" t="s">
        <v>996</v>
      </c>
      <c r="BG31" s="1360" t="s">
        <v>996</v>
      </c>
      <c r="BJ31" s="1360" t="s">
        <v>996</v>
      </c>
      <c r="BK31" s="1360" t="s">
        <v>996</v>
      </c>
      <c r="BQ31" s="1360" t="s">
        <v>996</v>
      </c>
      <c r="BR31" s="1360" t="s">
        <v>996</v>
      </c>
      <c r="BU31" s="1360" t="s">
        <v>996</v>
      </c>
      <c r="BV31" s="1360" t="s">
        <v>996</v>
      </c>
      <c r="CA31" s="1360" t="s">
        <v>996</v>
      </c>
      <c r="CB31" s="1360" t="s">
        <v>996</v>
      </c>
    </row>
    <row r="32" spans="27:83" x14ac:dyDescent="0.25">
      <c r="AA32" s="1360" t="s">
        <v>2023</v>
      </c>
      <c r="BB32" s="1360" t="s">
        <v>997</v>
      </c>
      <c r="BE32" s="1360" t="s">
        <v>997</v>
      </c>
      <c r="BF32" s="1360" t="s">
        <v>997</v>
      </c>
      <c r="BG32" s="1360" t="s">
        <v>997</v>
      </c>
      <c r="BJ32" s="1360" t="s">
        <v>997</v>
      </c>
      <c r="BK32" s="1360" t="s">
        <v>997</v>
      </c>
      <c r="BQ32" s="1360" t="s">
        <v>997</v>
      </c>
      <c r="BR32" s="1360" t="s">
        <v>997</v>
      </c>
      <c r="BU32" s="1360" t="s">
        <v>997</v>
      </c>
      <c r="BV32" s="1360" t="s">
        <v>997</v>
      </c>
      <c r="CA32" s="1360" t="s">
        <v>997</v>
      </c>
      <c r="CB32" s="1360" t="s">
        <v>997</v>
      </c>
    </row>
    <row r="33" spans="27:27" x14ac:dyDescent="0.25">
      <c r="AA33" s="1360" t="s">
        <v>2024</v>
      </c>
    </row>
    <row r="34" spans="27:27" x14ac:dyDescent="0.25">
      <c r="AA34" s="1360" t="s">
        <v>2025</v>
      </c>
    </row>
    <row r="35" spans="27:27" x14ac:dyDescent="0.25">
      <c r="AA35" s="1360" t="s">
        <v>2026</v>
      </c>
    </row>
    <row r="36" spans="27:27" x14ac:dyDescent="0.25">
      <c r="AA36" s="1360" t="s">
        <v>2027</v>
      </c>
    </row>
    <row r="37" spans="27:27" x14ac:dyDescent="0.25">
      <c r="AA37" s="1360" t="s">
        <v>2028</v>
      </c>
    </row>
    <row r="38" spans="27:27" x14ac:dyDescent="0.25">
      <c r="AA38" s="1360" t="s">
        <v>2029</v>
      </c>
    </row>
    <row r="39" spans="27:27" x14ac:dyDescent="0.25">
      <c r="AA39" s="1360" t="s">
        <v>2030</v>
      </c>
    </row>
    <row r="40" spans="27:27" x14ac:dyDescent="0.25">
      <c r="AA40" s="1360" t="s">
        <v>2031</v>
      </c>
    </row>
    <row r="41" spans="27:27" x14ac:dyDescent="0.25">
      <c r="AA41" s="1360" t="s">
        <v>2032</v>
      </c>
    </row>
    <row r="42" spans="27:27" x14ac:dyDescent="0.25">
      <c r="AA42" s="1360" t="s">
        <v>2033</v>
      </c>
    </row>
    <row r="43" spans="27:27" x14ac:dyDescent="0.25">
      <c r="AA43" s="1360" t="s">
        <v>2034</v>
      </c>
    </row>
    <row r="44" spans="27:27" x14ac:dyDescent="0.25">
      <c r="AA44" s="1360" t="s">
        <v>2035</v>
      </c>
    </row>
    <row r="45" spans="27:27" x14ac:dyDescent="0.25">
      <c r="AA45" s="1360" t="s">
        <v>2036</v>
      </c>
    </row>
    <row r="46" spans="27:27" x14ac:dyDescent="0.25">
      <c r="AA46" s="1360" t="s">
        <v>2037</v>
      </c>
    </row>
    <row r="47" spans="27:27" x14ac:dyDescent="0.25">
      <c r="AA47" s="1360" t="s">
        <v>2038</v>
      </c>
    </row>
    <row r="48" spans="27:27" x14ac:dyDescent="0.25">
      <c r="AA48" s="1360" t="s">
        <v>2039</v>
      </c>
    </row>
    <row r="49" spans="27:27" x14ac:dyDescent="0.25">
      <c r="AA49" s="1360" t="s">
        <v>2040</v>
      </c>
    </row>
    <row r="50" spans="27:27" x14ac:dyDescent="0.25">
      <c r="AA50" s="1360" t="s">
        <v>2041</v>
      </c>
    </row>
    <row r="51" spans="27:27" x14ac:dyDescent="0.25">
      <c r="AA51" s="1360" t="s">
        <v>2042</v>
      </c>
    </row>
    <row r="52" spans="27:27" x14ac:dyDescent="0.25">
      <c r="AA52" s="1360" t="s">
        <v>2043</v>
      </c>
    </row>
    <row r="53" spans="27:27" x14ac:dyDescent="0.25">
      <c r="AA53" s="1360" t="s">
        <v>2044</v>
      </c>
    </row>
    <row r="54" spans="27:27" x14ac:dyDescent="0.25">
      <c r="AA54" s="1360" t="s">
        <v>2045</v>
      </c>
    </row>
    <row r="55" spans="27:27" x14ac:dyDescent="0.25">
      <c r="AA55" s="1360" t="s">
        <v>2046</v>
      </c>
    </row>
    <row r="56" spans="27:27" x14ac:dyDescent="0.25">
      <c r="AA56" s="1360" t="s">
        <v>2047</v>
      </c>
    </row>
    <row r="57" spans="27:27" x14ac:dyDescent="0.25">
      <c r="AA57" s="1360" t="s">
        <v>2048</v>
      </c>
    </row>
    <row r="58" spans="27:27" x14ac:dyDescent="0.25">
      <c r="AA58" s="1360" t="s">
        <v>2049</v>
      </c>
    </row>
    <row r="59" spans="27:27" x14ac:dyDescent="0.25">
      <c r="AA59" s="1360" t="s">
        <v>2050</v>
      </c>
    </row>
    <row r="60" spans="27:27" x14ac:dyDescent="0.25">
      <c r="AA60" s="1360" t="s">
        <v>2051</v>
      </c>
    </row>
    <row r="61" spans="27:27" x14ac:dyDescent="0.25">
      <c r="AA61" s="1360" t="s">
        <v>2052</v>
      </c>
    </row>
    <row r="62" spans="27:27" x14ac:dyDescent="0.25">
      <c r="AA62" s="1360" t="s">
        <v>2053</v>
      </c>
    </row>
    <row r="63" spans="27:27" x14ac:dyDescent="0.25">
      <c r="AA63" s="1360" t="s">
        <v>2054</v>
      </c>
    </row>
    <row r="64" spans="27:27" x14ac:dyDescent="0.25">
      <c r="AA64" s="1360" t="s">
        <v>2055</v>
      </c>
    </row>
    <row r="65" spans="27:27" x14ac:dyDescent="0.25">
      <c r="AA65" s="1360" t="s">
        <v>2056</v>
      </c>
    </row>
    <row r="66" spans="27:27" x14ac:dyDescent="0.25">
      <c r="AA66" s="1360" t="s">
        <v>2057</v>
      </c>
    </row>
    <row r="67" spans="27:27" x14ac:dyDescent="0.25">
      <c r="AA67" s="1360" t="s">
        <v>2058</v>
      </c>
    </row>
    <row r="68" spans="27:27" x14ac:dyDescent="0.25">
      <c r="AA68" s="1360" t="s">
        <v>2059</v>
      </c>
    </row>
    <row r="69" spans="27:27" x14ac:dyDescent="0.25">
      <c r="AA69" s="1360" t="s">
        <v>2060</v>
      </c>
    </row>
    <row r="70" spans="27:27" x14ac:dyDescent="0.25">
      <c r="AA70" s="1360" t="s">
        <v>2061</v>
      </c>
    </row>
    <row r="71" spans="27:27" x14ac:dyDescent="0.25">
      <c r="AA71" s="1360" t="s">
        <v>2062</v>
      </c>
    </row>
    <row r="72" spans="27:27" x14ac:dyDescent="0.25">
      <c r="AA72" s="1360" t="s">
        <v>2063</v>
      </c>
    </row>
    <row r="73" spans="27:27" x14ac:dyDescent="0.25">
      <c r="AA73" s="1360" t="s">
        <v>2064</v>
      </c>
    </row>
    <row r="74" spans="27:27" x14ac:dyDescent="0.25">
      <c r="AA74" s="1360" t="s">
        <v>2065</v>
      </c>
    </row>
    <row r="75" spans="27:27" x14ac:dyDescent="0.25">
      <c r="AA75" s="1360" t="s">
        <v>2066</v>
      </c>
    </row>
    <row r="76" spans="27:27" x14ac:dyDescent="0.25">
      <c r="AA76" s="1360" t="s">
        <v>2067</v>
      </c>
    </row>
    <row r="77" spans="27:27" x14ac:dyDescent="0.25">
      <c r="AA77" s="1360" t="s">
        <v>2068</v>
      </c>
    </row>
    <row r="78" spans="27:27" x14ac:dyDescent="0.25">
      <c r="AA78" s="1360" t="s">
        <v>2069</v>
      </c>
    </row>
    <row r="79" spans="27:27" x14ac:dyDescent="0.25">
      <c r="AA79" s="1360" t="s">
        <v>2070</v>
      </c>
    </row>
    <row r="80" spans="27:27" x14ac:dyDescent="0.25">
      <c r="AA80" s="1360" t="s">
        <v>2071</v>
      </c>
    </row>
    <row r="81" spans="27:27" x14ac:dyDescent="0.25">
      <c r="AA81" s="1360" t="s">
        <v>2072</v>
      </c>
    </row>
    <row r="82" spans="27:27" x14ac:dyDescent="0.25">
      <c r="AA82" s="1360" t="s">
        <v>2073</v>
      </c>
    </row>
    <row r="83" spans="27:27" x14ac:dyDescent="0.25">
      <c r="AA83" s="1360" t="s">
        <v>2074</v>
      </c>
    </row>
    <row r="84" spans="27:27" x14ac:dyDescent="0.25">
      <c r="AA84" s="1360" t="s">
        <v>2075</v>
      </c>
    </row>
    <row r="85" spans="27:27" x14ac:dyDescent="0.25">
      <c r="AA85" s="1360" t="s">
        <v>2076</v>
      </c>
    </row>
    <row r="86" spans="27:27" x14ac:dyDescent="0.25">
      <c r="AA86" s="1360" t="s">
        <v>2077</v>
      </c>
    </row>
    <row r="87" spans="27:27" x14ac:dyDescent="0.25">
      <c r="AA87" s="1360" t="s">
        <v>2078</v>
      </c>
    </row>
    <row r="88" spans="27:27" x14ac:dyDescent="0.25">
      <c r="AA88" s="1360" t="s">
        <v>2079</v>
      </c>
    </row>
    <row r="89" spans="27:27" x14ac:dyDescent="0.25">
      <c r="AA89" s="1360" t="s">
        <v>2080</v>
      </c>
    </row>
    <row r="90" spans="27:27" x14ac:dyDescent="0.25">
      <c r="AA90" s="1360" t="s">
        <v>2081</v>
      </c>
    </row>
    <row r="91" spans="27:27" x14ac:dyDescent="0.25">
      <c r="AA91" s="1360" t="s">
        <v>2082</v>
      </c>
    </row>
    <row r="92" spans="27:27" x14ac:dyDescent="0.25">
      <c r="AA92" s="1360" t="s">
        <v>2083</v>
      </c>
    </row>
    <row r="93" spans="27:27" x14ac:dyDescent="0.25">
      <c r="AA93" s="1360" t="s">
        <v>2084</v>
      </c>
    </row>
    <row r="94" spans="27:27" x14ac:dyDescent="0.25">
      <c r="AA94" s="1360" t="s">
        <v>2085</v>
      </c>
    </row>
    <row r="95" spans="27:27" x14ac:dyDescent="0.25">
      <c r="AA95" s="1360" t="s">
        <v>2086</v>
      </c>
    </row>
    <row r="96" spans="27:27" x14ac:dyDescent="0.25">
      <c r="AA96" s="1360" t="s">
        <v>2087</v>
      </c>
    </row>
    <row r="97" spans="27:27" x14ac:dyDescent="0.25">
      <c r="AA97" s="1360" t="s">
        <v>2088</v>
      </c>
    </row>
    <row r="98" spans="27:27" x14ac:dyDescent="0.25">
      <c r="AA98" s="1360" t="s">
        <v>2089</v>
      </c>
    </row>
    <row r="99" spans="27:27" x14ac:dyDescent="0.25">
      <c r="AA99" s="1360" t="s">
        <v>2090</v>
      </c>
    </row>
    <row r="100" spans="27:27" x14ac:dyDescent="0.25">
      <c r="AA100" s="1360" t="s">
        <v>2091</v>
      </c>
    </row>
    <row r="101" spans="27:27" x14ac:dyDescent="0.25">
      <c r="AA101" s="1360" t="s">
        <v>2092</v>
      </c>
    </row>
    <row r="102" spans="27:27" x14ac:dyDescent="0.25">
      <c r="AA102" s="1360" t="s">
        <v>2093</v>
      </c>
    </row>
    <row r="103" spans="27:27" x14ac:dyDescent="0.25">
      <c r="AA103" s="1360" t="s">
        <v>2094</v>
      </c>
    </row>
    <row r="104" spans="27:27" x14ac:dyDescent="0.25">
      <c r="AA104" s="1360" t="s">
        <v>2095</v>
      </c>
    </row>
    <row r="105" spans="27:27" x14ac:dyDescent="0.25">
      <c r="AA105" s="1360" t="s">
        <v>2096</v>
      </c>
    </row>
    <row r="106" spans="27:27" x14ac:dyDescent="0.25">
      <c r="AA106" s="1360" t="s">
        <v>2097</v>
      </c>
    </row>
    <row r="107" spans="27:27" x14ac:dyDescent="0.25">
      <c r="AA107" s="1360" t="s">
        <v>2098</v>
      </c>
    </row>
    <row r="108" spans="27:27" x14ac:dyDescent="0.25">
      <c r="AA108" s="1360" t="s">
        <v>2099</v>
      </c>
    </row>
    <row r="109" spans="27:27" x14ac:dyDescent="0.25">
      <c r="AA109" s="1360" t="s">
        <v>2100</v>
      </c>
    </row>
    <row r="110" spans="27:27" x14ac:dyDescent="0.25">
      <c r="AA110" s="1360" t="s">
        <v>2101</v>
      </c>
    </row>
    <row r="111" spans="27:27" x14ac:dyDescent="0.25">
      <c r="AA111" s="1360" t="s">
        <v>2102</v>
      </c>
    </row>
    <row r="112" spans="27:27" x14ac:dyDescent="0.25">
      <c r="AA112" s="1360" t="s">
        <v>2103</v>
      </c>
    </row>
    <row r="113" spans="27:27" x14ac:dyDescent="0.25">
      <c r="AA113" s="1360" t="s">
        <v>2104</v>
      </c>
    </row>
    <row r="114" spans="27:27" x14ac:dyDescent="0.25">
      <c r="AA114" s="1360" t="s">
        <v>2105</v>
      </c>
    </row>
    <row r="115" spans="27:27" x14ac:dyDescent="0.25">
      <c r="AA115" s="1360" t="s">
        <v>2106</v>
      </c>
    </row>
    <row r="116" spans="27:27" x14ac:dyDescent="0.25">
      <c r="AA116" s="1360" t="s">
        <v>2107</v>
      </c>
    </row>
    <row r="117" spans="27:27" x14ac:dyDescent="0.25">
      <c r="AA117" s="1360" t="s">
        <v>2108</v>
      </c>
    </row>
    <row r="118" spans="27:27" x14ac:dyDescent="0.25">
      <c r="AA118" s="1360" t="s">
        <v>2109</v>
      </c>
    </row>
    <row r="119" spans="27:27" x14ac:dyDescent="0.25">
      <c r="AA119" s="1360" t="s">
        <v>2110</v>
      </c>
    </row>
    <row r="120" spans="27:27" x14ac:dyDescent="0.25">
      <c r="AA120" s="1360" t="s">
        <v>2111</v>
      </c>
    </row>
    <row r="121" spans="27:27" x14ac:dyDescent="0.25">
      <c r="AA121" s="1360" t="s">
        <v>2112</v>
      </c>
    </row>
    <row r="122" spans="27:27" x14ac:dyDescent="0.25">
      <c r="AA122" s="1360" t="s">
        <v>2113</v>
      </c>
    </row>
    <row r="123" spans="27:27" x14ac:dyDescent="0.25">
      <c r="AA123" s="1360" t="s">
        <v>2114</v>
      </c>
    </row>
    <row r="124" spans="27:27" x14ac:dyDescent="0.25">
      <c r="AA124" s="1360" t="s">
        <v>2115</v>
      </c>
    </row>
    <row r="125" spans="27:27" x14ac:dyDescent="0.25">
      <c r="AA125" s="1360" t="s">
        <v>2116</v>
      </c>
    </row>
    <row r="126" spans="27:27" x14ac:dyDescent="0.25">
      <c r="AA126" s="1360" t="s">
        <v>2117</v>
      </c>
    </row>
    <row r="127" spans="27:27" x14ac:dyDescent="0.25">
      <c r="AA127" s="1360" t="s">
        <v>2118</v>
      </c>
    </row>
    <row r="128" spans="27:27" x14ac:dyDescent="0.25">
      <c r="AA128" s="1360" t="s">
        <v>2119</v>
      </c>
    </row>
    <row r="129" spans="27:27" x14ac:dyDescent="0.25">
      <c r="AA129" s="1360" t="s">
        <v>2120</v>
      </c>
    </row>
    <row r="130" spans="27:27" x14ac:dyDescent="0.25">
      <c r="AA130" s="1360" t="s">
        <v>2121</v>
      </c>
    </row>
    <row r="131" spans="27:27" x14ac:dyDescent="0.25">
      <c r="AA131" s="1360" t="s">
        <v>2122</v>
      </c>
    </row>
    <row r="132" spans="27:27" x14ac:dyDescent="0.25">
      <c r="AA132" s="1360" t="s">
        <v>2123</v>
      </c>
    </row>
    <row r="133" spans="27:27" x14ac:dyDescent="0.25">
      <c r="AA133" s="1360" t="s">
        <v>2124</v>
      </c>
    </row>
    <row r="134" spans="27:27" x14ac:dyDescent="0.25">
      <c r="AA134" s="1360" t="s">
        <v>2125</v>
      </c>
    </row>
    <row r="135" spans="27:27" x14ac:dyDescent="0.25">
      <c r="AA135" s="1360" t="s">
        <v>2126</v>
      </c>
    </row>
    <row r="136" spans="27:27" x14ac:dyDescent="0.25">
      <c r="AA136" s="1360" t="s">
        <v>2127</v>
      </c>
    </row>
    <row r="137" spans="27:27" x14ac:dyDescent="0.25">
      <c r="AA137" s="1360" t="s">
        <v>2128</v>
      </c>
    </row>
    <row r="138" spans="27:27" x14ac:dyDescent="0.25">
      <c r="AA138" s="1360" t="s">
        <v>2129</v>
      </c>
    </row>
    <row r="139" spans="27:27" x14ac:dyDescent="0.25">
      <c r="AA139" s="1360" t="s">
        <v>2130</v>
      </c>
    </row>
    <row r="140" spans="27:27" x14ac:dyDescent="0.25">
      <c r="AA140" s="1360" t="s">
        <v>2131</v>
      </c>
    </row>
    <row r="141" spans="27:27" x14ac:dyDescent="0.25">
      <c r="AA141" s="1360" t="s">
        <v>2132</v>
      </c>
    </row>
    <row r="142" spans="27:27" x14ac:dyDescent="0.25">
      <c r="AA142" s="1360" t="s">
        <v>2133</v>
      </c>
    </row>
    <row r="143" spans="27:27" x14ac:dyDescent="0.25">
      <c r="AA143" s="1360" t="s">
        <v>2134</v>
      </c>
    </row>
    <row r="144" spans="27:27" x14ac:dyDescent="0.25">
      <c r="AA144" s="1360" t="s">
        <v>2135</v>
      </c>
    </row>
    <row r="145" spans="27:27" x14ac:dyDescent="0.25">
      <c r="AA145" s="1360" t="s">
        <v>2136</v>
      </c>
    </row>
    <row r="146" spans="27:27" x14ac:dyDescent="0.25">
      <c r="AA146" s="1360" t="s">
        <v>2137</v>
      </c>
    </row>
    <row r="147" spans="27:27" x14ac:dyDescent="0.25">
      <c r="AA147" s="1360" t="s">
        <v>2138</v>
      </c>
    </row>
    <row r="148" spans="27:27" x14ac:dyDescent="0.25">
      <c r="AA148" s="1360" t="s">
        <v>2139</v>
      </c>
    </row>
    <row r="149" spans="27:27" x14ac:dyDescent="0.25">
      <c r="AA149" s="1360" t="s">
        <v>2140</v>
      </c>
    </row>
    <row r="150" spans="27:27" x14ac:dyDescent="0.25">
      <c r="AA150" s="1360" t="s">
        <v>2141</v>
      </c>
    </row>
    <row r="151" spans="27:27" x14ac:dyDescent="0.25">
      <c r="AA151" s="1360" t="s">
        <v>2142</v>
      </c>
    </row>
    <row r="152" spans="27:27" x14ac:dyDescent="0.25">
      <c r="AA152" s="1360" t="s">
        <v>2143</v>
      </c>
    </row>
    <row r="153" spans="27:27" x14ac:dyDescent="0.25">
      <c r="AA153" s="1360" t="s">
        <v>2144</v>
      </c>
    </row>
    <row r="154" spans="27:27" x14ac:dyDescent="0.25">
      <c r="AA154" s="1360" t="s">
        <v>2281</v>
      </c>
    </row>
    <row r="155" spans="27:27" x14ac:dyDescent="0.25">
      <c r="AA155" s="1360" t="s">
        <v>2282</v>
      </c>
    </row>
    <row r="156" spans="27:27" x14ac:dyDescent="0.25">
      <c r="AA156" s="1360" t="s">
        <v>2283</v>
      </c>
    </row>
    <row r="157" spans="27:27" x14ac:dyDescent="0.25">
      <c r="AA157" s="1360" t="s">
        <v>2284</v>
      </c>
    </row>
    <row r="158" spans="27:27" x14ac:dyDescent="0.25">
      <c r="AA158" s="1360" t="s">
        <v>2285</v>
      </c>
    </row>
    <row r="159" spans="27:27" x14ac:dyDescent="0.25">
      <c r="AA159" s="1360" t="s">
        <v>2286</v>
      </c>
    </row>
    <row r="160" spans="27:27" x14ac:dyDescent="0.25">
      <c r="AA160" s="1360" t="s">
        <v>2287</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46081" r:id="rId4">
          <objectPr defaultSize="0" r:id="rId5">
            <anchor moveWithCells="1">
              <from>
                <xdr:col>6</xdr:col>
                <xdr:colOff>0</xdr:colOff>
                <xdr:row>7</xdr:row>
                <xdr:rowOff>0</xdr:rowOff>
              </from>
              <to>
                <xdr:col>11</xdr:col>
                <xdr:colOff>200025</xdr:colOff>
                <xdr:row>9</xdr:row>
                <xdr:rowOff>161925</xdr:rowOff>
              </to>
            </anchor>
          </objectPr>
        </oleObject>
      </mc:Choice>
      <mc:Fallback>
        <oleObject progId="Packager Shell Object" dvAspect="DVASPECT_ICON" shapeId="46081" r:id="rId4"/>
      </mc:Fallback>
    </mc:AlternateContent>
    <mc:AlternateContent xmlns:mc="http://schemas.openxmlformats.org/markup-compatibility/2006">
      <mc:Choice Requires="x14">
        <oleObject progId="Packager Shell Object" dvAspect="DVASPECT_ICON" shapeId="46097" r:id="rId6">
          <objectPr defaultSize="0" r:id="rId7">
            <anchor moveWithCells="1">
              <from>
                <xdr:col>6</xdr:col>
                <xdr:colOff>0</xdr:colOff>
                <xdr:row>7</xdr:row>
                <xdr:rowOff>0</xdr:rowOff>
              </from>
              <to>
                <xdr:col>6</xdr:col>
                <xdr:colOff>571500</xdr:colOff>
                <xdr:row>9</xdr:row>
                <xdr:rowOff>161925</xdr:rowOff>
              </to>
            </anchor>
          </objectPr>
        </oleObject>
      </mc:Choice>
      <mc:Fallback>
        <oleObject progId="Packager Shell Object" dvAspect="DVASPECT_ICON" shapeId="46097" r:id="rId6"/>
      </mc:Fallback>
    </mc:AlternateContent>
    <mc:AlternateContent xmlns:mc="http://schemas.openxmlformats.org/markup-compatibility/2006">
      <mc:Choice Requires="x14">
        <oleObject progId="Packager Shell Object" dvAspect="DVASPECT_ICON" shapeId="46098" r:id="rId8">
          <objectPr defaultSize="0" r:id="rId9">
            <anchor moveWithCells="1">
              <from>
                <xdr:col>6</xdr:col>
                <xdr:colOff>0</xdr:colOff>
                <xdr:row>7</xdr:row>
                <xdr:rowOff>0</xdr:rowOff>
              </from>
              <to>
                <xdr:col>7</xdr:col>
                <xdr:colOff>390525</xdr:colOff>
                <xdr:row>9</xdr:row>
                <xdr:rowOff>161925</xdr:rowOff>
              </to>
            </anchor>
          </objectPr>
        </oleObject>
      </mc:Choice>
      <mc:Fallback>
        <oleObject progId="Packager Shell Object" dvAspect="DVASPECT_ICON" shapeId="46098" r:id="rId8"/>
      </mc:Fallback>
    </mc:AlternateContent>
    <mc:AlternateContent xmlns:mc="http://schemas.openxmlformats.org/markup-compatibility/2006">
      <mc:Choice Requires="x14">
        <oleObject progId="Packager Shell Object" dvAspect="DVASPECT_ICON" shapeId="46099" r:id="rId10">
          <objectPr defaultSize="0" r:id="rId11">
            <anchor moveWithCells="1">
              <from>
                <xdr:col>6</xdr:col>
                <xdr:colOff>0</xdr:colOff>
                <xdr:row>7</xdr:row>
                <xdr:rowOff>0</xdr:rowOff>
              </from>
              <to>
                <xdr:col>7</xdr:col>
                <xdr:colOff>333375</xdr:colOff>
                <xdr:row>9</xdr:row>
                <xdr:rowOff>161925</xdr:rowOff>
              </to>
            </anchor>
          </objectPr>
        </oleObject>
      </mc:Choice>
      <mc:Fallback>
        <oleObject progId="Packager Shell Object" dvAspect="DVASPECT_ICON" shapeId="46099" r:id="rId10"/>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rgb="FF92D050"/>
  </sheetPr>
  <dimension ref="A1:AF80"/>
  <sheetViews>
    <sheetView topLeftCell="N12" zoomScale="90" zoomScaleNormal="90" workbookViewId="0">
      <selection activeCell="Q12" sqref="Q12"/>
    </sheetView>
  </sheetViews>
  <sheetFormatPr baseColWidth="10" defaultColWidth="9.140625" defaultRowHeight="15" x14ac:dyDescent="0.2"/>
  <cols>
    <col min="1" max="1" width="12.42578125" style="778" hidden="1" customWidth="1"/>
    <col min="2" max="2" width="15.140625" style="36" customWidth="1"/>
    <col min="3" max="3" width="47.42578125" style="36" customWidth="1"/>
    <col min="4" max="4" width="20.140625" style="36" customWidth="1"/>
    <col min="5" max="5" width="13.5703125" style="36" customWidth="1"/>
    <col min="6" max="6" width="16.5703125" style="36" customWidth="1"/>
    <col min="7" max="7" width="14.85546875" style="36" customWidth="1"/>
    <col min="8" max="8" width="13.140625" style="36" customWidth="1"/>
    <col min="9" max="9" width="11.5703125" style="36" customWidth="1"/>
    <col min="10" max="10" width="12.85546875" style="36" customWidth="1"/>
    <col min="11" max="11" width="20.140625" style="36" customWidth="1"/>
    <col min="12" max="12" width="17.140625" style="36" customWidth="1"/>
    <col min="13" max="13" width="16.5703125" style="36" customWidth="1"/>
    <col min="14" max="14" width="14.85546875" style="36" customWidth="1"/>
    <col min="15" max="15" width="13.85546875" style="36" customWidth="1"/>
    <col min="16" max="16" width="19.5703125" style="36" customWidth="1"/>
    <col min="17" max="17" width="99.28515625" style="36" customWidth="1"/>
    <col min="18" max="18" width="46.85546875" style="36" customWidth="1"/>
    <col min="19" max="19" width="16.85546875" style="36" customWidth="1"/>
    <col min="20" max="20" width="16.5703125" style="36" customWidth="1"/>
    <col min="21" max="21" width="13.85546875" style="36" customWidth="1"/>
    <col min="22" max="22" width="19.140625" style="36" customWidth="1"/>
    <col min="23" max="23" width="13.85546875" style="36" customWidth="1"/>
    <col min="24" max="24" width="13.42578125" style="36" customWidth="1"/>
    <col min="25" max="26" width="52.5703125" style="36" customWidth="1"/>
    <col min="27" max="27" width="16.5703125" style="629" customWidth="1"/>
    <col min="28" max="28" width="13.85546875" style="629" customWidth="1"/>
    <col min="29" max="29" width="19.140625" style="629" customWidth="1"/>
    <col min="30" max="30" width="43.42578125" style="36" customWidth="1"/>
    <col min="31" max="31" width="45.5703125" style="36" customWidth="1"/>
    <col min="32" max="16384" width="9.140625" style="36"/>
  </cols>
  <sheetData>
    <row r="1" spans="1:32" ht="45.75" customHeight="1" thickBot="1" x14ac:dyDescent="0.25">
      <c r="B1" s="50" t="str">
        <f>CoverSheet!A1</f>
        <v>Informe de progreso y solicitud de desembolso</v>
      </c>
      <c r="C1" s="51"/>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2"/>
    </row>
    <row r="2" spans="1:32" ht="13.5" customHeight="1" x14ac:dyDescent="0.2">
      <c r="B2" s="47"/>
      <c r="C2" s="46"/>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row>
    <row r="3" spans="1:32" ht="45" customHeight="1" x14ac:dyDescent="0.2">
      <c r="B3" s="53" t="str">
        <f>VLOOKUP(Translations!B31,Translations!B3:H508,4,0)</f>
        <v>Sección 1: Información programática</v>
      </c>
      <c r="C3" s="54"/>
      <c r="D3" s="54"/>
      <c r="E3" s="54"/>
      <c r="F3" s="54"/>
      <c r="G3" s="54"/>
      <c r="H3" s="54"/>
      <c r="I3" s="54"/>
      <c r="J3" s="54"/>
      <c r="K3" s="54"/>
      <c r="L3" s="54"/>
      <c r="M3" s="54"/>
      <c r="N3" s="54"/>
      <c r="O3" s="54"/>
      <c r="P3" s="54"/>
      <c r="Q3" s="54"/>
      <c r="R3" s="54"/>
      <c r="S3" s="54"/>
      <c r="T3" s="54"/>
      <c r="U3" s="54"/>
      <c r="V3" s="54"/>
      <c r="W3" s="54"/>
      <c r="X3" s="54"/>
      <c r="Y3" s="54"/>
      <c r="Z3" s="54"/>
      <c r="AA3" s="54"/>
      <c r="AB3" s="54"/>
      <c r="AC3" s="54"/>
      <c r="AD3" s="54"/>
      <c r="AE3" s="55"/>
    </row>
    <row r="4" spans="1:32" x14ac:dyDescent="0.2">
      <c r="B4" s="46"/>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row>
    <row r="5" spans="1:32" ht="90.75" customHeight="1" x14ac:dyDescent="0.2">
      <c r="B5" s="1612" t="s">
        <v>681</v>
      </c>
      <c r="C5" s="1613"/>
      <c r="D5" s="1613"/>
      <c r="E5" s="1613"/>
      <c r="F5" s="1613"/>
      <c r="G5" s="1613"/>
      <c r="H5" s="1613"/>
      <c r="I5" s="1613"/>
      <c r="J5" s="1613"/>
      <c r="K5" s="1613"/>
      <c r="L5" s="1613"/>
      <c r="M5" s="1613"/>
      <c r="N5" s="1613"/>
      <c r="O5" s="1613"/>
      <c r="P5" s="1613"/>
      <c r="Q5" s="1613"/>
      <c r="R5" s="1613"/>
      <c r="S5" s="1613"/>
      <c r="T5" s="1613"/>
      <c r="U5" s="1613"/>
      <c r="V5" s="1613"/>
      <c r="W5" s="1613"/>
      <c r="X5" s="1613"/>
      <c r="Y5" s="1613"/>
      <c r="Z5" s="61"/>
      <c r="AA5" s="59"/>
      <c r="AB5" s="59"/>
      <c r="AC5" s="59"/>
      <c r="AD5" s="59"/>
      <c r="AE5" s="60"/>
    </row>
    <row r="6" spans="1:32" x14ac:dyDescent="0.2">
      <c r="B6" s="46"/>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row>
    <row r="7" spans="1:32" ht="39" customHeight="1" x14ac:dyDescent="0.2">
      <c r="B7" s="56" t="str">
        <f>VLOOKUP(Translations!B33,Translations!B3:H508,4,0)</f>
        <v>A- Indicadores de impacto y resultados</v>
      </c>
      <c r="C7" s="57"/>
      <c r="D7" s="57"/>
      <c r="E7" s="57"/>
      <c r="F7" s="57"/>
      <c r="G7" s="57"/>
      <c r="H7" s="57"/>
      <c r="I7" s="57"/>
      <c r="J7" s="57"/>
      <c r="K7" s="57"/>
      <c r="L7" s="57"/>
      <c r="M7" s="57"/>
      <c r="N7" s="57"/>
      <c r="O7" s="57"/>
      <c r="P7" s="57"/>
      <c r="Q7" s="57"/>
      <c r="R7" s="57"/>
      <c r="S7" s="57"/>
      <c r="T7" s="57"/>
      <c r="U7" s="57"/>
      <c r="V7" s="57"/>
      <c r="W7" s="57"/>
      <c r="X7" s="57"/>
      <c r="Y7" s="57"/>
      <c r="Z7" s="57"/>
      <c r="AA7" s="57"/>
      <c r="AB7" s="57"/>
      <c r="AC7" s="57"/>
      <c r="AD7" s="57"/>
      <c r="AE7" s="58"/>
    </row>
    <row r="8" spans="1:32" ht="18.75" customHeight="1" thickBot="1" x14ac:dyDescent="0.25">
      <c r="B8" s="48"/>
      <c r="C8" s="49"/>
      <c r="D8" s="49"/>
      <c r="E8" s="49"/>
      <c r="F8" s="49"/>
      <c r="G8" s="49"/>
      <c r="H8" s="49"/>
      <c r="I8" s="49"/>
      <c r="J8" s="49"/>
      <c r="K8" s="49"/>
      <c r="L8" s="49"/>
      <c r="M8" s="49"/>
      <c r="N8" s="49"/>
      <c r="O8" s="49"/>
      <c r="P8" s="49"/>
      <c r="Q8" s="49"/>
      <c r="R8" s="620"/>
      <c r="S8" s="49"/>
      <c r="T8" s="49"/>
      <c r="U8" s="49"/>
      <c r="V8" s="49"/>
      <c r="W8" s="49"/>
      <c r="X8" s="49"/>
      <c r="Y8" s="49"/>
      <c r="Z8" s="620"/>
      <c r="AA8" s="49"/>
      <c r="AB8" s="49"/>
      <c r="AC8" s="49"/>
      <c r="AD8" s="49"/>
      <c r="AE8" s="49"/>
    </row>
    <row r="9" spans="1:32" ht="28.5" customHeight="1" x14ac:dyDescent="0.2">
      <c r="A9" s="1071" t="s">
        <v>62</v>
      </c>
      <c r="B9" s="1622" t="str">
        <f>VLOOKUP(Translations!B34,Translations!B3:H508,4,0)</f>
        <v>Impacto/Resultados</v>
      </c>
      <c r="C9" s="1617" t="str">
        <f>VLOOKUP(Translations!B35,Translations!B3:H508,4,0)</f>
        <v xml:space="preserve">Indicador </v>
      </c>
      <c r="D9" s="1614" t="str">
        <f>VLOOKUP(Translations!B37,Translations!B3:H508,4,0)</f>
        <v>Linea de base
(si corresponde)</v>
      </c>
      <c r="E9" s="1615"/>
      <c r="F9" s="1614" t="str">
        <f>VLOOKUP(Translations!B40,Translations!B3:H508,4,0)</f>
        <v>Meta</v>
      </c>
      <c r="G9" s="1616"/>
      <c r="H9" s="1615"/>
      <c r="I9" s="1617" t="str">
        <f>VLOOKUP(Translations!B44,Translations!B3:H508,4,0)</f>
        <v>Año de meta</v>
      </c>
      <c r="J9" s="1617" t="str">
        <f>VLOOKUP(Translations!B45,Translations!B3:H508,4,0)</f>
        <v>Fecha de presentación del informe</v>
      </c>
      <c r="K9" s="1617" t="str">
        <f>VLOOKUP(586,Translations!B3:H793,4,0)</f>
        <v>Geografía</v>
      </c>
      <c r="L9" s="1619" t="str">
        <f>VLOOKUP(Translations!B46,Translations!B3:H508,4,0)</f>
        <v xml:space="preserve">Resultado </v>
      </c>
      <c r="M9" s="1620"/>
      <c r="N9" s="1621"/>
      <c r="O9" s="1603" t="str">
        <f>VLOOKUP(Translations!B50,Translations!B3:H508,4,0)</f>
        <v>Año de resultado</v>
      </c>
      <c r="P9" s="1603" t="str">
        <f>VLOOKUP(Translations!B51,Translations!B3:H508,4,0)</f>
        <v>Fuente de datos de los resultados</v>
      </c>
      <c r="Q9" s="1603" t="str">
        <f>VLOOKUP(Translations!B52,Translations!B3:H508,4,0)</f>
        <v>Comentarios sobre los resultados de los indicadores de impacto y resultados, fuentes de los datos, y otros comentarios</v>
      </c>
      <c r="R9" s="1603" t="s">
        <v>50</v>
      </c>
      <c r="S9" s="1605" t="str">
        <f>VLOOKUP(Translations!B53,Translations!B3:H508,4,0)</f>
        <v>Verification Method</v>
      </c>
      <c r="T9" s="1626" t="str">
        <f>VLOOKUP(Translations!B54,Translations!B3:H508,4,0)</f>
        <v>Verified Result</v>
      </c>
      <c r="U9" s="1627"/>
      <c r="V9" s="1628"/>
      <c r="W9" s="1605" t="str">
        <f>VLOOKUP(Translations!B58,Translations!B3:H508,4,0)</f>
        <v>Year of Result</v>
      </c>
      <c r="X9" s="1605" t="str">
        <f>VLOOKUP(Translations!B59,Translations!B3:H508,4,0)</f>
        <v>Source</v>
      </c>
      <c r="Y9" s="1605" t="str">
        <f>VLOOKUP(Translations!B60,Translations!B3:H508,4,0)</f>
        <v xml:space="preserve">LFA comments on (a) verified result, (b) source of information used by the PR to report results, including the status of completion of surveys and other methods to measure Impact/Outcome, as applicable,  </v>
      </c>
      <c r="Z9" s="1605" t="s">
        <v>51</v>
      </c>
      <c r="AA9" s="1609" t="s">
        <v>47</v>
      </c>
      <c r="AB9" s="1610"/>
      <c r="AC9" s="1611"/>
      <c r="AD9" s="1607" t="s">
        <v>49</v>
      </c>
      <c r="AE9" s="1624" t="s">
        <v>52</v>
      </c>
    </row>
    <row r="10" spans="1:32" x14ac:dyDescent="0.2">
      <c r="A10" s="1072"/>
      <c r="B10" s="1623"/>
      <c r="C10" s="1618"/>
      <c r="D10" s="1305" t="str">
        <f>VLOOKUP(Translations!B38,Translations!B3:H508,4,0)</f>
        <v>Valor</v>
      </c>
      <c r="E10" s="1305" t="str">
        <f>VLOOKUP(Translations!B38,Translations!B3:H508,4,0)</f>
        <v>Valor</v>
      </c>
      <c r="F10" s="1305" t="str">
        <f>VLOOKUP(Translations!B41,Translations!B3:H508,4,0)</f>
        <v>N#</v>
      </c>
      <c r="G10" s="1305" t="s">
        <v>34</v>
      </c>
      <c r="H10" s="1305" t="s">
        <v>35</v>
      </c>
      <c r="I10" s="1618"/>
      <c r="J10" s="1618"/>
      <c r="K10" s="1618"/>
      <c r="L10" s="1307" t="s">
        <v>33</v>
      </c>
      <c r="M10" s="1307" t="s">
        <v>34</v>
      </c>
      <c r="N10" s="1307" t="s">
        <v>35</v>
      </c>
      <c r="O10" s="1604"/>
      <c r="P10" s="1604"/>
      <c r="Q10" s="1604"/>
      <c r="R10" s="1604"/>
      <c r="S10" s="1606"/>
      <c r="T10" s="1306" t="s">
        <v>33</v>
      </c>
      <c r="U10" s="1306" t="s">
        <v>34</v>
      </c>
      <c r="V10" s="1306" t="s">
        <v>35</v>
      </c>
      <c r="W10" s="1606"/>
      <c r="X10" s="1606"/>
      <c r="Y10" s="1606"/>
      <c r="Z10" s="1606"/>
      <c r="AA10" s="1052" t="s">
        <v>33</v>
      </c>
      <c r="AB10" s="1052" t="s">
        <v>34</v>
      </c>
      <c r="AC10" s="1052" t="s">
        <v>35</v>
      </c>
      <c r="AD10" s="1608"/>
      <c r="AE10" s="1625"/>
    </row>
    <row r="11" spans="1:32" ht="350.25" customHeight="1" x14ac:dyDescent="0.2">
      <c r="A11" s="998" t="str">
        <f>IFERROR(IF(INDEX(Impactlist,MATCH(0,INDEX(COUNTIF(A$10:A10,Impactlist),0,0),0))&lt;&gt;"",INDEX(Impactlist,MATCH(0,INDEX(COUNTIF(A$10:A10,Impactlist),0,0),0)),INDEX(Outcomelist,MATCH(0,INDEX(COUNTIF(A$10:A10,Outcomelist),0,0),0))),"")</f>
        <v>1Impact</v>
      </c>
      <c r="B11" s="1053" t="str">
        <f>IFERROR(INDEX('ImpactOutcome_Import-Export'!D$7:D$204,MATCH($A11,'ImpactOutcome_Import-Export'!$B$7:$B$204,0)),"")</f>
        <v>Impact</v>
      </c>
      <c r="C11" s="1054" t="str">
        <f>IF(B11="","",IFERROR(INDEX('ImpactOutcome_Import-Export'!F$7:F$17,MATCH($A11,'ImpactOutcome_Import-Export'!$B$7:$B$17,0)),""))</f>
        <v>TB I-4(M): Prevalencia de RR-TB y/o MDR-TB en los nuevos casos de TB:  Proporción de nuevos casos de TB con RR-TB y/o MDR-TB</v>
      </c>
      <c r="D11" s="1055" t="str">
        <f>IF(B11="","",IFERROR(IF(INDEX('ImpactOutcome_Import-Export'!K$7:K$17,MATCH($A11,'ImpactOutcome_Import-Export'!$B$7:$B$17,0))="","",INDEX('ImpactOutcome_Import-Export'!K$7:K$17,MATCH($A11,'ImpactOutcome_Import-Export'!$B$7:$B$17,0))),""))</f>
        <v>6.3</v>
      </c>
      <c r="E11" s="1056" t="str">
        <f>IF(B11="","",IFERROR(IF(INDEX('ImpactOutcome_Import-Export'!L$7:L$17,MATCH($A11,'ImpactOutcome_Import-Export'!$B$7:$B$17,0))="","",INDEX('ImpactOutcome_Import-Export'!L$7:L$17,MATCH($A11,'ImpactOutcome_Import-Export'!$B$7:$B$17,0))),""))</f>
        <v>2017</v>
      </c>
      <c r="F11" s="1057" t="str">
        <f>IF(B11="","",IFERROR(IF(INDEX('ImpactOutcome_Import-Export'!M$7:M$17,MATCH($A11,'ImpactOutcome_Import-Export'!$B$7:$B$17,0))="","",INDEX('ImpactOutcome_Import-Export'!M$7:M$17,MATCH($A11,'ImpactOutcome_Import-Export'!$B$7:$B$17,0))),""))</f>
        <v/>
      </c>
      <c r="G11" s="1057" t="str">
        <f>IF(B11="","",IFERROR(IF(INDEX('ImpactOutcome_Import-Export'!N$7:N$17,MATCH($A11,'ImpactOutcome_Import-Export'!$B$7:$B$17,0))="","",INDEX('ImpactOutcome_Import-Export'!N$7:N$17,MATCH($A11,'ImpactOutcome_Import-Export'!$B$7:$B$17,0))),""))</f>
        <v/>
      </c>
      <c r="H11" s="1058">
        <f>IF(B11="","",IFERROR(IF(INDEX('ImpactOutcome_Import-Export'!O$7:O$17,MATCH($A11,'ImpactOutcome_Import-Export'!$B$7:$B$17,0))="","",INDEX('ImpactOutcome_Import-Export'!O$7:O$17,MATCH($A11,'ImpactOutcome_Import-Export'!$B$7:$B$17,0))),""))</f>
        <v>8.8000000000000007</v>
      </c>
      <c r="I11" s="1056" t="str">
        <f>IF(B11="","",IFERROR(IF(INDEX('ImpactOutcome_Import-Export'!P$7:P$17,MATCH($A11,'ImpactOutcome_Import-Export'!$B$7:$B$17,0))="","",INDEX('ImpactOutcome_Import-Export'!P$7:P$17,MATCH($A11,'ImpactOutcome_Import-Export'!$B$7:$B$17,0))),""))</f>
        <v>2020</v>
      </c>
      <c r="J11" s="1059">
        <f>IF(B11="","",IFERROR(IF(INDEX('ImpactOutcome_Import-Export'!Q$7:Q$17,MATCH($A11,'ImpactOutcome_Import-Export'!$B$7:$B$17,0))="","",INDEX('ImpactOutcome_Import-Export'!Q$7:Q$17,MATCH($A11,'ImpactOutcome_Import-Export'!$B$7:$B$17,0))),""))</f>
        <v>44256</v>
      </c>
      <c r="K11" s="1056" t="str">
        <f>IF(B11="","",IFERROR(IF(INDEX('ImpactOutcome_Import-Export'!R$7:R$17,MATCH($A11,'ImpactOutcome_Import-Export'!$B$7:$B$17,0))="","",INDEX('ImpactOutcome_Import-Export'!R$7:R$17,MATCH($A11,'ImpactOutcome_Import-Export'!$B$7:$B$17,0))),""))</f>
        <v/>
      </c>
      <c r="L11" s="1152">
        <v>998</v>
      </c>
      <c r="M11" s="1152">
        <v>8658</v>
      </c>
      <c r="N11" s="1153">
        <f>IFERROR((L11/M11)*100,"")</f>
        <v>11.526911526911526</v>
      </c>
      <c r="O11" s="1154">
        <v>2020</v>
      </c>
      <c r="P11" s="1144" t="s">
        <v>985</v>
      </c>
      <c r="Q11" s="1145" t="s">
        <v>4184</v>
      </c>
      <c r="R11" s="1146" t="str">
        <f t="shared" ref="R11:R50" si="0">IF(AND(F11="",G11="",H11=""),"",IF(AND(L11="",M11="",N11=""),"No Results Reported",IF(AND(F11&lt;&gt;"",G11="",H11="",OR(M11&lt;&gt;"",N11&lt;&gt;"")),"Target contains only a numerator. Please Report only a numerator for the result","Continue")))</f>
        <v>Continue</v>
      </c>
      <c r="S11" s="1144"/>
      <c r="T11" s="1152"/>
      <c r="U11" s="1152"/>
      <c r="V11" s="1153" t="str">
        <f>IFERROR((T11/U11)*100,"")</f>
        <v/>
      </c>
      <c r="W11" s="1154"/>
      <c r="X11" s="1144"/>
      <c r="Y11" s="1145"/>
      <c r="Z11" s="1146" t="str">
        <f>IF(AND(L11="",M11="",N11=""),"",IF(AND(T11="",U11="",V11=""),"No Results Reported",IF(AND(L11&lt;&gt;"",M11="",N11="",OR(U11&lt;&gt;"",V11&lt;&gt;"")),"Target contains only a numerator. Please Report only a numerator for the result","Continue")))</f>
        <v>No Results Reported</v>
      </c>
      <c r="AA11" s="1152"/>
      <c r="AB11" s="1152"/>
      <c r="AC11" s="1153" t="str">
        <f>IFERROR((AA11/AB11)*100,"")</f>
        <v/>
      </c>
      <c r="AD11" s="1145"/>
      <c r="AE11" s="1147" t="str">
        <f t="shared" ref="AE11" si="1">IF(AND(F11="",G11="",H11=""),"",IF(AND(AA11="",AB11="",AC11=""),"No Results Reported",IF(AND(F11&lt;&gt;"",G11="",H11="",OR(AB11&lt;&gt;"",AC11&lt;&gt;"")),"Target contains only a numerator. Please Report only a numerator for the result","Continue")))</f>
        <v>No Results Reported</v>
      </c>
    </row>
    <row r="12" spans="1:32" ht="245.25" customHeight="1" x14ac:dyDescent="0.2">
      <c r="A12" s="998" t="str">
        <f>IFERROR(IF(INDEX(Impactlist,MATCH(0,INDEX(COUNTIF(A$10:A11,Impactlist),0,0),0))&lt;&gt;"",INDEX(Impactlist,MATCH(0,INDEX(COUNTIF(A$10:A11,Impactlist),0,0),0)),INDEX(Outcomelist,MATCH(0,INDEX(COUNTIF(A$10:A11,Outcomelist),0,0),0))),"")</f>
        <v>2Impact</v>
      </c>
      <c r="B12" s="1053" t="str">
        <f>IFERROR(INDEX('ImpactOutcome_Import-Export'!D$7:D$204,MATCH($A12,'ImpactOutcome_Import-Export'!$B$7:$B$204,0)),"")</f>
        <v>Impact</v>
      </c>
      <c r="C12" s="1054" t="str">
        <f>IF(B12="","",IFERROR(INDEX('ImpactOutcome_Import-Export'!F$7:F$17,MATCH($A12,'ImpactOutcome_Import-Export'!$B$7:$B$17,0)),""))</f>
        <v>TB I-3(M): Tasa de mortalidad de la tuberculosis por 100,000 habitantes</v>
      </c>
      <c r="D12" s="1055" t="str">
        <f>IF(B12="","",IFERROR(IF(INDEX('ImpactOutcome_Import-Export'!K$7:K$17,MATCH($A12,'ImpactOutcome_Import-Export'!$B$7:$B$17,0))="","",INDEX('ImpactOutcome_Import-Export'!K$7:K$17,MATCH($A12,'ImpactOutcome_Import-Export'!$B$7:$B$17,0))),""))</f>
        <v>6.8</v>
      </c>
      <c r="E12" s="1056" t="str">
        <f>IF(B12="","",IFERROR(IF(INDEX('ImpactOutcome_Import-Export'!L$7:L$17,MATCH($A12,'ImpactOutcome_Import-Export'!$B$7:$B$17,0))="","",INDEX('ImpactOutcome_Import-Export'!L$7:L$17,MATCH($A12,'ImpactOutcome_Import-Export'!$B$7:$B$17,0))),""))</f>
        <v>2017</v>
      </c>
      <c r="F12" s="1057">
        <f>IF(B12="","",IFERROR(IF(INDEX('ImpactOutcome_Import-Export'!M$7:M$17,MATCH($A12,'ImpactOutcome_Import-Export'!$B$7:$B$17,0))="","",INDEX('ImpactOutcome_Import-Export'!M$7:M$17,MATCH($A12,'ImpactOutcome_Import-Export'!$B$7:$B$17,0))),""))</f>
        <v>6.7</v>
      </c>
      <c r="G12" s="1057" t="str">
        <f>IF(B12="","",IFERROR(IF(INDEX('ImpactOutcome_Import-Export'!N$7:N$17,MATCH($A12,'ImpactOutcome_Import-Export'!$B$7:$B$17,0))="","",INDEX('ImpactOutcome_Import-Export'!N$7:N$17,MATCH($A12,'ImpactOutcome_Import-Export'!$B$7:$B$17,0))),""))</f>
        <v/>
      </c>
      <c r="H12" s="1058" t="str">
        <f>IF(B12="","",IFERROR(IF(INDEX('ImpactOutcome_Import-Export'!O$7:O$17,MATCH($A12,'ImpactOutcome_Import-Export'!$B$7:$B$17,0))="","",INDEX('ImpactOutcome_Import-Export'!O$7:O$17,MATCH($A12,'ImpactOutcome_Import-Export'!$B$7:$B$17,0))),""))</f>
        <v/>
      </c>
      <c r="I12" s="1056" t="str">
        <f>IF(B12="","",IFERROR(IF(INDEX('ImpactOutcome_Import-Export'!P$7:P$17,MATCH($A12,'ImpactOutcome_Import-Export'!$B$7:$B$17,0))="","",INDEX('ImpactOutcome_Import-Export'!P$7:P$17,MATCH($A12,'ImpactOutcome_Import-Export'!$B$7:$B$17,0))),""))</f>
        <v>2020</v>
      </c>
      <c r="J12" s="1059">
        <f>IF(B12="","",IFERROR(IF(INDEX('ImpactOutcome_Import-Export'!Q$7:Q$17,MATCH($A12,'ImpactOutcome_Import-Export'!$B$7:$B$17,0))="","",INDEX('ImpactOutcome_Import-Export'!Q$7:Q$17,MATCH($A12,'ImpactOutcome_Import-Export'!$B$7:$B$17,0))),""))</f>
        <v>44256</v>
      </c>
      <c r="K12" s="1056" t="str">
        <f>IF(B12="","",IFERROR(IF(INDEX('ImpactOutcome_Import-Export'!R$7:R$17,MATCH($A12,'ImpactOutcome_Import-Export'!$B$7:$B$17,0))="","",INDEX('ImpactOutcome_Import-Export'!R$7:R$17,MATCH($A12,'ImpactOutcome_Import-Export'!$B$7:$B$17,0))),""))</f>
        <v/>
      </c>
      <c r="L12" s="1152">
        <v>3.2</v>
      </c>
      <c r="M12" s="1152"/>
      <c r="N12" s="1153" t="str">
        <f t="shared" ref="N12:N50" si="2">IFERROR((L12/M12)*100,"")</f>
        <v/>
      </c>
      <c r="O12" s="1154">
        <v>2020</v>
      </c>
      <c r="P12" s="1144" t="s">
        <v>985</v>
      </c>
      <c r="Q12" s="1145" t="s">
        <v>4185</v>
      </c>
      <c r="R12" s="1146" t="str">
        <f t="shared" si="0"/>
        <v>Continue</v>
      </c>
      <c r="S12" s="1144"/>
      <c r="T12" s="1152"/>
      <c r="U12" s="1152"/>
      <c r="V12" s="1153" t="str">
        <f t="shared" ref="V12:V50" si="3">IFERROR((T12/U12)*100,"")</f>
        <v/>
      </c>
      <c r="W12" s="1154"/>
      <c r="X12" s="1144"/>
      <c r="Y12" s="1145"/>
      <c r="Z12" s="1146" t="str">
        <f t="shared" ref="Z12:Z50" si="4">IF(AND(L12="",M12="",N12=""),"",IF(AND(T12="",U12="",V12=""),"No Results Reported",IF(AND(L12&lt;&gt;"",M12="",N12="",OR(U12&lt;&gt;"",V12&lt;&gt;"")),"Target contains only a numerator. Please Report only a numerator for the result","Continue")))</f>
        <v>No Results Reported</v>
      </c>
      <c r="AA12" s="1152"/>
      <c r="AB12" s="1152"/>
      <c r="AC12" s="1153" t="str">
        <f t="shared" ref="AC12:AC50" si="5">IFERROR((AA12/AB12)*100,"")</f>
        <v/>
      </c>
      <c r="AD12" s="1145"/>
      <c r="AE12" s="1147" t="str">
        <f t="shared" ref="AE12:AE50" si="6">IF(AND(F12="",G12="",H12=""),"",IF(AND(AA12="",AB12="",AC12=""),"No Results Reported",IF(AND(F12&lt;&gt;"",G12="",H12="",OR(AB12&lt;&gt;"",AC12&lt;&gt;"")),"Target contains only a numerator. Please Report only a numerator for the result","Continue")))</f>
        <v>No Results Reported</v>
      </c>
    </row>
    <row r="13" spans="1:32" ht="126" customHeight="1" x14ac:dyDescent="0.2">
      <c r="A13" s="998" t="str">
        <f>IFERROR(IF(INDEX(Impactlist,MATCH(0,INDEX(COUNTIF(A$10:A12,Impactlist),0,0),0))&lt;&gt;"",INDEX(Impactlist,MATCH(0,INDEX(COUNTIF(A$10:A12,Impactlist),0,0),0)),INDEX(Outcomelist,MATCH(0,INDEX(COUNTIF(A$10:A12,Outcomelist),0,0),0))),"")</f>
        <v>3Impact</v>
      </c>
      <c r="B13" s="1053" t="str">
        <f>IFERROR(INDEX('ImpactOutcome_Import-Export'!D$7:D$204,MATCH($A13,'ImpactOutcome_Import-Export'!$B$7:$B$204,0)),"")</f>
        <v>Impact</v>
      </c>
      <c r="C13" s="1054" t="str">
        <f>IF(B13="","",IFERROR(INDEX('ImpactOutcome_Import-Export'!F$7:F$17,MATCH($A13,'ImpactOutcome_Import-Export'!$B$7:$B$17,0)),""))</f>
        <v>TB I-3(M): Tasa de mortalidad de la tuberculosis por 100,000 habitantes</v>
      </c>
      <c r="D13" s="1055" t="str">
        <f>IF(B13="","",IFERROR(IF(INDEX('ImpactOutcome_Import-Export'!K$7:K$17,MATCH($A13,'ImpactOutcome_Import-Export'!$B$7:$B$17,0))="","",INDEX('ImpactOutcome_Import-Export'!K$7:K$17,MATCH($A13,'ImpactOutcome_Import-Export'!$B$7:$B$17,0))),""))</f>
        <v>6.8</v>
      </c>
      <c r="E13" s="1056" t="str">
        <f>IF(B13="","",IFERROR(IF(INDEX('ImpactOutcome_Import-Export'!L$7:L$17,MATCH($A13,'ImpactOutcome_Import-Export'!$B$7:$B$17,0))="","",INDEX('ImpactOutcome_Import-Export'!L$7:L$17,MATCH($A13,'ImpactOutcome_Import-Export'!$B$7:$B$17,0))),""))</f>
        <v>2017</v>
      </c>
      <c r="F13" s="1057">
        <f>IF(B13="","",IFERROR(IF(INDEX('ImpactOutcome_Import-Export'!M$7:M$17,MATCH($A13,'ImpactOutcome_Import-Export'!$B$7:$B$17,0))="","",INDEX('ImpactOutcome_Import-Export'!M$7:M$17,MATCH($A13,'ImpactOutcome_Import-Export'!$B$7:$B$17,0))),""))</f>
        <v>6.7</v>
      </c>
      <c r="G13" s="1057" t="str">
        <f>IF(B13="","",IFERROR(IF(INDEX('ImpactOutcome_Import-Export'!N$7:N$17,MATCH($A13,'ImpactOutcome_Import-Export'!$B$7:$B$17,0))="","",INDEX('ImpactOutcome_Import-Export'!N$7:N$17,MATCH($A13,'ImpactOutcome_Import-Export'!$B$7:$B$17,0))),""))</f>
        <v/>
      </c>
      <c r="H13" s="1058" t="str">
        <f>IF(B13="","",IFERROR(IF(INDEX('ImpactOutcome_Import-Export'!O$7:O$17,MATCH($A13,'ImpactOutcome_Import-Export'!$B$7:$B$17,0))="","",INDEX('ImpactOutcome_Import-Export'!O$7:O$17,MATCH($A13,'ImpactOutcome_Import-Export'!$B$7:$B$17,0))),""))</f>
        <v/>
      </c>
      <c r="I13" s="1056" t="str">
        <f>IF(B13="","",IFERROR(IF(INDEX('ImpactOutcome_Import-Export'!P$7:P$17,MATCH($A13,'ImpactOutcome_Import-Export'!$B$7:$B$17,0))="","",INDEX('ImpactOutcome_Import-Export'!P$7:P$17,MATCH($A13,'ImpactOutcome_Import-Export'!$B$7:$B$17,0))),""))</f>
        <v>2019</v>
      </c>
      <c r="J13" s="1059">
        <f>IF(B13="","",IFERROR(IF(INDEX('ImpactOutcome_Import-Export'!Q$7:Q$17,MATCH($A13,'ImpactOutcome_Import-Export'!$B$7:$B$17,0))="","",INDEX('ImpactOutcome_Import-Export'!Q$7:Q$17,MATCH($A13,'ImpactOutcome_Import-Export'!$B$7:$B$17,0))),""))</f>
        <v>43875</v>
      </c>
      <c r="K13" s="1056" t="str">
        <f>IF(B13="","",IFERROR(IF(INDEX('ImpactOutcome_Import-Export'!R$7:R$17,MATCH($A13,'ImpactOutcome_Import-Export'!$B$7:$B$17,0))="","",INDEX('ImpactOutcome_Import-Export'!R$7:R$17,MATCH($A13,'ImpactOutcome_Import-Export'!$B$7:$B$17,0))),""))</f>
        <v/>
      </c>
      <c r="L13" s="1152">
        <v>4.4000000000000004</v>
      </c>
      <c r="M13" s="1152"/>
      <c r="N13" s="1153" t="str">
        <f t="shared" si="2"/>
        <v/>
      </c>
      <c r="O13" s="1154">
        <v>2019</v>
      </c>
      <c r="P13" s="1144" t="s">
        <v>985</v>
      </c>
      <c r="Q13" s="1145" t="s">
        <v>4212</v>
      </c>
      <c r="R13" s="1146" t="str">
        <f t="shared" si="0"/>
        <v>Continue</v>
      </c>
      <c r="S13" s="1144"/>
      <c r="T13" s="1152"/>
      <c r="U13" s="1152"/>
      <c r="V13" s="1153" t="str">
        <f t="shared" si="3"/>
        <v/>
      </c>
      <c r="W13" s="1154"/>
      <c r="X13" s="1144"/>
      <c r="Y13" s="1145"/>
      <c r="Z13" s="1146" t="str">
        <f t="shared" si="4"/>
        <v>No Results Reported</v>
      </c>
      <c r="AA13" s="1152"/>
      <c r="AB13" s="1152"/>
      <c r="AC13" s="1153" t="str">
        <f t="shared" si="5"/>
        <v/>
      </c>
      <c r="AD13" s="1145"/>
      <c r="AE13" s="1147" t="str">
        <f t="shared" si="6"/>
        <v>No Results Reported</v>
      </c>
    </row>
    <row r="14" spans="1:32" ht="354.75" customHeight="1" x14ac:dyDescent="0.2">
      <c r="A14" s="998" t="str">
        <f>IFERROR(IF(INDEX(Impactlist,MATCH(0,INDEX(COUNTIF(A$10:A13,Impactlist),0,0),0))&lt;&gt;"",INDEX(Impactlist,MATCH(0,INDEX(COUNTIF(A$10:A13,Impactlist),0,0),0)),INDEX(Outcomelist,MATCH(0,INDEX(COUNTIF(A$10:A13,Outcomelist),0,0),0))),"")</f>
        <v>1Outcome</v>
      </c>
      <c r="B14" s="1053" t="str">
        <f>IFERROR(INDEX('ImpactOutcome_Import-Export'!D$7:D$204,MATCH($A14,'ImpactOutcome_Import-Export'!$B$7:$B$204,0)),"")</f>
        <v>Outcome</v>
      </c>
      <c r="C14" s="1054" t="str">
        <f>IF(B14="","",IFERROR(INDEX('ImpactOutcome_Import-Export'!F$7:F$17,MATCH($A14,'ImpactOutcome_Import-Export'!$B$7:$B$17,0)),""))</f>
        <v>TB O-4(M): Tasa de éxito del tratamiento de TB-RR y/o TB-MDR: Porcentaje de casos TB-RR y/o TB-MR que fueron tratados exitosamente</v>
      </c>
      <c r="D14" s="1055" t="str">
        <f>IF(B14="","",IFERROR(IF(INDEX('ImpactOutcome_Import-Export'!K$7:K$17,MATCH($A14,'ImpactOutcome_Import-Export'!$B$7:$B$17,0))="","",INDEX('ImpactOutcome_Import-Export'!K$7:K$17,MATCH($A14,'ImpactOutcome_Import-Export'!$B$7:$B$17,0))),""))</f>
        <v>55.7%</v>
      </c>
      <c r="E14" s="1056" t="str">
        <f>IF(B14="","",IFERROR(IF(INDEX('ImpactOutcome_Import-Export'!L$7:L$17,MATCH($A14,'ImpactOutcome_Import-Export'!$B$7:$B$17,0))="","",INDEX('ImpactOutcome_Import-Export'!L$7:L$17,MATCH($A14,'ImpactOutcome_Import-Export'!$B$7:$B$17,0))),""))</f>
        <v>2015</v>
      </c>
      <c r="F14" s="1057" t="str">
        <f>IF(B14="","",IFERROR(IF(INDEX('ImpactOutcome_Import-Export'!M$7:M$17,MATCH($A14,'ImpactOutcome_Import-Export'!$B$7:$B$17,0))="","",INDEX('ImpactOutcome_Import-Export'!M$7:M$17,MATCH($A14,'ImpactOutcome_Import-Export'!$B$7:$B$17,0))),""))</f>
        <v/>
      </c>
      <c r="G14" s="1057" t="str">
        <f>IF(B14="","",IFERROR(IF(INDEX('ImpactOutcome_Import-Export'!N$7:N$17,MATCH($A14,'ImpactOutcome_Import-Export'!$B$7:$B$17,0))="","",INDEX('ImpactOutcome_Import-Export'!N$7:N$17,MATCH($A14,'ImpactOutcome_Import-Export'!$B$7:$B$17,0))),""))</f>
        <v/>
      </c>
      <c r="H14" s="1058">
        <f>IF(B14="","",IFERROR(IF(INDEX('ImpactOutcome_Import-Export'!O$7:O$17,MATCH($A14,'ImpactOutcome_Import-Export'!$B$7:$B$17,0))="","",INDEX('ImpactOutcome_Import-Export'!O$7:O$17,MATCH($A14,'ImpactOutcome_Import-Export'!$B$7:$B$17,0))),""))</f>
        <v>66.599999999999994</v>
      </c>
      <c r="I14" s="1056" t="str">
        <f>IF(B14="","",IFERROR(IF(INDEX('ImpactOutcome_Import-Export'!P$7:P$17,MATCH($A14,'ImpactOutcome_Import-Export'!$B$7:$B$17,0))="","",INDEX('ImpactOutcome_Import-Export'!P$7:P$17,MATCH($A14,'ImpactOutcome_Import-Export'!$B$7:$B$17,0))),""))</f>
        <v>2020</v>
      </c>
      <c r="J14" s="1059">
        <f>IF(B14="","",IFERROR(IF(INDEX('ImpactOutcome_Import-Export'!Q$7:Q$17,MATCH($A14,'ImpactOutcome_Import-Export'!$B$7:$B$17,0))="","",INDEX('ImpactOutcome_Import-Export'!Q$7:Q$17,MATCH($A14,'ImpactOutcome_Import-Export'!$B$7:$B$17,0))),""))</f>
        <v>44256</v>
      </c>
      <c r="K14" s="1056" t="str">
        <f>IF(B14="","",IFERROR(IF(INDEX('ImpactOutcome_Import-Export'!R$7:R$17,MATCH($A14,'ImpactOutcome_Import-Export'!$B$7:$B$17,0))="","",INDEX('ImpactOutcome_Import-Export'!R$7:R$17,MATCH($A14,'ImpactOutcome_Import-Export'!$B$7:$B$17,0))),""))</f>
        <v/>
      </c>
      <c r="L14" s="1152">
        <v>836</v>
      </c>
      <c r="M14" s="1152">
        <v>1341</v>
      </c>
      <c r="N14" s="1153">
        <f t="shared" si="2"/>
        <v>62.341536167039521</v>
      </c>
      <c r="O14" s="1154">
        <v>2017</v>
      </c>
      <c r="P14" s="1144" t="s">
        <v>985</v>
      </c>
      <c r="Q14" s="1145" t="s">
        <v>4186</v>
      </c>
      <c r="R14" s="1146" t="str">
        <f t="shared" si="0"/>
        <v>Continue</v>
      </c>
      <c r="S14" s="1144"/>
      <c r="T14" s="1152"/>
      <c r="U14" s="1152"/>
      <c r="V14" s="1153" t="str">
        <f t="shared" si="3"/>
        <v/>
      </c>
      <c r="W14" s="1154"/>
      <c r="X14" s="1144"/>
      <c r="Y14" s="1145"/>
      <c r="Z14" s="1146" t="str">
        <f t="shared" si="4"/>
        <v>No Results Reported</v>
      </c>
      <c r="AA14" s="1152"/>
      <c r="AB14" s="1152"/>
      <c r="AC14" s="1153" t="str">
        <f t="shared" si="5"/>
        <v/>
      </c>
      <c r="AD14" s="1145"/>
      <c r="AE14" s="1147" t="str">
        <f t="shared" si="6"/>
        <v>No Results Reported</v>
      </c>
    </row>
    <row r="15" spans="1:32" ht="60" customHeight="1" x14ac:dyDescent="0.2">
      <c r="A15" s="998">
        <f>IFERROR(IF(INDEX(Impactlist,MATCH(0,INDEX(COUNTIF(A$10:A14,Impactlist),0,0),0))&lt;&gt;"",INDEX(Impactlist,MATCH(0,INDEX(COUNTIF(A$10:A14,Impactlist),0,0),0)),INDEX(Outcomelist,MATCH(0,INDEX(COUNTIF(A$10:A14,Outcomelist),0,0),0))),"")</f>
        <v>0</v>
      </c>
      <c r="B15" s="1053" t="str">
        <f>IFERROR(INDEX('ImpactOutcome_Import-Export'!D$7:D$204,MATCH($A15,'ImpactOutcome_Import-Export'!$B$7:$B$204,0)),"")</f>
        <v/>
      </c>
      <c r="C15" s="1054" t="str">
        <f>IF(B15="","",IFERROR(INDEX('ImpactOutcome_Import-Export'!F$7:F$17,MATCH($A15,'ImpactOutcome_Import-Export'!$B$7:$B$17,0)),""))</f>
        <v/>
      </c>
      <c r="D15" s="1055" t="str">
        <f>IF(B15="","",IFERROR(IF(INDEX('ImpactOutcome_Import-Export'!K$7:K$17,MATCH($A15,'ImpactOutcome_Import-Export'!$B$7:$B$17,0))="","",INDEX('ImpactOutcome_Import-Export'!K$7:K$17,MATCH($A15,'ImpactOutcome_Import-Export'!$B$7:$B$17,0))),""))</f>
        <v/>
      </c>
      <c r="E15" s="1056" t="str">
        <f>IF(B15="","",IFERROR(IF(INDEX('ImpactOutcome_Import-Export'!L$7:L$17,MATCH($A15,'ImpactOutcome_Import-Export'!$B$7:$B$17,0))="","",INDEX('ImpactOutcome_Import-Export'!L$7:L$17,MATCH($A15,'ImpactOutcome_Import-Export'!$B$7:$B$17,0))),""))</f>
        <v/>
      </c>
      <c r="F15" s="1057" t="str">
        <f>IF(B15="","",IFERROR(IF(INDEX('ImpactOutcome_Import-Export'!M$7:M$17,MATCH($A15,'ImpactOutcome_Import-Export'!$B$7:$B$17,0))="","",INDEX('ImpactOutcome_Import-Export'!M$7:M$17,MATCH($A15,'ImpactOutcome_Import-Export'!$B$7:$B$17,0))),""))</f>
        <v/>
      </c>
      <c r="G15" s="1057" t="str">
        <f>IF(B15="","",IFERROR(IF(INDEX('ImpactOutcome_Import-Export'!N$7:N$17,MATCH($A15,'ImpactOutcome_Import-Export'!$B$7:$B$17,0))="","",INDEX('ImpactOutcome_Import-Export'!N$7:N$17,MATCH($A15,'ImpactOutcome_Import-Export'!$B$7:$B$17,0))),""))</f>
        <v/>
      </c>
      <c r="H15" s="1058" t="str">
        <f>IF(B15="","",IFERROR(IF(INDEX('ImpactOutcome_Import-Export'!O$7:O$17,MATCH($A15,'ImpactOutcome_Import-Export'!$B$7:$B$17,0))="","",INDEX('ImpactOutcome_Import-Export'!O$7:O$17,MATCH($A15,'ImpactOutcome_Import-Export'!$B$7:$B$17,0))),""))</f>
        <v/>
      </c>
      <c r="I15" s="1056" t="str">
        <f>IF(B15="","",IFERROR(IF(INDEX('ImpactOutcome_Import-Export'!P$7:P$17,MATCH($A15,'ImpactOutcome_Import-Export'!$B$7:$B$17,0))="","",INDEX('ImpactOutcome_Import-Export'!P$7:P$17,MATCH($A15,'ImpactOutcome_Import-Export'!$B$7:$B$17,0))),""))</f>
        <v/>
      </c>
      <c r="J15" s="1059" t="str">
        <f>IF(B15="","",IFERROR(IF(INDEX('ImpactOutcome_Import-Export'!Q$7:Q$17,MATCH($A15,'ImpactOutcome_Import-Export'!$B$7:$B$17,0))="","",INDEX('ImpactOutcome_Import-Export'!Q$7:Q$17,MATCH($A15,'ImpactOutcome_Import-Export'!$B$7:$B$17,0))),""))</f>
        <v/>
      </c>
      <c r="K15" s="1056" t="str">
        <f>IF(B15="","",IFERROR(IF(INDEX('ImpactOutcome_Import-Export'!R$7:R$17,MATCH($A15,'ImpactOutcome_Import-Export'!$B$7:$B$17,0))="","",INDEX('ImpactOutcome_Import-Export'!R$7:R$17,MATCH($A15,'ImpactOutcome_Import-Export'!$B$7:$B$17,0))),""))</f>
        <v/>
      </c>
      <c r="L15" s="1152"/>
      <c r="M15" s="1152"/>
      <c r="N15" s="1153" t="str">
        <f t="shared" si="2"/>
        <v/>
      </c>
      <c r="O15" s="1154"/>
      <c r="P15" s="1144"/>
      <c r="Q15" s="1145"/>
      <c r="R15" s="1146" t="str">
        <f t="shared" si="0"/>
        <v/>
      </c>
      <c r="S15" s="1144"/>
      <c r="T15" s="1152"/>
      <c r="U15" s="1152"/>
      <c r="V15" s="1153" t="str">
        <f t="shared" si="3"/>
        <v/>
      </c>
      <c r="W15" s="1154"/>
      <c r="X15" s="1144"/>
      <c r="Y15" s="1145"/>
      <c r="Z15" s="1146" t="str">
        <f t="shared" si="4"/>
        <v/>
      </c>
      <c r="AA15" s="1152"/>
      <c r="AB15" s="1152"/>
      <c r="AC15" s="1153" t="str">
        <f t="shared" si="5"/>
        <v/>
      </c>
      <c r="AD15" s="1145"/>
      <c r="AE15" s="1147" t="str">
        <f t="shared" si="6"/>
        <v/>
      </c>
    </row>
    <row r="16" spans="1:32" ht="60" customHeight="1" x14ac:dyDescent="0.2">
      <c r="A16" s="998" t="str">
        <f>IFERROR(IF(INDEX(Impactlist,MATCH(0,INDEX(COUNTIF(A$10:A15,Impactlist),0,0),0))&lt;&gt;"",INDEX(Impactlist,MATCH(0,INDEX(COUNTIF(A$10:A15,Impactlist),0,0),0)),INDEX(Outcomelist,MATCH(0,INDEX(COUNTIF(A$10:A15,Outcomelist),0,0),0))),"")</f>
        <v/>
      </c>
      <c r="B16" s="1053" t="str">
        <f>IFERROR(INDEX('ImpactOutcome_Import-Export'!D$7:D$204,MATCH($A16,'ImpactOutcome_Import-Export'!$B$7:$B$204,0)),"")</f>
        <v/>
      </c>
      <c r="C16" s="1054" t="str">
        <f>IF(B16="","",IFERROR(INDEX('ImpactOutcome_Import-Export'!F$7:F$17,MATCH($A16,'ImpactOutcome_Import-Export'!$B$7:$B$17,0)),""))</f>
        <v/>
      </c>
      <c r="D16" s="1055" t="str">
        <f>IF(B16="","",IFERROR(IF(INDEX('ImpactOutcome_Import-Export'!K$7:K$17,MATCH($A16,'ImpactOutcome_Import-Export'!$B$7:$B$17,0))="","",INDEX('ImpactOutcome_Import-Export'!K$7:K$17,MATCH($A16,'ImpactOutcome_Import-Export'!$B$7:$B$17,0))),""))</f>
        <v/>
      </c>
      <c r="E16" s="1056" t="str">
        <f>IF(B16="","",IFERROR(IF(INDEX('ImpactOutcome_Import-Export'!L$7:L$17,MATCH($A16,'ImpactOutcome_Import-Export'!$B$7:$B$17,0))="","",INDEX('ImpactOutcome_Import-Export'!L$7:L$17,MATCH($A16,'ImpactOutcome_Import-Export'!$B$7:$B$17,0))),""))</f>
        <v/>
      </c>
      <c r="F16" s="1057" t="str">
        <f>IF(B16="","",IFERROR(IF(INDEX('ImpactOutcome_Import-Export'!M$7:M$17,MATCH($A16,'ImpactOutcome_Import-Export'!$B$7:$B$17,0))="","",INDEX('ImpactOutcome_Import-Export'!M$7:M$17,MATCH($A16,'ImpactOutcome_Import-Export'!$B$7:$B$17,0))),""))</f>
        <v/>
      </c>
      <c r="G16" s="1057" t="str">
        <f>IF(B16="","",IFERROR(IF(INDEX('ImpactOutcome_Import-Export'!N$7:N$17,MATCH($A16,'ImpactOutcome_Import-Export'!$B$7:$B$17,0))="","",INDEX('ImpactOutcome_Import-Export'!N$7:N$17,MATCH($A16,'ImpactOutcome_Import-Export'!$B$7:$B$17,0))),""))</f>
        <v/>
      </c>
      <c r="H16" s="1058" t="str">
        <f>IF(B16="","",IFERROR(IF(INDEX('ImpactOutcome_Import-Export'!O$7:O$17,MATCH($A16,'ImpactOutcome_Import-Export'!$B$7:$B$17,0))="","",INDEX('ImpactOutcome_Import-Export'!O$7:O$17,MATCH($A16,'ImpactOutcome_Import-Export'!$B$7:$B$17,0))),""))</f>
        <v/>
      </c>
      <c r="I16" s="1056" t="str">
        <f>IF(B16="","",IFERROR(IF(INDEX('ImpactOutcome_Import-Export'!P$7:P$17,MATCH($A16,'ImpactOutcome_Import-Export'!$B$7:$B$17,0))="","",INDEX('ImpactOutcome_Import-Export'!P$7:P$17,MATCH($A16,'ImpactOutcome_Import-Export'!$B$7:$B$17,0))),""))</f>
        <v/>
      </c>
      <c r="J16" s="1059" t="str">
        <f>IF(B16="","",IFERROR(IF(INDEX('ImpactOutcome_Import-Export'!Q$7:Q$17,MATCH($A16,'ImpactOutcome_Import-Export'!$B$7:$B$17,0))="","",INDEX('ImpactOutcome_Import-Export'!Q$7:Q$17,MATCH($A16,'ImpactOutcome_Import-Export'!$B$7:$B$17,0))),""))</f>
        <v/>
      </c>
      <c r="K16" s="1056" t="str">
        <f>IF(B16="","",IFERROR(IF(INDEX('ImpactOutcome_Import-Export'!R$7:R$17,MATCH($A16,'ImpactOutcome_Import-Export'!$B$7:$B$17,0))="","",INDEX('ImpactOutcome_Import-Export'!R$7:R$17,MATCH($A16,'ImpactOutcome_Import-Export'!$B$7:$B$17,0))),""))</f>
        <v/>
      </c>
      <c r="L16" s="1152"/>
      <c r="M16" s="1152"/>
      <c r="N16" s="1153" t="str">
        <f t="shared" si="2"/>
        <v/>
      </c>
      <c r="O16" s="1154"/>
      <c r="P16" s="1144"/>
      <c r="Q16" s="1145"/>
      <c r="R16" s="1146" t="str">
        <f t="shared" si="0"/>
        <v/>
      </c>
      <c r="S16" s="1144"/>
      <c r="T16" s="1152"/>
      <c r="U16" s="1152"/>
      <c r="V16" s="1153" t="str">
        <f t="shared" si="3"/>
        <v/>
      </c>
      <c r="W16" s="1154"/>
      <c r="X16" s="1144"/>
      <c r="Y16" s="1145"/>
      <c r="Z16" s="1146" t="str">
        <f t="shared" si="4"/>
        <v/>
      </c>
      <c r="AA16" s="1152"/>
      <c r="AB16" s="1152"/>
      <c r="AC16" s="1153" t="str">
        <f t="shared" si="5"/>
        <v/>
      </c>
      <c r="AD16" s="1145"/>
      <c r="AE16" s="1147" t="str">
        <f t="shared" si="6"/>
        <v/>
      </c>
    </row>
    <row r="17" spans="1:31" ht="60" customHeight="1" x14ac:dyDescent="0.2">
      <c r="A17" s="998" t="str">
        <f>IFERROR(IF(INDEX(Impactlist,MATCH(0,INDEX(COUNTIF(A$10:A16,Impactlist),0,0),0))&lt;&gt;"",INDEX(Impactlist,MATCH(0,INDEX(COUNTIF(A$10:A16,Impactlist),0,0),0)),INDEX(Outcomelist,MATCH(0,INDEX(COUNTIF(A$10:A16,Outcomelist),0,0),0))),"")</f>
        <v/>
      </c>
      <c r="B17" s="1053" t="str">
        <f>IFERROR(INDEX('ImpactOutcome_Import-Export'!D$7:D$204,MATCH($A17,'ImpactOutcome_Import-Export'!$B$7:$B$204,0)),"")</f>
        <v/>
      </c>
      <c r="C17" s="1054" t="str">
        <f>IF(B17="","",IFERROR(INDEX('ImpactOutcome_Import-Export'!F$7:F$17,MATCH($A17,'ImpactOutcome_Import-Export'!$B$7:$B$17,0)),""))</f>
        <v/>
      </c>
      <c r="D17" s="1055" t="str">
        <f>IF(B17="","",IFERROR(IF(INDEX('ImpactOutcome_Import-Export'!K$7:K$17,MATCH($A17,'ImpactOutcome_Import-Export'!$B$7:$B$17,0))="","",INDEX('ImpactOutcome_Import-Export'!K$7:K$17,MATCH($A17,'ImpactOutcome_Import-Export'!$B$7:$B$17,0))),""))</f>
        <v/>
      </c>
      <c r="E17" s="1056" t="str">
        <f>IF(B17="","",IFERROR(IF(INDEX('ImpactOutcome_Import-Export'!L$7:L$17,MATCH($A17,'ImpactOutcome_Import-Export'!$B$7:$B$17,0))="","",INDEX('ImpactOutcome_Import-Export'!L$7:L$17,MATCH($A17,'ImpactOutcome_Import-Export'!$B$7:$B$17,0))),""))</f>
        <v/>
      </c>
      <c r="F17" s="1057" t="str">
        <f>IF(B17="","",IFERROR(IF(INDEX('ImpactOutcome_Import-Export'!M$7:M$17,MATCH($A17,'ImpactOutcome_Import-Export'!$B$7:$B$17,0))="","",INDEX('ImpactOutcome_Import-Export'!M$7:M$17,MATCH($A17,'ImpactOutcome_Import-Export'!$B$7:$B$17,0))),""))</f>
        <v/>
      </c>
      <c r="G17" s="1057" t="str">
        <f>IF(B17="","",IFERROR(IF(INDEX('ImpactOutcome_Import-Export'!N$7:N$17,MATCH($A17,'ImpactOutcome_Import-Export'!$B$7:$B$17,0))="","",INDEX('ImpactOutcome_Import-Export'!N$7:N$17,MATCH($A17,'ImpactOutcome_Import-Export'!$B$7:$B$17,0))),""))</f>
        <v/>
      </c>
      <c r="H17" s="1058" t="str">
        <f>IF(B17="","",IFERROR(IF(INDEX('ImpactOutcome_Import-Export'!O$7:O$17,MATCH($A17,'ImpactOutcome_Import-Export'!$B$7:$B$17,0))="","",INDEX('ImpactOutcome_Import-Export'!O$7:O$17,MATCH($A17,'ImpactOutcome_Import-Export'!$B$7:$B$17,0))),""))</f>
        <v/>
      </c>
      <c r="I17" s="1056" t="str">
        <f>IF(B17="","",IFERROR(IF(INDEX('ImpactOutcome_Import-Export'!P$7:P$17,MATCH($A17,'ImpactOutcome_Import-Export'!$B$7:$B$17,0))="","",INDEX('ImpactOutcome_Import-Export'!P$7:P$17,MATCH($A17,'ImpactOutcome_Import-Export'!$B$7:$B$17,0))),""))</f>
        <v/>
      </c>
      <c r="J17" s="1059" t="str">
        <f>IF(B17="","",IFERROR(IF(INDEX('ImpactOutcome_Import-Export'!Q$7:Q$17,MATCH($A17,'ImpactOutcome_Import-Export'!$B$7:$B$17,0))="","",INDEX('ImpactOutcome_Import-Export'!Q$7:Q$17,MATCH($A17,'ImpactOutcome_Import-Export'!$B$7:$B$17,0))),""))</f>
        <v/>
      </c>
      <c r="K17" s="1056" t="str">
        <f>IF(B17="","",IFERROR(IF(INDEX('ImpactOutcome_Import-Export'!R$7:R$17,MATCH($A17,'ImpactOutcome_Import-Export'!$B$7:$B$17,0))="","",INDEX('ImpactOutcome_Import-Export'!R$7:R$17,MATCH($A17,'ImpactOutcome_Import-Export'!$B$7:$B$17,0))),""))</f>
        <v/>
      </c>
      <c r="L17" s="1152"/>
      <c r="M17" s="1152"/>
      <c r="N17" s="1153" t="str">
        <f t="shared" si="2"/>
        <v/>
      </c>
      <c r="O17" s="1154"/>
      <c r="P17" s="1144"/>
      <c r="Q17" s="1145"/>
      <c r="R17" s="1146" t="str">
        <f t="shared" si="0"/>
        <v/>
      </c>
      <c r="S17" s="1144"/>
      <c r="T17" s="1152"/>
      <c r="U17" s="1152"/>
      <c r="V17" s="1153" t="str">
        <f t="shared" si="3"/>
        <v/>
      </c>
      <c r="W17" s="1154"/>
      <c r="X17" s="1144"/>
      <c r="Y17" s="1145"/>
      <c r="Z17" s="1146" t="str">
        <f t="shared" si="4"/>
        <v/>
      </c>
      <c r="AA17" s="1152"/>
      <c r="AB17" s="1152"/>
      <c r="AC17" s="1153" t="str">
        <f t="shared" si="5"/>
        <v/>
      </c>
      <c r="AD17" s="1145"/>
      <c r="AE17" s="1147" t="str">
        <f t="shared" si="6"/>
        <v/>
      </c>
    </row>
    <row r="18" spans="1:31" ht="60" customHeight="1" x14ac:dyDescent="0.2">
      <c r="A18" s="998" t="str">
        <f>IFERROR(IF(INDEX(Impactlist,MATCH(0,INDEX(COUNTIF(A$10:A17,Impactlist),0,0),0))&lt;&gt;"",INDEX(Impactlist,MATCH(0,INDEX(COUNTIF(A$10:A17,Impactlist),0,0),0)),INDEX(Outcomelist,MATCH(0,INDEX(COUNTIF(A$10:A17,Outcomelist),0,0),0))),"")</f>
        <v/>
      </c>
      <c r="B18" s="1053" t="str">
        <f>IFERROR(INDEX('ImpactOutcome_Import-Export'!D$7:D$204,MATCH($A18,'ImpactOutcome_Import-Export'!$B$7:$B$204,0)),"")</f>
        <v/>
      </c>
      <c r="C18" s="1054" t="str">
        <f>IF(B18="","",IFERROR(INDEX('ImpactOutcome_Import-Export'!F$7:F$17,MATCH($A18,'ImpactOutcome_Import-Export'!$B$7:$B$17,0)),""))</f>
        <v/>
      </c>
      <c r="D18" s="1055" t="str">
        <f>IF(B18="","",IFERROR(IF(INDEX('ImpactOutcome_Import-Export'!K$7:K$17,MATCH($A18,'ImpactOutcome_Import-Export'!$B$7:$B$17,0))="","",INDEX('ImpactOutcome_Import-Export'!K$7:K$17,MATCH($A18,'ImpactOutcome_Import-Export'!$B$7:$B$17,0))),""))</f>
        <v/>
      </c>
      <c r="E18" s="1056" t="str">
        <f>IF(B18="","",IFERROR(IF(INDEX('ImpactOutcome_Import-Export'!L$7:L$17,MATCH($A18,'ImpactOutcome_Import-Export'!$B$7:$B$17,0))="","",INDEX('ImpactOutcome_Import-Export'!L$7:L$17,MATCH($A18,'ImpactOutcome_Import-Export'!$B$7:$B$17,0))),""))</f>
        <v/>
      </c>
      <c r="F18" s="1057" t="str">
        <f>IF(B18="","",IFERROR(IF(INDEX('ImpactOutcome_Import-Export'!M$7:M$17,MATCH($A18,'ImpactOutcome_Import-Export'!$B$7:$B$17,0))="","",INDEX('ImpactOutcome_Import-Export'!M$7:M$17,MATCH($A18,'ImpactOutcome_Import-Export'!$B$7:$B$17,0))),""))</f>
        <v/>
      </c>
      <c r="G18" s="1057" t="str">
        <f>IF(B18="","",IFERROR(IF(INDEX('ImpactOutcome_Import-Export'!N$7:N$17,MATCH($A18,'ImpactOutcome_Import-Export'!$B$7:$B$17,0))="","",INDEX('ImpactOutcome_Import-Export'!N$7:N$17,MATCH($A18,'ImpactOutcome_Import-Export'!$B$7:$B$17,0))),""))</f>
        <v/>
      </c>
      <c r="H18" s="1058" t="str">
        <f>IF(B18="","",IFERROR(IF(INDEX('ImpactOutcome_Import-Export'!O$7:O$17,MATCH($A18,'ImpactOutcome_Import-Export'!$B$7:$B$17,0))="","",INDEX('ImpactOutcome_Import-Export'!O$7:O$17,MATCH($A18,'ImpactOutcome_Import-Export'!$B$7:$B$17,0))),""))</f>
        <v/>
      </c>
      <c r="I18" s="1056" t="str">
        <f>IF(B18="","",IFERROR(IF(INDEX('ImpactOutcome_Import-Export'!P$7:P$17,MATCH($A18,'ImpactOutcome_Import-Export'!$B$7:$B$17,0))="","",INDEX('ImpactOutcome_Import-Export'!P$7:P$17,MATCH($A18,'ImpactOutcome_Import-Export'!$B$7:$B$17,0))),""))</f>
        <v/>
      </c>
      <c r="J18" s="1059" t="str">
        <f>IF(B18="","",IFERROR(IF(INDEX('ImpactOutcome_Import-Export'!Q$7:Q$17,MATCH($A18,'ImpactOutcome_Import-Export'!$B$7:$B$17,0))="","",INDEX('ImpactOutcome_Import-Export'!Q$7:Q$17,MATCH($A18,'ImpactOutcome_Import-Export'!$B$7:$B$17,0))),""))</f>
        <v/>
      </c>
      <c r="K18" s="1056" t="str">
        <f>IF(B18="","",IFERROR(IF(INDEX('ImpactOutcome_Import-Export'!R$7:R$17,MATCH($A18,'ImpactOutcome_Import-Export'!$B$7:$B$17,0))="","",INDEX('ImpactOutcome_Import-Export'!R$7:R$17,MATCH($A18,'ImpactOutcome_Import-Export'!$B$7:$B$17,0))),""))</f>
        <v/>
      </c>
      <c r="L18" s="1152"/>
      <c r="M18" s="1152"/>
      <c r="N18" s="1153" t="str">
        <f t="shared" si="2"/>
        <v/>
      </c>
      <c r="O18" s="1154"/>
      <c r="P18" s="1144"/>
      <c r="Q18" s="1145"/>
      <c r="R18" s="1146" t="str">
        <f t="shared" si="0"/>
        <v/>
      </c>
      <c r="S18" s="1144"/>
      <c r="T18" s="1152"/>
      <c r="U18" s="1152"/>
      <c r="V18" s="1153" t="str">
        <f t="shared" si="3"/>
        <v/>
      </c>
      <c r="W18" s="1154"/>
      <c r="X18" s="1144"/>
      <c r="Y18" s="1145"/>
      <c r="Z18" s="1146" t="str">
        <f t="shared" si="4"/>
        <v/>
      </c>
      <c r="AA18" s="1152"/>
      <c r="AB18" s="1152"/>
      <c r="AC18" s="1153" t="str">
        <f t="shared" si="5"/>
        <v/>
      </c>
      <c r="AD18" s="1145"/>
      <c r="AE18" s="1147" t="str">
        <f t="shared" si="6"/>
        <v/>
      </c>
    </row>
    <row r="19" spans="1:31" ht="60" customHeight="1" x14ac:dyDescent="0.2">
      <c r="A19" s="998" t="str">
        <f>IFERROR(IF(INDEX(Impactlist,MATCH(0,INDEX(COUNTIF(A$10:A18,Impactlist),0,0),0))&lt;&gt;"",INDEX(Impactlist,MATCH(0,INDEX(COUNTIF(A$10:A18,Impactlist),0,0),0)),INDEX(Outcomelist,MATCH(0,INDEX(COUNTIF(A$10:A18,Outcomelist),0,0),0))),"")</f>
        <v/>
      </c>
      <c r="B19" s="1053" t="str">
        <f>IFERROR(INDEX('ImpactOutcome_Import-Export'!D$7:D$204,MATCH($A19,'ImpactOutcome_Import-Export'!$B$7:$B$204,0)),"")</f>
        <v/>
      </c>
      <c r="C19" s="1054" t="str">
        <f>IF(B19="","",IFERROR(INDEX('ImpactOutcome_Import-Export'!F$7:F$17,MATCH($A19,'ImpactOutcome_Import-Export'!$B$7:$B$17,0)),""))</f>
        <v/>
      </c>
      <c r="D19" s="1055" t="str">
        <f>IF(B19="","",IFERROR(IF(INDEX('ImpactOutcome_Import-Export'!K$7:K$17,MATCH($A19,'ImpactOutcome_Import-Export'!$B$7:$B$17,0))="","",INDEX('ImpactOutcome_Import-Export'!K$7:K$17,MATCH($A19,'ImpactOutcome_Import-Export'!$B$7:$B$17,0))),""))</f>
        <v/>
      </c>
      <c r="E19" s="1056" t="str">
        <f>IF(B19="","",IFERROR(IF(INDEX('ImpactOutcome_Import-Export'!L$7:L$17,MATCH($A19,'ImpactOutcome_Import-Export'!$B$7:$B$17,0))="","",INDEX('ImpactOutcome_Import-Export'!L$7:L$17,MATCH($A19,'ImpactOutcome_Import-Export'!$B$7:$B$17,0))),""))</f>
        <v/>
      </c>
      <c r="F19" s="1057" t="str">
        <f>IF(B19="","",IFERROR(IF(INDEX('ImpactOutcome_Import-Export'!M$7:M$17,MATCH($A19,'ImpactOutcome_Import-Export'!$B$7:$B$17,0))="","",INDEX('ImpactOutcome_Import-Export'!M$7:M$17,MATCH($A19,'ImpactOutcome_Import-Export'!$B$7:$B$17,0))),""))</f>
        <v/>
      </c>
      <c r="G19" s="1057" t="str">
        <f>IF(B19="","",IFERROR(IF(INDEX('ImpactOutcome_Import-Export'!N$7:N$17,MATCH($A19,'ImpactOutcome_Import-Export'!$B$7:$B$17,0))="","",INDEX('ImpactOutcome_Import-Export'!N$7:N$17,MATCH($A19,'ImpactOutcome_Import-Export'!$B$7:$B$17,0))),""))</f>
        <v/>
      </c>
      <c r="H19" s="1058" t="str">
        <f>IF(B19="","",IFERROR(IF(INDEX('ImpactOutcome_Import-Export'!O$7:O$17,MATCH($A19,'ImpactOutcome_Import-Export'!$B$7:$B$17,0))="","",INDEX('ImpactOutcome_Import-Export'!O$7:O$17,MATCH($A19,'ImpactOutcome_Import-Export'!$B$7:$B$17,0))),""))</f>
        <v/>
      </c>
      <c r="I19" s="1056" t="str">
        <f>IF(B19="","",IFERROR(IF(INDEX('ImpactOutcome_Import-Export'!P$7:P$17,MATCH($A19,'ImpactOutcome_Import-Export'!$B$7:$B$17,0))="","",INDEX('ImpactOutcome_Import-Export'!P$7:P$17,MATCH($A19,'ImpactOutcome_Import-Export'!$B$7:$B$17,0))),""))</f>
        <v/>
      </c>
      <c r="J19" s="1059" t="str">
        <f>IF(B19="","",IFERROR(IF(INDEX('ImpactOutcome_Import-Export'!Q$7:Q$17,MATCH($A19,'ImpactOutcome_Import-Export'!$B$7:$B$17,0))="","",INDEX('ImpactOutcome_Import-Export'!Q$7:Q$17,MATCH($A19,'ImpactOutcome_Import-Export'!$B$7:$B$17,0))),""))</f>
        <v/>
      </c>
      <c r="K19" s="1056" t="str">
        <f>IF(B19="","",IFERROR(IF(INDEX('ImpactOutcome_Import-Export'!R$7:R$17,MATCH($A19,'ImpactOutcome_Import-Export'!$B$7:$B$17,0))="","",INDEX('ImpactOutcome_Import-Export'!R$7:R$17,MATCH($A19,'ImpactOutcome_Import-Export'!$B$7:$B$17,0))),""))</f>
        <v/>
      </c>
      <c r="L19" s="1152"/>
      <c r="M19" s="1152"/>
      <c r="N19" s="1153" t="str">
        <f t="shared" si="2"/>
        <v/>
      </c>
      <c r="O19" s="1154"/>
      <c r="P19" s="1144"/>
      <c r="Q19" s="1145"/>
      <c r="R19" s="1146" t="str">
        <f t="shared" si="0"/>
        <v/>
      </c>
      <c r="S19" s="1144"/>
      <c r="T19" s="1152"/>
      <c r="U19" s="1152"/>
      <c r="V19" s="1153" t="str">
        <f t="shared" si="3"/>
        <v/>
      </c>
      <c r="W19" s="1154"/>
      <c r="X19" s="1144"/>
      <c r="Y19" s="1145"/>
      <c r="Z19" s="1146" t="str">
        <f t="shared" si="4"/>
        <v/>
      </c>
      <c r="AA19" s="1152"/>
      <c r="AB19" s="1152"/>
      <c r="AC19" s="1153" t="str">
        <f t="shared" si="5"/>
        <v/>
      </c>
      <c r="AD19" s="1145"/>
      <c r="AE19" s="1147" t="str">
        <f t="shared" si="6"/>
        <v/>
      </c>
    </row>
    <row r="20" spans="1:31" ht="60" customHeight="1" x14ac:dyDescent="0.2">
      <c r="A20" s="998" t="str">
        <f>IFERROR(IF(INDEX(Impactlist,MATCH(0,INDEX(COUNTIF(A$10:A19,Impactlist),0,0),0))&lt;&gt;"",INDEX(Impactlist,MATCH(0,INDEX(COUNTIF(A$10:A19,Impactlist),0,0),0)),INDEX(Outcomelist,MATCH(0,INDEX(COUNTIF(A$10:A19,Outcomelist),0,0),0))),"")</f>
        <v/>
      </c>
      <c r="B20" s="1053" t="str">
        <f>IFERROR(INDEX('ImpactOutcome_Import-Export'!D$7:D$204,MATCH($A20,'ImpactOutcome_Import-Export'!$B$7:$B$204,0)),"")</f>
        <v/>
      </c>
      <c r="C20" s="1054" t="str">
        <f>IF(B20="","",IFERROR(INDEX('ImpactOutcome_Import-Export'!F$7:F$17,MATCH($A20,'ImpactOutcome_Import-Export'!$B$7:$B$17,0)),""))</f>
        <v/>
      </c>
      <c r="D20" s="1055" t="str">
        <f>IF(B20="","",IFERROR(IF(INDEX('ImpactOutcome_Import-Export'!K$7:K$17,MATCH($A20,'ImpactOutcome_Import-Export'!$B$7:$B$17,0))="","",INDEX('ImpactOutcome_Import-Export'!K$7:K$17,MATCH($A20,'ImpactOutcome_Import-Export'!$B$7:$B$17,0))),""))</f>
        <v/>
      </c>
      <c r="E20" s="1056" t="str">
        <f>IF(B20="","",IFERROR(IF(INDEX('ImpactOutcome_Import-Export'!L$7:L$17,MATCH($A20,'ImpactOutcome_Import-Export'!$B$7:$B$17,0))="","",INDEX('ImpactOutcome_Import-Export'!L$7:L$17,MATCH($A20,'ImpactOutcome_Import-Export'!$B$7:$B$17,0))),""))</f>
        <v/>
      </c>
      <c r="F20" s="1057" t="str">
        <f>IF(B20="","",IFERROR(IF(INDEX('ImpactOutcome_Import-Export'!M$7:M$17,MATCH($A20,'ImpactOutcome_Import-Export'!$B$7:$B$17,0))="","",INDEX('ImpactOutcome_Import-Export'!M$7:M$17,MATCH($A20,'ImpactOutcome_Import-Export'!$B$7:$B$17,0))),""))</f>
        <v/>
      </c>
      <c r="G20" s="1057" t="str">
        <f>IF(B20="","",IFERROR(IF(INDEX('ImpactOutcome_Import-Export'!N$7:N$17,MATCH($A20,'ImpactOutcome_Import-Export'!$B$7:$B$17,0))="","",INDEX('ImpactOutcome_Import-Export'!N$7:N$17,MATCH($A20,'ImpactOutcome_Import-Export'!$B$7:$B$17,0))),""))</f>
        <v/>
      </c>
      <c r="H20" s="1058" t="str">
        <f>IF(B20="","",IFERROR(IF(INDEX('ImpactOutcome_Import-Export'!O$7:O$17,MATCH($A20,'ImpactOutcome_Import-Export'!$B$7:$B$17,0))="","",INDEX('ImpactOutcome_Import-Export'!O$7:O$17,MATCH($A20,'ImpactOutcome_Import-Export'!$B$7:$B$17,0))),""))</f>
        <v/>
      </c>
      <c r="I20" s="1056" t="str">
        <f>IF(B20="","",IFERROR(IF(INDEX('ImpactOutcome_Import-Export'!P$7:P$17,MATCH($A20,'ImpactOutcome_Import-Export'!$B$7:$B$17,0))="","",INDEX('ImpactOutcome_Import-Export'!P$7:P$17,MATCH($A20,'ImpactOutcome_Import-Export'!$B$7:$B$17,0))),""))</f>
        <v/>
      </c>
      <c r="J20" s="1059" t="str">
        <f>IF(B20="","",IFERROR(IF(INDEX('ImpactOutcome_Import-Export'!Q$7:Q$17,MATCH($A20,'ImpactOutcome_Import-Export'!$B$7:$B$17,0))="","",INDEX('ImpactOutcome_Import-Export'!Q$7:Q$17,MATCH($A20,'ImpactOutcome_Import-Export'!$B$7:$B$17,0))),""))</f>
        <v/>
      </c>
      <c r="K20" s="1056" t="str">
        <f>IF(B20="","",IFERROR(IF(INDEX('ImpactOutcome_Import-Export'!R$7:R$17,MATCH($A20,'ImpactOutcome_Import-Export'!$B$7:$B$17,0))="","",INDEX('ImpactOutcome_Import-Export'!R$7:R$17,MATCH($A20,'ImpactOutcome_Import-Export'!$B$7:$B$17,0))),""))</f>
        <v/>
      </c>
      <c r="L20" s="1152"/>
      <c r="M20" s="1152"/>
      <c r="N20" s="1153" t="str">
        <f t="shared" si="2"/>
        <v/>
      </c>
      <c r="O20" s="1154"/>
      <c r="P20" s="1144"/>
      <c r="Q20" s="1145"/>
      <c r="R20" s="1146" t="str">
        <f t="shared" si="0"/>
        <v/>
      </c>
      <c r="S20" s="1144"/>
      <c r="T20" s="1152"/>
      <c r="U20" s="1152"/>
      <c r="V20" s="1153" t="str">
        <f t="shared" si="3"/>
        <v/>
      </c>
      <c r="W20" s="1154"/>
      <c r="X20" s="1144"/>
      <c r="Y20" s="1145"/>
      <c r="Z20" s="1146" t="str">
        <f t="shared" si="4"/>
        <v/>
      </c>
      <c r="AA20" s="1152"/>
      <c r="AB20" s="1152"/>
      <c r="AC20" s="1153" t="str">
        <f t="shared" si="5"/>
        <v/>
      </c>
      <c r="AD20" s="1145"/>
      <c r="AE20" s="1147" t="str">
        <f t="shared" si="6"/>
        <v/>
      </c>
    </row>
    <row r="21" spans="1:31" ht="60" customHeight="1" x14ac:dyDescent="0.2">
      <c r="A21" s="998" t="str">
        <f>IFERROR(IF(INDEX(Impactlist,MATCH(0,INDEX(COUNTIF(A$10:A20,Impactlist),0,0),0))&lt;&gt;"",INDEX(Impactlist,MATCH(0,INDEX(COUNTIF(A$10:A20,Impactlist),0,0),0)),INDEX(Outcomelist,MATCH(0,INDEX(COUNTIF(A$10:A20,Outcomelist),0,0),0))),"")</f>
        <v/>
      </c>
      <c r="B21" s="1053" t="str">
        <f>IFERROR(INDEX('ImpactOutcome_Import-Export'!D$7:D$204,MATCH($A21,'ImpactOutcome_Import-Export'!$B$7:$B$204,0)),"")</f>
        <v/>
      </c>
      <c r="C21" s="1054" t="str">
        <f>IF(B21="","",IFERROR(INDEX('ImpactOutcome_Import-Export'!F$7:F$17,MATCH($A21,'ImpactOutcome_Import-Export'!$B$7:$B$17,0)),""))</f>
        <v/>
      </c>
      <c r="D21" s="1055" t="str">
        <f>IF(B21="","",IFERROR(IF(INDEX('ImpactOutcome_Import-Export'!K$7:K$17,MATCH($A21,'ImpactOutcome_Import-Export'!$B$7:$B$17,0))="","",INDEX('ImpactOutcome_Import-Export'!K$7:K$17,MATCH($A21,'ImpactOutcome_Import-Export'!$B$7:$B$17,0))),""))</f>
        <v/>
      </c>
      <c r="E21" s="1056" t="str">
        <f>IF(B21="","",IFERROR(IF(INDEX('ImpactOutcome_Import-Export'!L$7:L$17,MATCH($A21,'ImpactOutcome_Import-Export'!$B$7:$B$17,0))="","",INDEX('ImpactOutcome_Import-Export'!L$7:L$17,MATCH($A21,'ImpactOutcome_Import-Export'!$B$7:$B$17,0))),""))</f>
        <v/>
      </c>
      <c r="F21" s="1057" t="str">
        <f>IF(B21="","",IFERROR(IF(INDEX('ImpactOutcome_Import-Export'!M$7:M$17,MATCH($A21,'ImpactOutcome_Import-Export'!$B$7:$B$17,0))="","",INDEX('ImpactOutcome_Import-Export'!M$7:M$17,MATCH($A21,'ImpactOutcome_Import-Export'!$B$7:$B$17,0))),""))</f>
        <v/>
      </c>
      <c r="G21" s="1057" t="str">
        <f>IF(B21="","",IFERROR(IF(INDEX('ImpactOutcome_Import-Export'!N$7:N$17,MATCH($A21,'ImpactOutcome_Import-Export'!$B$7:$B$17,0))="","",INDEX('ImpactOutcome_Import-Export'!N$7:N$17,MATCH($A21,'ImpactOutcome_Import-Export'!$B$7:$B$17,0))),""))</f>
        <v/>
      </c>
      <c r="H21" s="1058" t="str">
        <f>IF(B21="","",IFERROR(IF(INDEX('ImpactOutcome_Import-Export'!O$7:O$17,MATCH($A21,'ImpactOutcome_Import-Export'!$B$7:$B$17,0))="","",INDEX('ImpactOutcome_Import-Export'!O$7:O$17,MATCH($A21,'ImpactOutcome_Import-Export'!$B$7:$B$17,0))),""))</f>
        <v/>
      </c>
      <c r="I21" s="1056" t="str">
        <f>IF(B21="","",IFERROR(IF(INDEX('ImpactOutcome_Import-Export'!P$7:P$17,MATCH($A21,'ImpactOutcome_Import-Export'!$B$7:$B$17,0))="","",INDEX('ImpactOutcome_Import-Export'!P$7:P$17,MATCH($A21,'ImpactOutcome_Import-Export'!$B$7:$B$17,0))),""))</f>
        <v/>
      </c>
      <c r="J21" s="1059" t="str">
        <f>IF(B21="","",IFERROR(IF(INDEX('ImpactOutcome_Import-Export'!Q$7:Q$17,MATCH($A21,'ImpactOutcome_Import-Export'!$B$7:$B$17,0))="","",INDEX('ImpactOutcome_Import-Export'!Q$7:Q$17,MATCH($A21,'ImpactOutcome_Import-Export'!$B$7:$B$17,0))),""))</f>
        <v/>
      </c>
      <c r="K21" s="1056" t="str">
        <f>IF(B21="","",IFERROR(IF(INDEX('ImpactOutcome_Import-Export'!R$7:R$17,MATCH($A21,'ImpactOutcome_Import-Export'!$B$7:$B$17,0))="","",INDEX('ImpactOutcome_Import-Export'!R$7:R$17,MATCH($A21,'ImpactOutcome_Import-Export'!$B$7:$B$17,0))),""))</f>
        <v/>
      </c>
      <c r="L21" s="1152"/>
      <c r="M21" s="1152"/>
      <c r="N21" s="1153" t="str">
        <f t="shared" si="2"/>
        <v/>
      </c>
      <c r="O21" s="1154"/>
      <c r="P21" s="1144"/>
      <c r="Q21" s="1145"/>
      <c r="R21" s="1146" t="str">
        <f t="shared" si="0"/>
        <v/>
      </c>
      <c r="S21" s="1144"/>
      <c r="T21" s="1152"/>
      <c r="U21" s="1152"/>
      <c r="V21" s="1153" t="str">
        <f t="shared" si="3"/>
        <v/>
      </c>
      <c r="W21" s="1154"/>
      <c r="X21" s="1144"/>
      <c r="Y21" s="1145"/>
      <c r="Z21" s="1146" t="str">
        <f t="shared" si="4"/>
        <v/>
      </c>
      <c r="AA21" s="1152"/>
      <c r="AB21" s="1152"/>
      <c r="AC21" s="1153" t="str">
        <f t="shared" si="5"/>
        <v/>
      </c>
      <c r="AD21" s="1145"/>
      <c r="AE21" s="1147" t="str">
        <f t="shared" si="6"/>
        <v/>
      </c>
    </row>
    <row r="22" spans="1:31" ht="60" customHeight="1" x14ac:dyDescent="0.2">
      <c r="A22" s="998" t="str">
        <f>IFERROR(IF(INDEX(Impactlist,MATCH(0,INDEX(COUNTIF(A$10:A21,Impactlist),0,0),0))&lt;&gt;"",INDEX(Impactlist,MATCH(0,INDEX(COUNTIF(A$10:A21,Impactlist),0,0),0)),INDEX(Outcomelist,MATCH(0,INDEX(COUNTIF(A$10:A21,Outcomelist),0,0),0))),"")</f>
        <v/>
      </c>
      <c r="B22" s="1053" t="str">
        <f>IFERROR(INDEX('ImpactOutcome_Import-Export'!D$7:D$204,MATCH($A22,'ImpactOutcome_Import-Export'!$B$7:$B$204,0)),"")</f>
        <v/>
      </c>
      <c r="C22" s="1054" t="str">
        <f>IF(B22="","",IFERROR(INDEX('ImpactOutcome_Import-Export'!F$7:F$17,MATCH($A22,'ImpactOutcome_Import-Export'!$B$7:$B$17,0)),""))</f>
        <v/>
      </c>
      <c r="D22" s="1055" t="str">
        <f>IF(B22="","",IFERROR(IF(INDEX('ImpactOutcome_Import-Export'!K$7:K$17,MATCH($A22,'ImpactOutcome_Import-Export'!$B$7:$B$17,0))="","",INDEX('ImpactOutcome_Import-Export'!K$7:K$17,MATCH($A22,'ImpactOutcome_Import-Export'!$B$7:$B$17,0))),""))</f>
        <v/>
      </c>
      <c r="E22" s="1056" t="str">
        <f>IF(B22="","",IFERROR(IF(INDEX('ImpactOutcome_Import-Export'!L$7:L$17,MATCH($A22,'ImpactOutcome_Import-Export'!$B$7:$B$17,0))="","",INDEX('ImpactOutcome_Import-Export'!L$7:L$17,MATCH($A22,'ImpactOutcome_Import-Export'!$B$7:$B$17,0))),""))</f>
        <v/>
      </c>
      <c r="F22" s="1057" t="str">
        <f>IF(B22="","",IFERROR(IF(INDEX('ImpactOutcome_Import-Export'!M$7:M$17,MATCH($A22,'ImpactOutcome_Import-Export'!$B$7:$B$17,0))="","",INDEX('ImpactOutcome_Import-Export'!M$7:M$17,MATCH($A22,'ImpactOutcome_Import-Export'!$B$7:$B$17,0))),""))</f>
        <v/>
      </c>
      <c r="G22" s="1057" t="str">
        <f>IF(B22="","",IFERROR(IF(INDEX('ImpactOutcome_Import-Export'!N$7:N$17,MATCH($A22,'ImpactOutcome_Import-Export'!$B$7:$B$17,0))="","",INDEX('ImpactOutcome_Import-Export'!N$7:N$17,MATCH($A22,'ImpactOutcome_Import-Export'!$B$7:$B$17,0))),""))</f>
        <v/>
      </c>
      <c r="H22" s="1058" t="str">
        <f>IF(B22="","",IFERROR(IF(INDEX('ImpactOutcome_Import-Export'!O$7:O$17,MATCH($A22,'ImpactOutcome_Import-Export'!$B$7:$B$17,0))="","",INDEX('ImpactOutcome_Import-Export'!O$7:O$17,MATCH($A22,'ImpactOutcome_Import-Export'!$B$7:$B$17,0))),""))</f>
        <v/>
      </c>
      <c r="I22" s="1056" t="str">
        <f>IF(B22="","",IFERROR(IF(INDEX('ImpactOutcome_Import-Export'!P$7:P$17,MATCH($A22,'ImpactOutcome_Import-Export'!$B$7:$B$17,0))="","",INDEX('ImpactOutcome_Import-Export'!P$7:P$17,MATCH($A22,'ImpactOutcome_Import-Export'!$B$7:$B$17,0))),""))</f>
        <v/>
      </c>
      <c r="J22" s="1059" t="str">
        <f>IF(B22="","",IFERROR(IF(INDEX('ImpactOutcome_Import-Export'!Q$7:Q$17,MATCH($A22,'ImpactOutcome_Import-Export'!$B$7:$B$17,0))="","",INDEX('ImpactOutcome_Import-Export'!Q$7:Q$17,MATCH($A22,'ImpactOutcome_Import-Export'!$B$7:$B$17,0))),""))</f>
        <v/>
      </c>
      <c r="K22" s="1056" t="str">
        <f>IF(B22="","",IFERROR(IF(INDEX('ImpactOutcome_Import-Export'!R$7:R$17,MATCH($A22,'ImpactOutcome_Import-Export'!$B$7:$B$17,0))="","",INDEX('ImpactOutcome_Import-Export'!R$7:R$17,MATCH($A22,'ImpactOutcome_Import-Export'!$B$7:$B$17,0))),""))</f>
        <v/>
      </c>
      <c r="L22" s="1152"/>
      <c r="M22" s="1152"/>
      <c r="N22" s="1153" t="str">
        <f t="shared" si="2"/>
        <v/>
      </c>
      <c r="O22" s="1154"/>
      <c r="P22" s="1144"/>
      <c r="Q22" s="1145"/>
      <c r="R22" s="1146" t="str">
        <f t="shared" si="0"/>
        <v/>
      </c>
      <c r="S22" s="1144"/>
      <c r="T22" s="1152"/>
      <c r="U22" s="1152"/>
      <c r="V22" s="1153" t="str">
        <f t="shared" si="3"/>
        <v/>
      </c>
      <c r="W22" s="1154"/>
      <c r="X22" s="1144"/>
      <c r="Y22" s="1145"/>
      <c r="Z22" s="1146" t="str">
        <f t="shared" si="4"/>
        <v/>
      </c>
      <c r="AA22" s="1152"/>
      <c r="AB22" s="1152"/>
      <c r="AC22" s="1153" t="str">
        <f t="shared" si="5"/>
        <v/>
      </c>
      <c r="AD22" s="1145"/>
      <c r="AE22" s="1147" t="str">
        <f t="shared" si="6"/>
        <v/>
      </c>
    </row>
    <row r="23" spans="1:31" ht="60" customHeight="1" x14ac:dyDescent="0.2">
      <c r="A23" s="998" t="str">
        <f>IFERROR(IF(INDEX(Impactlist,MATCH(0,INDEX(COUNTIF(A$10:A22,Impactlist),0,0),0))&lt;&gt;"",INDEX(Impactlist,MATCH(0,INDEX(COUNTIF(A$10:A22,Impactlist),0,0),0)),INDEX(Outcomelist,MATCH(0,INDEX(COUNTIF(A$10:A22,Outcomelist),0,0),0))),"")</f>
        <v/>
      </c>
      <c r="B23" s="1053" t="str">
        <f>IFERROR(INDEX('ImpactOutcome_Import-Export'!D$7:D$204,MATCH($A23,'ImpactOutcome_Import-Export'!$B$7:$B$204,0)),"")</f>
        <v/>
      </c>
      <c r="C23" s="1054" t="str">
        <f>IF(B23="","",IFERROR(INDEX('ImpactOutcome_Import-Export'!F$7:F$17,MATCH($A23,'ImpactOutcome_Import-Export'!$B$7:$B$17,0)),""))</f>
        <v/>
      </c>
      <c r="D23" s="1055" t="str">
        <f>IF(B23="","",IFERROR(IF(INDEX('ImpactOutcome_Import-Export'!K$7:K$17,MATCH($A23,'ImpactOutcome_Import-Export'!$B$7:$B$17,0))="","",INDEX('ImpactOutcome_Import-Export'!K$7:K$17,MATCH($A23,'ImpactOutcome_Import-Export'!$B$7:$B$17,0))),""))</f>
        <v/>
      </c>
      <c r="E23" s="1056" t="str">
        <f>IF(B23="","",IFERROR(IF(INDEX('ImpactOutcome_Import-Export'!L$7:L$17,MATCH($A23,'ImpactOutcome_Import-Export'!$B$7:$B$17,0))="","",INDEX('ImpactOutcome_Import-Export'!L$7:L$17,MATCH($A23,'ImpactOutcome_Import-Export'!$B$7:$B$17,0))),""))</f>
        <v/>
      </c>
      <c r="F23" s="1057" t="str">
        <f>IF(B23="","",IFERROR(IF(INDEX('ImpactOutcome_Import-Export'!M$7:M$17,MATCH($A23,'ImpactOutcome_Import-Export'!$B$7:$B$17,0))="","",INDEX('ImpactOutcome_Import-Export'!M$7:M$17,MATCH($A23,'ImpactOutcome_Import-Export'!$B$7:$B$17,0))),""))</f>
        <v/>
      </c>
      <c r="G23" s="1057" t="str">
        <f>IF(B23="","",IFERROR(IF(INDEX('ImpactOutcome_Import-Export'!N$7:N$17,MATCH($A23,'ImpactOutcome_Import-Export'!$B$7:$B$17,0))="","",INDEX('ImpactOutcome_Import-Export'!N$7:N$17,MATCH($A23,'ImpactOutcome_Import-Export'!$B$7:$B$17,0))),""))</f>
        <v/>
      </c>
      <c r="H23" s="1058" t="str">
        <f>IF(B23="","",IFERROR(IF(INDEX('ImpactOutcome_Import-Export'!O$7:O$17,MATCH($A23,'ImpactOutcome_Import-Export'!$B$7:$B$17,0))="","",INDEX('ImpactOutcome_Import-Export'!O$7:O$17,MATCH($A23,'ImpactOutcome_Import-Export'!$B$7:$B$17,0))),""))</f>
        <v/>
      </c>
      <c r="I23" s="1056" t="str">
        <f>IF(B23="","",IFERROR(IF(INDEX('ImpactOutcome_Import-Export'!P$7:P$17,MATCH($A23,'ImpactOutcome_Import-Export'!$B$7:$B$17,0))="","",INDEX('ImpactOutcome_Import-Export'!P$7:P$17,MATCH($A23,'ImpactOutcome_Import-Export'!$B$7:$B$17,0))),""))</f>
        <v/>
      </c>
      <c r="J23" s="1059" t="str">
        <f>IF(B23="","",IFERROR(IF(INDEX('ImpactOutcome_Import-Export'!Q$7:Q$17,MATCH($A23,'ImpactOutcome_Import-Export'!$B$7:$B$17,0))="","",INDEX('ImpactOutcome_Import-Export'!Q$7:Q$17,MATCH($A23,'ImpactOutcome_Import-Export'!$B$7:$B$17,0))),""))</f>
        <v/>
      </c>
      <c r="K23" s="1056" t="str">
        <f>IF(B23="","",IFERROR(IF(INDEX('ImpactOutcome_Import-Export'!R$7:R$17,MATCH($A23,'ImpactOutcome_Import-Export'!$B$7:$B$17,0))="","",INDEX('ImpactOutcome_Import-Export'!R$7:R$17,MATCH($A23,'ImpactOutcome_Import-Export'!$B$7:$B$17,0))),""))</f>
        <v/>
      </c>
      <c r="L23" s="1152"/>
      <c r="M23" s="1152"/>
      <c r="N23" s="1153" t="str">
        <f t="shared" si="2"/>
        <v/>
      </c>
      <c r="O23" s="1154"/>
      <c r="P23" s="1144"/>
      <c r="Q23" s="1145"/>
      <c r="R23" s="1146" t="str">
        <f t="shared" si="0"/>
        <v/>
      </c>
      <c r="S23" s="1144"/>
      <c r="T23" s="1152"/>
      <c r="U23" s="1152"/>
      <c r="V23" s="1153" t="str">
        <f t="shared" si="3"/>
        <v/>
      </c>
      <c r="W23" s="1154"/>
      <c r="X23" s="1144"/>
      <c r="Y23" s="1145"/>
      <c r="Z23" s="1146" t="str">
        <f t="shared" si="4"/>
        <v/>
      </c>
      <c r="AA23" s="1152"/>
      <c r="AB23" s="1152"/>
      <c r="AC23" s="1153" t="str">
        <f t="shared" si="5"/>
        <v/>
      </c>
      <c r="AD23" s="1145"/>
      <c r="AE23" s="1147" t="str">
        <f t="shared" si="6"/>
        <v/>
      </c>
    </row>
    <row r="24" spans="1:31" ht="60" customHeight="1" x14ac:dyDescent="0.2">
      <c r="A24" s="998" t="str">
        <f>IFERROR(IF(INDEX(Impactlist,MATCH(0,INDEX(COUNTIF(A$10:A23,Impactlist),0,0),0))&lt;&gt;"",INDEX(Impactlist,MATCH(0,INDEX(COUNTIF(A$10:A23,Impactlist),0,0),0)),INDEX(Outcomelist,MATCH(0,INDEX(COUNTIF(A$10:A23,Outcomelist),0,0),0))),"")</f>
        <v/>
      </c>
      <c r="B24" s="1053" t="str">
        <f>IFERROR(INDEX('ImpactOutcome_Import-Export'!D$7:D$204,MATCH($A24,'ImpactOutcome_Import-Export'!$B$7:$B$204,0)),"")</f>
        <v/>
      </c>
      <c r="C24" s="1054" t="str">
        <f>IF(B24="","",IFERROR(INDEX('ImpactOutcome_Import-Export'!F$7:F$17,MATCH($A24,'ImpactOutcome_Import-Export'!$B$7:$B$17,0)),""))</f>
        <v/>
      </c>
      <c r="D24" s="1055" t="str">
        <f>IF(B24="","",IFERROR(IF(INDEX('ImpactOutcome_Import-Export'!K$7:K$17,MATCH($A24,'ImpactOutcome_Import-Export'!$B$7:$B$17,0))="","",INDEX('ImpactOutcome_Import-Export'!K$7:K$17,MATCH($A24,'ImpactOutcome_Import-Export'!$B$7:$B$17,0))),""))</f>
        <v/>
      </c>
      <c r="E24" s="1056" t="str">
        <f>IF(B24="","",IFERROR(IF(INDEX('ImpactOutcome_Import-Export'!L$7:L$17,MATCH($A24,'ImpactOutcome_Import-Export'!$B$7:$B$17,0))="","",INDEX('ImpactOutcome_Import-Export'!L$7:L$17,MATCH($A24,'ImpactOutcome_Import-Export'!$B$7:$B$17,0))),""))</f>
        <v/>
      </c>
      <c r="F24" s="1057" t="str">
        <f>IF(B24="","",IFERROR(IF(INDEX('ImpactOutcome_Import-Export'!M$7:M$17,MATCH($A24,'ImpactOutcome_Import-Export'!$B$7:$B$17,0))="","",INDEX('ImpactOutcome_Import-Export'!M$7:M$17,MATCH($A24,'ImpactOutcome_Import-Export'!$B$7:$B$17,0))),""))</f>
        <v/>
      </c>
      <c r="G24" s="1057" t="str">
        <f>IF(B24="","",IFERROR(IF(INDEX('ImpactOutcome_Import-Export'!N$7:N$17,MATCH($A24,'ImpactOutcome_Import-Export'!$B$7:$B$17,0))="","",INDEX('ImpactOutcome_Import-Export'!N$7:N$17,MATCH($A24,'ImpactOutcome_Import-Export'!$B$7:$B$17,0))),""))</f>
        <v/>
      </c>
      <c r="H24" s="1058" t="str">
        <f>IF(B24="","",IFERROR(IF(INDEX('ImpactOutcome_Import-Export'!O$7:O$17,MATCH($A24,'ImpactOutcome_Import-Export'!$B$7:$B$17,0))="","",INDEX('ImpactOutcome_Import-Export'!O$7:O$17,MATCH($A24,'ImpactOutcome_Import-Export'!$B$7:$B$17,0))),""))</f>
        <v/>
      </c>
      <c r="I24" s="1056" t="str">
        <f>IF(B24="","",IFERROR(IF(INDEX('ImpactOutcome_Import-Export'!P$7:P$17,MATCH($A24,'ImpactOutcome_Import-Export'!$B$7:$B$17,0))="","",INDEX('ImpactOutcome_Import-Export'!P$7:P$17,MATCH($A24,'ImpactOutcome_Import-Export'!$B$7:$B$17,0))),""))</f>
        <v/>
      </c>
      <c r="J24" s="1059" t="str">
        <f>IF(B24="","",IFERROR(IF(INDEX('ImpactOutcome_Import-Export'!Q$7:Q$17,MATCH($A24,'ImpactOutcome_Import-Export'!$B$7:$B$17,0))="","",INDEX('ImpactOutcome_Import-Export'!Q$7:Q$17,MATCH($A24,'ImpactOutcome_Import-Export'!$B$7:$B$17,0))),""))</f>
        <v/>
      </c>
      <c r="K24" s="1056" t="str">
        <f>IF(B24="","",IFERROR(IF(INDEX('ImpactOutcome_Import-Export'!R$7:R$17,MATCH($A24,'ImpactOutcome_Import-Export'!$B$7:$B$17,0))="","",INDEX('ImpactOutcome_Import-Export'!R$7:R$17,MATCH($A24,'ImpactOutcome_Import-Export'!$B$7:$B$17,0))),""))</f>
        <v/>
      </c>
      <c r="L24" s="1152"/>
      <c r="M24" s="1152"/>
      <c r="N24" s="1153" t="str">
        <f t="shared" si="2"/>
        <v/>
      </c>
      <c r="O24" s="1154"/>
      <c r="P24" s="1144"/>
      <c r="Q24" s="1145"/>
      <c r="R24" s="1146" t="str">
        <f t="shared" si="0"/>
        <v/>
      </c>
      <c r="S24" s="1144"/>
      <c r="T24" s="1152"/>
      <c r="U24" s="1152"/>
      <c r="V24" s="1153" t="str">
        <f t="shared" si="3"/>
        <v/>
      </c>
      <c r="W24" s="1154"/>
      <c r="X24" s="1144"/>
      <c r="Y24" s="1145"/>
      <c r="Z24" s="1146" t="str">
        <f t="shared" si="4"/>
        <v/>
      </c>
      <c r="AA24" s="1152"/>
      <c r="AB24" s="1152"/>
      <c r="AC24" s="1153" t="str">
        <f t="shared" si="5"/>
        <v/>
      </c>
      <c r="AD24" s="1145"/>
      <c r="AE24" s="1147" t="str">
        <f t="shared" si="6"/>
        <v/>
      </c>
    </row>
    <row r="25" spans="1:31" ht="60" customHeight="1" x14ac:dyDescent="0.2">
      <c r="A25" s="998" t="str">
        <f>IFERROR(IF(INDEX(Impactlist,MATCH(0,INDEX(COUNTIF(A$10:A24,Impactlist),0,0),0))&lt;&gt;"",INDEX(Impactlist,MATCH(0,INDEX(COUNTIF(A$10:A24,Impactlist),0,0),0)),INDEX(Outcomelist,MATCH(0,INDEX(COUNTIF(A$10:A24,Outcomelist),0,0),0))),"")</f>
        <v/>
      </c>
      <c r="B25" s="1053" t="str">
        <f>IFERROR(INDEX('ImpactOutcome_Import-Export'!D$7:D$204,MATCH($A25,'ImpactOutcome_Import-Export'!$B$7:$B$204,0)),"")</f>
        <v/>
      </c>
      <c r="C25" s="1054" t="str">
        <f>IF(B25="","",IFERROR(INDEX('ImpactOutcome_Import-Export'!F$7:F$17,MATCH($A25,'ImpactOutcome_Import-Export'!$B$7:$B$17,0)),""))</f>
        <v/>
      </c>
      <c r="D25" s="1055" t="str">
        <f>IF(B25="","",IFERROR(IF(INDEX('ImpactOutcome_Import-Export'!K$7:K$17,MATCH($A25,'ImpactOutcome_Import-Export'!$B$7:$B$17,0))="","",INDEX('ImpactOutcome_Import-Export'!K$7:K$17,MATCH($A25,'ImpactOutcome_Import-Export'!$B$7:$B$17,0))),""))</f>
        <v/>
      </c>
      <c r="E25" s="1056" t="str">
        <f>IF(B25="","",IFERROR(IF(INDEX('ImpactOutcome_Import-Export'!L$7:L$17,MATCH($A25,'ImpactOutcome_Import-Export'!$B$7:$B$17,0))="","",INDEX('ImpactOutcome_Import-Export'!L$7:L$17,MATCH($A25,'ImpactOutcome_Import-Export'!$B$7:$B$17,0))),""))</f>
        <v/>
      </c>
      <c r="F25" s="1057" t="str">
        <f>IF(B25="","",IFERROR(IF(INDEX('ImpactOutcome_Import-Export'!M$7:M$17,MATCH($A25,'ImpactOutcome_Import-Export'!$B$7:$B$17,0))="","",INDEX('ImpactOutcome_Import-Export'!M$7:M$17,MATCH($A25,'ImpactOutcome_Import-Export'!$B$7:$B$17,0))),""))</f>
        <v/>
      </c>
      <c r="G25" s="1057" t="str">
        <f>IF(B25="","",IFERROR(IF(INDEX('ImpactOutcome_Import-Export'!N$7:N$17,MATCH($A25,'ImpactOutcome_Import-Export'!$B$7:$B$17,0))="","",INDEX('ImpactOutcome_Import-Export'!N$7:N$17,MATCH($A25,'ImpactOutcome_Import-Export'!$B$7:$B$17,0))),""))</f>
        <v/>
      </c>
      <c r="H25" s="1058" t="str">
        <f>IF(B25="","",IFERROR(IF(INDEX('ImpactOutcome_Import-Export'!O$7:O$17,MATCH($A25,'ImpactOutcome_Import-Export'!$B$7:$B$17,0))="","",INDEX('ImpactOutcome_Import-Export'!O$7:O$17,MATCH($A25,'ImpactOutcome_Import-Export'!$B$7:$B$17,0))),""))</f>
        <v/>
      </c>
      <c r="I25" s="1056" t="str">
        <f>IF(B25="","",IFERROR(IF(INDEX('ImpactOutcome_Import-Export'!P$7:P$17,MATCH($A25,'ImpactOutcome_Import-Export'!$B$7:$B$17,0))="","",INDEX('ImpactOutcome_Import-Export'!P$7:P$17,MATCH($A25,'ImpactOutcome_Import-Export'!$B$7:$B$17,0))),""))</f>
        <v/>
      </c>
      <c r="J25" s="1059" t="str">
        <f>IF(B25="","",IFERROR(IF(INDEX('ImpactOutcome_Import-Export'!Q$7:Q$17,MATCH($A25,'ImpactOutcome_Import-Export'!$B$7:$B$17,0))="","",INDEX('ImpactOutcome_Import-Export'!Q$7:Q$17,MATCH($A25,'ImpactOutcome_Import-Export'!$B$7:$B$17,0))),""))</f>
        <v/>
      </c>
      <c r="K25" s="1056" t="str">
        <f>IF(B25="","",IFERROR(IF(INDEX('ImpactOutcome_Import-Export'!R$7:R$17,MATCH($A25,'ImpactOutcome_Import-Export'!$B$7:$B$17,0))="","",INDEX('ImpactOutcome_Import-Export'!R$7:R$17,MATCH($A25,'ImpactOutcome_Import-Export'!$B$7:$B$17,0))),""))</f>
        <v/>
      </c>
      <c r="L25" s="1152"/>
      <c r="M25" s="1152"/>
      <c r="N25" s="1153" t="str">
        <f t="shared" si="2"/>
        <v/>
      </c>
      <c r="O25" s="1154"/>
      <c r="P25" s="1144"/>
      <c r="Q25" s="1145"/>
      <c r="R25" s="1146" t="str">
        <f t="shared" si="0"/>
        <v/>
      </c>
      <c r="S25" s="1144"/>
      <c r="T25" s="1152"/>
      <c r="U25" s="1152"/>
      <c r="V25" s="1153" t="str">
        <f t="shared" si="3"/>
        <v/>
      </c>
      <c r="W25" s="1154"/>
      <c r="X25" s="1144"/>
      <c r="Y25" s="1145"/>
      <c r="Z25" s="1146" t="str">
        <f t="shared" si="4"/>
        <v/>
      </c>
      <c r="AA25" s="1152"/>
      <c r="AB25" s="1152"/>
      <c r="AC25" s="1153" t="str">
        <f t="shared" si="5"/>
        <v/>
      </c>
      <c r="AD25" s="1145"/>
      <c r="AE25" s="1147" t="str">
        <f t="shared" si="6"/>
        <v/>
      </c>
    </row>
    <row r="26" spans="1:31" ht="60" customHeight="1" x14ac:dyDescent="0.2">
      <c r="A26" s="998" t="str">
        <f>IFERROR(IF(INDEX(Impactlist,MATCH(0,INDEX(COUNTIF(A$10:A25,Impactlist),0,0),0))&lt;&gt;"",INDEX(Impactlist,MATCH(0,INDEX(COUNTIF(A$10:A25,Impactlist),0,0),0)),INDEX(Outcomelist,MATCH(0,INDEX(COUNTIF(A$10:A25,Outcomelist),0,0),0))),"")</f>
        <v/>
      </c>
      <c r="B26" s="1053" t="str">
        <f>IFERROR(INDEX('ImpactOutcome_Import-Export'!D$7:D$204,MATCH($A26,'ImpactOutcome_Import-Export'!$B$7:$B$204,0)),"")</f>
        <v/>
      </c>
      <c r="C26" s="1054" t="str">
        <f>IF(B26="","",IFERROR(INDEX('ImpactOutcome_Import-Export'!F$7:F$17,MATCH($A26,'ImpactOutcome_Import-Export'!$B$7:$B$17,0)),""))</f>
        <v/>
      </c>
      <c r="D26" s="1055" t="str">
        <f>IF(B26="","",IFERROR(IF(INDEX('ImpactOutcome_Import-Export'!K$7:K$17,MATCH($A26,'ImpactOutcome_Import-Export'!$B$7:$B$17,0))="","",INDEX('ImpactOutcome_Import-Export'!K$7:K$17,MATCH($A26,'ImpactOutcome_Import-Export'!$B$7:$B$17,0))),""))</f>
        <v/>
      </c>
      <c r="E26" s="1056" t="str">
        <f>IF(B26="","",IFERROR(IF(INDEX('ImpactOutcome_Import-Export'!L$7:L$17,MATCH($A26,'ImpactOutcome_Import-Export'!$B$7:$B$17,0))="","",INDEX('ImpactOutcome_Import-Export'!L$7:L$17,MATCH($A26,'ImpactOutcome_Import-Export'!$B$7:$B$17,0))),""))</f>
        <v/>
      </c>
      <c r="F26" s="1057" t="str">
        <f>IF(B26="","",IFERROR(IF(INDEX('ImpactOutcome_Import-Export'!M$7:M$17,MATCH($A26,'ImpactOutcome_Import-Export'!$B$7:$B$17,0))="","",INDEX('ImpactOutcome_Import-Export'!M$7:M$17,MATCH($A26,'ImpactOutcome_Import-Export'!$B$7:$B$17,0))),""))</f>
        <v/>
      </c>
      <c r="G26" s="1057" t="str">
        <f>IF(B26="","",IFERROR(IF(INDEX('ImpactOutcome_Import-Export'!N$7:N$17,MATCH($A26,'ImpactOutcome_Import-Export'!$B$7:$B$17,0))="","",INDEX('ImpactOutcome_Import-Export'!N$7:N$17,MATCH($A26,'ImpactOutcome_Import-Export'!$B$7:$B$17,0))),""))</f>
        <v/>
      </c>
      <c r="H26" s="1058" t="str">
        <f>IF(B26="","",IFERROR(IF(INDEX('ImpactOutcome_Import-Export'!O$7:O$17,MATCH($A26,'ImpactOutcome_Import-Export'!$B$7:$B$17,0))="","",INDEX('ImpactOutcome_Import-Export'!O$7:O$17,MATCH($A26,'ImpactOutcome_Import-Export'!$B$7:$B$17,0))),""))</f>
        <v/>
      </c>
      <c r="I26" s="1056" t="str">
        <f>IF(B26="","",IFERROR(IF(INDEX('ImpactOutcome_Import-Export'!P$7:P$17,MATCH($A26,'ImpactOutcome_Import-Export'!$B$7:$B$17,0))="","",INDEX('ImpactOutcome_Import-Export'!P$7:P$17,MATCH($A26,'ImpactOutcome_Import-Export'!$B$7:$B$17,0))),""))</f>
        <v/>
      </c>
      <c r="J26" s="1059" t="str">
        <f>IF(B26="","",IFERROR(IF(INDEX('ImpactOutcome_Import-Export'!Q$7:Q$17,MATCH($A26,'ImpactOutcome_Import-Export'!$B$7:$B$17,0))="","",INDEX('ImpactOutcome_Import-Export'!Q$7:Q$17,MATCH($A26,'ImpactOutcome_Import-Export'!$B$7:$B$17,0))),""))</f>
        <v/>
      </c>
      <c r="K26" s="1056" t="str">
        <f>IF(B26="","",IFERROR(IF(INDEX('ImpactOutcome_Import-Export'!R$7:R$17,MATCH($A26,'ImpactOutcome_Import-Export'!$B$7:$B$17,0))="","",INDEX('ImpactOutcome_Import-Export'!R$7:R$17,MATCH($A26,'ImpactOutcome_Import-Export'!$B$7:$B$17,0))),""))</f>
        <v/>
      </c>
      <c r="L26" s="1152"/>
      <c r="M26" s="1152"/>
      <c r="N26" s="1153" t="str">
        <f t="shared" si="2"/>
        <v/>
      </c>
      <c r="O26" s="1154"/>
      <c r="P26" s="1144"/>
      <c r="Q26" s="1145"/>
      <c r="R26" s="1146" t="str">
        <f t="shared" si="0"/>
        <v/>
      </c>
      <c r="S26" s="1144"/>
      <c r="T26" s="1152"/>
      <c r="U26" s="1152"/>
      <c r="V26" s="1153" t="str">
        <f t="shared" si="3"/>
        <v/>
      </c>
      <c r="W26" s="1154"/>
      <c r="X26" s="1144"/>
      <c r="Y26" s="1145"/>
      <c r="Z26" s="1146" t="str">
        <f t="shared" si="4"/>
        <v/>
      </c>
      <c r="AA26" s="1152"/>
      <c r="AB26" s="1152"/>
      <c r="AC26" s="1153" t="str">
        <f t="shared" si="5"/>
        <v/>
      </c>
      <c r="AD26" s="1145"/>
      <c r="AE26" s="1147" t="str">
        <f t="shared" si="6"/>
        <v/>
      </c>
    </row>
    <row r="27" spans="1:31" ht="60" customHeight="1" x14ac:dyDescent="0.2">
      <c r="A27" s="998" t="str">
        <f>IFERROR(IF(INDEX(Impactlist,MATCH(0,INDEX(COUNTIF(A$10:A26,Impactlist),0,0),0))&lt;&gt;"",INDEX(Impactlist,MATCH(0,INDEX(COUNTIF(A$10:A26,Impactlist),0,0),0)),INDEX(Outcomelist,MATCH(0,INDEX(COUNTIF(A$10:A26,Outcomelist),0,0),0))),"")</f>
        <v/>
      </c>
      <c r="B27" s="1053" t="str">
        <f>IFERROR(INDEX('ImpactOutcome_Import-Export'!D$7:D$204,MATCH($A27,'ImpactOutcome_Import-Export'!$B$7:$B$204,0)),"")</f>
        <v/>
      </c>
      <c r="C27" s="1054" t="str">
        <f>IF(B27="","",IFERROR(INDEX('ImpactOutcome_Import-Export'!F$7:F$17,MATCH($A27,'ImpactOutcome_Import-Export'!$B$7:$B$17,0)),""))</f>
        <v/>
      </c>
      <c r="D27" s="1055" t="str">
        <f>IF(B27="","",IFERROR(IF(INDEX('ImpactOutcome_Import-Export'!K$7:K$17,MATCH($A27,'ImpactOutcome_Import-Export'!$B$7:$B$17,0))="","",INDEX('ImpactOutcome_Import-Export'!K$7:K$17,MATCH($A27,'ImpactOutcome_Import-Export'!$B$7:$B$17,0))),""))</f>
        <v/>
      </c>
      <c r="E27" s="1056" t="str">
        <f>IF(B27="","",IFERROR(IF(INDEX('ImpactOutcome_Import-Export'!L$7:L$17,MATCH($A27,'ImpactOutcome_Import-Export'!$B$7:$B$17,0))="","",INDEX('ImpactOutcome_Import-Export'!L$7:L$17,MATCH($A27,'ImpactOutcome_Import-Export'!$B$7:$B$17,0))),""))</f>
        <v/>
      </c>
      <c r="F27" s="1057" t="str">
        <f>IF(B27="","",IFERROR(IF(INDEX('ImpactOutcome_Import-Export'!M$7:M$17,MATCH($A27,'ImpactOutcome_Import-Export'!$B$7:$B$17,0))="","",INDEX('ImpactOutcome_Import-Export'!M$7:M$17,MATCH($A27,'ImpactOutcome_Import-Export'!$B$7:$B$17,0))),""))</f>
        <v/>
      </c>
      <c r="G27" s="1057" t="str">
        <f>IF(B27="","",IFERROR(IF(INDEX('ImpactOutcome_Import-Export'!N$7:N$17,MATCH($A27,'ImpactOutcome_Import-Export'!$B$7:$B$17,0))="","",INDEX('ImpactOutcome_Import-Export'!N$7:N$17,MATCH($A27,'ImpactOutcome_Import-Export'!$B$7:$B$17,0))),""))</f>
        <v/>
      </c>
      <c r="H27" s="1058" t="str">
        <f>IF(B27="","",IFERROR(IF(INDEX('ImpactOutcome_Import-Export'!O$7:O$17,MATCH($A27,'ImpactOutcome_Import-Export'!$B$7:$B$17,0))="","",INDEX('ImpactOutcome_Import-Export'!O$7:O$17,MATCH($A27,'ImpactOutcome_Import-Export'!$B$7:$B$17,0))),""))</f>
        <v/>
      </c>
      <c r="I27" s="1056" t="str">
        <f>IF(B27="","",IFERROR(IF(INDEX('ImpactOutcome_Import-Export'!P$7:P$17,MATCH($A27,'ImpactOutcome_Import-Export'!$B$7:$B$17,0))="","",INDEX('ImpactOutcome_Import-Export'!P$7:P$17,MATCH($A27,'ImpactOutcome_Import-Export'!$B$7:$B$17,0))),""))</f>
        <v/>
      </c>
      <c r="J27" s="1059" t="str">
        <f>IF(B27="","",IFERROR(IF(INDEX('ImpactOutcome_Import-Export'!Q$7:Q$17,MATCH($A27,'ImpactOutcome_Import-Export'!$B$7:$B$17,0))="","",INDEX('ImpactOutcome_Import-Export'!Q$7:Q$17,MATCH($A27,'ImpactOutcome_Import-Export'!$B$7:$B$17,0))),""))</f>
        <v/>
      </c>
      <c r="K27" s="1056" t="str">
        <f>IF(B27="","",IFERROR(IF(INDEX('ImpactOutcome_Import-Export'!R$7:R$17,MATCH($A27,'ImpactOutcome_Import-Export'!$B$7:$B$17,0))="","",INDEX('ImpactOutcome_Import-Export'!R$7:R$17,MATCH($A27,'ImpactOutcome_Import-Export'!$B$7:$B$17,0))),""))</f>
        <v/>
      </c>
      <c r="L27" s="1152"/>
      <c r="M27" s="1152"/>
      <c r="N27" s="1153" t="str">
        <f t="shared" si="2"/>
        <v/>
      </c>
      <c r="O27" s="1154"/>
      <c r="P27" s="1144"/>
      <c r="Q27" s="1145"/>
      <c r="R27" s="1146" t="str">
        <f t="shared" si="0"/>
        <v/>
      </c>
      <c r="S27" s="1144"/>
      <c r="T27" s="1152"/>
      <c r="U27" s="1152"/>
      <c r="V27" s="1153" t="str">
        <f t="shared" si="3"/>
        <v/>
      </c>
      <c r="W27" s="1154"/>
      <c r="X27" s="1144"/>
      <c r="Y27" s="1145"/>
      <c r="Z27" s="1146" t="str">
        <f t="shared" si="4"/>
        <v/>
      </c>
      <c r="AA27" s="1152"/>
      <c r="AB27" s="1152"/>
      <c r="AC27" s="1153" t="str">
        <f t="shared" si="5"/>
        <v/>
      </c>
      <c r="AD27" s="1145"/>
      <c r="AE27" s="1147" t="str">
        <f t="shared" si="6"/>
        <v/>
      </c>
    </row>
    <row r="28" spans="1:31" ht="60" customHeight="1" x14ac:dyDescent="0.2">
      <c r="A28" s="998" t="str">
        <f>IFERROR(IF(INDEX(Impactlist,MATCH(0,INDEX(COUNTIF(A$10:A27,Impactlist),0,0),0))&lt;&gt;"",INDEX(Impactlist,MATCH(0,INDEX(COUNTIF(A$10:A27,Impactlist),0,0),0)),INDEX(Outcomelist,MATCH(0,INDEX(COUNTIF(A$10:A27,Outcomelist),0,0),0))),"")</f>
        <v/>
      </c>
      <c r="B28" s="1053" t="str">
        <f>IFERROR(INDEX('ImpactOutcome_Import-Export'!D$7:D$204,MATCH($A28,'ImpactOutcome_Import-Export'!$B$7:$B$204,0)),"")</f>
        <v/>
      </c>
      <c r="C28" s="1054" t="str">
        <f>IF(B28="","",IFERROR(INDEX('ImpactOutcome_Import-Export'!F$7:F$17,MATCH($A28,'ImpactOutcome_Import-Export'!$B$7:$B$17,0)),""))</f>
        <v/>
      </c>
      <c r="D28" s="1055" t="str">
        <f>IF(B28="","",IFERROR(IF(INDEX('ImpactOutcome_Import-Export'!K$7:K$17,MATCH($A28,'ImpactOutcome_Import-Export'!$B$7:$B$17,0))="","",INDEX('ImpactOutcome_Import-Export'!K$7:K$17,MATCH($A28,'ImpactOutcome_Import-Export'!$B$7:$B$17,0))),""))</f>
        <v/>
      </c>
      <c r="E28" s="1056" t="str">
        <f>IF(B28="","",IFERROR(IF(INDEX('ImpactOutcome_Import-Export'!L$7:L$17,MATCH($A28,'ImpactOutcome_Import-Export'!$B$7:$B$17,0))="","",INDEX('ImpactOutcome_Import-Export'!L$7:L$17,MATCH($A28,'ImpactOutcome_Import-Export'!$B$7:$B$17,0))),""))</f>
        <v/>
      </c>
      <c r="F28" s="1057" t="str">
        <f>IF(B28="","",IFERROR(IF(INDEX('ImpactOutcome_Import-Export'!M$7:M$17,MATCH($A28,'ImpactOutcome_Import-Export'!$B$7:$B$17,0))="","",INDEX('ImpactOutcome_Import-Export'!M$7:M$17,MATCH($A28,'ImpactOutcome_Import-Export'!$B$7:$B$17,0))),""))</f>
        <v/>
      </c>
      <c r="G28" s="1057" t="str">
        <f>IF(B28="","",IFERROR(IF(INDEX('ImpactOutcome_Import-Export'!N$7:N$17,MATCH($A28,'ImpactOutcome_Import-Export'!$B$7:$B$17,0))="","",INDEX('ImpactOutcome_Import-Export'!N$7:N$17,MATCH($A28,'ImpactOutcome_Import-Export'!$B$7:$B$17,0))),""))</f>
        <v/>
      </c>
      <c r="H28" s="1058" t="str">
        <f>IF(B28="","",IFERROR(IF(INDEX('ImpactOutcome_Import-Export'!O$7:O$17,MATCH($A28,'ImpactOutcome_Import-Export'!$B$7:$B$17,0))="","",INDEX('ImpactOutcome_Import-Export'!O$7:O$17,MATCH($A28,'ImpactOutcome_Import-Export'!$B$7:$B$17,0))),""))</f>
        <v/>
      </c>
      <c r="I28" s="1056" t="str">
        <f>IF(B28="","",IFERROR(IF(INDEX('ImpactOutcome_Import-Export'!P$7:P$17,MATCH($A28,'ImpactOutcome_Import-Export'!$B$7:$B$17,0))="","",INDEX('ImpactOutcome_Import-Export'!P$7:P$17,MATCH($A28,'ImpactOutcome_Import-Export'!$B$7:$B$17,0))),""))</f>
        <v/>
      </c>
      <c r="J28" s="1059" t="str">
        <f>IF(B28="","",IFERROR(IF(INDEX('ImpactOutcome_Import-Export'!Q$7:Q$17,MATCH($A28,'ImpactOutcome_Import-Export'!$B$7:$B$17,0))="","",INDEX('ImpactOutcome_Import-Export'!Q$7:Q$17,MATCH($A28,'ImpactOutcome_Import-Export'!$B$7:$B$17,0))),""))</f>
        <v/>
      </c>
      <c r="K28" s="1056" t="str">
        <f>IF(B28="","",IFERROR(IF(INDEX('ImpactOutcome_Import-Export'!R$7:R$17,MATCH($A28,'ImpactOutcome_Import-Export'!$B$7:$B$17,0))="","",INDEX('ImpactOutcome_Import-Export'!R$7:R$17,MATCH($A28,'ImpactOutcome_Import-Export'!$B$7:$B$17,0))),""))</f>
        <v/>
      </c>
      <c r="L28" s="1152"/>
      <c r="M28" s="1152"/>
      <c r="N28" s="1153" t="str">
        <f t="shared" si="2"/>
        <v/>
      </c>
      <c r="O28" s="1154"/>
      <c r="P28" s="1144"/>
      <c r="Q28" s="1145"/>
      <c r="R28" s="1146" t="str">
        <f t="shared" si="0"/>
        <v/>
      </c>
      <c r="S28" s="1144"/>
      <c r="T28" s="1152"/>
      <c r="U28" s="1152"/>
      <c r="V28" s="1153" t="str">
        <f t="shared" si="3"/>
        <v/>
      </c>
      <c r="W28" s="1154"/>
      <c r="X28" s="1144"/>
      <c r="Y28" s="1145"/>
      <c r="Z28" s="1146" t="str">
        <f t="shared" si="4"/>
        <v/>
      </c>
      <c r="AA28" s="1152"/>
      <c r="AB28" s="1152"/>
      <c r="AC28" s="1153" t="str">
        <f t="shared" si="5"/>
        <v/>
      </c>
      <c r="AD28" s="1145"/>
      <c r="AE28" s="1147" t="str">
        <f t="shared" si="6"/>
        <v/>
      </c>
    </row>
    <row r="29" spans="1:31" ht="60" customHeight="1" x14ac:dyDescent="0.2">
      <c r="A29" s="998" t="str">
        <f>IFERROR(IF(INDEX(Impactlist,MATCH(0,INDEX(COUNTIF(A$10:A28,Impactlist),0,0),0))&lt;&gt;"",INDEX(Impactlist,MATCH(0,INDEX(COUNTIF(A$10:A28,Impactlist),0,0),0)),INDEX(Outcomelist,MATCH(0,INDEX(COUNTIF(A$10:A28,Outcomelist),0,0),0))),"")</f>
        <v/>
      </c>
      <c r="B29" s="1053" t="str">
        <f>IFERROR(INDEX('ImpactOutcome_Import-Export'!D$7:D$204,MATCH($A29,'ImpactOutcome_Import-Export'!$B$7:$B$204,0)),"")</f>
        <v/>
      </c>
      <c r="C29" s="1054" t="str">
        <f>IF(B29="","",IFERROR(INDEX('ImpactOutcome_Import-Export'!F$7:F$17,MATCH($A29,'ImpactOutcome_Import-Export'!$B$7:$B$17,0)),""))</f>
        <v/>
      </c>
      <c r="D29" s="1055" t="str">
        <f>IF(B29="","",IFERROR(IF(INDEX('ImpactOutcome_Import-Export'!K$7:K$17,MATCH($A29,'ImpactOutcome_Import-Export'!$B$7:$B$17,0))="","",INDEX('ImpactOutcome_Import-Export'!K$7:K$17,MATCH($A29,'ImpactOutcome_Import-Export'!$B$7:$B$17,0))),""))</f>
        <v/>
      </c>
      <c r="E29" s="1056" t="str">
        <f>IF(B29="","",IFERROR(IF(INDEX('ImpactOutcome_Import-Export'!L$7:L$17,MATCH($A29,'ImpactOutcome_Import-Export'!$B$7:$B$17,0))="","",INDEX('ImpactOutcome_Import-Export'!L$7:L$17,MATCH($A29,'ImpactOutcome_Import-Export'!$B$7:$B$17,0))),""))</f>
        <v/>
      </c>
      <c r="F29" s="1057" t="str">
        <f>IF(B29="","",IFERROR(IF(INDEX('ImpactOutcome_Import-Export'!M$7:M$17,MATCH($A29,'ImpactOutcome_Import-Export'!$B$7:$B$17,0))="","",INDEX('ImpactOutcome_Import-Export'!M$7:M$17,MATCH($A29,'ImpactOutcome_Import-Export'!$B$7:$B$17,0))),""))</f>
        <v/>
      </c>
      <c r="G29" s="1057" t="str">
        <f>IF(B29="","",IFERROR(IF(INDEX('ImpactOutcome_Import-Export'!N$7:N$17,MATCH($A29,'ImpactOutcome_Import-Export'!$B$7:$B$17,0))="","",INDEX('ImpactOutcome_Import-Export'!N$7:N$17,MATCH($A29,'ImpactOutcome_Import-Export'!$B$7:$B$17,0))),""))</f>
        <v/>
      </c>
      <c r="H29" s="1058" t="str">
        <f>IF(B29="","",IFERROR(IF(INDEX('ImpactOutcome_Import-Export'!O$7:O$17,MATCH($A29,'ImpactOutcome_Import-Export'!$B$7:$B$17,0))="","",INDEX('ImpactOutcome_Import-Export'!O$7:O$17,MATCH($A29,'ImpactOutcome_Import-Export'!$B$7:$B$17,0))),""))</f>
        <v/>
      </c>
      <c r="I29" s="1056" t="str">
        <f>IF(B29="","",IFERROR(IF(INDEX('ImpactOutcome_Import-Export'!P$7:P$17,MATCH($A29,'ImpactOutcome_Import-Export'!$B$7:$B$17,0))="","",INDEX('ImpactOutcome_Import-Export'!P$7:P$17,MATCH($A29,'ImpactOutcome_Import-Export'!$B$7:$B$17,0))),""))</f>
        <v/>
      </c>
      <c r="J29" s="1059" t="str">
        <f>IF(B29="","",IFERROR(IF(INDEX('ImpactOutcome_Import-Export'!Q$7:Q$17,MATCH($A29,'ImpactOutcome_Import-Export'!$B$7:$B$17,0))="","",INDEX('ImpactOutcome_Import-Export'!Q$7:Q$17,MATCH($A29,'ImpactOutcome_Import-Export'!$B$7:$B$17,0))),""))</f>
        <v/>
      </c>
      <c r="K29" s="1056" t="str">
        <f>IF(B29="","",IFERROR(IF(INDEX('ImpactOutcome_Import-Export'!R$7:R$17,MATCH($A29,'ImpactOutcome_Import-Export'!$B$7:$B$17,0))="","",INDEX('ImpactOutcome_Import-Export'!R$7:R$17,MATCH($A29,'ImpactOutcome_Import-Export'!$B$7:$B$17,0))),""))</f>
        <v/>
      </c>
      <c r="L29" s="1152"/>
      <c r="M29" s="1152"/>
      <c r="N29" s="1153" t="str">
        <f t="shared" si="2"/>
        <v/>
      </c>
      <c r="O29" s="1154"/>
      <c r="P29" s="1144"/>
      <c r="Q29" s="1145"/>
      <c r="R29" s="1146" t="str">
        <f t="shared" si="0"/>
        <v/>
      </c>
      <c r="S29" s="1144"/>
      <c r="T29" s="1152"/>
      <c r="U29" s="1152"/>
      <c r="V29" s="1153" t="str">
        <f t="shared" si="3"/>
        <v/>
      </c>
      <c r="W29" s="1154"/>
      <c r="X29" s="1144"/>
      <c r="Y29" s="1145"/>
      <c r="Z29" s="1146" t="str">
        <f t="shared" si="4"/>
        <v/>
      </c>
      <c r="AA29" s="1152"/>
      <c r="AB29" s="1152"/>
      <c r="AC29" s="1153" t="str">
        <f t="shared" si="5"/>
        <v/>
      </c>
      <c r="AD29" s="1145"/>
      <c r="AE29" s="1147" t="str">
        <f t="shared" si="6"/>
        <v/>
      </c>
    </row>
    <row r="30" spans="1:31" ht="60" customHeight="1" x14ac:dyDescent="0.2">
      <c r="A30" s="998" t="str">
        <f>IFERROR(IF(INDEX(Impactlist,MATCH(0,INDEX(COUNTIF(A$10:A29,Impactlist),0,0),0))&lt;&gt;"",INDEX(Impactlist,MATCH(0,INDEX(COUNTIF(A$10:A29,Impactlist),0,0),0)),INDEX(Outcomelist,MATCH(0,INDEX(COUNTIF(A$10:A29,Outcomelist),0,0),0))),"")</f>
        <v/>
      </c>
      <c r="B30" s="1053" t="str">
        <f>IFERROR(INDEX('ImpactOutcome_Import-Export'!D$7:D$204,MATCH($A30,'ImpactOutcome_Import-Export'!$B$7:$B$204,0)),"")</f>
        <v/>
      </c>
      <c r="C30" s="1054" t="str">
        <f>IF(B30="","",IFERROR(INDEX('ImpactOutcome_Import-Export'!F$7:F$17,MATCH($A30,'ImpactOutcome_Import-Export'!$B$7:$B$17,0)),""))</f>
        <v/>
      </c>
      <c r="D30" s="1055" t="str">
        <f>IF(B30="","",IFERROR(IF(INDEX('ImpactOutcome_Import-Export'!K$7:K$17,MATCH($A30,'ImpactOutcome_Import-Export'!$B$7:$B$17,0))="","",INDEX('ImpactOutcome_Import-Export'!K$7:K$17,MATCH($A30,'ImpactOutcome_Import-Export'!$B$7:$B$17,0))),""))</f>
        <v/>
      </c>
      <c r="E30" s="1056" t="str">
        <f>IF(B30="","",IFERROR(IF(INDEX('ImpactOutcome_Import-Export'!L$7:L$17,MATCH($A30,'ImpactOutcome_Import-Export'!$B$7:$B$17,0))="","",INDEX('ImpactOutcome_Import-Export'!L$7:L$17,MATCH($A30,'ImpactOutcome_Import-Export'!$B$7:$B$17,0))),""))</f>
        <v/>
      </c>
      <c r="F30" s="1057" t="str">
        <f>IF(B30="","",IFERROR(IF(INDEX('ImpactOutcome_Import-Export'!M$7:M$17,MATCH($A30,'ImpactOutcome_Import-Export'!$B$7:$B$17,0))="","",INDEX('ImpactOutcome_Import-Export'!M$7:M$17,MATCH($A30,'ImpactOutcome_Import-Export'!$B$7:$B$17,0))),""))</f>
        <v/>
      </c>
      <c r="G30" s="1057" t="str">
        <f>IF(B30="","",IFERROR(IF(INDEX('ImpactOutcome_Import-Export'!N$7:N$17,MATCH($A30,'ImpactOutcome_Import-Export'!$B$7:$B$17,0))="","",INDEX('ImpactOutcome_Import-Export'!N$7:N$17,MATCH($A30,'ImpactOutcome_Import-Export'!$B$7:$B$17,0))),""))</f>
        <v/>
      </c>
      <c r="H30" s="1058" t="str">
        <f>IF(B30="","",IFERROR(IF(INDEX('ImpactOutcome_Import-Export'!O$7:O$17,MATCH($A30,'ImpactOutcome_Import-Export'!$B$7:$B$17,0))="","",INDEX('ImpactOutcome_Import-Export'!O$7:O$17,MATCH($A30,'ImpactOutcome_Import-Export'!$B$7:$B$17,0))),""))</f>
        <v/>
      </c>
      <c r="I30" s="1056" t="str">
        <f>IF(B30="","",IFERROR(IF(INDEX('ImpactOutcome_Import-Export'!P$7:P$17,MATCH($A30,'ImpactOutcome_Import-Export'!$B$7:$B$17,0))="","",INDEX('ImpactOutcome_Import-Export'!P$7:P$17,MATCH($A30,'ImpactOutcome_Import-Export'!$B$7:$B$17,0))),""))</f>
        <v/>
      </c>
      <c r="J30" s="1059" t="str">
        <f>IF(B30="","",IFERROR(IF(INDEX('ImpactOutcome_Import-Export'!Q$7:Q$17,MATCH($A30,'ImpactOutcome_Import-Export'!$B$7:$B$17,0))="","",INDEX('ImpactOutcome_Import-Export'!Q$7:Q$17,MATCH($A30,'ImpactOutcome_Import-Export'!$B$7:$B$17,0))),""))</f>
        <v/>
      </c>
      <c r="K30" s="1056" t="str">
        <f>IF(B30="","",IFERROR(IF(INDEX('ImpactOutcome_Import-Export'!R$7:R$17,MATCH($A30,'ImpactOutcome_Import-Export'!$B$7:$B$17,0))="","",INDEX('ImpactOutcome_Import-Export'!R$7:R$17,MATCH($A30,'ImpactOutcome_Import-Export'!$B$7:$B$17,0))),""))</f>
        <v/>
      </c>
      <c r="L30" s="1152"/>
      <c r="M30" s="1152"/>
      <c r="N30" s="1153" t="str">
        <f t="shared" si="2"/>
        <v/>
      </c>
      <c r="O30" s="1154"/>
      <c r="P30" s="1144"/>
      <c r="Q30" s="1145"/>
      <c r="R30" s="1146" t="str">
        <f t="shared" si="0"/>
        <v/>
      </c>
      <c r="S30" s="1144"/>
      <c r="T30" s="1152"/>
      <c r="U30" s="1152"/>
      <c r="V30" s="1153" t="str">
        <f t="shared" si="3"/>
        <v/>
      </c>
      <c r="W30" s="1154"/>
      <c r="X30" s="1144"/>
      <c r="Y30" s="1145"/>
      <c r="Z30" s="1146" t="str">
        <f t="shared" si="4"/>
        <v/>
      </c>
      <c r="AA30" s="1152"/>
      <c r="AB30" s="1152"/>
      <c r="AC30" s="1153" t="str">
        <f t="shared" si="5"/>
        <v/>
      </c>
      <c r="AD30" s="1145"/>
      <c r="AE30" s="1147" t="str">
        <f t="shared" si="6"/>
        <v/>
      </c>
    </row>
    <row r="31" spans="1:31" ht="60" customHeight="1" x14ac:dyDescent="0.2">
      <c r="A31" s="998" t="str">
        <f>IFERROR(IF(INDEX(Impactlist,MATCH(0,INDEX(COUNTIF(A$10:A30,Impactlist),0,0),0))&lt;&gt;"",INDEX(Impactlist,MATCH(0,INDEX(COUNTIF(A$10:A30,Impactlist),0,0),0)),INDEX(Outcomelist,MATCH(0,INDEX(COUNTIF(A$10:A30,Outcomelist),0,0),0))),"")</f>
        <v/>
      </c>
      <c r="B31" s="1053" t="str">
        <f>IFERROR(INDEX('ImpactOutcome_Import-Export'!D$7:D$204,MATCH($A31,'ImpactOutcome_Import-Export'!$B$7:$B$204,0)),"")</f>
        <v/>
      </c>
      <c r="C31" s="1054" t="str">
        <f>IF(B31="","",IFERROR(INDEX('ImpactOutcome_Import-Export'!F$7:F$17,MATCH($A31,'ImpactOutcome_Import-Export'!$B$7:$B$17,0)),""))</f>
        <v/>
      </c>
      <c r="D31" s="1055" t="str">
        <f>IF(B31="","",IFERROR(IF(INDEX('ImpactOutcome_Import-Export'!K$7:K$17,MATCH($A31,'ImpactOutcome_Import-Export'!$B$7:$B$17,0))="","",INDEX('ImpactOutcome_Import-Export'!K$7:K$17,MATCH($A31,'ImpactOutcome_Import-Export'!$B$7:$B$17,0))),""))</f>
        <v/>
      </c>
      <c r="E31" s="1056" t="str">
        <f>IF(B31="","",IFERROR(IF(INDEX('ImpactOutcome_Import-Export'!L$7:L$17,MATCH($A31,'ImpactOutcome_Import-Export'!$B$7:$B$17,0))="","",INDEX('ImpactOutcome_Import-Export'!L$7:L$17,MATCH($A31,'ImpactOutcome_Import-Export'!$B$7:$B$17,0))),""))</f>
        <v/>
      </c>
      <c r="F31" s="1057" t="str">
        <f>IF(B31="","",IFERROR(IF(INDEX('ImpactOutcome_Import-Export'!M$7:M$17,MATCH($A31,'ImpactOutcome_Import-Export'!$B$7:$B$17,0))="","",INDEX('ImpactOutcome_Import-Export'!M$7:M$17,MATCH($A31,'ImpactOutcome_Import-Export'!$B$7:$B$17,0))),""))</f>
        <v/>
      </c>
      <c r="G31" s="1057" t="str">
        <f>IF(B31="","",IFERROR(IF(INDEX('ImpactOutcome_Import-Export'!N$7:N$17,MATCH($A31,'ImpactOutcome_Import-Export'!$B$7:$B$17,0))="","",INDEX('ImpactOutcome_Import-Export'!N$7:N$17,MATCH($A31,'ImpactOutcome_Import-Export'!$B$7:$B$17,0))),""))</f>
        <v/>
      </c>
      <c r="H31" s="1058" t="str">
        <f>IF(B31="","",IFERROR(IF(INDEX('ImpactOutcome_Import-Export'!O$7:O$17,MATCH($A31,'ImpactOutcome_Import-Export'!$B$7:$B$17,0))="","",INDEX('ImpactOutcome_Import-Export'!O$7:O$17,MATCH($A31,'ImpactOutcome_Import-Export'!$B$7:$B$17,0))),""))</f>
        <v/>
      </c>
      <c r="I31" s="1056" t="str">
        <f>IF(B31="","",IFERROR(IF(INDEX('ImpactOutcome_Import-Export'!P$7:P$17,MATCH($A31,'ImpactOutcome_Import-Export'!$B$7:$B$17,0))="","",INDEX('ImpactOutcome_Import-Export'!P$7:P$17,MATCH($A31,'ImpactOutcome_Import-Export'!$B$7:$B$17,0))),""))</f>
        <v/>
      </c>
      <c r="J31" s="1059" t="str">
        <f>IF(B31="","",IFERROR(IF(INDEX('ImpactOutcome_Import-Export'!Q$7:Q$17,MATCH($A31,'ImpactOutcome_Import-Export'!$B$7:$B$17,0))="","",INDEX('ImpactOutcome_Import-Export'!Q$7:Q$17,MATCH($A31,'ImpactOutcome_Import-Export'!$B$7:$B$17,0))),""))</f>
        <v/>
      </c>
      <c r="K31" s="1056" t="str">
        <f>IF(B31="","",IFERROR(IF(INDEX('ImpactOutcome_Import-Export'!R$7:R$17,MATCH($A31,'ImpactOutcome_Import-Export'!$B$7:$B$17,0))="","",INDEX('ImpactOutcome_Import-Export'!R$7:R$17,MATCH($A31,'ImpactOutcome_Import-Export'!$B$7:$B$17,0))),""))</f>
        <v/>
      </c>
      <c r="L31" s="1152"/>
      <c r="M31" s="1152"/>
      <c r="N31" s="1153" t="str">
        <f t="shared" si="2"/>
        <v/>
      </c>
      <c r="O31" s="1154"/>
      <c r="P31" s="1144"/>
      <c r="Q31" s="1145"/>
      <c r="R31" s="1146" t="str">
        <f t="shared" si="0"/>
        <v/>
      </c>
      <c r="S31" s="1144"/>
      <c r="T31" s="1152"/>
      <c r="U31" s="1152"/>
      <c r="V31" s="1153" t="str">
        <f t="shared" si="3"/>
        <v/>
      </c>
      <c r="W31" s="1154"/>
      <c r="X31" s="1144"/>
      <c r="Y31" s="1145"/>
      <c r="Z31" s="1146" t="str">
        <f t="shared" si="4"/>
        <v/>
      </c>
      <c r="AA31" s="1152"/>
      <c r="AB31" s="1152"/>
      <c r="AC31" s="1153" t="str">
        <f t="shared" si="5"/>
        <v/>
      </c>
      <c r="AD31" s="1145"/>
      <c r="AE31" s="1147" t="str">
        <f t="shared" si="6"/>
        <v/>
      </c>
    </row>
    <row r="32" spans="1:31" ht="60" customHeight="1" x14ac:dyDescent="0.2">
      <c r="A32" s="998" t="str">
        <f>IFERROR(IF(INDEX(Impactlist,MATCH(0,INDEX(COUNTIF(A$10:A31,Impactlist),0,0),0))&lt;&gt;"",INDEX(Impactlist,MATCH(0,INDEX(COUNTIF(A$10:A31,Impactlist),0,0),0)),INDEX(Outcomelist,MATCH(0,INDEX(COUNTIF(A$10:A31,Outcomelist),0,0),0))),"")</f>
        <v/>
      </c>
      <c r="B32" s="1053" t="str">
        <f>IFERROR(INDEX('ImpactOutcome_Import-Export'!D$7:D$204,MATCH($A32,'ImpactOutcome_Import-Export'!$B$7:$B$204,0)),"")</f>
        <v/>
      </c>
      <c r="C32" s="1054" t="str">
        <f>IF(B32="","",IFERROR(INDEX('ImpactOutcome_Import-Export'!F$7:F$17,MATCH($A32,'ImpactOutcome_Import-Export'!$B$7:$B$17,0)),""))</f>
        <v/>
      </c>
      <c r="D32" s="1055" t="str">
        <f>IF(B32="","",IFERROR(IF(INDEX('ImpactOutcome_Import-Export'!K$7:K$17,MATCH($A32,'ImpactOutcome_Import-Export'!$B$7:$B$17,0))="","",INDEX('ImpactOutcome_Import-Export'!K$7:K$17,MATCH($A32,'ImpactOutcome_Import-Export'!$B$7:$B$17,0))),""))</f>
        <v/>
      </c>
      <c r="E32" s="1056" t="str">
        <f>IF(B32="","",IFERROR(IF(INDEX('ImpactOutcome_Import-Export'!L$7:L$17,MATCH($A32,'ImpactOutcome_Import-Export'!$B$7:$B$17,0))="","",INDEX('ImpactOutcome_Import-Export'!L$7:L$17,MATCH($A32,'ImpactOutcome_Import-Export'!$B$7:$B$17,0))),""))</f>
        <v/>
      </c>
      <c r="F32" s="1057" t="str">
        <f>IF(B32="","",IFERROR(IF(INDEX('ImpactOutcome_Import-Export'!M$7:M$17,MATCH($A32,'ImpactOutcome_Import-Export'!$B$7:$B$17,0))="","",INDEX('ImpactOutcome_Import-Export'!M$7:M$17,MATCH($A32,'ImpactOutcome_Import-Export'!$B$7:$B$17,0))),""))</f>
        <v/>
      </c>
      <c r="G32" s="1057" t="str">
        <f>IF(B32="","",IFERROR(IF(INDEX('ImpactOutcome_Import-Export'!N$7:N$17,MATCH($A32,'ImpactOutcome_Import-Export'!$B$7:$B$17,0))="","",INDEX('ImpactOutcome_Import-Export'!N$7:N$17,MATCH($A32,'ImpactOutcome_Import-Export'!$B$7:$B$17,0))),""))</f>
        <v/>
      </c>
      <c r="H32" s="1058" t="str">
        <f>IF(B32="","",IFERROR(IF(INDEX('ImpactOutcome_Import-Export'!O$7:O$17,MATCH($A32,'ImpactOutcome_Import-Export'!$B$7:$B$17,0))="","",INDEX('ImpactOutcome_Import-Export'!O$7:O$17,MATCH($A32,'ImpactOutcome_Import-Export'!$B$7:$B$17,0))),""))</f>
        <v/>
      </c>
      <c r="I32" s="1056" t="str">
        <f>IF(B32="","",IFERROR(IF(INDEX('ImpactOutcome_Import-Export'!P$7:P$17,MATCH($A32,'ImpactOutcome_Import-Export'!$B$7:$B$17,0))="","",INDEX('ImpactOutcome_Import-Export'!P$7:P$17,MATCH($A32,'ImpactOutcome_Import-Export'!$B$7:$B$17,0))),""))</f>
        <v/>
      </c>
      <c r="J32" s="1059" t="str">
        <f>IF(B32="","",IFERROR(IF(INDEX('ImpactOutcome_Import-Export'!Q$7:Q$17,MATCH($A32,'ImpactOutcome_Import-Export'!$B$7:$B$17,0))="","",INDEX('ImpactOutcome_Import-Export'!Q$7:Q$17,MATCH($A32,'ImpactOutcome_Import-Export'!$B$7:$B$17,0))),""))</f>
        <v/>
      </c>
      <c r="K32" s="1056" t="str">
        <f>IF(B32="","",IFERROR(IF(INDEX('ImpactOutcome_Import-Export'!R$7:R$17,MATCH($A32,'ImpactOutcome_Import-Export'!$B$7:$B$17,0))="","",INDEX('ImpactOutcome_Import-Export'!R$7:R$17,MATCH($A32,'ImpactOutcome_Import-Export'!$B$7:$B$17,0))),""))</f>
        <v/>
      </c>
      <c r="L32" s="1152"/>
      <c r="M32" s="1152"/>
      <c r="N32" s="1153" t="str">
        <f t="shared" si="2"/>
        <v/>
      </c>
      <c r="O32" s="1154"/>
      <c r="P32" s="1144"/>
      <c r="Q32" s="1145"/>
      <c r="R32" s="1146" t="str">
        <f t="shared" si="0"/>
        <v/>
      </c>
      <c r="S32" s="1144"/>
      <c r="T32" s="1152"/>
      <c r="U32" s="1152"/>
      <c r="V32" s="1153" t="str">
        <f t="shared" si="3"/>
        <v/>
      </c>
      <c r="W32" s="1154"/>
      <c r="X32" s="1144"/>
      <c r="Y32" s="1145"/>
      <c r="Z32" s="1146" t="str">
        <f t="shared" si="4"/>
        <v/>
      </c>
      <c r="AA32" s="1152"/>
      <c r="AB32" s="1152"/>
      <c r="AC32" s="1153" t="str">
        <f t="shared" si="5"/>
        <v/>
      </c>
      <c r="AD32" s="1145"/>
      <c r="AE32" s="1147" t="str">
        <f t="shared" si="6"/>
        <v/>
      </c>
    </row>
    <row r="33" spans="1:31" ht="60" customHeight="1" x14ac:dyDescent="0.2">
      <c r="A33" s="998" t="str">
        <f>IFERROR(IF(INDEX(Impactlist,MATCH(0,INDEX(COUNTIF(A$10:A32,Impactlist),0,0),0))&lt;&gt;"",INDEX(Impactlist,MATCH(0,INDEX(COUNTIF(A$10:A32,Impactlist),0,0),0)),INDEX(Outcomelist,MATCH(0,INDEX(COUNTIF(A$10:A32,Outcomelist),0,0),0))),"")</f>
        <v/>
      </c>
      <c r="B33" s="1053" t="str">
        <f>IFERROR(INDEX('ImpactOutcome_Import-Export'!D$7:D$204,MATCH($A33,'ImpactOutcome_Import-Export'!$B$7:$B$204,0)),"")</f>
        <v/>
      </c>
      <c r="C33" s="1054" t="str">
        <f>IF(B33="","",IFERROR(INDEX('ImpactOutcome_Import-Export'!F$7:F$17,MATCH($A33,'ImpactOutcome_Import-Export'!$B$7:$B$17,0)),""))</f>
        <v/>
      </c>
      <c r="D33" s="1055" t="str">
        <f>IF(B33="","",IFERROR(IF(INDEX('ImpactOutcome_Import-Export'!K$7:K$17,MATCH($A33,'ImpactOutcome_Import-Export'!$B$7:$B$17,0))="","",INDEX('ImpactOutcome_Import-Export'!K$7:K$17,MATCH($A33,'ImpactOutcome_Import-Export'!$B$7:$B$17,0))),""))</f>
        <v/>
      </c>
      <c r="E33" s="1056" t="str">
        <f>IF(B33="","",IFERROR(IF(INDEX('ImpactOutcome_Import-Export'!L$7:L$17,MATCH($A33,'ImpactOutcome_Import-Export'!$B$7:$B$17,0))="","",INDEX('ImpactOutcome_Import-Export'!L$7:L$17,MATCH($A33,'ImpactOutcome_Import-Export'!$B$7:$B$17,0))),""))</f>
        <v/>
      </c>
      <c r="F33" s="1057" t="str">
        <f>IF(B33="","",IFERROR(IF(INDEX('ImpactOutcome_Import-Export'!M$7:M$17,MATCH($A33,'ImpactOutcome_Import-Export'!$B$7:$B$17,0))="","",INDEX('ImpactOutcome_Import-Export'!M$7:M$17,MATCH($A33,'ImpactOutcome_Import-Export'!$B$7:$B$17,0))),""))</f>
        <v/>
      </c>
      <c r="G33" s="1057" t="str">
        <f>IF(B33="","",IFERROR(IF(INDEX('ImpactOutcome_Import-Export'!N$7:N$17,MATCH($A33,'ImpactOutcome_Import-Export'!$B$7:$B$17,0))="","",INDEX('ImpactOutcome_Import-Export'!N$7:N$17,MATCH($A33,'ImpactOutcome_Import-Export'!$B$7:$B$17,0))),""))</f>
        <v/>
      </c>
      <c r="H33" s="1058" t="str">
        <f>IF(B33="","",IFERROR(IF(INDEX('ImpactOutcome_Import-Export'!O$7:O$17,MATCH($A33,'ImpactOutcome_Import-Export'!$B$7:$B$17,0))="","",INDEX('ImpactOutcome_Import-Export'!O$7:O$17,MATCH($A33,'ImpactOutcome_Import-Export'!$B$7:$B$17,0))),""))</f>
        <v/>
      </c>
      <c r="I33" s="1056" t="str">
        <f>IF(B33="","",IFERROR(IF(INDEX('ImpactOutcome_Import-Export'!P$7:P$17,MATCH($A33,'ImpactOutcome_Import-Export'!$B$7:$B$17,0))="","",INDEX('ImpactOutcome_Import-Export'!P$7:P$17,MATCH($A33,'ImpactOutcome_Import-Export'!$B$7:$B$17,0))),""))</f>
        <v/>
      </c>
      <c r="J33" s="1059" t="str">
        <f>IF(B33="","",IFERROR(IF(INDEX('ImpactOutcome_Import-Export'!Q$7:Q$17,MATCH($A33,'ImpactOutcome_Import-Export'!$B$7:$B$17,0))="","",INDEX('ImpactOutcome_Import-Export'!Q$7:Q$17,MATCH($A33,'ImpactOutcome_Import-Export'!$B$7:$B$17,0))),""))</f>
        <v/>
      </c>
      <c r="K33" s="1056" t="str">
        <f>IF(B33="","",IFERROR(IF(INDEX('ImpactOutcome_Import-Export'!R$7:R$17,MATCH($A33,'ImpactOutcome_Import-Export'!$B$7:$B$17,0))="","",INDEX('ImpactOutcome_Import-Export'!R$7:R$17,MATCH($A33,'ImpactOutcome_Import-Export'!$B$7:$B$17,0))),""))</f>
        <v/>
      </c>
      <c r="L33" s="1152"/>
      <c r="M33" s="1152"/>
      <c r="N33" s="1153" t="str">
        <f t="shared" si="2"/>
        <v/>
      </c>
      <c r="O33" s="1154"/>
      <c r="P33" s="1144"/>
      <c r="Q33" s="1145"/>
      <c r="R33" s="1146" t="str">
        <f t="shared" si="0"/>
        <v/>
      </c>
      <c r="S33" s="1144"/>
      <c r="T33" s="1152"/>
      <c r="U33" s="1152"/>
      <c r="V33" s="1153" t="str">
        <f t="shared" si="3"/>
        <v/>
      </c>
      <c r="W33" s="1154"/>
      <c r="X33" s="1144"/>
      <c r="Y33" s="1145"/>
      <c r="Z33" s="1146" t="str">
        <f t="shared" si="4"/>
        <v/>
      </c>
      <c r="AA33" s="1152"/>
      <c r="AB33" s="1152"/>
      <c r="AC33" s="1153" t="str">
        <f t="shared" si="5"/>
        <v/>
      </c>
      <c r="AD33" s="1145"/>
      <c r="AE33" s="1147" t="str">
        <f t="shared" si="6"/>
        <v/>
      </c>
    </row>
    <row r="34" spans="1:31" ht="60" customHeight="1" x14ac:dyDescent="0.2">
      <c r="A34" s="998" t="str">
        <f>IFERROR(IF(INDEX(Impactlist,MATCH(0,INDEX(COUNTIF(A$10:A33,Impactlist),0,0),0))&lt;&gt;"",INDEX(Impactlist,MATCH(0,INDEX(COUNTIF(A$10:A33,Impactlist),0,0),0)),INDEX(Outcomelist,MATCH(0,INDEX(COUNTIF(A$10:A33,Outcomelist),0,0),0))),"")</f>
        <v/>
      </c>
      <c r="B34" s="1053" t="str">
        <f>IFERROR(INDEX('ImpactOutcome_Import-Export'!D$7:D$204,MATCH($A34,'ImpactOutcome_Import-Export'!$B$7:$B$204,0)),"")</f>
        <v/>
      </c>
      <c r="C34" s="1054" t="str">
        <f>IF(B34="","",IFERROR(INDEX('ImpactOutcome_Import-Export'!F$7:F$17,MATCH($A34,'ImpactOutcome_Import-Export'!$B$7:$B$17,0)),""))</f>
        <v/>
      </c>
      <c r="D34" s="1055" t="str">
        <f>IF(B34="","",IFERROR(IF(INDEX('ImpactOutcome_Import-Export'!K$7:K$17,MATCH($A34,'ImpactOutcome_Import-Export'!$B$7:$B$17,0))="","",INDEX('ImpactOutcome_Import-Export'!K$7:K$17,MATCH($A34,'ImpactOutcome_Import-Export'!$B$7:$B$17,0))),""))</f>
        <v/>
      </c>
      <c r="E34" s="1056" t="str">
        <f>IF(B34="","",IFERROR(IF(INDEX('ImpactOutcome_Import-Export'!L$7:L$17,MATCH($A34,'ImpactOutcome_Import-Export'!$B$7:$B$17,0))="","",INDEX('ImpactOutcome_Import-Export'!L$7:L$17,MATCH($A34,'ImpactOutcome_Import-Export'!$B$7:$B$17,0))),""))</f>
        <v/>
      </c>
      <c r="F34" s="1057" t="str">
        <f>IF(B34="","",IFERROR(IF(INDEX('ImpactOutcome_Import-Export'!M$7:M$17,MATCH($A34,'ImpactOutcome_Import-Export'!$B$7:$B$17,0))="","",INDEX('ImpactOutcome_Import-Export'!M$7:M$17,MATCH($A34,'ImpactOutcome_Import-Export'!$B$7:$B$17,0))),""))</f>
        <v/>
      </c>
      <c r="G34" s="1057" t="str">
        <f>IF(B34="","",IFERROR(IF(INDEX('ImpactOutcome_Import-Export'!N$7:N$17,MATCH($A34,'ImpactOutcome_Import-Export'!$B$7:$B$17,0))="","",INDEX('ImpactOutcome_Import-Export'!N$7:N$17,MATCH($A34,'ImpactOutcome_Import-Export'!$B$7:$B$17,0))),""))</f>
        <v/>
      </c>
      <c r="H34" s="1058" t="str">
        <f>IF(B34="","",IFERROR(IF(INDEX('ImpactOutcome_Import-Export'!O$7:O$17,MATCH($A34,'ImpactOutcome_Import-Export'!$B$7:$B$17,0))="","",INDEX('ImpactOutcome_Import-Export'!O$7:O$17,MATCH($A34,'ImpactOutcome_Import-Export'!$B$7:$B$17,0))),""))</f>
        <v/>
      </c>
      <c r="I34" s="1056" t="str">
        <f>IF(B34="","",IFERROR(IF(INDEX('ImpactOutcome_Import-Export'!P$7:P$17,MATCH($A34,'ImpactOutcome_Import-Export'!$B$7:$B$17,0))="","",INDEX('ImpactOutcome_Import-Export'!P$7:P$17,MATCH($A34,'ImpactOutcome_Import-Export'!$B$7:$B$17,0))),""))</f>
        <v/>
      </c>
      <c r="J34" s="1059" t="str">
        <f>IF(B34="","",IFERROR(IF(INDEX('ImpactOutcome_Import-Export'!Q$7:Q$17,MATCH($A34,'ImpactOutcome_Import-Export'!$B$7:$B$17,0))="","",INDEX('ImpactOutcome_Import-Export'!Q$7:Q$17,MATCH($A34,'ImpactOutcome_Import-Export'!$B$7:$B$17,0))),""))</f>
        <v/>
      </c>
      <c r="K34" s="1056" t="str">
        <f>IF(B34="","",IFERROR(IF(INDEX('ImpactOutcome_Import-Export'!R$7:R$17,MATCH($A34,'ImpactOutcome_Import-Export'!$B$7:$B$17,0))="","",INDEX('ImpactOutcome_Import-Export'!R$7:R$17,MATCH($A34,'ImpactOutcome_Import-Export'!$B$7:$B$17,0))),""))</f>
        <v/>
      </c>
      <c r="L34" s="1152"/>
      <c r="M34" s="1152"/>
      <c r="N34" s="1153" t="str">
        <f t="shared" si="2"/>
        <v/>
      </c>
      <c r="O34" s="1154"/>
      <c r="P34" s="1144"/>
      <c r="Q34" s="1145"/>
      <c r="R34" s="1146" t="str">
        <f t="shared" si="0"/>
        <v/>
      </c>
      <c r="S34" s="1144"/>
      <c r="T34" s="1152"/>
      <c r="U34" s="1152"/>
      <c r="V34" s="1153" t="str">
        <f t="shared" si="3"/>
        <v/>
      </c>
      <c r="W34" s="1154"/>
      <c r="X34" s="1144"/>
      <c r="Y34" s="1145"/>
      <c r="Z34" s="1146" t="str">
        <f t="shared" si="4"/>
        <v/>
      </c>
      <c r="AA34" s="1152"/>
      <c r="AB34" s="1152"/>
      <c r="AC34" s="1153" t="str">
        <f t="shared" si="5"/>
        <v/>
      </c>
      <c r="AD34" s="1145"/>
      <c r="AE34" s="1147" t="str">
        <f t="shared" si="6"/>
        <v/>
      </c>
    </row>
    <row r="35" spans="1:31" ht="60" customHeight="1" x14ac:dyDescent="0.2">
      <c r="A35" s="998" t="str">
        <f>IFERROR(IF(INDEX(Impactlist,MATCH(0,INDEX(COUNTIF(A$10:A34,Impactlist),0,0),0))&lt;&gt;"",INDEX(Impactlist,MATCH(0,INDEX(COUNTIF(A$10:A34,Impactlist),0,0),0)),INDEX(Outcomelist,MATCH(0,INDEX(COUNTIF(A$10:A34,Outcomelist),0,0),0))),"")</f>
        <v/>
      </c>
      <c r="B35" s="1053" t="str">
        <f>IFERROR(INDEX('ImpactOutcome_Import-Export'!D$7:D$204,MATCH($A35,'ImpactOutcome_Import-Export'!$B$7:$B$204,0)),"")</f>
        <v/>
      </c>
      <c r="C35" s="1054" t="str">
        <f>IF(B35="","",IFERROR(INDEX('ImpactOutcome_Import-Export'!F$7:F$17,MATCH($A35,'ImpactOutcome_Import-Export'!$B$7:$B$17,0)),""))</f>
        <v/>
      </c>
      <c r="D35" s="1055" t="str">
        <f>IF(B35="","",IFERROR(IF(INDEX('ImpactOutcome_Import-Export'!K$7:K$17,MATCH($A35,'ImpactOutcome_Import-Export'!$B$7:$B$17,0))="","",INDEX('ImpactOutcome_Import-Export'!K$7:K$17,MATCH($A35,'ImpactOutcome_Import-Export'!$B$7:$B$17,0))),""))</f>
        <v/>
      </c>
      <c r="E35" s="1056" t="str">
        <f>IF(B35="","",IFERROR(IF(INDEX('ImpactOutcome_Import-Export'!L$7:L$17,MATCH($A35,'ImpactOutcome_Import-Export'!$B$7:$B$17,0))="","",INDEX('ImpactOutcome_Import-Export'!L$7:L$17,MATCH($A35,'ImpactOutcome_Import-Export'!$B$7:$B$17,0))),""))</f>
        <v/>
      </c>
      <c r="F35" s="1057" t="str">
        <f>IF(B35="","",IFERROR(IF(INDEX('ImpactOutcome_Import-Export'!M$7:M$17,MATCH($A35,'ImpactOutcome_Import-Export'!$B$7:$B$17,0))="","",INDEX('ImpactOutcome_Import-Export'!M$7:M$17,MATCH($A35,'ImpactOutcome_Import-Export'!$B$7:$B$17,0))),""))</f>
        <v/>
      </c>
      <c r="G35" s="1057" t="str">
        <f>IF(B35="","",IFERROR(IF(INDEX('ImpactOutcome_Import-Export'!N$7:N$17,MATCH($A35,'ImpactOutcome_Import-Export'!$B$7:$B$17,0))="","",INDEX('ImpactOutcome_Import-Export'!N$7:N$17,MATCH($A35,'ImpactOutcome_Import-Export'!$B$7:$B$17,0))),""))</f>
        <v/>
      </c>
      <c r="H35" s="1058" t="str">
        <f>IF(B35="","",IFERROR(IF(INDEX('ImpactOutcome_Import-Export'!O$7:O$17,MATCH($A35,'ImpactOutcome_Import-Export'!$B$7:$B$17,0))="","",INDEX('ImpactOutcome_Import-Export'!O$7:O$17,MATCH($A35,'ImpactOutcome_Import-Export'!$B$7:$B$17,0))),""))</f>
        <v/>
      </c>
      <c r="I35" s="1056" t="str">
        <f>IF(B35="","",IFERROR(IF(INDEX('ImpactOutcome_Import-Export'!P$7:P$17,MATCH($A35,'ImpactOutcome_Import-Export'!$B$7:$B$17,0))="","",INDEX('ImpactOutcome_Import-Export'!P$7:P$17,MATCH($A35,'ImpactOutcome_Import-Export'!$B$7:$B$17,0))),""))</f>
        <v/>
      </c>
      <c r="J35" s="1059" t="str">
        <f>IF(B35="","",IFERROR(IF(INDEX('ImpactOutcome_Import-Export'!Q$7:Q$17,MATCH($A35,'ImpactOutcome_Import-Export'!$B$7:$B$17,0))="","",INDEX('ImpactOutcome_Import-Export'!Q$7:Q$17,MATCH($A35,'ImpactOutcome_Import-Export'!$B$7:$B$17,0))),""))</f>
        <v/>
      </c>
      <c r="K35" s="1056" t="str">
        <f>IF(B35="","",IFERROR(IF(INDEX('ImpactOutcome_Import-Export'!R$7:R$17,MATCH($A35,'ImpactOutcome_Import-Export'!$B$7:$B$17,0))="","",INDEX('ImpactOutcome_Import-Export'!R$7:R$17,MATCH($A35,'ImpactOutcome_Import-Export'!$B$7:$B$17,0))),""))</f>
        <v/>
      </c>
      <c r="L35" s="1152"/>
      <c r="M35" s="1152"/>
      <c r="N35" s="1153" t="str">
        <f t="shared" si="2"/>
        <v/>
      </c>
      <c r="O35" s="1154"/>
      <c r="P35" s="1144"/>
      <c r="Q35" s="1145"/>
      <c r="R35" s="1146" t="str">
        <f t="shared" si="0"/>
        <v/>
      </c>
      <c r="S35" s="1144"/>
      <c r="T35" s="1152"/>
      <c r="U35" s="1152"/>
      <c r="V35" s="1153" t="str">
        <f t="shared" si="3"/>
        <v/>
      </c>
      <c r="W35" s="1154"/>
      <c r="X35" s="1144"/>
      <c r="Y35" s="1145"/>
      <c r="Z35" s="1146" t="str">
        <f t="shared" si="4"/>
        <v/>
      </c>
      <c r="AA35" s="1152"/>
      <c r="AB35" s="1152"/>
      <c r="AC35" s="1153" t="str">
        <f t="shared" si="5"/>
        <v/>
      </c>
      <c r="AD35" s="1145"/>
      <c r="AE35" s="1147" t="str">
        <f t="shared" si="6"/>
        <v/>
      </c>
    </row>
    <row r="36" spans="1:31" ht="60" customHeight="1" x14ac:dyDescent="0.2">
      <c r="A36" s="998" t="str">
        <f>IFERROR(IF(INDEX(Impactlist,MATCH(0,INDEX(COUNTIF(A$10:A35,Impactlist),0,0),0))&lt;&gt;"",INDEX(Impactlist,MATCH(0,INDEX(COUNTIF(A$10:A35,Impactlist),0,0),0)),INDEX(Outcomelist,MATCH(0,INDEX(COUNTIF(A$10:A35,Outcomelist),0,0),0))),"")</f>
        <v/>
      </c>
      <c r="B36" s="1053" t="str">
        <f>IFERROR(INDEX('ImpactOutcome_Import-Export'!D$7:D$204,MATCH($A36,'ImpactOutcome_Import-Export'!$B$7:$B$204,0)),"")</f>
        <v/>
      </c>
      <c r="C36" s="1054" t="str">
        <f>IF(B36="","",IFERROR(INDEX('ImpactOutcome_Import-Export'!F$7:F$17,MATCH($A36,'ImpactOutcome_Import-Export'!$B$7:$B$17,0)),""))</f>
        <v/>
      </c>
      <c r="D36" s="1055" t="str">
        <f>IF(B36="","",IFERROR(IF(INDEX('ImpactOutcome_Import-Export'!K$7:K$17,MATCH($A36,'ImpactOutcome_Import-Export'!$B$7:$B$17,0))="","",INDEX('ImpactOutcome_Import-Export'!K$7:K$17,MATCH($A36,'ImpactOutcome_Import-Export'!$B$7:$B$17,0))),""))</f>
        <v/>
      </c>
      <c r="E36" s="1056" t="str">
        <f>IF(B36="","",IFERROR(IF(INDEX('ImpactOutcome_Import-Export'!L$7:L$17,MATCH($A36,'ImpactOutcome_Import-Export'!$B$7:$B$17,0))="","",INDEX('ImpactOutcome_Import-Export'!L$7:L$17,MATCH($A36,'ImpactOutcome_Import-Export'!$B$7:$B$17,0))),""))</f>
        <v/>
      </c>
      <c r="F36" s="1057" t="str">
        <f>IF(B36="","",IFERROR(IF(INDEX('ImpactOutcome_Import-Export'!M$7:M$17,MATCH($A36,'ImpactOutcome_Import-Export'!$B$7:$B$17,0))="","",INDEX('ImpactOutcome_Import-Export'!M$7:M$17,MATCH($A36,'ImpactOutcome_Import-Export'!$B$7:$B$17,0))),""))</f>
        <v/>
      </c>
      <c r="G36" s="1057" t="str">
        <f>IF(B36="","",IFERROR(IF(INDEX('ImpactOutcome_Import-Export'!N$7:N$17,MATCH($A36,'ImpactOutcome_Import-Export'!$B$7:$B$17,0))="","",INDEX('ImpactOutcome_Import-Export'!N$7:N$17,MATCH($A36,'ImpactOutcome_Import-Export'!$B$7:$B$17,0))),""))</f>
        <v/>
      </c>
      <c r="H36" s="1058" t="str">
        <f>IF(B36="","",IFERROR(IF(INDEX('ImpactOutcome_Import-Export'!O$7:O$17,MATCH($A36,'ImpactOutcome_Import-Export'!$B$7:$B$17,0))="","",INDEX('ImpactOutcome_Import-Export'!O$7:O$17,MATCH($A36,'ImpactOutcome_Import-Export'!$B$7:$B$17,0))),""))</f>
        <v/>
      </c>
      <c r="I36" s="1056" t="str">
        <f>IF(B36="","",IFERROR(IF(INDEX('ImpactOutcome_Import-Export'!P$7:P$17,MATCH($A36,'ImpactOutcome_Import-Export'!$B$7:$B$17,0))="","",INDEX('ImpactOutcome_Import-Export'!P$7:P$17,MATCH($A36,'ImpactOutcome_Import-Export'!$B$7:$B$17,0))),""))</f>
        <v/>
      </c>
      <c r="J36" s="1059" t="str">
        <f>IF(B36="","",IFERROR(IF(INDEX('ImpactOutcome_Import-Export'!Q$7:Q$17,MATCH($A36,'ImpactOutcome_Import-Export'!$B$7:$B$17,0))="","",INDEX('ImpactOutcome_Import-Export'!Q$7:Q$17,MATCH($A36,'ImpactOutcome_Import-Export'!$B$7:$B$17,0))),""))</f>
        <v/>
      </c>
      <c r="K36" s="1056" t="str">
        <f>IF(B36="","",IFERROR(IF(INDEX('ImpactOutcome_Import-Export'!R$7:R$17,MATCH($A36,'ImpactOutcome_Import-Export'!$B$7:$B$17,0))="","",INDEX('ImpactOutcome_Import-Export'!R$7:R$17,MATCH($A36,'ImpactOutcome_Import-Export'!$B$7:$B$17,0))),""))</f>
        <v/>
      </c>
      <c r="L36" s="1152"/>
      <c r="M36" s="1152"/>
      <c r="N36" s="1153" t="str">
        <f t="shared" si="2"/>
        <v/>
      </c>
      <c r="O36" s="1154"/>
      <c r="P36" s="1144"/>
      <c r="Q36" s="1145"/>
      <c r="R36" s="1146" t="str">
        <f t="shared" si="0"/>
        <v/>
      </c>
      <c r="S36" s="1144"/>
      <c r="T36" s="1152"/>
      <c r="U36" s="1152"/>
      <c r="V36" s="1153" t="str">
        <f t="shared" si="3"/>
        <v/>
      </c>
      <c r="W36" s="1154"/>
      <c r="X36" s="1144"/>
      <c r="Y36" s="1145"/>
      <c r="Z36" s="1146" t="str">
        <f t="shared" si="4"/>
        <v/>
      </c>
      <c r="AA36" s="1152"/>
      <c r="AB36" s="1152"/>
      <c r="AC36" s="1153" t="str">
        <f t="shared" si="5"/>
        <v/>
      </c>
      <c r="AD36" s="1145"/>
      <c r="AE36" s="1147" t="str">
        <f t="shared" si="6"/>
        <v/>
      </c>
    </row>
    <row r="37" spans="1:31" ht="60" customHeight="1" x14ac:dyDescent="0.2">
      <c r="A37" s="998" t="str">
        <f>IFERROR(IF(INDEX(Impactlist,MATCH(0,INDEX(COUNTIF(A$10:A36,Impactlist),0,0),0))&lt;&gt;"",INDEX(Impactlist,MATCH(0,INDEX(COUNTIF(A$10:A36,Impactlist),0,0),0)),INDEX(Outcomelist,MATCH(0,INDEX(COUNTIF(A$10:A36,Outcomelist),0,0),0))),"")</f>
        <v/>
      </c>
      <c r="B37" s="1053" t="str">
        <f>IFERROR(INDEX('ImpactOutcome_Import-Export'!D$7:D$204,MATCH($A37,'ImpactOutcome_Import-Export'!$B$7:$B$204,0)),"")</f>
        <v/>
      </c>
      <c r="C37" s="1054" t="str">
        <f>IF(B37="","",IFERROR(INDEX('ImpactOutcome_Import-Export'!F$7:F$17,MATCH($A37,'ImpactOutcome_Import-Export'!$B$7:$B$17,0)),""))</f>
        <v/>
      </c>
      <c r="D37" s="1055" t="str">
        <f>IF(B37="","",IFERROR(IF(INDEX('ImpactOutcome_Import-Export'!K$7:K$17,MATCH($A37,'ImpactOutcome_Import-Export'!$B$7:$B$17,0))="","",INDEX('ImpactOutcome_Import-Export'!K$7:K$17,MATCH($A37,'ImpactOutcome_Import-Export'!$B$7:$B$17,0))),""))</f>
        <v/>
      </c>
      <c r="E37" s="1056" t="str">
        <f>IF(B37="","",IFERROR(IF(INDEX('ImpactOutcome_Import-Export'!L$7:L$17,MATCH($A37,'ImpactOutcome_Import-Export'!$B$7:$B$17,0))="","",INDEX('ImpactOutcome_Import-Export'!L$7:L$17,MATCH($A37,'ImpactOutcome_Import-Export'!$B$7:$B$17,0))),""))</f>
        <v/>
      </c>
      <c r="F37" s="1057" t="str">
        <f>IF(B37="","",IFERROR(IF(INDEX('ImpactOutcome_Import-Export'!M$7:M$17,MATCH($A37,'ImpactOutcome_Import-Export'!$B$7:$B$17,0))="","",INDEX('ImpactOutcome_Import-Export'!M$7:M$17,MATCH($A37,'ImpactOutcome_Import-Export'!$B$7:$B$17,0))),""))</f>
        <v/>
      </c>
      <c r="G37" s="1057" t="str">
        <f>IF(B37="","",IFERROR(IF(INDEX('ImpactOutcome_Import-Export'!N$7:N$17,MATCH($A37,'ImpactOutcome_Import-Export'!$B$7:$B$17,0))="","",INDEX('ImpactOutcome_Import-Export'!N$7:N$17,MATCH($A37,'ImpactOutcome_Import-Export'!$B$7:$B$17,0))),""))</f>
        <v/>
      </c>
      <c r="H37" s="1058" t="str">
        <f>IF(B37="","",IFERROR(IF(INDEX('ImpactOutcome_Import-Export'!O$7:O$17,MATCH($A37,'ImpactOutcome_Import-Export'!$B$7:$B$17,0))="","",INDEX('ImpactOutcome_Import-Export'!O$7:O$17,MATCH($A37,'ImpactOutcome_Import-Export'!$B$7:$B$17,0))),""))</f>
        <v/>
      </c>
      <c r="I37" s="1056" t="str">
        <f>IF(B37="","",IFERROR(IF(INDEX('ImpactOutcome_Import-Export'!P$7:P$17,MATCH($A37,'ImpactOutcome_Import-Export'!$B$7:$B$17,0))="","",INDEX('ImpactOutcome_Import-Export'!P$7:P$17,MATCH($A37,'ImpactOutcome_Import-Export'!$B$7:$B$17,0))),""))</f>
        <v/>
      </c>
      <c r="J37" s="1059" t="str">
        <f>IF(B37="","",IFERROR(IF(INDEX('ImpactOutcome_Import-Export'!Q$7:Q$17,MATCH($A37,'ImpactOutcome_Import-Export'!$B$7:$B$17,0))="","",INDEX('ImpactOutcome_Import-Export'!Q$7:Q$17,MATCH($A37,'ImpactOutcome_Import-Export'!$B$7:$B$17,0))),""))</f>
        <v/>
      </c>
      <c r="K37" s="1056" t="str">
        <f>IF(B37="","",IFERROR(IF(INDEX('ImpactOutcome_Import-Export'!R$7:R$17,MATCH($A37,'ImpactOutcome_Import-Export'!$B$7:$B$17,0))="","",INDEX('ImpactOutcome_Import-Export'!R$7:R$17,MATCH($A37,'ImpactOutcome_Import-Export'!$B$7:$B$17,0))),""))</f>
        <v/>
      </c>
      <c r="L37" s="1152"/>
      <c r="M37" s="1152"/>
      <c r="N37" s="1153" t="str">
        <f t="shared" si="2"/>
        <v/>
      </c>
      <c r="O37" s="1154"/>
      <c r="P37" s="1144"/>
      <c r="Q37" s="1145"/>
      <c r="R37" s="1146" t="str">
        <f t="shared" si="0"/>
        <v/>
      </c>
      <c r="S37" s="1144"/>
      <c r="T37" s="1152"/>
      <c r="U37" s="1152"/>
      <c r="V37" s="1153" t="str">
        <f t="shared" si="3"/>
        <v/>
      </c>
      <c r="W37" s="1154"/>
      <c r="X37" s="1144"/>
      <c r="Y37" s="1145"/>
      <c r="Z37" s="1146" t="str">
        <f t="shared" si="4"/>
        <v/>
      </c>
      <c r="AA37" s="1152"/>
      <c r="AB37" s="1152"/>
      <c r="AC37" s="1153" t="str">
        <f t="shared" si="5"/>
        <v/>
      </c>
      <c r="AD37" s="1145"/>
      <c r="AE37" s="1147" t="str">
        <f t="shared" si="6"/>
        <v/>
      </c>
    </row>
    <row r="38" spans="1:31" ht="60" customHeight="1" x14ac:dyDescent="0.2">
      <c r="A38" s="998" t="str">
        <f>IFERROR(IF(INDEX(Impactlist,MATCH(0,INDEX(COUNTIF(A$10:A37,Impactlist),0,0),0))&lt;&gt;"",INDEX(Impactlist,MATCH(0,INDEX(COUNTIF(A$10:A37,Impactlist),0,0),0)),INDEX(Outcomelist,MATCH(0,INDEX(COUNTIF(A$10:A37,Outcomelist),0,0),0))),"")</f>
        <v/>
      </c>
      <c r="B38" s="1053" t="str">
        <f>IFERROR(INDEX('ImpactOutcome_Import-Export'!D$7:D$204,MATCH($A38,'ImpactOutcome_Import-Export'!$B$7:$B$204,0)),"")</f>
        <v/>
      </c>
      <c r="C38" s="1054" t="str">
        <f>IF(B38="","",IFERROR(INDEX('ImpactOutcome_Import-Export'!F$7:F$17,MATCH($A38,'ImpactOutcome_Import-Export'!$B$7:$B$17,0)),""))</f>
        <v/>
      </c>
      <c r="D38" s="1055" t="str">
        <f>IF(B38="","",IFERROR(IF(INDEX('ImpactOutcome_Import-Export'!K$7:K$17,MATCH($A38,'ImpactOutcome_Import-Export'!$B$7:$B$17,0))="","",INDEX('ImpactOutcome_Import-Export'!K$7:K$17,MATCH($A38,'ImpactOutcome_Import-Export'!$B$7:$B$17,0))),""))</f>
        <v/>
      </c>
      <c r="E38" s="1056" t="str">
        <f>IF(B38="","",IFERROR(IF(INDEX('ImpactOutcome_Import-Export'!L$7:L$17,MATCH($A38,'ImpactOutcome_Import-Export'!$B$7:$B$17,0))="","",INDEX('ImpactOutcome_Import-Export'!L$7:L$17,MATCH($A38,'ImpactOutcome_Import-Export'!$B$7:$B$17,0))),""))</f>
        <v/>
      </c>
      <c r="F38" s="1057" t="str">
        <f>IF(B38="","",IFERROR(IF(INDEX('ImpactOutcome_Import-Export'!M$7:M$17,MATCH($A38,'ImpactOutcome_Import-Export'!$B$7:$B$17,0))="","",INDEX('ImpactOutcome_Import-Export'!M$7:M$17,MATCH($A38,'ImpactOutcome_Import-Export'!$B$7:$B$17,0))),""))</f>
        <v/>
      </c>
      <c r="G38" s="1057" t="str">
        <f>IF(B38="","",IFERROR(IF(INDEX('ImpactOutcome_Import-Export'!N$7:N$17,MATCH($A38,'ImpactOutcome_Import-Export'!$B$7:$B$17,0))="","",INDEX('ImpactOutcome_Import-Export'!N$7:N$17,MATCH($A38,'ImpactOutcome_Import-Export'!$B$7:$B$17,0))),""))</f>
        <v/>
      </c>
      <c r="H38" s="1058" t="str">
        <f>IF(B38="","",IFERROR(IF(INDEX('ImpactOutcome_Import-Export'!O$7:O$17,MATCH($A38,'ImpactOutcome_Import-Export'!$B$7:$B$17,0))="","",INDEX('ImpactOutcome_Import-Export'!O$7:O$17,MATCH($A38,'ImpactOutcome_Import-Export'!$B$7:$B$17,0))),""))</f>
        <v/>
      </c>
      <c r="I38" s="1056" t="str">
        <f>IF(B38="","",IFERROR(IF(INDEX('ImpactOutcome_Import-Export'!P$7:P$17,MATCH($A38,'ImpactOutcome_Import-Export'!$B$7:$B$17,0))="","",INDEX('ImpactOutcome_Import-Export'!P$7:P$17,MATCH($A38,'ImpactOutcome_Import-Export'!$B$7:$B$17,0))),""))</f>
        <v/>
      </c>
      <c r="J38" s="1059" t="str">
        <f>IF(B38="","",IFERROR(IF(INDEX('ImpactOutcome_Import-Export'!Q$7:Q$17,MATCH($A38,'ImpactOutcome_Import-Export'!$B$7:$B$17,0))="","",INDEX('ImpactOutcome_Import-Export'!Q$7:Q$17,MATCH($A38,'ImpactOutcome_Import-Export'!$B$7:$B$17,0))),""))</f>
        <v/>
      </c>
      <c r="K38" s="1056" t="str">
        <f>IF(B38="","",IFERROR(IF(INDEX('ImpactOutcome_Import-Export'!R$7:R$17,MATCH($A38,'ImpactOutcome_Import-Export'!$B$7:$B$17,0))="","",INDEX('ImpactOutcome_Import-Export'!R$7:R$17,MATCH($A38,'ImpactOutcome_Import-Export'!$B$7:$B$17,0))),""))</f>
        <v/>
      </c>
      <c r="L38" s="1152"/>
      <c r="M38" s="1152"/>
      <c r="N38" s="1153" t="str">
        <f t="shared" si="2"/>
        <v/>
      </c>
      <c r="O38" s="1154"/>
      <c r="P38" s="1144"/>
      <c r="Q38" s="1145"/>
      <c r="R38" s="1146" t="str">
        <f t="shared" si="0"/>
        <v/>
      </c>
      <c r="S38" s="1144"/>
      <c r="T38" s="1152"/>
      <c r="U38" s="1152"/>
      <c r="V38" s="1153" t="str">
        <f t="shared" si="3"/>
        <v/>
      </c>
      <c r="W38" s="1154"/>
      <c r="X38" s="1144"/>
      <c r="Y38" s="1145"/>
      <c r="Z38" s="1146" t="str">
        <f t="shared" si="4"/>
        <v/>
      </c>
      <c r="AA38" s="1152"/>
      <c r="AB38" s="1152"/>
      <c r="AC38" s="1153" t="str">
        <f t="shared" si="5"/>
        <v/>
      </c>
      <c r="AD38" s="1145"/>
      <c r="AE38" s="1147" t="str">
        <f t="shared" si="6"/>
        <v/>
      </c>
    </row>
    <row r="39" spans="1:31" ht="60" customHeight="1" x14ac:dyDescent="0.2">
      <c r="A39" s="998" t="str">
        <f>IFERROR(IF(INDEX(Impactlist,MATCH(0,INDEX(COUNTIF(A$10:A38,Impactlist),0,0),0))&lt;&gt;"",INDEX(Impactlist,MATCH(0,INDEX(COUNTIF(A$10:A38,Impactlist),0,0),0)),INDEX(Outcomelist,MATCH(0,INDEX(COUNTIF(A$10:A38,Outcomelist),0,0),0))),"")</f>
        <v/>
      </c>
      <c r="B39" s="1053" t="str">
        <f>IFERROR(INDEX('ImpactOutcome_Import-Export'!D$7:D$204,MATCH($A39,'ImpactOutcome_Import-Export'!$B$7:$B$204,0)),"")</f>
        <v/>
      </c>
      <c r="C39" s="1054" t="str">
        <f>IF(B39="","",IFERROR(INDEX('ImpactOutcome_Import-Export'!F$7:F$17,MATCH($A39,'ImpactOutcome_Import-Export'!$B$7:$B$17,0)),""))</f>
        <v/>
      </c>
      <c r="D39" s="1055" t="str">
        <f>IF(B39="","",IFERROR(IF(INDEX('ImpactOutcome_Import-Export'!K$7:K$17,MATCH($A39,'ImpactOutcome_Import-Export'!$B$7:$B$17,0))="","",INDEX('ImpactOutcome_Import-Export'!K$7:K$17,MATCH($A39,'ImpactOutcome_Import-Export'!$B$7:$B$17,0))),""))</f>
        <v/>
      </c>
      <c r="E39" s="1056" t="str">
        <f>IF(B39="","",IFERROR(IF(INDEX('ImpactOutcome_Import-Export'!L$7:L$17,MATCH($A39,'ImpactOutcome_Import-Export'!$B$7:$B$17,0))="","",INDEX('ImpactOutcome_Import-Export'!L$7:L$17,MATCH($A39,'ImpactOutcome_Import-Export'!$B$7:$B$17,0))),""))</f>
        <v/>
      </c>
      <c r="F39" s="1057" t="str">
        <f>IF(B39="","",IFERROR(IF(INDEX('ImpactOutcome_Import-Export'!M$7:M$17,MATCH($A39,'ImpactOutcome_Import-Export'!$B$7:$B$17,0))="","",INDEX('ImpactOutcome_Import-Export'!M$7:M$17,MATCH($A39,'ImpactOutcome_Import-Export'!$B$7:$B$17,0))),""))</f>
        <v/>
      </c>
      <c r="G39" s="1057" t="str">
        <f>IF(B39="","",IFERROR(IF(INDEX('ImpactOutcome_Import-Export'!N$7:N$17,MATCH($A39,'ImpactOutcome_Import-Export'!$B$7:$B$17,0))="","",INDEX('ImpactOutcome_Import-Export'!N$7:N$17,MATCH($A39,'ImpactOutcome_Import-Export'!$B$7:$B$17,0))),""))</f>
        <v/>
      </c>
      <c r="H39" s="1058" t="str">
        <f>IF(B39="","",IFERROR(IF(INDEX('ImpactOutcome_Import-Export'!O$7:O$17,MATCH($A39,'ImpactOutcome_Import-Export'!$B$7:$B$17,0))="","",INDEX('ImpactOutcome_Import-Export'!O$7:O$17,MATCH($A39,'ImpactOutcome_Import-Export'!$B$7:$B$17,0))),""))</f>
        <v/>
      </c>
      <c r="I39" s="1056" t="str">
        <f>IF(B39="","",IFERROR(IF(INDEX('ImpactOutcome_Import-Export'!P$7:P$17,MATCH($A39,'ImpactOutcome_Import-Export'!$B$7:$B$17,0))="","",INDEX('ImpactOutcome_Import-Export'!P$7:P$17,MATCH($A39,'ImpactOutcome_Import-Export'!$B$7:$B$17,0))),""))</f>
        <v/>
      </c>
      <c r="J39" s="1059" t="str">
        <f>IF(B39="","",IFERROR(IF(INDEX('ImpactOutcome_Import-Export'!Q$7:Q$17,MATCH($A39,'ImpactOutcome_Import-Export'!$B$7:$B$17,0))="","",INDEX('ImpactOutcome_Import-Export'!Q$7:Q$17,MATCH($A39,'ImpactOutcome_Import-Export'!$B$7:$B$17,0))),""))</f>
        <v/>
      </c>
      <c r="K39" s="1056" t="str">
        <f>IF(B39="","",IFERROR(IF(INDEX('ImpactOutcome_Import-Export'!R$7:R$17,MATCH($A39,'ImpactOutcome_Import-Export'!$B$7:$B$17,0))="","",INDEX('ImpactOutcome_Import-Export'!R$7:R$17,MATCH($A39,'ImpactOutcome_Import-Export'!$B$7:$B$17,0))),""))</f>
        <v/>
      </c>
      <c r="L39" s="1152"/>
      <c r="M39" s="1152"/>
      <c r="N39" s="1153" t="str">
        <f t="shared" si="2"/>
        <v/>
      </c>
      <c r="O39" s="1154"/>
      <c r="P39" s="1144"/>
      <c r="Q39" s="1145"/>
      <c r="R39" s="1146" t="str">
        <f t="shared" si="0"/>
        <v/>
      </c>
      <c r="S39" s="1144"/>
      <c r="T39" s="1152"/>
      <c r="U39" s="1152"/>
      <c r="V39" s="1153" t="str">
        <f t="shared" si="3"/>
        <v/>
      </c>
      <c r="W39" s="1154"/>
      <c r="X39" s="1144"/>
      <c r="Y39" s="1145"/>
      <c r="Z39" s="1146" t="str">
        <f t="shared" si="4"/>
        <v/>
      </c>
      <c r="AA39" s="1152"/>
      <c r="AB39" s="1152"/>
      <c r="AC39" s="1153" t="str">
        <f t="shared" si="5"/>
        <v/>
      </c>
      <c r="AD39" s="1145"/>
      <c r="AE39" s="1147" t="str">
        <f t="shared" si="6"/>
        <v/>
      </c>
    </row>
    <row r="40" spans="1:31" ht="60" customHeight="1" x14ac:dyDescent="0.2">
      <c r="A40" s="998" t="str">
        <f>IFERROR(IF(INDEX(Impactlist,MATCH(0,INDEX(COUNTIF(A$10:A39,Impactlist),0,0),0))&lt;&gt;"",INDEX(Impactlist,MATCH(0,INDEX(COUNTIF(A$10:A39,Impactlist),0,0),0)),INDEX(Outcomelist,MATCH(0,INDEX(COUNTIF(A$10:A39,Outcomelist),0,0),0))),"")</f>
        <v/>
      </c>
      <c r="B40" s="1053" t="str">
        <f>IFERROR(INDEX('ImpactOutcome_Import-Export'!D$7:D$204,MATCH($A40,'ImpactOutcome_Import-Export'!$B$7:$B$204,0)),"")</f>
        <v/>
      </c>
      <c r="C40" s="1054" t="str">
        <f>IF(B40="","",IFERROR(INDEX('ImpactOutcome_Import-Export'!F$7:F$17,MATCH($A40,'ImpactOutcome_Import-Export'!$B$7:$B$17,0)),""))</f>
        <v/>
      </c>
      <c r="D40" s="1055" t="str">
        <f>IF(B40="","",IFERROR(IF(INDEX('ImpactOutcome_Import-Export'!K$7:K$17,MATCH($A40,'ImpactOutcome_Import-Export'!$B$7:$B$17,0))="","",INDEX('ImpactOutcome_Import-Export'!K$7:K$17,MATCH($A40,'ImpactOutcome_Import-Export'!$B$7:$B$17,0))),""))</f>
        <v/>
      </c>
      <c r="E40" s="1056" t="str">
        <f>IF(B40="","",IFERROR(IF(INDEX('ImpactOutcome_Import-Export'!L$7:L$17,MATCH($A40,'ImpactOutcome_Import-Export'!$B$7:$B$17,0))="","",INDEX('ImpactOutcome_Import-Export'!L$7:L$17,MATCH($A40,'ImpactOutcome_Import-Export'!$B$7:$B$17,0))),""))</f>
        <v/>
      </c>
      <c r="F40" s="1057" t="str">
        <f>IF(B40="","",IFERROR(IF(INDEX('ImpactOutcome_Import-Export'!M$7:M$17,MATCH($A40,'ImpactOutcome_Import-Export'!$B$7:$B$17,0))="","",INDEX('ImpactOutcome_Import-Export'!M$7:M$17,MATCH($A40,'ImpactOutcome_Import-Export'!$B$7:$B$17,0))),""))</f>
        <v/>
      </c>
      <c r="G40" s="1057" t="str">
        <f>IF(B40="","",IFERROR(IF(INDEX('ImpactOutcome_Import-Export'!N$7:N$17,MATCH($A40,'ImpactOutcome_Import-Export'!$B$7:$B$17,0))="","",INDEX('ImpactOutcome_Import-Export'!N$7:N$17,MATCH($A40,'ImpactOutcome_Import-Export'!$B$7:$B$17,0))),""))</f>
        <v/>
      </c>
      <c r="H40" s="1058" t="str">
        <f>IF(B40="","",IFERROR(IF(INDEX('ImpactOutcome_Import-Export'!O$7:O$17,MATCH($A40,'ImpactOutcome_Import-Export'!$B$7:$B$17,0))="","",INDEX('ImpactOutcome_Import-Export'!O$7:O$17,MATCH($A40,'ImpactOutcome_Import-Export'!$B$7:$B$17,0))),""))</f>
        <v/>
      </c>
      <c r="I40" s="1056" t="str">
        <f>IF(B40="","",IFERROR(IF(INDEX('ImpactOutcome_Import-Export'!P$7:P$17,MATCH($A40,'ImpactOutcome_Import-Export'!$B$7:$B$17,0))="","",INDEX('ImpactOutcome_Import-Export'!P$7:P$17,MATCH($A40,'ImpactOutcome_Import-Export'!$B$7:$B$17,0))),""))</f>
        <v/>
      </c>
      <c r="J40" s="1059" t="str">
        <f>IF(B40="","",IFERROR(IF(INDEX('ImpactOutcome_Import-Export'!Q$7:Q$17,MATCH($A40,'ImpactOutcome_Import-Export'!$B$7:$B$17,0))="","",INDEX('ImpactOutcome_Import-Export'!Q$7:Q$17,MATCH($A40,'ImpactOutcome_Import-Export'!$B$7:$B$17,0))),""))</f>
        <v/>
      </c>
      <c r="K40" s="1056" t="str">
        <f>IF(B40="","",IFERROR(IF(INDEX('ImpactOutcome_Import-Export'!R$7:R$17,MATCH($A40,'ImpactOutcome_Import-Export'!$B$7:$B$17,0))="","",INDEX('ImpactOutcome_Import-Export'!R$7:R$17,MATCH($A40,'ImpactOutcome_Import-Export'!$B$7:$B$17,0))),""))</f>
        <v/>
      </c>
      <c r="L40" s="1152"/>
      <c r="M40" s="1152"/>
      <c r="N40" s="1153" t="str">
        <f t="shared" si="2"/>
        <v/>
      </c>
      <c r="O40" s="1154"/>
      <c r="P40" s="1144"/>
      <c r="Q40" s="1145"/>
      <c r="R40" s="1146" t="str">
        <f t="shared" si="0"/>
        <v/>
      </c>
      <c r="S40" s="1144"/>
      <c r="T40" s="1152"/>
      <c r="U40" s="1152"/>
      <c r="V40" s="1153" t="str">
        <f t="shared" si="3"/>
        <v/>
      </c>
      <c r="W40" s="1154"/>
      <c r="X40" s="1144"/>
      <c r="Y40" s="1145"/>
      <c r="Z40" s="1146" t="str">
        <f t="shared" si="4"/>
        <v/>
      </c>
      <c r="AA40" s="1152"/>
      <c r="AB40" s="1152"/>
      <c r="AC40" s="1153" t="str">
        <f t="shared" si="5"/>
        <v/>
      </c>
      <c r="AD40" s="1145"/>
      <c r="AE40" s="1147" t="str">
        <f t="shared" si="6"/>
        <v/>
      </c>
    </row>
    <row r="41" spans="1:31" ht="60" customHeight="1" x14ac:dyDescent="0.2">
      <c r="A41" s="998" t="str">
        <f>IFERROR(IF(INDEX(Impactlist,MATCH(0,INDEX(COUNTIF(A$10:A40,Impactlist),0,0),0))&lt;&gt;"",INDEX(Impactlist,MATCH(0,INDEX(COUNTIF(A$10:A40,Impactlist),0,0),0)),INDEX(Outcomelist,MATCH(0,INDEX(COUNTIF(A$10:A40,Outcomelist),0,0),0))),"")</f>
        <v/>
      </c>
      <c r="B41" s="1053" t="str">
        <f>IFERROR(INDEX('ImpactOutcome_Import-Export'!D$7:D$204,MATCH($A41,'ImpactOutcome_Import-Export'!$B$7:$B$204,0)),"")</f>
        <v/>
      </c>
      <c r="C41" s="1054" t="str">
        <f>IF(B41="","",IFERROR(INDEX('ImpactOutcome_Import-Export'!F$7:F$17,MATCH($A41,'ImpactOutcome_Import-Export'!$B$7:$B$17,0)),""))</f>
        <v/>
      </c>
      <c r="D41" s="1055" t="str">
        <f>IF(B41="","",IFERROR(IF(INDEX('ImpactOutcome_Import-Export'!K$7:K$17,MATCH($A41,'ImpactOutcome_Import-Export'!$B$7:$B$17,0))="","",INDEX('ImpactOutcome_Import-Export'!K$7:K$17,MATCH($A41,'ImpactOutcome_Import-Export'!$B$7:$B$17,0))),""))</f>
        <v/>
      </c>
      <c r="E41" s="1056" t="str">
        <f>IF(B41="","",IFERROR(IF(INDEX('ImpactOutcome_Import-Export'!L$7:L$17,MATCH($A41,'ImpactOutcome_Import-Export'!$B$7:$B$17,0))="","",INDEX('ImpactOutcome_Import-Export'!L$7:L$17,MATCH($A41,'ImpactOutcome_Import-Export'!$B$7:$B$17,0))),""))</f>
        <v/>
      </c>
      <c r="F41" s="1057" t="str">
        <f>IF(B41="","",IFERROR(IF(INDEX('ImpactOutcome_Import-Export'!M$7:M$17,MATCH($A41,'ImpactOutcome_Import-Export'!$B$7:$B$17,0))="","",INDEX('ImpactOutcome_Import-Export'!M$7:M$17,MATCH($A41,'ImpactOutcome_Import-Export'!$B$7:$B$17,0))),""))</f>
        <v/>
      </c>
      <c r="G41" s="1057" t="str">
        <f>IF(B41="","",IFERROR(IF(INDEX('ImpactOutcome_Import-Export'!N$7:N$17,MATCH($A41,'ImpactOutcome_Import-Export'!$B$7:$B$17,0))="","",INDEX('ImpactOutcome_Import-Export'!N$7:N$17,MATCH($A41,'ImpactOutcome_Import-Export'!$B$7:$B$17,0))),""))</f>
        <v/>
      </c>
      <c r="H41" s="1058" t="str">
        <f>IF(B41="","",IFERROR(IF(INDEX('ImpactOutcome_Import-Export'!O$7:O$17,MATCH($A41,'ImpactOutcome_Import-Export'!$B$7:$B$17,0))="","",INDEX('ImpactOutcome_Import-Export'!O$7:O$17,MATCH($A41,'ImpactOutcome_Import-Export'!$B$7:$B$17,0))),""))</f>
        <v/>
      </c>
      <c r="I41" s="1056" t="str">
        <f>IF(B41="","",IFERROR(IF(INDEX('ImpactOutcome_Import-Export'!P$7:P$17,MATCH($A41,'ImpactOutcome_Import-Export'!$B$7:$B$17,0))="","",INDEX('ImpactOutcome_Import-Export'!P$7:P$17,MATCH($A41,'ImpactOutcome_Import-Export'!$B$7:$B$17,0))),""))</f>
        <v/>
      </c>
      <c r="J41" s="1059" t="str">
        <f>IF(B41="","",IFERROR(IF(INDEX('ImpactOutcome_Import-Export'!Q$7:Q$17,MATCH($A41,'ImpactOutcome_Import-Export'!$B$7:$B$17,0))="","",INDEX('ImpactOutcome_Import-Export'!Q$7:Q$17,MATCH($A41,'ImpactOutcome_Import-Export'!$B$7:$B$17,0))),""))</f>
        <v/>
      </c>
      <c r="K41" s="1056" t="str">
        <f>IF(B41="","",IFERROR(IF(INDEX('ImpactOutcome_Import-Export'!R$7:R$17,MATCH($A41,'ImpactOutcome_Import-Export'!$B$7:$B$17,0))="","",INDEX('ImpactOutcome_Import-Export'!R$7:R$17,MATCH($A41,'ImpactOutcome_Import-Export'!$B$7:$B$17,0))),""))</f>
        <v/>
      </c>
      <c r="L41" s="1152"/>
      <c r="M41" s="1152"/>
      <c r="N41" s="1153" t="str">
        <f t="shared" si="2"/>
        <v/>
      </c>
      <c r="O41" s="1154"/>
      <c r="P41" s="1144"/>
      <c r="Q41" s="1145"/>
      <c r="R41" s="1146" t="str">
        <f t="shared" si="0"/>
        <v/>
      </c>
      <c r="S41" s="1144"/>
      <c r="T41" s="1152"/>
      <c r="U41" s="1152"/>
      <c r="V41" s="1153" t="str">
        <f t="shared" si="3"/>
        <v/>
      </c>
      <c r="W41" s="1154"/>
      <c r="X41" s="1144"/>
      <c r="Y41" s="1145"/>
      <c r="Z41" s="1146" t="str">
        <f t="shared" si="4"/>
        <v/>
      </c>
      <c r="AA41" s="1152"/>
      <c r="AB41" s="1152"/>
      <c r="AC41" s="1153" t="str">
        <f t="shared" si="5"/>
        <v/>
      </c>
      <c r="AD41" s="1145"/>
      <c r="AE41" s="1147" t="str">
        <f t="shared" si="6"/>
        <v/>
      </c>
    </row>
    <row r="42" spans="1:31" ht="60" customHeight="1" x14ac:dyDescent="0.2">
      <c r="A42" s="998" t="str">
        <f>IFERROR(IF(INDEX(Impactlist,MATCH(0,INDEX(COUNTIF(A$10:A41,Impactlist),0,0),0))&lt;&gt;"",INDEX(Impactlist,MATCH(0,INDEX(COUNTIF(A$10:A41,Impactlist),0,0),0)),INDEX(Outcomelist,MATCH(0,INDEX(COUNTIF(A$10:A41,Outcomelist),0,0),0))),"")</f>
        <v/>
      </c>
      <c r="B42" s="1053" t="str">
        <f>IFERROR(INDEX('ImpactOutcome_Import-Export'!D$7:D$204,MATCH($A42,'ImpactOutcome_Import-Export'!$B$7:$B$204,0)),"")</f>
        <v/>
      </c>
      <c r="C42" s="1054" t="str">
        <f>IF(B42="","",IFERROR(INDEX('ImpactOutcome_Import-Export'!F$7:F$17,MATCH($A42,'ImpactOutcome_Import-Export'!$B$7:$B$17,0)),""))</f>
        <v/>
      </c>
      <c r="D42" s="1055" t="str">
        <f>IF(B42="","",IFERROR(IF(INDEX('ImpactOutcome_Import-Export'!K$7:K$17,MATCH($A42,'ImpactOutcome_Import-Export'!$B$7:$B$17,0))="","",INDEX('ImpactOutcome_Import-Export'!K$7:K$17,MATCH($A42,'ImpactOutcome_Import-Export'!$B$7:$B$17,0))),""))</f>
        <v/>
      </c>
      <c r="E42" s="1056" t="str">
        <f>IF(B42="","",IFERROR(IF(INDEX('ImpactOutcome_Import-Export'!L$7:L$17,MATCH($A42,'ImpactOutcome_Import-Export'!$B$7:$B$17,0))="","",INDEX('ImpactOutcome_Import-Export'!L$7:L$17,MATCH($A42,'ImpactOutcome_Import-Export'!$B$7:$B$17,0))),""))</f>
        <v/>
      </c>
      <c r="F42" s="1057" t="str">
        <f>IF(B42="","",IFERROR(IF(INDEX('ImpactOutcome_Import-Export'!M$7:M$17,MATCH($A42,'ImpactOutcome_Import-Export'!$B$7:$B$17,0))="","",INDEX('ImpactOutcome_Import-Export'!M$7:M$17,MATCH($A42,'ImpactOutcome_Import-Export'!$B$7:$B$17,0))),""))</f>
        <v/>
      </c>
      <c r="G42" s="1057" t="str">
        <f>IF(B42="","",IFERROR(IF(INDEX('ImpactOutcome_Import-Export'!N$7:N$17,MATCH($A42,'ImpactOutcome_Import-Export'!$B$7:$B$17,0))="","",INDEX('ImpactOutcome_Import-Export'!N$7:N$17,MATCH($A42,'ImpactOutcome_Import-Export'!$B$7:$B$17,0))),""))</f>
        <v/>
      </c>
      <c r="H42" s="1058" t="str">
        <f>IF(B42="","",IFERROR(IF(INDEX('ImpactOutcome_Import-Export'!O$7:O$17,MATCH($A42,'ImpactOutcome_Import-Export'!$B$7:$B$17,0))="","",INDEX('ImpactOutcome_Import-Export'!O$7:O$17,MATCH($A42,'ImpactOutcome_Import-Export'!$B$7:$B$17,0))),""))</f>
        <v/>
      </c>
      <c r="I42" s="1056" t="str">
        <f>IF(B42="","",IFERROR(IF(INDEX('ImpactOutcome_Import-Export'!P$7:P$17,MATCH($A42,'ImpactOutcome_Import-Export'!$B$7:$B$17,0))="","",INDEX('ImpactOutcome_Import-Export'!P$7:P$17,MATCH($A42,'ImpactOutcome_Import-Export'!$B$7:$B$17,0))),""))</f>
        <v/>
      </c>
      <c r="J42" s="1059" t="str">
        <f>IF(B42="","",IFERROR(IF(INDEX('ImpactOutcome_Import-Export'!Q$7:Q$17,MATCH($A42,'ImpactOutcome_Import-Export'!$B$7:$B$17,0))="","",INDEX('ImpactOutcome_Import-Export'!Q$7:Q$17,MATCH($A42,'ImpactOutcome_Import-Export'!$B$7:$B$17,0))),""))</f>
        <v/>
      </c>
      <c r="K42" s="1056" t="str">
        <f>IF(B42="","",IFERROR(IF(INDEX('ImpactOutcome_Import-Export'!R$7:R$17,MATCH($A42,'ImpactOutcome_Import-Export'!$B$7:$B$17,0))="","",INDEX('ImpactOutcome_Import-Export'!R$7:R$17,MATCH($A42,'ImpactOutcome_Import-Export'!$B$7:$B$17,0))),""))</f>
        <v/>
      </c>
      <c r="L42" s="1152"/>
      <c r="M42" s="1152"/>
      <c r="N42" s="1153" t="str">
        <f t="shared" si="2"/>
        <v/>
      </c>
      <c r="O42" s="1154"/>
      <c r="P42" s="1144"/>
      <c r="Q42" s="1145"/>
      <c r="R42" s="1146" t="str">
        <f t="shared" si="0"/>
        <v/>
      </c>
      <c r="S42" s="1144"/>
      <c r="T42" s="1152"/>
      <c r="U42" s="1152"/>
      <c r="V42" s="1153" t="str">
        <f t="shared" si="3"/>
        <v/>
      </c>
      <c r="W42" s="1154"/>
      <c r="X42" s="1144"/>
      <c r="Y42" s="1145"/>
      <c r="Z42" s="1146" t="str">
        <f t="shared" si="4"/>
        <v/>
      </c>
      <c r="AA42" s="1152"/>
      <c r="AB42" s="1152"/>
      <c r="AC42" s="1153" t="str">
        <f t="shared" si="5"/>
        <v/>
      </c>
      <c r="AD42" s="1145"/>
      <c r="AE42" s="1147" t="str">
        <f t="shared" si="6"/>
        <v/>
      </c>
    </row>
    <row r="43" spans="1:31" ht="60" customHeight="1" x14ac:dyDescent="0.2">
      <c r="A43" s="998" t="str">
        <f>IFERROR(IF(INDEX(Impactlist,MATCH(0,INDEX(COUNTIF(A$10:A42,Impactlist),0,0),0))&lt;&gt;"",INDEX(Impactlist,MATCH(0,INDEX(COUNTIF(A$10:A42,Impactlist),0,0),0)),INDEX(Outcomelist,MATCH(0,INDEX(COUNTIF(A$10:A42,Outcomelist),0,0),0))),"")</f>
        <v/>
      </c>
      <c r="B43" s="1053" t="str">
        <f>IFERROR(INDEX('ImpactOutcome_Import-Export'!D$7:D$204,MATCH($A43,'ImpactOutcome_Import-Export'!$B$7:$B$204,0)),"")</f>
        <v/>
      </c>
      <c r="C43" s="1054" t="str">
        <f>IF(B43="","",IFERROR(INDEX('ImpactOutcome_Import-Export'!F$7:F$17,MATCH($A43,'ImpactOutcome_Import-Export'!$B$7:$B$17,0)),""))</f>
        <v/>
      </c>
      <c r="D43" s="1055" t="str">
        <f>IF(B43="","",IFERROR(IF(INDEX('ImpactOutcome_Import-Export'!K$7:K$17,MATCH($A43,'ImpactOutcome_Import-Export'!$B$7:$B$17,0))="","",INDEX('ImpactOutcome_Import-Export'!K$7:K$17,MATCH($A43,'ImpactOutcome_Import-Export'!$B$7:$B$17,0))),""))</f>
        <v/>
      </c>
      <c r="E43" s="1056" t="str">
        <f>IF(B43="","",IFERROR(IF(INDEX('ImpactOutcome_Import-Export'!L$7:L$17,MATCH($A43,'ImpactOutcome_Import-Export'!$B$7:$B$17,0))="","",INDEX('ImpactOutcome_Import-Export'!L$7:L$17,MATCH($A43,'ImpactOutcome_Import-Export'!$B$7:$B$17,0))),""))</f>
        <v/>
      </c>
      <c r="F43" s="1057" t="str">
        <f>IF(B43="","",IFERROR(IF(INDEX('ImpactOutcome_Import-Export'!M$7:M$17,MATCH($A43,'ImpactOutcome_Import-Export'!$B$7:$B$17,0))="","",INDEX('ImpactOutcome_Import-Export'!M$7:M$17,MATCH($A43,'ImpactOutcome_Import-Export'!$B$7:$B$17,0))),""))</f>
        <v/>
      </c>
      <c r="G43" s="1057" t="str">
        <f>IF(B43="","",IFERROR(IF(INDEX('ImpactOutcome_Import-Export'!N$7:N$17,MATCH($A43,'ImpactOutcome_Import-Export'!$B$7:$B$17,0))="","",INDEX('ImpactOutcome_Import-Export'!N$7:N$17,MATCH($A43,'ImpactOutcome_Import-Export'!$B$7:$B$17,0))),""))</f>
        <v/>
      </c>
      <c r="H43" s="1058" t="str">
        <f>IF(B43="","",IFERROR(IF(INDEX('ImpactOutcome_Import-Export'!O$7:O$17,MATCH($A43,'ImpactOutcome_Import-Export'!$B$7:$B$17,0))="","",INDEX('ImpactOutcome_Import-Export'!O$7:O$17,MATCH($A43,'ImpactOutcome_Import-Export'!$B$7:$B$17,0))),""))</f>
        <v/>
      </c>
      <c r="I43" s="1056" t="str">
        <f>IF(B43="","",IFERROR(IF(INDEX('ImpactOutcome_Import-Export'!P$7:P$17,MATCH($A43,'ImpactOutcome_Import-Export'!$B$7:$B$17,0))="","",INDEX('ImpactOutcome_Import-Export'!P$7:P$17,MATCH($A43,'ImpactOutcome_Import-Export'!$B$7:$B$17,0))),""))</f>
        <v/>
      </c>
      <c r="J43" s="1059" t="str">
        <f>IF(B43="","",IFERROR(IF(INDEX('ImpactOutcome_Import-Export'!Q$7:Q$17,MATCH($A43,'ImpactOutcome_Import-Export'!$B$7:$B$17,0))="","",INDEX('ImpactOutcome_Import-Export'!Q$7:Q$17,MATCH($A43,'ImpactOutcome_Import-Export'!$B$7:$B$17,0))),""))</f>
        <v/>
      </c>
      <c r="K43" s="1056" t="str">
        <f>IF(B43="","",IFERROR(IF(INDEX('ImpactOutcome_Import-Export'!R$7:R$17,MATCH($A43,'ImpactOutcome_Import-Export'!$B$7:$B$17,0))="","",INDEX('ImpactOutcome_Import-Export'!R$7:R$17,MATCH($A43,'ImpactOutcome_Import-Export'!$B$7:$B$17,0))),""))</f>
        <v/>
      </c>
      <c r="L43" s="1152"/>
      <c r="M43" s="1152"/>
      <c r="N43" s="1153" t="str">
        <f t="shared" si="2"/>
        <v/>
      </c>
      <c r="O43" s="1154"/>
      <c r="P43" s="1144"/>
      <c r="Q43" s="1145"/>
      <c r="R43" s="1146" t="str">
        <f t="shared" si="0"/>
        <v/>
      </c>
      <c r="S43" s="1144"/>
      <c r="T43" s="1152"/>
      <c r="U43" s="1152"/>
      <c r="V43" s="1153" t="str">
        <f t="shared" si="3"/>
        <v/>
      </c>
      <c r="W43" s="1154"/>
      <c r="X43" s="1144"/>
      <c r="Y43" s="1145"/>
      <c r="Z43" s="1146" t="str">
        <f t="shared" si="4"/>
        <v/>
      </c>
      <c r="AA43" s="1152"/>
      <c r="AB43" s="1152"/>
      <c r="AC43" s="1153" t="str">
        <f t="shared" si="5"/>
        <v/>
      </c>
      <c r="AD43" s="1145"/>
      <c r="AE43" s="1147" t="str">
        <f t="shared" si="6"/>
        <v/>
      </c>
    </row>
    <row r="44" spans="1:31" ht="60" customHeight="1" x14ac:dyDescent="0.2">
      <c r="A44" s="998" t="str">
        <f>IFERROR(IF(INDEX(Impactlist,MATCH(0,INDEX(COUNTIF(A$10:A43,Impactlist),0,0),0))&lt;&gt;"",INDEX(Impactlist,MATCH(0,INDEX(COUNTIF(A$10:A43,Impactlist),0,0),0)),INDEX(Outcomelist,MATCH(0,INDEX(COUNTIF(A$10:A43,Outcomelist),0,0),0))),"")</f>
        <v/>
      </c>
      <c r="B44" s="1053" t="str">
        <f>IFERROR(INDEX('ImpactOutcome_Import-Export'!D$7:D$204,MATCH($A44,'ImpactOutcome_Import-Export'!$B$7:$B$204,0)),"")</f>
        <v/>
      </c>
      <c r="C44" s="1054" t="str">
        <f>IF(B44="","",IFERROR(INDEX('ImpactOutcome_Import-Export'!F$7:F$17,MATCH($A44,'ImpactOutcome_Import-Export'!$B$7:$B$17,0)),""))</f>
        <v/>
      </c>
      <c r="D44" s="1055" t="str">
        <f>IF(B44="","",IFERROR(IF(INDEX('ImpactOutcome_Import-Export'!K$7:K$17,MATCH($A44,'ImpactOutcome_Import-Export'!$B$7:$B$17,0))="","",INDEX('ImpactOutcome_Import-Export'!K$7:K$17,MATCH($A44,'ImpactOutcome_Import-Export'!$B$7:$B$17,0))),""))</f>
        <v/>
      </c>
      <c r="E44" s="1056" t="str">
        <f>IF(B44="","",IFERROR(IF(INDEX('ImpactOutcome_Import-Export'!L$7:L$17,MATCH($A44,'ImpactOutcome_Import-Export'!$B$7:$B$17,0))="","",INDEX('ImpactOutcome_Import-Export'!L$7:L$17,MATCH($A44,'ImpactOutcome_Import-Export'!$B$7:$B$17,0))),""))</f>
        <v/>
      </c>
      <c r="F44" s="1057" t="str">
        <f>IF(B44="","",IFERROR(IF(INDEX('ImpactOutcome_Import-Export'!M$7:M$17,MATCH($A44,'ImpactOutcome_Import-Export'!$B$7:$B$17,0))="","",INDEX('ImpactOutcome_Import-Export'!M$7:M$17,MATCH($A44,'ImpactOutcome_Import-Export'!$B$7:$B$17,0))),""))</f>
        <v/>
      </c>
      <c r="G44" s="1057" t="str">
        <f>IF(B44="","",IFERROR(IF(INDEX('ImpactOutcome_Import-Export'!N$7:N$17,MATCH($A44,'ImpactOutcome_Import-Export'!$B$7:$B$17,0))="","",INDEX('ImpactOutcome_Import-Export'!N$7:N$17,MATCH($A44,'ImpactOutcome_Import-Export'!$B$7:$B$17,0))),""))</f>
        <v/>
      </c>
      <c r="H44" s="1058" t="str">
        <f>IF(B44="","",IFERROR(IF(INDEX('ImpactOutcome_Import-Export'!O$7:O$17,MATCH($A44,'ImpactOutcome_Import-Export'!$B$7:$B$17,0))="","",INDEX('ImpactOutcome_Import-Export'!O$7:O$17,MATCH($A44,'ImpactOutcome_Import-Export'!$B$7:$B$17,0))),""))</f>
        <v/>
      </c>
      <c r="I44" s="1056" t="str">
        <f>IF(B44="","",IFERROR(IF(INDEX('ImpactOutcome_Import-Export'!P$7:P$17,MATCH($A44,'ImpactOutcome_Import-Export'!$B$7:$B$17,0))="","",INDEX('ImpactOutcome_Import-Export'!P$7:P$17,MATCH($A44,'ImpactOutcome_Import-Export'!$B$7:$B$17,0))),""))</f>
        <v/>
      </c>
      <c r="J44" s="1059" t="str">
        <f>IF(B44="","",IFERROR(IF(INDEX('ImpactOutcome_Import-Export'!Q$7:Q$17,MATCH($A44,'ImpactOutcome_Import-Export'!$B$7:$B$17,0))="","",INDEX('ImpactOutcome_Import-Export'!Q$7:Q$17,MATCH($A44,'ImpactOutcome_Import-Export'!$B$7:$B$17,0))),""))</f>
        <v/>
      </c>
      <c r="K44" s="1056" t="str">
        <f>IF(B44="","",IFERROR(IF(INDEX('ImpactOutcome_Import-Export'!R$7:R$17,MATCH($A44,'ImpactOutcome_Import-Export'!$B$7:$B$17,0))="","",INDEX('ImpactOutcome_Import-Export'!R$7:R$17,MATCH($A44,'ImpactOutcome_Import-Export'!$B$7:$B$17,0))),""))</f>
        <v/>
      </c>
      <c r="L44" s="1152"/>
      <c r="M44" s="1152"/>
      <c r="N44" s="1153" t="str">
        <f t="shared" si="2"/>
        <v/>
      </c>
      <c r="O44" s="1154"/>
      <c r="P44" s="1144"/>
      <c r="Q44" s="1145"/>
      <c r="R44" s="1146" t="str">
        <f t="shared" si="0"/>
        <v/>
      </c>
      <c r="S44" s="1144"/>
      <c r="T44" s="1152"/>
      <c r="U44" s="1152"/>
      <c r="V44" s="1153" t="str">
        <f t="shared" si="3"/>
        <v/>
      </c>
      <c r="W44" s="1154"/>
      <c r="X44" s="1144"/>
      <c r="Y44" s="1145"/>
      <c r="Z44" s="1146" t="str">
        <f t="shared" si="4"/>
        <v/>
      </c>
      <c r="AA44" s="1152"/>
      <c r="AB44" s="1152"/>
      <c r="AC44" s="1153" t="str">
        <f t="shared" si="5"/>
        <v/>
      </c>
      <c r="AD44" s="1145"/>
      <c r="AE44" s="1147" t="str">
        <f t="shared" si="6"/>
        <v/>
      </c>
    </row>
    <row r="45" spans="1:31" ht="60" customHeight="1" x14ac:dyDescent="0.2">
      <c r="A45" s="998" t="str">
        <f>IFERROR(IF(INDEX(Impactlist,MATCH(0,INDEX(COUNTIF(A$10:A44,Impactlist),0,0),0))&lt;&gt;"",INDEX(Impactlist,MATCH(0,INDEX(COUNTIF(A$10:A44,Impactlist),0,0),0)),INDEX(Outcomelist,MATCH(0,INDEX(COUNTIF(A$10:A44,Outcomelist),0,0),0))),"")</f>
        <v/>
      </c>
      <c r="B45" s="1053" t="str">
        <f>IFERROR(INDEX('ImpactOutcome_Import-Export'!D$7:D$204,MATCH($A45,'ImpactOutcome_Import-Export'!$B$7:$B$204,0)),"")</f>
        <v/>
      </c>
      <c r="C45" s="1054" t="str">
        <f>IF(B45="","",IFERROR(INDEX('ImpactOutcome_Import-Export'!F$7:F$17,MATCH($A45,'ImpactOutcome_Import-Export'!$B$7:$B$17,0)),""))</f>
        <v/>
      </c>
      <c r="D45" s="1055" t="str">
        <f>IF(B45="","",IFERROR(IF(INDEX('ImpactOutcome_Import-Export'!K$7:K$17,MATCH($A45,'ImpactOutcome_Import-Export'!$B$7:$B$17,0))="","",INDEX('ImpactOutcome_Import-Export'!K$7:K$17,MATCH($A45,'ImpactOutcome_Import-Export'!$B$7:$B$17,0))),""))</f>
        <v/>
      </c>
      <c r="E45" s="1056" t="str">
        <f>IF(B45="","",IFERROR(IF(INDEX('ImpactOutcome_Import-Export'!L$7:L$17,MATCH($A45,'ImpactOutcome_Import-Export'!$B$7:$B$17,0))="","",INDEX('ImpactOutcome_Import-Export'!L$7:L$17,MATCH($A45,'ImpactOutcome_Import-Export'!$B$7:$B$17,0))),""))</f>
        <v/>
      </c>
      <c r="F45" s="1057" t="str">
        <f>IF(B45="","",IFERROR(IF(INDEX('ImpactOutcome_Import-Export'!M$7:M$17,MATCH($A45,'ImpactOutcome_Import-Export'!$B$7:$B$17,0))="","",INDEX('ImpactOutcome_Import-Export'!M$7:M$17,MATCH($A45,'ImpactOutcome_Import-Export'!$B$7:$B$17,0))),""))</f>
        <v/>
      </c>
      <c r="G45" s="1057" t="str">
        <f>IF(B45="","",IFERROR(IF(INDEX('ImpactOutcome_Import-Export'!N$7:N$17,MATCH($A45,'ImpactOutcome_Import-Export'!$B$7:$B$17,0))="","",INDEX('ImpactOutcome_Import-Export'!N$7:N$17,MATCH($A45,'ImpactOutcome_Import-Export'!$B$7:$B$17,0))),""))</f>
        <v/>
      </c>
      <c r="H45" s="1058" t="str">
        <f>IF(B45="","",IFERROR(IF(INDEX('ImpactOutcome_Import-Export'!O$7:O$17,MATCH($A45,'ImpactOutcome_Import-Export'!$B$7:$B$17,0))="","",INDEX('ImpactOutcome_Import-Export'!O$7:O$17,MATCH($A45,'ImpactOutcome_Import-Export'!$B$7:$B$17,0))),""))</f>
        <v/>
      </c>
      <c r="I45" s="1056" t="str">
        <f>IF(B45="","",IFERROR(IF(INDEX('ImpactOutcome_Import-Export'!P$7:P$17,MATCH($A45,'ImpactOutcome_Import-Export'!$B$7:$B$17,0))="","",INDEX('ImpactOutcome_Import-Export'!P$7:P$17,MATCH($A45,'ImpactOutcome_Import-Export'!$B$7:$B$17,0))),""))</f>
        <v/>
      </c>
      <c r="J45" s="1059" t="str">
        <f>IF(B45="","",IFERROR(IF(INDEX('ImpactOutcome_Import-Export'!Q$7:Q$17,MATCH($A45,'ImpactOutcome_Import-Export'!$B$7:$B$17,0))="","",INDEX('ImpactOutcome_Import-Export'!Q$7:Q$17,MATCH($A45,'ImpactOutcome_Import-Export'!$B$7:$B$17,0))),""))</f>
        <v/>
      </c>
      <c r="K45" s="1056" t="str">
        <f>IF(B45="","",IFERROR(IF(INDEX('ImpactOutcome_Import-Export'!R$7:R$17,MATCH($A45,'ImpactOutcome_Import-Export'!$B$7:$B$17,0))="","",INDEX('ImpactOutcome_Import-Export'!R$7:R$17,MATCH($A45,'ImpactOutcome_Import-Export'!$B$7:$B$17,0))),""))</f>
        <v/>
      </c>
      <c r="L45" s="1152"/>
      <c r="M45" s="1152"/>
      <c r="N45" s="1153" t="str">
        <f t="shared" si="2"/>
        <v/>
      </c>
      <c r="O45" s="1154"/>
      <c r="P45" s="1144"/>
      <c r="Q45" s="1145"/>
      <c r="R45" s="1146" t="str">
        <f t="shared" si="0"/>
        <v/>
      </c>
      <c r="S45" s="1144"/>
      <c r="T45" s="1152"/>
      <c r="U45" s="1152"/>
      <c r="V45" s="1153" t="str">
        <f t="shared" si="3"/>
        <v/>
      </c>
      <c r="W45" s="1154"/>
      <c r="X45" s="1144"/>
      <c r="Y45" s="1145"/>
      <c r="Z45" s="1146" t="str">
        <f t="shared" si="4"/>
        <v/>
      </c>
      <c r="AA45" s="1152"/>
      <c r="AB45" s="1152"/>
      <c r="AC45" s="1153" t="str">
        <f t="shared" si="5"/>
        <v/>
      </c>
      <c r="AD45" s="1145"/>
      <c r="AE45" s="1147" t="str">
        <f t="shared" si="6"/>
        <v/>
      </c>
    </row>
    <row r="46" spans="1:31" ht="60" customHeight="1" x14ac:dyDescent="0.2">
      <c r="A46" s="998" t="str">
        <f>IFERROR(IF(INDEX(Impactlist,MATCH(0,INDEX(COUNTIF(A$10:A45,Impactlist),0,0),0))&lt;&gt;"",INDEX(Impactlist,MATCH(0,INDEX(COUNTIF(A$10:A45,Impactlist),0,0),0)),INDEX(Outcomelist,MATCH(0,INDEX(COUNTIF(A$10:A45,Outcomelist),0,0),0))),"")</f>
        <v/>
      </c>
      <c r="B46" s="1053" t="str">
        <f>IFERROR(INDEX('ImpactOutcome_Import-Export'!D$7:D$204,MATCH($A46,'ImpactOutcome_Import-Export'!$B$7:$B$204,0)),"")</f>
        <v/>
      </c>
      <c r="C46" s="1054" t="str">
        <f>IF(B46="","",IFERROR(INDEX('ImpactOutcome_Import-Export'!F$7:F$17,MATCH($A46,'ImpactOutcome_Import-Export'!$B$7:$B$17,0)),""))</f>
        <v/>
      </c>
      <c r="D46" s="1055" t="str">
        <f>IF(B46="","",IFERROR(IF(INDEX('ImpactOutcome_Import-Export'!K$7:K$17,MATCH($A46,'ImpactOutcome_Import-Export'!$B$7:$B$17,0))="","",INDEX('ImpactOutcome_Import-Export'!K$7:K$17,MATCH($A46,'ImpactOutcome_Import-Export'!$B$7:$B$17,0))),""))</f>
        <v/>
      </c>
      <c r="E46" s="1056" t="str">
        <f>IF(B46="","",IFERROR(IF(INDEX('ImpactOutcome_Import-Export'!L$7:L$17,MATCH($A46,'ImpactOutcome_Import-Export'!$B$7:$B$17,0))="","",INDEX('ImpactOutcome_Import-Export'!L$7:L$17,MATCH($A46,'ImpactOutcome_Import-Export'!$B$7:$B$17,0))),""))</f>
        <v/>
      </c>
      <c r="F46" s="1057" t="str">
        <f>IF(B46="","",IFERROR(IF(INDEX('ImpactOutcome_Import-Export'!M$7:M$17,MATCH($A46,'ImpactOutcome_Import-Export'!$B$7:$B$17,0))="","",INDEX('ImpactOutcome_Import-Export'!M$7:M$17,MATCH($A46,'ImpactOutcome_Import-Export'!$B$7:$B$17,0))),""))</f>
        <v/>
      </c>
      <c r="G46" s="1057" t="str">
        <f>IF(B46="","",IFERROR(IF(INDEX('ImpactOutcome_Import-Export'!N$7:N$17,MATCH($A46,'ImpactOutcome_Import-Export'!$B$7:$B$17,0))="","",INDEX('ImpactOutcome_Import-Export'!N$7:N$17,MATCH($A46,'ImpactOutcome_Import-Export'!$B$7:$B$17,0))),""))</f>
        <v/>
      </c>
      <c r="H46" s="1058" t="str">
        <f>IF(B46="","",IFERROR(IF(INDEX('ImpactOutcome_Import-Export'!O$7:O$17,MATCH($A46,'ImpactOutcome_Import-Export'!$B$7:$B$17,0))="","",INDEX('ImpactOutcome_Import-Export'!O$7:O$17,MATCH($A46,'ImpactOutcome_Import-Export'!$B$7:$B$17,0))),""))</f>
        <v/>
      </c>
      <c r="I46" s="1056" t="str">
        <f>IF(B46="","",IFERROR(IF(INDEX('ImpactOutcome_Import-Export'!P$7:P$17,MATCH($A46,'ImpactOutcome_Import-Export'!$B$7:$B$17,0))="","",INDEX('ImpactOutcome_Import-Export'!P$7:P$17,MATCH($A46,'ImpactOutcome_Import-Export'!$B$7:$B$17,0))),""))</f>
        <v/>
      </c>
      <c r="J46" s="1059" t="str">
        <f>IF(B46="","",IFERROR(IF(INDEX('ImpactOutcome_Import-Export'!Q$7:Q$17,MATCH($A46,'ImpactOutcome_Import-Export'!$B$7:$B$17,0))="","",INDEX('ImpactOutcome_Import-Export'!Q$7:Q$17,MATCH($A46,'ImpactOutcome_Import-Export'!$B$7:$B$17,0))),""))</f>
        <v/>
      </c>
      <c r="K46" s="1056" t="str">
        <f>IF(B46="","",IFERROR(IF(INDEX('ImpactOutcome_Import-Export'!R$7:R$17,MATCH($A46,'ImpactOutcome_Import-Export'!$B$7:$B$17,0))="","",INDEX('ImpactOutcome_Import-Export'!R$7:R$17,MATCH($A46,'ImpactOutcome_Import-Export'!$B$7:$B$17,0))),""))</f>
        <v/>
      </c>
      <c r="L46" s="1152"/>
      <c r="M46" s="1152"/>
      <c r="N46" s="1153" t="str">
        <f t="shared" si="2"/>
        <v/>
      </c>
      <c r="O46" s="1154"/>
      <c r="P46" s="1144"/>
      <c r="Q46" s="1145"/>
      <c r="R46" s="1146" t="str">
        <f t="shared" si="0"/>
        <v/>
      </c>
      <c r="S46" s="1144"/>
      <c r="T46" s="1152"/>
      <c r="U46" s="1152"/>
      <c r="V46" s="1153" t="str">
        <f t="shared" si="3"/>
        <v/>
      </c>
      <c r="W46" s="1154"/>
      <c r="X46" s="1144"/>
      <c r="Y46" s="1145"/>
      <c r="Z46" s="1146" t="str">
        <f t="shared" si="4"/>
        <v/>
      </c>
      <c r="AA46" s="1152"/>
      <c r="AB46" s="1152"/>
      <c r="AC46" s="1153" t="str">
        <f t="shared" si="5"/>
        <v/>
      </c>
      <c r="AD46" s="1145"/>
      <c r="AE46" s="1147" t="str">
        <f t="shared" si="6"/>
        <v/>
      </c>
    </row>
    <row r="47" spans="1:31" ht="60" customHeight="1" x14ac:dyDescent="0.2">
      <c r="A47" s="998" t="str">
        <f>IFERROR(IF(INDEX(Impactlist,MATCH(0,INDEX(COUNTIF(A$10:A46,Impactlist),0,0),0))&lt;&gt;"",INDEX(Impactlist,MATCH(0,INDEX(COUNTIF(A$10:A46,Impactlist),0,0),0)),INDEX(Outcomelist,MATCH(0,INDEX(COUNTIF(A$10:A46,Outcomelist),0,0),0))),"")</f>
        <v/>
      </c>
      <c r="B47" s="1053" t="str">
        <f>IFERROR(INDEX('ImpactOutcome_Import-Export'!D$7:D$204,MATCH($A47,'ImpactOutcome_Import-Export'!$B$7:$B$204,0)),"")</f>
        <v/>
      </c>
      <c r="C47" s="1054" t="str">
        <f>IF(B47="","",IFERROR(INDEX('ImpactOutcome_Import-Export'!F$7:F$17,MATCH($A47,'ImpactOutcome_Import-Export'!$B$7:$B$17,0)),""))</f>
        <v/>
      </c>
      <c r="D47" s="1055" t="str">
        <f>IF(B47="","",IFERROR(IF(INDEX('ImpactOutcome_Import-Export'!K$7:K$17,MATCH($A47,'ImpactOutcome_Import-Export'!$B$7:$B$17,0))="","",INDEX('ImpactOutcome_Import-Export'!K$7:K$17,MATCH($A47,'ImpactOutcome_Import-Export'!$B$7:$B$17,0))),""))</f>
        <v/>
      </c>
      <c r="E47" s="1056" t="str">
        <f>IF(B47="","",IFERROR(IF(INDEX('ImpactOutcome_Import-Export'!L$7:L$17,MATCH($A47,'ImpactOutcome_Import-Export'!$B$7:$B$17,0))="","",INDEX('ImpactOutcome_Import-Export'!L$7:L$17,MATCH($A47,'ImpactOutcome_Import-Export'!$B$7:$B$17,0))),""))</f>
        <v/>
      </c>
      <c r="F47" s="1057" t="str">
        <f>IF(B47="","",IFERROR(IF(INDEX('ImpactOutcome_Import-Export'!M$7:M$17,MATCH($A47,'ImpactOutcome_Import-Export'!$B$7:$B$17,0))="","",INDEX('ImpactOutcome_Import-Export'!M$7:M$17,MATCH($A47,'ImpactOutcome_Import-Export'!$B$7:$B$17,0))),""))</f>
        <v/>
      </c>
      <c r="G47" s="1057" t="str">
        <f>IF(B47="","",IFERROR(IF(INDEX('ImpactOutcome_Import-Export'!N$7:N$17,MATCH($A47,'ImpactOutcome_Import-Export'!$B$7:$B$17,0))="","",INDEX('ImpactOutcome_Import-Export'!N$7:N$17,MATCH($A47,'ImpactOutcome_Import-Export'!$B$7:$B$17,0))),""))</f>
        <v/>
      </c>
      <c r="H47" s="1058" t="str">
        <f>IF(B47="","",IFERROR(IF(INDEX('ImpactOutcome_Import-Export'!O$7:O$17,MATCH($A47,'ImpactOutcome_Import-Export'!$B$7:$B$17,0))="","",INDEX('ImpactOutcome_Import-Export'!O$7:O$17,MATCH($A47,'ImpactOutcome_Import-Export'!$B$7:$B$17,0))),""))</f>
        <v/>
      </c>
      <c r="I47" s="1056" t="str">
        <f>IF(B47="","",IFERROR(IF(INDEX('ImpactOutcome_Import-Export'!P$7:P$17,MATCH($A47,'ImpactOutcome_Import-Export'!$B$7:$B$17,0))="","",INDEX('ImpactOutcome_Import-Export'!P$7:P$17,MATCH($A47,'ImpactOutcome_Import-Export'!$B$7:$B$17,0))),""))</f>
        <v/>
      </c>
      <c r="J47" s="1059" t="str">
        <f>IF(B47="","",IFERROR(IF(INDEX('ImpactOutcome_Import-Export'!Q$7:Q$17,MATCH($A47,'ImpactOutcome_Import-Export'!$B$7:$B$17,0))="","",INDEX('ImpactOutcome_Import-Export'!Q$7:Q$17,MATCH($A47,'ImpactOutcome_Import-Export'!$B$7:$B$17,0))),""))</f>
        <v/>
      </c>
      <c r="K47" s="1056" t="str">
        <f>IF(B47="","",IFERROR(IF(INDEX('ImpactOutcome_Import-Export'!R$7:R$17,MATCH($A47,'ImpactOutcome_Import-Export'!$B$7:$B$17,0))="","",INDEX('ImpactOutcome_Import-Export'!R$7:R$17,MATCH($A47,'ImpactOutcome_Import-Export'!$B$7:$B$17,0))),""))</f>
        <v/>
      </c>
      <c r="L47" s="1152"/>
      <c r="M47" s="1152"/>
      <c r="N47" s="1153" t="str">
        <f t="shared" si="2"/>
        <v/>
      </c>
      <c r="O47" s="1154"/>
      <c r="P47" s="1144"/>
      <c r="Q47" s="1145"/>
      <c r="R47" s="1146" t="str">
        <f t="shared" si="0"/>
        <v/>
      </c>
      <c r="S47" s="1144"/>
      <c r="T47" s="1152"/>
      <c r="U47" s="1152"/>
      <c r="V47" s="1153" t="str">
        <f t="shared" si="3"/>
        <v/>
      </c>
      <c r="W47" s="1154"/>
      <c r="X47" s="1144"/>
      <c r="Y47" s="1145"/>
      <c r="Z47" s="1146" t="str">
        <f t="shared" si="4"/>
        <v/>
      </c>
      <c r="AA47" s="1152"/>
      <c r="AB47" s="1152"/>
      <c r="AC47" s="1153" t="str">
        <f t="shared" si="5"/>
        <v/>
      </c>
      <c r="AD47" s="1145"/>
      <c r="AE47" s="1147" t="str">
        <f t="shared" si="6"/>
        <v/>
      </c>
    </row>
    <row r="48" spans="1:31" ht="60" customHeight="1" x14ac:dyDescent="0.2">
      <c r="A48" s="998" t="str">
        <f>IFERROR(IF(INDEX(Impactlist,MATCH(0,INDEX(COUNTIF(A$10:A47,Impactlist),0,0),0))&lt;&gt;"",INDEX(Impactlist,MATCH(0,INDEX(COUNTIF(A$10:A47,Impactlist),0,0),0)),INDEX(Outcomelist,MATCH(0,INDEX(COUNTIF(A$10:A47,Outcomelist),0,0),0))),"")</f>
        <v/>
      </c>
      <c r="B48" s="1053" t="str">
        <f>IFERROR(INDEX('ImpactOutcome_Import-Export'!D$7:D$204,MATCH($A48,'ImpactOutcome_Import-Export'!$B$7:$B$204,0)),"")</f>
        <v/>
      </c>
      <c r="C48" s="1054" t="str">
        <f>IF(B48="","",IFERROR(INDEX('ImpactOutcome_Import-Export'!F$7:F$17,MATCH($A48,'ImpactOutcome_Import-Export'!$B$7:$B$17,0)),""))</f>
        <v/>
      </c>
      <c r="D48" s="1055" t="str">
        <f>IF(B48="","",IFERROR(IF(INDEX('ImpactOutcome_Import-Export'!K$7:K$17,MATCH($A48,'ImpactOutcome_Import-Export'!$B$7:$B$17,0))="","",INDEX('ImpactOutcome_Import-Export'!K$7:K$17,MATCH($A48,'ImpactOutcome_Import-Export'!$B$7:$B$17,0))),""))</f>
        <v/>
      </c>
      <c r="E48" s="1056" t="str">
        <f>IF(B48="","",IFERROR(IF(INDEX('ImpactOutcome_Import-Export'!L$7:L$17,MATCH($A48,'ImpactOutcome_Import-Export'!$B$7:$B$17,0))="","",INDEX('ImpactOutcome_Import-Export'!L$7:L$17,MATCH($A48,'ImpactOutcome_Import-Export'!$B$7:$B$17,0))),""))</f>
        <v/>
      </c>
      <c r="F48" s="1057" t="str">
        <f>IF(B48="","",IFERROR(IF(INDEX('ImpactOutcome_Import-Export'!M$7:M$17,MATCH($A48,'ImpactOutcome_Import-Export'!$B$7:$B$17,0))="","",INDEX('ImpactOutcome_Import-Export'!M$7:M$17,MATCH($A48,'ImpactOutcome_Import-Export'!$B$7:$B$17,0))),""))</f>
        <v/>
      </c>
      <c r="G48" s="1057" t="str">
        <f>IF(B48="","",IFERROR(IF(INDEX('ImpactOutcome_Import-Export'!N$7:N$17,MATCH($A48,'ImpactOutcome_Import-Export'!$B$7:$B$17,0))="","",INDEX('ImpactOutcome_Import-Export'!N$7:N$17,MATCH($A48,'ImpactOutcome_Import-Export'!$B$7:$B$17,0))),""))</f>
        <v/>
      </c>
      <c r="H48" s="1058" t="str">
        <f>IF(B48="","",IFERROR(IF(INDEX('ImpactOutcome_Import-Export'!O$7:O$17,MATCH($A48,'ImpactOutcome_Import-Export'!$B$7:$B$17,0))="","",INDEX('ImpactOutcome_Import-Export'!O$7:O$17,MATCH($A48,'ImpactOutcome_Import-Export'!$B$7:$B$17,0))),""))</f>
        <v/>
      </c>
      <c r="I48" s="1056" t="str">
        <f>IF(B48="","",IFERROR(IF(INDEX('ImpactOutcome_Import-Export'!P$7:P$17,MATCH($A48,'ImpactOutcome_Import-Export'!$B$7:$B$17,0))="","",INDEX('ImpactOutcome_Import-Export'!P$7:P$17,MATCH($A48,'ImpactOutcome_Import-Export'!$B$7:$B$17,0))),""))</f>
        <v/>
      </c>
      <c r="J48" s="1059" t="str">
        <f>IF(B48="","",IFERROR(IF(INDEX('ImpactOutcome_Import-Export'!Q$7:Q$17,MATCH($A48,'ImpactOutcome_Import-Export'!$B$7:$B$17,0))="","",INDEX('ImpactOutcome_Import-Export'!Q$7:Q$17,MATCH($A48,'ImpactOutcome_Import-Export'!$B$7:$B$17,0))),""))</f>
        <v/>
      </c>
      <c r="K48" s="1056" t="str">
        <f>IF(B48="","",IFERROR(IF(INDEX('ImpactOutcome_Import-Export'!R$7:R$17,MATCH($A48,'ImpactOutcome_Import-Export'!$B$7:$B$17,0))="","",INDEX('ImpactOutcome_Import-Export'!R$7:R$17,MATCH($A48,'ImpactOutcome_Import-Export'!$B$7:$B$17,0))),""))</f>
        <v/>
      </c>
      <c r="L48" s="1152"/>
      <c r="M48" s="1152"/>
      <c r="N48" s="1153" t="str">
        <f t="shared" si="2"/>
        <v/>
      </c>
      <c r="O48" s="1154"/>
      <c r="P48" s="1144"/>
      <c r="Q48" s="1145"/>
      <c r="R48" s="1146" t="str">
        <f t="shared" si="0"/>
        <v/>
      </c>
      <c r="S48" s="1144"/>
      <c r="T48" s="1152"/>
      <c r="U48" s="1152"/>
      <c r="V48" s="1153" t="str">
        <f t="shared" si="3"/>
        <v/>
      </c>
      <c r="W48" s="1154"/>
      <c r="X48" s="1144"/>
      <c r="Y48" s="1145"/>
      <c r="Z48" s="1146" t="str">
        <f t="shared" si="4"/>
        <v/>
      </c>
      <c r="AA48" s="1152"/>
      <c r="AB48" s="1152"/>
      <c r="AC48" s="1153" t="str">
        <f t="shared" si="5"/>
        <v/>
      </c>
      <c r="AD48" s="1145"/>
      <c r="AE48" s="1147" t="str">
        <f t="shared" si="6"/>
        <v/>
      </c>
    </row>
    <row r="49" spans="1:31" ht="60" customHeight="1" x14ac:dyDescent="0.2">
      <c r="A49" s="998" t="str">
        <f>IFERROR(IF(INDEX(Impactlist,MATCH(0,INDEX(COUNTIF(A$10:A48,Impactlist),0,0),0))&lt;&gt;"",INDEX(Impactlist,MATCH(0,INDEX(COUNTIF(A$10:A48,Impactlist),0,0),0)),INDEX(Outcomelist,MATCH(0,INDEX(COUNTIF(A$10:A48,Outcomelist),0,0),0))),"")</f>
        <v/>
      </c>
      <c r="B49" s="1053" t="str">
        <f>IFERROR(INDEX('ImpactOutcome_Import-Export'!D$7:D$204,MATCH($A49,'ImpactOutcome_Import-Export'!$B$7:$B$204,0)),"")</f>
        <v/>
      </c>
      <c r="C49" s="1054" t="str">
        <f>IF(B49="","",IFERROR(INDEX('ImpactOutcome_Import-Export'!F$7:F$17,MATCH($A49,'ImpactOutcome_Import-Export'!$B$7:$B$17,0)),""))</f>
        <v/>
      </c>
      <c r="D49" s="1055" t="str">
        <f>IF(B49="","",IFERROR(IF(INDEX('ImpactOutcome_Import-Export'!K$7:K$17,MATCH($A49,'ImpactOutcome_Import-Export'!$B$7:$B$17,0))="","",INDEX('ImpactOutcome_Import-Export'!K$7:K$17,MATCH($A49,'ImpactOutcome_Import-Export'!$B$7:$B$17,0))),""))</f>
        <v/>
      </c>
      <c r="E49" s="1056" t="str">
        <f>IF(B49="","",IFERROR(IF(INDEX('ImpactOutcome_Import-Export'!L$7:L$17,MATCH($A49,'ImpactOutcome_Import-Export'!$B$7:$B$17,0))="","",INDEX('ImpactOutcome_Import-Export'!L$7:L$17,MATCH($A49,'ImpactOutcome_Import-Export'!$B$7:$B$17,0))),""))</f>
        <v/>
      </c>
      <c r="F49" s="1057" t="str">
        <f>IF(B49="","",IFERROR(IF(INDEX('ImpactOutcome_Import-Export'!M$7:M$17,MATCH($A49,'ImpactOutcome_Import-Export'!$B$7:$B$17,0))="","",INDEX('ImpactOutcome_Import-Export'!M$7:M$17,MATCH($A49,'ImpactOutcome_Import-Export'!$B$7:$B$17,0))),""))</f>
        <v/>
      </c>
      <c r="G49" s="1057" t="str">
        <f>IF(B49="","",IFERROR(IF(INDEX('ImpactOutcome_Import-Export'!N$7:N$17,MATCH($A49,'ImpactOutcome_Import-Export'!$B$7:$B$17,0))="","",INDEX('ImpactOutcome_Import-Export'!N$7:N$17,MATCH($A49,'ImpactOutcome_Import-Export'!$B$7:$B$17,0))),""))</f>
        <v/>
      </c>
      <c r="H49" s="1058" t="str">
        <f>IF(B49="","",IFERROR(IF(INDEX('ImpactOutcome_Import-Export'!O$7:O$17,MATCH($A49,'ImpactOutcome_Import-Export'!$B$7:$B$17,0))="","",INDEX('ImpactOutcome_Import-Export'!O$7:O$17,MATCH($A49,'ImpactOutcome_Import-Export'!$B$7:$B$17,0))),""))</f>
        <v/>
      </c>
      <c r="I49" s="1056" t="str">
        <f>IF(B49="","",IFERROR(IF(INDEX('ImpactOutcome_Import-Export'!P$7:P$17,MATCH($A49,'ImpactOutcome_Import-Export'!$B$7:$B$17,0))="","",INDEX('ImpactOutcome_Import-Export'!P$7:P$17,MATCH($A49,'ImpactOutcome_Import-Export'!$B$7:$B$17,0))),""))</f>
        <v/>
      </c>
      <c r="J49" s="1059" t="str">
        <f>IF(B49="","",IFERROR(IF(INDEX('ImpactOutcome_Import-Export'!Q$7:Q$17,MATCH($A49,'ImpactOutcome_Import-Export'!$B$7:$B$17,0))="","",INDEX('ImpactOutcome_Import-Export'!Q$7:Q$17,MATCH($A49,'ImpactOutcome_Import-Export'!$B$7:$B$17,0))),""))</f>
        <v/>
      </c>
      <c r="K49" s="1056" t="str">
        <f>IF(B49="","",IFERROR(IF(INDEX('ImpactOutcome_Import-Export'!R$7:R$17,MATCH($A49,'ImpactOutcome_Import-Export'!$B$7:$B$17,0))="","",INDEX('ImpactOutcome_Import-Export'!R$7:R$17,MATCH($A49,'ImpactOutcome_Import-Export'!$B$7:$B$17,0))),""))</f>
        <v/>
      </c>
      <c r="L49" s="1152"/>
      <c r="M49" s="1152"/>
      <c r="N49" s="1153" t="str">
        <f t="shared" si="2"/>
        <v/>
      </c>
      <c r="O49" s="1154"/>
      <c r="P49" s="1144"/>
      <c r="Q49" s="1145"/>
      <c r="R49" s="1146" t="str">
        <f t="shared" si="0"/>
        <v/>
      </c>
      <c r="S49" s="1144"/>
      <c r="T49" s="1152"/>
      <c r="U49" s="1152"/>
      <c r="V49" s="1153" t="str">
        <f t="shared" si="3"/>
        <v/>
      </c>
      <c r="W49" s="1154"/>
      <c r="X49" s="1144"/>
      <c r="Y49" s="1145"/>
      <c r="Z49" s="1146" t="str">
        <f t="shared" si="4"/>
        <v/>
      </c>
      <c r="AA49" s="1152"/>
      <c r="AB49" s="1152"/>
      <c r="AC49" s="1153" t="str">
        <f t="shared" si="5"/>
        <v/>
      </c>
      <c r="AD49" s="1145"/>
      <c r="AE49" s="1147" t="str">
        <f t="shared" si="6"/>
        <v/>
      </c>
    </row>
    <row r="50" spans="1:31" ht="60" customHeight="1" x14ac:dyDescent="0.2">
      <c r="A50" s="998" t="str">
        <f>IFERROR(IF(INDEX(Impactlist,MATCH(0,INDEX(COUNTIF(A$10:A49,Impactlist),0,0),0))&lt;&gt;"",INDEX(Impactlist,MATCH(0,INDEX(COUNTIF(A$10:A49,Impactlist),0,0),0)),INDEX(Outcomelist,MATCH(0,INDEX(COUNTIF(A$10:A49,Outcomelist),0,0),0))),"")</f>
        <v/>
      </c>
      <c r="B50" s="1053" t="str">
        <f>IFERROR(INDEX('ImpactOutcome_Import-Export'!D$7:D$204,MATCH($A50,'ImpactOutcome_Import-Export'!$B$7:$B$204,0)),"")</f>
        <v/>
      </c>
      <c r="C50" s="1054" t="str">
        <f>IF(B50="","",IFERROR(INDEX('ImpactOutcome_Import-Export'!F$7:F$17,MATCH($A50,'ImpactOutcome_Import-Export'!$B$7:$B$17,0)),""))</f>
        <v/>
      </c>
      <c r="D50" s="1055" t="str">
        <f>IF(B50="","",IFERROR(IF(INDEX('ImpactOutcome_Import-Export'!K$7:K$17,MATCH($A50,'ImpactOutcome_Import-Export'!$B$7:$B$17,0))="","",INDEX('ImpactOutcome_Import-Export'!K$7:K$17,MATCH($A50,'ImpactOutcome_Import-Export'!$B$7:$B$17,0))),""))</f>
        <v/>
      </c>
      <c r="E50" s="1056" t="str">
        <f>IF(B50="","",IFERROR(IF(INDEX('ImpactOutcome_Import-Export'!L$7:L$17,MATCH($A50,'ImpactOutcome_Import-Export'!$B$7:$B$17,0))="","",INDEX('ImpactOutcome_Import-Export'!L$7:L$17,MATCH($A50,'ImpactOutcome_Import-Export'!$B$7:$B$17,0))),""))</f>
        <v/>
      </c>
      <c r="F50" s="1057" t="str">
        <f>IF(B50="","",IFERROR(IF(INDEX('ImpactOutcome_Import-Export'!M$7:M$17,MATCH($A50,'ImpactOutcome_Import-Export'!$B$7:$B$17,0))="","",INDEX('ImpactOutcome_Import-Export'!M$7:M$17,MATCH($A50,'ImpactOutcome_Import-Export'!$B$7:$B$17,0))),""))</f>
        <v/>
      </c>
      <c r="G50" s="1057" t="str">
        <f>IF(B50="","",IFERROR(IF(INDEX('ImpactOutcome_Import-Export'!N$7:N$17,MATCH($A50,'ImpactOutcome_Import-Export'!$B$7:$B$17,0))="","",INDEX('ImpactOutcome_Import-Export'!N$7:N$17,MATCH($A50,'ImpactOutcome_Import-Export'!$B$7:$B$17,0))),""))</f>
        <v/>
      </c>
      <c r="H50" s="1058" t="str">
        <f>IF(B50="","",IFERROR(IF(INDEX('ImpactOutcome_Import-Export'!O$7:O$17,MATCH($A50,'ImpactOutcome_Import-Export'!$B$7:$B$17,0))="","",INDEX('ImpactOutcome_Import-Export'!O$7:O$17,MATCH($A50,'ImpactOutcome_Import-Export'!$B$7:$B$17,0))),""))</f>
        <v/>
      </c>
      <c r="I50" s="1056" t="str">
        <f>IF(B50="","",IFERROR(IF(INDEX('ImpactOutcome_Import-Export'!P$7:P$17,MATCH($A50,'ImpactOutcome_Import-Export'!$B$7:$B$17,0))="","",INDEX('ImpactOutcome_Import-Export'!P$7:P$17,MATCH($A50,'ImpactOutcome_Import-Export'!$B$7:$B$17,0))),""))</f>
        <v/>
      </c>
      <c r="J50" s="1059" t="str">
        <f>IF(B50="","",IFERROR(IF(INDEX('ImpactOutcome_Import-Export'!Q$7:Q$17,MATCH($A50,'ImpactOutcome_Import-Export'!$B$7:$B$17,0))="","",INDEX('ImpactOutcome_Import-Export'!Q$7:Q$17,MATCH($A50,'ImpactOutcome_Import-Export'!$B$7:$B$17,0))),""))</f>
        <v/>
      </c>
      <c r="K50" s="1056" t="str">
        <f>IF(B50="","",IFERROR(IF(INDEX('ImpactOutcome_Import-Export'!R$7:R$17,MATCH($A50,'ImpactOutcome_Import-Export'!$B$7:$B$17,0))="","",INDEX('ImpactOutcome_Import-Export'!R$7:R$17,MATCH($A50,'ImpactOutcome_Import-Export'!$B$7:$B$17,0))),""))</f>
        <v/>
      </c>
      <c r="L50" s="1152"/>
      <c r="M50" s="1152"/>
      <c r="N50" s="1153" t="str">
        <f t="shared" si="2"/>
        <v/>
      </c>
      <c r="O50" s="1154"/>
      <c r="P50" s="1144"/>
      <c r="Q50" s="1145"/>
      <c r="R50" s="1146" t="str">
        <f t="shared" si="0"/>
        <v/>
      </c>
      <c r="S50" s="1144"/>
      <c r="T50" s="1152"/>
      <c r="U50" s="1152"/>
      <c r="V50" s="1153" t="str">
        <f t="shared" si="3"/>
        <v/>
      </c>
      <c r="W50" s="1154"/>
      <c r="X50" s="1144"/>
      <c r="Y50" s="1145"/>
      <c r="Z50" s="1146" t="str">
        <f t="shared" si="4"/>
        <v/>
      </c>
      <c r="AA50" s="1152"/>
      <c r="AB50" s="1152"/>
      <c r="AC50" s="1153" t="str">
        <f t="shared" si="5"/>
        <v/>
      </c>
      <c r="AD50" s="1145"/>
      <c r="AE50" s="1147" t="str">
        <f t="shared" si="6"/>
        <v/>
      </c>
    </row>
    <row r="51" spans="1:31" ht="60" customHeight="1" x14ac:dyDescent="0.2">
      <c r="A51" s="998" t="str">
        <f>IFERROR(IF(INDEX(Impactlist,MATCH(0,INDEX(COUNTIF(A$10:A50,Impactlist),0,0),0))&lt;&gt;"",INDEX(Impactlist,MATCH(0,INDEX(COUNTIF(A$10:A50,Impactlist),0,0),0)),INDEX(Outcomelist,MATCH(0,INDEX(COUNTIF(A$10:A50,Outcomelist),0,0),0))),"")</f>
        <v/>
      </c>
      <c r="B51" s="1053" t="str">
        <f>IFERROR(INDEX('ImpactOutcome_Import-Export'!D$7:D$204,MATCH($A51,'ImpactOutcome_Import-Export'!$B$7:$B$204,0)),"")</f>
        <v/>
      </c>
      <c r="C51" s="1054" t="str">
        <f>IF(B51="","",IFERROR(INDEX('ImpactOutcome_Import-Export'!F$7:F$17,MATCH($A51,'ImpactOutcome_Import-Export'!$B$7:$B$17,0)),""))</f>
        <v/>
      </c>
      <c r="D51" s="1055" t="str">
        <f>IF(B51="","",IFERROR(IF(INDEX('ImpactOutcome_Import-Export'!K$7:K$17,MATCH($A51,'ImpactOutcome_Import-Export'!$B$7:$B$17,0))="","",INDEX('ImpactOutcome_Import-Export'!K$7:K$17,MATCH($A51,'ImpactOutcome_Import-Export'!$B$7:$B$17,0))),""))</f>
        <v/>
      </c>
      <c r="E51" s="1056" t="str">
        <f>IF(B51="","",IFERROR(IF(INDEX('ImpactOutcome_Import-Export'!L$7:L$17,MATCH($A51,'ImpactOutcome_Import-Export'!$B$7:$B$17,0))="","",INDEX('ImpactOutcome_Import-Export'!L$7:L$17,MATCH($A51,'ImpactOutcome_Import-Export'!$B$7:$B$17,0))),""))</f>
        <v/>
      </c>
      <c r="F51" s="1057" t="str">
        <f>IF(B51="","",IFERROR(IF(INDEX('ImpactOutcome_Import-Export'!M$7:M$17,MATCH($A51,'ImpactOutcome_Import-Export'!$B$7:$B$17,0))="","",INDEX('ImpactOutcome_Import-Export'!M$7:M$17,MATCH($A51,'ImpactOutcome_Import-Export'!$B$7:$B$17,0))),""))</f>
        <v/>
      </c>
      <c r="G51" s="1057" t="str">
        <f>IF(B51="","",IFERROR(IF(INDEX('ImpactOutcome_Import-Export'!N$7:N$17,MATCH($A51,'ImpactOutcome_Import-Export'!$B$7:$B$17,0))="","",INDEX('ImpactOutcome_Import-Export'!N$7:N$17,MATCH($A51,'ImpactOutcome_Import-Export'!$B$7:$B$17,0))),""))</f>
        <v/>
      </c>
      <c r="H51" s="1058" t="str">
        <f>IF(B51="","",IFERROR(IF(INDEX('ImpactOutcome_Import-Export'!O$7:O$17,MATCH($A51,'ImpactOutcome_Import-Export'!$B$7:$B$17,0))="","",INDEX('ImpactOutcome_Import-Export'!O$7:O$17,MATCH($A51,'ImpactOutcome_Import-Export'!$B$7:$B$17,0))),""))</f>
        <v/>
      </c>
      <c r="I51" s="1056" t="str">
        <f>IF(B51="","",IFERROR(IF(INDEX('ImpactOutcome_Import-Export'!P$7:P$17,MATCH($A51,'ImpactOutcome_Import-Export'!$B$7:$B$17,0))="","",INDEX('ImpactOutcome_Import-Export'!P$7:P$17,MATCH($A51,'ImpactOutcome_Import-Export'!$B$7:$B$17,0))),""))</f>
        <v/>
      </c>
      <c r="J51" s="1059" t="str">
        <f>IF(B51="","",IFERROR(IF(INDEX('ImpactOutcome_Import-Export'!Q$7:Q$17,MATCH($A51,'ImpactOutcome_Import-Export'!$B$7:$B$17,0))="","",INDEX('ImpactOutcome_Import-Export'!Q$7:Q$17,MATCH($A51,'ImpactOutcome_Import-Export'!$B$7:$B$17,0))),""))</f>
        <v/>
      </c>
      <c r="K51" s="1056" t="str">
        <f>IF(B51="","",IFERROR(IF(INDEX('ImpactOutcome_Import-Export'!R$7:R$17,MATCH($A51,'ImpactOutcome_Import-Export'!$B$7:$B$17,0))="","",INDEX('ImpactOutcome_Import-Export'!R$7:R$17,MATCH($A51,'ImpactOutcome_Import-Export'!$B$7:$B$17,0))),""))</f>
        <v/>
      </c>
      <c r="L51" s="1152"/>
      <c r="M51" s="1152"/>
      <c r="N51" s="1153" t="str">
        <f t="shared" ref="N51:N80" si="7">IFERROR((L51/M51)*100,"")</f>
        <v/>
      </c>
      <c r="O51" s="1154"/>
      <c r="P51" s="1144"/>
      <c r="Q51" s="1145"/>
      <c r="R51" s="1146" t="str">
        <f t="shared" ref="R51:R80" si="8">IF(AND(F51="",G51="",H51=""),"",IF(AND(L51="",M51="",N51=""),"No Results Reported",IF(AND(F51&lt;&gt;"",G51="",H51="",OR(M51&lt;&gt;"",N51&lt;&gt;"")),"Target contains only a numerator. Please Report only a numerator for the result","Continue")))</f>
        <v/>
      </c>
      <c r="S51" s="1144"/>
      <c r="T51" s="1152"/>
      <c r="U51" s="1152"/>
      <c r="V51" s="1153" t="str">
        <f t="shared" ref="V51:V80" si="9">IFERROR((T51/U51)*100,"")</f>
        <v/>
      </c>
      <c r="W51" s="1154"/>
      <c r="X51" s="1144"/>
      <c r="Y51" s="1145"/>
      <c r="Z51" s="1146" t="str">
        <f t="shared" ref="Z51:Z80" si="10">IF(AND(L51="",M51="",N51=""),"",IF(AND(T51="",U51="",V51=""),"No Results Reported",IF(AND(L51&lt;&gt;"",M51="",N51="",OR(U51&lt;&gt;"",V51&lt;&gt;"")),"Target contains only a numerator. Please Report only a numerator for the result","Continue")))</f>
        <v/>
      </c>
      <c r="AA51" s="1152"/>
      <c r="AB51" s="1152"/>
      <c r="AC51" s="1153" t="str">
        <f t="shared" ref="AC51:AC80" si="11">IFERROR((AA51/AB51)*100,"")</f>
        <v/>
      </c>
      <c r="AD51" s="1145"/>
      <c r="AE51" s="1147" t="str">
        <f t="shared" ref="AE51:AE80" si="12">IF(AND(F51="",G51="",H51=""),"",IF(AND(AA51="",AB51="",AC51=""),"No Results Reported",IF(AND(F51&lt;&gt;"",G51="",H51="",OR(AB51&lt;&gt;"",AC51&lt;&gt;"")),"Target contains only a numerator. Please Report only a numerator for the result","Continue")))</f>
        <v/>
      </c>
    </row>
    <row r="52" spans="1:31" x14ac:dyDescent="0.2">
      <c r="A52" s="998" t="str">
        <f>IFERROR(IF(INDEX(Impactlist,MATCH(0,INDEX(COUNTIF(A$10:A51,Impactlist),0,0),0))&lt;&gt;"",INDEX(Impactlist,MATCH(0,INDEX(COUNTIF(A$10:A51,Impactlist),0,0),0)),INDEX(Outcomelist,MATCH(0,INDEX(COUNTIF(A$10:A51,Outcomelist),0,0),0))),"")</f>
        <v/>
      </c>
      <c r="B52" s="1053" t="str">
        <f>IFERROR(INDEX('ImpactOutcome_Import-Export'!D$7:D$204,MATCH($A52,'ImpactOutcome_Import-Export'!$B$7:$B$204,0)),"")</f>
        <v/>
      </c>
      <c r="C52" s="1054" t="str">
        <f>IF(B52="","",IFERROR(INDEX('ImpactOutcome_Import-Export'!F$7:F$17,MATCH($A52,'ImpactOutcome_Import-Export'!$B$7:$B$17,0)),""))</f>
        <v/>
      </c>
      <c r="D52" s="1055" t="str">
        <f>IF(B52="","",IFERROR(IF(INDEX('ImpactOutcome_Import-Export'!K$7:K$17,MATCH($A52,'ImpactOutcome_Import-Export'!$B$7:$B$17,0))="","",INDEX('ImpactOutcome_Import-Export'!K$7:K$17,MATCH($A52,'ImpactOutcome_Import-Export'!$B$7:$B$17,0))),""))</f>
        <v/>
      </c>
      <c r="E52" s="1056" t="str">
        <f>IF(B52="","",IFERROR(IF(INDEX('ImpactOutcome_Import-Export'!L$7:L$17,MATCH($A52,'ImpactOutcome_Import-Export'!$B$7:$B$17,0))="","",INDEX('ImpactOutcome_Import-Export'!L$7:L$17,MATCH($A52,'ImpactOutcome_Import-Export'!$B$7:$B$17,0))),""))</f>
        <v/>
      </c>
      <c r="F52" s="1057" t="str">
        <f>IF(B52="","",IFERROR(IF(INDEX('ImpactOutcome_Import-Export'!M$7:M$17,MATCH($A52,'ImpactOutcome_Import-Export'!$B$7:$B$17,0))="","",INDEX('ImpactOutcome_Import-Export'!M$7:M$17,MATCH($A52,'ImpactOutcome_Import-Export'!$B$7:$B$17,0))),""))</f>
        <v/>
      </c>
      <c r="G52" s="1057" t="str">
        <f>IF(B52="","",IFERROR(IF(INDEX('ImpactOutcome_Import-Export'!N$7:N$17,MATCH($A52,'ImpactOutcome_Import-Export'!$B$7:$B$17,0))="","",INDEX('ImpactOutcome_Import-Export'!N$7:N$17,MATCH($A52,'ImpactOutcome_Import-Export'!$B$7:$B$17,0))),""))</f>
        <v/>
      </c>
      <c r="H52" s="1058" t="str">
        <f>IF(B52="","",IFERROR(IF(INDEX('ImpactOutcome_Import-Export'!O$7:O$17,MATCH($A52,'ImpactOutcome_Import-Export'!$B$7:$B$17,0))="","",INDEX('ImpactOutcome_Import-Export'!O$7:O$17,MATCH($A52,'ImpactOutcome_Import-Export'!$B$7:$B$17,0))),""))</f>
        <v/>
      </c>
      <c r="I52" s="1056" t="str">
        <f>IF(B52="","",IFERROR(IF(INDEX('ImpactOutcome_Import-Export'!P$7:P$17,MATCH($A52,'ImpactOutcome_Import-Export'!$B$7:$B$17,0))="","",INDEX('ImpactOutcome_Import-Export'!P$7:P$17,MATCH($A52,'ImpactOutcome_Import-Export'!$B$7:$B$17,0))),""))</f>
        <v/>
      </c>
      <c r="J52" s="1059" t="str">
        <f>IF(B52="","",IFERROR(IF(INDEX('ImpactOutcome_Import-Export'!Q$7:Q$17,MATCH($A52,'ImpactOutcome_Import-Export'!$B$7:$B$17,0))="","",INDEX('ImpactOutcome_Import-Export'!Q$7:Q$17,MATCH($A52,'ImpactOutcome_Import-Export'!$B$7:$B$17,0))),""))</f>
        <v/>
      </c>
      <c r="K52" s="1056" t="str">
        <f>IF(B52="","",IFERROR(IF(INDEX('ImpactOutcome_Import-Export'!R$7:R$17,MATCH($A52,'ImpactOutcome_Import-Export'!$B$7:$B$17,0))="","",INDEX('ImpactOutcome_Import-Export'!R$7:R$17,MATCH($A52,'ImpactOutcome_Import-Export'!$B$7:$B$17,0))),""))</f>
        <v/>
      </c>
      <c r="L52" s="1152"/>
      <c r="M52" s="1152"/>
      <c r="N52" s="1153" t="str">
        <f t="shared" si="7"/>
        <v/>
      </c>
      <c r="O52" s="1154"/>
      <c r="P52" s="1144"/>
      <c r="Q52" s="1145"/>
      <c r="R52" s="1146" t="str">
        <f t="shared" si="8"/>
        <v/>
      </c>
      <c r="S52" s="1144"/>
      <c r="T52" s="1152"/>
      <c r="U52" s="1152"/>
      <c r="V52" s="1153" t="str">
        <f t="shared" si="9"/>
        <v/>
      </c>
      <c r="W52" s="1154"/>
      <c r="X52" s="1144"/>
      <c r="Y52" s="1145"/>
      <c r="Z52" s="1146" t="str">
        <f t="shared" si="10"/>
        <v/>
      </c>
      <c r="AA52" s="1152"/>
      <c r="AB52" s="1152"/>
      <c r="AC52" s="1153" t="str">
        <f t="shared" si="11"/>
        <v/>
      </c>
      <c r="AD52" s="1145"/>
      <c r="AE52" s="1147" t="str">
        <f t="shared" si="12"/>
        <v/>
      </c>
    </row>
    <row r="53" spans="1:31" x14ac:dyDescent="0.2">
      <c r="A53" s="998" t="str">
        <f>IFERROR(IF(INDEX(Impactlist,MATCH(0,INDEX(COUNTIF(A$10:A52,Impactlist),0,0),0))&lt;&gt;"",INDEX(Impactlist,MATCH(0,INDEX(COUNTIF(A$10:A52,Impactlist),0,0),0)),INDEX(Outcomelist,MATCH(0,INDEX(COUNTIF(A$10:A52,Outcomelist),0,0),0))),"")</f>
        <v/>
      </c>
      <c r="B53" s="1053" t="str">
        <f>IFERROR(INDEX('ImpactOutcome_Import-Export'!D$7:D$204,MATCH($A53,'ImpactOutcome_Import-Export'!$B$7:$B$204,0)),"")</f>
        <v/>
      </c>
      <c r="C53" s="1054" t="str">
        <f>IF(B53="","",IFERROR(INDEX('ImpactOutcome_Import-Export'!F$7:F$17,MATCH($A53,'ImpactOutcome_Import-Export'!$B$7:$B$17,0)),""))</f>
        <v/>
      </c>
      <c r="D53" s="1055" t="str">
        <f>IF(B53="","",IFERROR(IF(INDEX('ImpactOutcome_Import-Export'!K$7:K$17,MATCH($A53,'ImpactOutcome_Import-Export'!$B$7:$B$17,0))="","",INDEX('ImpactOutcome_Import-Export'!K$7:K$17,MATCH($A53,'ImpactOutcome_Import-Export'!$B$7:$B$17,0))),""))</f>
        <v/>
      </c>
      <c r="E53" s="1056" t="str">
        <f>IF(B53="","",IFERROR(IF(INDEX('ImpactOutcome_Import-Export'!L$7:L$17,MATCH($A53,'ImpactOutcome_Import-Export'!$B$7:$B$17,0))="","",INDEX('ImpactOutcome_Import-Export'!L$7:L$17,MATCH($A53,'ImpactOutcome_Import-Export'!$B$7:$B$17,0))),""))</f>
        <v/>
      </c>
      <c r="F53" s="1057" t="str">
        <f>IF(B53="","",IFERROR(IF(INDEX('ImpactOutcome_Import-Export'!M$7:M$17,MATCH($A53,'ImpactOutcome_Import-Export'!$B$7:$B$17,0))="","",INDEX('ImpactOutcome_Import-Export'!M$7:M$17,MATCH($A53,'ImpactOutcome_Import-Export'!$B$7:$B$17,0))),""))</f>
        <v/>
      </c>
      <c r="G53" s="1057" t="str">
        <f>IF(B53="","",IFERROR(IF(INDEX('ImpactOutcome_Import-Export'!N$7:N$17,MATCH($A53,'ImpactOutcome_Import-Export'!$B$7:$B$17,0))="","",INDEX('ImpactOutcome_Import-Export'!N$7:N$17,MATCH($A53,'ImpactOutcome_Import-Export'!$B$7:$B$17,0))),""))</f>
        <v/>
      </c>
      <c r="H53" s="1058" t="str">
        <f>IF(B53="","",IFERROR(IF(INDEX('ImpactOutcome_Import-Export'!O$7:O$17,MATCH($A53,'ImpactOutcome_Import-Export'!$B$7:$B$17,0))="","",INDEX('ImpactOutcome_Import-Export'!O$7:O$17,MATCH($A53,'ImpactOutcome_Import-Export'!$B$7:$B$17,0))),""))</f>
        <v/>
      </c>
      <c r="I53" s="1056" t="str">
        <f>IF(B53="","",IFERROR(IF(INDEX('ImpactOutcome_Import-Export'!P$7:P$17,MATCH($A53,'ImpactOutcome_Import-Export'!$B$7:$B$17,0))="","",INDEX('ImpactOutcome_Import-Export'!P$7:P$17,MATCH($A53,'ImpactOutcome_Import-Export'!$B$7:$B$17,0))),""))</f>
        <v/>
      </c>
      <c r="J53" s="1059" t="str">
        <f>IF(B53="","",IFERROR(IF(INDEX('ImpactOutcome_Import-Export'!Q$7:Q$17,MATCH($A53,'ImpactOutcome_Import-Export'!$B$7:$B$17,0))="","",INDEX('ImpactOutcome_Import-Export'!Q$7:Q$17,MATCH($A53,'ImpactOutcome_Import-Export'!$B$7:$B$17,0))),""))</f>
        <v/>
      </c>
      <c r="K53" s="1056" t="str">
        <f>IF(B53="","",IFERROR(IF(INDEX('ImpactOutcome_Import-Export'!R$7:R$17,MATCH($A53,'ImpactOutcome_Import-Export'!$B$7:$B$17,0))="","",INDEX('ImpactOutcome_Import-Export'!R$7:R$17,MATCH($A53,'ImpactOutcome_Import-Export'!$B$7:$B$17,0))),""))</f>
        <v/>
      </c>
      <c r="L53" s="1152"/>
      <c r="M53" s="1152"/>
      <c r="N53" s="1153" t="str">
        <f t="shared" si="7"/>
        <v/>
      </c>
      <c r="O53" s="1154"/>
      <c r="P53" s="1144"/>
      <c r="Q53" s="1145"/>
      <c r="R53" s="1146" t="str">
        <f t="shared" si="8"/>
        <v/>
      </c>
      <c r="S53" s="1144"/>
      <c r="T53" s="1152"/>
      <c r="U53" s="1152"/>
      <c r="V53" s="1153" t="str">
        <f t="shared" si="9"/>
        <v/>
      </c>
      <c r="W53" s="1154"/>
      <c r="X53" s="1144"/>
      <c r="Y53" s="1145"/>
      <c r="Z53" s="1146" t="str">
        <f t="shared" si="10"/>
        <v/>
      </c>
      <c r="AA53" s="1152"/>
      <c r="AB53" s="1152"/>
      <c r="AC53" s="1153" t="str">
        <f t="shared" si="11"/>
        <v/>
      </c>
      <c r="AD53" s="1145"/>
      <c r="AE53" s="1147" t="str">
        <f t="shared" si="12"/>
        <v/>
      </c>
    </row>
    <row r="54" spans="1:31" x14ac:dyDescent="0.2">
      <c r="A54" s="998" t="str">
        <f>IFERROR(IF(INDEX(Impactlist,MATCH(0,INDEX(COUNTIF(A$10:A53,Impactlist),0,0),0))&lt;&gt;"",INDEX(Impactlist,MATCH(0,INDEX(COUNTIF(A$10:A53,Impactlist),0,0),0)),INDEX(Outcomelist,MATCH(0,INDEX(COUNTIF(A$10:A53,Outcomelist),0,0),0))),"")</f>
        <v/>
      </c>
      <c r="B54" s="1053" t="str">
        <f>IFERROR(INDEX('ImpactOutcome_Import-Export'!D$7:D$204,MATCH($A54,'ImpactOutcome_Import-Export'!$B$7:$B$204,0)),"")</f>
        <v/>
      </c>
      <c r="C54" s="1054" t="str">
        <f>IF(B54="","",IFERROR(INDEX('ImpactOutcome_Import-Export'!F$7:F$17,MATCH($A54,'ImpactOutcome_Import-Export'!$B$7:$B$17,0)),""))</f>
        <v/>
      </c>
      <c r="D54" s="1055" t="str">
        <f>IF(B54="","",IFERROR(IF(INDEX('ImpactOutcome_Import-Export'!K$7:K$17,MATCH($A54,'ImpactOutcome_Import-Export'!$B$7:$B$17,0))="","",INDEX('ImpactOutcome_Import-Export'!K$7:K$17,MATCH($A54,'ImpactOutcome_Import-Export'!$B$7:$B$17,0))),""))</f>
        <v/>
      </c>
      <c r="E54" s="1056" t="str">
        <f>IF(B54="","",IFERROR(IF(INDEX('ImpactOutcome_Import-Export'!L$7:L$17,MATCH($A54,'ImpactOutcome_Import-Export'!$B$7:$B$17,0))="","",INDEX('ImpactOutcome_Import-Export'!L$7:L$17,MATCH($A54,'ImpactOutcome_Import-Export'!$B$7:$B$17,0))),""))</f>
        <v/>
      </c>
      <c r="F54" s="1057" t="str">
        <f>IF(B54="","",IFERROR(IF(INDEX('ImpactOutcome_Import-Export'!M$7:M$17,MATCH($A54,'ImpactOutcome_Import-Export'!$B$7:$B$17,0))="","",INDEX('ImpactOutcome_Import-Export'!M$7:M$17,MATCH($A54,'ImpactOutcome_Import-Export'!$B$7:$B$17,0))),""))</f>
        <v/>
      </c>
      <c r="G54" s="1057" t="str">
        <f>IF(B54="","",IFERROR(IF(INDEX('ImpactOutcome_Import-Export'!N$7:N$17,MATCH($A54,'ImpactOutcome_Import-Export'!$B$7:$B$17,0))="","",INDEX('ImpactOutcome_Import-Export'!N$7:N$17,MATCH($A54,'ImpactOutcome_Import-Export'!$B$7:$B$17,0))),""))</f>
        <v/>
      </c>
      <c r="H54" s="1058" t="str">
        <f>IF(B54="","",IFERROR(IF(INDEX('ImpactOutcome_Import-Export'!O$7:O$17,MATCH($A54,'ImpactOutcome_Import-Export'!$B$7:$B$17,0))="","",INDEX('ImpactOutcome_Import-Export'!O$7:O$17,MATCH($A54,'ImpactOutcome_Import-Export'!$B$7:$B$17,0))),""))</f>
        <v/>
      </c>
      <c r="I54" s="1056" t="str">
        <f>IF(B54="","",IFERROR(IF(INDEX('ImpactOutcome_Import-Export'!P$7:P$17,MATCH($A54,'ImpactOutcome_Import-Export'!$B$7:$B$17,0))="","",INDEX('ImpactOutcome_Import-Export'!P$7:P$17,MATCH($A54,'ImpactOutcome_Import-Export'!$B$7:$B$17,0))),""))</f>
        <v/>
      </c>
      <c r="J54" s="1059" t="str">
        <f>IF(B54="","",IFERROR(IF(INDEX('ImpactOutcome_Import-Export'!Q$7:Q$17,MATCH($A54,'ImpactOutcome_Import-Export'!$B$7:$B$17,0))="","",INDEX('ImpactOutcome_Import-Export'!Q$7:Q$17,MATCH($A54,'ImpactOutcome_Import-Export'!$B$7:$B$17,0))),""))</f>
        <v/>
      </c>
      <c r="K54" s="1056" t="str">
        <f>IF(B54="","",IFERROR(IF(INDEX('ImpactOutcome_Import-Export'!R$7:R$17,MATCH($A54,'ImpactOutcome_Import-Export'!$B$7:$B$17,0))="","",INDEX('ImpactOutcome_Import-Export'!R$7:R$17,MATCH($A54,'ImpactOutcome_Import-Export'!$B$7:$B$17,0))),""))</f>
        <v/>
      </c>
      <c r="L54" s="1152"/>
      <c r="M54" s="1152"/>
      <c r="N54" s="1153" t="str">
        <f t="shared" si="7"/>
        <v/>
      </c>
      <c r="O54" s="1154"/>
      <c r="P54" s="1144"/>
      <c r="Q54" s="1145"/>
      <c r="R54" s="1146" t="str">
        <f t="shared" si="8"/>
        <v/>
      </c>
      <c r="S54" s="1144"/>
      <c r="T54" s="1152"/>
      <c r="U54" s="1152"/>
      <c r="V54" s="1153" t="str">
        <f t="shared" si="9"/>
        <v/>
      </c>
      <c r="W54" s="1154"/>
      <c r="X54" s="1144"/>
      <c r="Y54" s="1145"/>
      <c r="Z54" s="1146" t="str">
        <f t="shared" si="10"/>
        <v/>
      </c>
      <c r="AA54" s="1152"/>
      <c r="AB54" s="1152"/>
      <c r="AC54" s="1153" t="str">
        <f t="shared" si="11"/>
        <v/>
      </c>
      <c r="AD54" s="1145"/>
      <c r="AE54" s="1147" t="str">
        <f t="shared" si="12"/>
        <v/>
      </c>
    </row>
    <row r="55" spans="1:31" x14ac:dyDescent="0.2">
      <c r="A55" s="998" t="str">
        <f>IFERROR(IF(INDEX(Impactlist,MATCH(0,INDEX(COUNTIF(A$10:A54,Impactlist),0,0),0))&lt;&gt;"",INDEX(Impactlist,MATCH(0,INDEX(COUNTIF(A$10:A54,Impactlist),0,0),0)),INDEX(Outcomelist,MATCH(0,INDEX(COUNTIF(A$10:A54,Outcomelist),0,0),0))),"")</f>
        <v/>
      </c>
      <c r="B55" s="1053" t="str">
        <f>IFERROR(INDEX('ImpactOutcome_Import-Export'!D$7:D$204,MATCH($A55,'ImpactOutcome_Import-Export'!$B$7:$B$204,0)),"")</f>
        <v/>
      </c>
      <c r="C55" s="1054" t="str">
        <f>IF(B55="","",IFERROR(INDEX('ImpactOutcome_Import-Export'!F$7:F$17,MATCH($A55,'ImpactOutcome_Import-Export'!$B$7:$B$17,0)),""))</f>
        <v/>
      </c>
      <c r="D55" s="1055" t="str">
        <f>IF(B55="","",IFERROR(IF(INDEX('ImpactOutcome_Import-Export'!K$7:K$17,MATCH($A55,'ImpactOutcome_Import-Export'!$B$7:$B$17,0))="","",INDEX('ImpactOutcome_Import-Export'!K$7:K$17,MATCH($A55,'ImpactOutcome_Import-Export'!$B$7:$B$17,0))),""))</f>
        <v/>
      </c>
      <c r="E55" s="1056" t="str">
        <f>IF(B55="","",IFERROR(IF(INDEX('ImpactOutcome_Import-Export'!L$7:L$17,MATCH($A55,'ImpactOutcome_Import-Export'!$B$7:$B$17,0))="","",INDEX('ImpactOutcome_Import-Export'!L$7:L$17,MATCH($A55,'ImpactOutcome_Import-Export'!$B$7:$B$17,0))),""))</f>
        <v/>
      </c>
      <c r="F55" s="1057" t="str">
        <f>IF(B55="","",IFERROR(IF(INDEX('ImpactOutcome_Import-Export'!M$7:M$17,MATCH($A55,'ImpactOutcome_Import-Export'!$B$7:$B$17,0))="","",INDEX('ImpactOutcome_Import-Export'!M$7:M$17,MATCH($A55,'ImpactOutcome_Import-Export'!$B$7:$B$17,0))),""))</f>
        <v/>
      </c>
      <c r="G55" s="1057" t="str">
        <f>IF(B55="","",IFERROR(IF(INDEX('ImpactOutcome_Import-Export'!N$7:N$17,MATCH($A55,'ImpactOutcome_Import-Export'!$B$7:$B$17,0))="","",INDEX('ImpactOutcome_Import-Export'!N$7:N$17,MATCH($A55,'ImpactOutcome_Import-Export'!$B$7:$B$17,0))),""))</f>
        <v/>
      </c>
      <c r="H55" s="1058" t="str">
        <f>IF(B55="","",IFERROR(IF(INDEX('ImpactOutcome_Import-Export'!O$7:O$17,MATCH($A55,'ImpactOutcome_Import-Export'!$B$7:$B$17,0))="","",INDEX('ImpactOutcome_Import-Export'!O$7:O$17,MATCH($A55,'ImpactOutcome_Import-Export'!$B$7:$B$17,0))),""))</f>
        <v/>
      </c>
      <c r="I55" s="1056" t="str">
        <f>IF(B55="","",IFERROR(IF(INDEX('ImpactOutcome_Import-Export'!P$7:P$17,MATCH($A55,'ImpactOutcome_Import-Export'!$B$7:$B$17,0))="","",INDEX('ImpactOutcome_Import-Export'!P$7:P$17,MATCH($A55,'ImpactOutcome_Import-Export'!$B$7:$B$17,0))),""))</f>
        <v/>
      </c>
      <c r="J55" s="1059" t="str">
        <f>IF(B55="","",IFERROR(IF(INDEX('ImpactOutcome_Import-Export'!Q$7:Q$17,MATCH($A55,'ImpactOutcome_Import-Export'!$B$7:$B$17,0))="","",INDEX('ImpactOutcome_Import-Export'!Q$7:Q$17,MATCH($A55,'ImpactOutcome_Import-Export'!$B$7:$B$17,0))),""))</f>
        <v/>
      </c>
      <c r="K55" s="1056" t="str">
        <f>IF(B55="","",IFERROR(IF(INDEX('ImpactOutcome_Import-Export'!R$7:R$17,MATCH($A55,'ImpactOutcome_Import-Export'!$B$7:$B$17,0))="","",INDEX('ImpactOutcome_Import-Export'!R$7:R$17,MATCH($A55,'ImpactOutcome_Import-Export'!$B$7:$B$17,0))),""))</f>
        <v/>
      </c>
      <c r="L55" s="1152"/>
      <c r="M55" s="1152"/>
      <c r="N55" s="1153" t="str">
        <f t="shared" si="7"/>
        <v/>
      </c>
      <c r="O55" s="1154"/>
      <c r="P55" s="1144"/>
      <c r="Q55" s="1145"/>
      <c r="R55" s="1146" t="str">
        <f t="shared" si="8"/>
        <v/>
      </c>
      <c r="S55" s="1144"/>
      <c r="T55" s="1152"/>
      <c r="U55" s="1152"/>
      <c r="V55" s="1153" t="str">
        <f t="shared" si="9"/>
        <v/>
      </c>
      <c r="W55" s="1154"/>
      <c r="X55" s="1144"/>
      <c r="Y55" s="1145"/>
      <c r="Z55" s="1146" t="str">
        <f t="shared" si="10"/>
        <v/>
      </c>
      <c r="AA55" s="1152"/>
      <c r="AB55" s="1152"/>
      <c r="AC55" s="1153" t="str">
        <f t="shared" si="11"/>
        <v/>
      </c>
      <c r="AD55" s="1145"/>
      <c r="AE55" s="1147" t="str">
        <f t="shared" si="12"/>
        <v/>
      </c>
    </row>
    <row r="56" spans="1:31" x14ac:dyDescent="0.2">
      <c r="A56" s="998" t="str">
        <f>IFERROR(IF(INDEX(Impactlist,MATCH(0,INDEX(COUNTIF(A$10:A55,Impactlist),0,0),0))&lt;&gt;"",INDEX(Impactlist,MATCH(0,INDEX(COUNTIF(A$10:A55,Impactlist),0,0),0)),INDEX(Outcomelist,MATCH(0,INDEX(COUNTIF(A$10:A55,Outcomelist),0,0),0))),"")</f>
        <v/>
      </c>
      <c r="B56" s="1053" t="str">
        <f>IFERROR(INDEX('ImpactOutcome_Import-Export'!D$7:D$204,MATCH($A56,'ImpactOutcome_Import-Export'!$B$7:$B$204,0)),"")</f>
        <v/>
      </c>
      <c r="C56" s="1054" t="str">
        <f>IF(B56="","",IFERROR(INDEX('ImpactOutcome_Import-Export'!F$7:F$17,MATCH($A56,'ImpactOutcome_Import-Export'!$B$7:$B$17,0)),""))</f>
        <v/>
      </c>
      <c r="D56" s="1055" t="str">
        <f>IF(B56="","",IFERROR(IF(INDEX('ImpactOutcome_Import-Export'!K$7:K$17,MATCH($A56,'ImpactOutcome_Import-Export'!$B$7:$B$17,0))="","",INDEX('ImpactOutcome_Import-Export'!K$7:K$17,MATCH($A56,'ImpactOutcome_Import-Export'!$B$7:$B$17,0))),""))</f>
        <v/>
      </c>
      <c r="E56" s="1056" t="str">
        <f>IF(B56="","",IFERROR(IF(INDEX('ImpactOutcome_Import-Export'!L$7:L$17,MATCH($A56,'ImpactOutcome_Import-Export'!$B$7:$B$17,0))="","",INDEX('ImpactOutcome_Import-Export'!L$7:L$17,MATCH($A56,'ImpactOutcome_Import-Export'!$B$7:$B$17,0))),""))</f>
        <v/>
      </c>
      <c r="F56" s="1057" t="str">
        <f>IF(B56="","",IFERROR(IF(INDEX('ImpactOutcome_Import-Export'!M$7:M$17,MATCH($A56,'ImpactOutcome_Import-Export'!$B$7:$B$17,0))="","",INDEX('ImpactOutcome_Import-Export'!M$7:M$17,MATCH($A56,'ImpactOutcome_Import-Export'!$B$7:$B$17,0))),""))</f>
        <v/>
      </c>
      <c r="G56" s="1057" t="str">
        <f>IF(B56="","",IFERROR(IF(INDEX('ImpactOutcome_Import-Export'!N$7:N$17,MATCH($A56,'ImpactOutcome_Import-Export'!$B$7:$B$17,0))="","",INDEX('ImpactOutcome_Import-Export'!N$7:N$17,MATCH($A56,'ImpactOutcome_Import-Export'!$B$7:$B$17,0))),""))</f>
        <v/>
      </c>
      <c r="H56" s="1058" t="str">
        <f>IF(B56="","",IFERROR(IF(INDEX('ImpactOutcome_Import-Export'!O$7:O$17,MATCH($A56,'ImpactOutcome_Import-Export'!$B$7:$B$17,0))="","",INDEX('ImpactOutcome_Import-Export'!O$7:O$17,MATCH($A56,'ImpactOutcome_Import-Export'!$B$7:$B$17,0))),""))</f>
        <v/>
      </c>
      <c r="I56" s="1056" t="str">
        <f>IF(B56="","",IFERROR(IF(INDEX('ImpactOutcome_Import-Export'!P$7:P$17,MATCH($A56,'ImpactOutcome_Import-Export'!$B$7:$B$17,0))="","",INDEX('ImpactOutcome_Import-Export'!P$7:P$17,MATCH($A56,'ImpactOutcome_Import-Export'!$B$7:$B$17,0))),""))</f>
        <v/>
      </c>
      <c r="J56" s="1059" t="str">
        <f>IF(B56="","",IFERROR(IF(INDEX('ImpactOutcome_Import-Export'!Q$7:Q$17,MATCH($A56,'ImpactOutcome_Import-Export'!$B$7:$B$17,0))="","",INDEX('ImpactOutcome_Import-Export'!Q$7:Q$17,MATCH($A56,'ImpactOutcome_Import-Export'!$B$7:$B$17,0))),""))</f>
        <v/>
      </c>
      <c r="K56" s="1056" t="str">
        <f>IF(B56="","",IFERROR(IF(INDEX('ImpactOutcome_Import-Export'!R$7:R$17,MATCH($A56,'ImpactOutcome_Import-Export'!$B$7:$B$17,0))="","",INDEX('ImpactOutcome_Import-Export'!R$7:R$17,MATCH($A56,'ImpactOutcome_Import-Export'!$B$7:$B$17,0))),""))</f>
        <v/>
      </c>
      <c r="L56" s="1152"/>
      <c r="M56" s="1152"/>
      <c r="N56" s="1153" t="str">
        <f t="shared" si="7"/>
        <v/>
      </c>
      <c r="O56" s="1154"/>
      <c r="P56" s="1144"/>
      <c r="Q56" s="1145"/>
      <c r="R56" s="1146" t="str">
        <f t="shared" si="8"/>
        <v/>
      </c>
      <c r="S56" s="1144"/>
      <c r="T56" s="1152"/>
      <c r="U56" s="1152"/>
      <c r="V56" s="1153" t="str">
        <f t="shared" si="9"/>
        <v/>
      </c>
      <c r="W56" s="1154"/>
      <c r="X56" s="1144"/>
      <c r="Y56" s="1145"/>
      <c r="Z56" s="1146" t="str">
        <f t="shared" si="10"/>
        <v/>
      </c>
      <c r="AA56" s="1152"/>
      <c r="AB56" s="1152"/>
      <c r="AC56" s="1153" t="str">
        <f t="shared" si="11"/>
        <v/>
      </c>
      <c r="AD56" s="1145"/>
      <c r="AE56" s="1147" t="str">
        <f t="shared" si="12"/>
        <v/>
      </c>
    </row>
    <row r="57" spans="1:31" x14ac:dyDescent="0.2">
      <c r="A57" s="998" t="str">
        <f>IFERROR(IF(INDEX(Impactlist,MATCH(0,INDEX(COUNTIF(A$10:A56,Impactlist),0,0),0))&lt;&gt;"",INDEX(Impactlist,MATCH(0,INDEX(COUNTIF(A$10:A56,Impactlist),0,0),0)),INDEX(Outcomelist,MATCH(0,INDEX(COUNTIF(A$10:A56,Outcomelist),0,0),0))),"")</f>
        <v/>
      </c>
      <c r="B57" s="1053" t="str">
        <f>IFERROR(INDEX('ImpactOutcome_Import-Export'!D$7:D$204,MATCH($A57,'ImpactOutcome_Import-Export'!$B$7:$B$204,0)),"")</f>
        <v/>
      </c>
      <c r="C57" s="1054" t="str">
        <f>IF(B57="","",IFERROR(INDEX('ImpactOutcome_Import-Export'!F$7:F$17,MATCH($A57,'ImpactOutcome_Import-Export'!$B$7:$B$17,0)),""))</f>
        <v/>
      </c>
      <c r="D57" s="1055" t="str">
        <f>IF(B57="","",IFERROR(IF(INDEX('ImpactOutcome_Import-Export'!K$7:K$17,MATCH($A57,'ImpactOutcome_Import-Export'!$B$7:$B$17,0))="","",INDEX('ImpactOutcome_Import-Export'!K$7:K$17,MATCH($A57,'ImpactOutcome_Import-Export'!$B$7:$B$17,0))),""))</f>
        <v/>
      </c>
      <c r="E57" s="1056" t="str">
        <f>IF(B57="","",IFERROR(IF(INDEX('ImpactOutcome_Import-Export'!L$7:L$17,MATCH($A57,'ImpactOutcome_Import-Export'!$B$7:$B$17,0))="","",INDEX('ImpactOutcome_Import-Export'!L$7:L$17,MATCH($A57,'ImpactOutcome_Import-Export'!$B$7:$B$17,0))),""))</f>
        <v/>
      </c>
      <c r="F57" s="1057" t="str">
        <f>IF(B57="","",IFERROR(IF(INDEX('ImpactOutcome_Import-Export'!M$7:M$17,MATCH($A57,'ImpactOutcome_Import-Export'!$B$7:$B$17,0))="","",INDEX('ImpactOutcome_Import-Export'!M$7:M$17,MATCH($A57,'ImpactOutcome_Import-Export'!$B$7:$B$17,0))),""))</f>
        <v/>
      </c>
      <c r="G57" s="1057" t="str">
        <f>IF(B57="","",IFERROR(IF(INDEX('ImpactOutcome_Import-Export'!N$7:N$17,MATCH($A57,'ImpactOutcome_Import-Export'!$B$7:$B$17,0))="","",INDEX('ImpactOutcome_Import-Export'!N$7:N$17,MATCH($A57,'ImpactOutcome_Import-Export'!$B$7:$B$17,0))),""))</f>
        <v/>
      </c>
      <c r="H57" s="1058" t="str">
        <f>IF(B57="","",IFERROR(IF(INDEX('ImpactOutcome_Import-Export'!O$7:O$17,MATCH($A57,'ImpactOutcome_Import-Export'!$B$7:$B$17,0))="","",INDEX('ImpactOutcome_Import-Export'!O$7:O$17,MATCH($A57,'ImpactOutcome_Import-Export'!$B$7:$B$17,0))),""))</f>
        <v/>
      </c>
      <c r="I57" s="1056" t="str">
        <f>IF(B57="","",IFERROR(IF(INDEX('ImpactOutcome_Import-Export'!P$7:P$17,MATCH($A57,'ImpactOutcome_Import-Export'!$B$7:$B$17,0))="","",INDEX('ImpactOutcome_Import-Export'!P$7:P$17,MATCH($A57,'ImpactOutcome_Import-Export'!$B$7:$B$17,0))),""))</f>
        <v/>
      </c>
      <c r="J57" s="1059" t="str">
        <f>IF(B57="","",IFERROR(IF(INDEX('ImpactOutcome_Import-Export'!Q$7:Q$17,MATCH($A57,'ImpactOutcome_Import-Export'!$B$7:$B$17,0))="","",INDEX('ImpactOutcome_Import-Export'!Q$7:Q$17,MATCH($A57,'ImpactOutcome_Import-Export'!$B$7:$B$17,0))),""))</f>
        <v/>
      </c>
      <c r="K57" s="1056" t="str">
        <f>IF(B57="","",IFERROR(IF(INDEX('ImpactOutcome_Import-Export'!R$7:R$17,MATCH($A57,'ImpactOutcome_Import-Export'!$B$7:$B$17,0))="","",INDEX('ImpactOutcome_Import-Export'!R$7:R$17,MATCH($A57,'ImpactOutcome_Import-Export'!$B$7:$B$17,0))),""))</f>
        <v/>
      </c>
      <c r="L57" s="1152"/>
      <c r="M57" s="1152"/>
      <c r="N57" s="1153" t="str">
        <f t="shared" si="7"/>
        <v/>
      </c>
      <c r="O57" s="1154"/>
      <c r="P57" s="1144"/>
      <c r="Q57" s="1145"/>
      <c r="R57" s="1146" t="str">
        <f t="shared" si="8"/>
        <v/>
      </c>
      <c r="S57" s="1144"/>
      <c r="T57" s="1152"/>
      <c r="U57" s="1152"/>
      <c r="V57" s="1153" t="str">
        <f t="shared" si="9"/>
        <v/>
      </c>
      <c r="W57" s="1154"/>
      <c r="X57" s="1144"/>
      <c r="Y57" s="1145"/>
      <c r="Z57" s="1146" t="str">
        <f t="shared" si="10"/>
        <v/>
      </c>
      <c r="AA57" s="1152"/>
      <c r="AB57" s="1152"/>
      <c r="AC57" s="1153" t="str">
        <f t="shared" si="11"/>
        <v/>
      </c>
      <c r="AD57" s="1145"/>
      <c r="AE57" s="1147" t="str">
        <f t="shared" si="12"/>
        <v/>
      </c>
    </row>
    <row r="58" spans="1:31" x14ac:dyDescent="0.2">
      <c r="A58" s="998" t="str">
        <f>IFERROR(IF(INDEX(Impactlist,MATCH(0,INDEX(COUNTIF(A$10:A57,Impactlist),0,0),0))&lt;&gt;"",INDEX(Impactlist,MATCH(0,INDEX(COUNTIF(A$10:A57,Impactlist),0,0),0)),INDEX(Outcomelist,MATCH(0,INDEX(COUNTIF(A$10:A57,Outcomelist),0,0),0))),"")</f>
        <v/>
      </c>
      <c r="B58" s="1053" t="str">
        <f>IFERROR(INDEX('ImpactOutcome_Import-Export'!D$7:D$204,MATCH($A58,'ImpactOutcome_Import-Export'!$B$7:$B$204,0)),"")</f>
        <v/>
      </c>
      <c r="C58" s="1054" t="str">
        <f>IF(B58="","",IFERROR(INDEX('ImpactOutcome_Import-Export'!F$7:F$17,MATCH($A58,'ImpactOutcome_Import-Export'!$B$7:$B$17,0)),""))</f>
        <v/>
      </c>
      <c r="D58" s="1055" t="str">
        <f>IF(B58="","",IFERROR(IF(INDEX('ImpactOutcome_Import-Export'!K$7:K$17,MATCH($A58,'ImpactOutcome_Import-Export'!$B$7:$B$17,0))="","",INDEX('ImpactOutcome_Import-Export'!K$7:K$17,MATCH($A58,'ImpactOutcome_Import-Export'!$B$7:$B$17,0))),""))</f>
        <v/>
      </c>
      <c r="E58" s="1056" t="str">
        <f>IF(B58="","",IFERROR(IF(INDEX('ImpactOutcome_Import-Export'!L$7:L$17,MATCH($A58,'ImpactOutcome_Import-Export'!$B$7:$B$17,0))="","",INDEX('ImpactOutcome_Import-Export'!L$7:L$17,MATCH($A58,'ImpactOutcome_Import-Export'!$B$7:$B$17,0))),""))</f>
        <v/>
      </c>
      <c r="F58" s="1057" t="str">
        <f>IF(B58="","",IFERROR(IF(INDEX('ImpactOutcome_Import-Export'!M$7:M$17,MATCH($A58,'ImpactOutcome_Import-Export'!$B$7:$B$17,0))="","",INDEX('ImpactOutcome_Import-Export'!M$7:M$17,MATCH($A58,'ImpactOutcome_Import-Export'!$B$7:$B$17,0))),""))</f>
        <v/>
      </c>
      <c r="G58" s="1057" t="str">
        <f>IF(B58="","",IFERROR(IF(INDEX('ImpactOutcome_Import-Export'!N$7:N$17,MATCH($A58,'ImpactOutcome_Import-Export'!$B$7:$B$17,0))="","",INDEX('ImpactOutcome_Import-Export'!N$7:N$17,MATCH($A58,'ImpactOutcome_Import-Export'!$B$7:$B$17,0))),""))</f>
        <v/>
      </c>
      <c r="H58" s="1058" t="str">
        <f>IF(B58="","",IFERROR(IF(INDEX('ImpactOutcome_Import-Export'!O$7:O$17,MATCH($A58,'ImpactOutcome_Import-Export'!$B$7:$B$17,0))="","",INDEX('ImpactOutcome_Import-Export'!O$7:O$17,MATCH($A58,'ImpactOutcome_Import-Export'!$B$7:$B$17,0))),""))</f>
        <v/>
      </c>
      <c r="I58" s="1056" t="str">
        <f>IF(B58="","",IFERROR(IF(INDEX('ImpactOutcome_Import-Export'!P$7:P$17,MATCH($A58,'ImpactOutcome_Import-Export'!$B$7:$B$17,0))="","",INDEX('ImpactOutcome_Import-Export'!P$7:P$17,MATCH($A58,'ImpactOutcome_Import-Export'!$B$7:$B$17,0))),""))</f>
        <v/>
      </c>
      <c r="J58" s="1059" t="str">
        <f>IF(B58="","",IFERROR(IF(INDEX('ImpactOutcome_Import-Export'!Q$7:Q$17,MATCH($A58,'ImpactOutcome_Import-Export'!$B$7:$B$17,0))="","",INDEX('ImpactOutcome_Import-Export'!Q$7:Q$17,MATCH($A58,'ImpactOutcome_Import-Export'!$B$7:$B$17,0))),""))</f>
        <v/>
      </c>
      <c r="K58" s="1056" t="str">
        <f>IF(B58="","",IFERROR(IF(INDEX('ImpactOutcome_Import-Export'!R$7:R$17,MATCH($A58,'ImpactOutcome_Import-Export'!$B$7:$B$17,0))="","",INDEX('ImpactOutcome_Import-Export'!R$7:R$17,MATCH($A58,'ImpactOutcome_Import-Export'!$B$7:$B$17,0))),""))</f>
        <v/>
      </c>
      <c r="L58" s="1152"/>
      <c r="M58" s="1152"/>
      <c r="N58" s="1153" t="str">
        <f t="shared" si="7"/>
        <v/>
      </c>
      <c r="O58" s="1154"/>
      <c r="P58" s="1144"/>
      <c r="Q58" s="1145"/>
      <c r="R58" s="1146" t="str">
        <f t="shared" si="8"/>
        <v/>
      </c>
      <c r="S58" s="1144"/>
      <c r="T58" s="1152"/>
      <c r="U58" s="1152"/>
      <c r="V58" s="1153" t="str">
        <f t="shared" si="9"/>
        <v/>
      </c>
      <c r="W58" s="1154"/>
      <c r="X58" s="1144"/>
      <c r="Y58" s="1145"/>
      <c r="Z58" s="1146" t="str">
        <f t="shared" si="10"/>
        <v/>
      </c>
      <c r="AA58" s="1152"/>
      <c r="AB58" s="1152"/>
      <c r="AC58" s="1153" t="str">
        <f t="shared" si="11"/>
        <v/>
      </c>
      <c r="AD58" s="1145"/>
      <c r="AE58" s="1147" t="str">
        <f t="shared" si="12"/>
        <v/>
      </c>
    </row>
    <row r="59" spans="1:31" x14ac:dyDescent="0.2">
      <c r="A59" s="998" t="str">
        <f>IFERROR(IF(INDEX(Impactlist,MATCH(0,INDEX(COUNTIF(A$10:A58,Impactlist),0,0),0))&lt;&gt;"",INDEX(Impactlist,MATCH(0,INDEX(COUNTIF(A$10:A58,Impactlist),0,0),0)),INDEX(Outcomelist,MATCH(0,INDEX(COUNTIF(A$10:A58,Outcomelist),0,0),0))),"")</f>
        <v/>
      </c>
      <c r="B59" s="1053" t="str">
        <f>IFERROR(INDEX('ImpactOutcome_Import-Export'!D$7:D$204,MATCH($A59,'ImpactOutcome_Import-Export'!$B$7:$B$204,0)),"")</f>
        <v/>
      </c>
      <c r="C59" s="1054" t="str">
        <f>IF(B59="","",IFERROR(INDEX('ImpactOutcome_Import-Export'!F$7:F$17,MATCH($A59,'ImpactOutcome_Import-Export'!$B$7:$B$17,0)),""))</f>
        <v/>
      </c>
      <c r="D59" s="1055" t="str">
        <f>IF(B59="","",IFERROR(IF(INDEX('ImpactOutcome_Import-Export'!K$7:K$17,MATCH($A59,'ImpactOutcome_Import-Export'!$B$7:$B$17,0))="","",INDEX('ImpactOutcome_Import-Export'!K$7:K$17,MATCH($A59,'ImpactOutcome_Import-Export'!$B$7:$B$17,0))),""))</f>
        <v/>
      </c>
      <c r="E59" s="1056" t="str">
        <f>IF(B59="","",IFERROR(IF(INDEX('ImpactOutcome_Import-Export'!L$7:L$17,MATCH($A59,'ImpactOutcome_Import-Export'!$B$7:$B$17,0))="","",INDEX('ImpactOutcome_Import-Export'!L$7:L$17,MATCH($A59,'ImpactOutcome_Import-Export'!$B$7:$B$17,0))),""))</f>
        <v/>
      </c>
      <c r="F59" s="1057" t="str">
        <f>IF(B59="","",IFERROR(IF(INDEX('ImpactOutcome_Import-Export'!M$7:M$17,MATCH($A59,'ImpactOutcome_Import-Export'!$B$7:$B$17,0))="","",INDEX('ImpactOutcome_Import-Export'!M$7:M$17,MATCH($A59,'ImpactOutcome_Import-Export'!$B$7:$B$17,0))),""))</f>
        <v/>
      </c>
      <c r="G59" s="1057" t="str">
        <f>IF(B59="","",IFERROR(IF(INDEX('ImpactOutcome_Import-Export'!N$7:N$17,MATCH($A59,'ImpactOutcome_Import-Export'!$B$7:$B$17,0))="","",INDEX('ImpactOutcome_Import-Export'!N$7:N$17,MATCH($A59,'ImpactOutcome_Import-Export'!$B$7:$B$17,0))),""))</f>
        <v/>
      </c>
      <c r="H59" s="1058" t="str">
        <f>IF(B59="","",IFERROR(IF(INDEX('ImpactOutcome_Import-Export'!O$7:O$17,MATCH($A59,'ImpactOutcome_Import-Export'!$B$7:$B$17,0))="","",INDEX('ImpactOutcome_Import-Export'!O$7:O$17,MATCH($A59,'ImpactOutcome_Import-Export'!$B$7:$B$17,0))),""))</f>
        <v/>
      </c>
      <c r="I59" s="1056" t="str">
        <f>IF(B59="","",IFERROR(IF(INDEX('ImpactOutcome_Import-Export'!P$7:P$17,MATCH($A59,'ImpactOutcome_Import-Export'!$B$7:$B$17,0))="","",INDEX('ImpactOutcome_Import-Export'!P$7:P$17,MATCH($A59,'ImpactOutcome_Import-Export'!$B$7:$B$17,0))),""))</f>
        <v/>
      </c>
      <c r="J59" s="1059" t="str">
        <f>IF(B59="","",IFERROR(IF(INDEX('ImpactOutcome_Import-Export'!Q$7:Q$17,MATCH($A59,'ImpactOutcome_Import-Export'!$B$7:$B$17,0))="","",INDEX('ImpactOutcome_Import-Export'!Q$7:Q$17,MATCH($A59,'ImpactOutcome_Import-Export'!$B$7:$B$17,0))),""))</f>
        <v/>
      </c>
      <c r="K59" s="1056" t="str">
        <f>IF(B59="","",IFERROR(IF(INDEX('ImpactOutcome_Import-Export'!R$7:R$17,MATCH($A59,'ImpactOutcome_Import-Export'!$B$7:$B$17,0))="","",INDEX('ImpactOutcome_Import-Export'!R$7:R$17,MATCH($A59,'ImpactOutcome_Import-Export'!$B$7:$B$17,0))),""))</f>
        <v/>
      </c>
      <c r="L59" s="1152"/>
      <c r="M59" s="1152"/>
      <c r="N59" s="1153" t="str">
        <f t="shared" si="7"/>
        <v/>
      </c>
      <c r="O59" s="1154"/>
      <c r="P59" s="1144"/>
      <c r="Q59" s="1145"/>
      <c r="R59" s="1146" t="str">
        <f t="shared" si="8"/>
        <v/>
      </c>
      <c r="S59" s="1144"/>
      <c r="T59" s="1152"/>
      <c r="U59" s="1152"/>
      <c r="V59" s="1153" t="str">
        <f t="shared" si="9"/>
        <v/>
      </c>
      <c r="W59" s="1154"/>
      <c r="X59" s="1144"/>
      <c r="Y59" s="1145"/>
      <c r="Z59" s="1146" t="str">
        <f t="shared" si="10"/>
        <v/>
      </c>
      <c r="AA59" s="1152"/>
      <c r="AB59" s="1152"/>
      <c r="AC59" s="1153" t="str">
        <f t="shared" si="11"/>
        <v/>
      </c>
      <c r="AD59" s="1145"/>
      <c r="AE59" s="1147" t="str">
        <f t="shared" si="12"/>
        <v/>
      </c>
    </row>
    <row r="60" spans="1:31" x14ac:dyDescent="0.2">
      <c r="A60" s="998" t="str">
        <f>IFERROR(IF(INDEX(Impactlist,MATCH(0,INDEX(COUNTIF(A$10:A59,Impactlist),0,0),0))&lt;&gt;"",INDEX(Impactlist,MATCH(0,INDEX(COUNTIF(A$10:A59,Impactlist),0,0),0)),INDEX(Outcomelist,MATCH(0,INDEX(COUNTIF(A$10:A59,Outcomelist),0,0),0))),"")</f>
        <v/>
      </c>
      <c r="B60" s="1053" t="str">
        <f>IFERROR(INDEX('ImpactOutcome_Import-Export'!D$7:D$204,MATCH($A60,'ImpactOutcome_Import-Export'!$B$7:$B$204,0)),"")</f>
        <v/>
      </c>
      <c r="C60" s="1054" t="str">
        <f>IF(B60="","",IFERROR(INDEX('ImpactOutcome_Import-Export'!F$7:F$17,MATCH($A60,'ImpactOutcome_Import-Export'!$B$7:$B$17,0)),""))</f>
        <v/>
      </c>
      <c r="D60" s="1055" t="str">
        <f>IF(B60="","",IFERROR(IF(INDEX('ImpactOutcome_Import-Export'!K$7:K$17,MATCH($A60,'ImpactOutcome_Import-Export'!$B$7:$B$17,0))="","",INDEX('ImpactOutcome_Import-Export'!K$7:K$17,MATCH($A60,'ImpactOutcome_Import-Export'!$B$7:$B$17,0))),""))</f>
        <v/>
      </c>
      <c r="E60" s="1056" t="str">
        <f>IF(B60="","",IFERROR(IF(INDEX('ImpactOutcome_Import-Export'!L$7:L$17,MATCH($A60,'ImpactOutcome_Import-Export'!$B$7:$B$17,0))="","",INDEX('ImpactOutcome_Import-Export'!L$7:L$17,MATCH($A60,'ImpactOutcome_Import-Export'!$B$7:$B$17,0))),""))</f>
        <v/>
      </c>
      <c r="F60" s="1057" t="str">
        <f>IF(B60="","",IFERROR(IF(INDEX('ImpactOutcome_Import-Export'!M$7:M$17,MATCH($A60,'ImpactOutcome_Import-Export'!$B$7:$B$17,0))="","",INDEX('ImpactOutcome_Import-Export'!M$7:M$17,MATCH($A60,'ImpactOutcome_Import-Export'!$B$7:$B$17,0))),""))</f>
        <v/>
      </c>
      <c r="G60" s="1057" t="str">
        <f>IF(B60="","",IFERROR(IF(INDEX('ImpactOutcome_Import-Export'!N$7:N$17,MATCH($A60,'ImpactOutcome_Import-Export'!$B$7:$B$17,0))="","",INDEX('ImpactOutcome_Import-Export'!N$7:N$17,MATCH($A60,'ImpactOutcome_Import-Export'!$B$7:$B$17,0))),""))</f>
        <v/>
      </c>
      <c r="H60" s="1058" t="str">
        <f>IF(B60="","",IFERROR(IF(INDEX('ImpactOutcome_Import-Export'!O$7:O$17,MATCH($A60,'ImpactOutcome_Import-Export'!$B$7:$B$17,0))="","",INDEX('ImpactOutcome_Import-Export'!O$7:O$17,MATCH($A60,'ImpactOutcome_Import-Export'!$B$7:$B$17,0))),""))</f>
        <v/>
      </c>
      <c r="I60" s="1056" t="str">
        <f>IF(B60="","",IFERROR(IF(INDEX('ImpactOutcome_Import-Export'!P$7:P$17,MATCH($A60,'ImpactOutcome_Import-Export'!$B$7:$B$17,0))="","",INDEX('ImpactOutcome_Import-Export'!P$7:P$17,MATCH($A60,'ImpactOutcome_Import-Export'!$B$7:$B$17,0))),""))</f>
        <v/>
      </c>
      <c r="J60" s="1059" t="str">
        <f>IF(B60="","",IFERROR(IF(INDEX('ImpactOutcome_Import-Export'!Q$7:Q$17,MATCH($A60,'ImpactOutcome_Import-Export'!$B$7:$B$17,0))="","",INDEX('ImpactOutcome_Import-Export'!Q$7:Q$17,MATCH($A60,'ImpactOutcome_Import-Export'!$B$7:$B$17,0))),""))</f>
        <v/>
      </c>
      <c r="K60" s="1056" t="str">
        <f>IF(B60="","",IFERROR(IF(INDEX('ImpactOutcome_Import-Export'!R$7:R$17,MATCH($A60,'ImpactOutcome_Import-Export'!$B$7:$B$17,0))="","",INDEX('ImpactOutcome_Import-Export'!R$7:R$17,MATCH($A60,'ImpactOutcome_Import-Export'!$B$7:$B$17,0))),""))</f>
        <v/>
      </c>
      <c r="L60" s="1152"/>
      <c r="M60" s="1152"/>
      <c r="N60" s="1153" t="str">
        <f t="shared" si="7"/>
        <v/>
      </c>
      <c r="O60" s="1154"/>
      <c r="P60" s="1144"/>
      <c r="Q60" s="1145"/>
      <c r="R60" s="1146" t="str">
        <f t="shared" si="8"/>
        <v/>
      </c>
      <c r="S60" s="1144"/>
      <c r="T60" s="1152"/>
      <c r="U60" s="1152"/>
      <c r="V60" s="1153" t="str">
        <f t="shared" si="9"/>
        <v/>
      </c>
      <c r="W60" s="1154"/>
      <c r="X60" s="1144"/>
      <c r="Y60" s="1145"/>
      <c r="Z60" s="1146" t="str">
        <f t="shared" si="10"/>
        <v/>
      </c>
      <c r="AA60" s="1152"/>
      <c r="AB60" s="1152"/>
      <c r="AC60" s="1153" t="str">
        <f t="shared" si="11"/>
        <v/>
      </c>
      <c r="AD60" s="1145"/>
      <c r="AE60" s="1147" t="str">
        <f t="shared" si="12"/>
        <v/>
      </c>
    </row>
    <row r="61" spans="1:31" x14ac:dyDescent="0.2">
      <c r="A61" s="998" t="str">
        <f>IFERROR(IF(INDEX(Impactlist,MATCH(0,INDEX(COUNTIF(A$10:A60,Impactlist),0,0),0))&lt;&gt;"",INDEX(Impactlist,MATCH(0,INDEX(COUNTIF(A$10:A60,Impactlist),0,0),0)),INDEX(Outcomelist,MATCH(0,INDEX(COUNTIF(A$10:A60,Outcomelist),0,0),0))),"")</f>
        <v/>
      </c>
      <c r="B61" s="1053" t="str">
        <f>IFERROR(INDEX('ImpactOutcome_Import-Export'!D$7:D$204,MATCH($A61,'ImpactOutcome_Import-Export'!$B$7:$B$204,0)),"")</f>
        <v/>
      </c>
      <c r="C61" s="1054" t="str">
        <f>IF(B61="","",IFERROR(INDEX('ImpactOutcome_Import-Export'!F$7:F$17,MATCH($A61,'ImpactOutcome_Import-Export'!$B$7:$B$17,0)),""))</f>
        <v/>
      </c>
      <c r="D61" s="1055" t="str">
        <f>IF(B61="","",IFERROR(IF(INDEX('ImpactOutcome_Import-Export'!K$7:K$17,MATCH($A61,'ImpactOutcome_Import-Export'!$B$7:$B$17,0))="","",INDEX('ImpactOutcome_Import-Export'!K$7:K$17,MATCH($A61,'ImpactOutcome_Import-Export'!$B$7:$B$17,0))),""))</f>
        <v/>
      </c>
      <c r="E61" s="1056" t="str">
        <f>IF(B61="","",IFERROR(IF(INDEX('ImpactOutcome_Import-Export'!L$7:L$17,MATCH($A61,'ImpactOutcome_Import-Export'!$B$7:$B$17,0))="","",INDEX('ImpactOutcome_Import-Export'!L$7:L$17,MATCH($A61,'ImpactOutcome_Import-Export'!$B$7:$B$17,0))),""))</f>
        <v/>
      </c>
      <c r="F61" s="1057" t="str">
        <f>IF(B61="","",IFERROR(IF(INDEX('ImpactOutcome_Import-Export'!M$7:M$17,MATCH($A61,'ImpactOutcome_Import-Export'!$B$7:$B$17,0))="","",INDEX('ImpactOutcome_Import-Export'!M$7:M$17,MATCH($A61,'ImpactOutcome_Import-Export'!$B$7:$B$17,0))),""))</f>
        <v/>
      </c>
      <c r="G61" s="1057" t="str">
        <f>IF(B61="","",IFERROR(IF(INDEX('ImpactOutcome_Import-Export'!N$7:N$17,MATCH($A61,'ImpactOutcome_Import-Export'!$B$7:$B$17,0))="","",INDEX('ImpactOutcome_Import-Export'!N$7:N$17,MATCH($A61,'ImpactOutcome_Import-Export'!$B$7:$B$17,0))),""))</f>
        <v/>
      </c>
      <c r="H61" s="1058" t="str">
        <f>IF(B61="","",IFERROR(IF(INDEX('ImpactOutcome_Import-Export'!O$7:O$17,MATCH($A61,'ImpactOutcome_Import-Export'!$B$7:$B$17,0))="","",INDEX('ImpactOutcome_Import-Export'!O$7:O$17,MATCH($A61,'ImpactOutcome_Import-Export'!$B$7:$B$17,0))),""))</f>
        <v/>
      </c>
      <c r="I61" s="1056" t="str">
        <f>IF(B61="","",IFERROR(IF(INDEX('ImpactOutcome_Import-Export'!P$7:P$17,MATCH($A61,'ImpactOutcome_Import-Export'!$B$7:$B$17,0))="","",INDEX('ImpactOutcome_Import-Export'!P$7:P$17,MATCH($A61,'ImpactOutcome_Import-Export'!$B$7:$B$17,0))),""))</f>
        <v/>
      </c>
      <c r="J61" s="1059" t="str">
        <f>IF(B61="","",IFERROR(IF(INDEX('ImpactOutcome_Import-Export'!Q$7:Q$17,MATCH($A61,'ImpactOutcome_Import-Export'!$B$7:$B$17,0))="","",INDEX('ImpactOutcome_Import-Export'!Q$7:Q$17,MATCH($A61,'ImpactOutcome_Import-Export'!$B$7:$B$17,0))),""))</f>
        <v/>
      </c>
      <c r="K61" s="1056" t="str">
        <f>IF(B61="","",IFERROR(IF(INDEX('ImpactOutcome_Import-Export'!R$7:R$17,MATCH($A61,'ImpactOutcome_Import-Export'!$B$7:$B$17,0))="","",INDEX('ImpactOutcome_Import-Export'!R$7:R$17,MATCH($A61,'ImpactOutcome_Import-Export'!$B$7:$B$17,0))),""))</f>
        <v/>
      </c>
      <c r="L61" s="1152"/>
      <c r="M61" s="1152"/>
      <c r="N61" s="1153" t="str">
        <f t="shared" si="7"/>
        <v/>
      </c>
      <c r="O61" s="1154"/>
      <c r="P61" s="1144"/>
      <c r="Q61" s="1145"/>
      <c r="R61" s="1146" t="str">
        <f t="shared" si="8"/>
        <v/>
      </c>
      <c r="S61" s="1144"/>
      <c r="T61" s="1152"/>
      <c r="U61" s="1152"/>
      <c r="V61" s="1153" t="str">
        <f t="shared" si="9"/>
        <v/>
      </c>
      <c r="W61" s="1154"/>
      <c r="X61" s="1144"/>
      <c r="Y61" s="1145"/>
      <c r="Z61" s="1146" t="str">
        <f t="shared" si="10"/>
        <v/>
      </c>
      <c r="AA61" s="1152"/>
      <c r="AB61" s="1152"/>
      <c r="AC61" s="1153" t="str">
        <f t="shared" si="11"/>
        <v/>
      </c>
      <c r="AD61" s="1145"/>
      <c r="AE61" s="1147" t="str">
        <f t="shared" si="12"/>
        <v/>
      </c>
    </row>
    <row r="62" spans="1:31" x14ac:dyDescent="0.2">
      <c r="A62" s="998" t="str">
        <f>IFERROR(IF(INDEX(Impactlist,MATCH(0,INDEX(COUNTIF(A$10:A61,Impactlist),0,0),0))&lt;&gt;"",INDEX(Impactlist,MATCH(0,INDEX(COUNTIF(A$10:A61,Impactlist),0,0),0)),INDEX(Outcomelist,MATCH(0,INDEX(COUNTIF(A$10:A61,Outcomelist),0,0),0))),"")</f>
        <v/>
      </c>
      <c r="B62" s="1053" t="str">
        <f>IFERROR(INDEX('ImpactOutcome_Import-Export'!D$7:D$204,MATCH($A62,'ImpactOutcome_Import-Export'!$B$7:$B$204,0)),"")</f>
        <v/>
      </c>
      <c r="C62" s="1054" t="str">
        <f>IF(B62="","",IFERROR(INDEX('ImpactOutcome_Import-Export'!F$7:F$17,MATCH($A62,'ImpactOutcome_Import-Export'!$B$7:$B$17,0)),""))</f>
        <v/>
      </c>
      <c r="D62" s="1055" t="str">
        <f>IF(B62="","",IFERROR(IF(INDEX('ImpactOutcome_Import-Export'!K$7:K$17,MATCH($A62,'ImpactOutcome_Import-Export'!$B$7:$B$17,0))="","",INDEX('ImpactOutcome_Import-Export'!K$7:K$17,MATCH($A62,'ImpactOutcome_Import-Export'!$B$7:$B$17,0))),""))</f>
        <v/>
      </c>
      <c r="E62" s="1056" t="str">
        <f>IF(B62="","",IFERROR(IF(INDEX('ImpactOutcome_Import-Export'!L$7:L$17,MATCH($A62,'ImpactOutcome_Import-Export'!$B$7:$B$17,0))="","",INDEX('ImpactOutcome_Import-Export'!L$7:L$17,MATCH($A62,'ImpactOutcome_Import-Export'!$B$7:$B$17,0))),""))</f>
        <v/>
      </c>
      <c r="F62" s="1057" t="str">
        <f>IF(B62="","",IFERROR(IF(INDEX('ImpactOutcome_Import-Export'!M$7:M$17,MATCH($A62,'ImpactOutcome_Import-Export'!$B$7:$B$17,0))="","",INDEX('ImpactOutcome_Import-Export'!M$7:M$17,MATCH($A62,'ImpactOutcome_Import-Export'!$B$7:$B$17,0))),""))</f>
        <v/>
      </c>
      <c r="G62" s="1057" t="str">
        <f>IF(B62="","",IFERROR(IF(INDEX('ImpactOutcome_Import-Export'!N$7:N$17,MATCH($A62,'ImpactOutcome_Import-Export'!$B$7:$B$17,0))="","",INDEX('ImpactOutcome_Import-Export'!N$7:N$17,MATCH($A62,'ImpactOutcome_Import-Export'!$B$7:$B$17,0))),""))</f>
        <v/>
      </c>
      <c r="H62" s="1058" t="str">
        <f>IF(B62="","",IFERROR(IF(INDEX('ImpactOutcome_Import-Export'!O$7:O$17,MATCH($A62,'ImpactOutcome_Import-Export'!$B$7:$B$17,0))="","",INDEX('ImpactOutcome_Import-Export'!O$7:O$17,MATCH($A62,'ImpactOutcome_Import-Export'!$B$7:$B$17,0))),""))</f>
        <v/>
      </c>
      <c r="I62" s="1056" t="str">
        <f>IF(B62="","",IFERROR(IF(INDEX('ImpactOutcome_Import-Export'!P$7:P$17,MATCH($A62,'ImpactOutcome_Import-Export'!$B$7:$B$17,0))="","",INDEX('ImpactOutcome_Import-Export'!P$7:P$17,MATCH($A62,'ImpactOutcome_Import-Export'!$B$7:$B$17,0))),""))</f>
        <v/>
      </c>
      <c r="J62" s="1059" t="str">
        <f>IF(B62="","",IFERROR(IF(INDEX('ImpactOutcome_Import-Export'!Q$7:Q$17,MATCH($A62,'ImpactOutcome_Import-Export'!$B$7:$B$17,0))="","",INDEX('ImpactOutcome_Import-Export'!Q$7:Q$17,MATCH($A62,'ImpactOutcome_Import-Export'!$B$7:$B$17,0))),""))</f>
        <v/>
      </c>
      <c r="K62" s="1056" t="str">
        <f>IF(B62="","",IFERROR(IF(INDEX('ImpactOutcome_Import-Export'!R$7:R$17,MATCH($A62,'ImpactOutcome_Import-Export'!$B$7:$B$17,0))="","",INDEX('ImpactOutcome_Import-Export'!R$7:R$17,MATCH($A62,'ImpactOutcome_Import-Export'!$B$7:$B$17,0))),""))</f>
        <v/>
      </c>
      <c r="L62" s="1152"/>
      <c r="M62" s="1152"/>
      <c r="N62" s="1153" t="str">
        <f t="shared" si="7"/>
        <v/>
      </c>
      <c r="O62" s="1154"/>
      <c r="P62" s="1144"/>
      <c r="Q62" s="1145"/>
      <c r="R62" s="1146" t="str">
        <f t="shared" si="8"/>
        <v/>
      </c>
      <c r="S62" s="1144"/>
      <c r="T62" s="1152"/>
      <c r="U62" s="1152"/>
      <c r="V62" s="1153" t="str">
        <f t="shared" si="9"/>
        <v/>
      </c>
      <c r="W62" s="1154"/>
      <c r="X62" s="1144"/>
      <c r="Y62" s="1145"/>
      <c r="Z62" s="1146" t="str">
        <f t="shared" si="10"/>
        <v/>
      </c>
      <c r="AA62" s="1152"/>
      <c r="AB62" s="1152"/>
      <c r="AC62" s="1153" t="str">
        <f t="shared" si="11"/>
        <v/>
      </c>
      <c r="AD62" s="1145"/>
      <c r="AE62" s="1147" t="str">
        <f t="shared" si="12"/>
        <v/>
      </c>
    </row>
    <row r="63" spans="1:31" x14ac:dyDescent="0.2">
      <c r="A63" s="998" t="str">
        <f>IFERROR(IF(INDEX(Impactlist,MATCH(0,INDEX(COUNTIF(A$10:A62,Impactlist),0,0),0))&lt;&gt;"",INDEX(Impactlist,MATCH(0,INDEX(COUNTIF(A$10:A62,Impactlist),0,0),0)),INDEX(Outcomelist,MATCH(0,INDEX(COUNTIF(A$10:A62,Outcomelist),0,0),0))),"")</f>
        <v/>
      </c>
      <c r="B63" s="1053" t="str">
        <f>IFERROR(INDEX('ImpactOutcome_Import-Export'!D$7:D$204,MATCH($A63,'ImpactOutcome_Import-Export'!$B$7:$B$204,0)),"")</f>
        <v/>
      </c>
      <c r="C63" s="1054" t="str">
        <f>IF(B63="","",IFERROR(INDEX('ImpactOutcome_Import-Export'!F$7:F$17,MATCH($A63,'ImpactOutcome_Import-Export'!$B$7:$B$17,0)),""))</f>
        <v/>
      </c>
      <c r="D63" s="1055" t="str">
        <f>IF(B63="","",IFERROR(IF(INDEX('ImpactOutcome_Import-Export'!K$7:K$17,MATCH($A63,'ImpactOutcome_Import-Export'!$B$7:$B$17,0))="","",INDEX('ImpactOutcome_Import-Export'!K$7:K$17,MATCH($A63,'ImpactOutcome_Import-Export'!$B$7:$B$17,0))),""))</f>
        <v/>
      </c>
      <c r="E63" s="1056" t="str">
        <f>IF(B63="","",IFERROR(IF(INDEX('ImpactOutcome_Import-Export'!L$7:L$17,MATCH($A63,'ImpactOutcome_Import-Export'!$B$7:$B$17,0))="","",INDEX('ImpactOutcome_Import-Export'!L$7:L$17,MATCH($A63,'ImpactOutcome_Import-Export'!$B$7:$B$17,0))),""))</f>
        <v/>
      </c>
      <c r="F63" s="1057" t="str">
        <f>IF(B63="","",IFERROR(IF(INDEX('ImpactOutcome_Import-Export'!M$7:M$17,MATCH($A63,'ImpactOutcome_Import-Export'!$B$7:$B$17,0))="","",INDEX('ImpactOutcome_Import-Export'!M$7:M$17,MATCH($A63,'ImpactOutcome_Import-Export'!$B$7:$B$17,0))),""))</f>
        <v/>
      </c>
      <c r="G63" s="1057" t="str">
        <f>IF(B63="","",IFERROR(IF(INDEX('ImpactOutcome_Import-Export'!N$7:N$17,MATCH($A63,'ImpactOutcome_Import-Export'!$B$7:$B$17,0))="","",INDEX('ImpactOutcome_Import-Export'!N$7:N$17,MATCH($A63,'ImpactOutcome_Import-Export'!$B$7:$B$17,0))),""))</f>
        <v/>
      </c>
      <c r="H63" s="1058" t="str">
        <f>IF(B63="","",IFERROR(IF(INDEX('ImpactOutcome_Import-Export'!O$7:O$17,MATCH($A63,'ImpactOutcome_Import-Export'!$B$7:$B$17,0))="","",INDEX('ImpactOutcome_Import-Export'!O$7:O$17,MATCH($A63,'ImpactOutcome_Import-Export'!$B$7:$B$17,0))),""))</f>
        <v/>
      </c>
      <c r="I63" s="1056" t="str">
        <f>IF(B63="","",IFERROR(IF(INDEX('ImpactOutcome_Import-Export'!P$7:P$17,MATCH($A63,'ImpactOutcome_Import-Export'!$B$7:$B$17,0))="","",INDEX('ImpactOutcome_Import-Export'!P$7:P$17,MATCH($A63,'ImpactOutcome_Import-Export'!$B$7:$B$17,0))),""))</f>
        <v/>
      </c>
      <c r="J63" s="1059" t="str">
        <f>IF(B63="","",IFERROR(IF(INDEX('ImpactOutcome_Import-Export'!Q$7:Q$17,MATCH($A63,'ImpactOutcome_Import-Export'!$B$7:$B$17,0))="","",INDEX('ImpactOutcome_Import-Export'!Q$7:Q$17,MATCH($A63,'ImpactOutcome_Import-Export'!$B$7:$B$17,0))),""))</f>
        <v/>
      </c>
      <c r="K63" s="1056" t="str">
        <f>IF(B63="","",IFERROR(IF(INDEX('ImpactOutcome_Import-Export'!R$7:R$17,MATCH($A63,'ImpactOutcome_Import-Export'!$B$7:$B$17,0))="","",INDEX('ImpactOutcome_Import-Export'!R$7:R$17,MATCH($A63,'ImpactOutcome_Import-Export'!$B$7:$B$17,0))),""))</f>
        <v/>
      </c>
      <c r="L63" s="1152"/>
      <c r="M63" s="1152"/>
      <c r="N63" s="1153" t="str">
        <f t="shared" si="7"/>
        <v/>
      </c>
      <c r="O63" s="1154"/>
      <c r="P63" s="1144"/>
      <c r="Q63" s="1145"/>
      <c r="R63" s="1146" t="str">
        <f t="shared" si="8"/>
        <v/>
      </c>
      <c r="S63" s="1144"/>
      <c r="T63" s="1152"/>
      <c r="U63" s="1152"/>
      <c r="V63" s="1153" t="str">
        <f t="shared" si="9"/>
        <v/>
      </c>
      <c r="W63" s="1154"/>
      <c r="X63" s="1144"/>
      <c r="Y63" s="1145"/>
      <c r="Z63" s="1146" t="str">
        <f t="shared" si="10"/>
        <v/>
      </c>
      <c r="AA63" s="1152"/>
      <c r="AB63" s="1152"/>
      <c r="AC63" s="1153" t="str">
        <f t="shared" si="11"/>
        <v/>
      </c>
      <c r="AD63" s="1145"/>
      <c r="AE63" s="1147" t="str">
        <f t="shared" si="12"/>
        <v/>
      </c>
    </row>
    <row r="64" spans="1:31" x14ac:dyDescent="0.2">
      <c r="A64" s="998" t="str">
        <f>IFERROR(IF(INDEX(Impactlist,MATCH(0,INDEX(COUNTIF(A$10:A63,Impactlist),0,0),0))&lt;&gt;"",INDEX(Impactlist,MATCH(0,INDEX(COUNTIF(A$10:A63,Impactlist),0,0),0)),INDEX(Outcomelist,MATCH(0,INDEX(COUNTIF(A$10:A63,Outcomelist),0,0),0))),"")</f>
        <v/>
      </c>
      <c r="B64" s="1053" t="str">
        <f>IFERROR(INDEX('ImpactOutcome_Import-Export'!D$7:D$204,MATCH($A64,'ImpactOutcome_Import-Export'!$B$7:$B$204,0)),"")</f>
        <v/>
      </c>
      <c r="C64" s="1054" t="str">
        <f>IF(B64="","",IFERROR(INDEX('ImpactOutcome_Import-Export'!F$7:F$17,MATCH($A64,'ImpactOutcome_Import-Export'!$B$7:$B$17,0)),""))</f>
        <v/>
      </c>
      <c r="D64" s="1055" t="str">
        <f>IF(B64="","",IFERROR(IF(INDEX('ImpactOutcome_Import-Export'!K$7:K$17,MATCH($A64,'ImpactOutcome_Import-Export'!$B$7:$B$17,0))="","",INDEX('ImpactOutcome_Import-Export'!K$7:K$17,MATCH($A64,'ImpactOutcome_Import-Export'!$B$7:$B$17,0))),""))</f>
        <v/>
      </c>
      <c r="E64" s="1056" t="str">
        <f>IF(B64="","",IFERROR(IF(INDEX('ImpactOutcome_Import-Export'!L$7:L$17,MATCH($A64,'ImpactOutcome_Import-Export'!$B$7:$B$17,0))="","",INDEX('ImpactOutcome_Import-Export'!L$7:L$17,MATCH($A64,'ImpactOutcome_Import-Export'!$B$7:$B$17,0))),""))</f>
        <v/>
      </c>
      <c r="F64" s="1057" t="str">
        <f>IF(B64="","",IFERROR(IF(INDEX('ImpactOutcome_Import-Export'!M$7:M$17,MATCH($A64,'ImpactOutcome_Import-Export'!$B$7:$B$17,0))="","",INDEX('ImpactOutcome_Import-Export'!M$7:M$17,MATCH($A64,'ImpactOutcome_Import-Export'!$B$7:$B$17,0))),""))</f>
        <v/>
      </c>
      <c r="G64" s="1057" t="str">
        <f>IF(B64="","",IFERROR(IF(INDEX('ImpactOutcome_Import-Export'!N$7:N$17,MATCH($A64,'ImpactOutcome_Import-Export'!$B$7:$B$17,0))="","",INDEX('ImpactOutcome_Import-Export'!N$7:N$17,MATCH($A64,'ImpactOutcome_Import-Export'!$B$7:$B$17,0))),""))</f>
        <v/>
      </c>
      <c r="H64" s="1058" t="str">
        <f>IF(B64="","",IFERROR(IF(INDEX('ImpactOutcome_Import-Export'!O$7:O$17,MATCH($A64,'ImpactOutcome_Import-Export'!$B$7:$B$17,0))="","",INDEX('ImpactOutcome_Import-Export'!O$7:O$17,MATCH($A64,'ImpactOutcome_Import-Export'!$B$7:$B$17,0))),""))</f>
        <v/>
      </c>
      <c r="I64" s="1056" t="str">
        <f>IF(B64="","",IFERROR(IF(INDEX('ImpactOutcome_Import-Export'!P$7:P$17,MATCH($A64,'ImpactOutcome_Import-Export'!$B$7:$B$17,0))="","",INDEX('ImpactOutcome_Import-Export'!P$7:P$17,MATCH($A64,'ImpactOutcome_Import-Export'!$B$7:$B$17,0))),""))</f>
        <v/>
      </c>
      <c r="J64" s="1059" t="str">
        <f>IF(B64="","",IFERROR(IF(INDEX('ImpactOutcome_Import-Export'!Q$7:Q$17,MATCH($A64,'ImpactOutcome_Import-Export'!$B$7:$B$17,0))="","",INDEX('ImpactOutcome_Import-Export'!Q$7:Q$17,MATCH($A64,'ImpactOutcome_Import-Export'!$B$7:$B$17,0))),""))</f>
        <v/>
      </c>
      <c r="K64" s="1056" t="str">
        <f>IF(B64="","",IFERROR(IF(INDEX('ImpactOutcome_Import-Export'!R$7:R$17,MATCH($A64,'ImpactOutcome_Import-Export'!$B$7:$B$17,0))="","",INDEX('ImpactOutcome_Import-Export'!R$7:R$17,MATCH($A64,'ImpactOutcome_Import-Export'!$B$7:$B$17,0))),""))</f>
        <v/>
      </c>
      <c r="L64" s="1152"/>
      <c r="M64" s="1152"/>
      <c r="N64" s="1153" t="str">
        <f t="shared" si="7"/>
        <v/>
      </c>
      <c r="O64" s="1154"/>
      <c r="P64" s="1144"/>
      <c r="Q64" s="1145"/>
      <c r="R64" s="1146" t="str">
        <f t="shared" si="8"/>
        <v/>
      </c>
      <c r="S64" s="1144"/>
      <c r="T64" s="1152"/>
      <c r="U64" s="1152"/>
      <c r="V64" s="1153" t="str">
        <f t="shared" si="9"/>
        <v/>
      </c>
      <c r="W64" s="1154"/>
      <c r="X64" s="1144"/>
      <c r="Y64" s="1145"/>
      <c r="Z64" s="1146" t="str">
        <f t="shared" si="10"/>
        <v/>
      </c>
      <c r="AA64" s="1152"/>
      <c r="AB64" s="1152"/>
      <c r="AC64" s="1153" t="str">
        <f t="shared" si="11"/>
        <v/>
      </c>
      <c r="AD64" s="1145"/>
      <c r="AE64" s="1147" t="str">
        <f t="shared" si="12"/>
        <v/>
      </c>
    </row>
    <row r="65" spans="1:31" x14ac:dyDescent="0.2">
      <c r="A65" s="998" t="str">
        <f>IFERROR(IF(INDEX(Impactlist,MATCH(0,INDEX(COUNTIF(A$10:A64,Impactlist),0,0),0))&lt;&gt;"",INDEX(Impactlist,MATCH(0,INDEX(COUNTIF(A$10:A64,Impactlist),0,0),0)),INDEX(Outcomelist,MATCH(0,INDEX(COUNTIF(A$10:A64,Outcomelist),0,0),0))),"")</f>
        <v/>
      </c>
      <c r="B65" s="1053" t="str">
        <f>IFERROR(INDEX('ImpactOutcome_Import-Export'!D$7:D$204,MATCH($A65,'ImpactOutcome_Import-Export'!$B$7:$B$204,0)),"")</f>
        <v/>
      </c>
      <c r="C65" s="1054" t="str">
        <f>IF(B65="","",IFERROR(INDEX('ImpactOutcome_Import-Export'!F$7:F$17,MATCH($A65,'ImpactOutcome_Import-Export'!$B$7:$B$17,0)),""))</f>
        <v/>
      </c>
      <c r="D65" s="1055" t="str">
        <f>IF(B65="","",IFERROR(IF(INDEX('ImpactOutcome_Import-Export'!K$7:K$17,MATCH($A65,'ImpactOutcome_Import-Export'!$B$7:$B$17,0))="","",INDEX('ImpactOutcome_Import-Export'!K$7:K$17,MATCH($A65,'ImpactOutcome_Import-Export'!$B$7:$B$17,0))),""))</f>
        <v/>
      </c>
      <c r="E65" s="1056" t="str">
        <f>IF(B65="","",IFERROR(IF(INDEX('ImpactOutcome_Import-Export'!L$7:L$17,MATCH($A65,'ImpactOutcome_Import-Export'!$B$7:$B$17,0))="","",INDEX('ImpactOutcome_Import-Export'!L$7:L$17,MATCH($A65,'ImpactOutcome_Import-Export'!$B$7:$B$17,0))),""))</f>
        <v/>
      </c>
      <c r="F65" s="1057" t="str">
        <f>IF(B65="","",IFERROR(IF(INDEX('ImpactOutcome_Import-Export'!M$7:M$17,MATCH($A65,'ImpactOutcome_Import-Export'!$B$7:$B$17,0))="","",INDEX('ImpactOutcome_Import-Export'!M$7:M$17,MATCH($A65,'ImpactOutcome_Import-Export'!$B$7:$B$17,0))),""))</f>
        <v/>
      </c>
      <c r="G65" s="1057" t="str">
        <f>IF(B65="","",IFERROR(IF(INDEX('ImpactOutcome_Import-Export'!N$7:N$17,MATCH($A65,'ImpactOutcome_Import-Export'!$B$7:$B$17,0))="","",INDEX('ImpactOutcome_Import-Export'!N$7:N$17,MATCH($A65,'ImpactOutcome_Import-Export'!$B$7:$B$17,0))),""))</f>
        <v/>
      </c>
      <c r="H65" s="1058" t="str">
        <f>IF(B65="","",IFERROR(IF(INDEX('ImpactOutcome_Import-Export'!O$7:O$17,MATCH($A65,'ImpactOutcome_Import-Export'!$B$7:$B$17,0))="","",INDEX('ImpactOutcome_Import-Export'!O$7:O$17,MATCH($A65,'ImpactOutcome_Import-Export'!$B$7:$B$17,0))),""))</f>
        <v/>
      </c>
      <c r="I65" s="1056" t="str">
        <f>IF(B65="","",IFERROR(IF(INDEX('ImpactOutcome_Import-Export'!P$7:P$17,MATCH($A65,'ImpactOutcome_Import-Export'!$B$7:$B$17,0))="","",INDEX('ImpactOutcome_Import-Export'!P$7:P$17,MATCH($A65,'ImpactOutcome_Import-Export'!$B$7:$B$17,0))),""))</f>
        <v/>
      </c>
      <c r="J65" s="1059" t="str">
        <f>IF(B65="","",IFERROR(IF(INDEX('ImpactOutcome_Import-Export'!Q$7:Q$17,MATCH($A65,'ImpactOutcome_Import-Export'!$B$7:$B$17,0))="","",INDEX('ImpactOutcome_Import-Export'!Q$7:Q$17,MATCH($A65,'ImpactOutcome_Import-Export'!$B$7:$B$17,0))),""))</f>
        <v/>
      </c>
      <c r="K65" s="1056" t="str">
        <f>IF(B65="","",IFERROR(IF(INDEX('ImpactOutcome_Import-Export'!R$7:R$17,MATCH($A65,'ImpactOutcome_Import-Export'!$B$7:$B$17,0))="","",INDEX('ImpactOutcome_Import-Export'!R$7:R$17,MATCH($A65,'ImpactOutcome_Import-Export'!$B$7:$B$17,0))),""))</f>
        <v/>
      </c>
      <c r="L65" s="1152"/>
      <c r="M65" s="1152"/>
      <c r="N65" s="1153" t="str">
        <f t="shared" si="7"/>
        <v/>
      </c>
      <c r="O65" s="1154"/>
      <c r="P65" s="1144"/>
      <c r="Q65" s="1145"/>
      <c r="R65" s="1146" t="str">
        <f t="shared" si="8"/>
        <v/>
      </c>
      <c r="S65" s="1144"/>
      <c r="T65" s="1152"/>
      <c r="U65" s="1152"/>
      <c r="V65" s="1153" t="str">
        <f t="shared" si="9"/>
        <v/>
      </c>
      <c r="W65" s="1154"/>
      <c r="X65" s="1144"/>
      <c r="Y65" s="1145"/>
      <c r="Z65" s="1146" t="str">
        <f t="shared" si="10"/>
        <v/>
      </c>
      <c r="AA65" s="1152"/>
      <c r="AB65" s="1152"/>
      <c r="AC65" s="1153" t="str">
        <f t="shared" si="11"/>
        <v/>
      </c>
      <c r="AD65" s="1145"/>
      <c r="AE65" s="1147" t="str">
        <f t="shared" si="12"/>
        <v/>
      </c>
    </row>
    <row r="66" spans="1:31" x14ac:dyDescent="0.2">
      <c r="A66" s="998" t="str">
        <f>IFERROR(IF(INDEX(Impactlist,MATCH(0,INDEX(COUNTIF(A$10:A65,Impactlist),0,0),0))&lt;&gt;"",INDEX(Impactlist,MATCH(0,INDEX(COUNTIF(A$10:A65,Impactlist),0,0),0)),INDEX(Outcomelist,MATCH(0,INDEX(COUNTIF(A$10:A65,Outcomelist),0,0),0))),"")</f>
        <v/>
      </c>
      <c r="B66" s="1053" t="str">
        <f>IFERROR(INDEX('ImpactOutcome_Import-Export'!D$7:D$204,MATCH($A66,'ImpactOutcome_Import-Export'!$B$7:$B$204,0)),"")</f>
        <v/>
      </c>
      <c r="C66" s="1054" t="str">
        <f>IF(B66="","",IFERROR(INDEX('ImpactOutcome_Import-Export'!F$7:F$17,MATCH($A66,'ImpactOutcome_Import-Export'!$B$7:$B$17,0)),""))</f>
        <v/>
      </c>
      <c r="D66" s="1055" t="str">
        <f>IF(B66="","",IFERROR(IF(INDEX('ImpactOutcome_Import-Export'!K$7:K$17,MATCH($A66,'ImpactOutcome_Import-Export'!$B$7:$B$17,0))="","",INDEX('ImpactOutcome_Import-Export'!K$7:K$17,MATCH($A66,'ImpactOutcome_Import-Export'!$B$7:$B$17,0))),""))</f>
        <v/>
      </c>
      <c r="E66" s="1056" t="str">
        <f>IF(B66="","",IFERROR(IF(INDEX('ImpactOutcome_Import-Export'!L$7:L$17,MATCH($A66,'ImpactOutcome_Import-Export'!$B$7:$B$17,0))="","",INDEX('ImpactOutcome_Import-Export'!L$7:L$17,MATCH($A66,'ImpactOutcome_Import-Export'!$B$7:$B$17,0))),""))</f>
        <v/>
      </c>
      <c r="F66" s="1057" t="str">
        <f>IF(B66="","",IFERROR(IF(INDEX('ImpactOutcome_Import-Export'!M$7:M$17,MATCH($A66,'ImpactOutcome_Import-Export'!$B$7:$B$17,0))="","",INDEX('ImpactOutcome_Import-Export'!M$7:M$17,MATCH($A66,'ImpactOutcome_Import-Export'!$B$7:$B$17,0))),""))</f>
        <v/>
      </c>
      <c r="G66" s="1057" t="str">
        <f>IF(B66="","",IFERROR(IF(INDEX('ImpactOutcome_Import-Export'!N$7:N$17,MATCH($A66,'ImpactOutcome_Import-Export'!$B$7:$B$17,0))="","",INDEX('ImpactOutcome_Import-Export'!N$7:N$17,MATCH($A66,'ImpactOutcome_Import-Export'!$B$7:$B$17,0))),""))</f>
        <v/>
      </c>
      <c r="H66" s="1058" t="str">
        <f>IF(B66="","",IFERROR(IF(INDEX('ImpactOutcome_Import-Export'!O$7:O$17,MATCH($A66,'ImpactOutcome_Import-Export'!$B$7:$B$17,0))="","",INDEX('ImpactOutcome_Import-Export'!O$7:O$17,MATCH($A66,'ImpactOutcome_Import-Export'!$B$7:$B$17,0))),""))</f>
        <v/>
      </c>
      <c r="I66" s="1056" t="str">
        <f>IF(B66="","",IFERROR(IF(INDEX('ImpactOutcome_Import-Export'!P$7:P$17,MATCH($A66,'ImpactOutcome_Import-Export'!$B$7:$B$17,0))="","",INDEX('ImpactOutcome_Import-Export'!P$7:P$17,MATCH($A66,'ImpactOutcome_Import-Export'!$B$7:$B$17,0))),""))</f>
        <v/>
      </c>
      <c r="J66" s="1059" t="str">
        <f>IF(B66="","",IFERROR(IF(INDEX('ImpactOutcome_Import-Export'!Q$7:Q$17,MATCH($A66,'ImpactOutcome_Import-Export'!$B$7:$B$17,0))="","",INDEX('ImpactOutcome_Import-Export'!Q$7:Q$17,MATCH($A66,'ImpactOutcome_Import-Export'!$B$7:$B$17,0))),""))</f>
        <v/>
      </c>
      <c r="K66" s="1056" t="str">
        <f>IF(B66="","",IFERROR(IF(INDEX('ImpactOutcome_Import-Export'!R$7:R$17,MATCH($A66,'ImpactOutcome_Import-Export'!$B$7:$B$17,0))="","",INDEX('ImpactOutcome_Import-Export'!R$7:R$17,MATCH($A66,'ImpactOutcome_Import-Export'!$B$7:$B$17,0))),""))</f>
        <v/>
      </c>
      <c r="L66" s="1152"/>
      <c r="M66" s="1152"/>
      <c r="N66" s="1153" t="str">
        <f t="shared" si="7"/>
        <v/>
      </c>
      <c r="O66" s="1154"/>
      <c r="P66" s="1144"/>
      <c r="Q66" s="1145"/>
      <c r="R66" s="1146" t="str">
        <f t="shared" si="8"/>
        <v/>
      </c>
      <c r="S66" s="1144"/>
      <c r="T66" s="1152"/>
      <c r="U66" s="1152"/>
      <c r="V66" s="1153" t="str">
        <f t="shared" si="9"/>
        <v/>
      </c>
      <c r="W66" s="1154"/>
      <c r="X66" s="1144"/>
      <c r="Y66" s="1145"/>
      <c r="Z66" s="1146" t="str">
        <f t="shared" si="10"/>
        <v/>
      </c>
      <c r="AA66" s="1152"/>
      <c r="AB66" s="1152"/>
      <c r="AC66" s="1153" t="str">
        <f t="shared" si="11"/>
        <v/>
      </c>
      <c r="AD66" s="1145"/>
      <c r="AE66" s="1147" t="str">
        <f t="shared" si="12"/>
        <v/>
      </c>
    </row>
    <row r="67" spans="1:31" x14ac:dyDescent="0.2">
      <c r="A67" s="998" t="str">
        <f>IFERROR(IF(INDEX(Impactlist,MATCH(0,INDEX(COUNTIF(A$10:A66,Impactlist),0,0),0))&lt;&gt;"",INDEX(Impactlist,MATCH(0,INDEX(COUNTIF(A$10:A66,Impactlist),0,0),0)),INDEX(Outcomelist,MATCH(0,INDEX(COUNTIF(A$10:A66,Outcomelist),0,0),0))),"")</f>
        <v/>
      </c>
      <c r="B67" s="1053" t="str">
        <f>IFERROR(INDEX('ImpactOutcome_Import-Export'!D$7:D$204,MATCH($A67,'ImpactOutcome_Import-Export'!$B$7:$B$204,0)),"")</f>
        <v/>
      </c>
      <c r="C67" s="1054" t="str">
        <f>IF(B67="","",IFERROR(INDEX('ImpactOutcome_Import-Export'!F$7:F$17,MATCH($A67,'ImpactOutcome_Import-Export'!$B$7:$B$17,0)),""))</f>
        <v/>
      </c>
      <c r="D67" s="1055" t="str">
        <f>IF(B67="","",IFERROR(IF(INDEX('ImpactOutcome_Import-Export'!K$7:K$17,MATCH($A67,'ImpactOutcome_Import-Export'!$B$7:$B$17,0))="","",INDEX('ImpactOutcome_Import-Export'!K$7:K$17,MATCH($A67,'ImpactOutcome_Import-Export'!$B$7:$B$17,0))),""))</f>
        <v/>
      </c>
      <c r="E67" s="1056" t="str">
        <f>IF(B67="","",IFERROR(IF(INDEX('ImpactOutcome_Import-Export'!L$7:L$17,MATCH($A67,'ImpactOutcome_Import-Export'!$B$7:$B$17,0))="","",INDEX('ImpactOutcome_Import-Export'!L$7:L$17,MATCH($A67,'ImpactOutcome_Import-Export'!$B$7:$B$17,0))),""))</f>
        <v/>
      </c>
      <c r="F67" s="1057" t="str">
        <f>IF(B67="","",IFERROR(IF(INDEX('ImpactOutcome_Import-Export'!M$7:M$17,MATCH($A67,'ImpactOutcome_Import-Export'!$B$7:$B$17,0))="","",INDEX('ImpactOutcome_Import-Export'!M$7:M$17,MATCH($A67,'ImpactOutcome_Import-Export'!$B$7:$B$17,0))),""))</f>
        <v/>
      </c>
      <c r="G67" s="1057" t="str">
        <f>IF(B67="","",IFERROR(IF(INDEX('ImpactOutcome_Import-Export'!N$7:N$17,MATCH($A67,'ImpactOutcome_Import-Export'!$B$7:$B$17,0))="","",INDEX('ImpactOutcome_Import-Export'!N$7:N$17,MATCH($A67,'ImpactOutcome_Import-Export'!$B$7:$B$17,0))),""))</f>
        <v/>
      </c>
      <c r="H67" s="1058" t="str">
        <f>IF(B67="","",IFERROR(IF(INDEX('ImpactOutcome_Import-Export'!O$7:O$17,MATCH($A67,'ImpactOutcome_Import-Export'!$B$7:$B$17,0))="","",INDEX('ImpactOutcome_Import-Export'!O$7:O$17,MATCH($A67,'ImpactOutcome_Import-Export'!$B$7:$B$17,0))),""))</f>
        <v/>
      </c>
      <c r="I67" s="1056" t="str">
        <f>IF(B67="","",IFERROR(IF(INDEX('ImpactOutcome_Import-Export'!P$7:P$17,MATCH($A67,'ImpactOutcome_Import-Export'!$B$7:$B$17,0))="","",INDEX('ImpactOutcome_Import-Export'!P$7:P$17,MATCH($A67,'ImpactOutcome_Import-Export'!$B$7:$B$17,0))),""))</f>
        <v/>
      </c>
      <c r="J67" s="1059" t="str">
        <f>IF(B67="","",IFERROR(IF(INDEX('ImpactOutcome_Import-Export'!Q$7:Q$17,MATCH($A67,'ImpactOutcome_Import-Export'!$B$7:$B$17,0))="","",INDEX('ImpactOutcome_Import-Export'!Q$7:Q$17,MATCH($A67,'ImpactOutcome_Import-Export'!$B$7:$B$17,0))),""))</f>
        <v/>
      </c>
      <c r="K67" s="1056" t="str">
        <f>IF(B67="","",IFERROR(IF(INDEX('ImpactOutcome_Import-Export'!R$7:R$17,MATCH($A67,'ImpactOutcome_Import-Export'!$B$7:$B$17,0))="","",INDEX('ImpactOutcome_Import-Export'!R$7:R$17,MATCH($A67,'ImpactOutcome_Import-Export'!$B$7:$B$17,0))),""))</f>
        <v/>
      </c>
      <c r="L67" s="1152"/>
      <c r="M67" s="1152"/>
      <c r="N67" s="1153" t="str">
        <f t="shared" si="7"/>
        <v/>
      </c>
      <c r="O67" s="1154"/>
      <c r="P67" s="1144"/>
      <c r="Q67" s="1145"/>
      <c r="R67" s="1146" t="str">
        <f t="shared" si="8"/>
        <v/>
      </c>
      <c r="S67" s="1144"/>
      <c r="T67" s="1152"/>
      <c r="U67" s="1152"/>
      <c r="V67" s="1153" t="str">
        <f t="shared" si="9"/>
        <v/>
      </c>
      <c r="W67" s="1154"/>
      <c r="X67" s="1144"/>
      <c r="Y67" s="1145"/>
      <c r="Z67" s="1146" t="str">
        <f t="shared" si="10"/>
        <v/>
      </c>
      <c r="AA67" s="1152"/>
      <c r="AB67" s="1152"/>
      <c r="AC67" s="1153" t="str">
        <f t="shared" si="11"/>
        <v/>
      </c>
      <c r="AD67" s="1145"/>
      <c r="AE67" s="1147" t="str">
        <f t="shared" si="12"/>
        <v/>
      </c>
    </row>
    <row r="68" spans="1:31" x14ac:dyDescent="0.2">
      <c r="A68" s="998" t="str">
        <f>IFERROR(IF(INDEX(Impactlist,MATCH(0,INDEX(COUNTIF(A$10:A67,Impactlist),0,0),0))&lt;&gt;"",INDEX(Impactlist,MATCH(0,INDEX(COUNTIF(A$10:A67,Impactlist),0,0),0)),INDEX(Outcomelist,MATCH(0,INDEX(COUNTIF(A$10:A67,Outcomelist),0,0),0))),"")</f>
        <v/>
      </c>
      <c r="B68" s="1053" t="str">
        <f>IFERROR(INDEX('ImpactOutcome_Import-Export'!D$7:D$204,MATCH($A68,'ImpactOutcome_Import-Export'!$B$7:$B$204,0)),"")</f>
        <v/>
      </c>
      <c r="C68" s="1054" t="str">
        <f>IF(B68="","",IFERROR(INDEX('ImpactOutcome_Import-Export'!F$7:F$17,MATCH($A68,'ImpactOutcome_Import-Export'!$B$7:$B$17,0)),""))</f>
        <v/>
      </c>
      <c r="D68" s="1055" t="str">
        <f>IF(B68="","",IFERROR(IF(INDEX('ImpactOutcome_Import-Export'!K$7:K$17,MATCH($A68,'ImpactOutcome_Import-Export'!$B$7:$B$17,0))="","",INDEX('ImpactOutcome_Import-Export'!K$7:K$17,MATCH($A68,'ImpactOutcome_Import-Export'!$B$7:$B$17,0))),""))</f>
        <v/>
      </c>
      <c r="E68" s="1056" t="str">
        <f>IF(B68="","",IFERROR(IF(INDEX('ImpactOutcome_Import-Export'!L$7:L$17,MATCH($A68,'ImpactOutcome_Import-Export'!$B$7:$B$17,0))="","",INDEX('ImpactOutcome_Import-Export'!L$7:L$17,MATCH($A68,'ImpactOutcome_Import-Export'!$B$7:$B$17,0))),""))</f>
        <v/>
      </c>
      <c r="F68" s="1057" t="str">
        <f>IF(B68="","",IFERROR(IF(INDEX('ImpactOutcome_Import-Export'!M$7:M$17,MATCH($A68,'ImpactOutcome_Import-Export'!$B$7:$B$17,0))="","",INDEX('ImpactOutcome_Import-Export'!M$7:M$17,MATCH($A68,'ImpactOutcome_Import-Export'!$B$7:$B$17,0))),""))</f>
        <v/>
      </c>
      <c r="G68" s="1057" t="str">
        <f>IF(B68="","",IFERROR(IF(INDEX('ImpactOutcome_Import-Export'!N$7:N$17,MATCH($A68,'ImpactOutcome_Import-Export'!$B$7:$B$17,0))="","",INDEX('ImpactOutcome_Import-Export'!N$7:N$17,MATCH($A68,'ImpactOutcome_Import-Export'!$B$7:$B$17,0))),""))</f>
        <v/>
      </c>
      <c r="H68" s="1058" t="str">
        <f>IF(B68="","",IFERROR(IF(INDEX('ImpactOutcome_Import-Export'!O$7:O$17,MATCH($A68,'ImpactOutcome_Import-Export'!$B$7:$B$17,0))="","",INDEX('ImpactOutcome_Import-Export'!O$7:O$17,MATCH($A68,'ImpactOutcome_Import-Export'!$B$7:$B$17,0))),""))</f>
        <v/>
      </c>
      <c r="I68" s="1056" t="str">
        <f>IF(B68="","",IFERROR(IF(INDEX('ImpactOutcome_Import-Export'!P$7:P$17,MATCH($A68,'ImpactOutcome_Import-Export'!$B$7:$B$17,0))="","",INDEX('ImpactOutcome_Import-Export'!P$7:P$17,MATCH($A68,'ImpactOutcome_Import-Export'!$B$7:$B$17,0))),""))</f>
        <v/>
      </c>
      <c r="J68" s="1059" t="str">
        <f>IF(B68="","",IFERROR(IF(INDEX('ImpactOutcome_Import-Export'!Q$7:Q$17,MATCH($A68,'ImpactOutcome_Import-Export'!$B$7:$B$17,0))="","",INDEX('ImpactOutcome_Import-Export'!Q$7:Q$17,MATCH($A68,'ImpactOutcome_Import-Export'!$B$7:$B$17,0))),""))</f>
        <v/>
      </c>
      <c r="K68" s="1056" t="str">
        <f>IF(B68="","",IFERROR(IF(INDEX('ImpactOutcome_Import-Export'!R$7:R$17,MATCH($A68,'ImpactOutcome_Import-Export'!$B$7:$B$17,0))="","",INDEX('ImpactOutcome_Import-Export'!R$7:R$17,MATCH($A68,'ImpactOutcome_Import-Export'!$B$7:$B$17,0))),""))</f>
        <v/>
      </c>
      <c r="L68" s="1152"/>
      <c r="M68" s="1152"/>
      <c r="N68" s="1153" t="str">
        <f t="shared" si="7"/>
        <v/>
      </c>
      <c r="O68" s="1154"/>
      <c r="P68" s="1144"/>
      <c r="Q68" s="1145"/>
      <c r="R68" s="1146" t="str">
        <f t="shared" si="8"/>
        <v/>
      </c>
      <c r="S68" s="1144"/>
      <c r="T68" s="1152"/>
      <c r="U68" s="1152"/>
      <c r="V68" s="1153" t="str">
        <f t="shared" si="9"/>
        <v/>
      </c>
      <c r="W68" s="1154"/>
      <c r="X68" s="1144"/>
      <c r="Y68" s="1145"/>
      <c r="Z68" s="1146" t="str">
        <f t="shared" si="10"/>
        <v/>
      </c>
      <c r="AA68" s="1152"/>
      <c r="AB68" s="1152"/>
      <c r="AC68" s="1153" t="str">
        <f t="shared" si="11"/>
        <v/>
      </c>
      <c r="AD68" s="1145"/>
      <c r="AE68" s="1147" t="str">
        <f t="shared" si="12"/>
        <v/>
      </c>
    </row>
    <row r="69" spans="1:31" x14ac:dyDescent="0.2">
      <c r="A69" s="998" t="str">
        <f>IFERROR(IF(INDEX(Impactlist,MATCH(0,INDEX(COUNTIF(A$10:A68,Impactlist),0,0),0))&lt;&gt;"",INDEX(Impactlist,MATCH(0,INDEX(COUNTIF(A$10:A68,Impactlist),0,0),0)),INDEX(Outcomelist,MATCH(0,INDEX(COUNTIF(A$10:A68,Outcomelist),0,0),0))),"")</f>
        <v/>
      </c>
      <c r="B69" s="1053" t="str">
        <f>IFERROR(INDEX('ImpactOutcome_Import-Export'!D$7:D$204,MATCH($A69,'ImpactOutcome_Import-Export'!$B$7:$B$204,0)),"")</f>
        <v/>
      </c>
      <c r="C69" s="1054" t="str">
        <f>IF(B69="","",IFERROR(INDEX('ImpactOutcome_Import-Export'!F$7:F$17,MATCH($A69,'ImpactOutcome_Import-Export'!$B$7:$B$17,0)),""))</f>
        <v/>
      </c>
      <c r="D69" s="1055" t="str">
        <f>IF(B69="","",IFERROR(IF(INDEX('ImpactOutcome_Import-Export'!K$7:K$17,MATCH($A69,'ImpactOutcome_Import-Export'!$B$7:$B$17,0))="","",INDEX('ImpactOutcome_Import-Export'!K$7:K$17,MATCH($A69,'ImpactOutcome_Import-Export'!$B$7:$B$17,0))),""))</f>
        <v/>
      </c>
      <c r="E69" s="1056" t="str">
        <f>IF(B69="","",IFERROR(IF(INDEX('ImpactOutcome_Import-Export'!L$7:L$17,MATCH($A69,'ImpactOutcome_Import-Export'!$B$7:$B$17,0))="","",INDEX('ImpactOutcome_Import-Export'!L$7:L$17,MATCH($A69,'ImpactOutcome_Import-Export'!$B$7:$B$17,0))),""))</f>
        <v/>
      </c>
      <c r="F69" s="1057" t="str">
        <f>IF(B69="","",IFERROR(IF(INDEX('ImpactOutcome_Import-Export'!M$7:M$17,MATCH($A69,'ImpactOutcome_Import-Export'!$B$7:$B$17,0))="","",INDEX('ImpactOutcome_Import-Export'!M$7:M$17,MATCH($A69,'ImpactOutcome_Import-Export'!$B$7:$B$17,0))),""))</f>
        <v/>
      </c>
      <c r="G69" s="1057" t="str">
        <f>IF(B69="","",IFERROR(IF(INDEX('ImpactOutcome_Import-Export'!N$7:N$17,MATCH($A69,'ImpactOutcome_Import-Export'!$B$7:$B$17,0))="","",INDEX('ImpactOutcome_Import-Export'!N$7:N$17,MATCH($A69,'ImpactOutcome_Import-Export'!$B$7:$B$17,0))),""))</f>
        <v/>
      </c>
      <c r="H69" s="1058" t="str">
        <f>IF(B69="","",IFERROR(IF(INDEX('ImpactOutcome_Import-Export'!O$7:O$17,MATCH($A69,'ImpactOutcome_Import-Export'!$B$7:$B$17,0))="","",INDEX('ImpactOutcome_Import-Export'!O$7:O$17,MATCH($A69,'ImpactOutcome_Import-Export'!$B$7:$B$17,0))),""))</f>
        <v/>
      </c>
      <c r="I69" s="1056" t="str">
        <f>IF(B69="","",IFERROR(IF(INDEX('ImpactOutcome_Import-Export'!P$7:P$17,MATCH($A69,'ImpactOutcome_Import-Export'!$B$7:$B$17,0))="","",INDEX('ImpactOutcome_Import-Export'!P$7:P$17,MATCH($A69,'ImpactOutcome_Import-Export'!$B$7:$B$17,0))),""))</f>
        <v/>
      </c>
      <c r="J69" s="1059" t="str">
        <f>IF(B69="","",IFERROR(IF(INDEX('ImpactOutcome_Import-Export'!Q$7:Q$17,MATCH($A69,'ImpactOutcome_Import-Export'!$B$7:$B$17,0))="","",INDEX('ImpactOutcome_Import-Export'!Q$7:Q$17,MATCH($A69,'ImpactOutcome_Import-Export'!$B$7:$B$17,0))),""))</f>
        <v/>
      </c>
      <c r="K69" s="1056" t="str">
        <f>IF(B69="","",IFERROR(IF(INDEX('ImpactOutcome_Import-Export'!R$7:R$17,MATCH($A69,'ImpactOutcome_Import-Export'!$B$7:$B$17,0))="","",INDEX('ImpactOutcome_Import-Export'!R$7:R$17,MATCH($A69,'ImpactOutcome_Import-Export'!$B$7:$B$17,0))),""))</f>
        <v/>
      </c>
      <c r="L69" s="1152"/>
      <c r="M69" s="1152"/>
      <c r="N69" s="1153" t="str">
        <f t="shared" si="7"/>
        <v/>
      </c>
      <c r="O69" s="1154"/>
      <c r="P69" s="1144"/>
      <c r="Q69" s="1145"/>
      <c r="R69" s="1146" t="str">
        <f t="shared" si="8"/>
        <v/>
      </c>
      <c r="S69" s="1144"/>
      <c r="T69" s="1152"/>
      <c r="U69" s="1152"/>
      <c r="V69" s="1153" t="str">
        <f t="shared" si="9"/>
        <v/>
      </c>
      <c r="W69" s="1154"/>
      <c r="X69" s="1144"/>
      <c r="Y69" s="1145"/>
      <c r="Z69" s="1146" t="str">
        <f t="shared" si="10"/>
        <v/>
      </c>
      <c r="AA69" s="1152"/>
      <c r="AB69" s="1152"/>
      <c r="AC69" s="1153" t="str">
        <f t="shared" si="11"/>
        <v/>
      </c>
      <c r="AD69" s="1145"/>
      <c r="AE69" s="1147" t="str">
        <f t="shared" si="12"/>
        <v/>
      </c>
    </row>
    <row r="70" spans="1:31" x14ac:dyDescent="0.2">
      <c r="A70" s="998" t="str">
        <f>IFERROR(IF(INDEX(Impactlist,MATCH(0,INDEX(COUNTIF(A$10:A69,Impactlist),0,0),0))&lt;&gt;"",INDEX(Impactlist,MATCH(0,INDEX(COUNTIF(A$10:A69,Impactlist),0,0),0)),INDEX(Outcomelist,MATCH(0,INDEX(COUNTIF(A$10:A69,Outcomelist),0,0),0))),"")</f>
        <v/>
      </c>
      <c r="B70" s="1053" t="str">
        <f>IFERROR(INDEX('ImpactOutcome_Import-Export'!D$7:D$204,MATCH($A70,'ImpactOutcome_Import-Export'!$B$7:$B$204,0)),"")</f>
        <v/>
      </c>
      <c r="C70" s="1054" t="str">
        <f>IF(B70="","",IFERROR(INDEX('ImpactOutcome_Import-Export'!F$7:F$17,MATCH($A70,'ImpactOutcome_Import-Export'!$B$7:$B$17,0)),""))</f>
        <v/>
      </c>
      <c r="D70" s="1055" t="str">
        <f>IF(B70="","",IFERROR(IF(INDEX('ImpactOutcome_Import-Export'!K$7:K$17,MATCH($A70,'ImpactOutcome_Import-Export'!$B$7:$B$17,0))="","",INDEX('ImpactOutcome_Import-Export'!K$7:K$17,MATCH($A70,'ImpactOutcome_Import-Export'!$B$7:$B$17,0))),""))</f>
        <v/>
      </c>
      <c r="E70" s="1056" t="str">
        <f>IF(B70="","",IFERROR(IF(INDEX('ImpactOutcome_Import-Export'!L$7:L$17,MATCH($A70,'ImpactOutcome_Import-Export'!$B$7:$B$17,0))="","",INDEX('ImpactOutcome_Import-Export'!L$7:L$17,MATCH($A70,'ImpactOutcome_Import-Export'!$B$7:$B$17,0))),""))</f>
        <v/>
      </c>
      <c r="F70" s="1057" t="str">
        <f>IF(B70="","",IFERROR(IF(INDEX('ImpactOutcome_Import-Export'!M$7:M$17,MATCH($A70,'ImpactOutcome_Import-Export'!$B$7:$B$17,0))="","",INDEX('ImpactOutcome_Import-Export'!M$7:M$17,MATCH($A70,'ImpactOutcome_Import-Export'!$B$7:$B$17,0))),""))</f>
        <v/>
      </c>
      <c r="G70" s="1057" t="str">
        <f>IF(B70="","",IFERROR(IF(INDEX('ImpactOutcome_Import-Export'!N$7:N$17,MATCH($A70,'ImpactOutcome_Import-Export'!$B$7:$B$17,0))="","",INDEX('ImpactOutcome_Import-Export'!N$7:N$17,MATCH($A70,'ImpactOutcome_Import-Export'!$B$7:$B$17,0))),""))</f>
        <v/>
      </c>
      <c r="H70" s="1058" t="str">
        <f>IF(B70="","",IFERROR(IF(INDEX('ImpactOutcome_Import-Export'!O$7:O$17,MATCH($A70,'ImpactOutcome_Import-Export'!$B$7:$B$17,0))="","",INDEX('ImpactOutcome_Import-Export'!O$7:O$17,MATCH($A70,'ImpactOutcome_Import-Export'!$B$7:$B$17,0))),""))</f>
        <v/>
      </c>
      <c r="I70" s="1056" t="str">
        <f>IF(B70="","",IFERROR(IF(INDEX('ImpactOutcome_Import-Export'!P$7:P$17,MATCH($A70,'ImpactOutcome_Import-Export'!$B$7:$B$17,0))="","",INDEX('ImpactOutcome_Import-Export'!P$7:P$17,MATCH($A70,'ImpactOutcome_Import-Export'!$B$7:$B$17,0))),""))</f>
        <v/>
      </c>
      <c r="J70" s="1059" t="str">
        <f>IF(B70="","",IFERROR(IF(INDEX('ImpactOutcome_Import-Export'!Q$7:Q$17,MATCH($A70,'ImpactOutcome_Import-Export'!$B$7:$B$17,0))="","",INDEX('ImpactOutcome_Import-Export'!Q$7:Q$17,MATCH($A70,'ImpactOutcome_Import-Export'!$B$7:$B$17,0))),""))</f>
        <v/>
      </c>
      <c r="K70" s="1056" t="str">
        <f>IF(B70="","",IFERROR(IF(INDEX('ImpactOutcome_Import-Export'!R$7:R$17,MATCH($A70,'ImpactOutcome_Import-Export'!$B$7:$B$17,0))="","",INDEX('ImpactOutcome_Import-Export'!R$7:R$17,MATCH($A70,'ImpactOutcome_Import-Export'!$B$7:$B$17,0))),""))</f>
        <v/>
      </c>
      <c r="L70" s="1152"/>
      <c r="M70" s="1152"/>
      <c r="N70" s="1153" t="str">
        <f t="shared" si="7"/>
        <v/>
      </c>
      <c r="O70" s="1154"/>
      <c r="P70" s="1144"/>
      <c r="Q70" s="1145"/>
      <c r="R70" s="1146" t="str">
        <f t="shared" si="8"/>
        <v/>
      </c>
      <c r="S70" s="1144"/>
      <c r="T70" s="1152"/>
      <c r="U70" s="1152"/>
      <c r="V70" s="1153" t="str">
        <f t="shared" si="9"/>
        <v/>
      </c>
      <c r="W70" s="1154"/>
      <c r="X70" s="1144"/>
      <c r="Y70" s="1145"/>
      <c r="Z70" s="1146" t="str">
        <f t="shared" si="10"/>
        <v/>
      </c>
      <c r="AA70" s="1152"/>
      <c r="AB70" s="1152"/>
      <c r="AC70" s="1153" t="str">
        <f t="shared" si="11"/>
        <v/>
      </c>
      <c r="AD70" s="1145"/>
      <c r="AE70" s="1147" t="str">
        <f t="shared" si="12"/>
        <v/>
      </c>
    </row>
    <row r="71" spans="1:31" x14ac:dyDescent="0.2">
      <c r="A71" s="998" t="str">
        <f>IFERROR(IF(INDEX(Impactlist,MATCH(0,INDEX(COUNTIF(A$10:A70,Impactlist),0,0),0))&lt;&gt;"",INDEX(Impactlist,MATCH(0,INDEX(COUNTIF(A$10:A70,Impactlist),0,0),0)),INDEX(Outcomelist,MATCH(0,INDEX(COUNTIF(A$10:A70,Outcomelist),0,0),0))),"")</f>
        <v/>
      </c>
      <c r="B71" s="1053" t="str">
        <f>IFERROR(INDEX('ImpactOutcome_Import-Export'!D$7:D$204,MATCH($A71,'ImpactOutcome_Import-Export'!$B$7:$B$204,0)),"")</f>
        <v/>
      </c>
      <c r="C71" s="1054" t="str">
        <f>IF(B71="","",IFERROR(INDEX('ImpactOutcome_Import-Export'!F$7:F$17,MATCH($A71,'ImpactOutcome_Import-Export'!$B$7:$B$17,0)),""))</f>
        <v/>
      </c>
      <c r="D71" s="1055" t="str">
        <f>IF(B71="","",IFERROR(IF(INDEX('ImpactOutcome_Import-Export'!K$7:K$17,MATCH($A71,'ImpactOutcome_Import-Export'!$B$7:$B$17,0))="","",INDEX('ImpactOutcome_Import-Export'!K$7:K$17,MATCH($A71,'ImpactOutcome_Import-Export'!$B$7:$B$17,0))),""))</f>
        <v/>
      </c>
      <c r="E71" s="1056" t="str">
        <f>IF(B71="","",IFERROR(IF(INDEX('ImpactOutcome_Import-Export'!L$7:L$17,MATCH($A71,'ImpactOutcome_Import-Export'!$B$7:$B$17,0))="","",INDEX('ImpactOutcome_Import-Export'!L$7:L$17,MATCH($A71,'ImpactOutcome_Import-Export'!$B$7:$B$17,0))),""))</f>
        <v/>
      </c>
      <c r="F71" s="1057" t="str">
        <f>IF(B71="","",IFERROR(IF(INDEX('ImpactOutcome_Import-Export'!M$7:M$17,MATCH($A71,'ImpactOutcome_Import-Export'!$B$7:$B$17,0))="","",INDEX('ImpactOutcome_Import-Export'!M$7:M$17,MATCH($A71,'ImpactOutcome_Import-Export'!$B$7:$B$17,0))),""))</f>
        <v/>
      </c>
      <c r="G71" s="1057" t="str">
        <f>IF(B71="","",IFERROR(IF(INDEX('ImpactOutcome_Import-Export'!N$7:N$17,MATCH($A71,'ImpactOutcome_Import-Export'!$B$7:$B$17,0))="","",INDEX('ImpactOutcome_Import-Export'!N$7:N$17,MATCH($A71,'ImpactOutcome_Import-Export'!$B$7:$B$17,0))),""))</f>
        <v/>
      </c>
      <c r="H71" s="1058" t="str">
        <f>IF(B71="","",IFERROR(IF(INDEX('ImpactOutcome_Import-Export'!O$7:O$17,MATCH($A71,'ImpactOutcome_Import-Export'!$B$7:$B$17,0))="","",INDEX('ImpactOutcome_Import-Export'!O$7:O$17,MATCH($A71,'ImpactOutcome_Import-Export'!$B$7:$B$17,0))),""))</f>
        <v/>
      </c>
      <c r="I71" s="1056" t="str">
        <f>IF(B71="","",IFERROR(IF(INDEX('ImpactOutcome_Import-Export'!P$7:P$17,MATCH($A71,'ImpactOutcome_Import-Export'!$B$7:$B$17,0))="","",INDEX('ImpactOutcome_Import-Export'!P$7:P$17,MATCH($A71,'ImpactOutcome_Import-Export'!$B$7:$B$17,0))),""))</f>
        <v/>
      </c>
      <c r="J71" s="1059" t="str">
        <f>IF(B71="","",IFERROR(IF(INDEX('ImpactOutcome_Import-Export'!Q$7:Q$17,MATCH($A71,'ImpactOutcome_Import-Export'!$B$7:$B$17,0))="","",INDEX('ImpactOutcome_Import-Export'!Q$7:Q$17,MATCH($A71,'ImpactOutcome_Import-Export'!$B$7:$B$17,0))),""))</f>
        <v/>
      </c>
      <c r="K71" s="1056" t="str">
        <f>IF(B71="","",IFERROR(IF(INDEX('ImpactOutcome_Import-Export'!R$7:R$17,MATCH($A71,'ImpactOutcome_Import-Export'!$B$7:$B$17,0))="","",INDEX('ImpactOutcome_Import-Export'!R$7:R$17,MATCH($A71,'ImpactOutcome_Import-Export'!$B$7:$B$17,0))),""))</f>
        <v/>
      </c>
      <c r="L71" s="1152"/>
      <c r="M71" s="1152"/>
      <c r="N71" s="1153" t="str">
        <f t="shared" si="7"/>
        <v/>
      </c>
      <c r="O71" s="1154"/>
      <c r="P71" s="1144"/>
      <c r="Q71" s="1145"/>
      <c r="R71" s="1146" t="str">
        <f t="shared" si="8"/>
        <v/>
      </c>
      <c r="S71" s="1144"/>
      <c r="T71" s="1152"/>
      <c r="U71" s="1152"/>
      <c r="V71" s="1153" t="str">
        <f t="shared" si="9"/>
        <v/>
      </c>
      <c r="W71" s="1154"/>
      <c r="X71" s="1144"/>
      <c r="Y71" s="1145"/>
      <c r="Z71" s="1146" t="str">
        <f t="shared" si="10"/>
        <v/>
      </c>
      <c r="AA71" s="1152"/>
      <c r="AB71" s="1152"/>
      <c r="AC71" s="1153" t="str">
        <f t="shared" si="11"/>
        <v/>
      </c>
      <c r="AD71" s="1145"/>
      <c r="AE71" s="1147" t="str">
        <f t="shared" si="12"/>
        <v/>
      </c>
    </row>
    <row r="72" spans="1:31" x14ac:dyDescent="0.2">
      <c r="A72" s="998" t="str">
        <f>IFERROR(IF(INDEX(Impactlist,MATCH(0,INDEX(COUNTIF(A$10:A71,Impactlist),0,0),0))&lt;&gt;"",INDEX(Impactlist,MATCH(0,INDEX(COUNTIF(A$10:A71,Impactlist),0,0),0)),INDEX(Outcomelist,MATCH(0,INDEX(COUNTIF(A$10:A71,Outcomelist),0,0),0))),"")</f>
        <v/>
      </c>
      <c r="B72" s="1053" t="str">
        <f>IFERROR(INDEX('ImpactOutcome_Import-Export'!D$7:D$204,MATCH($A72,'ImpactOutcome_Import-Export'!$B$7:$B$204,0)),"")</f>
        <v/>
      </c>
      <c r="C72" s="1054" t="str">
        <f>IF(B72="","",IFERROR(INDEX('ImpactOutcome_Import-Export'!F$7:F$17,MATCH($A72,'ImpactOutcome_Import-Export'!$B$7:$B$17,0)),""))</f>
        <v/>
      </c>
      <c r="D72" s="1055" t="str">
        <f>IF(B72="","",IFERROR(IF(INDEX('ImpactOutcome_Import-Export'!K$7:K$17,MATCH($A72,'ImpactOutcome_Import-Export'!$B$7:$B$17,0))="","",INDEX('ImpactOutcome_Import-Export'!K$7:K$17,MATCH($A72,'ImpactOutcome_Import-Export'!$B$7:$B$17,0))),""))</f>
        <v/>
      </c>
      <c r="E72" s="1056" t="str">
        <f>IF(B72="","",IFERROR(IF(INDEX('ImpactOutcome_Import-Export'!L$7:L$17,MATCH($A72,'ImpactOutcome_Import-Export'!$B$7:$B$17,0))="","",INDEX('ImpactOutcome_Import-Export'!L$7:L$17,MATCH($A72,'ImpactOutcome_Import-Export'!$B$7:$B$17,0))),""))</f>
        <v/>
      </c>
      <c r="F72" s="1057" t="str">
        <f>IF(B72="","",IFERROR(IF(INDEX('ImpactOutcome_Import-Export'!M$7:M$17,MATCH($A72,'ImpactOutcome_Import-Export'!$B$7:$B$17,0))="","",INDEX('ImpactOutcome_Import-Export'!M$7:M$17,MATCH($A72,'ImpactOutcome_Import-Export'!$B$7:$B$17,0))),""))</f>
        <v/>
      </c>
      <c r="G72" s="1057" t="str">
        <f>IF(B72="","",IFERROR(IF(INDEX('ImpactOutcome_Import-Export'!N$7:N$17,MATCH($A72,'ImpactOutcome_Import-Export'!$B$7:$B$17,0))="","",INDEX('ImpactOutcome_Import-Export'!N$7:N$17,MATCH($A72,'ImpactOutcome_Import-Export'!$B$7:$B$17,0))),""))</f>
        <v/>
      </c>
      <c r="H72" s="1058" t="str">
        <f>IF(B72="","",IFERROR(IF(INDEX('ImpactOutcome_Import-Export'!O$7:O$17,MATCH($A72,'ImpactOutcome_Import-Export'!$B$7:$B$17,0))="","",INDEX('ImpactOutcome_Import-Export'!O$7:O$17,MATCH($A72,'ImpactOutcome_Import-Export'!$B$7:$B$17,0))),""))</f>
        <v/>
      </c>
      <c r="I72" s="1056" t="str">
        <f>IF(B72="","",IFERROR(IF(INDEX('ImpactOutcome_Import-Export'!P$7:P$17,MATCH($A72,'ImpactOutcome_Import-Export'!$B$7:$B$17,0))="","",INDEX('ImpactOutcome_Import-Export'!P$7:P$17,MATCH($A72,'ImpactOutcome_Import-Export'!$B$7:$B$17,0))),""))</f>
        <v/>
      </c>
      <c r="J72" s="1059" t="str">
        <f>IF(B72="","",IFERROR(IF(INDEX('ImpactOutcome_Import-Export'!Q$7:Q$17,MATCH($A72,'ImpactOutcome_Import-Export'!$B$7:$B$17,0))="","",INDEX('ImpactOutcome_Import-Export'!Q$7:Q$17,MATCH($A72,'ImpactOutcome_Import-Export'!$B$7:$B$17,0))),""))</f>
        <v/>
      </c>
      <c r="K72" s="1056" t="str">
        <f>IF(B72="","",IFERROR(IF(INDEX('ImpactOutcome_Import-Export'!R$7:R$17,MATCH($A72,'ImpactOutcome_Import-Export'!$B$7:$B$17,0))="","",INDEX('ImpactOutcome_Import-Export'!R$7:R$17,MATCH($A72,'ImpactOutcome_Import-Export'!$B$7:$B$17,0))),""))</f>
        <v/>
      </c>
      <c r="L72" s="1152"/>
      <c r="M72" s="1152"/>
      <c r="N72" s="1153" t="str">
        <f t="shared" si="7"/>
        <v/>
      </c>
      <c r="O72" s="1154"/>
      <c r="P72" s="1144"/>
      <c r="Q72" s="1145"/>
      <c r="R72" s="1146" t="str">
        <f t="shared" si="8"/>
        <v/>
      </c>
      <c r="S72" s="1144"/>
      <c r="T72" s="1152"/>
      <c r="U72" s="1152"/>
      <c r="V72" s="1153" t="str">
        <f t="shared" si="9"/>
        <v/>
      </c>
      <c r="W72" s="1154"/>
      <c r="X72" s="1144"/>
      <c r="Y72" s="1145"/>
      <c r="Z72" s="1146" t="str">
        <f t="shared" si="10"/>
        <v/>
      </c>
      <c r="AA72" s="1152"/>
      <c r="AB72" s="1152"/>
      <c r="AC72" s="1153" t="str">
        <f t="shared" si="11"/>
        <v/>
      </c>
      <c r="AD72" s="1145"/>
      <c r="AE72" s="1147" t="str">
        <f t="shared" si="12"/>
        <v/>
      </c>
    </row>
    <row r="73" spans="1:31" x14ac:dyDescent="0.2">
      <c r="A73" s="998" t="str">
        <f>IFERROR(IF(INDEX(Impactlist,MATCH(0,INDEX(COUNTIF(A$10:A72,Impactlist),0,0),0))&lt;&gt;"",INDEX(Impactlist,MATCH(0,INDEX(COUNTIF(A$10:A72,Impactlist),0,0),0)),INDEX(Outcomelist,MATCH(0,INDEX(COUNTIF(A$10:A72,Outcomelist),0,0),0))),"")</f>
        <v/>
      </c>
      <c r="B73" s="1053" t="str">
        <f>IFERROR(INDEX('ImpactOutcome_Import-Export'!D$7:D$204,MATCH($A73,'ImpactOutcome_Import-Export'!$B$7:$B$204,0)),"")</f>
        <v/>
      </c>
      <c r="C73" s="1054" t="str">
        <f>IF(B73="","",IFERROR(INDEX('ImpactOutcome_Import-Export'!F$7:F$17,MATCH($A73,'ImpactOutcome_Import-Export'!$B$7:$B$17,0)),""))</f>
        <v/>
      </c>
      <c r="D73" s="1055" t="str">
        <f>IF(B73="","",IFERROR(IF(INDEX('ImpactOutcome_Import-Export'!K$7:K$17,MATCH($A73,'ImpactOutcome_Import-Export'!$B$7:$B$17,0))="","",INDEX('ImpactOutcome_Import-Export'!K$7:K$17,MATCH($A73,'ImpactOutcome_Import-Export'!$B$7:$B$17,0))),""))</f>
        <v/>
      </c>
      <c r="E73" s="1056" t="str">
        <f>IF(B73="","",IFERROR(IF(INDEX('ImpactOutcome_Import-Export'!L$7:L$17,MATCH($A73,'ImpactOutcome_Import-Export'!$B$7:$B$17,0))="","",INDEX('ImpactOutcome_Import-Export'!L$7:L$17,MATCH($A73,'ImpactOutcome_Import-Export'!$B$7:$B$17,0))),""))</f>
        <v/>
      </c>
      <c r="F73" s="1057" t="str">
        <f>IF(B73="","",IFERROR(IF(INDEX('ImpactOutcome_Import-Export'!M$7:M$17,MATCH($A73,'ImpactOutcome_Import-Export'!$B$7:$B$17,0))="","",INDEX('ImpactOutcome_Import-Export'!M$7:M$17,MATCH($A73,'ImpactOutcome_Import-Export'!$B$7:$B$17,0))),""))</f>
        <v/>
      </c>
      <c r="G73" s="1057" t="str">
        <f>IF(B73="","",IFERROR(IF(INDEX('ImpactOutcome_Import-Export'!N$7:N$17,MATCH($A73,'ImpactOutcome_Import-Export'!$B$7:$B$17,0))="","",INDEX('ImpactOutcome_Import-Export'!N$7:N$17,MATCH($A73,'ImpactOutcome_Import-Export'!$B$7:$B$17,0))),""))</f>
        <v/>
      </c>
      <c r="H73" s="1058" t="str">
        <f>IF(B73="","",IFERROR(IF(INDEX('ImpactOutcome_Import-Export'!O$7:O$17,MATCH($A73,'ImpactOutcome_Import-Export'!$B$7:$B$17,0))="","",INDEX('ImpactOutcome_Import-Export'!O$7:O$17,MATCH($A73,'ImpactOutcome_Import-Export'!$B$7:$B$17,0))),""))</f>
        <v/>
      </c>
      <c r="I73" s="1056" t="str">
        <f>IF(B73="","",IFERROR(IF(INDEX('ImpactOutcome_Import-Export'!P$7:P$17,MATCH($A73,'ImpactOutcome_Import-Export'!$B$7:$B$17,0))="","",INDEX('ImpactOutcome_Import-Export'!P$7:P$17,MATCH($A73,'ImpactOutcome_Import-Export'!$B$7:$B$17,0))),""))</f>
        <v/>
      </c>
      <c r="J73" s="1059" t="str">
        <f>IF(B73="","",IFERROR(IF(INDEX('ImpactOutcome_Import-Export'!Q$7:Q$17,MATCH($A73,'ImpactOutcome_Import-Export'!$B$7:$B$17,0))="","",INDEX('ImpactOutcome_Import-Export'!Q$7:Q$17,MATCH($A73,'ImpactOutcome_Import-Export'!$B$7:$B$17,0))),""))</f>
        <v/>
      </c>
      <c r="K73" s="1056" t="str">
        <f>IF(B73="","",IFERROR(IF(INDEX('ImpactOutcome_Import-Export'!R$7:R$17,MATCH($A73,'ImpactOutcome_Import-Export'!$B$7:$B$17,0))="","",INDEX('ImpactOutcome_Import-Export'!R$7:R$17,MATCH($A73,'ImpactOutcome_Import-Export'!$B$7:$B$17,0))),""))</f>
        <v/>
      </c>
      <c r="L73" s="1152"/>
      <c r="M73" s="1152"/>
      <c r="N73" s="1153" t="str">
        <f t="shared" si="7"/>
        <v/>
      </c>
      <c r="O73" s="1154"/>
      <c r="P73" s="1144"/>
      <c r="Q73" s="1145"/>
      <c r="R73" s="1146" t="str">
        <f t="shared" si="8"/>
        <v/>
      </c>
      <c r="S73" s="1144"/>
      <c r="T73" s="1152"/>
      <c r="U73" s="1152"/>
      <c r="V73" s="1153" t="str">
        <f t="shared" si="9"/>
        <v/>
      </c>
      <c r="W73" s="1154"/>
      <c r="X73" s="1144"/>
      <c r="Y73" s="1145"/>
      <c r="Z73" s="1146" t="str">
        <f t="shared" si="10"/>
        <v/>
      </c>
      <c r="AA73" s="1152"/>
      <c r="AB73" s="1152"/>
      <c r="AC73" s="1153" t="str">
        <f t="shared" si="11"/>
        <v/>
      </c>
      <c r="AD73" s="1145"/>
      <c r="AE73" s="1147" t="str">
        <f t="shared" si="12"/>
        <v/>
      </c>
    </row>
    <row r="74" spans="1:31" x14ac:dyDescent="0.2">
      <c r="A74" s="998" t="str">
        <f>IFERROR(IF(INDEX(Impactlist,MATCH(0,INDEX(COUNTIF(A$10:A73,Impactlist),0,0),0))&lt;&gt;"",INDEX(Impactlist,MATCH(0,INDEX(COUNTIF(A$10:A73,Impactlist),0,0),0)),INDEX(Outcomelist,MATCH(0,INDEX(COUNTIF(A$10:A73,Outcomelist),0,0),0))),"")</f>
        <v/>
      </c>
      <c r="B74" s="1053" t="str">
        <f>IFERROR(INDEX('ImpactOutcome_Import-Export'!D$7:D$204,MATCH($A74,'ImpactOutcome_Import-Export'!$B$7:$B$204,0)),"")</f>
        <v/>
      </c>
      <c r="C74" s="1054" t="str">
        <f>IF(B74="","",IFERROR(INDEX('ImpactOutcome_Import-Export'!F$7:F$17,MATCH($A74,'ImpactOutcome_Import-Export'!$B$7:$B$17,0)),""))</f>
        <v/>
      </c>
      <c r="D74" s="1055" t="str">
        <f>IF(B74="","",IFERROR(IF(INDEX('ImpactOutcome_Import-Export'!K$7:K$17,MATCH($A74,'ImpactOutcome_Import-Export'!$B$7:$B$17,0))="","",INDEX('ImpactOutcome_Import-Export'!K$7:K$17,MATCH($A74,'ImpactOutcome_Import-Export'!$B$7:$B$17,0))),""))</f>
        <v/>
      </c>
      <c r="E74" s="1056" t="str">
        <f>IF(B74="","",IFERROR(IF(INDEX('ImpactOutcome_Import-Export'!L$7:L$17,MATCH($A74,'ImpactOutcome_Import-Export'!$B$7:$B$17,0))="","",INDEX('ImpactOutcome_Import-Export'!L$7:L$17,MATCH($A74,'ImpactOutcome_Import-Export'!$B$7:$B$17,0))),""))</f>
        <v/>
      </c>
      <c r="F74" s="1057" t="str">
        <f>IF(B74="","",IFERROR(IF(INDEX('ImpactOutcome_Import-Export'!M$7:M$17,MATCH($A74,'ImpactOutcome_Import-Export'!$B$7:$B$17,0))="","",INDEX('ImpactOutcome_Import-Export'!M$7:M$17,MATCH($A74,'ImpactOutcome_Import-Export'!$B$7:$B$17,0))),""))</f>
        <v/>
      </c>
      <c r="G74" s="1057" t="str">
        <f>IF(B74="","",IFERROR(IF(INDEX('ImpactOutcome_Import-Export'!N$7:N$17,MATCH($A74,'ImpactOutcome_Import-Export'!$B$7:$B$17,0))="","",INDEX('ImpactOutcome_Import-Export'!N$7:N$17,MATCH($A74,'ImpactOutcome_Import-Export'!$B$7:$B$17,0))),""))</f>
        <v/>
      </c>
      <c r="H74" s="1058" t="str">
        <f>IF(B74="","",IFERROR(IF(INDEX('ImpactOutcome_Import-Export'!O$7:O$17,MATCH($A74,'ImpactOutcome_Import-Export'!$B$7:$B$17,0))="","",INDEX('ImpactOutcome_Import-Export'!O$7:O$17,MATCH($A74,'ImpactOutcome_Import-Export'!$B$7:$B$17,0))),""))</f>
        <v/>
      </c>
      <c r="I74" s="1056" t="str">
        <f>IF(B74="","",IFERROR(IF(INDEX('ImpactOutcome_Import-Export'!P$7:P$17,MATCH($A74,'ImpactOutcome_Import-Export'!$B$7:$B$17,0))="","",INDEX('ImpactOutcome_Import-Export'!P$7:P$17,MATCH($A74,'ImpactOutcome_Import-Export'!$B$7:$B$17,0))),""))</f>
        <v/>
      </c>
      <c r="J74" s="1059" t="str">
        <f>IF(B74="","",IFERROR(IF(INDEX('ImpactOutcome_Import-Export'!Q$7:Q$17,MATCH($A74,'ImpactOutcome_Import-Export'!$B$7:$B$17,0))="","",INDEX('ImpactOutcome_Import-Export'!Q$7:Q$17,MATCH($A74,'ImpactOutcome_Import-Export'!$B$7:$B$17,0))),""))</f>
        <v/>
      </c>
      <c r="K74" s="1056" t="str">
        <f>IF(B74="","",IFERROR(IF(INDEX('ImpactOutcome_Import-Export'!R$7:R$17,MATCH($A74,'ImpactOutcome_Import-Export'!$B$7:$B$17,0))="","",INDEX('ImpactOutcome_Import-Export'!R$7:R$17,MATCH($A74,'ImpactOutcome_Import-Export'!$B$7:$B$17,0))),""))</f>
        <v/>
      </c>
      <c r="L74" s="1152"/>
      <c r="M74" s="1152"/>
      <c r="N74" s="1153" t="str">
        <f t="shared" si="7"/>
        <v/>
      </c>
      <c r="O74" s="1154"/>
      <c r="P74" s="1144"/>
      <c r="Q74" s="1145"/>
      <c r="R74" s="1146" t="str">
        <f t="shared" si="8"/>
        <v/>
      </c>
      <c r="S74" s="1144"/>
      <c r="T74" s="1152"/>
      <c r="U74" s="1152"/>
      <c r="V74" s="1153" t="str">
        <f t="shared" si="9"/>
        <v/>
      </c>
      <c r="W74" s="1154"/>
      <c r="X74" s="1144"/>
      <c r="Y74" s="1145"/>
      <c r="Z74" s="1146" t="str">
        <f t="shared" si="10"/>
        <v/>
      </c>
      <c r="AA74" s="1152"/>
      <c r="AB74" s="1152"/>
      <c r="AC74" s="1153" t="str">
        <f t="shared" si="11"/>
        <v/>
      </c>
      <c r="AD74" s="1145"/>
      <c r="AE74" s="1147" t="str">
        <f t="shared" si="12"/>
        <v/>
      </c>
    </row>
    <row r="75" spans="1:31" x14ac:dyDescent="0.2">
      <c r="A75" s="998" t="str">
        <f>IFERROR(IF(INDEX(Impactlist,MATCH(0,INDEX(COUNTIF(A$10:A74,Impactlist),0,0),0))&lt;&gt;"",INDEX(Impactlist,MATCH(0,INDEX(COUNTIF(A$10:A74,Impactlist),0,0),0)),INDEX(Outcomelist,MATCH(0,INDEX(COUNTIF(A$10:A74,Outcomelist),0,0),0))),"")</f>
        <v/>
      </c>
      <c r="B75" s="1053" t="str">
        <f>IFERROR(INDEX('ImpactOutcome_Import-Export'!D$7:D$204,MATCH($A75,'ImpactOutcome_Import-Export'!$B$7:$B$204,0)),"")</f>
        <v/>
      </c>
      <c r="C75" s="1054" t="str">
        <f>IF(B75="","",IFERROR(INDEX('ImpactOutcome_Import-Export'!F$7:F$17,MATCH($A75,'ImpactOutcome_Import-Export'!$B$7:$B$17,0)),""))</f>
        <v/>
      </c>
      <c r="D75" s="1055" t="str">
        <f>IF(B75="","",IFERROR(IF(INDEX('ImpactOutcome_Import-Export'!K$7:K$17,MATCH($A75,'ImpactOutcome_Import-Export'!$B$7:$B$17,0))="","",INDEX('ImpactOutcome_Import-Export'!K$7:K$17,MATCH($A75,'ImpactOutcome_Import-Export'!$B$7:$B$17,0))),""))</f>
        <v/>
      </c>
      <c r="E75" s="1056" t="str">
        <f>IF(B75="","",IFERROR(IF(INDEX('ImpactOutcome_Import-Export'!L$7:L$17,MATCH($A75,'ImpactOutcome_Import-Export'!$B$7:$B$17,0))="","",INDEX('ImpactOutcome_Import-Export'!L$7:L$17,MATCH($A75,'ImpactOutcome_Import-Export'!$B$7:$B$17,0))),""))</f>
        <v/>
      </c>
      <c r="F75" s="1057" t="str">
        <f>IF(B75="","",IFERROR(IF(INDEX('ImpactOutcome_Import-Export'!M$7:M$17,MATCH($A75,'ImpactOutcome_Import-Export'!$B$7:$B$17,0))="","",INDEX('ImpactOutcome_Import-Export'!M$7:M$17,MATCH($A75,'ImpactOutcome_Import-Export'!$B$7:$B$17,0))),""))</f>
        <v/>
      </c>
      <c r="G75" s="1057" t="str">
        <f>IF(B75="","",IFERROR(IF(INDEX('ImpactOutcome_Import-Export'!N$7:N$17,MATCH($A75,'ImpactOutcome_Import-Export'!$B$7:$B$17,0))="","",INDEX('ImpactOutcome_Import-Export'!N$7:N$17,MATCH($A75,'ImpactOutcome_Import-Export'!$B$7:$B$17,0))),""))</f>
        <v/>
      </c>
      <c r="H75" s="1058" t="str">
        <f>IF(B75="","",IFERROR(IF(INDEX('ImpactOutcome_Import-Export'!O$7:O$17,MATCH($A75,'ImpactOutcome_Import-Export'!$B$7:$B$17,0))="","",INDEX('ImpactOutcome_Import-Export'!O$7:O$17,MATCH($A75,'ImpactOutcome_Import-Export'!$B$7:$B$17,0))),""))</f>
        <v/>
      </c>
      <c r="I75" s="1056" t="str">
        <f>IF(B75="","",IFERROR(IF(INDEX('ImpactOutcome_Import-Export'!P$7:P$17,MATCH($A75,'ImpactOutcome_Import-Export'!$B$7:$B$17,0))="","",INDEX('ImpactOutcome_Import-Export'!P$7:P$17,MATCH($A75,'ImpactOutcome_Import-Export'!$B$7:$B$17,0))),""))</f>
        <v/>
      </c>
      <c r="J75" s="1059" t="str">
        <f>IF(B75="","",IFERROR(IF(INDEX('ImpactOutcome_Import-Export'!Q$7:Q$17,MATCH($A75,'ImpactOutcome_Import-Export'!$B$7:$B$17,0))="","",INDEX('ImpactOutcome_Import-Export'!Q$7:Q$17,MATCH($A75,'ImpactOutcome_Import-Export'!$B$7:$B$17,0))),""))</f>
        <v/>
      </c>
      <c r="K75" s="1056" t="str">
        <f>IF(B75="","",IFERROR(IF(INDEX('ImpactOutcome_Import-Export'!R$7:R$17,MATCH($A75,'ImpactOutcome_Import-Export'!$B$7:$B$17,0))="","",INDEX('ImpactOutcome_Import-Export'!R$7:R$17,MATCH($A75,'ImpactOutcome_Import-Export'!$B$7:$B$17,0))),""))</f>
        <v/>
      </c>
      <c r="L75" s="1152"/>
      <c r="M75" s="1152"/>
      <c r="N75" s="1153" t="str">
        <f t="shared" si="7"/>
        <v/>
      </c>
      <c r="O75" s="1154"/>
      <c r="P75" s="1144"/>
      <c r="Q75" s="1145"/>
      <c r="R75" s="1146" t="str">
        <f t="shared" si="8"/>
        <v/>
      </c>
      <c r="S75" s="1144"/>
      <c r="T75" s="1152"/>
      <c r="U75" s="1152"/>
      <c r="V75" s="1153" t="str">
        <f t="shared" si="9"/>
        <v/>
      </c>
      <c r="W75" s="1154"/>
      <c r="X75" s="1144"/>
      <c r="Y75" s="1145"/>
      <c r="Z75" s="1146" t="str">
        <f t="shared" si="10"/>
        <v/>
      </c>
      <c r="AA75" s="1152"/>
      <c r="AB75" s="1152"/>
      <c r="AC75" s="1153" t="str">
        <f t="shared" si="11"/>
        <v/>
      </c>
      <c r="AD75" s="1145"/>
      <c r="AE75" s="1147" t="str">
        <f t="shared" si="12"/>
        <v/>
      </c>
    </row>
    <row r="76" spans="1:31" x14ac:dyDescent="0.2">
      <c r="A76" s="998" t="str">
        <f>IFERROR(IF(INDEX(Impactlist,MATCH(0,INDEX(COUNTIF(A$10:A75,Impactlist),0,0),0))&lt;&gt;"",INDEX(Impactlist,MATCH(0,INDEX(COUNTIF(A$10:A75,Impactlist),0,0),0)),INDEX(Outcomelist,MATCH(0,INDEX(COUNTIF(A$10:A75,Outcomelist),0,0),0))),"")</f>
        <v/>
      </c>
      <c r="B76" s="1053" t="str">
        <f>IFERROR(INDEX('ImpactOutcome_Import-Export'!D$7:D$204,MATCH($A76,'ImpactOutcome_Import-Export'!$B$7:$B$204,0)),"")</f>
        <v/>
      </c>
      <c r="C76" s="1054" t="str">
        <f>IF(B76="","",IFERROR(INDEX('ImpactOutcome_Import-Export'!F$7:F$17,MATCH($A76,'ImpactOutcome_Import-Export'!$B$7:$B$17,0)),""))</f>
        <v/>
      </c>
      <c r="D76" s="1055" t="str">
        <f>IF(B76="","",IFERROR(IF(INDEX('ImpactOutcome_Import-Export'!K$7:K$17,MATCH($A76,'ImpactOutcome_Import-Export'!$B$7:$B$17,0))="","",INDEX('ImpactOutcome_Import-Export'!K$7:K$17,MATCH($A76,'ImpactOutcome_Import-Export'!$B$7:$B$17,0))),""))</f>
        <v/>
      </c>
      <c r="E76" s="1056" t="str">
        <f>IF(B76="","",IFERROR(IF(INDEX('ImpactOutcome_Import-Export'!L$7:L$17,MATCH($A76,'ImpactOutcome_Import-Export'!$B$7:$B$17,0))="","",INDEX('ImpactOutcome_Import-Export'!L$7:L$17,MATCH($A76,'ImpactOutcome_Import-Export'!$B$7:$B$17,0))),""))</f>
        <v/>
      </c>
      <c r="F76" s="1057" t="str">
        <f>IF(B76="","",IFERROR(IF(INDEX('ImpactOutcome_Import-Export'!M$7:M$17,MATCH($A76,'ImpactOutcome_Import-Export'!$B$7:$B$17,0))="","",INDEX('ImpactOutcome_Import-Export'!M$7:M$17,MATCH($A76,'ImpactOutcome_Import-Export'!$B$7:$B$17,0))),""))</f>
        <v/>
      </c>
      <c r="G76" s="1057" t="str">
        <f>IF(B76="","",IFERROR(IF(INDEX('ImpactOutcome_Import-Export'!N$7:N$17,MATCH($A76,'ImpactOutcome_Import-Export'!$B$7:$B$17,0))="","",INDEX('ImpactOutcome_Import-Export'!N$7:N$17,MATCH($A76,'ImpactOutcome_Import-Export'!$B$7:$B$17,0))),""))</f>
        <v/>
      </c>
      <c r="H76" s="1058" t="str">
        <f>IF(B76="","",IFERROR(IF(INDEX('ImpactOutcome_Import-Export'!O$7:O$17,MATCH($A76,'ImpactOutcome_Import-Export'!$B$7:$B$17,0))="","",INDEX('ImpactOutcome_Import-Export'!O$7:O$17,MATCH($A76,'ImpactOutcome_Import-Export'!$B$7:$B$17,0))),""))</f>
        <v/>
      </c>
      <c r="I76" s="1056" t="str">
        <f>IF(B76="","",IFERROR(IF(INDEX('ImpactOutcome_Import-Export'!P$7:P$17,MATCH($A76,'ImpactOutcome_Import-Export'!$B$7:$B$17,0))="","",INDEX('ImpactOutcome_Import-Export'!P$7:P$17,MATCH($A76,'ImpactOutcome_Import-Export'!$B$7:$B$17,0))),""))</f>
        <v/>
      </c>
      <c r="J76" s="1059" t="str">
        <f>IF(B76="","",IFERROR(IF(INDEX('ImpactOutcome_Import-Export'!Q$7:Q$17,MATCH($A76,'ImpactOutcome_Import-Export'!$B$7:$B$17,0))="","",INDEX('ImpactOutcome_Import-Export'!Q$7:Q$17,MATCH($A76,'ImpactOutcome_Import-Export'!$B$7:$B$17,0))),""))</f>
        <v/>
      </c>
      <c r="K76" s="1056" t="str">
        <f>IF(B76="","",IFERROR(IF(INDEX('ImpactOutcome_Import-Export'!R$7:R$17,MATCH($A76,'ImpactOutcome_Import-Export'!$B$7:$B$17,0))="","",INDEX('ImpactOutcome_Import-Export'!R$7:R$17,MATCH($A76,'ImpactOutcome_Import-Export'!$B$7:$B$17,0))),""))</f>
        <v/>
      </c>
      <c r="L76" s="1152"/>
      <c r="M76" s="1152"/>
      <c r="N76" s="1153" t="str">
        <f t="shared" si="7"/>
        <v/>
      </c>
      <c r="O76" s="1154"/>
      <c r="P76" s="1144"/>
      <c r="Q76" s="1145"/>
      <c r="R76" s="1146" t="str">
        <f t="shared" si="8"/>
        <v/>
      </c>
      <c r="S76" s="1144"/>
      <c r="T76" s="1152"/>
      <c r="U76" s="1152"/>
      <c r="V76" s="1153" t="str">
        <f t="shared" si="9"/>
        <v/>
      </c>
      <c r="W76" s="1154"/>
      <c r="X76" s="1144"/>
      <c r="Y76" s="1145"/>
      <c r="Z76" s="1146" t="str">
        <f t="shared" si="10"/>
        <v/>
      </c>
      <c r="AA76" s="1152"/>
      <c r="AB76" s="1152"/>
      <c r="AC76" s="1153" t="str">
        <f t="shared" si="11"/>
        <v/>
      </c>
      <c r="AD76" s="1145"/>
      <c r="AE76" s="1147" t="str">
        <f t="shared" si="12"/>
        <v/>
      </c>
    </row>
    <row r="77" spans="1:31" x14ac:dyDescent="0.2">
      <c r="A77" s="998" t="str">
        <f>IFERROR(IF(INDEX(Impactlist,MATCH(0,INDEX(COUNTIF(A$10:A76,Impactlist),0,0),0))&lt;&gt;"",INDEX(Impactlist,MATCH(0,INDEX(COUNTIF(A$10:A76,Impactlist),0,0),0)),INDEX(Outcomelist,MATCH(0,INDEX(COUNTIF(A$10:A76,Outcomelist),0,0),0))),"")</f>
        <v/>
      </c>
      <c r="B77" s="1053" t="str">
        <f>IFERROR(INDEX('ImpactOutcome_Import-Export'!D$7:D$204,MATCH($A77,'ImpactOutcome_Import-Export'!$B$7:$B$204,0)),"")</f>
        <v/>
      </c>
      <c r="C77" s="1054" t="str">
        <f>IF(B77="","",IFERROR(INDEX('ImpactOutcome_Import-Export'!F$7:F$17,MATCH($A77,'ImpactOutcome_Import-Export'!$B$7:$B$17,0)),""))</f>
        <v/>
      </c>
      <c r="D77" s="1055" t="str">
        <f>IF(B77="","",IFERROR(IF(INDEX('ImpactOutcome_Import-Export'!K$7:K$17,MATCH($A77,'ImpactOutcome_Import-Export'!$B$7:$B$17,0))="","",INDEX('ImpactOutcome_Import-Export'!K$7:K$17,MATCH($A77,'ImpactOutcome_Import-Export'!$B$7:$B$17,0))),""))</f>
        <v/>
      </c>
      <c r="E77" s="1056" t="str">
        <f>IF(B77="","",IFERROR(IF(INDEX('ImpactOutcome_Import-Export'!L$7:L$17,MATCH($A77,'ImpactOutcome_Import-Export'!$B$7:$B$17,0))="","",INDEX('ImpactOutcome_Import-Export'!L$7:L$17,MATCH($A77,'ImpactOutcome_Import-Export'!$B$7:$B$17,0))),""))</f>
        <v/>
      </c>
      <c r="F77" s="1057" t="str">
        <f>IF(B77="","",IFERROR(IF(INDEX('ImpactOutcome_Import-Export'!M$7:M$17,MATCH($A77,'ImpactOutcome_Import-Export'!$B$7:$B$17,0))="","",INDEX('ImpactOutcome_Import-Export'!M$7:M$17,MATCH($A77,'ImpactOutcome_Import-Export'!$B$7:$B$17,0))),""))</f>
        <v/>
      </c>
      <c r="G77" s="1057" t="str">
        <f>IF(B77="","",IFERROR(IF(INDEX('ImpactOutcome_Import-Export'!N$7:N$17,MATCH($A77,'ImpactOutcome_Import-Export'!$B$7:$B$17,0))="","",INDEX('ImpactOutcome_Import-Export'!N$7:N$17,MATCH($A77,'ImpactOutcome_Import-Export'!$B$7:$B$17,0))),""))</f>
        <v/>
      </c>
      <c r="H77" s="1058" t="str">
        <f>IF(B77="","",IFERROR(IF(INDEX('ImpactOutcome_Import-Export'!O$7:O$17,MATCH($A77,'ImpactOutcome_Import-Export'!$B$7:$B$17,0))="","",INDEX('ImpactOutcome_Import-Export'!O$7:O$17,MATCH($A77,'ImpactOutcome_Import-Export'!$B$7:$B$17,0))),""))</f>
        <v/>
      </c>
      <c r="I77" s="1056" t="str">
        <f>IF(B77="","",IFERROR(IF(INDEX('ImpactOutcome_Import-Export'!P$7:P$17,MATCH($A77,'ImpactOutcome_Import-Export'!$B$7:$B$17,0))="","",INDEX('ImpactOutcome_Import-Export'!P$7:P$17,MATCH($A77,'ImpactOutcome_Import-Export'!$B$7:$B$17,0))),""))</f>
        <v/>
      </c>
      <c r="J77" s="1059" t="str">
        <f>IF(B77="","",IFERROR(IF(INDEX('ImpactOutcome_Import-Export'!Q$7:Q$17,MATCH($A77,'ImpactOutcome_Import-Export'!$B$7:$B$17,0))="","",INDEX('ImpactOutcome_Import-Export'!Q$7:Q$17,MATCH($A77,'ImpactOutcome_Import-Export'!$B$7:$B$17,0))),""))</f>
        <v/>
      </c>
      <c r="K77" s="1056" t="str">
        <f>IF(B77="","",IFERROR(IF(INDEX('ImpactOutcome_Import-Export'!R$7:R$17,MATCH($A77,'ImpactOutcome_Import-Export'!$B$7:$B$17,0))="","",INDEX('ImpactOutcome_Import-Export'!R$7:R$17,MATCH($A77,'ImpactOutcome_Import-Export'!$B$7:$B$17,0))),""))</f>
        <v/>
      </c>
      <c r="L77" s="1152"/>
      <c r="M77" s="1152"/>
      <c r="N77" s="1153" t="str">
        <f t="shared" si="7"/>
        <v/>
      </c>
      <c r="O77" s="1154"/>
      <c r="P77" s="1144"/>
      <c r="Q77" s="1145"/>
      <c r="R77" s="1146" t="str">
        <f t="shared" si="8"/>
        <v/>
      </c>
      <c r="S77" s="1144"/>
      <c r="T77" s="1152"/>
      <c r="U77" s="1152"/>
      <c r="V77" s="1153" t="str">
        <f t="shared" si="9"/>
        <v/>
      </c>
      <c r="W77" s="1154"/>
      <c r="X77" s="1144"/>
      <c r="Y77" s="1145"/>
      <c r="Z77" s="1146" t="str">
        <f t="shared" si="10"/>
        <v/>
      </c>
      <c r="AA77" s="1152"/>
      <c r="AB77" s="1152"/>
      <c r="AC77" s="1153" t="str">
        <f t="shared" si="11"/>
        <v/>
      </c>
      <c r="AD77" s="1145"/>
      <c r="AE77" s="1147" t="str">
        <f t="shared" si="12"/>
        <v/>
      </c>
    </row>
    <row r="78" spans="1:31" x14ac:dyDescent="0.2">
      <c r="A78" s="998" t="str">
        <f>IFERROR(IF(INDEX(Impactlist,MATCH(0,INDEX(COUNTIF(A$10:A77,Impactlist),0,0),0))&lt;&gt;"",INDEX(Impactlist,MATCH(0,INDEX(COUNTIF(A$10:A77,Impactlist),0,0),0)),INDEX(Outcomelist,MATCH(0,INDEX(COUNTIF(A$10:A77,Outcomelist),0,0),0))),"")</f>
        <v/>
      </c>
      <c r="B78" s="1053" t="str">
        <f>IFERROR(INDEX('ImpactOutcome_Import-Export'!D$7:D$204,MATCH($A78,'ImpactOutcome_Import-Export'!$B$7:$B$204,0)),"")</f>
        <v/>
      </c>
      <c r="C78" s="1054" t="str">
        <f>IF(B78="","",IFERROR(INDEX('ImpactOutcome_Import-Export'!F$7:F$17,MATCH($A78,'ImpactOutcome_Import-Export'!$B$7:$B$17,0)),""))</f>
        <v/>
      </c>
      <c r="D78" s="1055" t="str">
        <f>IF(B78="","",IFERROR(IF(INDEX('ImpactOutcome_Import-Export'!K$7:K$17,MATCH($A78,'ImpactOutcome_Import-Export'!$B$7:$B$17,0))="","",INDEX('ImpactOutcome_Import-Export'!K$7:K$17,MATCH($A78,'ImpactOutcome_Import-Export'!$B$7:$B$17,0))),""))</f>
        <v/>
      </c>
      <c r="E78" s="1056" t="str">
        <f>IF(B78="","",IFERROR(IF(INDEX('ImpactOutcome_Import-Export'!L$7:L$17,MATCH($A78,'ImpactOutcome_Import-Export'!$B$7:$B$17,0))="","",INDEX('ImpactOutcome_Import-Export'!L$7:L$17,MATCH($A78,'ImpactOutcome_Import-Export'!$B$7:$B$17,0))),""))</f>
        <v/>
      </c>
      <c r="F78" s="1057" t="str">
        <f>IF(B78="","",IFERROR(IF(INDEX('ImpactOutcome_Import-Export'!M$7:M$17,MATCH($A78,'ImpactOutcome_Import-Export'!$B$7:$B$17,0))="","",INDEX('ImpactOutcome_Import-Export'!M$7:M$17,MATCH($A78,'ImpactOutcome_Import-Export'!$B$7:$B$17,0))),""))</f>
        <v/>
      </c>
      <c r="G78" s="1057" t="str">
        <f>IF(B78="","",IFERROR(IF(INDEX('ImpactOutcome_Import-Export'!N$7:N$17,MATCH($A78,'ImpactOutcome_Import-Export'!$B$7:$B$17,0))="","",INDEX('ImpactOutcome_Import-Export'!N$7:N$17,MATCH($A78,'ImpactOutcome_Import-Export'!$B$7:$B$17,0))),""))</f>
        <v/>
      </c>
      <c r="H78" s="1058" t="str">
        <f>IF(B78="","",IFERROR(IF(INDEX('ImpactOutcome_Import-Export'!O$7:O$17,MATCH($A78,'ImpactOutcome_Import-Export'!$B$7:$B$17,0))="","",INDEX('ImpactOutcome_Import-Export'!O$7:O$17,MATCH($A78,'ImpactOutcome_Import-Export'!$B$7:$B$17,0))),""))</f>
        <v/>
      </c>
      <c r="I78" s="1056" t="str">
        <f>IF(B78="","",IFERROR(IF(INDEX('ImpactOutcome_Import-Export'!P$7:P$17,MATCH($A78,'ImpactOutcome_Import-Export'!$B$7:$B$17,0))="","",INDEX('ImpactOutcome_Import-Export'!P$7:P$17,MATCH($A78,'ImpactOutcome_Import-Export'!$B$7:$B$17,0))),""))</f>
        <v/>
      </c>
      <c r="J78" s="1059" t="str">
        <f>IF(B78="","",IFERROR(IF(INDEX('ImpactOutcome_Import-Export'!Q$7:Q$17,MATCH($A78,'ImpactOutcome_Import-Export'!$B$7:$B$17,0))="","",INDEX('ImpactOutcome_Import-Export'!Q$7:Q$17,MATCH($A78,'ImpactOutcome_Import-Export'!$B$7:$B$17,0))),""))</f>
        <v/>
      </c>
      <c r="K78" s="1056" t="str">
        <f>IF(B78="","",IFERROR(IF(INDEX('ImpactOutcome_Import-Export'!R$7:R$17,MATCH($A78,'ImpactOutcome_Import-Export'!$B$7:$B$17,0))="","",INDEX('ImpactOutcome_Import-Export'!R$7:R$17,MATCH($A78,'ImpactOutcome_Import-Export'!$B$7:$B$17,0))),""))</f>
        <v/>
      </c>
      <c r="L78" s="1152"/>
      <c r="M78" s="1152"/>
      <c r="N78" s="1153" t="str">
        <f t="shared" si="7"/>
        <v/>
      </c>
      <c r="O78" s="1154"/>
      <c r="P78" s="1144"/>
      <c r="Q78" s="1145"/>
      <c r="R78" s="1146" t="str">
        <f t="shared" si="8"/>
        <v/>
      </c>
      <c r="S78" s="1144"/>
      <c r="T78" s="1152"/>
      <c r="U78" s="1152"/>
      <c r="V78" s="1153" t="str">
        <f t="shared" si="9"/>
        <v/>
      </c>
      <c r="W78" s="1154"/>
      <c r="X78" s="1144"/>
      <c r="Y78" s="1145"/>
      <c r="Z78" s="1146" t="str">
        <f t="shared" si="10"/>
        <v/>
      </c>
      <c r="AA78" s="1152"/>
      <c r="AB78" s="1152"/>
      <c r="AC78" s="1153" t="str">
        <f t="shared" si="11"/>
        <v/>
      </c>
      <c r="AD78" s="1145"/>
      <c r="AE78" s="1147" t="str">
        <f t="shared" si="12"/>
        <v/>
      </c>
    </row>
    <row r="79" spans="1:31" x14ac:dyDescent="0.2">
      <c r="A79" s="998" t="str">
        <f>IFERROR(IF(INDEX(Impactlist,MATCH(0,INDEX(COUNTIF(A$10:A78,Impactlist),0,0),0))&lt;&gt;"",INDEX(Impactlist,MATCH(0,INDEX(COUNTIF(A$10:A78,Impactlist),0,0),0)),INDEX(Outcomelist,MATCH(0,INDEX(COUNTIF(A$10:A78,Outcomelist),0,0),0))),"")</f>
        <v/>
      </c>
      <c r="B79" s="1053" t="str">
        <f>IFERROR(INDEX('ImpactOutcome_Import-Export'!D$7:D$204,MATCH($A79,'ImpactOutcome_Import-Export'!$B$7:$B$204,0)),"")</f>
        <v/>
      </c>
      <c r="C79" s="1054" t="str">
        <f>IF(B79="","",IFERROR(INDEX('ImpactOutcome_Import-Export'!F$7:F$17,MATCH($A79,'ImpactOutcome_Import-Export'!$B$7:$B$17,0)),""))</f>
        <v/>
      </c>
      <c r="D79" s="1055" t="str">
        <f>IF(B79="","",IFERROR(IF(INDEX('ImpactOutcome_Import-Export'!K$7:K$17,MATCH($A79,'ImpactOutcome_Import-Export'!$B$7:$B$17,0))="","",INDEX('ImpactOutcome_Import-Export'!K$7:K$17,MATCH($A79,'ImpactOutcome_Import-Export'!$B$7:$B$17,0))),""))</f>
        <v/>
      </c>
      <c r="E79" s="1056" t="str">
        <f>IF(B79="","",IFERROR(IF(INDEX('ImpactOutcome_Import-Export'!L$7:L$17,MATCH($A79,'ImpactOutcome_Import-Export'!$B$7:$B$17,0))="","",INDEX('ImpactOutcome_Import-Export'!L$7:L$17,MATCH($A79,'ImpactOutcome_Import-Export'!$B$7:$B$17,0))),""))</f>
        <v/>
      </c>
      <c r="F79" s="1057" t="str">
        <f>IF(B79="","",IFERROR(IF(INDEX('ImpactOutcome_Import-Export'!M$7:M$17,MATCH($A79,'ImpactOutcome_Import-Export'!$B$7:$B$17,0))="","",INDEX('ImpactOutcome_Import-Export'!M$7:M$17,MATCH($A79,'ImpactOutcome_Import-Export'!$B$7:$B$17,0))),""))</f>
        <v/>
      </c>
      <c r="G79" s="1057" t="str">
        <f>IF(B79="","",IFERROR(IF(INDEX('ImpactOutcome_Import-Export'!N$7:N$17,MATCH($A79,'ImpactOutcome_Import-Export'!$B$7:$B$17,0))="","",INDEX('ImpactOutcome_Import-Export'!N$7:N$17,MATCH($A79,'ImpactOutcome_Import-Export'!$B$7:$B$17,0))),""))</f>
        <v/>
      </c>
      <c r="H79" s="1058" t="str">
        <f>IF(B79="","",IFERROR(IF(INDEX('ImpactOutcome_Import-Export'!O$7:O$17,MATCH($A79,'ImpactOutcome_Import-Export'!$B$7:$B$17,0))="","",INDEX('ImpactOutcome_Import-Export'!O$7:O$17,MATCH($A79,'ImpactOutcome_Import-Export'!$B$7:$B$17,0))),""))</f>
        <v/>
      </c>
      <c r="I79" s="1056" t="str">
        <f>IF(B79="","",IFERROR(IF(INDEX('ImpactOutcome_Import-Export'!P$7:P$17,MATCH($A79,'ImpactOutcome_Import-Export'!$B$7:$B$17,0))="","",INDEX('ImpactOutcome_Import-Export'!P$7:P$17,MATCH($A79,'ImpactOutcome_Import-Export'!$B$7:$B$17,0))),""))</f>
        <v/>
      </c>
      <c r="J79" s="1059" t="str">
        <f>IF(B79="","",IFERROR(IF(INDEX('ImpactOutcome_Import-Export'!Q$7:Q$17,MATCH($A79,'ImpactOutcome_Import-Export'!$B$7:$B$17,0))="","",INDEX('ImpactOutcome_Import-Export'!Q$7:Q$17,MATCH($A79,'ImpactOutcome_Import-Export'!$B$7:$B$17,0))),""))</f>
        <v/>
      </c>
      <c r="K79" s="1056" t="str">
        <f>IF(B79="","",IFERROR(IF(INDEX('ImpactOutcome_Import-Export'!R$7:R$17,MATCH($A79,'ImpactOutcome_Import-Export'!$B$7:$B$17,0))="","",INDEX('ImpactOutcome_Import-Export'!R$7:R$17,MATCH($A79,'ImpactOutcome_Import-Export'!$B$7:$B$17,0))),""))</f>
        <v/>
      </c>
      <c r="L79" s="1152"/>
      <c r="M79" s="1152"/>
      <c r="N79" s="1153" t="str">
        <f t="shared" si="7"/>
        <v/>
      </c>
      <c r="O79" s="1154"/>
      <c r="P79" s="1144"/>
      <c r="Q79" s="1145"/>
      <c r="R79" s="1146" t="str">
        <f t="shared" si="8"/>
        <v/>
      </c>
      <c r="S79" s="1144"/>
      <c r="T79" s="1152"/>
      <c r="U79" s="1152"/>
      <c r="V79" s="1153" t="str">
        <f t="shared" si="9"/>
        <v/>
      </c>
      <c r="W79" s="1154"/>
      <c r="X79" s="1144"/>
      <c r="Y79" s="1145"/>
      <c r="Z79" s="1146" t="str">
        <f t="shared" si="10"/>
        <v/>
      </c>
      <c r="AA79" s="1152"/>
      <c r="AB79" s="1152"/>
      <c r="AC79" s="1153" t="str">
        <f t="shared" si="11"/>
        <v/>
      </c>
      <c r="AD79" s="1145"/>
      <c r="AE79" s="1147" t="str">
        <f t="shared" si="12"/>
        <v/>
      </c>
    </row>
    <row r="80" spans="1:31" ht="15.75" thickBot="1" x14ac:dyDescent="0.25">
      <c r="A80" s="998" t="str">
        <f>IFERROR(IF(INDEX(Impactlist,MATCH(0,INDEX(COUNTIF(A$10:A79,Impactlist),0,0),0))&lt;&gt;"",INDEX(Impactlist,MATCH(0,INDEX(COUNTIF(A$10:A79,Impactlist),0,0),0)),INDEX(Outcomelist,MATCH(0,INDEX(COUNTIF(A$10:A79,Outcomelist),0,0),0))),"")</f>
        <v/>
      </c>
      <c r="B80" s="1062" t="str">
        <f>IFERROR(INDEX('ImpactOutcome_Import-Export'!D$7:D$204,MATCH($A80,'ImpactOutcome_Import-Export'!$B$7:$B$204,0)),"")</f>
        <v/>
      </c>
      <c r="C80" s="1063" t="str">
        <f>IF(B80="","",IFERROR(INDEX('ImpactOutcome_Import-Export'!F$7:F$17,MATCH($A80,'ImpactOutcome_Import-Export'!$B$7:$B$17,0)),""))</f>
        <v/>
      </c>
      <c r="D80" s="1064" t="str">
        <f>IF(B80="","",IFERROR(IF(INDEX('ImpactOutcome_Import-Export'!K$7:K$17,MATCH($A80,'ImpactOutcome_Import-Export'!$B$7:$B$17,0))="","",INDEX('ImpactOutcome_Import-Export'!K$7:K$17,MATCH($A80,'ImpactOutcome_Import-Export'!$B$7:$B$17,0))),""))</f>
        <v/>
      </c>
      <c r="E80" s="1065" t="str">
        <f>IF(B80="","",IFERROR(IF(INDEX('ImpactOutcome_Import-Export'!L$7:L$17,MATCH($A80,'ImpactOutcome_Import-Export'!$B$7:$B$17,0))="","",INDEX('ImpactOutcome_Import-Export'!L$7:L$17,MATCH($A80,'ImpactOutcome_Import-Export'!$B$7:$B$17,0))),""))</f>
        <v/>
      </c>
      <c r="F80" s="1066" t="str">
        <f>IF(B80="","",IFERROR(IF(INDEX('ImpactOutcome_Import-Export'!M$7:M$17,MATCH($A80,'ImpactOutcome_Import-Export'!$B$7:$B$17,0))="","",INDEX('ImpactOutcome_Import-Export'!M$7:M$17,MATCH($A80,'ImpactOutcome_Import-Export'!$B$7:$B$17,0))),""))</f>
        <v/>
      </c>
      <c r="G80" s="1066" t="str">
        <f>IF(B80="","",IFERROR(IF(INDEX('ImpactOutcome_Import-Export'!N$7:N$17,MATCH($A80,'ImpactOutcome_Import-Export'!$B$7:$B$17,0))="","",INDEX('ImpactOutcome_Import-Export'!N$7:N$17,MATCH($A80,'ImpactOutcome_Import-Export'!$B$7:$B$17,0))),""))</f>
        <v/>
      </c>
      <c r="H80" s="1067" t="str">
        <f>IF(B80="","",IFERROR(IF(INDEX('ImpactOutcome_Import-Export'!O$7:O$17,MATCH($A80,'ImpactOutcome_Import-Export'!$B$7:$B$17,0))="","",INDEX('ImpactOutcome_Import-Export'!O$7:O$17,MATCH($A80,'ImpactOutcome_Import-Export'!$B$7:$B$17,0))),""))</f>
        <v/>
      </c>
      <c r="I80" s="1065" t="str">
        <f>IF(B80="","",IFERROR(IF(INDEX('ImpactOutcome_Import-Export'!P$7:P$17,MATCH($A80,'ImpactOutcome_Import-Export'!$B$7:$B$17,0))="","",INDEX('ImpactOutcome_Import-Export'!P$7:P$17,MATCH($A80,'ImpactOutcome_Import-Export'!$B$7:$B$17,0))),""))</f>
        <v/>
      </c>
      <c r="J80" s="1068" t="str">
        <f>IF(B80="","",IFERROR(IF(INDEX('ImpactOutcome_Import-Export'!Q$7:Q$17,MATCH($A80,'ImpactOutcome_Import-Export'!$B$7:$B$17,0))="","",INDEX('ImpactOutcome_Import-Export'!Q$7:Q$17,MATCH($A80,'ImpactOutcome_Import-Export'!$B$7:$B$17,0))),""))</f>
        <v/>
      </c>
      <c r="K80" s="1065" t="str">
        <f>IF(B80="","",IFERROR(IF(INDEX('ImpactOutcome_Import-Export'!R$7:R$17,MATCH($A80,'ImpactOutcome_Import-Export'!$B$7:$B$17,0))="","",INDEX('ImpactOutcome_Import-Export'!R$7:R$17,MATCH($A80,'ImpactOutcome_Import-Export'!$B$7:$B$17,0))),""))</f>
        <v/>
      </c>
      <c r="L80" s="1155"/>
      <c r="M80" s="1155"/>
      <c r="N80" s="1156" t="str">
        <f t="shared" si="7"/>
        <v/>
      </c>
      <c r="O80" s="1157"/>
      <c r="P80" s="1148"/>
      <c r="Q80" s="1149"/>
      <c r="R80" s="1320" t="str">
        <f t="shared" si="8"/>
        <v/>
      </c>
      <c r="S80" s="1148"/>
      <c r="T80" s="1155"/>
      <c r="U80" s="1155"/>
      <c r="V80" s="1156" t="str">
        <f t="shared" si="9"/>
        <v/>
      </c>
      <c r="W80" s="1157"/>
      <c r="X80" s="1148"/>
      <c r="Y80" s="1149"/>
      <c r="Z80" s="1320" t="str">
        <f t="shared" si="10"/>
        <v/>
      </c>
      <c r="AA80" s="1155"/>
      <c r="AB80" s="1155"/>
      <c r="AC80" s="1156" t="str">
        <f t="shared" si="11"/>
        <v/>
      </c>
      <c r="AD80" s="1149"/>
      <c r="AE80" s="1150" t="str">
        <f t="shared" si="12"/>
        <v/>
      </c>
    </row>
  </sheetData>
  <sheetProtection algorithmName="SHA-512" hashValue="/BrCDBJxt75gSb32CZegoQIM2yNPWa5e7Op5applrOxJIXsDStYrRVSbHXokOtYfp0fIdVRADf5EeogJ/gfosA==" saltValue="0F+eRU4h26KYUcomv6bnlg==" spinCount="100000" sheet="1" formatColumns="0" formatRows="0" autoFilter="0"/>
  <autoFilter ref="B9:AE51" xr:uid="{00000000-0009-0000-0000-000004000000}">
    <filterColumn colId="2" showButton="0"/>
    <filterColumn colId="4" showButton="0"/>
    <filterColumn colId="5" showButton="0"/>
    <filterColumn colId="10" showButton="0"/>
    <filterColumn colId="11" showButton="0"/>
    <filterColumn colId="18" showButton="0"/>
    <filterColumn colId="19" showButton="0"/>
    <filterColumn colId="25" showButton="0"/>
    <filterColumn colId="26" showButton="0"/>
  </autoFilter>
  <mergeCells count="22">
    <mergeCell ref="AE9:AE10"/>
    <mergeCell ref="S9:S10"/>
    <mergeCell ref="T9:V9"/>
    <mergeCell ref="W9:W10"/>
    <mergeCell ref="X9:X10"/>
    <mergeCell ref="Y9:Y10"/>
    <mergeCell ref="R9:R10"/>
    <mergeCell ref="Z9:Z10"/>
    <mergeCell ref="AD9:AD10"/>
    <mergeCell ref="AA9:AC9"/>
    <mergeCell ref="B5:Y5"/>
    <mergeCell ref="D9:E9"/>
    <mergeCell ref="F9:H9"/>
    <mergeCell ref="I9:I10"/>
    <mergeCell ref="J9:J10"/>
    <mergeCell ref="L9:N9"/>
    <mergeCell ref="O9:O10"/>
    <mergeCell ref="P9:P10"/>
    <mergeCell ref="Q9:Q10"/>
    <mergeCell ref="K9:K10"/>
    <mergeCell ref="C9:C10"/>
    <mergeCell ref="B9:B10"/>
  </mergeCells>
  <dataValidations count="3">
    <dataValidation type="list" allowBlank="1" showInputMessage="1" showErrorMessage="1" sqref="W11:W80 O11:O80" xr:uid="{00000000-0002-0000-0400-000000000000}">
      <formula1>Year_of_result</formula1>
    </dataValidation>
    <dataValidation type="list" allowBlank="1" showInputMessage="1" showErrorMessage="1" sqref="X11:X80 P11:P80" xr:uid="{00000000-0002-0000-0400-000001000000}">
      <formula1>Source</formula1>
    </dataValidation>
    <dataValidation type="list" allowBlank="1" showInputMessage="1" showErrorMessage="1" sqref="S11:S80" xr:uid="{00000000-0002-0000-0400-000002000000}">
      <formula1>Verification_Method</formula1>
    </dataValidation>
  </dataValidations>
  <pageMargins left="0.7" right="0.7" top="0.75" bottom="0.75" header="0.3" footer="0.3"/>
  <pageSetup paperSize="8" scale="3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tabColor theme="0"/>
  </sheetPr>
  <dimension ref="A1:AM16"/>
  <sheetViews>
    <sheetView zoomScale="70" zoomScaleNormal="70" workbookViewId="0">
      <selection activeCell="W7" sqref="W7"/>
    </sheetView>
  </sheetViews>
  <sheetFormatPr baseColWidth="10" defaultColWidth="9.140625" defaultRowHeight="15.75" x14ac:dyDescent="0.25"/>
  <cols>
    <col min="1" max="1" width="16.140625" style="46" bestFit="1" customWidth="1"/>
    <col min="2" max="2" width="13" style="46" customWidth="1"/>
    <col min="4" max="4" width="41.140625" style="629" bestFit="1" customWidth="1"/>
    <col min="5" max="5" width="41.42578125" style="629" customWidth="1"/>
    <col min="6" max="6" width="62.140625" style="36" bestFit="1" customWidth="1"/>
    <col min="7" max="9" width="41.42578125" style="629" customWidth="1"/>
    <col min="10" max="10" width="36.85546875" style="629" customWidth="1"/>
    <col min="11" max="11" width="20.140625" style="629" bestFit="1" customWidth="1"/>
    <col min="12" max="12" width="10.85546875" style="629" customWidth="1"/>
    <col min="13" max="13" width="10.42578125" style="629" customWidth="1"/>
    <col min="14" max="14" width="10.140625" style="629" customWidth="1"/>
    <col min="15" max="15" width="10.42578125" style="629" customWidth="1"/>
    <col min="16" max="17" width="12.85546875" style="629" customWidth="1"/>
    <col min="18" max="18" width="15.85546875" style="629" customWidth="1"/>
    <col min="19" max="19" width="48.42578125" style="629" customWidth="1"/>
    <col min="20" max="20" width="20.140625" style="36" bestFit="1" customWidth="1"/>
    <col min="21" max="21" width="19.5703125" style="36" bestFit="1" customWidth="1"/>
    <col min="22" max="22" width="18.42578125" style="36" bestFit="1" customWidth="1"/>
    <col min="23" max="23" width="11.85546875" style="36" customWidth="1"/>
    <col min="24" max="24" width="11.140625" style="36" customWidth="1"/>
    <col min="25" max="25" width="42.140625" style="36" customWidth="1"/>
    <col min="26" max="29" width="9.140625" style="36"/>
    <col min="30" max="30" width="13.85546875" style="36" customWidth="1"/>
    <col min="31" max="31" width="13.42578125" style="36" customWidth="1"/>
    <col min="32" max="32" width="52.5703125" style="36" customWidth="1"/>
    <col min="33" max="33" width="11.85546875" style="36" customWidth="1"/>
    <col min="34" max="34" width="11.42578125" style="36" customWidth="1"/>
    <col min="35" max="35" width="11.85546875" style="36" customWidth="1"/>
    <col min="36" max="36" width="45.5703125" style="36" customWidth="1"/>
    <col min="37" max="37" width="41.85546875" style="36" customWidth="1"/>
    <col min="38" max="38" width="29" style="36" bestFit="1" customWidth="1"/>
    <col min="40" max="16384" width="9.140625" style="36"/>
  </cols>
  <sheetData>
    <row r="1" spans="1:39" ht="285" customHeight="1" x14ac:dyDescent="0.25">
      <c r="D1" s="1629" t="s">
        <v>58</v>
      </c>
      <c r="E1" s="1629"/>
      <c r="F1" s="1629"/>
      <c r="G1" s="638"/>
      <c r="H1" s="638"/>
      <c r="I1" s="638"/>
      <c r="J1" s="638"/>
      <c r="K1" s="638"/>
      <c r="L1" s="638"/>
      <c r="M1" s="638"/>
      <c r="N1" s="638"/>
      <c r="O1" s="638"/>
      <c r="P1" s="638"/>
      <c r="Q1" s="638"/>
      <c r="R1" s="638"/>
      <c r="S1" s="638"/>
    </row>
    <row r="2" spans="1:39" ht="16.5" thickBot="1" x14ac:dyDescent="0.3">
      <c r="H2" s="621"/>
      <c r="I2" s="621"/>
      <c r="S2" s="621"/>
      <c r="AK2" s="621"/>
    </row>
    <row r="3" spans="1:39" ht="28.5" customHeight="1" x14ac:dyDescent="0.25">
      <c r="A3" s="65"/>
      <c r="B3" s="1634" t="s">
        <v>57</v>
      </c>
      <c r="D3" s="634" t="s">
        <v>25</v>
      </c>
      <c r="E3" s="636" t="s">
        <v>26</v>
      </c>
      <c r="F3" s="1617" t="s">
        <v>77</v>
      </c>
      <c r="G3" s="632" t="s">
        <v>54</v>
      </c>
      <c r="H3" s="632" t="s">
        <v>55</v>
      </c>
      <c r="I3" s="632" t="s">
        <v>56</v>
      </c>
      <c r="J3" s="636" t="s">
        <v>27</v>
      </c>
      <c r="K3" s="636" t="s">
        <v>29</v>
      </c>
      <c r="L3" s="636"/>
      <c r="M3" s="636" t="s">
        <v>32</v>
      </c>
      <c r="N3" s="636"/>
      <c r="O3" s="636"/>
      <c r="P3" s="636" t="s">
        <v>36</v>
      </c>
      <c r="Q3" s="636" t="s">
        <v>37</v>
      </c>
      <c r="R3" s="636" t="s">
        <v>43</v>
      </c>
      <c r="S3" s="636" t="s">
        <v>42</v>
      </c>
      <c r="T3" s="1630" t="s">
        <v>38</v>
      </c>
      <c r="U3" s="1630"/>
      <c r="V3" s="1630"/>
      <c r="W3" s="1630" t="s">
        <v>39</v>
      </c>
      <c r="X3" s="1630" t="s">
        <v>40</v>
      </c>
      <c r="Y3" s="1630" t="s">
        <v>41</v>
      </c>
      <c r="Z3" s="1632" t="s">
        <v>44</v>
      </c>
      <c r="AA3" s="1632" t="s">
        <v>45</v>
      </c>
      <c r="AB3" s="1632"/>
      <c r="AC3" s="1632"/>
      <c r="AD3" s="1632" t="s">
        <v>39</v>
      </c>
      <c r="AE3" s="1632" t="s">
        <v>40</v>
      </c>
      <c r="AF3" s="1632" t="s">
        <v>46</v>
      </c>
      <c r="AG3" s="1636" t="s">
        <v>47</v>
      </c>
      <c r="AH3" s="1636"/>
      <c r="AI3" s="1636"/>
      <c r="AJ3" s="1607" t="s">
        <v>49</v>
      </c>
      <c r="AK3" s="1617" t="s">
        <v>52</v>
      </c>
      <c r="AL3" s="1617" t="s">
        <v>486</v>
      </c>
    </row>
    <row r="4" spans="1:39" ht="15.75" customHeight="1" x14ac:dyDescent="0.25">
      <c r="A4" s="65" t="s">
        <v>53</v>
      </c>
      <c r="B4" s="1634"/>
      <c r="D4" s="635"/>
      <c r="E4" s="637"/>
      <c r="F4" s="1635"/>
      <c r="G4" s="633"/>
      <c r="H4" s="633"/>
      <c r="I4" s="633"/>
      <c r="J4" s="637"/>
      <c r="K4" s="637" t="s">
        <v>30</v>
      </c>
      <c r="L4" s="637" t="s">
        <v>31</v>
      </c>
      <c r="M4" s="637" t="s">
        <v>33</v>
      </c>
      <c r="N4" s="637" t="s">
        <v>34</v>
      </c>
      <c r="O4" s="637" t="s">
        <v>35</v>
      </c>
      <c r="P4" s="637"/>
      <c r="Q4" s="637"/>
      <c r="R4" s="637"/>
      <c r="S4" s="637"/>
      <c r="T4" s="43" t="s">
        <v>33</v>
      </c>
      <c r="U4" s="43" t="s">
        <v>34</v>
      </c>
      <c r="V4" s="43" t="s">
        <v>35</v>
      </c>
      <c r="W4" s="1631"/>
      <c r="X4" s="1631"/>
      <c r="Y4" s="1631"/>
      <c r="Z4" s="1633"/>
      <c r="AA4" s="44" t="s">
        <v>33</v>
      </c>
      <c r="AB4" s="44" t="s">
        <v>34</v>
      </c>
      <c r="AC4" s="44" t="s">
        <v>35</v>
      </c>
      <c r="AD4" s="1633"/>
      <c r="AE4" s="1633"/>
      <c r="AF4" s="1633"/>
      <c r="AG4" s="45" t="s">
        <v>33</v>
      </c>
      <c r="AH4" s="45" t="s">
        <v>34</v>
      </c>
      <c r="AI4" s="45" t="s">
        <v>35</v>
      </c>
      <c r="AJ4" s="1637"/>
      <c r="AK4" s="1635"/>
      <c r="AL4" s="1635" t="s">
        <v>486</v>
      </c>
    </row>
    <row r="5" spans="1:39" ht="15.75" customHeight="1" x14ac:dyDescent="0.25">
      <c r="A5" s="622"/>
      <c r="B5" s="622"/>
      <c r="D5" s="622"/>
      <c r="E5" s="622"/>
      <c r="F5" s="643"/>
      <c r="G5" s="622"/>
      <c r="H5" s="622"/>
      <c r="I5" s="622"/>
      <c r="J5" s="622"/>
      <c r="K5" s="622"/>
      <c r="L5" s="622"/>
      <c r="M5" s="622"/>
      <c r="N5" s="622"/>
      <c r="O5" s="622"/>
      <c r="P5" s="622"/>
      <c r="Q5" s="622"/>
      <c r="R5" s="622"/>
      <c r="S5" s="622"/>
      <c r="T5" s="622"/>
      <c r="U5" s="622"/>
      <c r="V5" s="622"/>
      <c r="W5" s="622"/>
      <c r="X5" s="622"/>
      <c r="Y5" s="622"/>
      <c r="Z5" s="622"/>
      <c r="AA5" s="622"/>
      <c r="AB5" s="622"/>
      <c r="AC5" s="622"/>
      <c r="AD5" s="622"/>
      <c r="AE5" s="622"/>
      <c r="AF5" s="622"/>
      <c r="AG5" s="622"/>
      <c r="AH5" s="622"/>
      <c r="AI5" s="622"/>
      <c r="AJ5" s="622"/>
      <c r="AK5" s="622"/>
    </row>
    <row r="6" spans="1:39" ht="15.75" customHeight="1" x14ac:dyDescent="0.25">
      <c r="A6" s="1387" t="s">
        <v>203</v>
      </c>
      <c r="B6" s="1387"/>
      <c r="C6" s="1388">
        <v>-1</v>
      </c>
      <c r="D6" s="1387"/>
      <c r="E6" s="1387" t="s">
        <v>683</v>
      </c>
      <c r="F6" s="1378"/>
      <c r="G6" s="1387" t="s">
        <v>442</v>
      </c>
      <c r="H6" s="1387" t="s">
        <v>434</v>
      </c>
      <c r="I6" s="1387" t="s">
        <v>436</v>
      </c>
      <c r="J6" s="1387" t="s">
        <v>482</v>
      </c>
      <c r="K6" s="1387" t="s">
        <v>439</v>
      </c>
      <c r="L6" s="1387" t="s">
        <v>440</v>
      </c>
      <c r="M6" s="1387" t="s">
        <v>423</v>
      </c>
      <c r="N6" s="1387" t="s">
        <v>424</v>
      </c>
      <c r="O6" s="1387" t="s">
        <v>425</v>
      </c>
      <c r="P6" s="1387" t="s">
        <v>444</v>
      </c>
      <c r="Q6" s="1387" t="s">
        <v>37</v>
      </c>
      <c r="R6" s="1387" t="s">
        <v>484</v>
      </c>
      <c r="S6" s="1387" t="s">
        <v>438</v>
      </c>
      <c r="T6" s="1387" t="s">
        <v>430</v>
      </c>
      <c r="U6" s="1387" t="s">
        <v>431</v>
      </c>
      <c r="V6" s="1387" t="s">
        <v>432</v>
      </c>
      <c r="W6" s="1387" t="s">
        <v>451</v>
      </c>
      <c r="X6" s="1387" t="s">
        <v>450</v>
      </c>
      <c r="Y6" s="1387" t="s">
        <v>452</v>
      </c>
      <c r="Z6" s="1387" t="s">
        <v>456</v>
      </c>
      <c r="AA6" s="1387" t="s">
        <v>449</v>
      </c>
      <c r="AB6" s="1387" t="s">
        <v>427</v>
      </c>
      <c r="AC6" s="1387" t="s">
        <v>428</v>
      </c>
      <c r="AD6" s="1387" t="s">
        <v>457</v>
      </c>
      <c r="AE6" s="1387" t="s">
        <v>455</v>
      </c>
      <c r="AF6" s="1387" t="s">
        <v>453</v>
      </c>
      <c r="AG6" s="1387"/>
      <c r="AH6" s="1387"/>
      <c r="AI6" s="1387"/>
      <c r="AJ6" s="1387"/>
      <c r="AK6" s="1387"/>
      <c r="AL6" s="1369" t="s">
        <v>486</v>
      </c>
    </row>
    <row r="7" spans="1:39" hidden="1" x14ac:dyDescent="0.25">
      <c r="A7" s="1376"/>
      <c r="B7" s="1376" t="str">
        <f>IF(D7="","",C7&amp;D7)</f>
        <v/>
      </c>
      <c r="C7" s="1388">
        <f>C6+1</f>
        <v>0</v>
      </c>
      <c r="D7" s="1369" t="str">
        <f>IF(A7&lt;&gt;"","Impact","")</f>
        <v/>
      </c>
      <c r="E7" s="1384" t="s">
        <v>682</v>
      </c>
      <c r="F7" s="1369" t="str">
        <f>IF(LangOffset=0,CONCATENATE(E7&amp;G7),IF(LangOffset=1,CONCATENATE(H7&amp;J7),IF(LangOffset=2,I7&amp;J7)))</f>
        <v>[Impact Indicator Name ES][Custom Impact Indicator Local]</v>
      </c>
      <c r="G7" s="1384" t="s">
        <v>441</v>
      </c>
      <c r="H7" s="1384" t="s">
        <v>433</v>
      </c>
      <c r="I7" s="1384" t="s">
        <v>435</v>
      </c>
      <c r="J7" s="1384" t="s">
        <v>481</v>
      </c>
      <c r="K7" s="1384" t="s">
        <v>102</v>
      </c>
      <c r="L7" s="1384" t="s">
        <v>103</v>
      </c>
      <c r="M7" s="1389" t="s">
        <v>90</v>
      </c>
      <c r="N7" s="1383" t="s">
        <v>91</v>
      </c>
      <c r="O7" s="1390" t="s">
        <v>92</v>
      </c>
      <c r="P7" s="1384" t="s">
        <v>443</v>
      </c>
      <c r="Q7" s="1391" t="s">
        <v>445</v>
      </c>
      <c r="R7" s="1384" t="s">
        <v>483</v>
      </c>
      <c r="S7" s="1384" t="s">
        <v>437</v>
      </c>
      <c r="T7" s="1389" t="str">
        <f>IFERROR(IF(INDEX('Impact Outcome Indicators_1A'!L$11:L$80,MATCH('ImpactOutcome_Import-Export'!$B7,'Impact Outcome Indicators_1A'!$A$11:$A$80,0))="","",INDEX('Impact Outcome Indicators_1A'!L$11:L$80,MATCH('ImpactOutcome_Import-Export'!$B7,'Impact Outcome Indicators_1A'!$A$11:$A$80,0))),"")</f>
        <v/>
      </c>
      <c r="U7" s="1383" t="str">
        <f>IFERROR(IF(INDEX('Impact Outcome Indicators_1A'!M$11:M$80,MATCH('ImpactOutcome_Import-Export'!$B7,'Impact Outcome Indicators_1A'!$A$11:$A$80,0))="","",INDEX('Impact Outcome Indicators_1A'!M$11:M$80,MATCH('ImpactOutcome_Import-Export'!$B7,'Impact Outcome Indicators_1A'!$A$11:$A$80,0))),"")</f>
        <v/>
      </c>
      <c r="V7" s="1390" t="str">
        <f>IFERROR(IF(INDEX('Impact Outcome Indicators_1A'!N$11:N$80,MATCH('ImpactOutcome_Import-Export'!$B7,'Impact Outcome Indicators_1A'!$A$11:$A$80,0))="","",INDEX('Impact Outcome Indicators_1A'!N$11:N$80,MATCH('ImpactOutcome_Import-Export'!$B7,'Impact Outcome Indicators_1A'!$A$11:$A$80,0))),"")</f>
        <v/>
      </c>
      <c r="W7" s="1384" t="str">
        <f>IFERROR(IF(INDEX('Impact Outcome Indicators_1A'!O$11:O$80,MATCH('ImpactOutcome_Import-Export'!$B7,'Impact Outcome Indicators_1A'!$A$11:$A$80,0))="","",INDEX('Impact Outcome Indicators_1A'!O$11:O$80,MATCH('ImpactOutcome_Import-Export'!$B7,'Impact Outcome Indicators_1A'!$A$11:$A$80,0))),"")</f>
        <v/>
      </c>
      <c r="X7" s="1384" t="str">
        <f>IFERROR(IF(INDEX('Impact Outcome Indicators_1A'!P$11:P$80,MATCH('ImpactOutcome_Import-Export'!$B7,'Impact Outcome Indicators_1A'!$A$11:$A$80,0))="","",INDEX('Impact Outcome Indicators_1A'!P$11:P$80,MATCH('ImpactOutcome_Import-Export'!$B7,'Impact Outcome Indicators_1A'!$A$11:$A$80,0))),"")</f>
        <v/>
      </c>
      <c r="Y7" s="1384" t="str">
        <f>IFERROR(IF(INDEX('Impact Outcome Indicators_1A'!Q$11:Q$80,MATCH('ImpactOutcome_Import-Export'!$B7,'Impact Outcome Indicators_1A'!$A$11:$A$80,0))="","",INDEX('Impact Outcome Indicators_1A'!Q$11:Q$80,MATCH('ImpactOutcome_Import-Export'!$B7,'Impact Outcome Indicators_1A'!$A$11:$A$80,0))),"")</f>
        <v/>
      </c>
      <c r="Z7" s="1384" t="str">
        <f>IFERROR(IF(INDEX('Impact Outcome Indicators_1A'!S$11:S$80,MATCH('ImpactOutcome_Import-Export'!$B7,'Impact Outcome Indicators_1A'!$A$11:$A$80,0))="","",INDEX('Impact Outcome Indicators_1A'!S$11:S$80,MATCH('ImpactOutcome_Import-Export'!$B7,'Impact Outcome Indicators_1A'!$A$11:$A$80,0))),"")</f>
        <v/>
      </c>
      <c r="AA7" s="1389" t="str">
        <f>IFERROR(IF(INDEX('Impact Outcome Indicators_1A'!T$11:T$80,MATCH('ImpactOutcome_Import-Export'!$B7,'Impact Outcome Indicators_1A'!$A$11:$A$80,0))="","",INDEX('Impact Outcome Indicators_1A'!T$11:T$80,MATCH('ImpactOutcome_Import-Export'!$B7,'Impact Outcome Indicators_1A'!$A$11:$A$80,0))),"")</f>
        <v/>
      </c>
      <c r="AB7" s="1383" t="str">
        <f>IFERROR(IF(INDEX('Impact Outcome Indicators_1A'!U$11:U$80,MATCH('ImpactOutcome_Import-Export'!$B7,'Impact Outcome Indicators_1A'!$A$11:$A$80,0))="","",INDEX('Impact Outcome Indicators_1A'!U$11:U$80,MATCH('ImpactOutcome_Import-Export'!$B7,'Impact Outcome Indicators_1A'!$A$11:$A$80,0))),"")</f>
        <v/>
      </c>
      <c r="AC7" s="1390" t="str">
        <f>IFERROR(IF(INDEX('Impact Outcome Indicators_1A'!V$11:V$80,MATCH('ImpactOutcome_Import-Export'!$B7,'Impact Outcome Indicators_1A'!$A$11:$A$80,0))="","",INDEX('Impact Outcome Indicators_1A'!V$11:V$80,MATCH('ImpactOutcome_Import-Export'!$B7,'Impact Outcome Indicators_1A'!$A$11:$A$80,0))),"")</f>
        <v/>
      </c>
      <c r="AD7" s="1384" t="str">
        <f>IFERROR(IF(INDEX('Impact Outcome Indicators_1A'!W$11:W$80,MATCH('ImpactOutcome_Import-Export'!$B7,'Impact Outcome Indicators_1A'!$A$11:$A$80,0))="","",INDEX('Impact Outcome Indicators_1A'!W$11:W$80,MATCH('ImpactOutcome_Import-Export'!$B7,'Impact Outcome Indicators_1A'!$A$11:$A$80,0))),"")</f>
        <v/>
      </c>
      <c r="AE7" s="1384" t="str">
        <f>IFERROR(IF(INDEX('Impact Outcome Indicators_1A'!X$11:X$80,MATCH('ImpactOutcome_Import-Export'!$B7,'Impact Outcome Indicators_1A'!$A$11:$A$80,0))="","",INDEX('Impact Outcome Indicators_1A'!X$11:X$80,MATCH('ImpactOutcome_Import-Export'!$B7,'Impact Outcome Indicators_1A'!$A$11:$A$80,0))),"")</f>
        <v/>
      </c>
      <c r="AF7" s="1384" t="str">
        <f>IFERROR(IF(INDEX('Impact Outcome Indicators_1A'!Y$11:Y$80,MATCH('ImpactOutcome_Import-Export'!$B7,'Impact Outcome Indicators_1A'!$A$11:$A$80,0))="","",INDEX('Impact Outcome Indicators_1A'!Y$11:Y$80,MATCH('ImpactOutcome_Import-Export'!$B7,'Impact Outcome Indicators_1A'!$A$11:$A$80,0))),"")</f>
        <v/>
      </c>
      <c r="AG7" s="1369"/>
      <c r="AH7" s="1369"/>
      <c r="AI7" s="1369"/>
      <c r="AJ7" s="1369"/>
      <c r="AK7" s="1369" t="str">
        <f>IFERROR(INDEX('Impact Outcome Indicators_1A'!AE$11:AE$80,MATCH('ImpactOutcome_Import-Export'!$B7,'Impact Outcome Indicators_1A'!$A$11:$A$80,0)),"")</f>
        <v/>
      </c>
      <c r="AL7" s="1383" t="s">
        <v>485</v>
      </c>
    </row>
    <row r="8" spans="1:39" s="629" customFormat="1" ht="195.75" x14ac:dyDescent="0.25">
      <c r="A8" s="1376" t="s">
        <v>2368</v>
      </c>
      <c r="B8" s="1376" t="str">
        <f t="shared" ref="B8:B10" si="0">IF(D8="","",C8&amp;D8)</f>
        <v>1Impact</v>
      </c>
      <c r="C8" s="1388">
        <f t="shared" ref="C8:C10" si="1">C7+1</f>
        <v>1</v>
      </c>
      <c r="D8" s="1369" t="str">
        <f t="shared" ref="D8:D10" si="2">IF(A8&lt;&gt;"","Impact","")</f>
        <v>Impact</v>
      </c>
      <c r="E8" s="1384" t="s">
        <v>2369</v>
      </c>
      <c r="F8" s="1369" t="str">
        <f>IF(LangOffset=0,CONCATENATE(E8&amp;G8),IF(LangOffset=1,CONCATENATE(H8&amp;J8),IF(LangOffset=2,I8&amp;J8)))</f>
        <v>TB I-4(M): Prevalencia de RR-TB y/o MDR-TB en los nuevos casos de TB:  Proporción de nuevos casos de TB con RR-TB y/o MDR-TB</v>
      </c>
      <c r="G8" s="1384"/>
      <c r="H8" s="1384" t="s">
        <v>2370</v>
      </c>
      <c r="I8" s="1384" t="s">
        <v>2371</v>
      </c>
      <c r="J8" s="1384"/>
      <c r="K8" s="1384" t="s">
        <v>147</v>
      </c>
      <c r="L8" s="1384" t="s">
        <v>2210</v>
      </c>
      <c r="M8" s="1389"/>
      <c r="N8" s="1383"/>
      <c r="O8" s="1390">
        <v>8.8000000000000007</v>
      </c>
      <c r="P8" s="1384" t="s">
        <v>2213</v>
      </c>
      <c r="Q8" s="1391">
        <v>44256</v>
      </c>
      <c r="R8" s="1384"/>
      <c r="S8" s="1386" t="s">
        <v>2372</v>
      </c>
      <c r="T8" s="1389">
        <f>IFERROR(IF(INDEX('Impact Outcome Indicators_1A'!L$11:L$80,MATCH('ImpactOutcome_Import-Export'!$B8,'Impact Outcome Indicators_1A'!$A$11:$A$80,0))="","",INDEX('Impact Outcome Indicators_1A'!L$11:L$80,MATCH('ImpactOutcome_Import-Export'!$B8,'Impact Outcome Indicators_1A'!$A$11:$A$80,0))),"")</f>
        <v>998</v>
      </c>
      <c r="U8" s="1383">
        <f>IFERROR(IF(INDEX('Impact Outcome Indicators_1A'!M$11:M$80,MATCH('ImpactOutcome_Import-Export'!$B8,'Impact Outcome Indicators_1A'!$A$11:$A$80,0))="","",INDEX('Impact Outcome Indicators_1A'!M$11:M$80,MATCH('ImpactOutcome_Import-Export'!$B8,'Impact Outcome Indicators_1A'!$A$11:$A$80,0))),"")</f>
        <v>8658</v>
      </c>
      <c r="V8" s="1390">
        <f>IFERROR(IF(INDEX('Impact Outcome Indicators_1A'!N$11:N$80,MATCH('ImpactOutcome_Import-Export'!$B8,'Impact Outcome Indicators_1A'!$A$11:$A$80,0))="","",INDEX('Impact Outcome Indicators_1A'!N$11:N$80,MATCH('ImpactOutcome_Import-Export'!$B8,'Impact Outcome Indicators_1A'!$A$11:$A$80,0))),"")</f>
        <v>11.526911526911526</v>
      </c>
      <c r="W8" s="1384">
        <f>IFERROR(IF(INDEX('Impact Outcome Indicators_1A'!O$11:O$80,MATCH('ImpactOutcome_Import-Export'!$B8,'Impact Outcome Indicators_1A'!$A$11:$A$80,0))="","",INDEX('Impact Outcome Indicators_1A'!O$11:O$80,MATCH('ImpactOutcome_Import-Export'!$B8,'Impact Outcome Indicators_1A'!$A$11:$A$80,0))),"")</f>
        <v>2020</v>
      </c>
      <c r="X8" s="1384" t="str">
        <f>IFERROR(IF(INDEX('Impact Outcome Indicators_1A'!P$11:P$80,MATCH('ImpactOutcome_Import-Export'!$B8,'Impact Outcome Indicators_1A'!$A$11:$A$80,0))="","",INDEX('Impact Outcome Indicators_1A'!P$11:P$80,MATCH('ImpactOutcome_Import-Export'!$B8,'Impact Outcome Indicators_1A'!$A$11:$A$80,0))),"")</f>
        <v>R&amp;R TB system, yearly management report </v>
      </c>
      <c r="Y8" s="1384" t="str">
        <f>IFERROR(IF(INDEX('Impact Outcome Indicators_1A'!Q$11:Q$80,MATCH('ImpactOutcome_Import-Export'!$B8,'Impact Outcome Indicators_1A'!$A$11:$A$80,0))="","",INDEX('Impact Outcome Indicators_1A'!Q$11:Q$80,MATCH('ImpactOutcome_Import-Export'!$B8,'Impact Outcome Indicators_1A'!$A$11:$A$80,0))),"")</f>
        <v xml:space="preserve">Fuente: Dirección de Prevención y Control de Tuberculosis (DPCTB - MINSA). 
Información preliminar 
Los resultados corresponden al periodo enero - diciembre 2020 de acuerdo a lo registrado en el SIGTB.
De acuerdo a la Norma Técnica de tuberculosis del Perú, la TB resistente a medicamentos (TB DR) se clasifica de la siguiente manera: 
- TB resistente a Isoniacida (H), si la resistencia es a isoniacida, pero no a rifampicina
- TB resistente a rifampicina (R), si la resistencia es a rifampicina, pero no a isoniacida
- TB multidrogorresistente (TB MDR), si la resistencia es a H y R
- TB extensamente resistente (TB XDR), si además de H y R, es resistente a una fluoroquinolona y a un inyectable de segunda línea.
Las Pruebas de sensibilidad (PS) a medicamentos anti tuberculosis: Son ensayos in vitro que sirven para detectar la resistencia a medicamentos antituberculosis. Se denominan PS directas cuando se realizan a partir de las muestras clínicas (por ejemplo, esputo); y PS indirectas cuando requieren cultivo para aislar la Micobacteria (Norma Técnica, 2018).
Desde el año 2008 en el país se presenta un incremento de las pruebas de sensibilidad rápida (PSR) para detectar resistencia a H y R. Este incremento significativo ha permitido que las PSR contribuyan con la detección precoz de un mayor número de casos de TB DR y en el incremento de pacientes que han tenido acceso oportuno a medicamentos de segunda línea. 
Según Global Report OMS-2018, Perú representa el 70% de mayor accesibilidad a las PS en comparación a los demás países de América. Ésta mayor accesibilidad es muy alentadora para el diagnóstico de nuevos casos de TB y el tratamiento oportuno.
El acceso a las pruebas de sensibilidad ha permitido que los afectados por TB reciban el tratamiento acorde a su patrón de sensibilidad acortando los tiempos de demora; sin embargo, esto también ha ocasionado tener un incremento de casos de TB MDR y XDR al evidenciar su patrón de sensibilidad (DPCTB – MINSA, 2017). 
En el 2017, Lima Metropolitana y el Callao reportaron el 85% de los casos de TB MDR y el 92% de los casos de TB XDR; entre las causas identificadas se encuentran la baja adherencia de tratamiento, alta transmisión de TB en la comunidad, pobre control de infecciones en los establecimientos de salud y el manejo inadecuado de las comorbilidades (TB-Diabetes y TB-VIH). Esta situación se agrava en las instituciones con población cerrada como los establecimientos penitenciarios y las instituciones armadas (Ejército, Marina de Guerra y Fuerza Aérea). (DPCTB – MINSA, 2017).
En el año 2020, en general, ha habido menos personas a quienes se les aplicó prueba de sensibilidad debido a la pandemia COVID 19, debido a los esfuerzos realizados para diagnosticar TB resistente hay más casos identificados, en relación al año 2019. Sin embargo, hay que tener en cuenta que los diagnósticos realizados con la prueba molecular Xpert permite la detección de TB resistente siempre que esta resistencia sea a rifampicina.
</v>
      </c>
      <c r="Z8" s="1384" t="str">
        <f>IFERROR(IF(INDEX('Impact Outcome Indicators_1A'!S$11:S$80,MATCH('ImpactOutcome_Import-Export'!$B8,'Impact Outcome Indicators_1A'!$A$11:$A$80,0))="","",INDEX('Impact Outcome Indicators_1A'!S$11:S$80,MATCH('ImpactOutcome_Import-Export'!$B8,'Impact Outcome Indicators_1A'!$A$11:$A$80,0))),"")</f>
        <v/>
      </c>
      <c r="AA8" s="1389" t="str">
        <f>IFERROR(IF(INDEX('Impact Outcome Indicators_1A'!T$11:T$80,MATCH('ImpactOutcome_Import-Export'!$B8,'Impact Outcome Indicators_1A'!$A$11:$A$80,0))="","",INDEX('Impact Outcome Indicators_1A'!T$11:T$80,MATCH('ImpactOutcome_Import-Export'!$B8,'Impact Outcome Indicators_1A'!$A$11:$A$80,0))),"")</f>
        <v/>
      </c>
      <c r="AB8" s="1383" t="str">
        <f>IFERROR(IF(INDEX('Impact Outcome Indicators_1A'!U$11:U$80,MATCH('ImpactOutcome_Import-Export'!$B8,'Impact Outcome Indicators_1A'!$A$11:$A$80,0))="","",INDEX('Impact Outcome Indicators_1A'!U$11:U$80,MATCH('ImpactOutcome_Import-Export'!$B8,'Impact Outcome Indicators_1A'!$A$11:$A$80,0))),"")</f>
        <v/>
      </c>
      <c r="AC8" s="1390" t="str">
        <f>IFERROR(IF(INDEX('Impact Outcome Indicators_1A'!V$11:V$80,MATCH('ImpactOutcome_Import-Export'!$B8,'Impact Outcome Indicators_1A'!$A$11:$A$80,0))="","",INDEX('Impact Outcome Indicators_1A'!V$11:V$80,MATCH('ImpactOutcome_Import-Export'!$B8,'Impact Outcome Indicators_1A'!$A$11:$A$80,0))),"")</f>
        <v/>
      </c>
      <c r="AD8" s="1384" t="str">
        <f>IFERROR(IF(INDEX('Impact Outcome Indicators_1A'!W$11:W$80,MATCH('ImpactOutcome_Import-Export'!$B8,'Impact Outcome Indicators_1A'!$A$11:$A$80,0))="","",INDEX('Impact Outcome Indicators_1A'!W$11:W$80,MATCH('ImpactOutcome_Import-Export'!$B8,'Impact Outcome Indicators_1A'!$A$11:$A$80,0))),"")</f>
        <v/>
      </c>
      <c r="AE8" s="1384" t="str">
        <f>IFERROR(IF(INDEX('Impact Outcome Indicators_1A'!X$11:X$80,MATCH('ImpactOutcome_Import-Export'!$B8,'Impact Outcome Indicators_1A'!$A$11:$A$80,0))="","",INDEX('Impact Outcome Indicators_1A'!X$11:X$80,MATCH('ImpactOutcome_Import-Export'!$B8,'Impact Outcome Indicators_1A'!$A$11:$A$80,0))),"")</f>
        <v/>
      </c>
      <c r="AF8" s="1384" t="str">
        <f>IFERROR(IF(INDEX('Impact Outcome Indicators_1A'!Y$11:Y$80,MATCH('ImpactOutcome_Import-Export'!$B8,'Impact Outcome Indicators_1A'!$A$11:$A$80,0))="","",INDEX('Impact Outcome Indicators_1A'!Y$11:Y$80,MATCH('ImpactOutcome_Import-Export'!$B8,'Impact Outcome Indicators_1A'!$A$11:$A$80,0))),"")</f>
        <v/>
      </c>
      <c r="AG8" s="1369"/>
      <c r="AH8" s="1369"/>
      <c r="AI8" s="1369"/>
      <c r="AJ8" s="1369"/>
      <c r="AK8" s="1369" t="str">
        <f>IFERROR(INDEX('Impact Outcome Indicators_1A'!AE$11:AE$80,MATCH('ImpactOutcome_Import-Export'!$B8,'Impact Outcome Indicators_1A'!$A$11:$A$80,0)),"")</f>
        <v>No Results Reported</v>
      </c>
      <c r="AL8" s="1383">
        <v>2</v>
      </c>
      <c r="AM8" s="1267"/>
    </row>
    <row r="9" spans="1:39" s="629" customFormat="1" ht="75.75" x14ac:dyDescent="0.25">
      <c r="A9" s="1376" t="s">
        <v>2373</v>
      </c>
      <c r="B9" s="1376" t="str">
        <f t="shared" si="0"/>
        <v>2Impact</v>
      </c>
      <c r="C9" s="1388">
        <f t="shared" si="1"/>
        <v>2</v>
      </c>
      <c r="D9" s="1369" t="str">
        <f t="shared" si="2"/>
        <v>Impact</v>
      </c>
      <c r="E9" s="1384" t="s">
        <v>2374</v>
      </c>
      <c r="F9" s="1369" t="str">
        <f>IF(LangOffset=0,CONCATENATE(E9&amp;G9),IF(LangOffset=1,CONCATENATE(H9&amp;J9),IF(LangOffset=2,I9&amp;J9)))</f>
        <v>TB I-3(M): Tasa de mortalidad de la tuberculosis por 100,000 habitantes</v>
      </c>
      <c r="G9" s="1384"/>
      <c r="H9" s="1384" t="s">
        <v>2375</v>
      </c>
      <c r="I9" s="1384" t="s">
        <v>2376</v>
      </c>
      <c r="J9" s="1384"/>
      <c r="K9" s="1384" t="s">
        <v>2377</v>
      </c>
      <c r="L9" s="1384" t="s">
        <v>2210</v>
      </c>
      <c r="M9" s="1389">
        <v>6.7</v>
      </c>
      <c r="N9" s="1383"/>
      <c r="O9" s="1390"/>
      <c r="P9" s="1384" t="s">
        <v>2213</v>
      </c>
      <c r="Q9" s="1391">
        <v>44256</v>
      </c>
      <c r="R9" s="1384"/>
      <c r="S9" s="1386" t="s">
        <v>2378</v>
      </c>
      <c r="T9" s="1389">
        <f>IFERROR(IF(INDEX('Impact Outcome Indicators_1A'!L$11:L$80,MATCH('ImpactOutcome_Import-Export'!$B9,'Impact Outcome Indicators_1A'!$A$11:$A$80,0))="","",INDEX('Impact Outcome Indicators_1A'!L$11:L$80,MATCH('ImpactOutcome_Import-Export'!$B9,'Impact Outcome Indicators_1A'!$A$11:$A$80,0))),"")</f>
        <v>3.2</v>
      </c>
      <c r="U9" s="1383" t="str">
        <f>IFERROR(IF(INDEX('Impact Outcome Indicators_1A'!M$11:M$80,MATCH('ImpactOutcome_Import-Export'!$B9,'Impact Outcome Indicators_1A'!$A$11:$A$80,0))="","",INDEX('Impact Outcome Indicators_1A'!M$11:M$80,MATCH('ImpactOutcome_Import-Export'!$B9,'Impact Outcome Indicators_1A'!$A$11:$A$80,0))),"")</f>
        <v/>
      </c>
      <c r="V9" s="1390" t="str">
        <f>IFERROR(IF(INDEX('Impact Outcome Indicators_1A'!N$11:N$80,MATCH('ImpactOutcome_Import-Export'!$B9,'Impact Outcome Indicators_1A'!$A$11:$A$80,0))="","",INDEX('Impact Outcome Indicators_1A'!N$11:N$80,MATCH('ImpactOutcome_Import-Export'!$B9,'Impact Outcome Indicators_1A'!$A$11:$A$80,0))),"")</f>
        <v/>
      </c>
      <c r="W9" s="1384">
        <f>IFERROR(IF(INDEX('Impact Outcome Indicators_1A'!O$11:O$80,MATCH('ImpactOutcome_Import-Export'!$B9,'Impact Outcome Indicators_1A'!$A$11:$A$80,0))="","",INDEX('Impact Outcome Indicators_1A'!O$11:O$80,MATCH('ImpactOutcome_Import-Export'!$B9,'Impact Outcome Indicators_1A'!$A$11:$A$80,0))),"")</f>
        <v>2020</v>
      </c>
      <c r="X9" s="1384" t="str">
        <f>IFERROR(IF(INDEX('Impact Outcome Indicators_1A'!P$11:P$80,MATCH('ImpactOutcome_Import-Export'!$B9,'Impact Outcome Indicators_1A'!$A$11:$A$80,0))="","",INDEX('Impact Outcome Indicators_1A'!P$11:P$80,MATCH('ImpactOutcome_Import-Export'!$B9,'Impact Outcome Indicators_1A'!$A$11:$A$80,0))),"")</f>
        <v>R&amp;R TB system, yearly management report </v>
      </c>
      <c r="Y9" s="1384" t="str">
        <f>IFERROR(IF(INDEX('Impact Outcome Indicators_1A'!Q$11:Q$80,MATCH('ImpactOutcome_Import-Export'!$B9,'Impact Outcome Indicators_1A'!$A$11:$A$80,0))="","",INDEX('Impact Outcome Indicators_1A'!Q$11:Q$80,MATCH('ImpactOutcome_Import-Export'!$B9,'Impact Outcome Indicators_1A'!$A$11:$A$80,0))),"")</f>
        <v xml:space="preserve">Fuente: Dirección de Prevención y Control de Tuberculosis (DPCTB - MINSA). 
Información preliminar 
Los resultados corresponden al periodo enero - diciembre 2020 de acuerdo a lo registrado en el SIGTB.
Numerador: Número de muertes por TB de todas las formas en personas VIH negativas en tratamiento x 100,000 habitantes. 
El cálculo, para el 2020, corresponde a: 1049/32625948 x 100000 = 3.2
El país cuenta con información de muertes por TB por Hechos Vitales hasta el 2016. La DPCTB – MINSA notifica las defunciones durante el tratamiento (por cualquier causa), y se calcula como sustituto de la tasa de mortalidad por cada 100 mil habitantes. De acuerdo al marco de desempeño del Proyecto se ha considerado tener en cuenta este dato para los reportes. 
La mortalidad generalmente se expresa en un año y se establece a través de la relación de defunciones y la población total. De acuerdo al marco de desempeño se estableció una meta anual de 6.7 por 100, 000 habitantes, para el reporte del 2020, y el valor reportado es de 3.2.
De acuerdo al documento Análisis de la Situación Epidemiológica de la TB en el Perú del año 2015, existe la tendencia a disminuir la tasa mortalidad por TB en Perú ya que se alcanzó la meta de reducir a la mitad la mortalidad por TB respecto al año 1990, con una disminución estimada del 71%, de 34 muertes por TB por cada 100 mil habitantes en el año 1990 a una 9.8 para el año 2012. 
El país en los últimos años ha fortalecido el tratamiento de la TB sensible y TB resistente a través de innovaciones en los esquemas de tratamiento, estandarización y optimización de los tiempos de diagnóstico e inicio de tratamiento y simplificación del proceso de atención para acceder a medicamentos de segunda línea, a través de los Comités de Retratamiento Regionales y en el ámbito nacional.
Actualmente, de acuerdo a las nuevas guías de la OMS están ingresando los tratamientos orales para la TB MDR con nuevas drogas como Bedaquilina, Delamanid, que de acuerdo a estudios permitirían reducir el tiempo de tratamiento y mejorar el éxito en el tratamiento.
En el indicador se refleja una reducción de muertes por tuberculosis en el año 2020, esto podría explicarse porque debido a la pandemia producida por el COVID 19 podría existir un subregistro en el sistema de información. En el país, se ha estado reportando diferencias en la cantidad de muertes de acuerdo a los registros del sector salud en el Sistema Informático Nacional de Defunciones (SINADEF). 
</v>
      </c>
      <c r="Z9" s="1384" t="str">
        <f>IFERROR(IF(INDEX('Impact Outcome Indicators_1A'!S$11:S$80,MATCH('ImpactOutcome_Import-Export'!$B9,'Impact Outcome Indicators_1A'!$A$11:$A$80,0))="","",INDEX('Impact Outcome Indicators_1A'!S$11:S$80,MATCH('ImpactOutcome_Import-Export'!$B9,'Impact Outcome Indicators_1A'!$A$11:$A$80,0))),"")</f>
        <v/>
      </c>
      <c r="AA9" s="1389" t="str">
        <f>IFERROR(IF(INDEX('Impact Outcome Indicators_1A'!T$11:T$80,MATCH('ImpactOutcome_Import-Export'!$B9,'Impact Outcome Indicators_1A'!$A$11:$A$80,0))="","",INDEX('Impact Outcome Indicators_1A'!T$11:T$80,MATCH('ImpactOutcome_Import-Export'!$B9,'Impact Outcome Indicators_1A'!$A$11:$A$80,0))),"")</f>
        <v/>
      </c>
      <c r="AB9" s="1383" t="str">
        <f>IFERROR(IF(INDEX('Impact Outcome Indicators_1A'!U$11:U$80,MATCH('ImpactOutcome_Import-Export'!$B9,'Impact Outcome Indicators_1A'!$A$11:$A$80,0))="","",INDEX('Impact Outcome Indicators_1A'!U$11:U$80,MATCH('ImpactOutcome_Import-Export'!$B9,'Impact Outcome Indicators_1A'!$A$11:$A$80,0))),"")</f>
        <v/>
      </c>
      <c r="AC9" s="1390" t="str">
        <f>IFERROR(IF(INDEX('Impact Outcome Indicators_1A'!V$11:V$80,MATCH('ImpactOutcome_Import-Export'!$B9,'Impact Outcome Indicators_1A'!$A$11:$A$80,0))="","",INDEX('Impact Outcome Indicators_1A'!V$11:V$80,MATCH('ImpactOutcome_Import-Export'!$B9,'Impact Outcome Indicators_1A'!$A$11:$A$80,0))),"")</f>
        <v/>
      </c>
      <c r="AD9" s="1384" t="str">
        <f>IFERROR(IF(INDEX('Impact Outcome Indicators_1A'!W$11:W$80,MATCH('ImpactOutcome_Import-Export'!$B9,'Impact Outcome Indicators_1A'!$A$11:$A$80,0))="","",INDEX('Impact Outcome Indicators_1A'!W$11:W$80,MATCH('ImpactOutcome_Import-Export'!$B9,'Impact Outcome Indicators_1A'!$A$11:$A$80,0))),"")</f>
        <v/>
      </c>
      <c r="AE9" s="1384" t="str">
        <f>IFERROR(IF(INDEX('Impact Outcome Indicators_1A'!X$11:X$80,MATCH('ImpactOutcome_Import-Export'!$B9,'Impact Outcome Indicators_1A'!$A$11:$A$80,0))="","",INDEX('Impact Outcome Indicators_1A'!X$11:X$80,MATCH('ImpactOutcome_Import-Export'!$B9,'Impact Outcome Indicators_1A'!$A$11:$A$80,0))),"")</f>
        <v/>
      </c>
      <c r="AF9" s="1384" t="str">
        <f>IFERROR(IF(INDEX('Impact Outcome Indicators_1A'!Y$11:Y$80,MATCH('ImpactOutcome_Import-Export'!$B9,'Impact Outcome Indicators_1A'!$A$11:$A$80,0))="","",INDEX('Impact Outcome Indicators_1A'!Y$11:Y$80,MATCH('ImpactOutcome_Import-Export'!$B9,'Impact Outcome Indicators_1A'!$A$11:$A$80,0))),"")</f>
        <v/>
      </c>
      <c r="AG9" s="1369"/>
      <c r="AH9" s="1369"/>
      <c r="AI9" s="1369"/>
      <c r="AJ9" s="1369"/>
      <c r="AK9" s="1369" t="str">
        <f>IFERROR(INDEX('Impact Outcome Indicators_1A'!AE$11:AE$80,MATCH('ImpactOutcome_Import-Export'!$B9,'Impact Outcome Indicators_1A'!$A$11:$A$80,0)),"")</f>
        <v>No Results Reported</v>
      </c>
      <c r="AL9" s="1383">
        <v>1</v>
      </c>
      <c r="AM9" s="1267"/>
    </row>
    <row r="10" spans="1:39" s="629" customFormat="1" ht="75.75" x14ac:dyDescent="0.25">
      <c r="A10" s="1376" t="s">
        <v>2379</v>
      </c>
      <c r="B10" s="1376" t="str">
        <f t="shared" si="0"/>
        <v>3Impact</v>
      </c>
      <c r="C10" s="1388">
        <f t="shared" si="1"/>
        <v>3</v>
      </c>
      <c r="D10" s="1369" t="str">
        <f t="shared" si="2"/>
        <v>Impact</v>
      </c>
      <c r="E10" s="1384" t="s">
        <v>2374</v>
      </c>
      <c r="F10" s="1369" t="str">
        <f>IF(LangOffset=0,CONCATENATE(E10&amp;G10),IF(LangOffset=1,CONCATENATE(H10&amp;J10),IF(LangOffset=2,I10&amp;J10)))</f>
        <v>TB I-3(M): Tasa de mortalidad de la tuberculosis por 100,000 habitantes</v>
      </c>
      <c r="G10" s="1384"/>
      <c r="H10" s="1384" t="s">
        <v>2375</v>
      </c>
      <c r="I10" s="1384" t="s">
        <v>2376</v>
      </c>
      <c r="J10" s="1384"/>
      <c r="K10" s="1384" t="s">
        <v>2377</v>
      </c>
      <c r="L10" s="1384" t="s">
        <v>2210</v>
      </c>
      <c r="M10" s="1389">
        <v>6.7</v>
      </c>
      <c r="N10" s="1383"/>
      <c r="O10" s="1390"/>
      <c r="P10" s="1384" t="s">
        <v>2212</v>
      </c>
      <c r="Q10" s="1391">
        <v>43875</v>
      </c>
      <c r="R10" s="1384"/>
      <c r="S10" s="1386" t="s">
        <v>2378</v>
      </c>
      <c r="T10" s="1389">
        <f>IFERROR(IF(INDEX('Impact Outcome Indicators_1A'!L$11:L$80,MATCH('ImpactOutcome_Import-Export'!$B10,'Impact Outcome Indicators_1A'!$A$11:$A$80,0))="","",INDEX('Impact Outcome Indicators_1A'!L$11:L$80,MATCH('ImpactOutcome_Import-Export'!$B10,'Impact Outcome Indicators_1A'!$A$11:$A$80,0))),"")</f>
        <v>4.4000000000000004</v>
      </c>
      <c r="U10" s="1383" t="str">
        <f>IFERROR(IF(INDEX('Impact Outcome Indicators_1A'!M$11:M$80,MATCH('ImpactOutcome_Import-Export'!$B10,'Impact Outcome Indicators_1A'!$A$11:$A$80,0))="","",INDEX('Impact Outcome Indicators_1A'!M$11:M$80,MATCH('ImpactOutcome_Import-Export'!$B10,'Impact Outcome Indicators_1A'!$A$11:$A$80,0))),"")</f>
        <v/>
      </c>
      <c r="V10" s="1390" t="str">
        <f>IFERROR(IF(INDEX('Impact Outcome Indicators_1A'!N$11:N$80,MATCH('ImpactOutcome_Import-Export'!$B10,'Impact Outcome Indicators_1A'!$A$11:$A$80,0))="","",INDEX('Impact Outcome Indicators_1A'!N$11:N$80,MATCH('ImpactOutcome_Import-Export'!$B10,'Impact Outcome Indicators_1A'!$A$11:$A$80,0))),"")</f>
        <v/>
      </c>
      <c r="W10" s="1384">
        <f>IFERROR(IF(INDEX('Impact Outcome Indicators_1A'!O$11:O$80,MATCH('ImpactOutcome_Import-Export'!$B10,'Impact Outcome Indicators_1A'!$A$11:$A$80,0))="","",INDEX('Impact Outcome Indicators_1A'!O$11:O$80,MATCH('ImpactOutcome_Import-Export'!$B10,'Impact Outcome Indicators_1A'!$A$11:$A$80,0))),"")</f>
        <v>2019</v>
      </c>
      <c r="X10" s="1384" t="str">
        <f>IFERROR(IF(INDEX('Impact Outcome Indicators_1A'!P$11:P$80,MATCH('ImpactOutcome_Import-Export'!$B10,'Impact Outcome Indicators_1A'!$A$11:$A$80,0))="","",INDEX('Impact Outcome Indicators_1A'!P$11:P$80,MATCH('ImpactOutcome_Import-Export'!$B10,'Impact Outcome Indicators_1A'!$A$11:$A$80,0))),"")</f>
        <v>R&amp;R TB system, yearly management report </v>
      </c>
      <c r="Y10" s="1384" t="str">
        <f>IFERROR(IF(INDEX('Impact Outcome Indicators_1A'!Q$11:Q$80,MATCH('ImpactOutcome_Import-Export'!$B10,'Impact Outcome Indicators_1A'!$A$11:$A$80,0))="","",INDEX('Impact Outcome Indicators_1A'!Q$11:Q$80,MATCH('ImpactOutcome_Import-Export'!$B10,'Impact Outcome Indicators_1A'!$A$11:$A$80,0))),"")</f>
        <v xml:space="preserve">Fuente: Dirección de Prevención y Control de Tuberculosis (DPCTB - MINSA). 
Información preliminar 
Los resultados corresponden al periodo enero - diciembre 2019 de acuerdo a lo registrado en el SIGTB.
Numerador: Número de muertes por TB de todas las formas en personas VIH negativas en tratamiento x 100,000 habitantes. 
El cálculo corresponde a: 1434/32526084 x 100000 = 4.4
El país cuenta con información de muertes por TB por Hechos Vitales hasta el 2016. La DPCTB – MINSA notifica las defunciones durante el tratamiento (por cualquier causa), y se calcula como sustituto de la tasa de mortalidad por cada 100 mil habitantes. De acuerdo al marco de desempeño del Proyecto se ha considerado tener en cuenta este dato para los reportes. 
La mortalidad generalmente se expresa en un año y se establece a través de la relación de defunciones y la población total. De acuerdo al marco de desempeño se estableció una meta anual de 6.7 por 100, 000 habitantes y el valor reportado es de 4.4 (información cerrada al 2019).
</v>
      </c>
      <c r="Z10" s="1384" t="str">
        <f>IFERROR(IF(INDEX('Impact Outcome Indicators_1A'!S$11:S$80,MATCH('ImpactOutcome_Import-Export'!$B10,'Impact Outcome Indicators_1A'!$A$11:$A$80,0))="","",INDEX('Impact Outcome Indicators_1A'!S$11:S$80,MATCH('ImpactOutcome_Import-Export'!$B10,'Impact Outcome Indicators_1A'!$A$11:$A$80,0))),"")</f>
        <v/>
      </c>
      <c r="AA10" s="1389" t="str">
        <f>IFERROR(IF(INDEX('Impact Outcome Indicators_1A'!T$11:T$80,MATCH('ImpactOutcome_Import-Export'!$B10,'Impact Outcome Indicators_1A'!$A$11:$A$80,0))="","",INDEX('Impact Outcome Indicators_1A'!T$11:T$80,MATCH('ImpactOutcome_Import-Export'!$B10,'Impact Outcome Indicators_1A'!$A$11:$A$80,0))),"")</f>
        <v/>
      </c>
      <c r="AB10" s="1383" t="str">
        <f>IFERROR(IF(INDEX('Impact Outcome Indicators_1A'!U$11:U$80,MATCH('ImpactOutcome_Import-Export'!$B10,'Impact Outcome Indicators_1A'!$A$11:$A$80,0))="","",INDEX('Impact Outcome Indicators_1A'!U$11:U$80,MATCH('ImpactOutcome_Import-Export'!$B10,'Impact Outcome Indicators_1A'!$A$11:$A$80,0))),"")</f>
        <v/>
      </c>
      <c r="AC10" s="1390" t="str">
        <f>IFERROR(IF(INDEX('Impact Outcome Indicators_1A'!V$11:V$80,MATCH('ImpactOutcome_Import-Export'!$B10,'Impact Outcome Indicators_1A'!$A$11:$A$80,0))="","",INDEX('Impact Outcome Indicators_1A'!V$11:V$80,MATCH('ImpactOutcome_Import-Export'!$B10,'Impact Outcome Indicators_1A'!$A$11:$A$80,0))),"")</f>
        <v/>
      </c>
      <c r="AD10" s="1384" t="str">
        <f>IFERROR(IF(INDEX('Impact Outcome Indicators_1A'!W$11:W$80,MATCH('ImpactOutcome_Import-Export'!$B10,'Impact Outcome Indicators_1A'!$A$11:$A$80,0))="","",INDEX('Impact Outcome Indicators_1A'!W$11:W$80,MATCH('ImpactOutcome_Import-Export'!$B10,'Impact Outcome Indicators_1A'!$A$11:$A$80,0))),"")</f>
        <v/>
      </c>
      <c r="AE10" s="1384" t="str">
        <f>IFERROR(IF(INDEX('Impact Outcome Indicators_1A'!X$11:X$80,MATCH('ImpactOutcome_Import-Export'!$B10,'Impact Outcome Indicators_1A'!$A$11:$A$80,0))="","",INDEX('Impact Outcome Indicators_1A'!X$11:X$80,MATCH('ImpactOutcome_Import-Export'!$B10,'Impact Outcome Indicators_1A'!$A$11:$A$80,0))),"")</f>
        <v/>
      </c>
      <c r="AF10" s="1384" t="str">
        <f>IFERROR(IF(INDEX('Impact Outcome Indicators_1A'!Y$11:Y$80,MATCH('ImpactOutcome_Import-Export'!$B10,'Impact Outcome Indicators_1A'!$A$11:$A$80,0))="","",INDEX('Impact Outcome Indicators_1A'!Y$11:Y$80,MATCH('ImpactOutcome_Import-Export'!$B10,'Impact Outcome Indicators_1A'!$A$11:$A$80,0))),"")</f>
        <v/>
      </c>
      <c r="AG10" s="1369"/>
      <c r="AH10" s="1369"/>
      <c r="AI10" s="1369"/>
      <c r="AJ10" s="1369"/>
      <c r="AK10" s="1369" t="str">
        <f>IFERROR(INDEX('Impact Outcome Indicators_1A'!AE$11:AE$80,MATCH('ImpactOutcome_Import-Export'!$B10,'Impact Outcome Indicators_1A'!$A$11:$A$80,0)),"")</f>
        <v>No Results Reported</v>
      </c>
      <c r="AL10" s="1383">
        <v>1</v>
      </c>
      <c r="AM10" s="1267"/>
    </row>
    <row r="11" spans="1:39" x14ac:dyDescent="0.25">
      <c r="D11" s="37"/>
      <c r="E11" s="630"/>
      <c r="F11" s="630"/>
      <c r="G11" s="630"/>
      <c r="H11" s="630"/>
      <c r="I11" s="630"/>
      <c r="J11" s="630"/>
      <c r="K11" s="630"/>
      <c r="L11" s="630"/>
      <c r="M11" s="630"/>
      <c r="N11" s="630"/>
      <c r="O11" s="630"/>
      <c r="P11" s="630"/>
      <c r="Q11" s="630"/>
      <c r="R11" s="630"/>
      <c r="S11" s="630"/>
      <c r="T11" s="38"/>
      <c r="U11" s="38"/>
      <c r="V11" s="38"/>
      <c r="W11" s="38"/>
      <c r="X11" s="38"/>
      <c r="Y11" s="38"/>
      <c r="Z11" s="38"/>
      <c r="AA11" s="38"/>
      <c r="AB11" s="38"/>
      <c r="AC11" s="38"/>
      <c r="AD11" s="38"/>
      <c r="AE11" s="38"/>
      <c r="AF11" s="38"/>
      <c r="AG11" s="38"/>
      <c r="AH11" s="38"/>
      <c r="AI11" s="38"/>
      <c r="AJ11" s="39"/>
    </row>
    <row r="12" spans="1:39" ht="15.75" customHeight="1" x14ac:dyDescent="0.25">
      <c r="A12" s="622"/>
      <c r="B12" s="622"/>
      <c r="D12" s="622"/>
      <c r="E12" s="622"/>
      <c r="F12" s="643"/>
      <c r="G12" s="622"/>
      <c r="H12" s="622"/>
      <c r="I12" s="622"/>
      <c r="J12" s="622"/>
      <c r="K12" s="622"/>
      <c r="L12" s="622"/>
      <c r="M12" s="622"/>
      <c r="N12" s="622"/>
      <c r="O12" s="622"/>
      <c r="P12" s="622"/>
      <c r="Q12" s="622"/>
      <c r="R12" s="622"/>
      <c r="S12" s="622"/>
      <c r="T12" s="622"/>
      <c r="U12" s="622"/>
      <c r="V12" s="622"/>
      <c r="W12" s="622"/>
      <c r="X12" s="622"/>
      <c r="Y12" s="622"/>
      <c r="Z12" s="622"/>
      <c r="AA12" s="622"/>
      <c r="AB12" s="622"/>
      <c r="AC12" s="622"/>
      <c r="AD12" s="622"/>
      <c r="AE12" s="622"/>
      <c r="AF12" s="622"/>
      <c r="AG12" s="622"/>
      <c r="AH12" s="622"/>
      <c r="AI12" s="622"/>
      <c r="AJ12" s="622"/>
      <c r="AK12" s="622"/>
    </row>
    <row r="13" spans="1:39" ht="15.75" customHeight="1" x14ac:dyDescent="0.25">
      <c r="A13" s="1387" t="s">
        <v>203</v>
      </c>
      <c r="B13" s="1387"/>
      <c r="C13" s="1388">
        <v>-1</v>
      </c>
      <c r="D13" s="1387"/>
      <c r="E13" s="1387" t="s">
        <v>446</v>
      </c>
      <c r="F13" s="1378"/>
      <c r="G13" s="1387" t="s">
        <v>448</v>
      </c>
      <c r="H13" s="1387" t="s">
        <v>478</v>
      </c>
      <c r="I13" s="1387" t="s">
        <v>480</v>
      </c>
      <c r="J13" s="1387" t="s">
        <v>476</v>
      </c>
      <c r="K13" s="1387" t="s">
        <v>439</v>
      </c>
      <c r="L13" s="1387" t="s">
        <v>440</v>
      </c>
      <c r="M13" s="1387" t="s">
        <v>423</v>
      </c>
      <c r="N13" s="1387" t="s">
        <v>424</v>
      </c>
      <c r="O13" s="1387" t="s">
        <v>425</v>
      </c>
      <c r="P13" s="1387" t="s">
        <v>444</v>
      </c>
      <c r="Q13" s="1387" t="s">
        <v>37</v>
      </c>
      <c r="R13" s="1387" t="s">
        <v>484</v>
      </c>
      <c r="S13" s="1387" t="s">
        <v>438</v>
      </c>
      <c r="T13" s="1387" t="s">
        <v>430</v>
      </c>
      <c r="U13" s="1387" t="s">
        <v>431</v>
      </c>
      <c r="V13" s="1387" t="s">
        <v>432</v>
      </c>
      <c r="W13" s="1387" t="s">
        <v>451</v>
      </c>
      <c r="X13" s="1387" t="s">
        <v>450</v>
      </c>
      <c r="Y13" s="1387" t="s">
        <v>452</v>
      </c>
      <c r="Z13" s="1387" t="s">
        <v>456</v>
      </c>
      <c r="AA13" s="1387" t="s">
        <v>449</v>
      </c>
      <c r="AB13" s="1387" t="s">
        <v>427</v>
      </c>
      <c r="AC13" s="1387" t="s">
        <v>428</v>
      </c>
      <c r="AD13" s="1387" t="s">
        <v>457</v>
      </c>
      <c r="AE13" s="1387" t="s">
        <v>455</v>
      </c>
      <c r="AF13" s="1387" t="s">
        <v>453</v>
      </c>
      <c r="AG13" s="1387"/>
      <c r="AH13" s="1387"/>
      <c r="AI13" s="1387"/>
      <c r="AJ13" s="1387"/>
      <c r="AK13" s="1387"/>
      <c r="AL13" s="1369" t="s">
        <v>488</v>
      </c>
    </row>
    <row r="14" spans="1:39" hidden="1" x14ac:dyDescent="0.25">
      <c r="A14" s="1376"/>
      <c r="B14" s="1376" t="str">
        <f>IF(D14="","",C14&amp;D14)</f>
        <v/>
      </c>
      <c r="C14" s="1388">
        <f>C13+1</f>
        <v>0</v>
      </c>
      <c r="D14" s="1369" t="str">
        <f>IF(A14&lt;&gt;"","Outcome","")</f>
        <v/>
      </c>
      <c r="E14" s="1384" t="s">
        <v>99</v>
      </c>
      <c r="F14" s="1369" t="str">
        <f>IF(LangOffset=0,CONCATENATE(E14&amp;G14),IF(LangOffset=1,CONCATENATE(H14&amp;J14),IF(LangOffset=2,I14&amp;J14)))</f>
        <v>[Outcome Indicator Name ES][Custom Outcome Indicator Local]</v>
      </c>
      <c r="G14" s="1384" t="s">
        <v>447</v>
      </c>
      <c r="H14" s="1384" t="s">
        <v>477</v>
      </c>
      <c r="I14" s="1384" t="s">
        <v>479</v>
      </c>
      <c r="J14" s="1384" t="s">
        <v>475</v>
      </c>
      <c r="K14" s="1384" t="s">
        <v>102</v>
      </c>
      <c r="L14" s="1384" t="s">
        <v>103</v>
      </c>
      <c r="M14" s="1390" t="s">
        <v>90</v>
      </c>
      <c r="N14" s="1383" t="s">
        <v>91</v>
      </c>
      <c r="O14" s="1390" t="s">
        <v>92</v>
      </c>
      <c r="P14" s="1384" t="s">
        <v>443</v>
      </c>
      <c r="Q14" s="1391" t="s">
        <v>445</v>
      </c>
      <c r="R14" s="1384" t="s">
        <v>483</v>
      </c>
      <c r="S14" s="1384" t="s">
        <v>437</v>
      </c>
      <c r="T14" s="1392" t="str">
        <f>IFERROR(IF(INDEX('Impact Outcome Indicators_1A'!L$11:L$80,MATCH('ImpactOutcome_Import-Export'!$B14,'Impact Outcome Indicators_1A'!$A$11:$A$80,0))="","",INDEX('Impact Outcome Indicators_1A'!L$11:L$80,MATCH('ImpactOutcome_Import-Export'!$B14,'Impact Outcome Indicators_1A'!$A$11:$A$80,0))),"")</f>
        <v/>
      </c>
      <c r="U14" s="1393" t="str">
        <f>IFERROR(IF(INDEX('Impact Outcome Indicators_1A'!M$11:M$80,MATCH('ImpactOutcome_Import-Export'!$B14,'Impact Outcome Indicators_1A'!$A$11:$A$80,0))="","",INDEX('Impact Outcome Indicators_1A'!M$11:M$80,MATCH('ImpactOutcome_Import-Export'!$B14,'Impact Outcome Indicators_1A'!$A$11:$A$80,0))),"")</f>
        <v/>
      </c>
      <c r="V14" s="1392" t="str">
        <f>IFERROR(IF(INDEX('Impact Outcome Indicators_1A'!N$11:N$80,MATCH('ImpactOutcome_Import-Export'!$B14,'Impact Outcome Indicators_1A'!$A$11:$A$80,0))="","",INDEX('Impact Outcome Indicators_1A'!N$11:N$80,MATCH('ImpactOutcome_Import-Export'!$B14,'Impact Outcome Indicators_1A'!$A$11:$A$80,0))),"")</f>
        <v/>
      </c>
      <c r="W14" s="1394" t="str">
        <f>IFERROR(IF(INDEX('Impact Outcome Indicators_1A'!O$11:O$80,MATCH('ImpactOutcome_Import-Export'!$B14,'Impact Outcome Indicators_1A'!$A$11:$A$80,0))="","",INDEX('Impact Outcome Indicators_1A'!O$11:O$80,MATCH('ImpactOutcome_Import-Export'!$B14,'Impact Outcome Indicators_1A'!$A$11:$A$80,0))),"")</f>
        <v/>
      </c>
      <c r="X14" s="1394" t="str">
        <f>IFERROR(IF(INDEX('Impact Outcome Indicators_1A'!P$11:P$80,MATCH('ImpactOutcome_Import-Export'!$B14,'Impact Outcome Indicators_1A'!$A$11:$A$80,0))="","",INDEX('Impact Outcome Indicators_1A'!P$11:P$80,MATCH('ImpactOutcome_Import-Export'!$B14,'Impact Outcome Indicators_1A'!$A$11:$A$80,0))),"")</f>
        <v/>
      </c>
      <c r="Y14" s="1394" t="str">
        <f>IFERROR(IF(INDEX('Impact Outcome Indicators_1A'!Q$11:Q$80,MATCH('ImpactOutcome_Import-Export'!$B14,'Impact Outcome Indicators_1A'!$A$11:$A$80,0))="","",INDEX('Impact Outcome Indicators_1A'!Q$11:Q$80,MATCH('ImpactOutcome_Import-Export'!$B14,'Impact Outcome Indicators_1A'!$A$11:$A$80,0))),"")</f>
        <v/>
      </c>
      <c r="Z14" s="1394" t="str">
        <f>IFERROR(IF(INDEX('Impact Outcome Indicators_1A'!S$11:S$80,MATCH('ImpactOutcome_Import-Export'!$B14,'Impact Outcome Indicators_1A'!$A$11:$A$80,0))="","",INDEX('Impact Outcome Indicators_1A'!S$11:S$80,MATCH('ImpactOutcome_Import-Export'!$B14,'Impact Outcome Indicators_1A'!$A$11:$A$80,0))),"")</f>
        <v/>
      </c>
      <c r="AA14" s="1395" t="str">
        <f>IFERROR(IF(INDEX('Impact Outcome Indicators_1A'!T$11:T$80,MATCH('ImpactOutcome_Import-Export'!$B14,'Impact Outcome Indicators_1A'!$A$11:$A$80,0))="","",INDEX('Impact Outcome Indicators_1A'!T$11:T$80,MATCH('ImpactOutcome_Import-Export'!$B14,'Impact Outcome Indicators_1A'!$A$11:$A$80,0))),"")</f>
        <v/>
      </c>
      <c r="AB14" s="1393" t="str">
        <f>IFERROR(IF(INDEX('Impact Outcome Indicators_1A'!U$11:U$80,MATCH('ImpactOutcome_Import-Export'!$B14,'Impact Outcome Indicators_1A'!$A$11:$A$80,0))="","",INDEX('Impact Outcome Indicators_1A'!U$11:U$80,MATCH('ImpactOutcome_Import-Export'!$B14,'Impact Outcome Indicators_1A'!$A$11:$A$80,0))),"")</f>
        <v/>
      </c>
      <c r="AC14" s="1392" t="str">
        <f>IFERROR(IF(INDEX('Impact Outcome Indicators_1A'!V$11:V$80,MATCH('ImpactOutcome_Import-Export'!$B14,'Impact Outcome Indicators_1A'!$A$11:$A$80,0))="","",INDEX('Impact Outcome Indicators_1A'!V$11:V$80,MATCH('ImpactOutcome_Import-Export'!$B14,'Impact Outcome Indicators_1A'!$A$11:$A$80,0))),"")</f>
        <v/>
      </c>
      <c r="AD14" s="1394" t="str">
        <f>IFERROR(IF(INDEX('Impact Outcome Indicators_1A'!W$11:W$80,MATCH('ImpactOutcome_Import-Export'!$B14,'Impact Outcome Indicators_1A'!$A$11:$A$80,0))="","",INDEX('Impact Outcome Indicators_1A'!W$11:W$80,MATCH('ImpactOutcome_Import-Export'!$B14,'Impact Outcome Indicators_1A'!$A$11:$A$80,0))),"")</f>
        <v/>
      </c>
      <c r="AE14" s="1394" t="str">
        <f>IFERROR(IF(INDEX('Impact Outcome Indicators_1A'!X$11:X$80,MATCH('ImpactOutcome_Import-Export'!$B14,'Impact Outcome Indicators_1A'!$A$11:$A$80,0))="","",INDEX('Impact Outcome Indicators_1A'!X$11:X$80,MATCH('ImpactOutcome_Import-Export'!$B14,'Impact Outcome Indicators_1A'!$A$11:$A$80,0))),"")</f>
        <v/>
      </c>
      <c r="AF14" s="1394" t="str">
        <f>IFERROR(IF(INDEX('Impact Outcome Indicators_1A'!Y$11:Y$80,MATCH('ImpactOutcome_Import-Export'!$B14,'Impact Outcome Indicators_1A'!$A$11:$A$80,0))="","",INDEX('Impact Outcome Indicators_1A'!Y$11:Y$80,MATCH('ImpactOutcome_Import-Export'!$B14,'Impact Outcome Indicators_1A'!$A$11:$A$80,0))),"")</f>
        <v/>
      </c>
      <c r="AG14" s="1396"/>
      <c r="AH14" s="1396"/>
      <c r="AI14" s="1396"/>
      <c r="AJ14" s="1396"/>
      <c r="AK14" s="1396" t="str">
        <f>IFERROR(INDEX('Impact Outcome Indicators_1A'!AE$11:AE$80,MATCH('ImpactOutcome_Import-Export'!$B14,'Impact Outcome Indicators_1A'!$A$11:$A$80,0)),"")</f>
        <v/>
      </c>
      <c r="AL14" s="1383" t="s">
        <v>487</v>
      </c>
    </row>
    <row r="15" spans="1:39" s="629" customFormat="1" ht="135.75" x14ac:dyDescent="0.25">
      <c r="A15" s="1376" t="s">
        <v>2380</v>
      </c>
      <c r="B15" s="1376" t="str">
        <f>IF(D15="","",C15&amp;D15)</f>
        <v>1Outcome</v>
      </c>
      <c r="C15" s="1388">
        <f>C14+1</f>
        <v>1</v>
      </c>
      <c r="D15" s="1369" t="str">
        <f>IF(A15&lt;&gt;"","Outcome","")</f>
        <v>Outcome</v>
      </c>
      <c r="E15" s="1384" t="s">
        <v>2381</v>
      </c>
      <c r="F15" s="1369" t="str">
        <f>IF(LangOffset=0,CONCATENATE(E15&amp;G15),IF(LangOffset=1,CONCATENATE(H15&amp;J15),IF(LangOffset=2,I15&amp;J15)))</f>
        <v>TB O-4(M): Tasa de éxito del tratamiento de TB-RR y/o TB-MDR: Porcentaje de casos TB-RR y/o TB-MR que fueron tratados exitosamente</v>
      </c>
      <c r="G15" s="1384"/>
      <c r="H15" s="1384" t="s">
        <v>2382</v>
      </c>
      <c r="I15" s="1384" t="s">
        <v>2383</v>
      </c>
      <c r="J15" s="1384"/>
      <c r="K15" s="1384" t="s">
        <v>2384</v>
      </c>
      <c r="L15" s="1384" t="s">
        <v>2208</v>
      </c>
      <c r="M15" s="1390"/>
      <c r="N15" s="1383"/>
      <c r="O15" s="1390">
        <v>66.599999999999994</v>
      </c>
      <c r="P15" s="1384" t="s">
        <v>2213</v>
      </c>
      <c r="Q15" s="1391">
        <v>44256</v>
      </c>
      <c r="R15" s="1384"/>
      <c r="S15" s="1386" t="s">
        <v>2385</v>
      </c>
      <c r="T15" s="1392">
        <f>IFERROR(IF(INDEX('Impact Outcome Indicators_1A'!L$11:L$80,MATCH('ImpactOutcome_Import-Export'!$B15,'Impact Outcome Indicators_1A'!$A$11:$A$80,0))="","",INDEX('Impact Outcome Indicators_1A'!L$11:L$80,MATCH('ImpactOutcome_Import-Export'!$B15,'Impact Outcome Indicators_1A'!$A$11:$A$80,0))),"")</f>
        <v>836</v>
      </c>
      <c r="U15" s="1393">
        <f>IFERROR(IF(INDEX('Impact Outcome Indicators_1A'!M$11:M$80,MATCH('ImpactOutcome_Import-Export'!$B15,'Impact Outcome Indicators_1A'!$A$11:$A$80,0))="","",INDEX('Impact Outcome Indicators_1A'!M$11:M$80,MATCH('ImpactOutcome_Import-Export'!$B15,'Impact Outcome Indicators_1A'!$A$11:$A$80,0))),"")</f>
        <v>1341</v>
      </c>
      <c r="V15" s="1392">
        <f>IFERROR(IF(INDEX('Impact Outcome Indicators_1A'!N$11:N$80,MATCH('ImpactOutcome_Import-Export'!$B15,'Impact Outcome Indicators_1A'!$A$11:$A$80,0))="","",INDEX('Impact Outcome Indicators_1A'!N$11:N$80,MATCH('ImpactOutcome_Import-Export'!$B15,'Impact Outcome Indicators_1A'!$A$11:$A$80,0))),"")</f>
        <v>62.341536167039521</v>
      </c>
      <c r="W15" s="1394">
        <f>IFERROR(IF(INDEX('Impact Outcome Indicators_1A'!O$11:O$80,MATCH('ImpactOutcome_Import-Export'!$B15,'Impact Outcome Indicators_1A'!$A$11:$A$80,0))="","",INDEX('Impact Outcome Indicators_1A'!O$11:O$80,MATCH('ImpactOutcome_Import-Export'!$B15,'Impact Outcome Indicators_1A'!$A$11:$A$80,0))),"")</f>
        <v>2017</v>
      </c>
      <c r="X15" s="1394" t="str">
        <f>IFERROR(IF(INDEX('Impact Outcome Indicators_1A'!P$11:P$80,MATCH('ImpactOutcome_Import-Export'!$B15,'Impact Outcome Indicators_1A'!$A$11:$A$80,0))="","",INDEX('Impact Outcome Indicators_1A'!P$11:P$80,MATCH('ImpactOutcome_Import-Export'!$B15,'Impact Outcome Indicators_1A'!$A$11:$A$80,0))),"")</f>
        <v>R&amp;R TB system, yearly management report </v>
      </c>
      <c r="Y15" s="1394" t="str">
        <f>IFERROR(IF(INDEX('Impact Outcome Indicators_1A'!Q$11:Q$80,MATCH('ImpactOutcome_Import-Export'!$B15,'Impact Outcome Indicators_1A'!$A$11:$A$80,0))="","",INDEX('Impact Outcome Indicators_1A'!Q$11:Q$80,MATCH('ImpactOutcome_Import-Export'!$B15,'Impact Outcome Indicators_1A'!$A$11:$A$80,0))),"")</f>
        <v xml:space="preserve">Fuente: Dirección de Prevención y Control de Tuberculosis (DPCTB - MINSA).
Información preliminar
Los resultados corresponden al cierre 2017 de acuerdo a lo registrado en el RME.
Este indicador mide a los pacientes que han completado con éxito su tratamiento aproximadamente 24 meses después de iniciado el tratamiento. El período de evaluación es de 12 meses calendario, generalmente desde enero hasta fines de diciembre, y se denomina cohorte anual. Todos los pacientes registrados y que inician el tratamiento durante este período se incluyen en el cálculo. Se mide 24 meses después del final del período de evaluación. Esto da tiempo suficiente para que la mayoría de los pacientes completen su tratamiento y para que se emitan y registren los resultados finales del cultivo. Todos los datos se pueden extraer del registro de tratamiento de TB de segunda línea.
En el año 2019, se inició la implementación de la Prueba de sensibilidad de drogas de segunda línea Genotype second line, para el diagnóstico oportuno de la tuberculosis extensamente resistente (TB XDR) a cargo del INS, siendo ello un gran paso en el apoyo diagnóstico de la TB resistente para el país.
Los resultados corresponden a lo registrado en el RME (Cierre al 2017). El dato reportado corresponde a la cohorte de aquellos pacientes que iniciaron tratamiento el año 2017. Para el 2020, se esperaba un 66.6% de éxito; sin embargo, considerando la información preliminar se ha logrado 62.3%.
Estos resultados preliminares determinan retos para el país para culminar la expansión de la cobertura de diagnóstico de TB por pruebas de biología molecular para drogas de primera y segunda línea, con ello se contribuiría a la disminución del tiempo de diagnóstico de TB MDR y TB XDR y la prescripción de tratamiento más eficiente y de manera oportuna.
Las condiciones de egreso de las PAT que inician tratamiento para TB MDR muestran una disminución de porcentaje de éxito año tras año. Al 2020, se ha logrado un 62.3% en comparación a los años 2015 que se logró un 86.5% y 2014 con un 88% de tasa de éxito. 
La pandemia por el COVID 19, ha frenado el acceso a las PS, tal como ha venido ocurriendo con la disminución de las actividades preventivas y detección en TB, disminución de pruebas diagnósticas, de control y seguimiento a los casos. Es importante mencionar, que existe una intervención con la participación de los Agentes Comunitarios de Salud (ACS) que a pesar de las dificultades establecidas por el distanciamiento social están realizando acompañamiento “remoto” a las PAT para mejorar la adherencia al tratamiento y así contribuir al éxito del mismo.
</v>
      </c>
      <c r="Z15" s="1394" t="str">
        <f>IFERROR(IF(INDEX('Impact Outcome Indicators_1A'!S$11:S$80,MATCH('ImpactOutcome_Import-Export'!$B15,'Impact Outcome Indicators_1A'!$A$11:$A$80,0))="","",INDEX('Impact Outcome Indicators_1A'!S$11:S$80,MATCH('ImpactOutcome_Import-Export'!$B15,'Impact Outcome Indicators_1A'!$A$11:$A$80,0))),"")</f>
        <v/>
      </c>
      <c r="AA15" s="1395" t="str">
        <f>IFERROR(IF(INDEX('Impact Outcome Indicators_1A'!T$11:T$80,MATCH('ImpactOutcome_Import-Export'!$B15,'Impact Outcome Indicators_1A'!$A$11:$A$80,0))="","",INDEX('Impact Outcome Indicators_1A'!T$11:T$80,MATCH('ImpactOutcome_Import-Export'!$B15,'Impact Outcome Indicators_1A'!$A$11:$A$80,0))),"")</f>
        <v/>
      </c>
      <c r="AB15" s="1393" t="str">
        <f>IFERROR(IF(INDEX('Impact Outcome Indicators_1A'!U$11:U$80,MATCH('ImpactOutcome_Import-Export'!$B15,'Impact Outcome Indicators_1A'!$A$11:$A$80,0))="","",INDEX('Impact Outcome Indicators_1A'!U$11:U$80,MATCH('ImpactOutcome_Import-Export'!$B15,'Impact Outcome Indicators_1A'!$A$11:$A$80,0))),"")</f>
        <v/>
      </c>
      <c r="AC15" s="1392" t="str">
        <f>IFERROR(IF(INDEX('Impact Outcome Indicators_1A'!V$11:V$80,MATCH('ImpactOutcome_Import-Export'!$B15,'Impact Outcome Indicators_1A'!$A$11:$A$80,0))="","",INDEX('Impact Outcome Indicators_1A'!V$11:V$80,MATCH('ImpactOutcome_Import-Export'!$B15,'Impact Outcome Indicators_1A'!$A$11:$A$80,0))),"")</f>
        <v/>
      </c>
      <c r="AD15" s="1394" t="str">
        <f>IFERROR(IF(INDEX('Impact Outcome Indicators_1A'!W$11:W$80,MATCH('ImpactOutcome_Import-Export'!$B15,'Impact Outcome Indicators_1A'!$A$11:$A$80,0))="","",INDEX('Impact Outcome Indicators_1A'!W$11:W$80,MATCH('ImpactOutcome_Import-Export'!$B15,'Impact Outcome Indicators_1A'!$A$11:$A$80,0))),"")</f>
        <v/>
      </c>
      <c r="AE15" s="1394" t="str">
        <f>IFERROR(IF(INDEX('Impact Outcome Indicators_1A'!X$11:X$80,MATCH('ImpactOutcome_Import-Export'!$B15,'Impact Outcome Indicators_1A'!$A$11:$A$80,0))="","",INDEX('Impact Outcome Indicators_1A'!X$11:X$80,MATCH('ImpactOutcome_Import-Export'!$B15,'Impact Outcome Indicators_1A'!$A$11:$A$80,0))),"")</f>
        <v/>
      </c>
      <c r="AF15" s="1394" t="str">
        <f>IFERROR(IF(INDEX('Impact Outcome Indicators_1A'!Y$11:Y$80,MATCH('ImpactOutcome_Import-Export'!$B15,'Impact Outcome Indicators_1A'!$A$11:$A$80,0))="","",INDEX('Impact Outcome Indicators_1A'!Y$11:Y$80,MATCH('ImpactOutcome_Import-Export'!$B15,'Impact Outcome Indicators_1A'!$A$11:$A$80,0))),"")</f>
        <v/>
      </c>
      <c r="AG15" s="1396"/>
      <c r="AH15" s="1396"/>
      <c r="AI15" s="1396"/>
      <c r="AJ15" s="1396"/>
      <c r="AK15" s="1396" t="str">
        <f>IFERROR(INDEX('Impact Outcome Indicators_1A'!AE$11:AE$80,MATCH('ImpactOutcome_Import-Export'!$B15,'Impact Outcome Indicators_1A'!$A$11:$A$80,0)),"")</f>
        <v>No Results Reported</v>
      </c>
      <c r="AL15" s="1383">
        <v>1</v>
      </c>
      <c r="AM15" s="1267"/>
    </row>
    <row r="16" spans="1:39" x14ac:dyDescent="0.25">
      <c r="D16" s="37"/>
      <c r="E16" s="630"/>
      <c r="F16" s="630"/>
      <c r="G16" s="630"/>
      <c r="H16" s="630"/>
      <c r="I16" s="630"/>
      <c r="J16" s="630"/>
      <c r="K16" s="630"/>
      <c r="L16" s="630"/>
      <c r="M16" s="630"/>
      <c r="N16" s="630"/>
      <c r="O16" s="630"/>
      <c r="P16" s="630"/>
      <c r="Q16" s="630"/>
      <c r="R16" s="630"/>
      <c r="S16" s="630"/>
      <c r="T16" s="38"/>
      <c r="U16" s="38"/>
      <c r="V16" s="38"/>
      <c r="W16" s="38"/>
      <c r="X16" s="38"/>
      <c r="Y16" s="38"/>
      <c r="Z16" s="38"/>
      <c r="AA16" s="38"/>
      <c r="AB16" s="38"/>
      <c r="AC16" s="38"/>
      <c r="AD16" s="38"/>
      <c r="AE16" s="38"/>
      <c r="AF16" s="38"/>
      <c r="AG16" s="38"/>
      <c r="AH16" s="38"/>
      <c r="AI16" s="38"/>
      <c r="AJ16" s="39"/>
    </row>
  </sheetData>
  <mergeCells count="16">
    <mergeCell ref="B3:B4"/>
    <mergeCell ref="F3:F4"/>
    <mergeCell ref="AL3:AL4"/>
    <mergeCell ref="AK3:AK4"/>
    <mergeCell ref="AA3:AC3"/>
    <mergeCell ref="AD3:AD4"/>
    <mergeCell ref="AE3:AE4"/>
    <mergeCell ref="AF3:AF4"/>
    <mergeCell ref="AG3:AI3"/>
    <mergeCell ref="AJ3:AJ4"/>
    <mergeCell ref="T3:V3"/>
    <mergeCell ref="D1:F1"/>
    <mergeCell ref="W3:W4"/>
    <mergeCell ref="X3:X4"/>
    <mergeCell ref="Y3:Y4"/>
    <mergeCell ref="Z3:Z4"/>
  </mergeCells>
  <dataValidations count="30">
    <dataValidation type="custom" allowBlank="1" showInputMessage="1" showErrorMessage="1" errorTitle="X-Author for Excel" error="Id and Lookup fields are not editable." promptTitle="X-Author for Excel" sqref="A7:A10 A14:A15" xr:uid="{00000000-0002-0000-0500-000000000000}">
      <formula1>""</formula1>
    </dataValidation>
    <dataValidation type="list" allowBlank="1" showInputMessage="1" showErrorMessage="1" errorTitle="X-Author for Excel" error="Please select a value from the drop-down." promptTitle="X-Author for Excel" sqref="L7:L10" xr:uid="{00000000-0002-0000-0500-000001000000}">
      <formula1>IF(IFERROR(ROWS(INDIRECT(SUBSTITUTE("AIM_Impact_Indicator__c.AIM_Baseline_Year__c"," ","_"))),-1) &lt; 0, XAuthorInvalidPicklistData,INDIRECT(SUBSTITUTE("AIM_Impact_Indicator__c.AIM_Baseline_Year__c"," ","_")))</formula1>
    </dataValidation>
    <dataValidation type="decimal" allowBlank="1" showInputMessage="1" showErrorMessage="1" errorTitle="X-Author for Excel" error="Please enter a valid numeric value. Valid range for Target N# is -10000000000000 to 10000000000000." promptTitle="X-Author for Excel" sqref="M7:M10" xr:uid="{00000000-0002-0000-0500-000002000000}">
      <formula1>-10000000000000</formula1>
      <formula2>10000000000000</formula2>
    </dataValidation>
    <dataValidation type="decimal" allowBlank="1" showInputMessage="1" showErrorMessage="1" errorTitle="X-Author for Excel" error="Please enter a valid numeric value. Valid range for Target D# is -1E+16 to 1E+16." promptTitle="X-Author for Excel" sqref="N7:N10 N14:N15" xr:uid="{00000000-0002-0000-0500-000003000000}">
      <formula1>-10000000000000000</formula1>
      <formula2>10000000000000000</formula2>
    </dataValidation>
    <dataValidation type="decimal" allowBlank="1" showInputMessage="1" showErrorMessage="1" errorTitle="X-Author for Excel" error="Please enter a valid numeric value. Valid range for Target % is -999.99 to 999.99." promptTitle="X-Author for Excel" sqref="O7:O10 O14:O15" xr:uid="{00000000-0002-0000-0500-000004000000}">
      <formula1>-999.99</formula1>
      <formula2>999.99</formula2>
    </dataValidation>
    <dataValidation type="list" allowBlank="1" showInputMessage="1" showErrorMessage="1" errorTitle="X-Author for Excel" error="Please select a value from the drop-down." promptTitle="X-Author for Excel" sqref="P7:P10" xr:uid="{00000000-0002-0000-0500-000005000000}">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Q7:Q10 Q14:Q15" xr:uid="{00000000-0002-0000-0500-000006000000}">
      <formula1>1</formula1>
      <formula2>767376</formula2>
    </dataValidation>
    <dataValidation type="decimal" allowBlank="1" showInputMessage="1" showErrorMessage="1" errorTitle="X-Author for Excel" error="Please enter a valid numeric value. Valid range for Result N#  (PR) is -10000000000000 to 10000000000000." promptTitle="X-Author for Excel" sqref="T7:T10" xr:uid="{00000000-0002-0000-0500-000007000000}">
      <formula1>-10000000000000</formula1>
      <formula2>10000000000000</formula2>
    </dataValidation>
    <dataValidation type="decimal" allowBlank="1" showInputMessage="1" showErrorMessage="1" errorTitle="X-Author for Excel" error="Please enter a valid numeric value. Valid range for Result D# (PR) is -1E+16 to 1E+16." promptTitle="X-Author for Excel" sqref="U7:U10 U14:U15" xr:uid="{00000000-0002-0000-0500-000008000000}">
      <formula1>-10000000000000000</formula1>
      <formula2>10000000000000000</formula2>
    </dataValidation>
    <dataValidation type="decimal" allowBlank="1" showInputMessage="1" showErrorMessage="1" errorTitle="X-Author for Excel" error="Please enter a valid numeric value. Valid range for Result % (PR) is -999.99 to 999.99." promptTitle="X-Author for Excel" sqref="V7:V10 V14:V15" xr:uid="{00000000-0002-0000-0500-000009000000}">
      <formula1>-999.99</formula1>
      <formula2>999.99</formula2>
    </dataValidation>
    <dataValidation type="list" allowBlank="1" showInputMessage="1" showErrorMessage="1" errorTitle="X-Author for Excel" error="Please select a value from the drop-down." promptTitle="X-Author for Excel" sqref="W7:W10" xr:uid="{00000000-0002-0000-0500-00000A000000}">
      <formula1>IF(IFERROR(ROWS(INDIRECT(SUBSTITUTE("AIM_Impact_Indicator_Targets_Results__c.AIM_Year_of_Result_PR__c"," ","_"))),-1) &lt; 0, XAuthorInvalidPicklistData,INDIRECT(SUBSTITUTE("AIM_Impact_Indicator_Targets_Results__c.AIM_Year_of_Result_PR__c"," ","_")))</formula1>
    </dataValidation>
    <dataValidation type="list" allowBlank="1" showInputMessage="1" showErrorMessage="1" errorTitle="X-Author for Excel" error="Please select a value from the drop-down." promptTitle="X-Author for Excel" sqref="X7:X10" xr:uid="{00000000-0002-0000-0500-00000B000000}">
      <formula1>IF(IFERROR(ROWS(INDIRECT(SUBSTITUTE("AIM_Impact_Indicator_Targets_Results__c.AIM_Data_Source_Result_PR__c"," ","_"))),-1) &lt; 0, XAuthorInvalidPicklistData,INDIRECT(SUBSTITUTE("AIM_Impact_Indicator_Targets_Results__c.AIM_Data_Source_Result_PR__c"," ","_")))</formula1>
    </dataValidation>
    <dataValidation type="list" allowBlank="1" showInputMessage="1" showErrorMessage="1" errorTitle="X-Author for Excel" error="Please select a value from the drop-down." promptTitle="X-Author for Excel" sqref="Z7:Z10" xr:uid="{00000000-0002-0000-0500-00000C000000}">
      <formula1>IF(IFERROR(ROWS(INDIRECT(SUBSTITUTE("AIM_Impact_Indicator_Targets_Results__c.AIM_Verification_Method_LFA__c"," ","_"))),-1) &lt; 0, XAuthorInvalidPicklistData,INDIRECT(SUBSTITUTE("AIM_Impact_Indicator_Targets_Results__c.AIM_Verification_Method_LFA__c"," ","_")))</formula1>
    </dataValidation>
    <dataValidation type="decimal" allowBlank="1" showInputMessage="1" showErrorMessage="1" errorTitle="X-Author for Excel" error="Please enter a valid numeric value. Valid range for Verified Result N#  (LFA) is -10000000000000 to 10000000000000." promptTitle="X-Author for Excel" sqref="AA7:AA10" xr:uid="{00000000-0002-0000-0500-00000D000000}">
      <formula1>-10000000000000</formula1>
      <formula2>10000000000000</formula2>
    </dataValidation>
    <dataValidation type="decimal" allowBlank="1" showInputMessage="1" showErrorMessage="1" errorTitle="X-Author for Excel" error="Please enter a valid numeric value. Valid range for Verified Result D# (LFA) is -1E+16 to 1E+16." promptTitle="X-Author for Excel" sqref="AB7:AB10 AB14:AB15" xr:uid="{00000000-0002-0000-0500-00000E000000}">
      <formula1>-10000000000000000</formula1>
      <formula2>10000000000000000</formula2>
    </dataValidation>
    <dataValidation type="decimal" allowBlank="1" showInputMessage="1" showErrorMessage="1" errorTitle="X-Author for Excel" error="Please enter a valid numeric value. Valid range for Verified Result % (LFA) is -999.99 to 999.99." promptTitle="X-Author for Excel" sqref="AC7:AC10 AC14:AC15" xr:uid="{00000000-0002-0000-0500-00000F000000}">
      <formula1>-999.99</formula1>
      <formula2>999.99</formula2>
    </dataValidation>
    <dataValidation type="list" allowBlank="1" showInputMessage="1" showErrorMessage="1" errorTitle="X-Author for Excel" error="Please select a value from the drop-down." promptTitle="X-Author for Excel" sqref="AD7:AD10" xr:uid="{00000000-0002-0000-0500-000010000000}">
      <formula1>IF(IFERROR(ROWS(INDIRECT(SUBSTITUTE("AIM_Impact_Indicator_Targets_Results__c.AIM_Year_of_Result_LFA__c"," ","_"))),-1) &lt; 0, XAuthorInvalidPicklistData,INDIRECT(SUBSTITUTE("AIM_Impact_Indicator_Targets_Results__c.AIM_Year_of_Result_LFA__c"," ","_")))</formula1>
    </dataValidation>
    <dataValidation type="list" allowBlank="1" showInputMessage="1" showErrorMessage="1" errorTitle="X-Author for Excel" error="Please select a value from the drop-down." promptTitle="X-Author for Excel" sqref="AE7:AE10" xr:uid="{00000000-0002-0000-0500-000011000000}">
      <formula1>IF(IFERROR(ROWS(INDIRECT(SUBSTITUTE("AIM_Impact_Indicator_Targets_Results__c.AIM_Data_Source_Result_LFA__c"," ","_"))),-1) &lt; 0, XAuthorInvalidPicklistData,INDIRECT(SUBSTITUTE("AIM_Impact_Indicator_Targets_Results__c.AIM_Data_Source_Result_LFA__c"," ","_")))</formula1>
    </dataValidation>
    <dataValidation type="decimal" allowBlank="1" showInputMessage="1" showErrorMessage="1" errorTitle="X-Author for Excel" error="Please enter a valid numeric value. Valid range for Impact Indicator Number is -1E+18 to 1E+18." promptTitle="X-Author for Excel" sqref="AL7:AL10" xr:uid="{00000000-0002-0000-0500-000012000000}">
      <formula1>-1000000000000000000</formula1>
      <formula2>1000000000000000000</formula2>
    </dataValidation>
    <dataValidation type="list" allowBlank="1" showInputMessage="1" showErrorMessage="1" errorTitle="X-Author for Excel" error="Please select a value from the drop-down." promptTitle="X-Author for Excel" sqref="L14:L15" xr:uid="{00000000-0002-0000-0500-000013000000}">
      <formula1>IF(IFERROR(ROWS(INDIRECT(SUBSTITUTE("AIM_Outcome_Indicator__c.AIM_Baseline_Year__c"," ","_"))),-1) &lt; 0, XAuthorInvalidPicklistData,INDIRECT(SUBSTITUTE("AIM_Outcome_Indicator__c.AIM_Baseline_Year__c"," ","_")))</formula1>
    </dataValidation>
    <dataValidation type="decimal" allowBlank="1" showInputMessage="1" showErrorMessage="1" errorTitle="X-Author for Excel" error="Please enter a valid numeric value. Valid range for Target N# is -1E+16 to 1E+16." promptTitle="X-Author for Excel" sqref="M14:M15" xr:uid="{00000000-0002-0000-0500-000014000000}">
      <formula1>-10000000000000000</formula1>
      <formula2>10000000000000000</formula2>
    </dataValidation>
    <dataValidation type="list" allowBlank="1" showInputMessage="1" showErrorMessage="1" errorTitle="X-Author for Excel" error="Please select a value from the drop-down." promptTitle="X-Author for Excel" sqref="P14:P15" xr:uid="{00000000-0002-0000-0500-000015000000}">
      <formula1>IF(IFERROR(ROWS(INDIRECT(SUBSTITUTE("AIM_Outcome_Indicator_Targets_Result__c.AIM_Year_of_Target__c"," ","_"))),-1) &lt; 0, XAuthorInvalidPicklistData,INDIRECT(SUBSTITUTE("AIM_Outcome_Indicator_Targets_Result__c.AIM_Year_of_Target__c"," ","_")))</formula1>
    </dataValidation>
    <dataValidation type="decimal" allowBlank="1" showInputMessage="1" showErrorMessage="1" errorTitle="X-Author for Excel" error="Please enter a valid numeric value. Valid range for Result N#  (PR) is -1E+16 to 1E+16." promptTitle="X-Author for Excel" sqref="T14:T15" xr:uid="{00000000-0002-0000-0500-000016000000}">
      <formula1>-10000000000000000</formula1>
      <formula2>10000000000000000</formula2>
    </dataValidation>
    <dataValidation type="list" allowBlank="1" showInputMessage="1" showErrorMessage="1" errorTitle="X-Author for Excel" error="Please select a value from the drop-down." promptTitle="X-Author for Excel" sqref="W14:W15" xr:uid="{00000000-0002-0000-0500-000017000000}">
      <formula1>IF(IFERROR(ROWS(INDIRECT(SUBSTITUTE("AIM_Outcome_Indicator_Targets_Result__c.AIM_Year_of_Result_PR__c"," ","_"))),-1) &lt; 0, XAuthorInvalidPicklistData,INDIRECT(SUBSTITUTE("AIM_Outcome_Indicator_Targets_Result__c.AIM_Year_of_Result_PR__c"," ","_")))</formula1>
    </dataValidation>
    <dataValidation type="list" allowBlank="1" showInputMessage="1" showErrorMessage="1" errorTitle="X-Author for Excel" error="Please select a value from the drop-down." promptTitle="X-Author for Excel" sqref="X14:X15" xr:uid="{00000000-0002-0000-0500-000018000000}">
      <formula1>IF(IFERROR(ROWS(INDIRECT(SUBSTITUTE("AIM_Outcome_Indicator_Targets_Result__c.AIM_Data_Source_Result_PR__c"," ","_"))),-1) &lt; 0, XAuthorInvalidPicklistData,INDIRECT(SUBSTITUTE("AIM_Outcome_Indicator_Targets_Result__c.AIM_Data_Source_Result_PR__c"," ","_")))</formula1>
    </dataValidation>
    <dataValidation type="list" allowBlank="1" showInputMessage="1" showErrorMessage="1" errorTitle="X-Author for Excel" error="Please select a value from the drop-down." promptTitle="X-Author for Excel" sqref="Z14:Z15" xr:uid="{00000000-0002-0000-0500-000019000000}">
      <formula1>IF(IFERROR(ROWS(INDIRECT(SUBSTITUTE("AIM_Outcome_Indicator_Targets_Result__c.AIM_Verification_Method_LFA__c"," ","_"))),-1) &lt; 0, XAuthorInvalidPicklistData,INDIRECT(SUBSTITUTE("AIM_Outcome_Indicator_Targets_Result__c.AIM_Verification_Method_LFA__c"," ","_")))</formula1>
    </dataValidation>
    <dataValidation type="decimal" allowBlank="1" showInputMessage="1" showErrorMessage="1" errorTitle="X-Author for Excel" error="Please enter a valid numeric value. Valid range for Verified Result N#  (LFA) is -1E+16 to 1E+16." promptTitle="X-Author for Excel" sqref="AA14:AA15" xr:uid="{00000000-0002-0000-0500-00001A000000}">
      <formula1>-10000000000000000</formula1>
      <formula2>10000000000000000</formula2>
    </dataValidation>
    <dataValidation type="list" allowBlank="1" showInputMessage="1" showErrorMessage="1" errorTitle="X-Author for Excel" error="Please select a value from the drop-down." promptTitle="X-Author for Excel" sqref="AD14:AD15" xr:uid="{00000000-0002-0000-0500-00001B000000}">
      <formula1>IF(IFERROR(ROWS(INDIRECT(SUBSTITUTE("AIM_Outcome_Indicator_Targets_Result__c.AIM_Year_of_Result_LFA__c"," ","_"))),-1) &lt; 0, XAuthorInvalidPicklistData,INDIRECT(SUBSTITUTE("AIM_Outcome_Indicator_Targets_Result__c.AIM_Year_of_Result_LFA__c"," ","_")))</formula1>
    </dataValidation>
    <dataValidation type="list" allowBlank="1" showInputMessage="1" showErrorMessage="1" errorTitle="X-Author for Excel" error="Please select a value from the drop-down." promptTitle="X-Author for Excel" sqref="AE14:AE15" xr:uid="{00000000-0002-0000-0500-00001C000000}">
      <formula1>IF(IFERROR(ROWS(INDIRECT(SUBSTITUTE("AIM_Outcome_Indicator_Targets_Result__c.AIM_Data_Source_Result_LFA__c"," ","_"))),-1) &lt; 0, XAuthorInvalidPicklistData,INDIRECT(SUBSTITUTE("AIM_Outcome_Indicator_Targets_Result__c.AIM_Data_Source_Result_LFA__c"," ","_")))</formula1>
    </dataValidation>
    <dataValidation type="decimal" allowBlank="1" showInputMessage="1" showErrorMessage="1" errorTitle="X-Author for Excel" error="Please enter a valid numeric value. Valid range for Outcome Indicator Number is -1E+18 to 1E+18." promptTitle="X-Author for Excel" sqref="AL14:AL15" xr:uid="{00000000-0002-0000-0500-00001D000000}">
      <formula1>-1000000000000000000</formula1>
      <formula2>1000000000000000000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92D050"/>
  </sheetPr>
  <dimension ref="A1:W100"/>
  <sheetViews>
    <sheetView topLeftCell="B6" zoomScale="70" zoomScaleNormal="70" workbookViewId="0">
      <selection activeCell="M12" sqref="M12"/>
    </sheetView>
  </sheetViews>
  <sheetFormatPr baseColWidth="10" defaultColWidth="9.140625" defaultRowHeight="15" x14ac:dyDescent="0.2"/>
  <cols>
    <col min="1" max="1" width="13" style="1027" hidden="1" customWidth="1"/>
    <col min="2" max="2" width="15.140625" style="36" customWidth="1"/>
    <col min="3" max="3" width="43.85546875" style="36" customWidth="1"/>
    <col min="4" max="4" width="27.140625" style="36" customWidth="1"/>
    <col min="5" max="5" width="18.85546875" style="36" customWidth="1"/>
    <col min="6" max="6" width="11.85546875" style="36" customWidth="1"/>
    <col min="7" max="7" width="15.140625" style="36" customWidth="1"/>
    <col min="8" max="9" width="17.42578125" style="36" customWidth="1"/>
    <col min="10" max="10" width="17.42578125" style="629" customWidth="1"/>
    <col min="11" max="11" width="18.5703125" style="36" customWidth="1"/>
    <col min="12" max="12" width="17.85546875" style="36" customWidth="1"/>
    <col min="13" max="13" width="42.140625" style="36" customWidth="1"/>
    <col min="14" max="14" width="42.140625" style="36" hidden="1" customWidth="1"/>
    <col min="15" max="15" width="12.5703125" style="36" customWidth="1"/>
    <col min="16" max="16" width="21.140625" style="36" customWidth="1"/>
    <col min="17" max="17" width="52.5703125" style="36" customWidth="1"/>
    <col min="18" max="18" width="52.5703125" style="36" hidden="1" customWidth="1"/>
    <col min="19" max="19" width="18.85546875" style="36" customWidth="1"/>
    <col min="20" max="20" width="17.85546875" style="36" customWidth="1"/>
    <col min="21" max="21" width="43.42578125" style="36" customWidth="1"/>
    <col min="22" max="22" width="6.140625" style="36" hidden="1" customWidth="1"/>
    <col min="23" max="16384" width="9.140625" style="36"/>
  </cols>
  <sheetData>
    <row r="1" spans="1:23" ht="45.75" customHeight="1" thickBot="1" x14ac:dyDescent="0.25">
      <c r="B1" s="50" t="str">
        <f>CoverSheet!A1</f>
        <v>Informe de progreso y solicitud de desembolso</v>
      </c>
      <c r="C1" s="51"/>
      <c r="D1" s="51"/>
      <c r="E1" s="51"/>
      <c r="F1" s="51"/>
      <c r="G1" s="51"/>
      <c r="H1" s="51"/>
      <c r="I1" s="51"/>
      <c r="J1" s="51"/>
      <c r="K1" s="51"/>
      <c r="L1" s="51"/>
      <c r="M1" s="51"/>
      <c r="N1" s="51"/>
      <c r="O1" s="51"/>
      <c r="P1" s="51"/>
      <c r="Q1" s="51"/>
      <c r="R1" s="51"/>
      <c r="S1" s="51"/>
      <c r="T1" s="51"/>
      <c r="U1" s="51"/>
      <c r="V1" s="52"/>
    </row>
    <row r="2" spans="1:23" ht="13.5" customHeight="1" x14ac:dyDescent="0.2">
      <c r="B2" s="47"/>
      <c r="C2" s="46"/>
      <c r="D2" s="46"/>
      <c r="E2" s="46"/>
      <c r="F2" s="46"/>
      <c r="G2" s="46"/>
      <c r="H2" s="46"/>
      <c r="I2" s="46"/>
      <c r="J2" s="46"/>
      <c r="K2" s="46"/>
      <c r="L2" s="46"/>
      <c r="M2" s="46"/>
      <c r="N2" s="46"/>
      <c r="O2" s="46"/>
      <c r="P2" s="46"/>
      <c r="Q2" s="46"/>
      <c r="R2" s="46"/>
      <c r="S2" s="46"/>
      <c r="T2" s="46"/>
      <c r="U2" s="46"/>
      <c r="V2" s="46"/>
      <c r="W2" s="46"/>
    </row>
    <row r="3" spans="1:23" ht="45" customHeight="1" x14ac:dyDescent="0.2">
      <c r="B3" s="53" t="str">
        <f>VLOOKUP(Translations!B31,Translations!B3:H508,4,0)</f>
        <v>Sección 1: Información programática</v>
      </c>
      <c r="C3" s="54"/>
      <c r="D3" s="54"/>
      <c r="E3" s="54"/>
      <c r="F3" s="54"/>
      <c r="G3" s="54"/>
      <c r="H3" s="54"/>
      <c r="I3" s="54"/>
      <c r="J3" s="1301"/>
      <c r="K3" s="54"/>
      <c r="L3" s="54"/>
      <c r="M3" s="54"/>
      <c r="N3" s="54"/>
      <c r="O3" s="54"/>
      <c r="P3" s="54"/>
      <c r="Q3" s="54"/>
      <c r="R3" s="54"/>
      <c r="S3" s="54"/>
      <c r="T3" s="54"/>
      <c r="U3" s="54"/>
      <c r="V3" s="55"/>
    </row>
    <row r="4" spans="1:23" x14ac:dyDescent="0.2">
      <c r="B4" s="46"/>
      <c r="C4" s="46"/>
      <c r="D4" s="46"/>
      <c r="E4" s="46"/>
      <c r="F4" s="46"/>
      <c r="G4" s="46"/>
      <c r="H4" s="46"/>
      <c r="I4" s="46"/>
      <c r="J4" s="46"/>
      <c r="K4" s="46"/>
      <c r="L4" s="46"/>
      <c r="M4" s="46"/>
      <c r="N4" s="46"/>
      <c r="O4" s="46"/>
      <c r="P4" s="46"/>
      <c r="Q4" s="46"/>
      <c r="R4" s="46"/>
      <c r="S4" s="46"/>
      <c r="T4" s="46"/>
      <c r="U4" s="46"/>
      <c r="V4" s="46"/>
    </row>
    <row r="5" spans="1:23" ht="90.75" customHeight="1" x14ac:dyDescent="0.2">
      <c r="B5" s="1638" t="s">
        <v>1002</v>
      </c>
      <c r="C5" s="1639"/>
      <c r="D5" s="1639"/>
      <c r="E5" s="1639"/>
      <c r="F5" s="1639"/>
      <c r="G5" s="1639"/>
      <c r="H5" s="1639"/>
      <c r="I5" s="1639"/>
      <c r="J5" s="1640"/>
      <c r="K5" s="1639"/>
      <c r="L5" s="1639"/>
      <c r="M5" s="1639"/>
      <c r="N5" s="1639"/>
      <c r="O5" s="1639"/>
      <c r="P5" s="1639"/>
      <c r="Q5" s="1639"/>
      <c r="R5" s="1074"/>
      <c r="S5" s="59"/>
      <c r="T5" s="59"/>
      <c r="U5" s="59"/>
      <c r="V5" s="60"/>
    </row>
    <row r="6" spans="1:23" x14ac:dyDescent="0.2">
      <c r="B6" s="46"/>
      <c r="C6" s="46"/>
      <c r="D6" s="46"/>
      <c r="E6" s="46"/>
      <c r="F6" s="46"/>
      <c r="G6" s="46"/>
      <c r="H6" s="46"/>
      <c r="I6" s="46"/>
      <c r="J6" s="46"/>
      <c r="K6" s="46"/>
      <c r="L6" s="46"/>
      <c r="M6" s="46"/>
      <c r="N6" s="46"/>
      <c r="O6" s="46"/>
      <c r="P6" s="46"/>
      <c r="Q6" s="46"/>
      <c r="R6" s="46"/>
      <c r="S6" s="46"/>
      <c r="T6" s="46"/>
      <c r="U6" s="46"/>
      <c r="V6" s="46"/>
    </row>
    <row r="7" spans="1:23" ht="39" customHeight="1" x14ac:dyDescent="0.2">
      <c r="B7" s="56" t="str">
        <f>VLOOKUP(Translations!B63,Translations!B63:H508,4,0)</f>
        <v>A- Indicadores de repercusión y resultados: desglose</v>
      </c>
      <c r="C7" s="57"/>
      <c r="D7" s="57"/>
      <c r="E7" s="57"/>
      <c r="F7" s="57"/>
      <c r="G7" s="57"/>
      <c r="H7" s="57"/>
      <c r="I7" s="57"/>
      <c r="J7" s="1302"/>
      <c r="K7" s="57"/>
      <c r="L7" s="57"/>
      <c r="M7" s="57"/>
      <c r="N7" s="57"/>
      <c r="O7" s="57"/>
      <c r="P7" s="57"/>
      <c r="Q7" s="57"/>
      <c r="R7" s="57"/>
      <c r="S7" s="57"/>
      <c r="T7" s="57"/>
      <c r="U7" s="57"/>
      <c r="V7" s="58"/>
    </row>
    <row r="8" spans="1:23" ht="18.75" customHeight="1" thickBot="1" x14ac:dyDescent="0.25">
      <c r="B8" s="48"/>
      <c r="C8" s="49"/>
      <c r="D8" s="49"/>
      <c r="E8" s="49"/>
      <c r="F8" s="49"/>
      <c r="G8" s="49"/>
      <c r="H8" s="49"/>
      <c r="I8" s="49"/>
      <c r="J8" s="49"/>
      <c r="K8" s="49"/>
      <c r="L8" s="49"/>
      <c r="M8" s="49"/>
      <c r="N8" s="620"/>
      <c r="O8" s="49"/>
      <c r="P8" s="49"/>
      <c r="Q8" s="49"/>
      <c r="R8" s="620"/>
      <c r="S8" s="49"/>
      <c r="T8" s="49"/>
      <c r="U8" s="49"/>
      <c r="V8" s="620"/>
    </row>
    <row r="9" spans="1:23" ht="28.5" customHeight="1" x14ac:dyDescent="0.2">
      <c r="A9" s="1071" t="s">
        <v>48</v>
      </c>
      <c r="B9" s="1641" t="str">
        <f>VLOOKUP(Translations!B34,Translations!B3:H508,4,0)</f>
        <v>Impacto/Resultados</v>
      </c>
      <c r="C9" s="1643" t="str">
        <f>VLOOKUP(Translations!B65,Translations!B3:H508,4,0)</f>
        <v xml:space="preserve">Indicador estándar </v>
      </c>
      <c r="D9" s="1643" t="str">
        <f>VLOOKUP(Translations!B66,Translations!B3:H508,4,0)</f>
        <v>Desglose</v>
      </c>
      <c r="E9" s="1643" t="str">
        <f>VLOOKUP(Translations!B67,Translations!B3:H508,4,0)</f>
        <v>Categoría</v>
      </c>
      <c r="F9" s="1643" t="str">
        <f>VLOOKUP(Translations!B69,Translations!B3:H508,4,0)</f>
        <v>Linea de base</v>
      </c>
      <c r="G9" s="1643"/>
      <c r="H9" s="1643"/>
      <c r="I9" s="1643" t="str">
        <f>VLOOKUP(Translations!B72,Translations!B3:H508,4,0)</f>
        <v>Fecha de presentación del informe</v>
      </c>
      <c r="J9" s="1617" t="str">
        <f>VLOOKUP(586,Translations!B3:H793,4,0)</f>
        <v>Geografía</v>
      </c>
      <c r="K9" s="1630" t="str">
        <f>VLOOKUP(Translations!B73,Translations!B3:H508,4,0)</f>
        <v>Resultados</v>
      </c>
      <c r="L9" s="1630"/>
      <c r="M9" s="1630" t="str">
        <f>VLOOKUP(Translations!B76,Translations!B3:H508,4,0)</f>
        <v>Comentarios</v>
      </c>
      <c r="N9" s="1630"/>
      <c r="O9" s="1632" t="s">
        <v>45</v>
      </c>
      <c r="P9" s="1632"/>
      <c r="Q9" s="1632" t="s">
        <v>60</v>
      </c>
      <c r="R9" s="1643"/>
      <c r="S9" s="1636" t="s">
        <v>47</v>
      </c>
      <c r="T9" s="1636"/>
      <c r="U9" s="1607" t="s">
        <v>49</v>
      </c>
      <c r="V9" s="1645"/>
    </row>
    <row r="10" spans="1:23" ht="30" customHeight="1" x14ac:dyDescent="0.2">
      <c r="A10" s="1071"/>
      <c r="B10" s="1642"/>
      <c r="C10" s="1644"/>
      <c r="D10" s="1644"/>
      <c r="E10" s="1644"/>
      <c r="F10" s="1305" t="str">
        <f>VLOOKUP(Translations!B68,Translations!B3:H508,4,0)</f>
        <v>Valor</v>
      </c>
      <c r="G10" s="1317" t="str">
        <f>VLOOKUP(Translations!B70,Translations!B3:H508,4,0)</f>
        <v>Año</v>
      </c>
      <c r="H10" s="1317" t="str">
        <f>VLOOKUP(Translations!B71,Translations!B3:H508,4,0)</f>
        <v>Fuente</v>
      </c>
      <c r="I10" s="1644"/>
      <c r="J10" s="1618"/>
      <c r="K10" s="1307" t="str">
        <f>VLOOKUP(Translations!B68,Translations!B3:H508,4,0)</f>
        <v>Valor</v>
      </c>
      <c r="L10" s="1075" t="str">
        <f>VLOOKUP(Translations!B71,Translations!B3:H508,4,0)</f>
        <v>Fuente</v>
      </c>
      <c r="M10" s="1648"/>
      <c r="N10" s="1648"/>
      <c r="O10" s="1306" t="s">
        <v>30</v>
      </c>
      <c r="P10" s="1306" t="s">
        <v>40</v>
      </c>
      <c r="Q10" s="1647"/>
      <c r="R10" s="1644"/>
      <c r="S10" s="1303" t="s">
        <v>30</v>
      </c>
      <c r="T10" s="1303" t="s">
        <v>40</v>
      </c>
      <c r="U10" s="1608"/>
      <c r="V10" s="1646"/>
    </row>
    <row r="11" spans="1:23" ht="60" customHeight="1" x14ac:dyDescent="0.2">
      <c r="A11" s="1027" t="str">
        <f>IFERROR(IF(INDEX(ImpactDisaglist,MATCH(0,INDEX(COUNTIF(A$10:A10,ImpactDisaglist),0,0),0))&lt;&gt;"",INDEX(ImpactDisaglist,MATCH(0,INDEX(COUNTIF(A$10:A10,ImpactDisaglist),0,0),0)),INDEX(OutcomeDisaglist,MATCH(0,INDEX(COUNTIF(A$10:A10,OutcomeDisaglist),0,0),0))),"")</f>
        <v>1Outcome</v>
      </c>
      <c r="B11" s="1053" t="str">
        <f>IFERROR(INDEX('Disagg.1A_import-export'!D$7:D$202,MATCH($A11,'Disagg.1A_import-export'!$B$7:$B$202,0)),"")</f>
        <v>Outcome</v>
      </c>
      <c r="C11" s="1054" t="str">
        <f>IF(B11="","",IFERROR(INDEX('Disagg.1A_import-export'!E$7:E$15,MATCH($A11,'Disagg.1A_import-export'!$B$7:$B$15,0)),""))</f>
        <v>TB O-4(M): Tasa de éxito del tratamiento de TB-RR y/o TB-MDR: Porcentaje de casos TB-RR y/o TB-MR que fueron tratados exitosamente</v>
      </c>
      <c r="D11" s="1054" t="str">
        <f>IF(B11="","",IFERROR(IF(INDEX('Disagg.1A_import-export'!I$7:I$15,MATCH($A11,'Disagg.1A_import-export'!$B$7:$B$15,0))="","",INDEX('Disagg.1A_import-export'!I$7:I$15,MATCH($A11,'Disagg.1A_import-export'!$B$7:$B$15,0))),""))</f>
        <v>XDR TB</v>
      </c>
      <c r="E11" s="1054" t="str">
        <f>IF(B11="","",IFERROR(IF(INDEX('Disagg.1A_import-export'!J$7:J$15,MATCH($A11,'Disagg.1A_import-export'!$B$7:$B$15,0))="","",INDEX('Disagg.1A_import-export'!J$7:J$15,MATCH($A11,'Disagg.1A_import-export'!$B$7:$B$15,0))),""))</f>
        <v>TB case definition</v>
      </c>
      <c r="F11" s="1054" t="str">
        <f>IF(B11="","",IFERROR(IF(INDEX('Disagg.1A_import-export'!K$7:K$15,MATCH($A11,'Disagg.1A_import-export'!$B$7:$B$15,0))="","",INDEX('Disagg.1A_import-export'!K$7:K$15,MATCH($A11,'Disagg.1A_import-export'!$B$7:$B$15,0))),""))</f>
        <v>71%</v>
      </c>
      <c r="G11" s="1054" t="str">
        <f>IF(B11="","",IFERROR(IF(INDEX('Disagg.1A_import-export'!L$7:L$15,MATCH($A11,'Disagg.1A_import-export'!$B$7:$B$15,0))="","",INDEX('Disagg.1A_import-export'!L$7:L$15,MATCH($A11,'Disagg.1A_import-export'!$B$7:$B$15,0))),""))</f>
        <v>2017</v>
      </c>
      <c r="H11" s="1054" t="str">
        <f>IF(B11="","",IFERROR(IF(INDEX('Disagg.1A_import-export'!M$7:M$15,MATCH($A11,'Disagg.1A_import-export'!$B$7:$B$15,0))="","",INDEX('Disagg.1A_import-export'!M$7:M$15,MATCH($A11,'Disagg.1A_import-export'!$B$7:$B$15,0))),""))</f>
        <v>WHO TB report</v>
      </c>
      <c r="I11" s="1054" t="str">
        <f>IF(B11="","",IFERROR(IF(INDEX('Disagg.1A_import-export'!N$7:N$15,MATCH($A11,'Disagg.1A_import-export'!$B$7:$B$15,0))="","",INDEX('Disagg.1A_import-export'!N$7:N$15,MATCH($A11,'Disagg.1A_import-export'!$B$7:$B$15,0))),""))</f>
        <v>2019</v>
      </c>
      <c r="J11" s="1054" t="str">
        <f>IF(B11="","",IFERROR(IF(INDEX('Disagg.1A_import-export'!AC$7:AC$15,MATCH($A11,'Disagg.1A_import-export'!$B$7:$B$15,0))="","",INDEX('Disagg.1A_import-export'!AC$7:AC$15,MATCH($A11,'Disagg.1A_import-export'!$B$7:$B$15,0))),""))</f>
        <v/>
      </c>
      <c r="K11" s="1160"/>
      <c r="L11" s="1060"/>
      <c r="M11" s="1060"/>
      <c r="N11" s="1061"/>
      <c r="O11" s="1158"/>
      <c r="P11" s="1060"/>
      <c r="Q11" s="1060"/>
      <c r="R11" s="1061"/>
      <c r="S11" s="1158"/>
      <c r="T11" s="1060"/>
      <c r="U11" s="1318"/>
      <c r="V11" s="1315"/>
    </row>
    <row r="12" spans="1:23" ht="60" customHeight="1" x14ac:dyDescent="0.2">
      <c r="A12" s="1027" t="str">
        <f>IFERROR(IF(INDEX(ImpactDisaglist,MATCH(0,INDEX(COUNTIF(A$10:A11,ImpactDisaglist),0,0),0))&lt;&gt;"",INDEX(ImpactDisaglist,MATCH(0,INDEX(COUNTIF(A$10:A11,ImpactDisaglist),0,0),0)),INDEX(OutcomeDisaglist,MATCH(0,INDEX(COUNTIF(A$10:A11,OutcomeDisaglist),0,0),0))),"")</f>
        <v>2Outcome</v>
      </c>
      <c r="B12" s="1053" t="str">
        <f>IFERROR(INDEX('Disagg.1A_import-export'!D$7:D$202,MATCH($A12,'Disagg.1A_import-export'!$B$7:$B$202,0)),"")</f>
        <v>Outcome</v>
      </c>
      <c r="C12" s="1054" t="str">
        <f>IF(B12="","",IFERROR(INDEX('Disagg.1A_import-export'!E$7:E$15,MATCH($A12,'Disagg.1A_import-export'!$B$7:$B$15,0)),""))</f>
        <v>TB O-4(M): Tasa de éxito del tratamiento de TB-RR y/o TB-MDR: Porcentaje de casos TB-RR y/o TB-MR que fueron tratados exitosamente</v>
      </c>
      <c r="D12" s="1054" t="str">
        <f>IF(B12="","",IFERROR(IF(INDEX('Disagg.1A_import-export'!I$7:I$15,MATCH($A12,'Disagg.1A_import-export'!$B$7:$B$15,0))="","",INDEX('Disagg.1A_import-export'!I$7:I$15,MATCH($A12,'Disagg.1A_import-export'!$B$7:$B$15,0))),""))</f>
        <v>XDR TB</v>
      </c>
      <c r="E12" s="1054" t="str">
        <f>IF(B12="","",IFERROR(IF(INDEX('Disagg.1A_import-export'!J$7:J$15,MATCH($A12,'Disagg.1A_import-export'!$B$7:$B$15,0))="","",INDEX('Disagg.1A_import-export'!J$7:J$15,MATCH($A12,'Disagg.1A_import-export'!$B$7:$B$15,0))),""))</f>
        <v>TB case definition</v>
      </c>
      <c r="F12" s="1054" t="str">
        <f>IF(B12="","",IFERROR(IF(INDEX('Disagg.1A_import-export'!K$7:K$15,MATCH($A12,'Disagg.1A_import-export'!$B$7:$B$15,0))="","",INDEX('Disagg.1A_import-export'!K$7:K$15,MATCH($A12,'Disagg.1A_import-export'!$B$7:$B$15,0))),""))</f>
        <v>71%</v>
      </c>
      <c r="G12" s="1054" t="str">
        <f>IF(B12="","",IFERROR(IF(INDEX('Disagg.1A_import-export'!L$7:L$15,MATCH($A12,'Disagg.1A_import-export'!$B$7:$B$15,0))="","",INDEX('Disagg.1A_import-export'!L$7:L$15,MATCH($A12,'Disagg.1A_import-export'!$B$7:$B$15,0))),""))</f>
        <v>2017</v>
      </c>
      <c r="H12" s="1054" t="str">
        <f>IF(B12="","",IFERROR(IF(INDEX('Disagg.1A_import-export'!M$7:M$15,MATCH($A12,'Disagg.1A_import-export'!$B$7:$B$15,0))="","",INDEX('Disagg.1A_import-export'!M$7:M$15,MATCH($A12,'Disagg.1A_import-export'!$B$7:$B$15,0))),""))</f>
        <v>WHO TB report</v>
      </c>
      <c r="I12" s="1054" t="str">
        <f>IF(B12="","",IFERROR(IF(INDEX('Disagg.1A_import-export'!N$7:N$15,MATCH($A12,'Disagg.1A_import-export'!$B$7:$B$15,0))="","",INDEX('Disagg.1A_import-export'!N$7:N$15,MATCH($A12,'Disagg.1A_import-export'!$B$7:$B$15,0))),""))</f>
        <v>2020</v>
      </c>
      <c r="J12" s="1054" t="str">
        <f>IF(B12="","",IFERROR(IF(INDEX('Disagg.1A_import-export'!AC$7:AC$15,MATCH($A12,'Disagg.1A_import-export'!$B$7:$B$15,0))="","",INDEX('Disagg.1A_import-export'!AC$7:AC$15,MATCH($A12,'Disagg.1A_import-export'!$B$7:$B$15,0))),""))</f>
        <v/>
      </c>
      <c r="K12" s="1160"/>
      <c r="L12" s="1060"/>
      <c r="M12" s="1060"/>
      <c r="N12" s="1061"/>
      <c r="O12" s="1158"/>
      <c r="P12" s="1060"/>
      <c r="Q12" s="1060"/>
      <c r="R12" s="1061"/>
      <c r="S12" s="1158"/>
      <c r="T12" s="1060"/>
      <c r="U12" s="1318"/>
      <c r="V12" s="1315"/>
    </row>
    <row r="13" spans="1:23" ht="60" customHeight="1" x14ac:dyDescent="0.2">
      <c r="A13" s="1027">
        <f>IFERROR(IF(INDEX(ImpactDisaglist,MATCH(0,INDEX(COUNTIF(A$10:A12,ImpactDisaglist),0,0),0))&lt;&gt;"",INDEX(ImpactDisaglist,MATCH(0,INDEX(COUNTIF(A$10:A12,ImpactDisaglist),0,0),0)),INDEX(OutcomeDisaglist,MATCH(0,INDEX(COUNTIF(A$10:A12,OutcomeDisaglist),0,0),0))),"")</f>
        <v>0</v>
      </c>
      <c r="B13" s="1053" t="str">
        <f>IFERROR(INDEX('Disagg.1A_import-export'!D$7:D$202,MATCH($A13,'Disagg.1A_import-export'!$B$7:$B$202,0)),"")</f>
        <v/>
      </c>
      <c r="C13" s="1054" t="str">
        <f>IF(B13="","",IFERROR(INDEX('Disagg.1A_import-export'!E$7:E$15,MATCH($A13,'Disagg.1A_import-export'!$B$7:$B$15,0)),""))</f>
        <v/>
      </c>
      <c r="D13" s="1054" t="str">
        <f>IF(B13="","",IFERROR(IF(INDEX('Disagg.1A_import-export'!I$7:I$15,MATCH($A13,'Disagg.1A_import-export'!$B$7:$B$15,0))="","",INDEX('Disagg.1A_import-export'!I$7:I$15,MATCH($A13,'Disagg.1A_import-export'!$B$7:$B$15,0))),""))</f>
        <v/>
      </c>
      <c r="E13" s="1054" t="str">
        <f>IF(B13="","",IFERROR(IF(INDEX('Disagg.1A_import-export'!J$7:J$15,MATCH($A13,'Disagg.1A_import-export'!$B$7:$B$15,0))="","",INDEX('Disagg.1A_import-export'!J$7:J$15,MATCH($A13,'Disagg.1A_import-export'!$B$7:$B$15,0))),""))</f>
        <v/>
      </c>
      <c r="F13" s="1054" t="str">
        <f>IF(B13="","",IFERROR(IF(INDEX('Disagg.1A_import-export'!K$7:K$15,MATCH($A13,'Disagg.1A_import-export'!$B$7:$B$15,0))="","",INDEX('Disagg.1A_import-export'!K$7:K$15,MATCH($A13,'Disagg.1A_import-export'!$B$7:$B$15,0))),""))</f>
        <v/>
      </c>
      <c r="G13" s="1054" t="str">
        <f>IF(B13="","",IFERROR(IF(INDEX('Disagg.1A_import-export'!L$7:L$15,MATCH($A13,'Disagg.1A_import-export'!$B$7:$B$15,0))="","",INDEX('Disagg.1A_import-export'!L$7:L$15,MATCH($A13,'Disagg.1A_import-export'!$B$7:$B$15,0))),""))</f>
        <v/>
      </c>
      <c r="H13" s="1054" t="str">
        <f>IF(B13="","",IFERROR(IF(INDEX('Disagg.1A_import-export'!M$7:M$15,MATCH($A13,'Disagg.1A_import-export'!$B$7:$B$15,0))="","",INDEX('Disagg.1A_import-export'!M$7:M$15,MATCH($A13,'Disagg.1A_import-export'!$B$7:$B$15,0))),""))</f>
        <v/>
      </c>
      <c r="I13" s="1054" t="str">
        <f>IF(B13="","",IFERROR(IF(INDEX('Disagg.1A_import-export'!N$7:N$15,MATCH($A13,'Disagg.1A_import-export'!$B$7:$B$15,0))="","",INDEX('Disagg.1A_import-export'!N$7:N$15,MATCH($A13,'Disagg.1A_import-export'!$B$7:$B$15,0))),""))</f>
        <v/>
      </c>
      <c r="J13" s="1054" t="str">
        <f>IF(B13="","",IFERROR(IF(INDEX('Disagg.1A_import-export'!AC$7:AC$15,MATCH($A13,'Disagg.1A_import-export'!$B$7:$B$15,0))="","",INDEX('Disagg.1A_import-export'!AC$7:AC$15,MATCH($A13,'Disagg.1A_import-export'!$B$7:$B$15,0))),""))</f>
        <v/>
      </c>
      <c r="K13" s="1160"/>
      <c r="L13" s="1060"/>
      <c r="M13" s="1060"/>
      <c r="N13" s="1061"/>
      <c r="O13" s="1158"/>
      <c r="P13" s="1060"/>
      <c r="Q13" s="1060"/>
      <c r="R13" s="1061"/>
      <c r="S13" s="1158"/>
      <c r="T13" s="1060"/>
      <c r="U13" s="1318"/>
      <c r="V13" s="1315"/>
    </row>
    <row r="14" spans="1:23" ht="60" customHeight="1" x14ac:dyDescent="0.2">
      <c r="A14" s="1027" t="str">
        <f>IFERROR(IF(INDEX(ImpactDisaglist,MATCH(0,INDEX(COUNTIF(A$10:A13,ImpactDisaglist),0,0),0))&lt;&gt;"",INDEX(ImpactDisaglist,MATCH(0,INDEX(COUNTIF(A$10:A13,ImpactDisaglist),0,0),0)),INDEX(OutcomeDisaglist,MATCH(0,INDEX(COUNTIF(A$10:A13,OutcomeDisaglist),0,0),0))),"")</f>
        <v/>
      </c>
      <c r="B14" s="1053" t="str">
        <f>IFERROR(INDEX('Disagg.1A_import-export'!D$7:D$202,MATCH($A14,'Disagg.1A_import-export'!$B$7:$B$202,0)),"")</f>
        <v/>
      </c>
      <c r="C14" s="1054" t="str">
        <f>IF(B14="","",IFERROR(INDEX('Disagg.1A_import-export'!E$7:E$15,MATCH($A14,'Disagg.1A_import-export'!$B$7:$B$15,0)),""))</f>
        <v/>
      </c>
      <c r="D14" s="1054" t="str">
        <f>IF(B14="","",IFERROR(IF(INDEX('Disagg.1A_import-export'!I$7:I$15,MATCH($A14,'Disagg.1A_import-export'!$B$7:$B$15,0))="","",INDEX('Disagg.1A_import-export'!I$7:I$15,MATCH($A14,'Disagg.1A_import-export'!$B$7:$B$15,0))),""))</f>
        <v/>
      </c>
      <c r="E14" s="1054" t="str">
        <f>IF(B14="","",IFERROR(IF(INDEX('Disagg.1A_import-export'!J$7:J$15,MATCH($A14,'Disagg.1A_import-export'!$B$7:$B$15,0))="","",INDEX('Disagg.1A_import-export'!J$7:J$15,MATCH($A14,'Disagg.1A_import-export'!$B$7:$B$15,0))),""))</f>
        <v/>
      </c>
      <c r="F14" s="1054" t="str">
        <f>IF(B14="","",IFERROR(IF(INDEX('Disagg.1A_import-export'!K$7:K$15,MATCH($A14,'Disagg.1A_import-export'!$B$7:$B$15,0))="","",INDEX('Disagg.1A_import-export'!K$7:K$15,MATCH($A14,'Disagg.1A_import-export'!$B$7:$B$15,0))),""))</f>
        <v/>
      </c>
      <c r="G14" s="1054" t="str">
        <f>IF(B14="","",IFERROR(IF(INDEX('Disagg.1A_import-export'!L$7:L$15,MATCH($A14,'Disagg.1A_import-export'!$B$7:$B$15,0))="","",INDEX('Disagg.1A_import-export'!L$7:L$15,MATCH($A14,'Disagg.1A_import-export'!$B$7:$B$15,0))),""))</f>
        <v/>
      </c>
      <c r="H14" s="1054" t="str">
        <f>IF(B14="","",IFERROR(IF(INDEX('Disagg.1A_import-export'!M$7:M$15,MATCH($A14,'Disagg.1A_import-export'!$B$7:$B$15,0))="","",INDEX('Disagg.1A_import-export'!M$7:M$15,MATCH($A14,'Disagg.1A_import-export'!$B$7:$B$15,0))),""))</f>
        <v/>
      </c>
      <c r="I14" s="1054" t="str">
        <f>IF(B14="","",IFERROR(IF(INDEX('Disagg.1A_import-export'!N$7:N$15,MATCH($A14,'Disagg.1A_import-export'!$B$7:$B$15,0))="","",INDEX('Disagg.1A_import-export'!N$7:N$15,MATCH($A14,'Disagg.1A_import-export'!$B$7:$B$15,0))),""))</f>
        <v/>
      </c>
      <c r="J14" s="1054" t="str">
        <f>IF(B14="","",IFERROR(IF(INDEX('Disagg.1A_import-export'!AC$7:AC$15,MATCH($A14,'Disagg.1A_import-export'!$B$7:$B$15,0))="","",INDEX('Disagg.1A_import-export'!AC$7:AC$15,MATCH($A14,'Disagg.1A_import-export'!$B$7:$B$15,0))),""))</f>
        <v/>
      </c>
      <c r="K14" s="1160"/>
      <c r="L14" s="1060"/>
      <c r="M14" s="1060"/>
      <c r="N14" s="1061"/>
      <c r="O14" s="1158"/>
      <c r="P14" s="1060"/>
      <c r="Q14" s="1060"/>
      <c r="R14" s="1061"/>
      <c r="S14" s="1158"/>
      <c r="T14" s="1060"/>
      <c r="U14" s="1318"/>
      <c r="V14" s="1315"/>
    </row>
    <row r="15" spans="1:23" ht="60" customHeight="1" x14ac:dyDescent="0.2">
      <c r="A15" s="1027" t="str">
        <f>IFERROR(IF(INDEX(ImpactDisaglist,MATCH(0,INDEX(COUNTIF(A$10:A14,ImpactDisaglist),0,0),0))&lt;&gt;"",INDEX(ImpactDisaglist,MATCH(0,INDEX(COUNTIF(A$10:A14,ImpactDisaglist),0,0),0)),INDEX(OutcomeDisaglist,MATCH(0,INDEX(COUNTIF(A$10:A14,OutcomeDisaglist),0,0),0))),"")</f>
        <v/>
      </c>
      <c r="B15" s="1053" t="str">
        <f>IFERROR(INDEX('Disagg.1A_import-export'!D$7:D$202,MATCH($A15,'Disagg.1A_import-export'!$B$7:$B$202,0)),"")</f>
        <v/>
      </c>
      <c r="C15" s="1054" t="str">
        <f>IF(B15="","",IFERROR(INDEX('Disagg.1A_import-export'!E$7:E$15,MATCH($A15,'Disagg.1A_import-export'!$B$7:$B$15,0)),""))</f>
        <v/>
      </c>
      <c r="D15" s="1054" t="str">
        <f>IF(B15="","",IFERROR(IF(INDEX('Disagg.1A_import-export'!I$7:I$15,MATCH($A15,'Disagg.1A_import-export'!$B$7:$B$15,0))="","",INDEX('Disagg.1A_import-export'!I$7:I$15,MATCH($A15,'Disagg.1A_import-export'!$B$7:$B$15,0))),""))</f>
        <v/>
      </c>
      <c r="E15" s="1054" t="str">
        <f>IF(B15="","",IFERROR(IF(INDEX('Disagg.1A_import-export'!J$7:J$15,MATCH($A15,'Disagg.1A_import-export'!$B$7:$B$15,0))="","",INDEX('Disagg.1A_import-export'!J$7:J$15,MATCH($A15,'Disagg.1A_import-export'!$B$7:$B$15,0))),""))</f>
        <v/>
      </c>
      <c r="F15" s="1054" t="str">
        <f>IF(B15="","",IFERROR(IF(INDEX('Disagg.1A_import-export'!K$7:K$15,MATCH($A15,'Disagg.1A_import-export'!$B$7:$B$15,0))="","",INDEX('Disagg.1A_import-export'!K$7:K$15,MATCH($A15,'Disagg.1A_import-export'!$B$7:$B$15,0))),""))</f>
        <v/>
      </c>
      <c r="G15" s="1054" t="str">
        <f>IF(B15="","",IFERROR(IF(INDEX('Disagg.1A_import-export'!L$7:L$15,MATCH($A15,'Disagg.1A_import-export'!$B$7:$B$15,0))="","",INDEX('Disagg.1A_import-export'!L$7:L$15,MATCH($A15,'Disagg.1A_import-export'!$B$7:$B$15,0))),""))</f>
        <v/>
      </c>
      <c r="H15" s="1054" t="str">
        <f>IF(B15="","",IFERROR(IF(INDEX('Disagg.1A_import-export'!M$7:M$15,MATCH($A15,'Disagg.1A_import-export'!$B$7:$B$15,0))="","",INDEX('Disagg.1A_import-export'!M$7:M$15,MATCH($A15,'Disagg.1A_import-export'!$B$7:$B$15,0))),""))</f>
        <v/>
      </c>
      <c r="I15" s="1054" t="str">
        <f>IF(B15="","",IFERROR(IF(INDEX('Disagg.1A_import-export'!N$7:N$15,MATCH($A15,'Disagg.1A_import-export'!$B$7:$B$15,0))="","",INDEX('Disagg.1A_import-export'!N$7:N$15,MATCH($A15,'Disagg.1A_import-export'!$B$7:$B$15,0))),""))</f>
        <v/>
      </c>
      <c r="J15" s="1054" t="str">
        <f>IF(B15="","",IFERROR(IF(INDEX('Disagg.1A_import-export'!AC$7:AC$15,MATCH($A15,'Disagg.1A_import-export'!$B$7:$B$15,0))="","",INDEX('Disagg.1A_import-export'!AC$7:AC$15,MATCH($A15,'Disagg.1A_import-export'!$B$7:$B$15,0))),""))</f>
        <v/>
      </c>
      <c r="K15" s="1160"/>
      <c r="L15" s="1060"/>
      <c r="M15" s="1060"/>
      <c r="N15" s="1061"/>
      <c r="O15" s="1158"/>
      <c r="P15" s="1060"/>
      <c r="Q15" s="1060"/>
      <c r="R15" s="1061"/>
      <c r="S15" s="1158"/>
      <c r="T15" s="1060"/>
      <c r="U15" s="1318"/>
      <c r="V15" s="1315"/>
    </row>
    <row r="16" spans="1:23" ht="60" customHeight="1" x14ac:dyDescent="0.2">
      <c r="A16" s="1027" t="str">
        <f>IFERROR(IF(INDEX(ImpactDisaglist,MATCH(0,INDEX(COUNTIF(A$10:A15,ImpactDisaglist),0,0),0))&lt;&gt;"",INDEX(ImpactDisaglist,MATCH(0,INDEX(COUNTIF(A$10:A15,ImpactDisaglist),0,0),0)),INDEX(OutcomeDisaglist,MATCH(0,INDEX(COUNTIF(A$10:A15,OutcomeDisaglist),0,0),0))),"")</f>
        <v/>
      </c>
      <c r="B16" s="1053" t="str">
        <f>IFERROR(INDEX('Disagg.1A_import-export'!D$7:D$202,MATCH($A16,'Disagg.1A_import-export'!$B$7:$B$202,0)),"")</f>
        <v/>
      </c>
      <c r="C16" s="1054" t="str">
        <f>IF(B16="","",IFERROR(INDEX('Disagg.1A_import-export'!E$7:E$15,MATCH($A16,'Disagg.1A_import-export'!$B$7:$B$15,0)),""))</f>
        <v/>
      </c>
      <c r="D16" s="1054" t="str">
        <f>IF(B16="","",IFERROR(IF(INDEX('Disagg.1A_import-export'!I$7:I$15,MATCH($A16,'Disagg.1A_import-export'!$B$7:$B$15,0))="","",INDEX('Disagg.1A_import-export'!I$7:I$15,MATCH($A16,'Disagg.1A_import-export'!$B$7:$B$15,0))),""))</f>
        <v/>
      </c>
      <c r="E16" s="1054" t="str">
        <f>IF(B16="","",IFERROR(IF(INDEX('Disagg.1A_import-export'!J$7:J$15,MATCH($A16,'Disagg.1A_import-export'!$B$7:$B$15,0))="","",INDEX('Disagg.1A_import-export'!J$7:J$15,MATCH($A16,'Disagg.1A_import-export'!$B$7:$B$15,0))),""))</f>
        <v/>
      </c>
      <c r="F16" s="1054" t="str">
        <f>IF(B16="","",IFERROR(IF(INDEX('Disagg.1A_import-export'!K$7:K$15,MATCH($A16,'Disagg.1A_import-export'!$B$7:$B$15,0))="","",INDEX('Disagg.1A_import-export'!K$7:K$15,MATCH($A16,'Disagg.1A_import-export'!$B$7:$B$15,0))),""))</f>
        <v/>
      </c>
      <c r="G16" s="1054" t="str">
        <f>IF(B16="","",IFERROR(IF(INDEX('Disagg.1A_import-export'!L$7:L$15,MATCH($A16,'Disagg.1A_import-export'!$B$7:$B$15,0))="","",INDEX('Disagg.1A_import-export'!L$7:L$15,MATCH($A16,'Disagg.1A_import-export'!$B$7:$B$15,0))),""))</f>
        <v/>
      </c>
      <c r="H16" s="1054" t="str">
        <f>IF(B16="","",IFERROR(IF(INDEX('Disagg.1A_import-export'!M$7:M$15,MATCH($A16,'Disagg.1A_import-export'!$B$7:$B$15,0))="","",INDEX('Disagg.1A_import-export'!M$7:M$15,MATCH($A16,'Disagg.1A_import-export'!$B$7:$B$15,0))),""))</f>
        <v/>
      </c>
      <c r="I16" s="1054" t="str">
        <f>IF(B16="","",IFERROR(IF(INDEX('Disagg.1A_import-export'!N$7:N$15,MATCH($A16,'Disagg.1A_import-export'!$B$7:$B$15,0))="","",INDEX('Disagg.1A_import-export'!N$7:N$15,MATCH($A16,'Disagg.1A_import-export'!$B$7:$B$15,0))),""))</f>
        <v/>
      </c>
      <c r="J16" s="1054" t="str">
        <f>IF(B16="","",IFERROR(IF(INDEX('Disagg.1A_import-export'!AC$7:AC$15,MATCH($A16,'Disagg.1A_import-export'!$B$7:$B$15,0))="","",INDEX('Disagg.1A_import-export'!AC$7:AC$15,MATCH($A16,'Disagg.1A_import-export'!$B$7:$B$15,0))),""))</f>
        <v/>
      </c>
      <c r="K16" s="1160"/>
      <c r="L16" s="1060"/>
      <c r="M16" s="1060"/>
      <c r="N16" s="1061"/>
      <c r="O16" s="1158"/>
      <c r="P16" s="1060"/>
      <c r="Q16" s="1060"/>
      <c r="R16" s="1061"/>
      <c r="S16" s="1158"/>
      <c r="T16" s="1060"/>
      <c r="U16" s="1318"/>
      <c r="V16" s="1315"/>
    </row>
    <row r="17" spans="1:22" ht="60" customHeight="1" x14ac:dyDescent="0.2">
      <c r="A17" s="1027" t="str">
        <f>IFERROR(IF(INDEX(ImpactDisaglist,MATCH(0,INDEX(COUNTIF(A$10:A16,ImpactDisaglist),0,0),0))&lt;&gt;"",INDEX(ImpactDisaglist,MATCH(0,INDEX(COUNTIF(A$10:A16,ImpactDisaglist),0,0),0)),INDEX(OutcomeDisaglist,MATCH(0,INDEX(COUNTIF(A$10:A16,OutcomeDisaglist),0,0),0))),"")</f>
        <v/>
      </c>
      <c r="B17" s="1053" t="str">
        <f>IFERROR(INDEX('Disagg.1A_import-export'!D$7:D$202,MATCH($A17,'Disagg.1A_import-export'!$B$7:$B$202,0)),"")</f>
        <v/>
      </c>
      <c r="C17" s="1054" t="str">
        <f>IF(B17="","",IFERROR(INDEX('Disagg.1A_import-export'!E$7:E$15,MATCH($A17,'Disagg.1A_import-export'!$B$7:$B$15,0)),""))</f>
        <v/>
      </c>
      <c r="D17" s="1054" t="str">
        <f>IF(B17="","",IFERROR(IF(INDEX('Disagg.1A_import-export'!I$7:I$15,MATCH($A17,'Disagg.1A_import-export'!$B$7:$B$15,0))="","",INDEX('Disagg.1A_import-export'!I$7:I$15,MATCH($A17,'Disagg.1A_import-export'!$B$7:$B$15,0))),""))</f>
        <v/>
      </c>
      <c r="E17" s="1054" t="str">
        <f>IF(B17="","",IFERROR(IF(INDEX('Disagg.1A_import-export'!J$7:J$15,MATCH($A17,'Disagg.1A_import-export'!$B$7:$B$15,0))="","",INDEX('Disagg.1A_import-export'!J$7:J$15,MATCH($A17,'Disagg.1A_import-export'!$B$7:$B$15,0))),""))</f>
        <v/>
      </c>
      <c r="F17" s="1054" t="str">
        <f>IF(B17="","",IFERROR(IF(INDEX('Disagg.1A_import-export'!K$7:K$15,MATCH($A17,'Disagg.1A_import-export'!$B$7:$B$15,0))="","",INDEX('Disagg.1A_import-export'!K$7:K$15,MATCH($A17,'Disagg.1A_import-export'!$B$7:$B$15,0))),""))</f>
        <v/>
      </c>
      <c r="G17" s="1054" t="str">
        <f>IF(B17="","",IFERROR(IF(INDEX('Disagg.1A_import-export'!L$7:L$15,MATCH($A17,'Disagg.1A_import-export'!$B$7:$B$15,0))="","",INDEX('Disagg.1A_import-export'!L$7:L$15,MATCH($A17,'Disagg.1A_import-export'!$B$7:$B$15,0))),""))</f>
        <v/>
      </c>
      <c r="H17" s="1054" t="str">
        <f>IF(B17="","",IFERROR(IF(INDEX('Disagg.1A_import-export'!M$7:M$15,MATCH($A17,'Disagg.1A_import-export'!$B$7:$B$15,0))="","",INDEX('Disagg.1A_import-export'!M$7:M$15,MATCH($A17,'Disagg.1A_import-export'!$B$7:$B$15,0))),""))</f>
        <v/>
      </c>
      <c r="I17" s="1054" t="str">
        <f>IF(B17="","",IFERROR(IF(INDEX('Disagg.1A_import-export'!N$7:N$15,MATCH($A17,'Disagg.1A_import-export'!$B$7:$B$15,0))="","",INDEX('Disagg.1A_import-export'!N$7:N$15,MATCH($A17,'Disagg.1A_import-export'!$B$7:$B$15,0))),""))</f>
        <v/>
      </c>
      <c r="J17" s="1054" t="str">
        <f>IF(B17="","",IFERROR(IF(INDEX('Disagg.1A_import-export'!AC$7:AC$15,MATCH($A17,'Disagg.1A_import-export'!$B$7:$B$15,0))="","",INDEX('Disagg.1A_import-export'!AC$7:AC$15,MATCH($A17,'Disagg.1A_import-export'!$B$7:$B$15,0))),""))</f>
        <v/>
      </c>
      <c r="K17" s="1160"/>
      <c r="L17" s="1060"/>
      <c r="M17" s="1060"/>
      <c r="N17" s="1061"/>
      <c r="O17" s="1158"/>
      <c r="P17" s="1060"/>
      <c r="Q17" s="1060"/>
      <c r="R17" s="1061"/>
      <c r="S17" s="1158"/>
      <c r="T17" s="1060"/>
      <c r="U17" s="1318"/>
      <c r="V17" s="1315"/>
    </row>
    <row r="18" spans="1:22" ht="60" customHeight="1" x14ac:dyDescent="0.2">
      <c r="A18" s="1027" t="str">
        <f>IFERROR(IF(INDEX(ImpactDisaglist,MATCH(0,INDEX(COUNTIF(A$10:A17,ImpactDisaglist),0,0),0))&lt;&gt;"",INDEX(ImpactDisaglist,MATCH(0,INDEX(COUNTIF(A$10:A17,ImpactDisaglist),0,0),0)),INDEX(OutcomeDisaglist,MATCH(0,INDEX(COUNTIF(A$10:A17,OutcomeDisaglist),0,0),0))),"")</f>
        <v/>
      </c>
      <c r="B18" s="1053" t="str">
        <f>IFERROR(INDEX('Disagg.1A_import-export'!D$7:D$202,MATCH($A18,'Disagg.1A_import-export'!$B$7:$B$202,0)),"")</f>
        <v/>
      </c>
      <c r="C18" s="1054" t="str">
        <f>IF(B18="","",IFERROR(INDEX('Disagg.1A_import-export'!E$7:E$15,MATCH($A18,'Disagg.1A_import-export'!$B$7:$B$15,0)),""))</f>
        <v/>
      </c>
      <c r="D18" s="1054" t="str">
        <f>IF(B18="","",IFERROR(IF(INDEX('Disagg.1A_import-export'!I$7:I$15,MATCH($A18,'Disagg.1A_import-export'!$B$7:$B$15,0))="","",INDEX('Disagg.1A_import-export'!I$7:I$15,MATCH($A18,'Disagg.1A_import-export'!$B$7:$B$15,0))),""))</f>
        <v/>
      </c>
      <c r="E18" s="1054" t="str">
        <f>IF(B18="","",IFERROR(IF(INDEX('Disagg.1A_import-export'!J$7:J$15,MATCH($A18,'Disagg.1A_import-export'!$B$7:$B$15,0))="","",INDEX('Disagg.1A_import-export'!J$7:J$15,MATCH($A18,'Disagg.1A_import-export'!$B$7:$B$15,0))),""))</f>
        <v/>
      </c>
      <c r="F18" s="1054" t="str">
        <f>IF(B18="","",IFERROR(IF(INDEX('Disagg.1A_import-export'!K$7:K$15,MATCH($A18,'Disagg.1A_import-export'!$B$7:$B$15,0))="","",INDEX('Disagg.1A_import-export'!K$7:K$15,MATCH($A18,'Disagg.1A_import-export'!$B$7:$B$15,0))),""))</f>
        <v/>
      </c>
      <c r="G18" s="1054" t="str">
        <f>IF(B18="","",IFERROR(IF(INDEX('Disagg.1A_import-export'!L$7:L$15,MATCH($A18,'Disagg.1A_import-export'!$B$7:$B$15,0))="","",INDEX('Disagg.1A_import-export'!L$7:L$15,MATCH($A18,'Disagg.1A_import-export'!$B$7:$B$15,0))),""))</f>
        <v/>
      </c>
      <c r="H18" s="1054" t="str">
        <f>IF(B18="","",IFERROR(IF(INDEX('Disagg.1A_import-export'!M$7:M$15,MATCH($A18,'Disagg.1A_import-export'!$B$7:$B$15,0))="","",INDEX('Disagg.1A_import-export'!M$7:M$15,MATCH($A18,'Disagg.1A_import-export'!$B$7:$B$15,0))),""))</f>
        <v/>
      </c>
      <c r="I18" s="1054" t="str">
        <f>IF(B18="","",IFERROR(IF(INDEX('Disagg.1A_import-export'!N$7:N$15,MATCH($A18,'Disagg.1A_import-export'!$B$7:$B$15,0))="","",INDEX('Disagg.1A_import-export'!N$7:N$15,MATCH($A18,'Disagg.1A_import-export'!$B$7:$B$15,0))),""))</f>
        <v/>
      </c>
      <c r="J18" s="1054" t="str">
        <f>IF(B18="","",IFERROR(IF(INDEX('Disagg.1A_import-export'!AC$7:AC$15,MATCH($A18,'Disagg.1A_import-export'!$B$7:$B$15,0))="","",INDEX('Disagg.1A_import-export'!AC$7:AC$15,MATCH($A18,'Disagg.1A_import-export'!$B$7:$B$15,0))),""))</f>
        <v/>
      </c>
      <c r="K18" s="1160"/>
      <c r="L18" s="1060"/>
      <c r="M18" s="1060"/>
      <c r="N18" s="1061"/>
      <c r="O18" s="1158"/>
      <c r="P18" s="1060"/>
      <c r="Q18" s="1060"/>
      <c r="R18" s="1061"/>
      <c r="S18" s="1158"/>
      <c r="T18" s="1060"/>
      <c r="U18" s="1318"/>
      <c r="V18" s="1315"/>
    </row>
    <row r="19" spans="1:22" ht="60" customHeight="1" x14ac:dyDescent="0.2">
      <c r="A19" s="1027" t="str">
        <f>IFERROR(IF(INDEX(ImpactDisaglist,MATCH(0,INDEX(COUNTIF(A$10:A18,ImpactDisaglist),0,0),0))&lt;&gt;"",INDEX(ImpactDisaglist,MATCH(0,INDEX(COUNTIF(A$10:A18,ImpactDisaglist),0,0),0)),INDEX(OutcomeDisaglist,MATCH(0,INDEX(COUNTIF(A$10:A18,OutcomeDisaglist),0,0),0))),"")</f>
        <v/>
      </c>
      <c r="B19" s="1053" t="str">
        <f>IFERROR(INDEX('Disagg.1A_import-export'!D$7:D$202,MATCH($A19,'Disagg.1A_import-export'!$B$7:$B$202,0)),"")</f>
        <v/>
      </c>
      <c r="C19" s="1054" t="str">
        <f>IF(B19="","",IFERROR(INDEX('Disagg.1A_import-export'!E$7:E$15,MATCH($A19,'Disagg.1A_import-export'!$B$7:$B$15,0)),""))</f>
        <v/>
      </c>
      <c r="D19" s="1054" t="str">
        <f>IF(B19="","",IFERROR(IF(INDEX('Disagg.1A_import-export'!I$7:I$15,MATCH($A19,'Disagg.1A_import-export'!$B$7:$B$15,0))="","",INDEX('Disagg.1A_import-export'!I$7:I$15,MATCH($A19,'Disagg.1A_import-export'!$B$7:$B$15,0))),""))</f>
        <v/>
      </c>
      <c r="E19" s="1054" t="str">
        <f>IF(B19="","",IFERROR(IF(INDEX('Disagg.1A_import-export'!J$7:J$15,MATCH($A19,'Disagg.1A_import-export'!$B$7:$B$15,0))="","",INDEX('Disagg.1A_import-export'!J$7:J$15,MATCH($A19,'Disagg.1A_import-export'!$B$7:$B$15,0))),""))</f>
        <v/>
      </c>
      <c r="F19" s="1054" t="str">
        <f>IF(B19="","",IFERROR(IF(INDEX('Disagg.1A_import-export'!K$7:K$15,MATCH($A19,'Disagg.1A_import-export'!$B$7:$B$15,0))="","",INDEX('Disagg.1A_import-export'!K$7:K$15,MATCH($A19,'Disagg.1A_import-export'!$B$7:$B$15,0))),""))</f>
        <v/>
      </c>
      <c r="G19" s="1054" t="str">
        <f>IF(B19="","",IFERROR(IF(INDEX('Disagg.1A_import-export'!L$7:L$15,MATCH($A19,'Disagg.1A_import-export'!$B$7:$B$15,0))="","",INDEX('Disagg.1A_import-export'!L$7:L$15,MATCH($A19,'Disagg.1A_import-export'!$B$7:$B$15,0))),""))</f>
        <v/>
      </c>
      <c r="H19" s="1054" t="str">
        <f>IF(B19="","",IFERROR(IF(INDEX('Disagg.1A_import-export'!M$7:M$15,MATCH($A19,'Disagg.1A_import-export'!$B$7:$B$15,0))="","",INDEX('Disagg.1A_import-export'!M$7:M$15,MATCH($A19,'Disagg.1A_import-export'!$B$7:$B$15,0))),""))</f>
        <v/>
      </c>
      <c r="I19" s="1054" t="str">
        <f>IF(B19="","",IFERROR(IF(INDEX('Disagg.1A_import-export'!N$7:N$15,MATCH($A19,'Disagg.1A_import-export'!$B$7:$B$15,0))="","",INDEX('Disagg.1A_import-export'!N$7:N$15,MATCH($A19,'Disagg.1A_import-export'!$B$7:$B$15,0))),""))</f>
        <v/>
      </c>
      <c r="J19" s="1054" t="str">
        <f>IF(B19="","",IFERROR(IF(INDEX('Disagg.1A_import-export'!AC$7:AC$15,MATCH($A19,'Disagg.1A_import-export'!$B$7:$B$15,0))="","",INDEX('Disagg.1A_import-export'!AC$7:AC$15,MATCH($A19,'Disagg.1A_import-export'!$B$7:$B$15,0))),""))</f>
        <v/>
      </c>
      <c r="K19" s="1160"/>
      <c r="L19" s="1060"/>
      <c r="M19" s="1060"/>
      <c r="N19" s="1061"/>
      <c r="O19" s="1158"/>
      <c r="P19" s="1060"/>
      <c r="Q19" s="1060"/>
      <c r="R19" s="1061"/>
      <c r="S19" s="1158"/>
      <c r="T19" s="1060"/>
      <c r="U19" s="1318"/>
      <c r="V19" s="1315"/>
    </row>
    <row r="20" spans="1:22" ht="60" customHeight="1" x14ac:dyDescent="0.2">
      <c r="A20" s="1027" t="str">
        <f>IFERROR(IF(INDEX(ImpactDisaglist,MATCH(0,INDEX(COUNTIF(A$10:A19,ImpactDisaglist),0,0),0))&lt;&gt;"",INDEX(ImpactDisaglist,MATCH(0,INDEX(COUNTIF(A$10:A19,ImpactDisaglist),0,0),0)),INDEX(OutcomeDisaglist,MATCH(0,INDEX(COUNTIF(A$10:A19,OutcomeDisaglist),0,0),0))),"")</f>
        <v/>
      </c>
      <c r="B20" s="1053" t="str">
        <f>IFERROR(INDEX('Disagg.1A_import-export'!D$7:D$202,MATCH($A20,'Disagg.1A_import-export'!$B$7:$B$202,0)),"")</f>
        <v/>
      </c>
      <c r="C20" s="1054" t="str">
        <f>IF(B20="","",IFERROR(INDEX('Disagg.1A_import-export'!E$7:E$15,MATCH($A20,'Disagg.1A_import-export'!$B$7:$B$15,0)),""))</f>
        <v/>
      </c>
      <c r="D20" s="1054" t="str">
        <f>IF(B20="","",IFERROR(IF(INDEX('Disagg.1A_import-export'!I$7:I$15,MATCH($A20,'Disagg.1A_import-export'!$B$7:$B$15,0))="","",INDEX('Disagg.1A_import-export'!I$7:I$15,MATCH($A20,'Disagg.1A_import-export'!$B$7:$B$15,0))),""))</f>
        <v/>
      </c>
      <c r="E20" s="1054" t="str">
        <f>IF(B20="","",IFERROR(IF(INDEX('Disagg.1A_import-export'!J$7:J$15,MATCH($A20,'Disagg.1A_import-export'!$B$7:$B$15,0))="","",INDEX('Disagg.1A_import-export'!J$7:J$15,MATCH($A20,'Disagg.1A_import-export'!$B$7:$B$15,0))),""))</f>
        <v/>
      </c>
      <c r="F20" s="1054" t="str">
        <f>IF(B20="","",IFERROR(IF(INDEX('Disagg.1A_import-export'!K$7:K$15,MATCH($A20,'Disagg.1A_import-export'!$B$7:$B$15,0))="","",INDEX('Disagg.1A_import-export'!K$7:K$15,MATCH($A20,'Disagg.1A_import-export'!$B$7:$B$15,0))),""))</f>
        <v/>
      </c>
      <c r="G20" s="1054" t="str">
        <f>IF(B20="","",IFERROR(IF(INDEX('Disagg.1A_import-export'!L$7:L$15,MATCH($A20,'Disagg.1A_import-export'!$B$7:$B$15,0))="","",INDEX('Disagg.1A_import-export'!L$7:L$15,MATCH($A20,'Disagg.1A_import-export'!$B$7:$B$15,0))),""))</f>
        <v/>
      </c>
      <c r="H20" s="1054" t="str">
        <f>IF(B20="","",IFERROR(IF(INDEX('Disagg.1A_import-export'!M$7:M$15,MATCH($A20,'Disagg.1A_import-export'!$B$7:$B$15,0))="","",INDEX('Disagg.1A_import-export'!M$7:M$15,MATCH($A20,'Disagg.1A_import-export'!$B$7:$B$15,0))),""))</f>
        <v/>
      </c>
      <c r="I20" s="1054" t="str">
        <f>IF(B20="","",IFERROR(IF(INDEX('Disagg.1A_import-export'!N$7:N$15,MATCH($A20,'Disagg.1A_import-export'!$B$7:$B$15,0))="","",INDEX('Disagg.1A_import-export'!N$7:N$15,MATCH($A20,'Disagg.1A_import-export'!$B$7:$B$15,0))),""))</f>
        <v/>
      </c>
      <c r="J20" s="1054" t="str">
        <f>IF(B20="","",IFERROR(IF(INDEX('Disagg.1A_import-export'!AC$7:AC$15,MATCH($A20,'Disagg.1A_import-export'!$B$7:$B$15,0))="","",INDEX('Disagg.1A_import-export'!AC$7:AC$15,MATCH($A20,'Disagg.1A_import-export'!$B$7:$B$15,0))),""))</f>
        <v/>
      </c>
      <c r="K20" s="1160"/>
      <c r="L20" s="1060"/>
      <c r="M20" s="1060"/>
      <c r="N20" s="1061"/>
      <c r="O20" s="1158"/>
      <c r="P20" s="1060"/>
      <c r="Q20" s="1060"/>
      <c r="R20" s="1061"/>
      <c r="S20" s="1158"/>
      <c r="T20" s="1060"/>
      <c r="U20" s="1318"/>
      <c r="V20" s="1315"/>
    </row>
    <row r="21" spans="1:22" ht="60" customHeight="1" x14ac:dyDescent="0.2">
      <c r="A21" s="1027" t="str">
        <f>IFERROR(IF(INDEX(ImpactDisaglist,MATCH(0,INDEX(COUNTIF(A$10:A20,ImpactDisaglist),0,0),0))&lt;&gt;"",INDEX(ImpactDisaglist,MATCH(0,INDEX(COUNTIF(A$10:A20,ImpactDisaglist),0,0),0)),INDEX(OutcomeDisaglist,MATCH(0,INDEX(COUNTIF(A$10:A20,OutcomeDisaglist),0,0),0))),"")</f>
        <v/>
      </c>
      <c r="B21" s="1053" t="str">
        <f>IFERROR(INDEX('Disagg.1A_import-export'!D$7:D$202,MATCH($A21,'Disagg.1A_import-export'!$B$7:$B$202,0)),"")</f>
        <v/>
      </c>
      <c r="C21" s="1054" t="str">
        <f>IF(B21="","",IFERROR(INDEX('Disagg.1A_import-export'!E$7:E$15,MATCH($A21,'Disagg.1A_import-export'!$B$7:$B$15,0)),""))</f>
        <v/>
      </c>
      <c r="D21" s="1054" t="str">
        <f>IF(B21="","",IFERROR(IF(INDEX('Disagg.1A_import-export'!I$7:I$15,MATCH($A21,'Disagg.1A_import-export'!$B$7:$B$15,0))="","",INDEX('Disagg.1A_import-export'!I$7:I$15,MATCH($A21,'Disagg.1A_import-export'!$B$7:$B$15,0))),""))</f>
        <v/>
      </c>
      <c r="E21" s="1054" t="str">
        <f>IF(B21="","",IFERROR(IF(INDEX('Disagg.1A_import-export'!J$7:J$15,MATCH($A21,'Disagg.1A_import-export'!$B$7:$B$15,0))="","",INDEX('Disagg.1A_import-export'!J$7:J$15,MATCH($A21,'Disagg.1A_import-export'!$B$7:$B$15,0))),""))</f>
        <v/>
      </c>
      <c r="F21" s="1054" t="str">
        <f>IF(B21="","",IFERROR(IF(INDEX('Disagg.1A_import-export'!K$7:K$15,MATCH($A21,'Disagg.1A_import-export'!$B$7:$B$15,0))="","",INDEX('Disagg.1A_import-export'!K$7:K$15,MATCH($A21,'Disagg.1A_import-export'!$B$7:$B$15,0))),""))</f>
        <v/>
      </c>
      <c r="G21" s="1054" t="str">
        <f>IF(B21="","",IFERROR(IF(INDEX('Disagg.1A_import-export'!L$7:L$15,MATCH($A21,'Disagg.1A_import-export'!$B$7:$B$15,0))="","",INDEX('Disagg.1A_import-export'!L$7:L$15,MATCH($A21,'Disagg.1A_import-export'!$B$7:$B$15,0))),""))</f>
        <v/>
      </c>
      <c r="H21" s="1054" t="str">
        <f>IF(B21="","",IFERROR(IF(INDEX('Disagg.1A_import-export'!M$7:M$15,MATCH($A21,'Disagg.1A_import-export'!$B$7:$B$15,0))="","",INDEX('Disagg.1A_import-export'!M$7:M$15,MATCH($A21,'Disagg.1A_import-export'!$B$7:$B$15,0))),""))</f>
        <v/>
      </c>
      <c r="I21" s="1054" t="str">
        <f>IF(B21="","",IFERROR(IF(INDEX('Disagg.1A_import-export'!N$7:N$15,MATCH($A21,'Disagg.1A_import-export'!$B$7:$B$15,0))="","",INDEX('Disagg.1A_import-export'!N$7:N$15,MATCH($A21,'Disagg.1A_import-export'!$B$7:$B$15,0))),""))</f>
        <v/>
      </c>
      <c r="J21" s="1054" t="str">
        <f>IF(B21="","",IFERROR(IF(INDEX('Disagg.1A_import-export'!AC$7:AC$15,MATCH($A21,'Disagg.1A_import-export'!$B$7:$B$15,0))="","",INDEX('Disagg.1A_import-export'!AC$7:AC$15,MATCH($A21,'Disagg.1A_import-export'!$B$7:$B$15,0))),""))</f>
        <v/>
      </c>
      <c r="K21" s="1160"/>
      <c r="L21" s="1060"/>
      <c r="M21" s="1060"/>
      <c r="N21" s="1061"/>
      <c r="O21" s="1158"/>
      <c r="P21" s="1060"/>
      <c r="Q21" s="1060"/>
      <c r="R21" s="1061"/>
      <c r="S21" s="1158"/>
      <c r="T21" s="1060"/>
      <c r="U21" s="1318"/>
      <c r="V21" s="1315"/>
    </row>
    <row r="22" spans="1:22" ht="60" customHeight="1" x14ac:dyDescent="0.2">
      <c r="A22" s="1027" t="str">
        <f>IFERROR(IF(INDEX(ImpactDisaglist,MATCH(0,INDEX(COUNTIF(A$10:A21,ImpactDisaglist),0,0),0))&lt;&gt;"",INDEX(ImpactDisaglist,MATCH(0,INDEX(COUNTIF(A$10:A21,ImpactDisaglist),0,0),0)),INDEX(OutcomeDisaglist,MATCH(0,INDEX(COUNTIF(A$10:A21,OutcomeDisaglist),0,0),0))),"")</f>
        <v/>
      </c>
      <c r="B22" s="1053" t="str">
        <f>IFERROR(INDEX('Disagg.1A_import-export'!D$7:D$202,MATCH($A22,'Disagg.1A_import-export'!$B$7:$B$202,0)),"")</f>
        <v/>
      </c>
      <c r="C22" s="1054" t="str">
        <f>IF(B22="","",IFERROR(INDEX('Disagg.1A_import-export'!E$7:E$15,MATCH($A22,'Disagg.1A_import-export'!$B$7:$B$15,0)),""))</f>
        <v/>
      </c>
      <c r="D22" s="1054" t="str">
        <f>IF(B22="","",IFERROR(IF(INDEX('Disagg.1A_import-export'!I$7:I$15,MATCH($A22,'Disagg.1A_import-export'!$B$7:$B$15,0))="","",INDEX('Disagg.1A_import-export'!I$7:I$15,MATCH($A22,'Disagg.1A_import-export'!$B$7:$B$15,0))),""))</f>
        <v/>
      </c>
      <c r="E22" s="1054" t="str">
        <f>IF(B22="","",IFERROR(IF(INDEX('Disagg.1A_import-export'!J$7:J$15,MATCH($A22,'Disagg.1A_import-export'!$B$7:$B$15,0))="","",INDEX('Disagg.1A_import-export'!J$7:J$15,MATCH($A22,'Disagg.1A_import-export'!$B$7:$B$15,0))),""))</f>
        <v/>
      </c>
      <c r="F22" s="1054" t="str">
        <f>IF(B22="","",IFERROR(IF(INDEX('Disagg.1A_import-export'!K$7:K$15,MATCH($A22,'Disagg.1A_import-export'!$B$7:$B$15,0))="","",INDEX('Disagg.1A_import-export'!K$7:K$15,MATCH($A22,'Disagg.1A_import-export'!$B$7:$B$15,0))),""))</f>
        <v/>
      </c>
      <c r="G22" s="1054" t="str">
        <f>IF(B22="","",IFERROR(IF(INDEX('Disagg.1A_import-export'!L$7:L$15,MATCH($A22,'Disagg.1A_import-export'!$B$7:$B$15,0))="","",INDEX('Disagg.1A_import-export'!L$7:L$15,MATCH($A22,'Disagg.1A_import-export'!$B$7:$B$15,0))),""))</f>
        <v/>
      </c>
      <c r="H22" s="1054" t="str">
        <f>IF(B22="","",IFERROR(IF(INDEX('Disagg.1A_import-export'!M$7:M$15,MATCH($A22,'Disagg.1A_import-export'!$B$7:$B$15,0))="","",INDEX('Disagg.1A_import-export'!M$7:M$15,MATCH($A22,'Disagg.1A_import-export'!$B$7:$B$15,0))),""))</f>
        <v/>
      </c>
      <c r="I22" s="1054" t="str">
        <f>IF(B22="","",IFERROR(IF(INDEX('Disagg.1A_import-export'!N$7:N$15,MATCH($A22,'Disagg.1A_import-export'!$B$7:$B$15,0))="","",INDEX('Disagg.1A_import-export'!N$7:N$15,MATCH($A22,'Disagg.1A_import-export'!$B$7:$B$15,0))),""))</f>
        <v/>
      </c>
      <c r="J22" s="1054" t="str">
        <f>IF(B22="","",IFERROR(IF(INDEX('Disagg.1A_import-export'!AC$7:AC$15,MATCH($A22,'Disagg.1A_import-export'!$B$7:$B$15,0))="","",INDEX('Disagg.1A_import-export'!AC$7:AC$15,MATCH($A22,'Disagg.1A_import-export'!$B$7:$B$15,0))),""))</f>
        <v/>
      </c>
      <c r="K22" s="1160"/>
      <c r="L22" s="1060"/>
      <c r="M22" s="1060"/>
      <c r="N22" s="1061"/>
      <c r="O22" s="1158"/>
      <c r="P22" s="1060"/>
      <c r="Q22" s="1060"/>
      <c r="R22" s="1061"/>
      <c r="S22" s="1158"/>
      <c r="T22" s="1060"/>
      <c r="U22" s="1318"/>
      <c r="V22" s="1315"/>
    </row>
    <row r="23" spans="1:22" ht="60" customHeight="1" x14ac:dyDescent="0.2">
      <c r="A23" s="1027" t="str">
        <f>IFERROR(IF(INDEX(ImpactDisaglist,MATCH(0,INDEX(COUNTIF(A$10:A22,ImpactDisaglist),0,0),0))&lt;&gt;"",INDEX(ImpactDisaglist,MATCH(0,INDEX(COUNTIF(A$10:A22,ImpactDisaglist),0,0),0)),INDEX(OutcomeDisaglist,MATCH(0,INDEX(COUNTIF(A$10:A22,OutcomeDisaglist),0,0),0))),"")</f>
        <v/>
      </c>
      <c r="B23" s="1053" t="str">
        <f>IFERROR(INDEX('Disagg.1A_import-export'!D$7:D$202,MATCH($A23,'Disagg.1A_import-export'!$B$7:$B$202,0)),"")</f>
        <v/>
      </c>
      <c r="C23" s="1054" t="str">
        <f>IF(B23="","",IFERROR(INDEX('Disagg.1A_import-export'!E$7:E$15,MATCH($A23,'Disagg.1A_import-export'!$B$7:$B$15,0)),""))</f>
        <v/>
      </c>
      <c r="D23" s="1054" t="str">
        <f>IF(B23="","",IFERROR(IF(INDEX('Disagg.1A_import-export'!I$7:I$15,MATCH($A23,'Disagg.1A_import-export'!$B$7:$B$15,0))="","",INDEX('Disagg.1A_import-export'!I$7:I$15,MATCH($A23,'Disagg.1A_import-export'!$B$7:$B$15,0))),""))</f>
        <v/>
      </c>
      <c r="E23" s="1054" t="str">
        <f>IF(B23="","",IFERROR(IF(INDEX('Disagg.1A_import-export'!J$7:J$15,MATCH($A23,'Disagg.1A_import-export'!$B$7:$B$15,0))="","",INDEX('Disagg.1A_import-export'!J$7:J$15,MATCH($A23,'Disagg.1A_import-export'!$B$7:$B$15,0))),""))</f>
        <v/>
      </c>
      <c r="F23" s="1054" t="str">
        <f>IF(B23="","",IFERROR(IF(INDEX('Disagg.1A_import-export'!K$7:K$15,MATCH($A23,'Disagg.1A_import-export'!$B$7:$B$15,0))="","",INDEX('Disagg.1A_import-export'!K$7:K$15,MATCH($A23,'Disagg.1A_import-export'!$B$7:$B$15,0))),""))</f>
        <v/>
      </c>
      <c r="G23" s="1054" t="str">
        <f>IF(B23="","",IFERROR(IF(INDEX('Disagg.1A_import-export'!L$7:L$15,MATCH($A23,'Disagg.1A_import-export'!$B$7:$B$15,0))="","",INDEX('Disagg.1A_import-export'!L$7:L$15,MATCH($A23,'Disagg.1A_import-export'!$B$7:$B$15,0))),""))</f>
        <v/>
      </c>
      <c r="H23" s="1054" t="str">
        <f>IF(B23="","",IFERROR(IF(INDEX('Disagg.1A_import-export'!M$7:M$15,MATCH($A23,'Disagg.1A_import-export'!$B$7:$B$15,0))="","",INDEX('Disagg.1A_import-export'!M$7:M$15,MATCH($A23,'Disagg.1A_import-export'!$B$7:$B$15,0))),""))</f>
        <v/>
      </c>
      <c r="I23" s="1054" t="str">
        <f>IF(B23="","",IFERROR(IF(INDEX('Disagg.1A_import-export'!N$7:N$15,MATCH($A23,'Disagg.1A_import-export'!$B$7:$B$15,0))="","",INDEX('Disagg.1A_import-export'!N$7:N$15,MATCH($A23,'Disagg.1A_import-export'!$B$7:$B$15,0))),""))</f>
        <v/>
      </c>
      <c r="J23" s="1054" t="str">
        <f>IF(B23="","",IFERROR(IF(INDEX('Disagg.1A_import-export'!AC$7:AC$15,MATCH($A23,'Disagg.1A_import-export'!$B$7:$B$15,0))="","",INDEX('Disagg.1A_import-export'!AC$7:AC$15,MATCH($A23,'Disagg.1A_import-export'!$B$7:$B$15,0))),""))</f>
        <v/>
      </c>
      <c r="K23" s="1160"/>
      <c r="L23" s="1060"/>
      <c r="M23" s="1060"/>
      <c r="N23" s="1061"/>
      <c r="O23" s="1158"/>
      <c r="P23" s="1060"/>
      <c r="Q23" s="1060"/>
      <c r="R23" s="1061"/>
      <c r="S23" s="1158"/>
      <c r="T23" s="1060"/>
      <c r="U23" s="1318"/>
      <c r="V23" s="1315"/>
    </row>
    <row r="24" spans="1:22" ht="60" customHeight="1" x14ac:dyDescent="0.2">
      <c r="A24" s="1027" t="str">
        <f>IFERROR(IF(INDEX(ImpactDisaglist,MATCH(0,INDEX(COUNTIF(A$10:A23,ImpactDisaglist),0,0),0))&lt;&gt;"",INDEX(ImpactDisaglist,MATCH(0,INDEX(COUNTIF(A$10:A23,ImpactDisaglist),0,0),0)),INDEX(OutcomeDisaglist,MATCH(0,INDEX(COUNTIF(A$10:A23,OutcomeDisaglist),0,0),0))),"")</f>
        <v/>
      </c>
      <c r="B24" s="1053" t="str">
        <f>IFERROR(INDEX('Disagg.1A_import-export'!D$7:D$202,MATCH($A24,'Disagg.1A_import-export'!$B$7:$B$202,0)),"")</f>
        <v/>
      </c>
      <c r="C24" s="1054" t="str">
        <f>IF(B24="","",IFERROR(INDEX('Disagg.1A_import-export'!E$7:E$15,MATCH($A24,'Disagg.1A_import-export'!$B$7:$B$15,0)),""))</f>
        <v/>
      </c>
      <c r="D24" s="1054" t="str">
        <f>IF(B24="","",IFERROR(IF(INDEX('Disagg.1A_import-export'!I$7:I$15,MATCH($A24,'Disagg.1A_import-export'!$B$7:$B$15,0))="","",INDEX('Disagg.1A_import-export'!I$7:I$15,MATCH($A24,'Disagg.1A_import-export'!$B$7:$B$15,0))),""))</f>
        <v/>
      </c>
      <c r="E24" s="1054" t="str">
        <f>IF(B24="","",IFERROR(IF(INDEX('Disagg.1A_import-export'!J$7:J$15,MATCH($A24,'Disagg.1A_import-export'!$B$7:$B$15,0))="","",INDEX('Disagg.1A_import-export'!J$7:J$15,MATCH($A24,'Disagg.1A_import-export'!$B$7:$B$15,0))),""))</f>
        <v/>
      </c>
      <c r="F24" s="1054" t="str">
        <f>IF(B24="","",IFERROR(IF(INDEX('Disagg.1A_import-export'!K$7:K$15,MATCH($A24,'Disagg.1A_import-export'!$B$7:$B$15,0))="","",INDEX('Disagg.1A_import-export'!K$7:K$15,MATCH($A24,'Disagg.1A_import-export'!$B$7:$B$15,0))),""))</f>
        <v/>
      </c>
      <c r="G24" s="1054" t="str">
        <f>IF(B24="","",IFERROR(IF(INDEX('Disagg.1A_import-export'!L$7:L$15,MATCH($A24,'Disagg.1A_import-export'!$B$7:$B$15,0))="","",INDEX('Disagg.1A_import-export'!L$7:L$15,MATCH($A24,'Disagg.1A_import-export'!$B$7:$B$15,0))),""))</f>
        <v/>
      </c>
      <c r="H24" s="1054" t="str">
        <f>IF(B24="","",IFERROR(IF(INDEX('Disagg.1A_import-export'!M$7:M$15,MATCH($A24,'Disagg.1A_import-export'!$B$7:$B$15,0))="","",INDEX('Disagg.1A_import-export'!M$7:M$15,MATCH($A24,'Disagg.1A_import-export'!$B$7:$B$15,0))),""))</f>
        <v/>
      </c>
      <c r="I24" s="1054" t="str">
        <f>IF(B24="","",IFERROR(IF(INDEX('Disagg.1A_import-export'!N$7:N$15,MATCH($A24,'Disagg.1A_import-export'!$B$7:$B$15,0))="","",INDEX('Disagg.1A_import-export'!N$7:N$15,MATCH($A24,'Disagg.1A_import-export'!$B$7:$B$15,0))),""))</f>
        <v/>
      </c>
      <c r="J24" s="1054" t="str">
        <f>IF(B24="","",IFERROR(IF(INDEX('Disagg.1A_import-export'!AC$7:AC$15,MATCH($A24,'Disagg.1A_import-export'!$B$7:$B$15,0))="","",INDEX('Disagg.1A_import-export'!AC$7:AC$15,MATCH($A24,'Disagg.1A_import-export'!$B$7:$B$15,0))),""))</f>
        <v/>
      </c>
      <c r="K24" s="1160"/>
      <c r="L24" s="1060"/>
      <c r="M24" s="1060"/>
      <c r="N24" s="1061"/>
      <c r="O24" s="1158"/>
      <c r="P24" s="1060"/>
      <c r="Q24" s="1060"/>
      <c r="R24" s="1061"/>
      <c r="S24" s="1158"/>
      <c r="T24" s="1060"/>
      <c r="U24" s="1318"/>
      <c r="V24" s="1315"/>
    </row>
    <row r="25" spans="1:22" ht="60" customHeight="1" x14ac:dyDescent="0.2">
      <c r="A25" s="1027" t="str">
        <f>IFERROR(IF(INDEX(ImpactDisaglist,MATCH(0,INDEX(COUNTIF(A$10:A24,ImpactDisaglist),0,0),0))&lt;&gt;"",INDEX(ImpactDisaglist,MATCH(0,INDEX(COUNTIF(A$10:A24,ImpactDisaglist),0,0),0)),INDEX(OutcomeDisaglist,MATCH(0,INDEX(COUNTIF(A$10:A24,OutcomeDisaglist),0,0),0))),"")</f>
        <v/>
      </c>
      <c r="B25" s="1053" t="str">
        <f>IFERROR(INDEX('Disagg.1A_import-export'!D$7:D$202,MATCH($A25,'Disagg.1A_import-export'!$B$7:$B$202,0)),"")</f>
        <v/>
      </c>
      <c r="C25" s="1054" t="str">
        <f>IF(B25="","",IFERROR(INDEX('Disagg.1A_import-export'!E$7:E$15,MATCH($A25,'Disagg.1A_import-export'!$B$7:$B$15,0)),""))</f>
        <v/>
      </c>
      <c r="D25" s="1054" t="str">
        <f>IF(B25="","",IFERROR(IF(INDEX('Disagg.1A_import-export'!I$7:I$15,MATCH($A25,'Disagg.1A_import-export'!$B$7:$B$15,0))="","",INDEX('Disagg.1A_import-export'!I$7:I$15,MATCH($A25,'Disagg.1A_import-export'!$B$7:$B$15,0))),""))</f>
        <v/>
      </c>
      <c r="E25" s="1054" t="str">
        <f>IF(B25="","",IFERROR(IF(INDEX('Disagg.1A_import-export'!J$7:J$15,MATCH($A25,'Disagg.1A_import-export'!$B$7:$B$15,0))="","",INDEX('Disagg.1A_import-export'!J$7:J$15,MATCH($A25,'Disagg.1A_import-export'!$B$7:$B$15,0))),""))</f>
        <v/>
      </c>
      <c r="F25" s="1054" t="str">
        <f>IF(B25="","",IFERROR(IF(INDEX('Disagg.1A_import-export'!K$7:K$15,MATCH($A25,'Disagg.1A_import-export'!$B$7:$B$15,0))="","",INDEX('Disagg.1A_import-export'!K$7:K$15,MATCH($A25,'Disagg.1A_import-export'!$B$7:$B$15,0))),""))</f>
        <v/>
      </c>
      <c r="G25" s="1054" t="str">
        <f>IF(B25="","",IFERROR(IF(INDEX('Disagg.1A_import-export'!L$7:L$15,MATCH($A25,'Disagg.1A_import-export'!$B$7:$B$15,0))="","",INDEX('Disagg.1A_import-export'!L$7:L$15,MATCH($A25,'Disagg.1A_import-export'!$B$7:$B$15,0))),""))</f>
        <v/>
      </c>
      <c r="H25" s="1054" t="str">
        <f>IF(B25="","",IFERROR(IF(INDEX('Disagg.1A_import-export'!M$7:M$15,MATCH($A25,'Disagg.1A_import-export'!$B$7:$B$15,0))="","",INDEX('Disagg.1A_import-export'!M$7:M$15,MATCH($A25,'Disagg.1A_import-export'!$B$7:$B$15,0))),""))</f>
        <v/>
      </c>
      <c r="I25" s="1054" t="str">
        <f>IF(B25="","",IFERROR(IF(INDEX('Disagg.1A_import-export'!N$7:N$15,MATCH($A25,'Disagg.1A_import-export'!$B$7:$B$15,0))="","",INDEX('Disagg.1A_import-export'!N$7:N$15,MATCH($A25,'Disagg.1A_import-export'!$B$7:$B$15,0))),""))</f>
        <v/>
      </c>
      <c r="J25" s="1054" t="str">
        <f>IF(B25="","",IFERROR(IF(INDEX('Disagg.1A_import-export'!AC$7:AC$15,MATCH($A25,'Disagg.1A_import-export'!$B$7:$B$15,0))="","",INDEX('Disagg.1A_import-export'!AC$7:AC$15,MATCH($A25,'Disagg.1A_import-export'!$B$7:$B$15,0))),""))</f>
        <v/>
      </c>
      <c r="K25" s="1160"/>
      <c r="L25" s="1060"/>
      <c r="M25" s="1060"/>
      <c r="N25" s="1061"/>
      <c r="O25" s="1158"/>
      <c r="P25" s="1060"/>
      <c r="Q25" s="1060"/>
      <c r="R25" s="1061"/>
      <c r="S25" s="1158"/>
      <c r="T25" s="1060"/>
      <c r="U25" s="1318"/>
      <c r="V25" s="1315"/>
    </row>
    <row r="26" spans="1:22" ht="60" customHeight="1" x14ac:dyDescent="0.2">
      <c r="A26" s="1027" t="str">
        <f>IFERROR(IF(INDEX(ImpactDisaglist,MATCH(0,INDEX(COUNTIF(A$10:A25,ImpactDisaglist),0,0),0))&lt;&gt;"",INDEX(ImpactDisaglist,MATCH(0,INDEX(COUNTIF(A$10:A25,ImpactDisaglist),0,0),0)),INDEX(OutcomeDisaglist,MATCH(0,INDEX(COUNTIF(A$10:A25,OutcomeDisaglist),0,0),0))),"")</f>
        <v/>
      </c>
      <c r="B26" s="1053" t="str">
        <f>IFERROR(INDEX('Disagg.1A_import-export'!D$7:D$202,MATCH($A26,'Disagg.1A_import-export'!$B$7:$B$202,0)),"")</f>
        <v/>
      </c>
      <c r="C26" s="1054" t="str">
        <f>IF(B26="","",IFERROR(INDEX('Disagg.1A_import-export'!E$7:E$15,MATCH($A26,'Disagg.1A_import-export'!$B$7:$B$15,0)),""))</f>
        <v/>
      </c>
      <c r="D26" s="1054" t="str">
        <f>IF(B26="","",IFERROR(IF(INDEX('Disagg.1A_import-export'!I$7:I$15,MATCH($A26,'Disagg.1A_import-export'!$B$7:$B$15,0))="","",INDEX('Disagg.1A_import-export'!I$7:I$15,MATCH($A26,'Disagg.1A_import-export'!$B$7:$B$15,0))),""))</f>
        <v/>
      </c>
      <c r="E26" s="1054" t="str">
        <f>IF(B26="","",IFERROR(IF(INDEX('Disagg.1A_import-export'!J$7:J$15,MATCH($A26,'Disagg.1A_import-export'!$B$7:$B$15,0))="","",INDEX('Disagg.1A_import-export'!J$7:J$15,MATCH($A26,'Disagg.1A_import-export'!$B$7:$B$15,0))),""))</f>
        <v/>
      </c>
      <c r="F26" s="1054" t="str">
        <f>IF(B26="","",IFERROR(IF(INDEX('Disagg.1A_import-export'!K$7:K$15,MATCH($A26,'Disagg.1A_import-export'!$B$7:$B$15,0))="","",INDEX('Disagg.1A_import-export'!K$7:K$15,MATCH($A26,'Disagg.1A_import-export'!$B$7:$B$15,0))),""))</f>
        <v/>
      </c>
      <c r="G26" s="1054" t="str">
        <f>IF(B26="","",IFERROR(IF(INDEX('Disagg.1A_import-export'!L$7:L$15,MATCH($A26,'Disagg.1A_import-export'!$B$7:$B$15,0))="","",INDEX('Disagg.1A_import-export'!L$7:L$15,MATCH($A26,'Disagg.1A_import-export'!$B$7:$B$15,0))),""))</f>
        <v/>
      </c>
      <c r="H26" s="1054" t="str">
        <f>IF(B26="","",IFERROR(IF(INDEX('Disagg.1A_import-export'!M$7:M$15,MATCH($A26,'Disagg.1A_import-export'!$B$7:$B$15,0))="","",INDEX('Disagg.1A_import-export'!M$7:M$15,MATCH($A26,'Disagg.1A_import-export'!$B$7:$B$15,0))),""))</f>
        <v/>
      </c>
      <c r="I26" s="1054" t="str">
        <f>IF(B26="","",IFERROR(IF(INDEX('Disagg.1A_import-export'!N$7:N$15,MATCH($A26,'Disagg.1A_import-export'!$B$7:$B$15,0))="","",INDEX('Disagg.1A_import-export'!N$7:N$15,MATCH($A26,'Disagg.1A_import-export'!$B$7:$B$15,0))),""))</f>
        <v/>
      </c>
      <c r="J26" s="1054" t="str">
        <f>IF(B26="","",IFERROR(IF(INDEX('Disagg.1A_import-export'!AC$7:AC$15,MATCH($A26,'Disagg.1A_import-export'!$B$7:$B$15,0))="","",INDEX('Disagg.1A_import-export'!AC$7:AC$15,MATCH($A26,'Disagg.1A_import-export'!$B$7:$B$15,0))),""))</f>
        <v/>
      </c>
      <c r="K26" s="1160"/>
      <c r="L26" s="1060"/>
      <c r="M26" s="1060"/>
      <c r="N26" s="1061"/>
      <c r="O26" s="1158"/>
      <c r="P26" s="1060"/>
      <c r="Q26" s="1060"/>
      <c r="R26" s="1061"/>
      <c r="S26" s="1158"/>
      <c r="T26" s="1060"/>
      <c r="U26" s="1318"/>
      <c r="V26" s="1315"/>
    </row>
    <row r="27" spans="1:22" ht="60" customHeight="1" x14ac:dyDescent="0.2">
      <c r="A27" s="1027" t="str">
        <f>IFERROR(IF(INDEX(ImpactDisaglist,MATCH(0,INDEX(COUNTIF(A$10:A26,ImpactDisaglist),0,0),0))&lt;&gt;"",INDEX(ImpactDisaglist,MATCH(0,INDEX(COUNTIF(A$10:A26,ImpactDisaglist),0,0),0)),INDEX(OutcomeDisaglist,MATCH(0,INDEX(COUNTIF(A$10:A26,OutcomeDisaglist),0,0),0))),"")</f>
        <v/>
      </c>
      <c r="B27" s="1053" t="str">
        <f>IFERROR(INDEX('Disagg.1A_import-export'!D$7:D$202,MATCH($A27,'Disagg.1A_import-export'!$B$7:$B$202,0)),"")</f>
        <v/>
      </c>
      <c r="C27" s="1054" t="str">
        <f>IF(B27="","",IFERROR(INDEX('Disagg.1A_import-export'!E$7:E$15,MATCH($A27,'Disagg.1A_import-export'!$B$7:$B$15,0)),""))</f>
        <v/>
      </c>
      <c r="D27" s="1054" t="str">
        <f>IF(B27="","",IFERROR(IF(INDEX('Disagg.1A_import-export'!I$7:I$15,MATCH($A27,'Disagg.1A_import-export'!$B$7:$B$15,0))="","",INDEX('Disagg.1A_import-export'!I$7:I$15,MATCH($A27,'Disagg.1A_import-export'!$B$7:$B$15,0))),""))</f>
        <v/>
      </c>
      <c r="E27" s="1054" t="str">
        <f>IF(B27="","",IFERROR(IF(INDEX('Disagg.1A_import-export'!J$7:J$15,MATCH($A27,'Disagg.1A_import-export'!$B$7:$B$15,0))="","",INDEX('Disagg.1A_import-export'!J$7:J$15,MATCH($A27,'Disagg.1A_import-export'!$B$7:$B$15,0))),""))</f>
        <v/>
      </c>
      <c r="F27" s="1054" t="str">
        <f>IF(B27="","",IFERROR(IF(INDEX('Disagg.1A_import-export'!K$7:K$15,MATCH($A27,'Disagg.1A_import-export'!$B$7:$B$15,0))="","",INDEX('Disagg.1A_import-export'!K$7:K$15,MATCH($A27,'Disagg.1A_import-export'!$B$7:$B$15,0))),""))</f>
        <v/>
      </c>
      <c r="G27" s="1054" t="str">
        <f>IF(B27="","",IFERROR(IF(INDEX('Disagg.1A_import-export'!L$7:L$15,MATCH($A27,'Disagg.1A_import-export'!$B$7:$B$15,0))="","",INDEX('Disagg.1A_import-export'!L$7:L$15,MATCH($A27,'Disagg.1A_import-export'!$B$7:$B$15,0))),""))</f>
        <v/>
      </c>
      <c r="H27" s="1054" t="str">
        <f>IF(B27="","",IFERROR(IF(INDEX('Disagg.1A_import-export'!M$7:M$15,MATCH($A27,'Disagg.1A_import-export'!$B$7:$B$15,0))="","",INDEX('Disagg.1A_import-export'!M$7:M$15,MATCH($A27,'Disagg.1A_import-export'!$B$7:$B$15,0))),""))</f>
        <v/>
      </c>
      <c r="I27" s="1054" t="str">
        <f>IF(B27="","",IFERROR(IF(INDEX('Disagg.1A_import-export'!N$7:N$15,MATCH($A27,'Disagg.1A_import-export'!$B$7:$B$15,0))="","",INDEX('Disagg.1A_import-export'!N$7:N$15,MATCH($A27,'Disagg.1A_import-export'!$B$7:$B$15,0))),""))</f>
        <v/>
      </c>
      <c r="J27" s="1054" t="str">
        <f>IF(B27="","",IFERROR(IF(INDEX('Disagg.1A_import-export'!AC$7:AC$15,MATCH($A27,'Disagg.1A_import-export'!$B$7:$B$15,0))="","",INDEX('Disagg.1A_import-export'!AC$7:AC$15,MATCH($A27,'Disagg.1A_import-export'!$B$7:$B$15,0))),""))</f>
        <v/>
      </c>
      <c r="K27" s="1160"/>
      <c r="L27" s="1060"/>
      <c r="M27" s="1060"/>
      <c r="N27" s="1061"/>
      <c r="O27" s="1158"/>
      <c r="P27" s="1060"/>
      <c r="Q27" s="1060"/>
      <c r="R27" s="1061"/>
      <c r="S27" s="1158"/>
      <c r="T27" s="1060"/>
      <c r="U27" s="1318"/>
      <c r="V27" s="1315"/>
    </row>
    <row r="28" spans="1:22" ht="60" customHeight="1" x14ac:dyDescent="0.2">
      <c r="A28" s="1027" t="str">
        <f>IFERROR(IF(INDEX(ImpactDisaglist,MATCH(0,INDEX(COUNTIF(A$10:A27,ImpactDisaglist),0,0),0))&lt;&gt;"",INDEX(ImpactDisaglist,MATCH(0,INDEX(COUNTIF(A$10:A27,ImpactDisaglist),0,0),0)),INDEX(OutcomeDisaglist,MATCH(0,INDEX(COUNTIF(A$10:A27,OutcomeDisaglist),0,0),0))),"")</f>
        <v/>
      </c>
      <c r="B28" s="1053" t="str">
        <f>IFERROR(INDEX('Disagg.1A_import-export'!D$7:D$202,MATCH($A28,'Disagg.1A_import-export'!$B$7:$B$202,0)),"")</f>
        <v/>
      </c>
      <c r="C28" s="1054" t="str">
        <f>IF(B28="","",IFERROR(INDEX('Disagg.1A_import-export'!E$7:E$15,MATCH($A28,'Disagg.1A_import-export'!$B$7:$B$15,0)),""))</f>
        <v/>
      </c>
      <c r="D28" s="1054" t="str">
        <f>IF(B28="","",IFERROR(IF(INDEX('Disagg.1A_import-export'!I$7:I$15,MATCH($A28,'Disagg.1A_import-export'!$B$7:$B$15,0))="","",INDEX('Disagg.1A_import-export'!I$7:I$15,MATCH($A28,'Disagg.1A_import-export'!$B$7:$B$15,0))),""))</f>
        <v/>
      </c>
      <c r="E28" s="1054" t="str">
        <f>IF(B28="","",IFERROR(IF(INDEX('Disagg.1A_import-export'!J$7:J$15,MATCH($A28,'Disagg.1A_import-export'!$B$7:$B$15,0))="","",INDEX('Disagg.1A_import-export'!J$7:J$15,MATCH($A28,'Disagg.1A_import-export'!$B$7:$B$15,0))),""))</f>
        <v/>
      </c>
      <c r="F28" s="1054" t="str">
        <f>IF(B28="","",IFERROR(IF(INDEX('Disagg.1A_import-export'!K$7:K$15,MATCH($A28,'Disagg.1A_import-export'!$B$7:$B$15,0))="","",INDEX('Disagg.1A_import-export'!K$7:K$15,MATCH($A28,'Disagg.1A_import-export'!$B$7:$B$15,0))),""))</f>
        <v/>
      </c>
      <c r="G28" s="1054" t="str">
        <f>IF(B28="","",IFERROR(IF(INDEX('Disagg.1A_import-export'!L$7:L$15,MATCH($A28,'Disagg.1A_import-export'!$B$7:$B$15,0))="","",INDEX('Disagg.1A_import-export'!L$7:L$15,MATCH($A28,'Disagg.1A_import-export'!$B$7:$B$15,0))),""))</f>
        <v/>
      </c>
      <c r="H28" s="1054" t="str">
        <f>IF(B28="","",IFERROR(IF(INDEX('Disagg.1A_import-export'!M$7:M$15,MATCH($A28,'Disagg.1A_import-export'!$B$7:$B$15,0))="","",INDEX('Disagg.1A_import-export'!M$7:M$15,MATCH($A28,'Disagg.1A_import-export'!$B$7:$B$15,0))),""))</f>
        <v/>
      </c>
      <c r="I28" s="1054" t="str">
        <f>IF(B28="","",IFERROR(IF(INDEX('Disagg.1A_import-export'!N$7:N$15,MATCH($A28,'Disagg.1A_import-export'!$B$7:$B$15,0))="","",INDEX('Disagg.1A_import-export'!N$7:N$15,MATCH($A28,'Disagg.1A_import-export'!$B$7:$B$15,0))),""))</f>
        <v/>
      </c>
      <c r="J28" s="1054" t="str">
        <f>IF(B28="","",IFERROR(IF(INDEX('Disagg.1A_import-export'!AC$7:AC$15,MATCH($A28,'Disagg.1A_import-export'!$B$7:$B$15,0))="","",INDEX('Disagg.1A_import-export'!AC$7:AC$15,MATCH($A28,'Disagg.1A_import-export'!$B$7:$B$15,0))),""))</f>
        <v/>
      </c>
      <c r="K28" s="1160"/>
      <c r="L28" s="1060"/>
      <c r="M28" s="1060"/>
      <c r="N28" s="1061"/>
      <c r="O28" s="1158"/>
      <c r="P28" s="1060"/>
      <c r="Q28" s="1060"/>
      <c r="R28" s="1061"/>
      <c r="S28" s="1158"/>
      <c r="T28" s="1060"/>
      <c r="U28" s="1318"/>
      <c r="V28" s="1315"/>
    </row>
    <row r="29" spans="1:22" ht="60" customHeight="1" x14ac:dyDescent="0.2">
      <c r="A29" s="1027" t="str">
        <f>IFERROR(IF(INDEX(ImpactDisaglist,MATCH(0,INDEX(COUNTIF(A$10:A28,ImpactDisaglist),0,0),0))&lt;&gt;"",INDEX(ImpactDisaglist,MATCH(0,INDEX(COUNTIF(A$10:A28,ImpactDisaglist),0,0),0)),INDEX(OutcomeDisaglist,MATCH(0,INDEX(COUNTIF(A$10:A28,OutcomeDisaglist),0,0),0))),"")</f>
        <v/>
      </c>
      <c r="B29" s="1053" t="str">
        <f>IFERROR(INDEX('Disagg.1A_import-export'!D$7:D$202,MATCH($A29,'Disagg.1A_import-export'!$B$7:$B$202,0)),"")</f>
        <v/>
      </c>
      <c r="C29" s="1054" t="str">
        <f>IF(B29="","",IFERROR(INDEX('Disagg.1A_import-export'!E$7:E$15,MATCH($A29,'Disagg.1A_import-export'!$B$7:$B$15,0)),""))</f>
        <v/>
      </c>
      <c r="D29" s="1054" t="str">
        <f>IF(B29="","",IFERROR(IF(INDEX('Disagg.1A_import-export'!I$7:I$15,MATCH($A29,'Disagg.1A_import-export'!$B$7:$B$15,0))="","",INDEX('Disagg.1A_import-export'!I$7:I$15,MATCH($A29,'Disagg.1A_import-export'!$B$7:$B$15,0))),""))</f>
        <v/>
      </c>
      <c r="E29" s="1054" t="str">
        <f>IF(B29="","",IFERROR(IF(INDEX('Disagg.1A_import-export'!J$7:J$15,MATCH($A29,'Disagg.1A_import-export'!$B$7:$B$15,0))="","",INDEX('Disagg.1A_import-export'!J$7:J$15,MATCH($A29,'Disagg.1A_import-export'!$B$7:$B$15,0))),""))</f>
        <v/>
      </c>
      <c r="F29" s="1054" t="str">
        <f>IF(B29="","",IFERROR(IF(INDEX('Disagg.1A_import-export'!K$7:K$15,MATCH($A29,'Disagg.1A_import-export'!$B$7:$B$15,0))="","",INDEX('Disagg.1A_import-export'!K$7:K$15,MATCH($A29,'Disagg.1A_import-export'!$B$7:$B$15,0))),""))</f>
        <v/>
      </c>
      <c r="G29" s="1054" t="str">
        <f>IF(B29="","",IFERROR(IF(INDEX('Disagg.1A_import-export'!L$7:L$15,MATCH($A29,'Disagg.1A_import-export'!$B$7:$B$15,0))="","",INDEX('Disagg.1A_import-export'!L$7:L$15,MATCH($A29,'Disagg.1A_import-export'!$B$7:$B$15,0))),""))</f>
        <v/>
      </c>
      <c r="H29" s="1054" t="str">
        <f>IF(B29="","",IFERROR(IF(INDEX('Disagg.1A_import-export'!M$7:M$15,MATCH($A29,'Disagg.1A_import-export'!$B$7:$B$15,0))="","",INDEX('Disagg.1A_import-export'!M$7:M$15,MATCH($A29,'Disagg.1A_import-export'!$B$7:$B$15,0))),""))</f>
        <v/>
      </c>
      <c r="I29" s="1054" t="str">
        <f>IF(B29="","",IFERROR(IF(INDEX('Disagg.1A_import-export'!N$7:N$15,MATCH($A29,'Disagg.1A_import-export'!$B$7:$B$15,0))="","",INDEX('Disagg.1A_import-export'!N$7:N$15,MATCH($A29,'Disagg.1A_import-export'!$B$7:$B$15,0))),""))</f>
        <v/>
      </c>
      <c r="J29" s="1054" t="str">
        <f>IF(B29="","",IFERROR(IF(INDEX('Disagg.1A_import-export'!AC$7:AC$15,MATCH($A29,'Disagg.1A_import-export'!$B$7:$B$15,0))="","",INDEX('Disagg.1A_import-export'!AC$7:AC$15,MATCH($A29,'Disagg.1A_import-export'!$B$7:$B$15,0))),""))</f>
        <v/>
      </c>
      <c r="K29" s="1160"/>
      <c r="L29" s="1060"/>
      <c r="M29" s="1060"/>
      <c r="N29" s="1061"/>
      <c r="O29" s="1158"/>
      <c r="P29" s="1060"/>
      <c r="Q29" s="1060"/>
      <c r="R29" s="1061"/>
      <c r="S29" s="1158"/>
      <c r="T29" s="1060"/>
      <c r="U29" s="1318"/>
      <c r="V29" s="1315"/>
    </row>
    <row r="30" spans="1:22" ht="60" customHeight="1" x14ac:dyDescent="0.2">
      <c r="A30" s="1027" t="str">
        <f>IFERROR(IF(INDEX(ImpactDisaglist,MATCH(0,INDEX(COUNTIF(A$10:A29,ImpactDisaglist),0,0),0))&lt;&gt;"",INDEX(ImpactDisaglist,MATCH(0,INDEX(COUNTIF(A$10:A29,ImpactDisaglist),0,0),0)),INDEX(OutcomeDisaglist,MATCH(0,INDEX(COUNTIF(A$10:A29,OutcomeDisaglist),0,0),0))),"")</f>
        <v/>
      </c>
      <c r="B30" s="1053" t="str">
        <f>IFERROR(INDEX('Disagg.1A_import-export'!D$7:D$202,MATCH($A30,'Disagg.1A_import-export'!$B$7:$B$202,0)),"")</f>
        <v/>
      </c>
      <c r="C30" s="1054" t="str">
        <f>IF(B30="","",IFERROR(INDEX('Disagg.1A_import-export'!E$7:E$15,MATCH($A30,'Disagg.1A_import-export'!$B$7:$B$15,0)),""))</f>
        <v/>
      </c>
      <c r="D30" s="1054" t="str">
        <f>IF(B30="","",IFERROR(IF(INDEX('Disagg.1A_import-export'!I$7:I$15,MATCH($A30,'Disagg.1A_import-export'!$B$7:$B$15,0))="","",INDEX('Disagg.1A_import-export'!I$7:I$15,MATCH($A30,'Disagg.1A_import-export'!$B$7:$B$15,0))),""))</f>
        <v/>
      </c>
      <c r="E30" s="1054" t="str">
        <f>IF(B30="","",IFERROR(IF(INDEX('Disagg.1A_import-export'!J$7:J$15,MATCH($A30,'Disagg.1A_import-export'!$B$7:$B$15,0))="","",INDEX('Disagg.1A_import-export'!J$7:J$15,MATCH($A30,'Disagg.1A_import-export'!$B$7:$B$15,0))),""))</f>
        <v/>
      </c>
      <c r="F30" s="1054" t="str">
        <f>IF(B30="","",IFERROR(IF(INDEX('Disagg.1A_import-export'!K$7:K$15,MATCH($A30,'Disagg.1A_import-export'!$B$7:$B$15,0))="","",INDEX('Disagg.1A_import-export'!K$7:K$15,MATCH($A30,'Disagg.1A_import-export'!$B$7:$B$15,0))),""))</f>
        <v/>
      </c>
      <c r="G30" s="1054" t="str">
        <f>IF(B30="","",IFERROR(IF(INDEX('Disagg.1A_import-export'!L$7:L$15,MATCH($A30,'Disagg.1A_import-export'!$B$7:$B$15,0))="","",INDEX('Disagg.1A_import-export'!L$7:L$15,MATCH($A30,'Disagg.1A_import-export'!$B$7:$B$15,0))),""))</f>
        <v/>
      </c>
      <c r="H30" s="1054" t="str">
        <f>IF(B30="","",IFERROR(IF(INDEX('Disagg.1A_import-export'!M$7:M$15,MATCH($A30,'Disagg.1A_import-export'!$B$7:$B$15,0))="","",INDEX('Disagg.1A_import-export'!M$7:M$15,MATCH($A30,'Disagg.1A_import-export'!$B$7:$B$15,0))),""))</f>
        <v/>
      </c>
      <c r="I30" s="1054" t="str">
        <f>IF(B30="","",IFERROR(IF(INDEX('Disagg.1A_import-export'!N$7:N$15,MATCH($A30,'Disagg.1A_import-export'!$B$7:$B$15,0))="","",INDEX('Disagg.1A_import-export'!N$7:N$15,MATCH($A30,'Disagg.1A_import-export'!$B$7:$B$15,0))),""))</f>
        <v/>
      </c>
      <c r="J30" s="1054" t="str">
        <f>IF(B30="","",IFERROR(IF(INDEX('Disagg.1A_import-export'!AC$7:AC$15,MATCH($A30,'Disagg.1A_import-export'!$B$7:$B$15,0))="","",INDEX('Disagg.1A_import-export'!AC$7:AC$15,MATCH($A30,'Disagg.1A_import-export'!$B$7:$B$15,0))),""))</f>
        <v/>
      </c>
      <c r="K30" s="1160"/>
      <c r="L30" s="1060"/>
      <c r="M30" s="1060"/>
      <c r="N30" s="1061"/>
      <c r="O30" s="1158"/>
      <c r="P30" s="1060"/>
      <c r="Q30" s="1060"/>
      <c r="R30" s="1061"/>
      <c r="S30" s="1158"/>
      <c r="T30" s="1060"/>
      <c r="U30" s="1318"/>
      <c r="V30" s="1315"/>
    </row>
    <row r="31" spans="1:22" ht="60" customHeight="1" x14ac:dyDescent="0.2">
      <c r="A31" s="1027" t="str">
        <f>IFERROR(IF(INDEX(ImpactDisaglist,MATCH(0,INDEX(COUNTIF(A$10:A30,ImpactDisaglist),0,0),0))&lt;&gt;"",INDEX(ImpactDisaglist,MATCH(0,INDEX(COUNTIF(A$10:A30,ImpactDisaglist),0,0),0)),INDEX(OutcomeDisaglist,MATCH(0,INDEX(COUNTIF(A$10:A30,OutcomeDisaglist),0,0),0))),"")</f>
        <v/>
      </c>
      <c r="B31" s="1053" t="str">
        <f>IFERROR(INDEX('Disagg.1A_import-export'!D$7:D$202,MATCH($A31,'Disagg.1A_import-export'!$B$7:$B$202,0)),"")</f>
        <v/>
      </c>
      <c r="C31" s="1054" t="str">
        <f>IF(B31="","",IFERROR(INDEX('Disagg.1A_import-export'!E$7:E$15,MATCH($A31,'Disagg.1A_import-export'!$B$7:$B$15,0)),""))</f>
        <v/>
      </c>
      <c r="D31" s="1054" t="str">
        <f>IF(B31="","",IFERROR(IF(INDEX('Disagg.1A_import-export'!I$7:I$15,MATCH($A31,'Disagg.1A_import-export'!$B$7:$B$15,0))="","",INDEX('Disagg.1A_import-export'!I$7:I$15,MATCH($A31,'Disagg.1A_import-export'!$B$7:$B$15,0))),""))</f>
        <v/>
      </c>
      <c r="E31" s="1054" t="str">
        <f>IF(B31="","",IFERROR(IF(INDEX('Disagg.1A_import-export'!J$7:J$15,MATCH($A31,'Disagg.1A_import-export'!$B$7:$B$15,0))="","",INDEX('Disagg.1A_import-export'!J$7:J$15,MATCH($A31,'Disagg.1A_import-export'!$B$7:$B$15,0))),""))</f>
        <v/>
      </c>
      <c r="F31" s="1054" t="str">
        <f>IF(B31="","",IFERROR(IF(INDEX('Disagg.1A_import-export'!K$7:K$15,MATCH($A31,'Disagg.1A_import-export'!$B$7:$B$15,0))="","",INDEX('Disagg.1A_import-export'!K$7:K$15,MATCH($A31,'Disagg.1A_import-export'!$B$7:$B$15,0))),""))</f>
        <v/>
      </c>
      <c r="G31" s="1054" t="str">
        <f>IF(B31="","",IFERROR(IF(INDEX('Disagg.1A_import-export'!L$7:L$15,MATCH($A31,'Disagg.1A_import-export'!$B$7:$B$15,0))="","",INDEX('Disagg.1A_import-export'!L$7:L$15,MATCH($A31,'Disagg.1A_import-export'!$B$7:$B$15,0))),""))</f>
        <v/>
      </c>
      <c r="H31" s="1054" t="str">
        <f>IF(B31="","",IFERROR(IF(INDEX('Disagg.1A_import-export'!M$7:M$15,MATCH($A31,'Disagg.1A_import-export'!$B$7:$B$15,0))="","",INDEX('Disagg.1A_import-export'!M$7:M$15,MATCH($A31,'Disagg.1A_import-export'!$B$7:$B$15,0))),""))</f>
        <v/>
      </c>
      <c r="I31" s="1054" t="str">
        <f>IF(B31="","",IFERROR(IF(INDEX('Disagg.1A_import-export'!N$7:N$15,MATCH($A31,'Disagg.1A_import-export'!$B$7:$B$15,0))="","",INDEX('Disagg.1A_import-export'!N$7:N$15,MATCH($A31,'Disagg.1A_import-export'!$B$7:$B$15,0))),""))</f>
        <v/>
      </c>
      <c r="J31" s="1054" t="str">
        <f>IF(B31="","",IFERROR(IF(INDEX('Disagg.1A_import-export'!AC$7:AC$15,MATCH($A31,'Disagg.1A_import-export'!$B$7:$B$15,0))="","",INDEX('Disagg.1A_import-export'!AC$7:AC$15,MATCH($A31,'Disagg.1A_import-export'!$B$7:$B$15,0))),""))</f>
        <v/>
      </c>
      <c r="K31" s="1160"/>
      <c r="L31" s="1060"/>
      <c r="M31" s="1060"/>
      <c r="N31" s="1061"/>
      <c r="O31" s="1158"/>
      <c r="P31" s="1060"/>
      <c r="Q31" s="1060"/>
      <c r="R31" s="1061"/>
      <c r="S31" s="1158"/>
      <c r="T31" s="1060"/>
      <c r="U31" s="1318"/>
      <c r="V31" s="1315"/>
    </row>
    <row r="32" spans="1:22" ht="60" customHeight="1" x14ac:dyDescent="0.2">
      <c r="A32" s="1027" t="str">
        <f>IFERROR(IF(INDEX(ImpactDisaglist,MATCH(0,INDEX(COUNTIF(A$10:A31,ImpactDisaglist),0,0),0))&lt;&gt;"",INDEX(ImpactDisaglist,MATCH(0,INDEX(COUNTIF(A$10:A31,ImpactDisaglist),0,0),0)),INDEX(OutcomeDisaglist,MATCH(0,INDEX(COUNTIF(A$10:A31,OutcomeDisaglist),0,0),0))),"")</f>
        <v/>
      </c>
      <c r="B32" s="1053" t="str">
        <f>IFERROR(INDEX('Disagg.1A_import-export'!D$7:D$202,MATCH($A32,'Disagg.1A_import-export'!$B$7:$B$202,0)),"")</f>
        <v/>
      </c>
      <c r="C32" s="1054" t="str">
        <f>IF(B32="","",IFERROR(INDEX('Disagg.1A_import-export'!E$7:E$15,MATCH($A32,'Disagg.1A_import-export'!$B$7:$B$15,0)),""))</f>
        <v/>
      </c>
      <c r="D32" s="1054" t="str">
        <f>IF(B32="","",IFERROR(IF(INDEX('Disagg.1A_import-export'!I$7:I$15,MATCH($A32,'Disagg.1A_import-export'!$B$7:$B$15,0))="","",INDEX('Disagg.1A_import-export'!I$7:I$15,MATCH($A32,'Disagg.1A_import-export'!$B$7:$B$15,0))),""))</f>
        <v/>
      </c>
      <c r="E32" s="1054" t="str">
        <f>IF(B32="","",IFERROR(IF(INDEX('Disagg.1A_import-export'!J$7:J$15,MATCH($A32,'Disagg.1A_import-export'!$B$7:$B$15,0))="","",INDEX('Disagg.1A_import-export'!J$7:J$15,MATCH($A32,'Disagg.1A_import-export'!$B$7:$B$15,0))),""))</f>
        <v/>
      </c>
      <c r="F32" s="1054" t="str">
        <f>IF(B32="","",IFERROR(IF(INDEX('Disagg.1A_import-export'!K$7:K$15,MATCH($A32,'Disagg.1A_import-export'!$B$7:$B$15,0))="","",INDEX('Disagg.1A_import-export'!K$7:K$15,MATCH($A32,'Disagg.1A_import-export'!$B$7:$B$15,0))),""))</f>
        <v/>
      </c>
      <c r="G32" s="1054" t="str">
        <f>IF(B32="","",IFERROR(IF(INDEX('Disagg.1A_import-export'!L$7:L$15,MATCH($A32,'Disagg.1A_import-export'!$B$7:$B$15,0))="","",INDEX('Disagg.1A_import-export'!L$7:L$15,MATCH($A32,'Disagg.1A_import-export'!$B$7:$B$15,0))),""))</f>
        <v/>
      </c>
      <c r="H32" s="1054" t="str">
        <f>IF(B32="","",IFERROR(IF(INDEX('Disagg.1A_import-export'!M$7:M$15,MATCH($A32,'Disagg.1A_import-export'!$B$7:$B$15,0))="","",INDEX('Disagg.1A_import-export'!M$7:M$15,MATCH($A32,'Disagg.1A_import-export'!$B$7:$B$15,0))),""))</f>
        <v/>
      </c>
      <c r="I32" s="1054" t="str">
        <f>IF(B32="","",IFERROR(IF(INDEX('Disagg.1A_import-export'!N$7:N$15,MATCH($A32,'Disagg.1A_import-export'!$B$7:$B$15,0))="","",INDEX('Disagg.1A_import-export'!N$7:N$15,MATCH($A32,'Disagg.1A_import-export'!$B$7:$B$15,0))),""))</f>
        <v/>
      </c>
      <c r="J32" s="1054" t="str">
        <f>IF(B32="","",IFERROR(IF(INDEX('Disagg.1A_import-export'!AC$7:AC$15,MATCH($A32,'Disagg.1A_import-export'!$B$7:$B$15,0))="","",INDEX('Disagg.1A_import-export'!AC$7:AC$15,MATCH($A32,'Disagg.1A_import-export'!$B$7:$B$15,0))),""))</f>
        <v/>
      </c>
      <c r="K32" s="1160"/>
      <c r="L32" s="1060"/>
      <c r="M32" s="1060"/>
      <c r="N32" s="1061"/>
      <c r="O32" s="1158"/>
      <c r="P32" s="1060"/>
      <c r="Q32" s="1060"/>
      <c r="R32" s="1061"/>
      <c r="S32" s="1158"/>
      <c r="T32" s="1060"/>
      <c r="U32" s="1318"/>
      <c r="V32" s="1315"/>
    </row>
    <row r="33" spans="1:22" ht="60" customHeight="1" x14ac:dyDescent="0.2">
      <c r="A33" s="1027" t="str">
        <f>IFERROR(IF(INDEX(ImpactDisaglist,MATCH(0,INDEX(COUNTIF(A$10:A32,ImpactDisaglist),0,0),0))&lt;&gt;"",INDEX(ImpactDisaglist,MATCH(0,INDEX(COUNTIF(A$10:A32,ImpactDisaglist),0,0),0)),INDEX(OutcomeDisaglist,MATCH(0,INDEX(COUNTIF(A$10:A32,OutcomeDisaglist),0,0),0))),"")</f>
        <v/>
      </c>
      <c r="B33" s="1053" t="str">
        <f>IFERROR(INDEX('Disagg.1A_import-export'!D$7:D$202,MATCH($A33,'Disagg.1A_import-export'!$B$7:$B$202,0)),"")</f>
        <v/>
      </c>
      <c r="C33" s="1054" t="str">
        <f>IF(B33="","",IFERROR(INDEX('Disagg.1A_import-export'!E$7:E$15,MATCH($A33,'Disagg.1A_import-export'!$B$7:$B$15,0)),""))</f>
        <v/>
      </c>
      <c r="D33" s="1054" t="str">
        <f>IF(B33="","",IFERROR(IF(INDEX('Disagg.1A_import-export'!I$7:I$15,MATCH($A33,'Disagg.1A_import-export'!$B$7:$B$15,0))="","",INDEX('Disagg.1A_import-export'!I$7:I$15,MATCH($A33,'Disagg.1A_import-export'!$B$7:$B$15,0))),""))</f>
        <v/>
      </c>
      <c r="E33" s="1054" t="str">
        <f>IF(B33="","",IFERROR(IF(INDEX('Disagg.1A_import-export'!J$7:J$15,MATCH($A33,'Disagg.1A_import-export'!$B$7:$B$15,0))="","",INDEX('Disagg.1A_import-export'!J$7:J$15,MATCH($A33,'Disagg.1A_import-export'!$B$7:$B$15,0))),""))</f>
        <v/>
      </c>
      <c r="F33" s="1054" t="str">
        <f>IF(B33="","",IFERROR(IF(INDEX('Disagg.1A_import-export'!K$7:K$15,MATCH($A33,'Disagg.1A_import-export'!$B$7:$B$15,0))="","",INDEX('Disagg.1A_import-export'!K$7:K$15,MATCH($A33,'Disagg.1A_import-export'!$B$7:$B$15,0))),""))</f>
        <v/>
      </c>
      <c r="G33" s="1054" t="str">
        <f>IF(B33="","",IFERROR(IF(INDEX('Disagg.1A_import-export'!L$7:L$15,MATCH($A33,'Disagg.1A_import-export'!$B$7:$B$15,0))="","",INDEX('Disagg.1A_import-export'!L$7:L$15,MATCH($A33,'Disagg.1A_import-export'!$B$7:$B$15,0))),""))</f>
        <v/>
      </c>
      <c r="H33" s="1054" t="str">
        <f>IF(B33="","",IFERROR(IF(INDEX('Disagg.1A_import-export'!M$7:M$15,MATCH($A33,'Disagg.1A_import-export'!$B$7:$B$15,0))="","",INDEX('Disagg.1A_import-export'!M$7:M$15,MATCH($A33,'Disagg.1A_import-export'!$B$7:$B$15,0))),""))</f>
        <v/>
      </c>
      <c r="I33" s="1054" t="str">
        <f>IF(B33="","",IFERROR(IF(INDEX('Disagg.1A_import-export'!N$7:N$15,MATCH($A33,'Disagg.1A_import-export'!$B$7:$B$15,0))="","",INDEX('Disagg.1A_import-export'!N$7:N$15,MATCH($A33,'Disagg.1A_import-export'!$B$7:$B$15,0))),""))</f>
        <v/>
      </c>
      <c r="J33" s="1054" t="str">
        <f>IF(B33="","",IFERROR(IF(INDEX('Disagg.1A_import-export'!AC$7:AC$15,MATCH($A33,'Disagg.1A_import-export'!$B$7:$B$15,0))="","",INDEX('Disagg.1A_import-export'!AC$7:AC$15,MATCH($A33,'Disagg.1A_import-export'!$B$7:$B$15,0))),""))</f>
        <v/>
      </c>
      <c r="K33" s="1160"/>
      <c r="L33" s="1060"/>
      <c r="M33" s="1060"/>
      <c r="N33" s="1061"/>
      <c r="O33" s="1158"/>
      <c r="P33" s="1060"/>
      <c r="Q33" s="1060"/>
      <c r="R33" s="1061"/>
      <c r="S33" s="1158"/>
      <c r="T33" s="1060"/>
      <c r="U33" s="1318"/>
      <c r="V33" s="1315"/>
    </row>
    <row r="34" spans="1:22" ht="60" customHeight="1" x14ac:dyDescent="0.2">
      <c r="A34" s="1027" t="str">
        <f>IFERROR(IF(INDEX(ImpactDisaglist,MATCH(0,INDEX(COUNTIF(A$10:A33,ImpactDisaglist),0,0),0))&lt;&gt;"",INDEX(ImpactDisaglist,MATCH(0,INDEX(COUNTIF(A$10:A33,ImpactDisaglist),0,0),0)),INDEX(OutcomeDisaglist,MATCH(0,INDEX(COUNTIF(A$10:A33,OutcomeDisaglist),0,0),0))),"")</f>
        <v/>
      </c>
      <c r="B34" s="1053" t="str">
        <f>IFERROR(INDEX('Disagg.1A_import-export'!D$7:D$202,MATCH($A34,'Disagg.1A_import-export'!$B$7:$B$202,0)),"")</f>
        <v/>
      </c>
      <c r="C34" s="1054" t="str">
        <f>IF(B34="","",IFERROR(INDEX('Disagg.1A_import-export'!E$7:E$15,MATCH($A34,'Disagg.1A_import-export'!$B$7:$B$15,0)),""))</f>
        <v/>
      </c>
      <c r="D34" s="1054" t="str">
        <f>IF(B34="","",IFERROR(IF(INDEX('Disagg.1A_import-export'!I$7:I$15,MATCH($A34,'Disagg.1A_import-export'!$B$7:$B$15,0))="","",INDEX('Disagg.1A_import-export'!I$7:I$15,MATCH($A34,'Disagg.1A_import-export'!$B$7:$B$15,0))),""))</f>
        <v/>
      </c>
      <c r="E34" s="1054" t="str">
        <f>IF(B34="","",IFERROR(IF(INDEX('Disagg.1A_import-export'!J$7:J$15,MATCH($A34,'Disagg.1A_import-export'!$B$7:$B$15,0))="","",INDEX('Disagg.1A_import-export'!J$7:J$15,MATCH($A34,'Disagg.1A_import-export'!$B$7:$B$15,0))),""))</f>
        <v/>
      </c>
      <c r="F34" s="1054" t="str">
        <f>IF(B34="","",IFERROR(IF(INDEX('Disagg.1A_import-export'!K$7:K$15,MATCH($A34,'Disagg.1A_import-export'!$B$7:$B$15,0))="","",INDEX('Disagg.1A_import-export'!K$7:K$15,MATCH($A34,'Disagg.1A_import-export'!$B$7:$B$15,0))),""))</f>
        <v/>
      </c>
      <c r="G34" s="1054" t="str">
        <f>IF(B34="","",IFERROR(IF(INDEX('Disagg.1A_import-export'!L$7:L$15,MATCH($A34,'Disagg.1A_import-export'!$B$7:$B$15,0))="","",INDEX('Disagg.1A_import-export'!L$7:L$15,MATCH($A34,'Disagg.1A_import-export'!$B$7:$B$15,0))),""))</f>
        <v/>
      </c>
      <c r="H34" s="1054" t="str">
        <f>IF(B34="","",IFERROR(IF(INDEX('Disagg.1A_import-export'!M$7:M$15,MATCH($A34,'Disagg.1A_import-export'!$B$7:$B$15,0))="","",INDEX('Disagg.1A_import-export'!M$7:M$15,MATCH($A34,'Disagg.1A_import-export'!$B$7:$B$15,0))),""))</f>
        <v/>
      </c>
      <c r="I34" s="1054" t="str">
        <f>IF(B34="","",IFERROR(IF(INDEX('Disagg.1A_import-export'!N$7:N$15,MATCH($A34,'Disagg.1A_import-export'!$B$7:$B$15,0))="","",INDEX('Disagg.1A_import-export'!N$7:N$15,MATCH($A34,'Disagg.1A_import-export'!$B$7:$B$15,0))),""))</f>
        <v/>
      </c>
      <c r="J34" s="1054" t="str">
        <f>IF(B34="","",IFERROR(IF(INDEX('Disagg.1A_import-export'!AC$7:AC$15,MATCH($A34,'Disagg.1A_import-export'!$B$7:$B$15,0))="","",INDEX('Disagg.1A_import-export'!AC$7:AC$15,MATCH($A34,'Disagg.1A_import-export'!$B$7:$B$15,0))),""))</f>
        <v/>
      </c>
      <c r="K34" s="1160"/>
      <c r="L34" s="1060"/>
      <c r="M34" s="1060"/>
      <c r="N34" s="1061"/>
      <c r="O34" s="1158"/>
      <c r="P34" s="1060"/>
      <c r="Q34" s="1060"/>
      <c r="R34" s="1061"/>
      <c r="S34" s="1158"/>
      <c r="T34" s="1060"/>
      <c r="U34" s="1318"/>
      <c r="V34" s="1315"/>
    </row>
    <row r="35" spans="1:22" ht="60" customHeight="1" x14ac:dyDescent="0.2">
      <c r="A35" s="1027" t="str">
        <f>IFERROR(IF(INDEX(ImpactDisaglist,MATCH(0,INDEX(COUNTIF(A$10:A34,ImpactDisaglist),0,0),0))&lt;&gt;"",INDEX(ImpactDisaglist,MATCH(0,INDEX(COUNTIF(A$10:A34,ImpactDisaglist),0,0),0)),INDEX(OutcomeDisaglist,MATCH(0,INDEX(COUNTIF(A$10:A34,OutcomeDisaglist),0,0),0))),"")</f>
        <v/>
      </c>
      <c r="B35" s="1053" t="str">
        <f>IFERROR(INDEX('Disagg.1A_import-export'!D$7:D$202,MATCH($A35,'Disagg.1A_import-export'!$B$7:$B$202,0)),"")</f>
        <v/>
      </c>
      <c r="C35" s="1054" t="str">
        <f>IF(B35="","",IFERROR(INDEX('Disagg.1A_import-export'!E$7:E$15,MATCH($A35,'Disagg.1A_import-export'!$B$7:$B$15,0)),""))</f>
        <v/>
      </c>
      <c r="D35" s="1054" t="str">
        <f>IF(B35="","",IFERROR(IF(INDEX('Disagg.1A_import-export'!I$7:I$15,MATCH($A35,'Disagg.1A_import-export'!$B$7:$B$15,0))="","",INDEX('Disagg.1A_import-export'!I$7:I$15,MATCH($A35,'Disagg.1A_import-export'!$B$7:$B$15,0))),""))</f>
        <v/>
      </c>
      <c r="E35" s="1054" t="str">
        <f>IF(B35="","",IFERROR(IF(INDEX('Disagg.1A_import-export'!J$7:J$15,MATCH($A35,'Disagg.1A_import-export'!$B$7:$B$15,0))="","",INDEX('Disagg.1A_import-export'!J$7:J$15,MATCH($A35,'Disagg.1A_import-export'!$B$7:$B$15,0))),""))</f>
        <v/>
      </c>
      <c r="F35" s="1054" t="str">
        <f>IF(B35="","",IFERROR(IF(INDEX('Disagg.1A_import-export'!K$7:K$15,MATCH($A35,'Disagg.1A_import-export'!$B$7:$B$15,0))="","",INDEX('Disagg.1A_import-export'!K$7:K$15,MATCH($A35,'Disagg.1A_import-export'!$B$7:$B$15,0))),""))</f>
        <v/>
      </c>
      <c r="G35" s="1054" t="str">
        <f>IF(B35="","",IFERROR(IF(INDEX('Disagg.1A_import-export'!L$7:L$15,MATCH($A35,'Disagg.1A_import-export'!$B$7:$B$15,0))="","",INDEX('Disagg.1A_import-export'!L$7:L$15,MATCH($A35,'Disagg.1A_import-export'!$B$7:$B$15,0))),""))</f>
        <v/>
      </c>
      <c r="H35" s="1054" t="str">
        <f>IF(B35="","",IFERROR(IF(INDEX('Disagg.1A_import-export'!M$7:M$15,MATCH($A35,'Disagg.1A_import-export'!$B$7:$B$15,0))="","",INDEX('Disagg.1A_import-export'!M$7:M$15,MATCH($A35,'Disagg.1A_import-export'!$B$7:$B$15,0))),""))</f>
        <v/>
      </c>
      <c r="I35" s="1054" t="str">
        <f>IF(B35="","",IFERROR(IF(INDEX('Disagg.1A_import-export'!N$7:N$15,MATCH($A35,'Disagg.1A_import-export'!$B$7:$B$15,0))="","",INDEX('Disagg.1A_import-export'!N$7:N$15,MATCH($A35,'Disagg.1A_import-export'!$B$7:$B$15,0))),""))</f>
        <v/>
      </c>
      <c r="J35" s="1054" t="str">
        <f>IF(B35="","",IFERROR(IF(INDEX('Disagg.1A_import-export'!AC$7:AC$15,MATCH($A35,'Disagg.1A_import-export'!$B$7:$B$15,0))="","",INDEX('Disagg.1A_import-export'!AC$7:AC$15,MATCH($A35,'Disagg.1A_import-export'!$B$7:$B$15,0))),""))</f>
        <v/>
      </c>
      <c r="K35" s="1160"/>
      <c r="L35" s="1060"/>
      <c r="M35" s="1060"/>
      <c r="N35" s="1061"/>
      <c r="O35" s="1158"/>
      <c r="P35" s="1060"/>
      <c r="Q35" s="1060"/>
      <c r="R35" s="1061"/>
      <c r="S35" s="1158"/>
      <c r="T35" s="1060"/>
      <c r="U35" s="1318"/>
      <c r="V35" s="1315"/>
    </row>
    <row r="36" spans="1:22" ht="60" customHeight="1" x14ac:dyDescent="0.2">
      <c r="A36" s="1027" t="str">
        <f>IFERROR(IF(INDEX(ImpactDisaglist,MATCH(0,INDEX(COUNTIF(A$10:A35,ImpactDisaglist),0,0),0))&lt;&gt;"",INDEX(ImpactDisaglist,MATCH(0,INDEX(COUNTIF(A$10:A35,ImpactDisaglist),0,0),0)),INDEX(OutcomeDisaglist,MATCH(0,INDEX(COUNTIF(A$10:A35,OutcomeDisaglist),0,0),0))),"")</f>
        <v/>
      </c>
      <c r="B36" s="1053" t="str">
        <f>IFERROR(INDEX('Disagg.1A_import-export'!D$7:D$202,MATCH($A36,'Disagg.1A_import-export'!$B$7:$B$202,0)),"")</f>
        <v/>
      </c>
      <c r="C36" s="1054" t="str">
        <f>IF(B36="","",IFERROR(INDEX('Disagg.1A_import-export'!E$7:E$15,MATCH($A36,'Disagg.1A_import-export'!$B$7:$B$15,0)),""))</f>
        <v/>
      </c>
      <c r="D36" s="1054" t="str">
        <f>IF(B36="","",IFERROR(IF(INDEX('Disagg.1A_import-export'!I$7:I$15,MATCH($A36,'Disagg.1A_import-export'!$B$7:$B$15,0))="","",INDEX('Disagg.1A_import-export'!I$7:I$15,MATCH($A36,'Disagg.1A_import-export'!$B$7:$B$15,0))),""))</f>
        <v/>
      </c>
      <c r="E36" s="1054" t="str">
        <f>IF(B36="","",IFERROR(IF(INDEX('Disagg.1A_import-export'!J$7:J$15,MATCH($A36,'Disagg.1A_import-export'!$B$7:$B$15,0))="","",INDEX('Disagg.1A_import-export'!J$7:J$15,MATCH($A36,'Disagg.1A_import-export'!$B$7:$B$15,0))),""))</f>
        <v/>
      </c>
      <c r="F36" s="1054" t="str">
        <f>IF(B36="","",IFERROR(IF(INDEX('Disagg.1A_import-export'!K$7:K$15,MATCH($A36,'Disagg.1A_import-export'!$B$7:$B$15,0))="","",INDEX('Disagg.1A_import-export'!K$7:K$15,MATCH($A36,'Disagg.1A_import-export'!$B$7:$B$15,0))),""))</f>
        <v/>
      </c>
      <c r="G36" s="1054" t="str">
        <f>IF(B36="","",IFERROR(IF(INDEX('Disagg.1A_import-export'!L$7:L$15,MATCH($A36,'Disagg.1A_import-export'!$B$7:$B$15,0))="","",INDEX('Disagg.1A_import-export'!L$7:L$15,MATCH($A36,'Disagg.1A_import-export'!$B$7:$B$15,0))),""))</f>
        <v/>
      </c>
      <c r="H36" s="1054" t="str">
        <f>IF(B36="","",IFERROR(IF(INDEX('Disagg.1A_import-export'!M$7:M$15,MATCH($A36,'Disagg.1A_import-export'!$B$7:$B$15,0))="","",INDEX('Disagg.1A_import-export'!M$7:M$15,MATCH($A36,'Disagg.1A_import-export'!$B$7:$B$15,0))),""))</f>
        <v/>
      </c>
      <c r="I36" s="1054" t="str">
        <f>IF(B36="","",IFERROR(IF(INDEX('Disagg.1A_import-export'!N$7:N$15,MATCH($A36,'Disagg.1A_import-export'!$B$7:$B$15,0))="","",INDEX('Disagg.1A_import-export'!N$7:N$15,MATCH($A36,'Disagg.1A_import-export'!$B$7:$B$15,0))),""))</f>
        <v/>
      </c>
      <c r="J36" s="1054" t="str">
        <f>IF(B36="","",IFERROR(IF(INDEX('Disagg.1A_import-export'!AC$7:AC$15,MATCH($A36,'Disagg.1A_import-export'!$B$7:$B$15,0))="","",INDEX('Disagg.1A_import-export'!AC$7:AC$15,MATCH($A36,'Disagg.1A_import-export'!$B$7:$B$15,0))),""))</f>
        <v/>
      </c>
      <c r="K36" s="1160"/>
      <c r="L36" s="1060"/>
      <c r="M36" s="1060"/>
      <c r="N36" s="1061"/>
      <c r="O36" s="1158"/>
      <c r="P36" s="1060"/>
      <c r="Q36" s="1060"/>
      <c r="R36" s="1061"/>
      <c r="S36" s="1158"/>
      <c r="T36" s="1060"/>
      <c r="U36" s="1318"/>
      <c r="V36" s="1315"/>
    </row>
    <row r="37" spans="1:22" ht="60" customHeight="1" x14ac:dyDescent="0.2">
      <c r="A37" s="1027" t="str">
        <f>IFERROR(IF(INDEX(ImpactDisaglist,MATCH(0,INDEX(COUNTIF(A$10:A36,ImpactDisaglist),0,0),0))&lt;&gt;"",INDEX(ImpactDisaglist,MATCH(0,INDEX(COUNTIF(A$10:A36,ImpactDisaglist),0,0),0)),INDEX(OutcomeDisaglist,MATCH(0,INDEX(COUNTIF(A$10:A36,OutcomeDisaglist),0,0),0))),"")</f>
        <v/>
      </c>
      <c r="B37" s="1053" t="str">
        <f>IFERROR(INDEX('Disagg.1A_import-export'!D$7:D$202,MATCH($A37,'Disagg.1A_import-export'!$B$7:$B$202,0)),"")</f>
        <v/>
      </c>
      <c r="C37" s="1054" t="str">
        <f>IF(B37="","",IFERROR(INDEX('Disagg.1A_import-export'!E$7:E$15,MATCH($A37,'Disagg.1A_import-export'!$B$7:$B$15,0)),""))</f>
        <v/>
      </c>
      <c r="D37" s="1054" t="str">
        <f>IF(B37="","",IFERROR(IF(INDEX('Disagg.1A_import-export'!I$7:I$15,MATCH($A37,'Disagg.1A_import-export'!$B$7:$B$15,0))="","",INDEX('Disagg.1A_import-export'!I$7:I$15,MATCH($A37,'Disagg.1A_import-export'!$B$7:$B$15,0))),""))</f>
        <v/>
      </c>
      <c r="E37" s="1054" t="str">
        <f>IF(B37="","",IFERROR(IF(INDEX('Disagg.1A_import-export'!J$7:J$15,MATCH($A37,'Disagg.1A_import-export'!$B$7:$B$15,0))="","",INDEX('Disagg.1A_import-export'!J$7:J$15,MATCH($A37,'Disagg.1A_import-export'!$B$7:$B$15,0))),""))</f>
        <v/>
      </c>
      <c r="F37" s="1054" t="str">
        <f>IF(B37="","",IFERROR(IF(INDEX('Disagg.1A_import-export'!K$7:K$15,MATCH($A37,'Disagg.1A_import-export'!$B$7:$B$15,0))="","",INDEX('Disagg.1A_import-export'!K$7:K$15,MATCH($A37,'Disagg.1A_import-export'!$B$7:$B$15,0))),""))</f>
        <v/>
      </c>
      <c r="G37" s="1054" t="str">
        <f>IF(B37="","",IFERROR(IF(INDEX('Disagg.1A_import-export'!L$7:L$15,MATCH($A37,'Disagg.1A_import-export'!$B$7:$B$15,0))="","",INDEX('Disagg.1A_import-export'!L$7:L$15,MATCH($A37,'Disagg.1A_import-export'!$B$7:$B$15,0))),""))</f>
        <v/>
      </c>
      <c r="H37" s="1054" t="str">
        <f>IF(B37="","",IFERROR(IF(INDEX('Disagg.1A_import-export'!M$7:M$15,MATCH($A37,'Disagg.1A_import-export'!$B$7:$B$15,0))="","",INDEX('Disagg.1A_import-export'!M$7:M$15,MATCH($A37,'Disagg.1A_import-export'!$B$7:$B$15,0))),""))</f>
        <v/>
      </c>
      <c r="I37" s="1054" t="str">
        <f>IF(B37="","",IFERROR(IF(INDEX('Disagg.1A_import-export'!N$7:N$15,MATCH($A37,'Disagg.1A_import-export'!$B$7:$B$15,0))="","",INDEX('Disagg.1A_import-export'!N$7:N$15,MATCH($A37,'Disagg.1A_import-export'!$B$7:$B$15,0))),""))</f>
        <v/>
      </c>
      <c r="J37" s="1054" t="str">
        <f>IF(B37="","",IFERROR(IF(INDEX('Disagg.1A_import-export'!AC$7:AC$15,MATCH($A37,'Disagg.1A_import-export'!$B$7:$B$15,0))="","",INDEX('Disagg.1A_import-export'!AC$7:AC$15,MATCH($A37,'Disagg.1A_import-export'!$B$7:$B$15,0))),""))</f>
        <v/>
      </c>
      <c r="K37" s="1160"/>
      <c r="L37" s="1060"/>
      <c r="M37" s="1060"/>
      <c r="N37" s="1061"/>
      <c r="O37" s="1158"/>
      <c r="P37" s="1060"/>
      <c r="Q37" s="1060"/>
      <c r="R37" s="1061"/>
      <c r="S37" s="1158"/>
      <c r="T37" s="1060"/>
      <c r="U37" s="1318"/>
      <c r="V37" s="1315"/>
    </row>
    <row r="38" spans="1:22" ht="60" customHeight="1" x14ac:dyDescent="0.2">
      <c r="A38" s="1027" t="str">
        <f>IFERROR(IF(INDEX(ImpactDisaglist,MATCH(0,INDEX(COUNTIF(A$10:A37,ImpactDisaglist),0,0),0))&lt;&gt;"",INDEX(ImpactDisaglist,MATCH(0,INDEX(COUNTIF(A$10:A37,ImpactDisaglist),0,0),0)),INDEX(OutcomeDisaglist,MATCH(0,INDEX(COUNTIF(A$10:A37,OutcomeDisaglist),0,0),0))),"")</f>
        <v/>
      </c>
      <c r="B38" s="1053" t="str">
        <f>IFERROR(INDEX('Disagg.1A_import-export'!D$7:D$202,MATCH($A38,'Disagg.1A_import-export'!$B$7:$B$202,0)),"")</f>
        <v/>
      </c>
      <c r="C38" s="1054" t="str">
        <f>IF(B38="","",IFERROR(INDEX('Disagg.1A_import-export'!E$7:E$15,MATCH($A38,'Disagg.1A_import-export'!$B$7:$B$15,0)),""))</f>
        <v/>
      </c>
      <c r="D38" s="1054" t="str">
        <f>IF(B38="","",IFERROR(IF(INDEX('Disagg.1A_import-export'!I$7:I$15,MATCH($A38,'Disagg.1A_import-export'!$B$7:$B$15,0))="","",INDEX('Disagg.1A_import-export'!I$7:I$15,MATCH($A38,'Disagg.1A_import-export'!$B$7:$B$15,0))),""))</f>
        <v/>
      </c>
      <c r="E38" s="1054" t="str">
        <f>IF(B38="","",IFERROR(IF(INDEX('Disagg.1A_import-export'!J$7:J$15,MATCH($A38,'Disagg.1A_import-export'!$B$7:$B$15,0))="","",INDEX('Disagg.1A_import-export'!J$7:J$15,MATCH($A38,'Disagg.1A_import-export'!$B$7:$B$15,0))),""))</f>
        <v/>
      </c>
      <c r="F38" s="1054" t="str">
        <f>IF(B38="","",IFERROR(IF(INDEX('Disagg.1A_import-export'!K$7:K$15,MATCH($A38,'Disagg.1A_import-export'!$B$7:$B$15,0))="","",INDEX('Disagg.1A_import-export'!K$7:K$15,MATCH($A38,'Disagg.1A_import-export'!$B$7:$B$15,0))),""))</f>
        <v/>
      </c>
      <c r="G38" s="1054" t="str">
        <f>IF(B38="","",IFERROR(IF(INDEX('Disagg.1A_import-export'!L$7:L$15,MATCH($A38,'Disagg.1A_import-export'!$B$7:$B$15,0))="","",INDEX('Disagg.1A_import-export'!L$7:L$15,MATCH($A38,'Disagg.1A_import-export'!$B$7:$B$15,0))),""))</f>
        <v/>
      </c>
      <c r="H38" s="1054" t="str">
        <f>IF(B38="","",IFERROR(IF(INDEX('Disagg.1A_import-export'!M$7:M$15,MATCH($A38,'Disagg.1A_import-export'!$B$7:$B$15,0))="","",INDEX('Disagg.1A_import-export'!M$7:M$15,MATCH($A38,'Disagg.1A_import-export'!$B$7:$B$15,0))),""))</f>
        <v/>
      </c>
      <c r="I38" s="1054" t="str">
        <f>IF(B38="","",IFERROR(IF(INDEX('Disagg.1A_import-export'!N$7:N$15,MATCH($A38,'Disagg.1A_import-export'!$B$7:$B$15,0))="","",INDEX('Disagg.1A_import-export'!N$7:N$15,MATCH($A38,'Disagg.1A_import-export'!$B$7:$B$15,0))),""))</f>
        <v/>
      </c>
      <c r="J38" s="1054" t="str">
        <f>IF(B38="","",IFERROR(IF(INDEX('Disagg.1A_import-export'!AC$7:AC$15,MATCH($A38,'Disagg.1A_import-export'!$B$7:$B$15,0))="","",INDEX('Disagg.1A_import-export'!AC$7:AC$15,MATCH($A38,'Disagg.1A_import-export'!$B$7:$B$15,0))),""))</f>
        <v/>
      </c>
      <c r="K38" s="1160"/>
      <c r="L38" s="1060"/>
      <c r="M38" s="1060"/>
      <c r="N38" s="1061"/>
      <c r="O38" s="1158"/>
      <c r="P38" s="1060"/>
      <c r="Q38" s="1060"/>
      <c r="R38" s="1061"/>
      <c r="S38" s="1158"/>
      <c r="T38" s="1060"/>
      <c r="U38" s="1318"/>
      <c r="V38" s="1315"/>
    </row>
    <row r="39" spans="1:22" ht="60" customHeight="1" x14ac:dyDescent="0.2">
      <c r="A39" s="1027" t="str">
        <f>IFERROR(IF(INDEX(ImpactDisaglist,MATCH(0,INDEX(COUNTIF(A$10:A38,ImpactDisaglist),0,0),0))&lt;&gt;"",INDEX(ImpactDisaglist,MATCH(0,INDEX(COUNTIF(A$10:A38,ImpactDisaglist),0,0),0)),INDEX(OutcomeDisaglist,MATCH(0,INDEX(COUNTIF(A$10:A38,OutcomeDisaglist),0,0),0))),"")</f>
        <v/>
      </c>
      <c r="B39" s="1053" t="str">
        <f>IFERROR(INDEX('Disagg.1A_import-export'!D$7:D$202,MATCH($A39,'Disagg.1A_import-export'!$B$7:$B$202,0)),"")</f>
        <v/>
      </c>
      <c r="C39" s="1054" t="str">
        <f>IF(B39="","",IFERROR(INDEX('Disagg.1A_import-export'!E$7:E$15,MATCH($A39,'Disagg.1A_import-export'!$B$7:$B$15,0)),""))</f>
        <v/>
      </c>
      <c r="D39" s="1054" t="str">
        <f>IF(B39="","",IFERROR(IF(INDEX('Disagg.1A_import-export'!I$7:I$15,MATCH($A39,'Disagg.1A_import-export'!$B$7:$B$15,0))="","",INDEX('Disagg.1A_import-export'!I$7:I$15,MATCH($A39,'Disagg.1A_import-export'!$B$7:$B$15,0))),""))</f>
        <v/>
      </c>
      <c r="E39" s="1054" t="str">
        <f>IF(B39="","",IFERROR(IF(INDEX('Disagg.1A_import-export'!J$7:J$15,MATCH($A39,'Disagg.1A_import-export'!$B$7:$B$15,0))="","",INDEX('Disagg.1A_import-export'!J$7:J$15,MATCH($A39,'Disagg.1A_import-export'!$B$7:$B$15,0))),""))</f>
        <v/>
      </c>
      <c r="F39" s="1054" t="str">
        <f>IF(B39="","",IFERROR(IF(INDEX('Disagg.1A_import-export'!K$7:K$15,MATCH($A39,'Disagg.1A_import-export'!$B$7:$B$15,0))="","",INDEX('Disagg.1A_import-export'!K$7:K$15,MATCH($A39,'Disagg.1A_import-export'!$B$7:$B$15,0))),""))</f>
        <v/>
      </c>
      <c r="G39" s="1054" t="str">
        <f>IF(B39="","",IFERROR(IF(INDEX('Disagg.1A_import-export'!L$7:L$15,MATCH($A39,'Disagg.1A_import-export'!$B$7:$B$15,0))="","",INDEX('Disagg.1A_import-export'!L$7:L$15,MATCH($A39,'Disagg.1A_import-export'!$B$7:$B$15,0))),""))</f>
        <v/>
      </c>
      <c r="H39" s="1054" t="str">
        <f>IF(B39="","",IFERROR(IF(INDEX('Disagg.1A_import-export'!M$7:M$15,MATCH($A39,'Disagg.1A_import-export'!$B$7:$B$15,0))="","",INDEX('Disagg.1A_import-export'!M$7:M$15,MATCH($A39,'Disagg.1A_import-export'!$B$7:$B$15,0))),""))</f>
        <v/>
      </c>
      <c r="I39" s="1054" t="str">
        <f>IF(B39="","",IFERROR(IF(INDEX('Disagg.1A_import-export'!N$7:N$15,MATCH($A39,'Disagg.1A_import-export'!$B$7:$B$15,0))="","",INDEX('Disagg.1A_import-export'!N$7:N$15,MATCH($A39,'Disagg.1A_import-export'!$B$7:$B$15,0))),""))</f>
        <v/>
      </c>
      <c r="J39" s="1054" t="str">
        <f>IF(B39="","",IFERROR(IF(INDEX('Disagg.1A_import-export'!AC$7:AC$15,MATCH($A39,'Disagg.1A_import-export'!$B$7:$B$15,0))="","",INDEX('Disagg.1A_import-export'!AC$7:AC$15,MATCH($A39,'Disagg.1A_import-export'!$B$7:$B$15,0))),""))</f>
        <v/>
      </c>
      <c r="K39" s="1160"/>
      <c r="L39" s="1060"/>
      <c r="M39" s="1060"/>
      <c r="N39" s="1061"/>
      <c r="O39" s="1158"/>
      <c r="P39" s="1060"/>
      <c r="Q39" s="1060"/>
      <c r="R39" s="1061"/>
      <c r="S39" s="1158"/>
      <c r="T39" s="1060"/>
      <c r="U39" s="1318"/>
      <c r="V39" s="1315"/>
    </row>
    <row r="40" spans="1:22" ht="60" customHeight="1" x14ac:dyDescent="0.2">
      <c r="A40" s="1027" t="str">
        <f>IFERROR(IF(INDEX(ImpactDisaglist,MATCH(0,INDEX(COUNTIF(A$10:A39,ImpactDisaglist),0,0),0))&lt;&gt;"",INDEX(ImpactDisaglist,MATCH(0,INDEX(COUNTIF(A$10:A39,ImpactDisaglist),0,0),0)),INDEX(OutcomeDisaglist,MATCH(0,INDEX(COUNTIF(A$10:A39,OutcomeDisaglist),0,0),0))),"")</f>
        <v/>
      </c>
      <c r="B40" s="1053" t="str">
        <f>IFERROR(INDEX('Disagg.1A_import-export'!D$7:D$202,MATCH($A40,'Disagg.1A_import-export'!$B$7:$B$202,0)),"")</f>
        <v/>
      </c>
      <c r="C40" s="1054" t="str">
        <f>IF(B40="","",IFERROR(INDEX('Disagg.1A_import-export'!E$7:E$15,MATCH($A40,'Disagg.1A_import-export'!$B$7:$B$15,0)),""))</f>
        <v/>
      </c>
      <c r="D40" s="1054" t="str">
        <f>IF(B40="","",IFERROR(IF(INDEX('Disagg.1A_import-export'!I$7:I$15,MATCH($A40,'Disagg.1A_import-export'!$B$7:$B$15,0))="","",INDEX('Disagg.1A_import-export'!I$7:I$15,MATCH($A40,'Disagg.1A_import-export'!$B$7:$B$15,0))),""))</f>
        <v/>
      </c>
      <c r="E40" s="1054" t="str">
        <f>IF(B40="","",IFERROR(IF(INDEX('Disagg.1A_import-export'!J$7:J$15,MATCH($A40,'Disagg.1A_import-export'!$B$7:$B$15,0))="","",INDEX('Disagg.1A_import-export'!J$7:J$15,MATCH($A40,'Disagg.1A_import-export'!$B$7:$B$15,0))),""))</f>
        <v/>
      </c>
      <c r="F40" s="1054" t="str">
        <f>IF(B40="","",IFERROR(IF(INDEX('Disagg.1A_import-export'!K$7:K$15,MATCH($A40,'Disagg.1A_import-export'!$B$7:$B$15,0))="","",INDEX('Disagg.1A_import-export'!K$7:K$15,MATCH($A40,'Disagg.1A_import-export'!$B$7:$B$15,0))),""))</f>
        <v/>
      </c>
      <c r="G40" s="1054" t="str">
        <f>IF(B40="","",IFERROR(IF(INDEX('Disagg.1A_import-export'!L$7:L$15,MATCH($A40,'Disagg.1A_import-export'!$B$7:$B$15,0))="","",INDEX('Disagg.1A_import-export'!L$7:L$15,MATCH($A40,'Disagg.1A_import-export'!$B$7:$B$15,0))),""))</f>
        <v/>
      </c>
      <c r="H40" s="1054" t="str">
        <f>IF(B40="","",IFERROR(IF(INDEX('Disagg.1A_import-export'!M$7:M$15,MATCH($A40,'Disagg.1A_import-export'!$B$7:$B$15,0))="","",INDEX('Disagg.1A_import-export'!M$7:M$15,MATCH($A40,'Disagg.1A_import-export'!$B$7:$B$15,0))),""))</f>
        <v/>
      </c>
      <c r="I40" s="1054" t="str">
        <f>IF(B40="","",IFERROR(IF(INDEX('Disagg.1A_import-export'!N$7:N$15,MATCH($A40,'Disagg.1A_import-export'!$B$7:$B$15,0))="","",INDEX('Disagg.1A_import-export'!N$7:N$15,MATCH($A40,'Disagg.1A_import-export'!$B$7:$B$15,0))),""))</f>
        <v/>
      </c>
      <c r="J40" s="1054" t="str">
        <f>IF(B40="","",IFERROR(IF(INDEX('Disagg.1A_import-export'!AC$7:AC$15,MATCH($A40,'Disagg.1A_import-export'!$B$7:$B$15,0))="","",INDEX('Disagg.1A_import-export'!AC$7:AC$15,MATCH($A40,'Disagg.1A_import-export'!$B$7:$B$15,0))),""))</f>
        <v/>
      </c>
      <c r="K40" s="1160"/>
      <c r="L40" s="1060"/>
      <c r="M40" s="1060"/>
      <c r="N40" s="1061"/>
      <c r="O40" s="1158"/>
      <c r="P40" s="1060"/>
      <c r="Q40" s="1060"/>
      <c r="R40" s="1061"/>
      <c r="S40" s="1158"/>
      <c r="T40" s="1060"/>
      <c r="U40" s="1318"/>
      <c r="V40" s="1315"/>
    </row>
    <row r="41" spans="1:22" ht="60" customHeight="1" x14ac:dyDescent="0.2">
      <c r="A41" s="1027" t="str">
        <f>IFERROR(IF(INDEX(ImpactDisaglist,MATCH(0,INDEX(COUNTIF(A$10:A40,ImpactDisaglist),0,0),0))&lt;&gt;"",INDEX(ImpactDisaglist,MATCH(0,INDEX(COUNTIF(A$10:A40,ImpactDisaglist),0,0),0)),INDEX(OutcomeDisaglist,MATCH(0,INDEX(COUNTIF(A$10:A40,OutcomeDisaglist),0,0),0))),"")</f>
        <v/>
      </c>
      <c r="B41" s="1053" t="str">
        <f>IFERROR(INDEX('Disagg.1A_import-export'!D$7:D$202,MATCH($A41,'Disagg.1A_import-export'!$B$7:$B$202,0)),"")</f>
        <v/>
      </c>
      <c r="C41" s="1054" t="str">
        <f>IF(B41="","",IFERROR(INDEX('Disagg.1A_import-export'!E$7:E$15,MATCH($A41,'Disagg.1A_import-export'!$B$7:$B$15,0)),""))</f>
        <v/>
      </c>
      <c r="D41" s="1054" t="str">
        <f>IF(B41="","",IFERROR(IF(INDEX('Disagg.1A_import-export'!I$7:I$15,MATCH($A41,'Disagg.1A_import-export'!$B$7:$B$15,0))="","",INDEX('Disagg.1A_import-export'!I$7:I$15,MATCH($A41,'Disagg.1A_import-export'!$B$7:$B$15,0))),""))</f>
        <v/>
      </c>
      <c r="E41" s="1054" t="str">
        <f>IF(B41="","",IFERROR(IF(INDEX('Disagg.1A_import-export'!J$7:J$15,MATCH($A41,'Disagg.1A_import-export'!$B$7:$B$15,0))="","",INDEX('Disagg.1A_import-export'!J$7:J$15,MATCH($A41,'Disagg.1A_import-export'!$B$7:$B$15,0))),""))</f>
        <v/>
      </c>
      <c r="F41" s="1054" t="str">
        <f>IF(B41="","",IFERROR(IF(INDEX('Disagg.1A_import-export'!K$7:K$15,MATCH($A41,'Disagg.1A_import-export'!$B$7:$B$15,0))="","",INDEX('Disagg.1A_import-export'!K$7:K$15,MATCH($A41,'Disagg.1A_import-export'!$B$7:$B$15,0))),""))</f>
        <v/>
      </c>
      <c r="G41" s="1054" t="str">
        <f>IF(B41="","",IFERROR(IF(INDEX('Disagg.1A_import-export'!L$7:L$15,MATCH($A41,'Disagg.1A_import-export'!$B$7:$B$15,0))="","",INDEX('Disagg.1A_import-export'!L$7:L$15,MATCH($A41,'Disagg.1A_import-export'!$B$7:$B$15,0))),""))</f>
        <v/>
      </c>
      <c r="H41" s="1054" t="str">
        <f>IF(B41="","",IFERROR(IF(INDEX('Disagg.1A_import-export'!M$7:M$15,MATCH($A41,'Disagg.1A_import-export'!$B$7:$B$15,0))="","",INDEX('Disagg.1A_import-export'!M$7:M$15,MATCH($A41,'Disagg.1A_import-export'!$B$7:$B$15,0))),""))</f>
        <v/>
      </c>
      <c r="I41" s="1054" t="str">
        <f>IF(B41="","",IFERROR(IF(INDEX('Disagg.1A_import-export'!N$7:N$15,MATCH($A41,'Disagg.1A_import-export'!$B$7:$B$15,0))="","",INDEX('Disagg.1A_import-export'!N$7:N$15,MATCH($A41,'Disagg.1A_import-export'!$B$7:$B$15,0))),""))</f>
        <v/>
      </c>
      <c r="J41" s="1054" t="str">
        <f>IF(B41="","",IFERROR(IF(INDEX('Disagg.1A_import-export'!AC$7:AC$15,MATCH($A41,'Disagg.1A_import-export'!$B$7:$B$15,0))="","",INDEX('Disagg.1A_import-export'!AC$7:AC$15,MATCH($A41,'Disagg.1A_import-export'!$B$7:$B$15,0))),""))</f>
        <v/>
      </c>
      <c r="K41" s="1160"/>
      <c r="L41" s="1060"/>
      <c r="M41" s="1060"/>
      <c r="N41" s="1061"/>
      <c r="O41" s="1158"/>
      <c r="P41" s="1060"/>
      <c r="Q41" s="1060"/>
      <c r="R41" s="1061"/>
      <c r="S41" s="1158"/>
      <c r="T41" s="1060"/>
      <c r="U41" s="1318"/>
      <c r="V41" s="1315"/>
    </row>
    <row r="42" spans="1:22" ht="60" customHeight="1" x14ac:dyDescent="0.2">
      <c r="A42" s="1027" t="str">
        <f>IFERROR(IF(INDEX(ImpactDisaglist,MATCH(0,INDEX(COUNTIF(A$10:A41,ImpactDisaglist),0,0),0))&lt;&gt;"",INDEX(ImpactDisaglist,MATCH(0,INDEX(COUNTIF(A$10:A41,ImpactDisaglist),0,0),0)),INDEX(OutcomeDisaglist,MATCH(0,INDEX(COUNTIF(A$10:A41,OutcomeDisaglist),0,0),0))),"")</f>
        <v/>
      </c>
      <c r="B42" s="1053" t="str">
        <f>IFERROR(INDEX('Disagg.1A_import-export'!D$7:D$202,MATCH($A42,'Disagg.1A_import-export'!$B$7:$B$202,0)),"")</f>
        <v/>
      </c>
      <c r="C42" s="1054" t="str">
        <f>IF(B42="","",IFERROR(INDEX('Disagg.1A_import-export'!E$7:E$15,MATCH($A42,'Disagg.1A_import-export'!$B$7:$B$15,0)),""))</f>
        <v/>
      </c>
      <c r="D42" s="1054" t="str">
        <f>IF(B42="","",IFERROR(IF(INDEX('Disagg.1A_import-export'!I$7:I$15,MATCH($A42,'Disagg.1A_import-export'!$B$7:$B$15,0))="","",INDEX('Disagg.1A_import-export'!I$7:I$15,MATCH($A42,'Disagg.1A_import-export'!$B$7:$B$15,0))),""))</f>
        <v/>
      </c>
      <c r="E42" s="1054" t="str">
        <f>IF(B42="","",IFERROR(IF(INDEX('Disagg.1A_import-export'!J$7:J$15,MATCH($A42,'Disagg.1A_import-export'!$B$7:$B$15,0))="","",INDEX('Disagg.1A_import-export'!J$7:J$15,MATCH($A42,'Disagg.1A_import-export'!$B$7:$B$15,0))),""))</f>
        <v/>
      </c>
      <c r="F42" s="1054" t="str">
        <f>IF(B42="","",IFERROR(IF(INDEX('Disagg.1A_import-export'!K$7:K$15,MATCH($A42,'Disagg.1A_import-export'!$B$7:$B$15,0))="","",INDEX('Disagg.1A_import-export'!K$7:K$15,MATCH($A42,'Disagg.1A_import-export'!$B$7:$B$15,0))),""))</f>
        <v/>
      </c>
      <c r="G42" s="1054" t="str">
        <f>IF(B42="","",IFERROR(IF(INDEX('Disagg.1A_import-export'!L$7:L$15,MATCH($A42,'Disagg.1A_import-export'!$B$7:$B$15,0))="","",INDEX('Disagg.1A_import-export'!L$7:L$15,MATCH($A42,'Disagg.1A_import-export'!$B$7:$B$15,0))),""))</f>
        <v/>
      </c>
      <c r="H42" s="1054" t="str">
        <f>IF(B42="","",IFERROR(IF(INDEX('Disagg.1A_import-export'!M$7:M$15,MATCH($A42,'Disagg.1A_import-export'!$B$7:$B$15,0))="","",INDEX('Disagg.1A_import-export'!M$7:M$15,MATCH($A42,'Disagg.1A_import-export'!$B$7:$B$15,0))),""))</f>
        <v/>
      </c>
      <c r="I42" s="1054" t="str">
        <f>IF(B42="","",IFERROR(IF(INDEX('Disagg.1A_import-export'!N$7:N$15,MATCH($A42,'Disagg.1A_import-export'!$B$7:$B$15,0))="","",INDEX('Disagg.1A_import-export'!N$7:N$15,MATCH($A42,'Disagg.1A_import-export'!$B$7:$B$15,0))),""))</f>
        <v/>
      </c>
      <c r="J42" s="1054" t="str">
        <f>IF(B42="","",IFERROR(IF(INDEX('Disagg.1A_import-export'!AC$7:AC$15,MATCH($A42,'Disagg.1A_import-export'!$B$7:$B$15,0))="","",INDEX('Disagg.1A_import-export'!AC$7:AC$15,MATCH($A42,'Disagg.1A_import-export'!$B$7:$B$15,0))),""))</f>
        <v/>
      </c>
      <c r="K42" s="1160"/>
      <c r="L42" s="1060"/>
      <c r="M42" s="1060"/>
      <c r="N42" s="1061"/>
      <c r="O42" s="1158"/>
      <c r="P42" s="1060"/>
      <c r="Q42" s="1060"/>
      <c r="R42" s="1061"/>
      <c r="S42" s="1158"/>
      <c r="T42" s="1060"/>
      <c r="U42" s="1318"/>
      <c r="V42" s="1315"/>
    </row>
    <row r="43" spans="1:22" ht="60" customHeight="1" x14ac:dyDescent="0.2">
      <c r="A43" s="1027" t="str">
        <f>IFERROR(IF(INDEX(ImpactDisaglist,MATCH(0,INDEX(COUNTIF(A$10:A42,ImpactDisaglist),0,0),0))&lt;&gt;"",INDEX(ImpactDisaglist,MATCH(0,INDEX(COUNTIF(A$10:A42,ImpactDisaglist),0,0),0)),INDEX(OutcomeDisaglist,MATCH(0,INDEX(COUNTIF(A$10:A42,OutcomeDisaglist),0,0),0))),"")</f>
        <v/>
      </c>
      <c r="B43" s="1053" t="str">
        <f>IFERROR(INDEX('Disagg.1A_import-export'!D$7:D$202,MATCH($A43,'Disagg.1A_import-export'!$B$7:$B$202,0)),"")</f>
        <v/>
      </c>
      <c r="C43" s="1054" t="str">
        <f>IF(B43="","",IFERROR(INDEX('Disagg.1A_import-export'!E$7:E$15,MATCH($A43,'Disagg.1A_import-export'!$B$7:$B$15,0)),""))</f>
        <v/>
      </c>
      <c r="D43" s="1054" t="str">
        <f>IF(B43="","",IFERROR(IF(INDEX('Disagg.1A_import-export'!I$7:I$15,MATCH($A43,'Disagg.1A_import-export'!$B$7:$B$15,0))="","",INDEX('Disagg.1A_import-export'!I$7:I$15,MATCH($A43,'Disagg.1A_import-export'!$B$7:$B$15,0))),""))</f>
        <v/>
      </c>
      <c r="E43" s="1054" t="str">
        <f>IF(B43="","",IFERROR(IF(INDEX('Disagg.1A_import-export'!J$7:J$15,MATCH($A43,'Disagg.1A_import-export'!$B$7:$B$15,0))="","",INDEX('Disagg.1A_import-export'!J$7:J$15,MATCH($A43,'Disagg.1A_import-export'!$B$7:$B$15,0))),""))</f>
        <v/>
      </c>
      <c r="F43" s="1054" t="str">
        <f>IF(B43="","",IFERROR(IF(INDEX('Disagg.1A_import-export'!K$7:K$15,MATCH($A43,'Disagg.1A_import-export'!$B$7:$B$15,0))="","",INDEX('Disagg.1A_import-export'!K$7:K$15,MATCH($A43,'Disagg.1A_import-export'!$B$7:$B$15,0))),""))</f>
        <v/>
      </c>
      <c r="G43" s="1054" t="str">
        <f>IF(B43="","",IFERROR(IF(INDEX('Disagg.1A_import-export'!L$7:L$15,MATCH($A43,'Disagg.1A_import-export'!$B$7:$B$15,0))="","",INDEX('Disagg.1A_import-export'!L$7:L$15,MATCH($A43,'Disagg.1A_import-export'!$B$7:$B$15,0))),""))</f>
        <v/>
      </c>
      <c r="H43" s="1054" t="str">
        <f>IF(B43="","",IFERROR(IF(INDEX('Disagg.1A_import-export'!M$7:M$15,MATCH($A43,'Disagg.1A_import-export'!$B$7:$B$15,0))="","",INDEX('Disagg.1A_import-export'!M$7:M$15,MATCH($A43,'Disagg.1A_import-export'!$B$7:$B$15,0))),""))</f>
        <v/>
      </c>
      <c r="I43" s="1054" t="str">
        <f>IF(B43="","",IFERROR(IF(INDEX('Disagg.1A_import-export'!N$7:N$15,MATCH($A43,'Disagg.1A_import-export'!$B$7:$B$15,0))="","",INDEX('Disagg.1A_import-export'!N$7:N$15,MATCH($A43,'Disagg.1A_import-export'!$B$7:$B$15,0))),""))</f>
        <v/>
      </c>
      <c r="J43" s="1054" t="str">
        <f>IF(B43="","",IFERROR(IF(INDEX('Disagg.1A_import-export'!AC$7:AC$15,MATCH($A43,'Disagg.1A_import-export'!$B$7:$B$15,0))="","",INDEX('Disagg.1A_import-export'!AC$7:AC$15,MATCH($A43,'Disagg.1A_import-export'!$B$7:$B$15,0))),""))</f>
        <v/>
      </c>
      <c r="K43" s="1160"/>
      <c r="L43" s="1060"/>
      <c r="M43" s="1060"/>
      <c r="N43" s="1061"/>
      <c r="O43" s="1158"/>
      <c r="P43" s="1060"/>
      <c r="Q43" s="1060"/>
      <c r="R43" s="1061"/>
      <c r="S43" s="1158"/>
      <c r="T43" s="1060"/>
      <c r="U43" s="1318"/>
      <c r="V43" s="1315"/>
    </row>
    <row r="44" spans="1:22" ht="60" customHeight="1" x14ac:dyDescent="0.2">
      <c r="A44" s="1027" t="str">
        <f>IFERROR(IF(INDEX(ImpactDisaglist,MATCH(0,INDEX(COUNTIF(A$10:A43,ImpactDisaglist),0,0),0))&lt;&gt;"",INDEX(ImpactDisaglist,MATCH(0,INDEX(COUNTIF(A$10:A43,ImpactDisaglist),0,0),0)),INDEX(OutcomeDisaglist,MATCH(0,INDEX(COUNTIF(A$10:A43,OutcomeDisaglist),0,0),0))),"")</f>
        <v/>
      </c>
      <c r="B44" s="1053" t="str">
        <f>IFERROR(INDEX('Disagg.1A_import-export'!D$7:D$202,MATCH($A44,'Disagg.1A_import-export'!$B$7:$B$202,0)),"")</f>
        <v/>
      </c>
      <c r="C44" s="1054" t="str">
        <f>IF(B44="","",IFERROR(INDEX('Disagg.1A_import-export'!E$7:E$15,MATCH($A44,'Disagg.1A_import-export'!$B$7:$B$15,0)),""))</f>
        <v/>
      </c>
      <c r="D44" s="1054" t="str">
        <f>IF(B44="","",IFERROR(IF(INDEX('Disagg.1A_import-export'!I$7:I$15,MATCH($A44,'Disagg.1A_import-export'!$B$7:$B$15,0))="","",INDEX('Disagg.1A_import-export'!I$7:I$15,MATCH($A44,'Disagg.1A_import-export'!$B$7:$B$15,0))),""))</f>
        <v/>
      </c>
      <c r="E44" s="1054" t="str">
        <f>IF(B44="","",IFERROR(IF(INDEX('Disagg.1A_import-export'!J$7:J$15,MATCH($A44,'Disagg.1A_import-export'!$B$7:$B$15,0))="","",INDEX('Disagg.1A_import-export'!J$7:J$15,MATCH($A44,'Disagg.1A_import-export'!$B$7:$B$15,0))),""))</f>
        <v/>
      </c>
      <c r="F44" s="1054" t="str">
        <f>IF(B44="","",IFERROR(IF(INDEX('Disagg.1A_import-export'!K$7:K$15,MATCH($A44,'Disagg.1A_import-export'!$B$7:$B$15,0))="","",INDEX('Disagg.1A_import-export'!K$7:K$15,MATCH($A44,'Disagg.1A_import-export'!$B$7:$B$15,0))),""))</f>
        <v/>
      </c>
      <c r="G44" s="1054" t="str">
        <f>IF(B44="","",IFERROR(IF(INDEX('Disagg.1A_import-export'!L$7:L$15,MATCH($A44,'Disagg.1A_import-export'!$B$7:$B$15,0))="","",INDEX('Disagg.1A_import-export'!L$7:L$15,MATCH($A44,'Disagg.1A_import-export'!$B$7:$B$15,0))),""))</f>
        <v/>
      </c>
      <c r="H44" s="1054" t="str">
        <f>IF(B44="","",IFERROR(IF(INDEX('Disagg.1A_import-export'!M$7:M$15,MATCH($A44,'Disagg.1A_import-export'!$B$7:$B$15,0))="","",INDEX('Disagg.1A_import-export'!M$7:M$15,MATCH($A44,'Disagg.1A_import-export'!$B$7:$B$15,0))),""))</f>
        <v/>
      </c>
      <c r="I44" s="1054" t="str">
        <f>IF(B44="","",IFERROR(IF(INDEX('Disagg.1A_import-export'!N$7:N$15,MATCH($A44,'Disagg.1A_import-export'!$B$7:$B$15,0))="","",INDEX('Disagg.1A_import-export'!N$7:N$15,MATCH($A44,'Disagg.1A_import-export'!$B$7:$B$15,0))),""))</f>
        <v/>
      </c>
      <c r="J44" s="1054" t="str">
        <f>IF(B44="","",IFERROR(IF(INDEX('Disagg.1A_import-export'!AC$7:AC$15,MATCH($A44,'Disagg.1A_import-export'!$B$7:$B$15,0))="","",INDEX('Disagg.1A_import-export'!AC$7:AC$15,MATCH($A44,'Disagg.1A_import-export'!$B$7:$B$15,0))),""))</f>
        <v/>
      </c>
      <c r="K44" s="1160"/>
      <c r="L44" s="1060"/>
      <c r="M44" s="1060"/>
      <c r="N44" s="1061"/>
      <c r="O44" s="1158"/>
      <c r="P44" s="1060"/>
      <c r="Q44" s="1060"/>
      <c r="R44" s="1061"/>
      <c r="S44" s="1158"/>
      <c r="T44" s="1060"/>
      <c r="U44" s="1318"/>
      <c r="V44" s="1315"/>
    </row>
    <row r="45" spans="1:22" ht="60" customHeight="1" x14ac:dyDescent="0.2">
      <c r="A45" s="1027" t="str">
        <f>IFERROR(IF(INDEX(ImpactDisaglist,MATCH(0,INDEX(COUNTIF(A$10:A44,ImpactDisaglist),0,0),0))&lt;&gt;"",INDEX(ImpactDisaglist,MATCH(0,INDEX(COUNTIF(A$10:A44,ImpactDisaglist),0,0),0)),INDEX(OutcomeDisaglist,MATCH(0,INDEX(COUNTIF(A$10:A44,OutcomeDisaglist),0,0),0))),"")</f>
        <v/>
      </c>
      <c r="B45" s="1053" t="str">
        <f>IFERROR(INDEX('Disagg.1A_import-export'!D$7:D$202,MATCH($A45,'Disagg.1A_import-export'!$B$7:$B$202,0)),"")</f>
        <v/>
      </c>
      <c r="C45" s="1054" t="str">
        <f>IF(B45="","",IFERROR(INDEX('Disagg.1A_import-export'!E$7:E$15,MATCH($A45,'Disagg.1A_import-export'!$B$7:$B$15,0)),""))</f>
        <v/>
      </c>
      <c r="D45" s="1054" t="str">
        <f>IF(B45="","",IFERROR(IF(INDEX('Disagg.1A_import-export'!I$7:I$15,MATCH($A45,'Disagg.1A_import-export'!$B$7:$B$15,0))="","",INDEX('Disagg.1A_import-export'!I$7:I$15,MATCH($A45,'Disagg.1A_import-export'!$B$7:$B$15,0))),""))</f>
        <v/>
      </c>
      <c r="E45" s="1054" t="str">
        <f>IF(B45="","",IFERROR(IF(INDEX('Disagg.1A_import-export'!J$7:J$15,MATCH($A45,'Disagg.1A_import-export'!$B$7:$B$15,0))="","",INDEX('Disagg.1A_import-export'!J$7:J$15,MATCH($A45,'Disagg.1A_import-export'!$B$7:$B$15,0))),""))</f>
        <v/>
      </c>
      <c r="F45" s="1054" t="str">
        <f>IF(B45="","",IFERROR(IF(INDEX('Disagg.1A_import-export'!K$7:K$15,MATCH($A45,'Disagg.1A_import-export'!$B$7:$B$15,0))="","",INDEX('Disagg.1A_import-export'!K$7:K$15,MATCH($A45,'Disagg.1A_import-export'!$B$7:$B$15,0))),""))</f>
        <v/>
      </c>
      <c r="G45" s="1054" t="str">
        <f>IF(B45="","",IFERROR(IF(INDEX('Disagg.1A_import-export'!L$7:L$15,MATCH($A45,'Disagg.1A_import-export'!$B$7:$B$15,0))="","",INDEX('Disagg.1A_import-export'!L$7:L$15,MATCH($A45,'Disagg.1A_import-export'!$B$7:$B$15,0))),""))</f>
        <v/>
      </c>
      <c r="H45" s="1054" t="str">
        <f>IF(B45="","",IFERROR(IF(INDEX('Disagg.1A_import-export'!M$7:M$15,MATCH($A45,'Disagg.1A_import-export'!$B$7:$B$15,0))="","",INDEX('Disagg.1A_import-export'!M$7:M$15,MATCH($A45,'Disagg.1A_import-export'!$B$7:$B$15,0))),""))</f>
        <v/>
      </c>
      <c r="I45" s="1054" t="str">
        <f>IF(B45="","",IFERROR(IF(INDEX('Disagg.1A_import-export'!N$7:N$15,MATCH($A45,'Disagg.1A_import-export'!$B$7:$B$15,0))="","",INDEX('Disagg.1A_import-export'!N$7:N$15,MATCH($A45,'Disagg.1A_import-export'!$B$7:$B$15,0))),""))</f>
        <v/>
      </c>
      <c r="J45" s="1054" t="str">
        <f>IF(B45="","",IFERROR(IF(INDEX('Disagg.1A_import-export'!AC$7:AC$15,MATCH($A45,'Disagg.1A_import-export'!$B$7:$B$15,0))="","",INDEX('Disagg.1A_import-export'!AC$7:AC$15,MATCH($A45,'Disagg.1A_import-export'!$B$7:$B$15,0))),""))</f>
        <v/>
      </c>
      <c r="K45" s="1160"/>
      <c r="L45" s="1060"/>
      <c r="M45" s="1060"/>
      <c r="N45" s="1061"/>
      <c r="O45" s="1158"/>
      <c r="P45" s="1060"/>
      <c r="Q45" s="1060"/>
      <c r="R45" s="1061"/>
      <c r="S45" s="1158"/>
      <c r="T45" s="1060"/>
      <c r="U45" s="1318"/>
      <c r="V45" s="1315"/>
    </row>
    <row r="46" spans="1:22" ht="60" customHeight="1" x14ac:dyDescent="0.2">
      <c r="A46" s="1027" t="str">
        <f>IFERROR(IF(INDEX(ImpactDisaglist,MATCH(0,INDEX(COUNTIF(A$10:A45,ImpactDisaglist),0,0),0))&lt;&gt;"",INDEX(ImpactDisaglist,MATCH(0,INDEX(COUNTIF(A$10:A45,ImpactDisaglist),0,0),0)),INDEX(OutcomeDisaglist,MATCH(0,INDEX(COUNTIF(A$10:A45,OutcomeDisaglist),0,0),0))),"")</f>
        <v/>
      </c>
      <c r="B46" s="1053" t="str">
        <f>IFERROR(INDEX('Disagg.1A_import-export'!D$7:D$202,MATCH($A46,'Disagg.1A_import-export'!$B$7:$B$202,0)),"")</f>
        <v/>
      </c>
      <c r="C46" s="1054" t="str">
        <f>IF(B46="","",IFERROR(INDEX('Disagg.1A_import-export'!E$7:E$15,MATCH($A46,'Disagg.1A_import-export'!$B$7:$B$15,0)),""))</f>
        <v/>
      </c>
      <c r="D46" s="1054" t="str">
        <f>IF(B46="","",IFERROR(IF(INDEX('Disagg.1A_import-export'!I$7:I$15,MATCH($A46,'Disagg.1A_import-export'!$B$7:$B$15,0))="","",INDEX('Disagg.1A_import-export'!I$7:I$15,MATCH($A46,'Disagg.1A_import-export'!$B$7:$B$15,0))),""))</f>
        <v/>
      </c>
      <c r="E46" s="1054" t="str">
        <f>IF(B46="","",IFERROR(IF(INDEX('Disagg.1A_import-export'!J$7:J$15,MATCH($A46,'Disagg.1A_import-export'!$B$7:$B$15,0))="","",INDEX('Disagg.1A_import-export'!J$7:J$15,MATCH($A46,'Disagg.1A_import-export'!$B$7:$B$15,0))),""))</f>
        <v/>
      </c>
      <c r="F46" s="1054" t="str">
        <f>IF(B46="","",IFERROR(IF(INDEX('Disagg.1A_import-export'!K$7:K$15,MATCH($A46,'Disagg.1A_import-export'!$B$7:$B$15,0))="","",INDEX('Disagg.1A_import-export'!K$7:K$15,MATCH($A46,'Disagg.1A_import-export'!$B$7:$B$15,0))),""))</f>
        <v/>
      </c>
      <c r="G46" s="1054" t="str">
        <f>IF(B46="","",IFERROR(IF(INDEX('Disagg.1A_import-export'!L$7:L$15,MATCH($A46,'Disagg.1A_import-export'!$B$7:$B$15,0))="","",INDEX('Disagg.1A_import-export'!L$7:L$15,MATCH($A46,'Disagg.1A_import-export'!$B$7:$B$15,0))),""))</f>
        <v/>
      </c>
      <c r="H46" s="1054" t="str">
        <f>IF(B46="","",IFERROR(IF(INDEX('Disagg.1A_import-export'!M$7:M$15,MATCH($A46,'Disagg.1A_import-export'!$B$7:$B$15,0))="","",INDEX('Disagg.1A_import-export'!M$7:M$15,MATCH($A46,'Disagg.1A_import-export'!$B$7:$B$15,0))),""))</f>
        <v/>
      </c>
      <c r="I46" s="1054" t="str">
        <f>IF(B46="","",IFERROR(IF(INDEX('Disagg.1A_import-export'!N$7:N$15,MATCH($A46,'Disagg.1A_import-export'!$B$7:$B$15,0))="","",INDEX('Disagg.1A_import-export'!N$7:N$15,MATCH($A46,'Disagg.1A_import-export'!$B$7:$B$15,0))),""))</f>
        <v/>
      </c>
      <c r="J46" s="1054" t="str">
        <f>IF(B46="","",IFERROR(IF(INDEX('Disagg.1A_import-export'!AC$7:AC$15,MATCH($A46,'Disagg.1A_import-export'!$B$7:$B$15,0))="","",INDEX('Disagg.1A_import-export'!AC$7:AC$15,MATCH($A46,'Disagg.1A_import-export'!$B$7:$B$15,0))),""))</f>
        <v/>
      </c>
      <c r="K46" s="1160"/>
      <c r="L46" s="1060"/>
      <c r="M46" s="1060"/>
      <c r="N46" s="1061"/>
      <c r="O46" s="1158"/>
      <c r="P46" s="1060"/>
      <c r="Q46" s="1060"/>
      <c r="R46" s="1061"/>
      <c r="S46" s="1158"/>
      <c r="T46" s="1060"/>
      <c r="U46" s="1318"/>
      <c r="V46" s="1315"/>
    </row>
    <row r="47" spans="1:22" ht="60" customHeight="1" x14ac:dyDescent="0.2">
      <c r="A47" s="1027" t="str">
        <f>IFERROR(IF(INDEX(ImpactDisaglist,MATCH(0,INDEX(COUNTIF(A$10:A46,ImpactDisaglist),0,0),0))&lt;&gt;"",INDEX(ImpactDisaglist,MATCH(0,INDEX(COUNTIF(A$10:A46,ImpactDisaglist),0,0),0)),INDEX(OutcomeDisaglist,MATCH(0,INDEX(COUNTIF(A$10:A46,OutcomeDisaglist),0,0),0))),"")</f>
        <v/>
      </c>
      <c r="B47" s="1053" t="str">
        <f>IFERROR(INDEX('Disagg.1A_import-export'!D$7:D$202,MATCH($A47,'Disagg.1A_import-export'!$B$7:$B$202,0)),"")</f>
        <v/>
      </c>
      <c r="C47" s="1054" t="str">
        <f>IF(B47="","",IFERROR(INDEX('Disagg.1A_import-export'!E$7:E$15,MATCH($A47,'Disagg.1A_import-export'!$B$7:$B$15,0)),""))</f>
        <v/>
      </c>
      <c r="D47" s="1054" t="str">
        <f>IF(B47="","",IFERROR(IF(INDEX('Disagg.1A_import-export'!I$7:I$15,MATCH($A47,'Disagg.1A_import-export'!$B$7:$B$15,0))="","",INDEX('Disagg.1A_import-export'!I$7:I$15,MATCH($A47,'Disagg.1A_import-export'!$B$7:$B$15,0))),""))</f>
        <v/>
      </c>
      <c r="E47" s="1054" t="str">
        <f>IF(B47="","",IFERROR(IF(INDEX('Disagg.1A_import-export'!J$7:J$15,MATCH($A47,'Disagg.1A_import-export'!$B$7:$B$15,0))="","",INDEX('Disagg.1A_import-export'!J$7:J$15,MATCH($A47,'Disagg.1A_import-export'!$B$7:$B$15,0))),""))</f>
        <v/>
      </c>
      <c r="F47" s="1054" t="str">
        <f>IF(B47="","",IFERROR(IF(INDEX('Disagg.1A_import-export'!K$7:K$15,MATCH($A47,'Disagg.1A_import-export'!$B$7:$B$15,0))="","",INDEX('Disagg.1A_import-export'!K$7:K$15,MATCH($A47,'Disagg.1A_import-export'!$B$7:$B$15,0))),""))</f>
        <v/>
      </c>
      <c r="G47" s="1054" t="str">
        <f>IF(B47="","",IFERROR(IF(INDEX('Disagg.1A_import-export'!L$7:L$15,MATCH($A47,'Disagg.1A_import-export'!$B$7:$B$15,0))="","",INDEX('Disagg.1A_import-export'!L$7:L$15,MATCH($A47,'Disagg.1A_import-export'!$B$7:$B$15,0))),""))</f>
        <v/>
      </c>
      <c r="H47" s="1054" t="str">
        <f>IF(B47="","",IFERROR(IF(INDEX('Disagg.1A_import-export'!M$7:M$15,MATCH($A47,'Disagg.1A_import-export'!$B$7:$B$15,0))="","",INDEX('Disagg.1A_import-export'!M$7:M$15,MATCH($A47,'Disagg.1A_import-export'!$B$7:$B$15,0))),""))</f>
        <v/>
      </c>
      <c r="I47" s="1054" t="str">
        <f>IF(B47="","",IFERROR(IF(INDEX('Disagg.1A_import-export'!N$7:N$15,MATCH($A47,'Disagg.1A_import-export'!$B$7:$B$15,0))="","",INDEX('Disagg.1A_import-export'!N$7:N$15,MATCH($A47,'Disagg.1A_import-export'!$B$7:$B$15,0))),""))</f>
        <v/>
      </c>
      <c r="J47" s="1054" t="str">
        <f>IF(B47="","",IFERROR(IF(INDEX('Disagg.1A_import-export'!AC$7:AC$15,MATCH($A47,'Disagg.1A_import-export'!$B$7:$B$15,0))="","",INDEX('Disagg.1A_import-export'!AC$7:AC$15,MATCH($A47,'Disagg.1A_import-export'!$B$7:$B$15,0))),""))</f>
        <v/>
      </c>
      <c r="K47" s="1160"/>
      <c r="L47" s="1060"/>
      <c r="M47" s="1060"/>
      <c r="N47" s="1061"/>
      <c r="O47" s="1158"/>
      <c r="P47" s="1060"/>
      <c r="Q47" s="1060"/>
      <c r="R47" s="1061"/>
      <c r="S47" s="1158"/>
      <c r="T47" s="1060"/>
      <c r="U47" s="1318"/>
      <c r="V47" s="1315"/>
    </row>
    <row r="48" spans="1:22" ht="60" customHeight="1" x14ac:dyDescent="0.2">
      <c r="A48" s="1027" t="str">
        <f>IFERROR(IF(INDEX(ImpactDisaglist,MATCH(0,INDEX(COUNTIF(A$10:A47,ImpactDisaglist),0,0),0))&lt;&gt;"",INDEX(ImpactDisaglist,MATCH(0,INDEX(COUNTIF(A$10:A47,ImpactDisaglist),0,0),0)),INDEX(OutcomeDisaglist,MATCH(0,INDEX(COUNTIF(A$10:A47,OutcomeDisaglist),0,0),0))),"")</f>
        <v/>
      </c>
      <c r="B48" s="1053" t="str">
        <f>IFERROR(INDEX('Disagg.1A_import-export'!D$7:D$202,MATCH($A48,'Disagg.1A_import-export'!$B$7:$B$202,0)),"")</f>
        <v/>
      </c>
      <c r="C48" s="1054" t="str">
        <f>IF(B48="","",IFERROR(INDEX('Disagg.1A_import-export'!E$7:E$15,MATCH($A48,'Disagg.1A_import-export'!$B$7:$B$15,0)),""))</f>
        <v/>
      </c>
      <c r="D48" s="1054" t="str">
        <f>IF(B48="","",IFERROR(IF(INDEX('Disagg.1A_import-export'!I$7:I$15,MATCH($A48,'Disagg.1A_import-export'!$B$7:$B$15,0))="","",INDEX('Disagg.1A_import-export'!I$7:I$15,MATCH($A48,'Disagg.1A_import-export'!$B$7:$B$15,0))),""))</f>
        <v/>
      </c>
      <c r="E48" s="1054" t="str">
        <f>IF(B48="","",IFERROR(IF(INDEX('Disagg.1A_import-export'!J$7:J$15,MATCH($A48,'Disagg.1A_import-export'!$B$7:$B$15,0))="","",INDEX('Disagg.1A_import-export'!J$7:J$15,MATCH($A48,'Disagg.1A_import-export'!$B$7:$B$15,0))),""))</f>
        <v/>
      </c>
      <c r="F48" s="1054" t="str">
        <f>IF(B48="","",IFERROR(IF(INDEX('Disagg.1A_import-export'!K$7:K$15,MATCH($A48,'Disagg.1A_import-export'!$B$7:$B$15,0))="","",INDEX('Disagg.1A_import-export'!K$7:K$15,MATCH($A48,'Disagg.1A_import-export'!$B$7:$B$15,0))),""))</f>
        <v/>
      </c>
      <c r="G48" s="1054" t="str">
        <f>IF(B48="","",IFERROR(IF(INDEX('Disagg.1A_import-export'!L$7:L$15,MATCH($A48,'Disagg.1A_import-export'!$B$7:$B$15,0))="","",INDEX('Disagg.1A_import-export'!L$7:L$15,MATCH($A48,'Disagg.1A_import-export'!$B$7:$B$15,0))),""))</f>
        <v/>
      </c>
      <c r="H48" s="1054" t="str">
        <f>IF(B48="","",IFERROR(IF(INDEX('Disagg.1A_import-export'!M$7:M$15,MATCH($A48,'Disagg.1A_import-export'!$B$7:$B$15,0))="","",INDEX('Disagg.1A_import-export'!M$7:M$15,MATCH($A48,'Disagg.1A_import-export'!$B$7:$B$15,0))),""))</f>
        <v/>
      </c>
      <c r="I48" s="1054" t="str">
        <f>IF(B48="","",IFERROR(IF(INDEX('Disagg.1A_import-export'!N$7:N$15,MATCH($A48,'Disagg.1A_import-export'!$B$7:$B$15,0))="","",INDEX('Disagg.1A_import-export'!N$7:N$15,MATCH($A48,'Disagg.1A_import-export'!$B$7:$B$15,0))),""))</f>
        <v/>
      </c>
      <c r="J48" s="1054" t="str">
        <f>IF(B48="","",IFERROR(IF(INDEX('Disagg.1A_import-export'!AC$7:AC$15,MATCH($A48,'Disagg.1A_import-export'!$B$7:$B$15,0))="","",INDEX('Disagg.1A_import-export'!AC$7:AC$15,MATCH($A48,'Disagg.1A_import-export'!$B$7:$B$15,0))),""))</f>
        <v/>
      </c>
      <c r="K48" s="1160"/>
      <c r="L48" s="1060"/>
      <c r="M48" s="1060"/>
      <c r="N48" s="1061"/>
      <c r="O48" s="1158"/>
      <c r="P48" s="1060"/>
      <c r="Q48" s="1060"/>
      <c r="R48" s="1061"/>
      <c r="S48" s="1158"/>
      <c r="T48" s="1060"/>
      <c r="U48" s="1318"/>
      <c r="V48" s="1315"/>
    </row>
    <row r="49" spans="1:22" ht="60" customHeight="1" x14ac:dyDescent="0.2">
      <c r="A49" s="1027" t="str">
        <f>IFERROR(IF(INDEX(ImpactDisaglist,MATCH(0,INDEX(COUNTIF(A$10:A48,ImpactDisaglist),0,0),0))&lt;&gt;"",INDEX(ImpactDisaglist,MATCH(0,INDEX(COUNTIF(A$10:A48,ImpactDisaglist),0,0),0)),INDEX(OutcomeDisaglist,MATCH(0,INDEX(COUNTIF(A$10:A48,OutcomeDisaglist),0,0),0))),"")</f>
        <v/>
      </c>
      <c r="B49" s="1053" t="str">
        <f>IFERROR(INDEX('Disagg.1A_import-export'!D$7:D$202,MATCH($A49,'Disagg.1A_import-export'!$B$7:$B$202,0)),"")</f>
        <v/>
      </c>
      <c r="C49" s="1054" t="str">
        <f>IF(B49="","",IFERROR(INDEX('Disagg.1A_import-export'!E$7:E$15,MATCH($A49,'Disagg.1A_import-export'!$B$7:$B$15,0)),""))</f>
        <v/>
      </c>
      <c r="D49" s="1054" t="str">
        <f>IF(B49="","",IFERROR(IF(INDEX('Disagg.1A_import-export'!I$7:I$15,MATCH($A49,'Disagg.1A_import-export'!$B$7:$B$15,0))="","",INDEX('Disagg.1A_import-export'!I$7:I$15,MATCH($A49,'Disagg.1A_import-export'!$B$7:$B$15,0))),""))</f>
        <v/>
      </c>
      <c r="E49" s="1054" t="str">
        <f>IF(B49="","",IFERROR(IF(INDEX('Disagg.1A_import-export'!J$7:J$15,MATCH($A49,'Disagg.1A_import-export'!$B$7:$B$15,0))="","",INDEX('Disagg.1A_import-export'!J$7:J$15,MATCH($A49,'Disagg.1A_import-export'!$B$7:$B$15,0))),""))</f>
        <v/>
      </c>
      <c r="F49" s="1054" t="str">
        <f>IF(B49="","",IFERROR(IF(INDEX('Disagg.1A_import-export'!K$7:K$15,MATCH($A49,'Disagg.1A_import-export'!$B$7:$B$15,0))="","",INDEX('Disagg.1A_import-export'!K$7:K$15,MATCH($A49,'Disagg.1A_import-export'!$B$7:$B$15,0))),""))</f>
        <v/>
      </c>
      <c r="G49" s="1054" t="str">
        <f>IF(B49="","",IFERROR(IF(INDEX('Disagg.1A_import-export'!L$7:L$15,MATCH($A49,'Disagg.1A_import-export'!$B$7:$B$15,0))="","",INDEX('Disagg.1A_import-export'!L$7:L$15,MATCH($A49,'Disagg.1A_import-export'!$B$7:$B$15,0))),""))</f>
        <v/>
      </c>
      <c r="H49" s="1054" t="str">
        <f>IF(B49="","",IFERROR(IF(INDEX('Disagg.1A_import-export'!M$7:M$15,MATCH($A49,'Disagg.1A_import-export'!$B$7:$B$15,0))="","",INDEX('Disagg.1A_import-export'!M$7:M$15,MATCH($A49,'Disagg.1A_import-export'!$B$7:$B$15,0))),""))</f>
        <v/>
      </c>
      <c r="I49" s="1054" t="str">
        <f>IF(B49="","",IFERROR(IF(INDEX('Disagg.1A_import-export'!N$7:N$15,MATCH($A49,'Disagg.1A_import-export'!$B$7:$B$15,0))="","",INDEX('Disagg.1A_import-export'!N$7:N$15,MATCH($A49,'Disagg.1A_import-export'!$B$7:$B$15,0))),""))</f>
        <v/>
      </c>
      <c r="J49" s="1054" t="str">
        <f>IF(B49="","",IFERROR(IF(INDEX('Disagg.1A_import-export'!AC$7:AC$15,MATCH($A49,'Disagg.1A_import-export'!$B$7:$B$15,0))="","",INDEX('Disagg.1A_import-export'!AC$7:AC$15,MATCH($A49,'Disagg.1A_import-export'!$B$7:$B$15,0))),""))</f>
        <v/>
      </c>
      <c r="K49" s="1160"/>
      <c r="L49" s="1060"/>
      <c r="M49" s="1060"/>
      <c r="N49" s="1061"/>
      <c r="O49" s="1158"/>
      <c r="P49" s="1060"/>
      <c r="Q49" s="1060"/>
      <c r="R49" s="1061"/>
      <c r="S49" s="1158"/>
      <c r="T49" s="1060"/>
      <c r="U49" s="1318"/>
      <c r="V49" s="1315"/>
    </row>
    <row r="50" spans="1:22" ht="60" customHeight="1" x14ac:dyDescent="0.2">
      <c r="A50" s="1027" t="str">
        <f>IFERROR(IF(INDEX(ImpactDisaglist,MATCH(0,INDEX(COUNTIF(A$10:A49,ImpactDisaglist),0,0),0))&lt;&gt;"",INDEX(ImpactDisaglist,MATCH(0,INDEX(COUNTIF(A$10:A49,ImpactDisaglist),0,0),0)),INDEX(OutcomeDisaglist,MATCH(0,INDEX(COUNTIF(A$10:A49,OutcomeDisaglist),0,0),0))),"")</f>
        <v/>
      </c>
      <c r="B50" s="1053" t="str">
        <f>IFERROR(INDEX('Disagg.1A_import-export'!D$7:D$202,MATCH($A50,'Disagg.1A_import-export'!$B$7:$B$202,0)),"")</f>
        <v/>
      </c>
      <c r="C50" s="1054" t="str">
        <f>IF(B50="","",IFERROR(INDEX('Disagg.1A_import-export'!E$7:E$15,MATCH($A50,'Disagg.1A_import-export'!$B$7:$B$15,0)),""))</f>
        <v/>
      </c>
      <c r="D50" s="1054" t="str">
        <f>IF(B50="","",IFERROR(IF(INDEX('Disagg.1A_import-export'!I$7:I$15,MATCH($A50,'Disagg.1A_import-export'!$B$7:$B$15,0))="","",INDEX('Disagg.1A_import-export'!I$7:I$15,MATCH($A50,'Disagg.1A_import-export'!$B$7:$B$15,0))),""))</f>
        <v/>
      </c>
      <c r="E50" s="1054" t="str">
        <f>IF(B50="","",IFERROR(IF(INDEX('Disagg.1A_import-export'!J$7:J$15,MATCH($A50,'Disagg.1A_import-export'!$B$7:$B$15,0))="","",INDEX('Disagg.1A_import-export'!J$7:J$15,MATCH($A50,'Disagg.1A_import-export'!$B$7:$B$15,0))),""))</f>
        <v/>
      </c>
      <c r="F50" s="1054" t="str">
        <f>IF(B50="","",IFERROR(IF(INDEX('Disagg.1A_import-export'!K$7:K$15,MATCH($A50,'Disagg.1A_import-export'!$B$7:$B$15,0))="","",INDEX('Disagg.1A_import-export'!K$7:K$15,MATCH($A50,'Disagg.1A_import-export'!$B$7:$B$15,0))),""))</f>
        <v/>
      </c>
      <c r="G50" s="1054" t="str">
        <f>IF(B50="","",IFERROR(IF(INDEX('Disagg.1A_import-export'!L$7:L$15,MATCH($A50,'Disagg.1A_import-export'!$B$7:$B$15,0))="","",INDEX('Disagg.1A_import-export'!L$7:L$15,MATCH($A50,'Disagg.1A_import-export'!$B$7:$B$15,0))),""))</f>
        <v/>
      </c>
      <c r="H50" s="1054" t="str">
        <f>IF(B50="","",IFERROR(IF(INDEX('Disagg.1A_import-export'!M$7:M$15,MATCH($A50,'Disagg.1A_import-export'!$B$7:$B$15,0))="","",INDEX('Disagg.1A_import-export'!M$7:M$15,MATCH($A50,'Disagg.1A_import-export'!$B$7:$B$15,0))),""))</f>
        <v/>
      </c>
      <c r="I50" s="1054" t="str">
        <f>IF(B50="","",IFERROR(IF(INDEX('Disagg.1A_import-export'!N$7:N$15,MATCH($A50,'Disagg.1A_import-export'!$B$7:$B$15,0))="","",INDEX('Disagg.1A_import-export'!N$7:N$15,MATCH($A50,'Disagg.1A_import-export'!$B$7:$B$15,0))),""))</f>
        <v/>
      </c>
      <c r="J50" s="1054" t="str">
        <f>IF(B50="","",IFERROR(IF(INDEX('Disagg.1A_import-export'!AC$7:AC$15,MATCH($A50,'Disagg.1A_import-export'!$B$7:$B$15,0))="","",INDEX('Disagg.1A_import-export'!AC$7:AC$15,MATCH($A50,'Disagg.1A_import-export'!$B$7:$B$15,0))),""))</f>
        <v/>
      </c>
      <c r="K50" s="1160"/>
      <c r="L50" s="1060"/>
      <c r="M50" s="1060"/>
      <c r="N50" s="1061"/>
      <c r="O50" s="1158"/>
      <c r="P50" s="1060"/>
      <c r="Q50" s="1060"/>
      <c r="R50" s="1061"/>
      <c r="S50" s="1158"/>
      <c r="T50" s="1060"/>
      <c r="U50" s="1318"/>
      <c r="V50" s="1315"/>
    </row>
    <row r="51" spans="1:22" ht="60" customHeight="1" thickBot="1" x14ac:dyDescent="0.25">
      <c r="A51" s="1027" t="str">
        <f>IFERROR(IF(INDEX(ImpactDisaglist,MATCH(0,INDEX(COUNTIF(A$10:A50,ImpactDisaglist),0,0),0))&lt;&gt;"",INDEX(ImpactDisaglist,MATCH(0,INDEX(COUNTIF(A$10:A50,ImpactDisaglist),0,0),0)),INDEX(OutcomeDisaglist,MATCH(0,INDEX(COUNTIF(A$10:A50,OutcomeDisaglist),0,0),0))),"")</f>
        <v/>
      </c>
      <c r="B51" s="1053" t="str">
        <f>IFERROR(INDEX('Disagg.1A_import-export'!D$7:D$202,MATCH($A51,'Disagg.1A_import-export'!$B$7:$B$202,0)),"")</f>
        <v/>
      </c>
      <c r="C51" s="1054" t="str">
        <f>IF(B51="","",IFERROR(INDEX('Disagg.1A_import-export'!E$7:E$15,MATCH($A51,'Disagg.1A_import-export'!$B$7:$B$15,0)),""))</f>
        <v/>
      </c>
      <c r="D51" s="1054" t="str">
        <f>IF(B51="","",IFERROR(IF(INDEX('Disagg.1A_import-export'!I$7:I$15,MATCH($A51,'Disagg.1A_import-export'!$B$7:$B$15,0))="","",INDEX('Disagg.1A_import-export'!I$7:I$15,MATCH($A51,'Disagg.1A_import-export'!$B$7:$B$15,0))),""))</f>
        <v/>
      </c>
      <c r="E51" s="1054" t="str">
        <f>IF(B51="","",IFERROR(IF(INDEX('Disagg.1A_import-export'!J$7:J$15,MATCH($A51,'Disagg.1A_import-export'!$B$7:$B$15,0))="","",INDEX('Disagg.1A_import-export'!J$7:J$15,MATCH($A51,'Disagg.1A_import-export'!$B$7:$B$15,0))),""))</f>
        <v/>
      </c>
      <c r="F51" s="1054" t="str">
        <f>IF(B51="","",IFERROR(IF(INDEX('Disagg.1A_import-export'!K$7:K$15,MATCH($A51,'Disagg.1A_import-export'!$B$7:$B$15,0))="","",INDEX('Disagg.1A_import-export'!K$7:K$15,MATCH($A51,'Disagg.1A_import-export'!$B$7:$B$15,0))),""))</f>
        <v/>
      </c>
      <c r="G51" s="1054" t="str">
        <f>IF(B51="","",IFERROR(IF(INDEX('Disagg.1A_import-export'!L$7:L$15,MATCH($A51,'Disagg.1A_import-export'!$B$7:$B$15,0))="","",INDEX('Disagg.1A_import-export'!L$7:L$15,MATCH($A51,'Disagg.1A_import-export'!$B$7:$B$15,0))),""))</f>
        <v/>
      </c>
      <c r="H51" s="1054" t="str">
        <f>IF(B51="","",IFERROR(IF(INDEX('Disagg.1A_import-export'!M$7:M$15,MATCH($A51,'Disagg.1A_import-export'!$B$7:$B$15,0))="","",INDEX('Disagg.1A_import-export'!M$7:M$15,MATCH($A51,'Disagg.1A_import-export'!$B$7:$B$15,0))),""))</f>
        <v/>
      </c>
      <c r="I51" s="1054" t="str">
        <f>IF(B51="","",IFERROR(IF(INDEX('Disagg.1A_import-export'!N$7:N$15,MATCH($A51,'Disagg.1A_import-export'!$B$7:$B$15,0))="","",INDEX('Disagg.1A_import-export'!N$7:N$15,MATCH($A51,'Disagg.1A_import-export'!$B$7:$B$15,0))),""))</f>
        <v/>
      </c>
      <c r="J51" s="1054" t="str">
        <f>IF(B51="","",IFERROR(IF(INDEX('Disagg.1A_import-export'!AC$7:AC$15,MATCH($A51,'Disagg.1A_import-export'!$B$7:$B$15,0))="","",INDEX('Disagg.1A_import-export'!AC$7:AC$15,MATCH($A51,'Disagg.1A_import-export'!$B$7:$B$15,0))),""))</f>
        <v/>
      </c>
      <c r="K51" s="1160"/>
      <c r="L51" s="1060"/>
      <c r="M51" s="1060"/>
      <c r="N51" s="1061"/>
      <c r="O51" s="1158"/>
      <c r="P51" s="1060"/>
      <c r="Q51" s="1060"/>
      <c r="R51" s="1061"/>
      <c r="S51" s="1158"/>
      <c r="T51" s="1060"/>
      <c r="U51" s="1318"/>
      <c r="V51" s="1316"/>
    </row>
    <row r="52" spans="1:22" ht="15.75" thickBot="1" x14ac:dyDescent="0.25">
      <c r="A52" s="1027" t="str">
        <f>IFERROR(IF(INDEX(ImpactDisaglist,MATCH(0,INDEX(COUNTIF(A$10:A51,ImpactDisaglist),0,0),0))&lt;&gt;"",INDEX(ImpactDisaglist,MATCH(0,INDEX(COUNTIF(A$10:A51,ImpactDisaglist),0,0),0)),INDEX(OutcomeDisaglist,MATCH(0,INDEX(COUNTIF(A$10:A51,OutcomeDisaglist),0,0),0))),"")</f>
        <v/>
      </c>
      <c r="B52" s="1053" t="str">
        <f>IFERROR(INDEX('Disagg.1A_import-export'!D$7:D$202,MATCH($A52,'Disagg.1A_import-export'!$B$7:$B$202,0)),"")</f>
        <v/>
      </c>
      <c r="C52" s="1054" t="str">
        <f>IF(B52="","",IFERROR(INDEX('Disagg.1A_import-export'!E$7:E$15,MATCH($A52,'Disagg.1A_import-export'!$B$7:$B$15,0)),""))</f>
        <v/>
      </c>
      <c r="D52" s="1054" t="str">
        <f>IF(B52="","",IFERROR(IF(INDEX('Disagg.1A_import-export'!I$7:I$15,MATCH($A52,'Disagg.1A_import-export'!$B$7:$B$15,0))="","",INDEX('Disagg.1A_import-export'!I$7:I$15,MATCH($A52,'Disagg.1A_import-export'!$B$7:$B$15,0))),""))</f>
        <v/>
      </c>
      <c r="E52" s="1054" t="str">
        <f>IF(B52="","",IFERROR(IF(INDEX('Disagg.1A_import-export'!J$7:J$15,MATCH($A52,'Disagg.1A_import-export'!$B$7:$B$15,0))="","",INDEX('Disagg.1A_import-export'!J$7:J$15,MATCH($A52,'Disagg.1A_import-export'!$B$7:$B$15,0))),""))</f>
        <v/>
      </c>
      <c r="F52" s="1054" t="str">
        <f>IF(B52="","",IFERROR(IF(INDEX('Disagg.1A_import-export'!K$7:K$15,MATCH($A52,'Disagg.1A_import-export'!$B$7:$B$15,0))="","",INDEX('Disagg.1A_import-export'!K$7:K$15,MATCH($A52,'Disagg.1A_import-export'!$B$7:$B$15,0))),""))</f>
        <v/>
      </c>
      <c r="G52" s="1054" t="str">
        <f>IF(B52="","",IFERROR(IF(INDEX('Disagg.1A_import-export'!L$7:L$15,MATCH($A52,'Disagg.1A_import-export'!$B$7:$B$15,0))="","",INDEX('Disagg.1A_import-export'!L$7:L$15,MATCH($A52,'Disagg.1A_import-export'!$B$7:$B$15,0))),""))</f>
        <v/>
      </c>
      <c r="H52" s="1054" t="str">
        <f>IF(B52="","",IFERROR(IF(INDEX('Disagg.1A_import-export'!M$7:M$15,MATCH($A52,'Disagg.1A_import-export'!$B$7:$B$15,0))="","",INDEX('Disagg.1A_import-export'!M$7:M$15,MATCH($A52,'Disagg.1A_import-export'!$B$7:$B$15,0))),""))</f>
        <v/>
      </c>
      <c r="I52" s="1054" t="str">
        <f>IF(B52="","",IFERROR(IF(INDEX('Disagg.1A_import-export'!N$7:N$15,MATCH($A52,'Disagg.1A_import-export'!$B$7:$B$15,0))="","",INDEX('Disagg.1A_import-export'!N$7:N$15,MATCH($A52,'Disagg.1A_import-export'!$B$7:$B$15,0))),""))</f>
        <v/>
      </c>
      <c r="J52" s="1054" t="str">
        <f>IF(B52="","",IFERROR(IF(INDEX('Disagg.1A_import-export'!AC$7:AC$15,MATCH($A52,'Disagg.1A_import-export'!$B$7:$B$15,0))="","",INDEX('Disagg.1A_import-export'!AC$7:AC$15,MATCH($A52,'Disagg.1A_import-export'!$B$7:$B$15,0))),""))</f>
        <v/>
      </c>
      <c r="K52" s="1160"/>
      <c r="L52" s="1060"/>
      <c r="M52" s="1060"/>
      <c r="N52" s="1061"/>
      <c r="O52" s="1158"/>
      <c r="P52" s="1060"/>
      <c r="Q52" s="1060"/>
      <c r="R52" s="1061"/>
      <c r="S52" s="1158"/>
      <c r="T52" s="1060"/>
      <c r="U52" s="1318"/>
      <c r="V52" s="1316"/>
    </row>
    <row r="53" spans="1:22" ht="15.75" thickBot="1" x14ac:dyDescent="0.25">
      <c r="A53" s="1027" t="str">
        <f>IFERROR(IF(INDEX(ImpactDisaglist,MATCH(0,INDEX(COUNTIF(A$10:A52,ImpactDisaglist),0,0),0))&lt;&gt;"",INDEX(ImpactDisaglist,MATCH(0,INDEX(COUNTIF(A$10:A52,ImpactDisaglist),0,0),0)),INDEX(OutcomeDisaglist,MATCH(0,INDEX(COUNTIF(A$10:A52,OutcomeDisaglist),0,0),0))),"")</f>
        <v/>
      </c>
      <c r="B53" s="1053" t="str">
        <f>IFERROR(INDEX('Disagg.1A_import-export'!D$7:D$202,MATCH($A53,'Disagg.1A_import-export'!$B$7:$B$202,0)),"")</f>
        <v/>
      </c>
      <c r="C53" s="1054" t="str">
        <f>IF(B53="","",IFERROR(INDEX('Disagg.1A_import-export'!E$7:E$15,MATCH($A53,'Disagg.1A_import-export'!$B$7:$B$15,0)),""))</f>
        <v/>
      </c>
      <c r="D53" s="1054" t="str">
        <f>IF(B53="","",IFERROR(IF(INDEX('Disagg.1A_import-export'!I$7:I$15,MATCH($A53,'Disagg.1A_import-export'!$B$7:$B$15,0))="","",INDEX('Disagg.1A_import-export'!I$7:I$15,MATCH($A53,'Disagg.1A_import-export'!$B$7:$B$15,0))),""))</f>
        <v/>
      </c>
      <c r="E53" s="1054" t="str">
        <f>IF(B53="","",IFERROR(IF(INDEX('Disagg.1A_import-export'!J$7:J$15,MATCH($A53,'Disagg.1A_import-export'!$B$7:$B$15,0))="","",INDEX('Disagg.1A_import-export'!J$7:J$15,MATCH($A53,'Disagg.1A_import-export'!$B$7:$B$15,0))),""))</f>
        <v/>
      </c>
      <c r="F53" s="1054" t="str">
        <f>IF(B53="","",IFERROR(IF(INDEX('Disagg.1A_import-export'!K$7:K$15,MATCH($A53,'Disagg.1A_import-export'!$B$7:$B$15,0))="","",INDEX('Disagg.1A_import-export'!K$7:K$15,MATCH($A53,'Disagg.1A_import-export'!$B$7:$B$15,0))),""))</f>
        <v/>
      </c>
      <c r="G53" s="1054" t="str">
        <f>IF(B53="","",IFERROR(IF(INDEX('Disagg.1A_import-export'!L$7:L$15,MATCH($A53,'Disagg.1A_import-export'!$B$7:$B$15,0))="","",INDEX('Disagg.1A_import-export'!L$7:L$15,MATCH($A53,'Disagg.1A_import-export'!$B$7:$B$15,0))),""))</f>
        <v/>
      </c>
      <c r="H53" s="1054" t="str">
        <f>IF(B53="","",IFERROR(IF(INDEX('Disagg.1A_import-export'!M$7:M$15,MATCH($A53,'Disagg.1A_import-export'!$B$7:$B$15,0))="","",INDEX('Disagg.1A_import-export'!M$7:M$15,MATCH($A53,'Disagg.1A_import-export'!$B$7:$B$15,0))),""))</f>
        <v/>
      </c>
      <c r="I53" s="1054" t="str">
        <f>IF(B53="","",IFERROR(IF(INDEX('Disagg.1A_import-export'!N$7:N$15,MATCH($A53,'Disagg.1A_import-export'!$B$7:$B$15,0))="","",INDEX('Disagg.1A_import-export'!N$7:N$15,MATCH($A53,'Disagg.1A_import-export'!$B$7:$B$15,0))),""))</f>
        <v/>
      </c>
      <c r="J53" s="1054" t="str">
        <f>IF(B53="","",IFERROR(IF(INDEX('Disagg.1A_import-export'!AC$7:AC$15,MATCH($A53,'Disagg.1A_import-export'!$B$7:$B$15,0))="","",INDEX('Disagg.1A_import-export'!AC$7:AC$15,MATCH($A53,'Disagg.1A_import-export'!$B$7:$B$15,0))),""))</f>
        <v/>
      </c>
      <c r="K53" s="1160"/>
      <c r="L53" s="1060"/>
      <c r="M53" s="1060"/>
      <c r="N53" s="1061"/>
      <c r="O53" s="1158"/>
      <c r="P53" s="1060"/>
      <c r="Q53" s="1060"/>
      <c r="R53" s="1061"/>
      <c r="S53" s="1158"/>
      <c r="T53" s="1060"/>
      <c r="U53" s="1318"/>
      <c r="V53" s="1316"/>
    </row>
    <row r="54" spans="1:22" ht="15.75" thickBot="1" x14ac:dyDescent="0.25">
      <c r="A54" s="1027" t="str">
        <f>IFERROR(IF(INDEX(ImpactDisaglist,MATCH(0,INDEX(COUNTIF(A$10:A53,ImpactDisaglist),0,0),0))&lt;&gt;"",INDEX(ImpactDisaglist,MATCH(0,INDEX(COUNTIF(A$10:A53,ImpactDisaglist),0,0),0)),INDEX(OutcomeDisaglist,MATCH(0,INDEX(COUNTIF(A$10:A53,OutcomeDisaglist),0,0),0))),"")</f>
        <v/>
      </c>
      <c r="B54" s="1053" t="str">
        <f>IFERROR(INDEX('Disagg.1A_import-export'!D$7:D$202,MATCH($A54,'Disagg.1A_import-export'!$B$7:$B$202,0)),"")</f>
        <v/>
      </c>
      <c r="C54" s="1054" t="str">
        <f>IF(B54="","",IFERROR(INDEX('Disagg.1A_import-export'!E$7:E$15,MATCH($A54,'Disagg.1A_import-export'!$B$7:$B$15,0)),""))</f>
        <v/>
      </c>
      <c r="D54" s="1054" t="str">
        <f>IF(B54="","",IFERROR(IF(INDEX('Disagg.1A_import-export'!I$7:I$15,MATCH($A54,'Disagg.1A_import-export'!$B$7:$B$15,0))="","",INDEX('Disagg.1A_import-export'!I$7:I$15,MATCH($A54,'Disagg.1A_import-export'!$B$7:$B$15,0))),""))</f>
        <v/>
      </c>
      <c r="E54" s="1054" t="str">
        <f>IF(B54="","",IFERROR(IF(INDEX('Disagg.1A_import-export'!J$7:J$15,MATCH($A54,'Disagg.1A_import-export'!$B$7:$B$15,0))="","",INDEX('Disagg.1A_import-export'!J$7:J$15,MATCH($A54,'Disagg.1A_import-export'!$B$7:$B$15,0))),""))</f>
        <v/>
      </c>
      <c r="F54" s="1054" t="str">
        <f>IF(B54="","",IFERROR(IF(INDEX('Disagg.1A_import-export'!K$7:K$15,MATCH($A54,'Disagg.1A_import-export'!$B$7:$B$15,0))="","",INDEX('Disagg.1A_import-export'!K$7:K$15,MATCH($A54,'Disagg.1A_import-export'!$B$7:$B$15,0))),""))</f>
        <v/>
      </c>
      <c r="G54" s="1054" t="str">
        <f>IF(B54="","",IFERROR(IF(INDEX('Disagg.1A_import-export'!L$7:L$15,MATCH($A54,'Disagg.1A_import-export'!$B$7:$B$15,0))="","",INDEX('Disagg.1A_import-export'!L$7:L$15,MATCH($A54,'Disagg.1A_import-export'!$B$7:$B$15,0))),""))</f>
        <v/>
      </c>
      <c r="H54" s="1054" t="str">
        <f>IF(B54="","",IFERROR(IF(INDEX('Disagg.1A_import-export'!M$7:M$15,MATCH($A54,'Disagg.1A_import-export'!$B$7:$B$15,0))="","",INDEX('Disagg.1A_import-export'!M$7:M$15,MATCH($A54,'Disagg.1A_import-export'!$B$7:$B$15,0))),""))</f>
        <v/>
      </c>
      <c r="I54" s="1054" t="str">
        <f>IF(B54="","",IFERROR(IF(INDEX('Disagg.1A_import-export'!N$7:N$15,MATCH($A54,'Disagg.1A_import-export'!$B$7:$B$15,0))="","",INDEX('Disagg.1A_import-export'!N$7:N$15,MATCH($A54,'Disagg.1A_import-export'!$B$7:$B$15,0))),""))</f>
        <v/>
      </c>
      <c r="J54" s="1054" t="str">
        <f>IF(B54="","",IFERROR(IF(INDEX('Disagg.1A_import-export'!AC$7:AC$15,MATCH($A54,'Disagg.1A_import-export'!$B$7:$B$15,0))="","",INDEX('Disagg.1A_import-export'!AC$7:AC$15,MATCH($A54,'Disagg.1A_import-export'!$B$7:$B$15,0))),""))</f>
        <v/>
      </c>
      <c r="K54" s="1160"/>
      <c r="L54" s="1060"/>
      <c r="M54" s="1060"/>
      <c r="N54" s="1061"/>
      <c r="O54" s="1158"/>
      <c r="P54" s="1060"/>
      <c r="Q54" s="1060"/>
      <c r="R54" s="1061"/>
      <c r="S54" s="1158"/>
      <c r="T54" s="1060"/>
      <c r="U54" s="1318"/>
      <c r="V54" s="1316"/>
    </row>
    <row r="55" spans="1:22" ht="15.75" thickBot="1" x14ac:dyDescent="0.25">
      <c r="A55" s="1027" t="str">
        <f>IFERROR(IF(INDEX(ImpactDisaglist,MATCH(0,INDEX(COUNTIF(A$10:A54,ImpactDisaglist),0,0),0))&lt;&gt;"",INDEX(ImpactDisaglist,MATCH(0,INDEX(COUNTIF(A$10:A54,ImpactDisaglist),0,0),0)),INDEX(OutcomeDisaglist,MATCH(0,INDEX(COUNTIF(A$10:A54,OutcomeDisaglist),0,0),0))),"")</f>
        <v/>
      </c>
      <c r="B55" s="1053" t="str">
        <f>IFERROR(INDEX('Disagg.1A_import-export'!D$7:D$202,MATCH($A55,'Disagg.1A_import-export'!$B$7:$B$202,0)),"")</f>
        <v/>
      </c>
      <c r="C55" s="1054" t="str">
        <f>IF(B55="","",IFERROR(INDEX('Disagg.1A_import-export'!E$7:E$15,MATCH($A55,'Disagg.1A_import-export'!$B$7:$B$15,0)),""))</f>
        <v/>
      </c>
      <c r="D55" s="1054" t="str">
        <f>IF(B55="","",IFERROR(IF(INDEX('Disagg.1A_import-export'!I$7:I$15,MATCH($A55,'Disagg.1A_import-export'!$B$7:$B$15,0))="","",INDEX('Disagg.1A_import-export'!I$7:I$15,MATCH($A55,'Disagg.1A_import-export'!$B$7:$B$15,0))),""))</f>
        <v/>
      </c>
      <c r="E55" s="1054" t="str">
        <f>IF(B55="","",IFERROR(IF(INDEX('Disagg.1A_import-export'!J$7:J$15,MATCH($A55,'Disagg.1A_import-export'!$B$7:$B$15,0))="","",INDEX('Disagg.1A_import-export'!J$7:J$15,MATCH($A55,'Disagg.1A_import-export'!$B$7:$B$15,0))),""))</f>
        <v/>
      </c>
      <c r="F55" s="1054" t="str">
        <f>IF(B55="","",IFERROR(IF(INDEX('Disagg.1A_import-export'!K$7:K$15,MATCH($A55,'Disagg.1A_import-export'!$B$7:$B$15,0))="","",INDEX('Disagg.1A_import-export'!K$7:K$15,MATCH($A55,'Disagg.1A_import-export'!$B$7:$B$15,0))),""))</f>
        <v/>
      </c>
      <c r="G55" s="1054" t="str">
        <f>IF(B55="","",IFERROR(IF(INDEX('Disagg.1A_import-export'!L$7:L$15,MATCH($A55,'Disagg.1A_import-export'!$B$7:$B$15,0))="","",INDEX('Disagg.1A_import-export'!L$7:L$15,MATCH($A55,'Disagg.1A_import-export'!$B$7:$B$15,0))),""))</f>
        <v/>
      </c>
      <c r="H55" s="1054" t="str">
        <f>IF(B55="","",IFERROR(IF(INDEX('Disagg.1A_import-export'!M$7:M$15,MATCH($A55,'Disagg.1A_import-export'!$B$7:$B$15,0))="","",INDEX('Disagg.1A_import-export'!M$7:M$15,MATCH($A55,'Disagg.1A_import-export'!$B$7:$B$15,0))),""))</f>
        <v/>
      </c>
      <c r="I55" s="1054" t="str">
        <f>IF(B55="","",IFERROR(IF(INDEX('Disagg.1A_import-export'!N$7:N$15,MATCH($A55,'Disagg.1A_import-export'!$B$7:$B$15,0))="","",INDEX('Disagg.1A_import-export'!N$7:N$15,MATCH($A55,'Disagg.1A_import-export'!$B$7:$B$15,0))),""))</f>
        <v/>
      </c>
      <c r="J55" s="1054" t="str">
        <f>IF(B55="","",IFERROR(IF(INDEX('Disagg.1A_import-export'!AC$7:AC$15,MATCH($A55,'Disagg.1A_import-export'!$B$7:$B$15,0))="","",INDEX('Disagg.1A_import-export'!AC$7:AC$15,MATCH($A55,'Disagg.1A_import-export'!$B$7:$B$15,0))),""))</f>
        <v/>
      </c>
      <c r="K55" s="1160"/>
      <c r="L55" s="1060"/>
      <c r="M55" s="1060"/>
      <c r="N55" s="1061"/>
      <c r="O55" s="1158"/>
      <c r="P55" s="1060"/>
      <c r="Q55" s="1060"/>
      <c r="R55" s="1061"/>
      <c r="S55" s="1158"/>
      <c r="T55" s="1060"/>
      <c r="U55" s="1318"/>
      <c r="V55" s="1316"/>
    </row>
    <row r="56" spans="1:22" ht="15.75" thickBot="1" x14ac:dyDescent="0.25">
      <c r="A56" s="1027" t="str">
        <f>IFERROR(IF(INDEX(ImpactDisaglist,MATCH(0,INDEX(COUNTIF(A$10:A55,ImpactDisaglist),0,0),0))&lt;&gt;"",INDEX(ImpactDisaglist,MATCH(0,INDEX(COUNTIF(A$10:A55,ImpactDisaglist),0,0),0)),INDEX(OutcomeDisaglist,MATCH(0,INDEX(COUNTIF(A$10:A55,OutcomeDisaglist),0,0),0))),"")</f>
        <v/>
      </c>
      <c r="B56" s="1053" t="str">
        <f>IFERROR(INDEX('Disagg.1A_import-export'!D$7:D$202,MATCH($A56,'Disagg.1A_import-export'!$B$7:$B$202,0)),"")</f>
        <v/>
      </c>
      <c r="C56" s="1054" t="str">
        <f>IF(B56="","",IFERROR(INDEX('Disagg.1A_import-export'!E$7:E$15,MATCH($A56,'Disagg.1A_import-export'!$B$7:$B$15,0)),""))</f>
        <v/>
      </c>
      <c r="D56" s="1054" t="str">
        <f>IF(B56="","",IFERROR(IF(INDEX('Disagg.1A_import-export'!I$7:I$15,MATCH($A56,'Disagg.1A_import-export'!$B$7:$B$15,0))="","",INDEX('Disagg.1A_import-export'!I$7:I$15,MATCH($A56,'Disagg.1A_import-export'!$B$7:$B$15,0))),""))</f>
        <v/>
      </c>
      <c r="E56" s="1054" t="str">
        <f>IF(B56="","",IFERROR(IF(INDEX('Disagg.1A_import-export'!J$7:J$15,MATCH($A56,'Disagg.1A_import-export'!$B$7:$B$15,0))="","",INDEX('Disagg.1A_import-export'!J$7:J$15,MATCH($A56,'Disagg.1A_import-export'!$B$7:$B$15,0))),""))</f>
        <v/>
      </c>
      <c r="F56" s="1054" t="str">
        <f>IF(B56="","",IFERROR(IF(INDEX('Disagg.1A_import-export'!K$7:K$15,MATCH($A56,'Disagg.1A_import-export'!$B$7:$B$15,0))="","",INDEX('Disagg.1A_import-export'!K$7:K$15,MATCH($A56,'Disagg.1A_import-export'!$B$7:$B$15,0))),""))</f>
        <v/>
      </c>
      <c r="G56" s="1054" t="str">
        <f>IF(B56="","",IFERROR(IF(INDEX('Disagg.1A_import-export'!L$7:L$15,MATCH($A56,'Disagg.1A_import-export'!$B$7:$B$15,0))="","",INDEX('Disagg.1A_import-export'!L$7:L$15,MATCH($A56,'Disagg.1A_import-export'!$B$7:$B$15,0))),""))</f>
        <v/>
      </c>
      <c r="H56" s="1054" t="str">
        <f>IF(B56="","",IFERROR(IF(INDEX('Disagg.1A_import-export'!M$7:M$15,MATCH($A56,'Disagg.1A_import-export'!$B$7:$B$15,0))="","",INDEX('Disagg.1A_import-export'!M$7:M$15,MATCH($A56,'Disagg.1A_import-export'!$B$7:$B$15,0))),""))</f>
        <v/>
      </c>
      <c r="I56" s="1054" t="str">
        <f>IF(B56="","",IFERROR(IF(INDEX('Disagg.1A_import-export'!N$7:N$15,MATCH($A56,'Disagg.1A_import-export'!$B$7:$B$15,0))="","",INDEX('Disagg.1A_import-export'!N$7:N$15,MATCH($A56,'Disagg.1A_import-export'!$B$7:$B$15,0))),""))</f>
        <v/>
      </c>
      <c r="J56" s="1054" t="str">
        <f>IF(B56="","",IFERROR(IF(INDEX('Disagg.1A_import-export'!AC$7:AC$15,MATCH($A56,'Disagg.1A_import-export'!$B$7:$B$15,0))="","",INDEX('Disagg.1A_import-export'!AC$7:AC$15,MATCH($A56,'Disagg.1A_import-export'!$B$7:$B$15,0))),""))</f>
        <v/>
      </c>
      <c r="K56" s="1160"/>
      <c r="L56" s="1060"/>
      <c r="M56" s="1060"/>
      <c r="N56" s="1061"/>
      <c r="O56" s="1158"/>
      <c r="P56" s="1060"/>
      <c r="Q56" s="1060"/>
      <c r="R56" s="1061"/>
      <c r="S56" s="1158"/>
      <c r="T56" s="1060"/>
      <c r="U56" s="1318"/>
      <c r="V56" s="1316"/>
    </row>
    <row r="57" spans="1:22" ht="15.75" thickBot="1" x14ac:dyDescent="0.25">
      <c r="A57" s="1027" t="str">
        <f>IFERROR(IF(INDEX(ImpactDisaglist,MATCH(0,INDEX(COUNTIF(A$10:A56,ImpactDisaglist),0,0),0))&lt;&gt;"",INDEX(ImpactDisaglist,MATCH(0,INDEX(COUNTIF(A$10:A56,ImpactDisaglist),0,0),0)),INDEX(OutcomeDisaglist,MATCH(0,INDEX(COUNTIF(A$10:A56,OutcomeDisaglist),0,0),0))),"")</f>
        <v/>
      </c>
      <c r="B57" s="1053" t="str">
        <f>IFERROR(INDEX('Disagg.1A_import-export'!D$7:D$202,MATCH($A57,'Disagg.1A_import-export'!$B$7:$B$202,0)),"")</f>
        <v/>
      </c>
      <c r="C57" s="1054" t="str">
        <f>IF(B57="","",IFERROR(INDEX('Disagg.1A_import-export'!E$7:E$15,MATCH($A57,'Disagg.1A_import-export'!$B$7:$B$15,0)),""))</f>
        <v/>
      </c>
      <c r="D57" s="1054" t="str">
        <f>IF(B57="","",IFERROR(IF(INDEX('Disagg.1A_import-export'!I$7:I$15,MATCH($A57,'Disagg.1A_import-export'!$B$7:$B$15,0))="","",INDEX('Disagg.1A_import-export'!I$7:I$15,MATCH($A57,'Disagg.1A_import-export'!$B$7:$B$15,0))),""))</f>
        <v/>
      </c>
      <c r="E57" s="1054" t="str">
        <f>IF(B57="","",IFERROR(IF(INDEX('Disagg.1A_import-export'!J$7:J$15,MATCH($A57,'Disagg.1A_import-export'!$B$7:$B$15,0))="","",INDEX('Disagg.1A_import-export'!J$7:J$15,MATCH($A57,'Disagg.1A_import-export'!$B$7:$B$15,0))),""))</f>
        <v/>
      </c>
      <c r="F57" s="1054" t="str">
        <f>IF(B57="","",IFERROR(IF(INDEX('Disagg.1A_import-export'!K$7:K$15,MATCH($A57,'Disagg.1A_import-export'!$B$7:$B$15,0))="","",INDEX('Disagg.1A_import-export'!K$7:K$15,MATCH($A57,'Disagg.1A_import-export'!$B$7:$B$15,0))),""))</f>
        <v/>
      </c>
      <c r="G57" s="1054" t="str">
        <f>IF(B57="","",IFERROR(IF(INDEX('Disagg.1A_import-export'!L$7:L$15,MATCH($A57,'Disagg.1A_import-export'!$B$7:$B$15,0))="","",INDEX('Disagg.1A_import-export'!L$7:L$15,MATCH($A57,'Disagg.1A_import-export'!$B$7:$B$15,0))),""))</f>
        <v/>
      </c>
      <c r="H57" s="1054" t="str">
        <f>IF(B57="","",IFERROR(IF(INDEX('Disagg.1A_import-export'!M$7:M$15,MATCH($A57,'Disagg.1A_import-export'!$B$7:$B$15,0))="","",INDEX('Disagg.1A_import-export'!M$7:M$15,MATCH($A57,'Disagg.1A_import-export'!$B$7:$B$15,0))),""))</f>
        <v/>
      </c>
      <c r="I57" s="1054" t="str">
        <f>IF(B57="","",IFERROR(IF(INDEX('Disagg.1A_import-export'!N$7:N$15,MATCH($A57,'Disagg.1A_import-export'!$B$7:$B$15,0))="","",INDEX('Disagg.1A_import-export'!N$7:N$15,MATCH($A57,'Disagg.1A_import-export'!$B$7:$B$15,0))),""))</f>
        <v/>
      </c>
      <c r="J57" s="1054" t="str">
        <f>IF(B57="","",IFERROR(IF(INDEX('Disagg.1A_import-export'!AC$7:AC$15,MATCH($A57,'Disagg.1A_import-export'!$B$7:$B$15,0))="","",INDEX('Disagg.1A_import-export'!AC$7:AC$15,MATCH($A57,'Disagg.1A_import-export'!$B$7:$B$15,0))),""))</f>
        <v/>
      </c>
      <c r="K57" s="1160"/>
      <c r="L57" s="1060"/>
      <c r="M57" s="1060"/>
      <c r="N57" s="1061"/>
      <c r="O57" s="1158"/>
      <c r="P57" s="1060"/>
      <c r="Q57" s="1060"/>
      <c r="R57" s="1061"/>
      <c r="S57" s="1158"/>
      <c r="T57" s="1060"/>
      <c r="U57" s="1318"/>
      <c r="V57" s="1316"/>
    </row>
    <row r="58" spans="1:22" ht="15.75" thickBot="1" x14ac:dyDescent="0.25">
      <c r="A58" s="1027" t="str">
        <f>IFERROR(IF(INDEX(ImpactDisaglist,MATCH(0,INDEX(COUNTIF(A$10:A57,ImpactDisaglist),0,0),0))&lt;&gt;"",INDEX(ImpactDisaglist,MATCH(0,INDEX(COUNTIF(A$10:A57,ImpactDisaglist),0,0),0)),INDEX(OutcomeDisaglist,MATCH(0,INDEX(COUNTIF(A$10:A57,OutcomeDisaglist),0,0),0))),"")</f>
        <v/>
      </c>
      <c r="B58" s="1053" t="str">
        <f>IFERROR(INDEX('Disagg.1A_import-export'!D$7:D$202,MATCH($A58,'Disagg.1A_import-export'!$B$7:$B$202,0)),"")</f>
        <v/>
      </c>
      <c r="C58" s="1054" t="str">
        <f>IF(B58="","",IFERROR(INDEX('Disagg.1A_import-export'!E$7:E$15,MATCH($A58,'Disagg.1A_import-export'!$B$7:$B$15,0)),""))</f>
        <v/>
      </c>
      <c r="D58" s="1054" t="str">
        <f>IF(B58="","",IFERROR(IF(INDEX('Disagg.1A_import-export'!I$7:I$15,MATCH($A58,'Disagg.1A_import-export'!$B$7:$B$15,0))="","",INDEX('Disagg.1A_import-export'!I$7:I$15,MATCH($A58,'Disagg.1A_import-export'!$B$7:$B$15,0))),""))</f>
        <v/>
      </c>
      <c r="E58" s="1054" t="str">
        <f>IF(B58="","",IFERROR(IF(INDEX('Disagg.1A_import-export'!J$7:J$15,MATCH($A58,'Disagg.1A_import-export'!$B$7:$B$15,0))="","",INDEX('Disagg.1A_import-export'!J$7:J$15,MATCH($A58,'Disagg.1A_import-export'!$B$7:$B$15,0))),""))</f>
        <v/>
      </c>
      <c r="F58" s="1054" t="str">
        <f>IF(B58="","",IFERROR(IF(INDEX('Disagg.1A_import-export'!K$7:K$15,MATCH($A58,'Disagg.1A_import-export'!$B$7:$B$15,0))="","",INDEX('Disagg.1A_import-export'!K$7:K$15,MATCH($A58,'Disagg.1A_import-export'!$B$7:$B$15,0))),""))</f>
        <v/>
      </c>
      <c r="G58" s="1054" t="str">
        <f>IF(B58="","",IFERROR(IF(INDEX('Disagg.1A_import-export'!L$7:L$15,MATCH($A58,'Disagg.1A_import-export'!$B$7:$B$15,0))="","",INDEX('Disagg.1A_import-export'!L$7:L$15,MATCH($A58,'Disagg.1A_import-export'!$B$7:$B$15,0))),""))</f>
        <v/>
      </c>
      <c r="H58" s="1054" t="str">
        <f>IF(B58="","",IFERROR(IF(INDEX('Disagg.1A_import-export'!M$7:M$15,MATCH($A58,'Disagg.1A_import-export'!$B$7:$B$15,0))="","",INDEX('Disagg.1A_import-export'!M$7:M$15,MATCH($A58,'Disagg.1A_import-export'!$B$7:$B$15,0))),""))</f>
        <v/>
      </c>
      <c r="I58" s="1054" t="str">
        <f>IF(B58="","",IFERROR(IF(INDEX('Disagg.1A_import-export'!N$7:N$15,MATCH($A58,'Disagg.1A_import-export'!$B$7:$B$15,0))="","",INDEX('Disagg.1A_import-export'!N$7:N$15,MATCH($A58,'Disagg.1A_import-export'!$B$7:$B$15,0))),""))</f>
        <v/>
      </c>
      <c r="J58" s="1054" t="str">
        <f>IF(B58="","",IFERROR(IF(INDEX('Disagg.1A_import-export'!AC$7:AC$15,MATCH($A58,'Disagg.1A_import-export'!$B$7:$B$15,0))="","",INDEX('Disagg.1A_import-export'!AC$7:AC$15,MATCH($A58,'Disagg.1A_import-export'!$B$7:$B$15,0))),""))</f>
        <v/>
      </c>
      <c r="K58" s="1160"/>
      <c r="L58" s="1060"/>
      <c r="M58" s="1060"/>
      <c r="N58" s="1061"/>
      <c r="O58" s="1158"/>
      <c r="P58" s="1060"/>
      <c r="Q58" s="1060"/>
      <c r="R58" s="1061"/>
      <c r="S58" s="1158"/>
      <c r="T58" s="1060"/>
      <c r="U58" s="1318"/>
      <c r="V58" s="1316"/>
    </row>
    <row r="59" spans="1:22" ht="15.75" thickBot="1" x14ac:dyDescent="0.25">
      <c r="A59" s="1027" t="str">
        <f>IFERROR(IF(INDEX(ImpactDisaglist,MATCH(0,INDEX(COUNTIF(A$10:A58,ImpactDisaglist),0,0),0))&lt;&gt;"",INDEX(ImpactDisaglist,MATCH(0,INDEX(COUNTIF(A$10:A58,ImpactDisaglist),0,0),0)),INDEX(OutcomeDisaglist,MATCH(0,INDEX(COUNTIF(A$10:A58,OutcomeDisaglist),0,0),0))),"")</f>
        <v/>
      </c>
      <c r="B59" s="1053" t="str">
        <f>IFERROR(INDEX('Disagg.1A_import-export'!D$7:D$202,MATCH($A59,'Disagg.1A_import-export'!$B$7:$B$202,0)),"")</f>
        <v/>
      </c>
      <c r="C59" s="1054" t="str">
        <f>IF(B59="","",IFERROR(INDEX('Disagg.1A_import-export'!E$7:E$15,MATCH($A59,'Disagg.1A_import-export'!$B$7:$B$15,0)),""))</f>
        <v/>
      </c>
      <c r="D59" s="1054" t="str">
        <f>IF(B59="","",IFERROR(IF(INDEX('Disagg.1A_import-export'!I$7:I$15,MATCH($A59,'Disagg.1A_import-export'!$B$7:$B$15,0))="","",INDEX('Disagg.1A_import-export'!I$7:I$15,MATCH($A59,'Disagg.1A_import-export'!$B$7:$B$15,0))),""))</f>
        <v/>
      </c>
      <c r="E59" s="1054" t="str">
        <f>IF(B59="","",IFERROR(IF(INDEX('Disagg.1A_import-export'!J$7:J$15,MATCH($A59,'Disagg.1A_import-export'!$B$7:$B$15,0))="","",INDEX('Disagg.1A_import-export'!J$7:J$15,MATCH($A59,'Disagg.1A_import-export'!$B$7:$B$15,0))),""))</f>
        <v/>
      </c>
      <c r="F59" s="1054" t="str">
        <f>IF(B59="","",IFERROR(IF(INDEX('Disagg.1A_import-export'!K$7:K$15,MATCH($A59,'Disagg.1A_import-export'!$B$7:$B$15,0))="","",INDEX('Disagg.1A_import-export'!K$7:K$15,MATCH($A59,'Disagg.1A_import-export'!$B$7:$B$15,0))),""))</f>
        <v/>
      </c>
      <c r="G59" s="1054" t="str">
        <f>IF(B59="","",IFERROR(IF(INDEX('Disagg.1A_import-export'!L$7:L$15,MATCH($A59,'Disagg.1A_import-export'!$B$7:$B$15,0))="","",INDEX('Disagg.1A_import-export'!L$7:L$15,MATCH($A59,'Disagg.1A_import-export'!$B$7:$B$15,0))),""))</f>
        <v/>
      </c>
      <c r="H59" s="1054" t="str">
        <f>IF(B59="","",IFERROR(IF(INDEX('Disagg.1A_import-export'!M$7:M$15,MATCH($A59,'Disagg.1A_import-export'!$B$7:$B$15,0))="","",INDEX('Disagg.1A_import-export'!M$7:M$15,MATCH($A59,'Disagg.1A_import-export'!$B$7:$B$15,0))),""))</f>
        <v/>
      </c>
      <c r="I59" s="1054" t="str">
        <f>IF(B59="","",IFERROR(IF(INDEX('Disagg.1A_import-export'!N$7:N$15,MATCH($A59,'Disagg.1A_import-export'!$B$7:$B$15,0))="","",INDEX('Disagg.1A_import-export'!N$7:N$15,MATCH($A59,'Disagg.1A_import-export'!$B$7:$B$15,0))),""))</f>
        <v/>
      </c>
      <c r="J59" s="1054" t="str">
        <f>IF(B59="","",IFERROR(IF(INDEX('Disagg.1A_import-export'!AC$7:AC$15,MATCH($A59,'Disagg.1A_import-export'!$B$7:$B$15,0))="","",INDEX('Disagg.1A_import-export'!AC$7:AC$15,MATCH($A59,'Disagg.1A_import-export'!$B$7:$B$15,0))),""))</f>
        <v/>
      </c>
      <c r="K59" s="1160"/>
      <c r="L59" s="1060"/>
      <c r="M59" s="1060"/>
      <c r="N59" s="1061"/>
      <c r="O59" s="1158"/>
      <c r="P59" s="1060"/>
      <c r="Q59" s="1060"/>
      <c r="R59" s="1061"/>
      <c r="S59" s="1158"/>
      <c r="T59" s="1060"/>
      <c r="U59" s="1318"/>
      <c r="V59" s="1316"/>
    </row>
    <row r="60" spans="1:22" ht="15.75" thickBot="1" x14ac:dyDescent="0.25">
      <c r="A60" s="1027" t="str">
        <f>IFERROR(IF(INDEX(ImpactDisaglist,MATCH(0,INDEX(COUNTIF(A$10:A59,ImpactDisaglist),0,0),0))&lt;&gt;"",INDEX(ImpactDisaglist,MATCH(0,INDEX(COUNTIF(A$10:A59,ImpactDisaglist),0,0),0)),INDEX(OutcomeDisaglist,MATCH(0,INDEX(COUNTIF(A$10:A59,OutcomeDisaglist),0,0),0))),"")</f>
        <v/>
      </c>
      <c r="B60" s="1053" t="str">
        <f>IFERROR(INDEX('Disagg.1A_import-export'!D$7:D$202,MATCH($A60,'Disagg.1A_import-export'!$B$7:$B$202,0)),"")</f>
        <v/>
      </c>
      <c r="C60" s="1054" t="str">
        <f>IF(B60="","",IFERROR(INDEX('Disagg.1A_import-export'!E$7:E$15,MATCH($A60,'Disagg.1A_import-export'!$B$7:$B$15,0)),""))</f>
        <v/>
      </c>
      <c r="D60" s="1054" t="str">
        <f>IF(B60="","",IFERROR(IF(INDEX('Disagg.1A_import-export'!I$7:I$15,MATCH($A60,'Disagg.1A_import-export'!$B$7:$B$15,0))="","",INDEX('Disagg.1A_import-export'!I$7:I$15,MATCH($A60,'Disagg.1A_import-export'!$B$7:$B$15,0))),""))</f>
        <v/>
      </c>
      <c r="E60" s="1054" t="str">
        <f>IF(B60="","",IFERROR(IF(INDEX('Disagg.1A_import-export'!J$7:J$15,MATCH($A60,'Disagg.1A_import-export'!$B$7:$B$15,0))="","",INDEX('Disagg.1A_import-export'!J$7:J$15,MATCH($A60,'Disagg.1A_import-export'!$B$7:$B$15,0))),""))</f>
        <v/>
      </c>
      <c r="F60" s="1054" t="str">
        <f>IF(B60="","",IFERROR(IF(INDEX('Disagg.1A_import-export'!K$7:K$15,MATCH($A60,'Disagg.1A_import-export'!$B$7:$B$15,0))="","",INDEX('Disagg.1A_import-export'!K$7:K$15,MATCH($A60,'Disagg.1A_import-export'!$B$7:$B$15,0))),""))</f>
        <v/>
      </c>
      <c r="G60" s="1054" t="str">
        <f>IF(B60="","",IFERROR(IF(INDEX('Disagg.1A_import-export'!L$7:L$15,MATCH($A60,'Disagg.1A_import-export'!$B$7:$B$15,0))="","",INDEX('Disagg.1A_import-export'!L$7:L$15,MATCH($A60,'Disagg.1A_import-export'!$B$7:$B$15,0))),""))</f>
        <v/>
      </c>
      <c r="H60" s="1054" t="str">
        <f>IF(B60="","",IFERROR(IF(INDEX('Disagg.1A_import-export'!M$7:M$15,MATCH($A60,'Disagg.1A_import-export'!$B$7:$B$15,0))="","",INDEX('Disagg.1A_import-export'!M$7:M$15,MATCH($A60,'Disagg.1A_import-export'!$B$7:$B$15,0))),""))</f>
        <v/>
      </c>
      <c r="I60" s="1054" t="str">
        <f>IF(B60="","",IFERROR(IF(INDEX('Disagg.1A_import-export'!N$7:N$15,MATCH($A60,'Disagg.1A_import-export'!$B$7:$B$15,0))="","",INDEX('Disagg.1A_import-export'!N$7:N$15,MATCH($A60,'Disagg.1A_import-export'!$B$7:$B$15,0))),""))</f>
        <v/>
      </c>
      <c r="J60" s="1054" t="str">
        <f>IF(B60="","",IFERROR(IF(INDEX('Disagg.1A_import-export'!AC$7:AC$15,MATCH($A60,'Disagg.1A_import-export'!$B$7:$B$15,0))="","",INDEX('Disagg.1A_import-export'!AC$7:AC$15,MATCH($A60,'Disagg.1A_import-export'!$B$7:$B$15,0))),""))</f>
        <v/>
      </c>
      <c r="K60" s="1160"/>
      <c r="L60" s="1060"/>
      <c r="M60" s="1060"/>
      <c r="N60" s="1061"/>
      <c r="O60" s="1158"/>
      <c r="P60" s="1060"/>
      <c r="Q60" s="1060"/>
      <c r="R60" s="1061"/>
      <c r="S60" s="1158"/>
      <c r="T60" s="1060"/>
      <c r="U60" s="1318"/>
      <c r="V60" s="1316"/>
    </row>
    <row r="61" spans="1:22" ht="15.75" thickBot="1" x14ac:dyDescent="0.25">
      <c r="A61" s="1027" t="str">
        <f>IFERROR(IF(INDEX(ImpactDisaglist,MATCH(0,INDEX(COUNTIF(A$10:A60,ImpactDisaglist),0,0),0))&lt;&gt;"",INDEX(ImpactDisaglist,MATCH(0,INDEX(COUNTIF(A$10:A60,ImpactDisaglist),0,0),0)),INDEX(OutcomeDisaglist,MATCH(0,INDEX(COUNTIF(A$10:A60,OutcomeDisaglist),0,0),0))),"")</f>
        <v/>
      </c>
      <c r="B61" s="1053" t="str">
        <f>IFERROR(INDEX('Disagg.1A_import-export'!D$7:D$202,MATCH($A61,'Disagg.1A_import-export'!$B$7:$B$202,0)),"")</f>
        <v/>
      </c>
      <c r="C61" s="1054" t="str">
        <f>IF(B61="","",IFERROR(INDEX('Disagg.1A_import-export'!E$7:E$15,MATCH($A61,'Disagg.1A_import-export'!$B$7:$B$15,0)),""))</f>
        <v/>
      </c>
      <c r="D61" s="1054" t="str">
        <f>IF(B61="","",IFERROR(IF(INDEX('Disagg.1A_import-export'!I$7:I$15,MATCH($A61,'Disagg.1A_import-export'!$B$7:$B$15,0))="","",INDEX('Disagg.1A_import-export'!I$7:I$15,MATCH($A61,'Disagg.1A_import-export'!$B$7:$B$15,0))),""))</f>
        <v/>
      </c>
      <c r="E61" s="1054" t="str">
        <f>IF(B61="","",IFERROR(IF(INDEX('Disagg.1A_import-export'!J$7:J$15,MATCH($A61,'Disagg.1A_import-export'!$B$7:$B$15,0))="","",INDEX('Disagg.1A_import-export'!J$7:J$15,MATCH($A61,'Disagg.1A_import-export'!$B$7:$B$15,0))),""))</f>
        <v/>
      </c>
      <c r="F61" s="1054" t="str">
        <f>IF(B61="","",IFERROR(IF(INDEX('Disagg.1A_import-export'!K$7:K$15,MATCH($A61,'Disagg.1A_import-export'!$B$7:$B$15,0))="","",INDEX('Disagg.1A_import-export'!K$7:K$15,MATCH($A61,'Disagg.1A_import-export'!$B$7:$B$15,0))),""))</f>
        <v/>
      </c>
      <c r="G61" s="1054" t="str">
        <f>IF(B61="","",IFERROR(IF(INDEX('Disagg.1A_import-export'!L$7:L$15,MATCH($A61,'Disagg.1A_import-export'!$B$7:$B$15,0))="","",INDEX('Disagg.1A_import-export'!L$7:L$15,MATCH($A61,'Disagg.1A_import-export'!$B$7:$B$15,0))),""))</f>
        <v/>
      </c>
      <c r="H61" s="1054" t="str">
        <f>IF(B61="","",IFERROR(IF(INDEX('Disagg.1A_import-export'!M$7:M$15,MATCH($A61,'Disagg.1A_import-export'!$B$7:$B$15,0))="","",INDEX('Disagg.1A_import-export'!M$7:M$15,MATCH($A61,'Disagg.1A_import-export'!$B$7:$B$15,0))),""))</f>
        <v/>
      </c>
      <c r="I61" s="1054" t="str">
        <f>IF(B61="","",IFERROR(IF(INDEX('Disagg.1A_import-export'!N$7:N$15,MATCH($A61,'Disagg.1A_import-export'!$B$7:$B$15,0))="","",INDEX('Disagg.1A_import-export'!N$7:N$15,MATCH($A61,'Disagg.1A_import-export'!$B$7:$B$15,0))),""))</f>
        <v/>
      </c>
      <c r="J61" s="1054" t="str">
        <f>IF(B61="","",IFERROR(IF(INDEX('Disagg.1A_import-export'!AC$7:AC$15,MATCH($A61,'Disagg.1A_import-export'!$B$7:$B$15,0))="","",INDEX('Disagg.1A_import-export'!AC$7:AC$15,MATCH($A61,'Disagg.1A_import-export'!$B$7:$B$15,0))),""))</f>
        <v/>
      </c>
      <c r="K61" s="1160"/>
      <c r="L61" s="1060"/>
      <c r="M61" s="1060"/>
      <c r="N61" s="1061"/>
      <c r="O61" s="1158"/>
      <c r="P61" s="1060"/>
      <c r="Q61" s="1060"/>
      <c r="R61" s="1061"/>
      <c r="S61" s="1158"/>
      <c r="T61" s="1060"/>
      <c r="U61" s="1318"/>
      <c r="V61" s="1316"/>
    </row>
    <row r="62" spans="1:22" ht="15.75" thickBot="1" x14ac:dyDescent="0.25">
      <c r="A62" s="1027" t="str">
        <f>IFERROR(IF(INDEX(ImpactDisaglist,MATCH(0,INDEX(COUNTIF(A$10:A61,ImpactDisaglist),0,0),0))&lt;&gt;"",INDEX(ImpactDisaglist,MATCH(0,INDEX(COUNTIF(A$10:A61,ImpactDisaglist),0,0),0)),INDEX(OutcomeDisaglist,MATCH(0,INDEX(COUNTIF(A$10:A61,OutcomeDisaglist),0,0),0))),"")</f>
        <v/>
      </c>
      <c r="B62" s="1053" t="str">
        <f>IFERROR(INDEX('Disagg.1A_import-export'!D$7:D$202,MATCH($A62,'Disagg.1A_import-export'!$B$7:$B$202,0)),"")</f>
        <v/>
      </c>
      <c r="C62" s="1054" t="str">
        <f>IF(B62="","",IFERROR(INDEX('Disagg.1A_import-export'!E$7:E$15,MATCH($A62,'Disagg.1A_import-export'!$B$7:$B$15,0)),""))</f>
        <v/>
      </c>
      <c r="D62" s="1054" t="str">
        <f>IF(B62="","",IFERROR(IF(INDEX('Disagg.1A_import-export'!I$7:I$15,MATCH($A62,'Disagg.1A_import-export'!$B$7:$B$15,0))="","",INDEX('Disagg.1A_import-export'!I$7:I$15,MATCH($A62,'Disagg.1A_import-export'!$B$7:$B$15,0))),""))</f>
        <v/>
      </c>
      <c r="E62" s="1054" t="str">
        <f>IF(B62="","",IFERROR(IF(INDEX('Disagg.1A_import-export'!J$7:J$15,MATCH($A62,'Disagg.1A_import-export'!$B$7:$B$15,0))="","",INDEX('Disagg.1A_import-export'!J$7:J$15,MATCH($A62,'Disagg.1A_import-export'!$B$7:$B$15,0))),""))</f>
        <v/>
      </c>
      <c r="F62" s="1054" t="str">
        <f>IF(B62="","",IFERROR(IF(INDEX('Disagg.1A_import-export'!K$7:K$15,MATCH($A62,'Disagg.1A_import-export'!$B$7:$B$15,0))="","",INDEX('Disagg.1A_import-export'!K$7:K$15,MATCH($A62,'Disagg.1A_import-export'!$B$7:$B$15,0))),""))</f>
        <v/>
      </c>
      <c r="G62" s="1054" t="str">
        <f>IF(B62="","",IFERROR(IF(INDEX('Disagg.1A_import-export'!L$7:L$15,MATCH($A62,'Disagg.1A_import-export'!$B$7:$B$15,0))="","",INDEX('Disagg.1A_import-export'!L$7:L$15,MATCH($A62,'Disagg.1A_import-export'!$B$7:$B$15,0))),""))</f>
        <v/>
      </c>
      <c r="H62" s="1054" t="str">
        <f>IF(B62="","",IFERROR(IF(INDEX('Disagg.1A_import-export'!M$7:M$15,MATCH($A62,'Disagg.1A_import-export'!$B$7:$B$15,0))="","",INDEX('Disagg.1A_import-export'!M$7:M$15,MATCH($A62,'Disagg.1A_import-export'!$B$7:$B$15,0))),""))</f>
        <v/>
      </c>
      <c r="I62" s="1054" t="str">
        <f>IF(B62="","",IFERROR(IF(INDEX('Disagg.1A_import-export'!N$7:N$15,MATCH($A62,'Disagg.1A_import-export'!$B$7:$B$15,0))="","",INDEX('Disagg.1A_import-export'!N$7:N$15,MATCH($A62,'Disagg.1A_import-export'!$B$7:$B$15,0))),""))</f>
        <v/>
      </c>
      <c r="J62" s="1054" t="str">
        <f>IF(B62="","",IFERROR(IF(INDEX('Disagg.1A_import-export'!AC$7:AC$15,MATCH($A62,'Disagg.1A_import-export'!$B$7:$B$15,0))="","",INDEX('Disagg.1A_import-export'!AC$7:AC$15,MATCH($A62,'Disagg.1A_import-export'!$B$7:$B$15,0))),""))</f>
        <v/>
      </c>
      <c r="K62" s="1160"/>
      <c r="L62" s="1060"/>
      <c r="M62" s="1060"/>
      <c r="N62" s="1061"/>
      <c r="O62" s="1158"/>
      <c r="P62" s="1060"/>
      <c r="Q62" s="1060"/>
      <c r="R62" s="1061"/>
      <c r="S62" s="1158"/>
      <c r="T62" s="1060"/>
      <c r="U62" s="1318"/>
      <c r="V62" s="1316"/>
    </row>
    <row r="63" spans="1:22" ht="15.75" thickBot="1" x14ac:dyDescent="0.25">
      <c r="A63" s="1027" t="str">
        <f>IFERROR(IF(INDEX(ImpactDisaglist,MATCH(0,INDEX(COUNTIF(A$10:A62,ImpactDisaglist),0,0),0))&lt;&gt;"",INDEX(ImpactDisaglist,MATCH(0,INDEX(COUNTIF(A$10:A62,ImpactDisaglist),0,0),0)),INDEX(OutcomeDisaglist,MATCH(0,INDEX(COUNTIF(A$10:A62,OutcomeDisaglist),0,0),0))),"")</f>
        <v/>
      </c>
      <c r="B63" s="1053" t="str">
        <f>IFERROR(INDEX('Disagg.1A_import-export'!D$7:D$202,MATCH($A63,'Disagg.1A_import-export'!$B$7:$B$202,0)),"")</f>
        <v/>
      </c>
      <c r="C63" s="1054" t="str">
        <f>IF(B63="","",IFERROR(INDEX('Disagg.1A_import-export'!E$7:E$15,MATCH($A63,'Disagg.1A_import-export'!$B$7:$B$15,0)),""))</f>
        <v/>
      </c>
      <c r="D63" s="1054" t="str">
        <f>IF(B63="","",IFERROR(IF(INDEX('Disagg.1A_import-export'!I$7:I$15,MATCH($A63,'Disagg.1A_import-export'!$B$7:$B$15,0))="","",INDEX('Disagg.1A_import-export'!I$7:I$15,MATCH($A63,'Disagg.1A_import-export'!$B$7:$B$15,0))),""))</f>
        <v/>
      </c>
      <c r="E63" s="1054" t="str">
        <f>IF(B63="","",IFERROR(IF(INDEX('Disagg.1A_import-export'!J$7:J$15,MATCH($A63,'Disagg.1A_import-export'!$B$7:$B$15,0))="","",INDEX('Disagg.1A_import-export'!J$7:J$15,MATCH($A63,'Disagg.1A_import-export'!$B$7:$B$15,0))),""))</f>
        <v/>
      </c>
      <c r="F63" s="1054" t="str">
        <f>IF(B63="","",IFERROR(IF(INDEX('Disagg.1A_import-export'!K$7:K$15,MATCH($A63,'Disagg.1A_import-export'!$B$7:$B$15,0))="","",INDEX('Disagg.1A_import-export'!K$7:K$15,MATCH($A63,'Disagg.1A_import-export'!$B$7:$B$15,0))),""))</f>
        <v/>
      </c>
      <c r="G63" s="1054" t="str">
        <f>IF(B63="","",IFERROR(IF(INDEX('Disagg.1A_import-export'!L$7:L$15,MATCH($A63,'Disagg.1A_import-export'!$B$7:$B$15,0))="","",INDEX('Disagg.1A_import-export'!L$7:L$15,MATCH($A63,'Disagg.1A_import-export'!$B$7:$B$15,0))),""))</f>
        <v/>
      </c>
      <c r="H63" s="1054" t="str">
        <f>IF(B63="","",IFERROR(IF(INDEX('Disagg.1A_import-export'!M$7:M$15,MATCH($A63,'Disagg.1A_import-export'!$B$7:$B$15,0))="","",INDEX('Disagg.1A_import-export'!M$7:M$15,MATCH($A63,'Disagg.1A_import-export'!$B$7:$B$15,0))),""))</f>
        <v/>
      </c>
      <c r="I63" s="1054" t="str">
        <f>IF(B63="","",IFERROR(IF(INDEX('Disagg.1A_import-export'!N$7:N$15,MATCH($A63,'Disagg.1A_import-export'!$B$7:$B$15,0))="","",INDEX('Disagg.1A_import-export'!N$7:N$15,MATCH($A63,'Disagg.1A_import-export'!$B$7:$B$15,0))),""))</f>
        <v/>
      </c>
      <c r="J63" s="1054" t="str">
        <f>IF(B63="","",IFERROR(IF(INDEX('Disagg.1A_import-export'!AC$7:AC$15,MATCH($A63,'Disagg.1A_import-export'!$B$7:$B$15,0))="","",INDEX('Disagg.1A_import-export'!AC$7:AC$15,MATCH($A63,'Disagg.1A_import-export'!$B$7:$B$15,0))),""))</f>
        <v/>
      </c>
      <c r="K63" s="1160"/>
      <c r="L63" s="1060"/>
      <c r="M63" s="1060"/>
      <c r="N63" s="1061"/>
      <c r="O63" s="1158"/>
      <c r="P63" s="1060"/>
      <c r="Q63" s="1060"/>
      <c r="R63" s="1061"/>
      <c r="S63" s="1158"/>
      <c r="T63" s="1060"/>
      <c r="U63" s="1318"/>
      <c r="V63" s="1316"/>
    </row>
    <row r="64" spans="1:22" ht="15.75" thickBot="1" x14ac:dyDescent="0.25">
      <c r="A64" s="1027" t="str">
        <f>IFERROR(IF(INDEX(ImpactDisaglist,MATCH(0,INDEX(COUNTIF(A$10:A63,ImpactDisaglist),0,0),0))&lt;&gt;"",INDEX(ImpactDisaglist,MATCH(0,INDEX(COUNTIF(A$10:A63,ImpactDisaglist),0,0),0)),INDEX(OutcomeDisaglist,MATCH(0,INDEX(COUNTIF(A$10:A63,OutcomeDisaglist),0,0),0))),"")</f>
        <v/>
      </c>
      <c r="B64" s="1053" t="str">
        <f>IFERROR(INDEX('Disagg.1A_import-export'!D$7:D$202,MATCH($A64,'Disagg.1A_import-export'!$B$7:$B$202,0)),"")</f>
        <v/>
      </c>
      <c r="C64" s="1054" t="str">
        <f>IF(B64="","",IFERROR(INDEX('Disagg.1A_import-export'!E$7:E$15,MATCH($A64,'Disagg.1A_import-export'!$B$7:$B$15,0)),""))</f>
        <v/>
      </c>
      <c r="D64" s="1054" t="str">
        <f>IF(B64="","",IFERROR(IF(INDEX('Disagg.1A_import-export'!I$7:I$15,MATCH($A64,'Disagg.1A_import-export'!$B$7:$B$15,0))="","",INDEX('Disagg.1A_import-export'!I$7:I$15,MATCH($A64,'Disagg.1A_import-export'!$B$7:$B$15,0))),""))</f>
        <v/>
      </c>
      <c r="E64" s="1054" t="str">
        <f>IF(B64="","",IFERROR(IF(INDEX('Disagg.1A_import-export'!J$7:J$15,MATCH($A64,'Disagg.1A_import-export'!$B$7:$B$15,0))="","",INDEX('Disagg.1A_import-export'!J$7:J$15,MATCH($A64,'Disagg.1A_import-export'!$B$7:$B$15,0))),""))</f>
        <v/>
      </c>
      <c r="F64" s="1054" t="str">
        <f>IF(B64="","",IFERROR(IF(INDEX('Disagg.1A_import-export'!K$7:K$15,MATCH($A64,'Disagg.1A_import-export'!$B$7:$B$15,0))="","",INDEX('Disagg.1A_import-export'!K$7:K$15,MATCH($A64,'Disagg.1A_import-export'!$B$7:$B$15,0))),""))</f>
        <v/>
      </c>
      <c r="G64" s="1054" t="str">
        <f>IF(B64="","",IFERROR(IF(INDEX('Disagg.1A_import-export'!L$7:L$15,MATCH($A64,'Disagg.1A_import-export'!$B$7:$B$15,0))="","",INDEX('Disagg.1A_import-export'!L$7:L$15,MATCH($A64,'Disagg.1A_import-export'!$B$7:$B$15,0))),""))</f>
        <v/>
      </c>
      <c r="H64" s="1054" t="str">
        <f>IF(B64="","",IFERROR(IF(INDEX('Disagg.1A_import-export'!M$7:M$15,MATCH($A64,'Disagg.1A_import-export'!$B$7:$B$15,0))="","",INDEX('Disagg.1A_import-export'!M$7:M$15,MATCH($A64,'Disagg.1A_import-export'!$B$7:$B$15,0))),""))</f>
        <v/>
      </c>
      <c r="I64" s="1054" t="str">
        <f>IF(B64="","",IFERROR(IF(INDEX('Disagg.1A_import-export'!N$7:N$15,MATCH($A64,'Disagg.1A_import-export'!$B$7:$B$15,0))="","",INDEX('Disagg.1A_import-export'!N$7:N$15,MATCH($A64,'Disagg.1A_import-export'!$B$7:$B$15,0))),""))</f>
        <v/>
      </c>
      <c r="J64" s="1054" t="str">
        <f>IF(B64="","",IFERROR(IF(INDEX('Disagg.1A_import-export'!AC$7:AC$15,MATCH($A64,'Disagg.1A_import-export'!$B$7:$B$15,0))="","",INDEX('Disagg.1A_import-export'!AC$7:AC$15,MATCH($A64,'Disagg.1A_import-export'!$B$7:$B$15,0))),""))</f>
        <v/>
      </c>
      <c r="K64" s="1160"/>
      <c r="L64" s="1060"/>
      <c r="M64" s="1060"/>
      <c r="N64" s="1061"/>
      <c r="O64" s="1158"/>
      <c r="P64" s="1060"/>
      <c r="Q64" s="1060"/>
      <c r="R64" s="1061"/>
      <c r="S64" s="1158"/>
      <c r="T64" s="1060"/>
      <c r="U64" s="1318"/>
      <c r="V64" s="1316"/>
    </row>
    <row r="65" spans="1:22" ht="15.75" thickBot="1" x14ac:dyDescent="0.25">
      <c r="A65" s="1027" t="str">
        <f>IFERROR(IF(INDEX(ImpactDisaglist,MATCH(0,INDEX(COUNTIF(A$10:A64,ImpactDisaglist),0,0),0))&lt;&gt;"",INDEX(ImpactDisaglist,MATCH(0,INDEX(COUNTIF(A$10:A64,ImpactDisaglist),0,0),0)),INDEX(OutcomeDisaglist,MATCH(0,INDEX(COUNTIF(A$10:A64,OutcomeDisaglist),0,0),0))),"")</f>
        <v/>
      </c>
      <c r="B65" s="1053" t="str">
        <f>IFERROR(INDEX('Disagg.1A_import-export'!D$7:D$202,MATCH($A65,'Disagg.1A_import-export'!$B$7:$B$202,0)),"")</f>
        <v/>
      </c>
      <c r="C65" s="1054" t="str">
        <f>IF(B65="","",IFERROR(INDEX('Disagg.1A_import-export'!E$7:E$15,MATCH($A65,'Disagg.1A_import-export'!$B$7:$B$15,0)),""))</f>
        <v/>
      </c>
      <c r="D65" s="1054" t="str">
        <f>IF(B65="","",IFERROR(IF(INDEX('Disagg.1A_import-export'!I$7:I$15,MATCH($A65,'Disagg.1A_import-export'!$B$7:$B$15,0))="","",INDEX('Disagg.1A_import-export'!I$7:I$15,MATCH($A65,'Disagg.1A_import-export'!$B$7:$B$15,0))),""))</f>
        <v/>
      </c>
      <c r="E65" s="1054" t="str">
        <f>IF(B65="","",IFERROR(IF(INDEX('Disagg.1A_import-export'!J$7:J$15,MATCH($A65,'Disagg.1A_import-export'!$B$7:$B$15,0))="","",INDEX('Disagg.1A_import-export'!J$7:J$15,MATCH($A65,'Disagg.1A_import-export'!$B$7:$B$15,0))),""))</f>
        <v/>
      </c>
      <c r="F65" s="1054" t="str">
        <f>IF(B65="","",IFERROR(IF(INDEX('Disagg.1A_import-export'!K$7:K$15,MATCH($A65,'Disagg.1A_import-export'!$B$7:$B$15,0))="","",INDEX('Disagg.1A_import-export'!K$7:K$15,MATCH($A65,'Disagg.1A_import-export'!$B$7:$B$15,0))),""))</f>
        <v/>
      </c>
      <c r="G65" s="1054" t="str">
        <f>IF(B65="","",IFERROR(IF(INDEX('Disagg.1A_import-export'!L$7:L$15,MATCH($A65,'Disagg.1A_import-export'!$B$7:$B$15,0))="","",INDEX('Disagg.1A_import-export'!L$7:L$15,MATCH($A65,'Disagg.1A_import-export'!$B$7:$B$15,0))),""))</f>
        <v/>
      </c>
      <c r="H65" s="1054" t="str">
        <f>IF(B65="","",IFERROR(IF(INDEX('Disagg.1A_import-export'!M$7:M$15,MATCH($A65,'Disagg.1A_import-export'!$B$7:$B$15,0))="","",INDEX('Disagg.1A_import-export'!M$7:M$15,MATCH($A65,'Disagg.1A_import-export'!$B$7:$B$15,0))),""))</f>
        <v/>
      </c>
      <c r="I65" s="1054" t="str">
        <f>IF(B65="","",IFERROR(IF(INDEX('Disagg.1A_import-export'!N$7:N$15,MATCH($A65,'Disagg.1A_import-export'!$B$7:$B$15,0))="","",INDEX('Disagg.1A_import-export'!N$7:N$15,MATCH($A65,'Disagg.1A_import-export'!$B$7:$B$15,0))),""))</f>
        <v/>
      </c>
      <c r="J65" s="1054" t="str">
        <f>IF(B65="","",IFERROR(IF(INDEX('Disagg.1A_import-export'!AC$7:AC$15,MATCH($A65,'Disagg.1A_import-export'!$B$7:$B$15,0))="","",INDEX('Disagg.1A_import-export'!AC$7:AC$15,MATCH($A65,'Disagg.1A_import-export'!$B$7:$B$15,0))),""))</f>
        <v/>
      </c>
      <c r="K65" s="1160"/>
      <c r="L65" s="1060"/>
      <c r="M65" s="1060"/>
      <c r="N65" s="1061"/>
      <c r="O65" s="1158"/>
      <c r="P65" s="1060"/>
      <c r="Q65" s="1060"/>
      <c r="R65" s="1061"/>
      <c r="S65" s="1158"/>
      <c r="T65" s="1060"/>
      <c r="U65" s="1318"/>
      <c r="V65" s="1316"/>
    </row>
    <row r="66" spans="1:22" ht="15.75" thickBot="1" x14ac:dyDescent="0.25">
      <c r="A66" s="1027" t="str">
        <f>IFERROR(IF(INDEX(ImpactDisaglist,MATCH(0,INDEX(COUNTIF(A$10:A65,ImpactDisaglist),0,0),0))&lt;&gt;"",INDEX(ImpactDisaglist,MATCH(0,INDEX(COUNTIF(A$10:A65,ImpactDisaglist),0,0),0)),INDEX(OutcomeDisaglist,MATCH(0,INDEX(COUNTIF(A$10:A65,OutcomeDisaglist),0,0),0))),"")</f>
        <v/>
      </c>
      <c r="B66" s="1053" t="str">
        <f>IFERROR(INDEX('Disagg.1A_import-export'!D$7:D$202,MATCH($A66,'Disagg.1A_import-export'!$B$7:$B$202,0)),"")</f>
        <v/>
      </c>
      <c r="C66" s="1054" t="str">
        <f>IF(B66="","",IFERROR(INDEX('Disagg.1A_import-export'!E$7:E$15,MATCH($A66,'Disagg.1A_import-export'!$B$7:$B$15,0)),""))</f>
        <v/>
      </c>
      <c r="D66" s="1054" t="str">
        <f>IF(B66="","",IFERROR(IF(INDEX('Disagg.1A_import-export'!I$7:I$15,MATCH($A66,'Disagg.1A_import-export'!$B$7:$B$15,0))="","",INDEX('Disagg.1A_import-export'!I$7:I$15,MATCH($A66,'Disagg.1A_import-export'!$B$7:$B$15,0))),""))</f>
        <v/>
      </c>
      <c r="E66" s="1054" t="str">
        <f>IF(B66="","",IFERROR(IF(INDEX('Disagg.1A_import-export'!J$7:J$15,MATCH($A66,'Disagg.1A_import-export'!$B$7:$B$15,0))="","",INDEX('Disagg.1A_import-export'!J$7:J$15,MATCH($A66,'Disagg.1A_import-export'!$B$7:$B$15,0))),""))</f>
        <v/>
      </c>
      <c r="F66" s="1054" t="str">
        <f>IF(B66="","",IFERROR(IF(INDEX('Disagg.1A_import-export'!K$7:K$15,MATCH($A66,'Disagg.1A_import-export'!$B$7:$B$15,0))="","",INDEX('Disagg.1A_import-export'!K$7:K$15,MATCH($A66,'Disagg.1A_import-export'!$B$7:$B$15,0))),""))</f>
        <v/>
      </c>
      <c r="G66" s="1054" t="str">
        <f>IF(B66="","",IFERROR(IF(INDEX('Disagg.1A_import-export'!L$7:L$15,MATCH($A66,'Disagg.1A_import-export'!$B$7:$B$15,0))="","",INDEX('Disagg.1A_import-export'!L$7:L$15,MATCH($A66,'Disagg.1A_import-export'!$B$7:$B$15,0))),""))</f>
        <v/>
      </c>
      <c r="H66" s="1054" t="str">
        <f>IF(B66="","",IFERROR(IF(INDEX('Disagg.1A_import-export'!M$7:M$15,MATCH($A66,'Disagg.1A_import-export'!$B$7:$B$15,0))="","",INDEX('Disagg.1A_import-export'!M$7:M$15,MATCH($A66,'Disagg.1A_import-export'!$B$7:$B$15,0))),""))</f>
        <v/>
      </c>
      <c r="I66" s="1054" t="str">
        <f>IF(B66="","",IFERROR(IF(INDEX('Disagg.1A_import-export'!N$7:N$15,MATCH($A66,'Disagg.1A_import-export'!$B$7:$B$15,0))="","",INDEX('Disagg.1A_import-export'!N$7:N$15,MATCH($A66,'Disagg.1A_import-export'!$B$7:$B$15,0))),""))</f>
        <v/>
      </c>
      <c r="J66" s="1054" t="str">
        <f>IF(B66="","",IFERROR(IF(INDEX('Disagg.1A_import-export'!AC$7:AC$15,MATCH($A66,'Disagg.1A_import-export'!$B$7:$B$15,0))="","",INDEX('Disagg.1A_import-export'!AC$7:AC$15,MATCH($A66,'Disagg.1A_import-export'!$B$7:$B$15,0))),""))</f>
        <v/>
      </c>
      <c r="K66" s="1160"/>
      <c r="L66" s="1060"/>
      <c r="M66" s="1060"/>
      <c r="N66" s="1061"/>
      <c r="O66" s="1158"/>
      <c r="P66" s="1060"/>
      <c r="Q66" s="1060"/>
      <c r="R66" s="1061"/>
      <c r="S66" s="1158"/>
      <c r="T66" s="1060"/>
      <c r="U66" s="1318"/>
      <c r="V66" s="1316"/>
    </row>
    <row r="67" spans="1:22" ht="15.75" thickBot="1" x14ac:dyDescent="0.25">
      <c r="A67" s="1027" t="str">
        <f>IFERROR(IF(INDEX(ImpactDisaglist,MATCH(0,INDEX(COUNTIF(A$10:A66,ImpactDisaglist),0,0),0))&lt;&gt;"",INDEX(ImpactDisaglist,MATCH(0,INDEX(COUNTIF(A$10:A66,ImpactDisaglist),0,0),0)),INDEX(OutcomeDisaglist,MATCH(0,INDEX(COUNTIF(A$10:A66,OutcomeDisaglist),0,0),0))),"")</f>
        <v/>
      </c>
      <c r="B67" s="1053" t="str">
        <f>IFERROR(INDEX('Disagg.1A_import-export'!D$7:D$202,MATCH($A67,'Disagg.1A_import-export'!$B$7:$B$202,0)),"")</f>
        <v/>
      </c>
      <c r="C67" s="1054" t="str">
        <f>IF(B67="","",IFERROR(INDEX('Disagg.1A_import-export'!E$7:E$15,MATCH($A67,'Disagg.1A_import-export'!$B$7:$B$15,0)),""))</f>
        <v/>
      </c>
      <c r="D67" s="1054" t="str">
        <f>IF(B67="","",IFERROR(IF(INDEX('Disagg.1A_import-export'!I$7:I$15,MATCH($A67,'Disagg.1A_import-export'!$B$7:$B$15,0))="","",INDEX('Disagg.1A_import-export'!I$7:I$15,MATCH($A67,'Disagg.1A_import-export'!$B$7:$B$15,0))),""))</f>
        <v/>
      </c>
      <c r="E67" s="1054" t="str">
        <f>IF(B67="","",IFERROR(IF(INDEX('Disagg.1A_import-export'!J$7:J$15,MATCH($A67,'Disagg.1A_import-export'!$B$7:$B$15,0))="","",INDEX('Disagg.1A_import-export'!J$7:J$15,MATCH($A67,'Disagg.1A_import-export'!$B$7:$B$15,0))),""))</f>
        <v/>
      </c>
      <c r="F67" s="1054" t="str">
        <f>IF(B67="","",IFERROR(IF(INDEX('Disagg.1A_import-export'!K$7:K$15,MATCH($A67,'Disagg.1A_import-export'!$B$7:$B$15,0))="","",INDEX('Disagg.1A_import-export'!K$7:K$15,MATCH($A67,'Disagg.1A_import-export'!$B$7:$B$15,0))),""))</f>
        <v/>
      </c>
      <c r="G67" s="1054" t="str">
        <f>IF(B67="","",IFERROR(IF(INDEX('Disagg.1A_import-export'!L$7:L$15,MATCH($A67,'Disagg.1A_import-export'!$B$7:$B$15,0))="","",INDEX('Disagg.1A_import-export'!L$7:L$15,MATCH($A67,'Disagg.1A_import-export'!$B$7:$B$15,0))),""))</f>
        <v/>
      </c>
      <c r="H67" s="1054" t="str">
        <f>IF(B67="","",IFERROR(IF(INDEX('Disagg.1A_import-export'!M$7:M$15,MATCH($A67,'Disagg.1A_import-export'!$B$7:$B$15,0))="","",INDEX('Disagg.1A_import-export'!M$7:M$15,MATCH($A67,'Disagg.1A_import-export'!$B$7:$B$15,0))),""))</f>
        <v/>
      </c>
      <c r="I67" s="1054" t="str">
        <f>IF(B67="","",IFERROR(IF(INDEX('Disagg.1A_import-export'!N$7:N$15,MATCH($A67,'Disagg.1A_import-export'!$B$7:$B$15,0))="","",INDEX('Disagg.1A_import-export'!N$7:N$15,MATCH($A67,'Disagg.1A_import-export'!$B$7:$B$15,0))),""))</f>
        <v/>
      </c>
      <c r="J67" s="1054" t="str">
        <f>IF(B67="","",IFERROR(IF(INDEX('Disagg.1A_import-export'!AC$7:AC$15,MATCH($A67,'Disagg.1A_import-export'!$B$7:$B$15,0))="","",INDEX('Disagg.1A_import-export'!AC$7:AC$15,MATCH($A67,'Disagg.1A_import-export'!$B$7:$B$15,0))),""))</f>
        <v/>
      </c>
      <c r="K67" s="1160"/>
      <c r="L67" s="1060"/>
      <c r="M67" s="1060"/>
      <c r="N67" s="1061"/>
      <c r="O67" s="1158"/>
      <c r="P67" s="1060"/>
      <c r="Q67" s="1060"/>
      <c r="R67" s="1061"/>
      <c r="S67" s="1158"/>
      <c r="T67" s="1060"/>
      <c r="U67" s="1318"/>
      <c r="V67" s="1316"/>
    </row>
    <row r="68" spans="1:22" ht="15.75" thickBot="1" x14ac:dyDescent="0.25">
      <c r="A68" s="1027" t="str">
        <f>IFERROR(IF(INDEX(ImpactDisaglist,MATCH(0,INDEX(COUNTIF(A$10:A67,ImpactDisaglist),0,0),0))&lt;&gt;"",INDEX(ImpactDisaglist,MATCH(0,INDEX(COUNTIF(A$10:A67,ImpactDisaglist),0,0),0)),INDEX(OutcomeDisaglist,MATCH(0,INDEX(COUNTIF(A$10:A67,OutcomeDisaglist),0,0),0))),"")</f>
        <v/>
      </c>
      <c r="B68" s="1053" t="str">
        <f>IFERROR(INDEX('Disagg.1A_import-export'!D$7:D$202,MATCH($A68,'Disagg.1A_import-export'!$B$7:$B$202,0)),"")</f>
        <v/>
      </c>
      <c r="C68" s="1054" t="str">
        <f>IF(B68="","",IFERROR(INDEX('Disagg.1A_import-export'!E$7:E$15,MATCH($A68,'Disagg.1A_import-export'!$B$7:$B$15,0)),""))</f>
        <v/>
      </c>
      <c r="D68" s="1054" t="str">
        <f>IF(B68="","",IFERROR(IF(INDEX('Disagg.1A_import-export'!I$7:I$15,MATCH($A68,'Disagg.1A_import-export'!$B$7:$B$15,0))="","",INDEX('Disagg.1A_import-export'!I$7:I$15,MATCH($A68,'Disagg.1A_import-export'!$B$7:$B$15,0))),""))</f>
        <v/>
      </c>
      <c r="E68" s="1054" t="str">
        <f>IF(B68="","",IFERROR(IF(INDEX('Disagg.1A_import-export'!J$7:J$15,MATCH($A68,'Disagg.1A_import-export'!$B$7:$B$15,0))="","",INDEX('Disagg.1A_import-export'!J$7:J$15,MATCH($A68,'Disagg.1A_import-export'!$B$7:$B$15,0))),""))</f>
        <v/>
      </c>
      <c r="F68" s="1054" t="str">
        <f>IF(B68="","",IFERROR(IF(INDEX('Disagg.1A_import-export'!K$7:K$15,MATCH($A68,'Disagg.1A_import-export'!$B$7:$B$15,0))="","",INDEX('Disagg.1A_import-export'!K$7:K$15,MATCH($A68,'Disagg.1A_import-export'!$B$7:$B$15,0))),""))</f>
        <v/>
      </c>
      <c r="G68" s="1054" t="str">
        <f>IF(B68="","",IFERROR(IF(INDEX('Disagg.1A_import-export'!L$7:L$15,MATCH($A68,'Disagg.1A_import-export'!$B$7:$B$15,0))="","",INDEX('Disagg.1A_import-export'!L$7:L$15,MATCH($A68,'Disagg.1A_import-export'!$B$7:$B$15,0))),""))</f>
        <v/>
      </c>
      <c r="H68" s="1054" t="str">
        <f>IF(B68="","",IFERROR(IF(INDEX('Disagg.1A_import-export'!M$7:M$15,MATCH($A68,'Disagg.1A_import-export'!$B$7:$B$15,0))="","",INDEX('Disagg.1A_import-export'!M$7:M$15,MATCH($A68,'Disagg.1A_import-export'!$B$7:$B$15,0))),""))</f>
        <v/>
      </c>
      <c r="I68" s="1054" t="str">
        <f>IF(B68="","",IFERROR(IF(INDEX('Disagg.1A_import-export'!N$7:N$15,MATCH($A68,'Disagg.1A_import-export'!$B$7:$B$15,0))="","",INDEX('Disagg.1A_import-export'!N$7:N$15,MATCH($A68,'Disagg.1A_import-export'!$B$7:$B$15,0))),""))</f>
        <v/>
      </c>
      <c r="J68" s="1054" t="str">
        <f>IF(B68="","",IFERROR(IF(INDEX('Disagg.1A_import-export'!AC$7:AC$15,MATCH($A68,'Disagg.1A_import-export'!$B$7:$B$15,0))="","",INDEX('Disagg.1A_import-export'!AC$7:AC$15,MATCH($A68,'Disagg.1A_import-export'!$B$7:$B$15,0))),""))</f>
        <v/>
      </c>
      <c r="K68" s="1160"/>
      <c r="L68" s="1060"/>
      <c r="M68" s="1060"/>
      <c r="N68" s="1061"/>
      <c r="O68" s="1158"/>
      <c r="P68" s="1060"/>
      <c r="Q68" s="1060"/>
      <c r="R68" s="1061"/>
      <c r="S68" s="1158"/>
      <c r="T68" s="1060"/>
      <c r="U68" s="1318"/>
      <c r="V68" s="1316"/>
    </row>
    <row r="69" spans="1:22" ht="15.75" thickBot="1" x14ac:dyDescent="0.25">
      <c r="A69" s="1027" t="str">
        <f>IFERROR(IF(INDEX(ImpactDisaglist,MATCH(0,INDEX(COUNTIF(A$10:A68,ImpactDisaglist),0,0),0))&lt;&gt;"",INDEX(ImpactDisaglist,MATCH(0,INDEX(COUNTIF(A$10:A68,ImpactDisaglist),0,0),0)),INDEX(OutcomeDisaglist,MATCH(0,INDEX(COUNTIF(A$10:A68,OutcomeDisaglist),0,0),0))),"")</f>
        <v/>
      </c>
      <c r="B69" s="1053" t="str">
        <f>IFERROR(INDEX('Disagg.1A_import-export'!D$7:D$202,MATCH($A69,'Disagg.1A_import-export'!$B$7:$B$202,0)),"")</f>
        <v/>
      </c>
      <c r="C69" s="1054" t="str">
        <f>IF(B69="","",IFERROR(INDEX('Disagg.1A_import-export'!E$7:E$15,MATCH($A69,'Disagg.1A_import-export'!$B$7:$B$15,0)),""))</f>
        <v/>
      </c>
      <c r="D69" s="1054" t="str">
        <f>IF(B69="","",IFERROR(IF(INDEX('Disagg.1A_import-export'!I$7:I$15,MATCH($A69,'Disagg.1A_import-export'!$B$7:$B$15,0))="","",INDEX('Disagg.1A_import-export'!I$7:I$15,MATCH($A69,'Disagg.1A_import-export'!$B$7:$B$15,0))),""))</f>
        <v/>
      </c>
      <c r="E69" s="1054" t="str">
        <f>IF(B69="","",IFERROR(IF(INDEX('Disagg.1A_import-export'!J$7:J$15,MATCH($A69,'Disagg.1A_import-export'!$B$7:$B$15,0))="","",INDEX('Disagg.1A_import-export'!J$7:J$15,MATCH($A69,'Disagg.1A_import-export'!$B$7:$B$15,0))),""))</f>
        <v/>
      </c>
      <c r="F69" s="1054" t="str">
        <f>IF(B69="","",IFERROR(IF(INDEX('Disagg.1A_import-export'!K$7:K$15,MATCH($A69,'Disagg.1A_import-export'!$B$7:$B$15,0))="","",INDEX('Disagg.1A_import-export'!K$7:K$15,MATCH($A69,'Disagg.1A_import-export'!$B$7:$B$15,0))),""))</f>
        <v/>
      </c>
      <c r="G69" s="1054" t="str">
        <f>IF(B69="","",IFERROR(IF(INDEX('Disagg.1A_import-export'!L$7:L$15,MATCH($A69,'Disagg.1A_import-export'!$B$7:$B$15,0))="","",INDEX('Disagg.1A_import-export'!L$7:L$15,MATCH($A69,'Disagg.1A_import-export'!$B$7:$B$15,0))),""))</f>
        <v/>
      </c>
      <c r="H69" s="1054" t="str">
        <f>IF(B69="","",IFERROR(IF(INDEX('Disagg.1A_import-export'!M$7:M$15,MATCH($A69,'Disagg.1A_import-export'!$B$7:$B$15,0))="","",INDEX('Disagg.1A_import-export'!M$7:M$15,MATCH($A69,'Disagg.1A_import-export'!$B$7:$B$15,0))),""))</f>
        <v/>
      </c>
      <c r="I69" s="1054" t="str">
        <f>IF(B69="","",IFERROR(IF(INDEX('Disagg.1A_import-export'!N$7:N$15,MATCH($A69,'Disagg.1A_import-export'!$B$7:$B$15,0))="","",INDEX('Disagg.1A_import-export'!N$7:N$15,MATCH($A69,'Disagg.1A_import-export'!$B$7:$B$15,0))),""))</f>
        <v/>
      </c>
      <c r="J69" s="1054" t="str">
        <f>IF(B69="","",IFERROR(IF(INDEX('Disagg.1A_import-export'!AC$7:AC$15,MATCH($A69,'Disagg.1A_import-export'!$B$7:$B$15,0))="","",INDEX('Disagg.1A_import-export'!AC$7:AC$15,MATCH($A69,'Disagg.1A_import-export'!$B$7:$B$15,0))),""))</f>
        <v/>
      </c>
      <c r="K69" s="1160"/>
      <c r="L69" s="1060"/>
      <c r="M69" s="1060"/>
      <c r="N69" s="1061"/>
      <c r="O69" s="1158"/>
      <c r="P69" s="1060"/>
      <c r="Q69" s="1060"/>
      <c r="R69" s="1061"/>
      <c r="S69" s="1158"/>
      <c r="T69" s="1060"/>
      <c r="U69" s="1318"/>
      <c r="V69" s="1316"/>
    </row>
    <row r="70" spans="1:22" ht="15.75" thickBot="1" x14ac:dyDescent="0.25">
      <c r="A70" s="1027" t="str">
        <f>IFERROR(IF(INDEX(ImpactDisaglist,MATCH(0,INDEX(COUNTIF(A$10:A69,ImpactDisaglist),0,0),0))&lt;&gt;"",INDEX(ImpactDisaglist,MATCH(0,INDEX(COUNTIF(A$10:A69,ImpactDisaglist),0,0),0)),INDEX(OutcomeDisaglist,MATCH(0,INDEX(COUNTIF(A$10:A69,OutcomeDisaglist),0,0),0))),"")</f>
        <v/>
      </c>
      <c r="B70" s="1053" t="str">
        <f>IFERROR(INDEX('Disagg.1A_import-export'!D$7:D$202,MATCH($A70,'Disagg.1A_import-export'!$B$7:$B$202,0)),"")</f>
        <v/>
      </c>
      <c r="C70" s="1054" t="str">
        <f>IF(B70="","",IFERROR(INDEX('Disagg.1A_import-export'!E$7:E$15,MATCH($A70,'Disagg.1A_import-export'!$B$7:$B$15,0)),""))</f>
        <v/>
      </c>
      <c r="D70" s="1054" t="str">
        <f>IF(B70="","",IFERROR(IF(INDEX('Disagg.1A_import-export'!I$7:I$15,MATCH($A70,'Disagg.1A_import-export'!$B$7:$B$15,0))="","",INDEX('Disagg.1A_import-export'!I$7:I$15,MATCH($A70,'Disagg.1A_import-export'!$B$7:$B$15,0))),""))</f>
        <v/>
      </c>
      <c r="E70" s="1054" t="str">
        <f>IF(B70="","",IFERROR(IF(INDEX('Disagg.1A_import-export'!J$7:J$15,MATCH($A70,'Disagg.1A_import-export'!$B$7:$B$15,0))="","",INDEX('Disagg.1A_import-export'!J$7:J$15,MATCH($A70,'Disagg.1A_import-export'!$B$7:$B$15,0))),""))</f>
        <v/>
      </c>
      <c r="F70" s="1054" t="str">
        <f>IF(B70="","",IFERROR(IF(INDEX('Disagg.1A_import-export'!K$7:K$15,MATCH($A70,'Disagg.1A_import-export'!$B$7:$B$15,0))="","",INDEX('Disagg.1A_import-export'!K$7:K$15,MATCH($A70,'Disagg.1A_import-export'!$B$7:$B$15,0))),""))</f>
        <v/>
      </c>
      <c r="G70" s="1054" t="str">
        <f>IF(B70="","",IFERROR(IF(INDEX('Disagg.1A_import-export'!L$7:L$15,MATCH($A70,'Disagg.1A_import-export'!$B$7:$B$15,0))="","",INDEX('Disagg.1A_import-export'!L$7:L$15,MATCH($A70,'Disagg.1A_import-export'!$B$7:$B$15,0))),""))</f>
        <v/>
      </c>
      <c r="H70" s="1054" t="str">
        <f>IF(B70="","",IFERROR(IF(INDEX('Disagg.1A_import-export'!M$7:M$15,MATCH($A70,'Disagg.1A_import-export'!$B$7:$B$15,0))="","",INDEX('Disagg.1A_import-export'!M$7:M$15,MATCH($A70,'Disagg.1A_import-export'!$B$7:$B$15,0))),""))</f>
        <v/>
      </c>
      <c r="I70" s="1054" t="str">
        <f>IF(B70="","",IFERROR(IF(INDEX('Disagg.1A_import-export'!N$7:N$15,MATCH($A70,'Disagg.1A_import-export'!$B$7:$B$15,0))="","",INDEX('Disagg.1A_import-export'!N$7:N$15,MATCH($A70,'Disagg.1A_import-export'!$B$7:$B$15,0))),""))</f>
        <v/>
      </c>
      <c r="J70" s="1054" t="str">
        <f>IF(B70="","",IFERROR(IF(INDEX('Disagg.1A_import-export'!AC$7:AC$15,MATCH($A70,'Disagg.1A_import-export'!$B$7:$B$15,0))="","",INDEX('Disagg.1A_import-export'!AC$7:AC$15,MATCH($A70,'Disagg.1A_import-export'!$B$7:$B$15,0))),""))</f>
        <v/>
      </c>
      <c r="K70" s="1160"/>
      <c r="L70" s="1060"/>
      <c r="M70" s="1060"/>
      <c r="N70" s="1061"/>
      <c r="O70" s="1158"/>
      <c r="P70" s="1060"/>
      <c r="Q70" s="1060"/>
      <c r="R70" s="1061"/>
      <c r="S70" s="1158"/>
      <c r="T70" s="1060"/>
      <c r="U70" s="1318"/>
      <c r="V70" s="1316"/>
    </row>
    <row r="71" spans="1:22" ht="15.75" thickBot="1" x14ac:dyDescent="0.25">
      <c r="A71" s="1027" t="str">
        <f>IFERROR(IF(INDEX(ImpactDisaglist,MATCH(0,INDEX(COUNTIF(A$10:A70,ImpactDisaglist),0,0),0))&lt;&gt;"",INDEX(ImpactDisaglist,MATCH(0,INDEX(COUNTIF(A$10:A70,ImpactDisaglist),0,0),0)),INDEX(OutcomeDisaglist,MATCH(0,INDEX(COUNTIF(A$10:A70,OutcomeDisaglist),0,0),0))),"")</f>
        <v/>
      </c>
      <c r="B71" s="1053" t="str">
        <f>IFERROR(INDEX('Disagg.1A_import-export'!D$7:D$202,MATCH($A71,'Disagg.1A_import-export'!$B$7:$B$202,0)),"")</f>
        <v/>
      </c>
      <c r="C71" s="1054" t="str">
        <f>IF(B71="","",IFERROR(INDEX('Disagg.1A_import-export'!E$7:E$15,MATCH($A71,'Disagg.1A_import-export'!$B$7:$B$15,0)),""))</f>
        <v/>
      </c>
      <c r="D71" s="1054" t="str">
        <f>IF(B71="","",IFERROR(IF(INDEX('Disagg.1A_import-export'!I$7:I$15,MATCH($A71,'Disagg.1A_import-export'!$B$7:$B$15,0))="","",INDEX('Disagg.1A_import-export'!I$7:I$15,MATCH($A71,'Disagg.1A_import-export'!$B$7:$B$15,0))),""))</f>
        <v/>
      </c>
      <c r="E71" s="1054" t="str">
        <f>IF(B71="","",IFERROR(IF(INDEX('Disagg.1A_import-export'!J$7:J$15,MATCH($A71,'Disagg.1A_import-export'!$B$7:$B$15,0))="","",INDEX('Disagg.1A_import-export'!J$7:J$15,MATCH($A71,'Disagg.1A_import-export'!$B$7:$B$15,0))),""))</f>
        <v/>
      </c>
      <c r="F71" s="1054" t="str">
        <f>IF(B71="","",IFERROR(IF(INDEX('Disagg.1A_import-export'!K$7:K$15,MATCH($A71,'Disagg.1A_import-export'!$B$7:$B$15,0))="","",INDEX('Disagg.1A_import-export'!K$7:K$15,MATCH($A71,'Disagg.1A_import-export'!$B$7:$B$15,0))),""))</f>
        <v/>
      </c>
      <c r="G71" s="1054" t="str">
        <f>IF(B71="","",IFERROR(IF(INDEX('Disagg.1A_import-export'!L$7:L$15,MATCH($A71,'Disagg.1A_import-export'!$B$7:$B$15,0))="","",INDEX('Disagg.1A_import-export'!L$7:L$15,MATCH($A71,'Disagg.1A_import-export'!$B$7:$B$15,0))),""))</f>
        <v/>
      </c>
      <c r="H71" s="1054" t="str">
        <f>IF(B71="","",IFERROR(IF(INDEX('Disagg.1A_import-export'!M$7:M$15,MATCH($A71,'Disagg.1A_import-export'!$B$7:$B$15,0))="","",INDEX('Disagg.1A_import-export'!M$7:M$15,MATCH($A71,'Disagg.1A_import-export'!$B$7:$B$15,0))),""))</f>
        <v/>
      </c>
      <c r="I71" s="1054" t="str">
        <f>IF(B71="","",IFERROR(IF(INDEX('Disagg.1A_import-export'!N$7:N$15,MATCH($A71,'Disagg.1A_import-export'!$B$7:$B$15,0))="","",INDEX('Disagg.1A_import-export'!N$7:N$15,MATCH($A71,'Disagg.1A_import-export'!$B$7:$B$15,0))),""))</f>
        <v/>
      </c>
      <c r="J71" s="1054" t="str">
        <f>IF(B71="","",IFERROR(IF(INDEX('Disagg.1A_import-export'!AC$7:AC$15,MATCH($A71,'Disagg.1A_import-export'!$B$7:$B$15,0))="","",INDEX('Disagg.1A_import-export'!AC$7:AC$15,MATCH($A71,'Disagg.1A_import-export'!$B$7:$B$15,0))),""))</f>
        <v/>
      </c>
      <c r="K71" s="1160"/>
      <c r="L71" s="1060"/>
      <c r="M71" s="1060"/>
      <c r="N71" s="1061"/>
      <c r="O71" s="1158"/>
      <c r="P71" s="1060"/>
      <c r="Q71" s="1060"/>
      <c r="R71" s="1061"/>
      <c r="S71" s="1158"/>
      <c r="T71" s="1060"/>
      <c r="U71" s="1318"/>
      <c r="V71" s="1316"/>
    </row>
    <row r="72" spans="1:22" ht="15.75" thickBot="1" x14ac:dyDescent="0.25">
      <c r="A72" s="1027" t="str">
        <f>IFERROR(IF(INDEX(ImpactDisaglist,MATCH(0,INDEX(COUNTIF(A$10:A71,ImpactDisaglist),0,0),0))&lt;&gt;"",INDEX(ImpactDisaglist,MATCH(0,INDEX(COUNTIF(A$10:A71,ImpactDisaglist),0,0),0)),INDEX(OutcomeDisaglist,MATCH(0,INDEX(COUNTIF(A$10:A71,OutcomeDisaglist),0,0),0))),"")</f>
        <v/>
      </c>
      <c r="B72" s="1053" t="str">
        <f>IFERROR(INDEX('Disagg.1A_import-export'!D$7:D$202,MATCH($A72,'Disagg.1A_import-export'!$B$7:$B$202,0)),"")</f>
        <v/>
      </c>
      <c r="C72" s="1054" t="str">
        <f>IF(B72="","",IFERROR(INDEX('Disagg.1A_import-export'!E$7:E$15,MATCH($A72,'Disagg.1A_import-export'!$B$7:$B$15,0)),""))</f>
        <v/>
      </c>
      <c r="D72" s="1054" t="str">
        <f>IF(B72="","",IFERROR(IF(INDEX('Disagg.1A_import-export'!I$7:I$15,MATCH($A72,'Disagg.1A_import-export'!$B$7:$B$15,0))="","",INDEX('Disagg.1A_import-export'!I$7:I$15,MATCH($A72,'Disagg.1A_import-export'!$B$7:$B$15,0))),""))</f>
        <v/>
      </c>
      <c r="E72" s="1054" t="str">
        <f>IF(B72="","",IFERROR(IF(INDEX('Disagg.1A_import-export'!J$7:J$15,MATCH($A72,'Disagg.1A_import-export'!$B$7:$B$15,0))="","",INDEX('Disagg.1A_import-export'!J$7:J$15,MATCH($A72,'Disagg.1A_import-export'!$B$7:$B$15,0))),""))</f>
        <v/>
      </c>
      <c r="F72" s="1054" t="str">
        <f>IF(B72="","",IFERROR(IF(INDEX('Disagg.1A_import-export'!K$7:K$15,MATCH($A72,'Disagg.1A_import-export'!$B$7:$B$15,0))="","",INDEX('Disagg.1A_import-export'!K$7:K$15,MATCH($A72,'Disagg.1A_import-export'!$B$7:$B$15,0))),""))</f>
        <v/>
      </c>
      <c r="G72" s="1054" t="str">
        <f>IF(B72="","",IFERROR(IF(INDEX('Disagg.1A_import-export'!L$7:L$15,MATCH($A72,'Disagg.1A_import-export'!$B$7:$B$15,0))="","",INDEX('Disagg.1A_import-export'!L$7:L$15,MATCH($A72,'Disagg.1A_import-export'!$B$7:$B$15,0))),""))</f>
        <v/>
      </c>
      <c r="H72" s="1054" t="str">
        <f>IF(B72="","",IFERROR(IF(INDEX('Disagg.1A_import-export'!M$7:M$15,MATCH($A72,'Disagg.1A_import-export'!$B$7:$B$15,0))="","",INDEX('Disagg.1A_import-export'!M$7:M$15,MATCH($A72,'Disagg.1A_import-export'!$B$7:$B$15,0))),""))</f>
        <v/>
      </c>
      <c r="I72" s="1054" t="str">
        <f>IF(B72="","",IFERROR(IF(INDEX('Disagg.1A_import-export'!N$7:N$15,MATCH($A72,'Disagg.1A_import-export'!$B$7:$B$15,0))="","",INDEX('Disagg.1A_import-export'!N$7:N$15,MATCH($A72,'Disagg.1A_import-export'!$B$7:$B$15,0))),""))</f>
        <v/>
      </c>
      <c r="J72" s="1054" t="str">
        <f>IF(B72="","",IFERROR(IF(INDEX('Disagg.1A_import-export'!AC$7:AC$15,MATCH($A72,'Disagg.1A_import-export'!$B$7:$B$15,0))="","",INDEX('Disagg.1A_import-export'!AC$7:AC$15,MATCH($A72,'Disagg.1A_import-export'!$B$7:$B$15,0))),""))</f>
        <v/>
      </c>
      <c r="K72" s="1160"/>
      <c r="L72" s="1060"/>
      <c r="M72" s="1060"/>
      <c r="N72" s="1061"/>
      <c r="O72" s="1158"/>
      <c r="P72" s="1060"/>
      <c r="Q72" s="1060"/>
      <c r="R72" s="1061"/>
      <c r="S72" s="1158"/>
      <c r="T72" s="1060"/>
      <c r="U72" s="1318"/>
      <c r="V72" s="1316"/>
    </row>
    <row r="73" spans="1:22" ht="15.75" thickBot="1" x14ac:dyDescent="0.25">
      <c r="A73" s="1027" t="str">
        <f>IFERROR(IF(INDEX(ImpactDisaglist,MATCH(0,INDEX(COUNTIF(A$10:A72,ImpactDisaglist),0,0),0))&lt;&gt;"",INDEX(ImpactDisaglist,MATCH(0,INDEX(COUNTIF(A$10:A72,ImpactDisaglist),0,0),0)),INDEX(OutcomeDisaglist,MATCH(0,INDEX(COUNTIF(A$10:A72,OutcomeDisaglist),0,0),0))),"")</f>
        <v/>
      </c>
      <c r="B73" s="1053" t="str">
        <f>IFERROR(INDEX('Disagg.1A_import-export'!D$7:D$202,MATCH($A73,'Disagg.1A_import-export'!$B$7:$B$202,0)),"")</f>
        <v/>
      </c>
      <c r="C73" s="1054" t="str">
        <f>IF(B73="","",IFERROR(INDEX('Disagg.1A_import-export'!E$7:E$15,MATCH($A73,'Disagg.1A_import-export'!$B$7:$B$15,0)),""))</f>
        <v/>
      </c>
      <c r="D73" s="1054" t="str">
        <f>IF(B73="","",IFERROR(IF(INDEX('Disagg.1A_import-export'!I$7:I$15,MATCH($A73,'Disagg.1A_import-export'!$B$7:$B$15,0))="","",INDEX('Disagg.1A_import-export'!I$7:I$15,MATCH($A73,'Disagg.1A_import-export'!$B$7:$B$15,0))),""))</f>
        <v/>
      </c>
      <c r="E73" s="1054" t="str">
        <f>IF(B73="","",IFERROR(IF(INDEX('Disagg.1A_import-export'!J$7:J$15,MATCH($A73,'Disagg.1A_import-export'!$B$7:$B$15,0))="","",INDEX('Disagg.1A_import-export'!J$7:J$15,MATCH($A73,'Disagg.1A_import-export'!$B$7:$B$15,0))),""))</f>
        <v/>
      </c>
      <c r="F73" s="1054" t="str">
        <f>IF(B73="","",IFERROR(IF(INDEX('Disagg.1A_import-export'!K$7:K$15,MATCH($A73,'Disagg.1A_import-export'!$B$7:$B$15,0))="","",INDEX('Disagg.1A_import-export'!K$7:K$15,MATCH($A73,'Disagg.1A_import-export'!$B$7:$B$15,0))),""))</f>
        <v/>
      </c>
      <c r="G73" s="1054" t="str">
        <f>IF(B73="","",IFERROR(IF(INDEX('Disagg.1A_import-export'!L$7:L$15,MATCH($A73,'Disagg.1A_import-export'!$B$7:$B$15,0))="","",INDEX('Disagg.1A_import-export'!L$7:L$15,MATCH($A73,'Disagg.1A_import-export'!$B$7:$B$15,0))),""))</f>
        <v/>
      </c>
      <c r="H73" s="1054" t="str">
        <f>IF(B73="","",IFERROR(IF(INDEX('Disagg.1A_import-export'!M$7:M$15,MATCH($A73,'Disagg.1A_import-export'!$B$7:$B$15,0))="","",INDEX('Disagg.1A_import-export'!M$7:M$15,MATCH($A73,'Disagg.1A_import-export'!$B$7:$B$15,0))),""))</f>
        <v/>
      </c>
      <c r="I73" s="1054" t="str">
        <f>IF(B73="","",IFERROR(IF(INDEX('Disagg.1A_import-export'!N$7:N$15,MATCH($A73,'Disagg.1A_import-export'!$B$7:$B$15,0))="","",INDEX('Disagg.1A_import-export'!N$7:N$15,MATCH($A73,'Disagg.1A_import-export'!$B$7:$B$15,0))),""))</f>
        <v/>
      </c>
      <c r="J73" s="1054" t="str">
        <f>IF(B73="","",IFERROR(IF(INDEX('Disagg.1A_import-export'!AC$7:AC$15,MATCH($A73,'Disagg.1A_import-export'!$B$7:$B$15,0))="","",INDEX('Disagg.1A_import-export'!AC$7:AC$15,MATCH($A73,'Disagg.1A_import-export'!$B$7:$B$15,0))),""))</f>
        <v/>
      </c>
      <c r="K73" s="1160"/>
      <c r="L73" s="1060"/>
      <c r="M73" s="1060"/>
      <c r="N73" s="1061"/>
      <c r="O73" s="1158"/>
      <c r="P73" s="1060"/>
      <c r="Q73" s="1060"/>
      <c r="R73" s="1061"/>
      <c r="S73" s="1158"/>
      <c r="T73" s="1060"/>
      <c r="U73" s="1318"/>
      <c r="V73" s="1316"/>
    </row>
    <row r="74" spans="1:22" ht="15.75" thickBot="1" x14ac:dyDescent="0.25">
      <c r="A74" s="1027" t="str">
        <f>IFERROR(IF(INDEX(ImpactDisaglist,MATCH(0,INDEX(COUNTIF(A$10:A73,ImpactDisaglist),0,0),0))&lt;&gt;"",INDEX(ImpactDisaglist,MATCH(0,INDEX(COUNTIF(A$10:A73,ImpactDisaglist),0,0),0)),INDEX(OutcomeDisaglist,MATCH(0,INDEX(COUNTIF(A$10:A73,OutcomeDisaglist),0,0),0))),"")</f>
        <v/>
      </c>
      <c r="B74" s="1053" t="str">
        <f>IFERROR(INDEX('Disagg.1A_import-export'!D$7:D$202,MATCH($A74,'Disagg.1A_import-export'!$B$7:$B$202,0)),"")</f>
        <v/>
      </c>
      <c r="C74" s="1054" t="str">
        <f>IF(B74="","",IFERROR(INDEX('Disagg.1A_import-export'!E$7:E$15,MATCH($A74,'Disagg.1A_import-export'!$B$7:$B$15,0)),""))</f>
        <v/>
      </c>
      <c r="D74" s="1054" t="str">
        <f>IF(B74="","",IFERROR(IF(INDEX('Disagg.1A_import-export'!I$7:I$15,MATCH($A74,'Disagg.1A_import-export'!$B$7:$B$15,0))="","",INDEX('Disagg.1A_import-export'!I$7:I$15,MATCH($A74,'Disagg.1A_import-export'!$B$7:$B$15,0))),""))</f>
        <v/>
      </c>
      <c r="E74" s="1054" t="str">
        <f>IF(B74="","",IFERROR(IF(INDEX('Disagg.1A_import-export'!J$7:J$15,MATCH($A74,'Disagg.1A_import-export'!$B$7:$B$15,0))="","",INDEX('Disagg.1A_import-export'!J$7:J$15,MATCH($A74,'Disagg.1A_import-export'!$B$7:$B$15,0))),""))</f>
        <v/>
      </c>
      <c r="F74" s="1054" t="str">
        <f>IF(B74="","",IFERROR(IF(INDEX('Disagg.1A_import-export'!K$7:K$15,MATCH($A74,'Disagg.1A_import-export'!$B$7:$B$15,0))="","",INDEX('Disagg.1A_import-export'!K$7:K$15,MATCH($A74,'Disagg.1A_import-export'!$B$7:$B$15,0))),""))</f>
        <v/>
      </c>
      <c r="G74" s="1054" t="str">
        <f>IF(B74="","",IFERROR(IF(INDEX('Disagg.1A_import-export'!L$7:L$15,MATCH($A74,'Disagg.1A_import-export'!$B$7:$B$15,0))="","",INDEX('Disagg.1A_import-export'!L$7:L$15,MATCH($A74,'Disagg.1A_import-export'!$B$7:$B$15,0))),""))</f>
        <v/>
      </c>
      <c r="H74" s="1054" t="str">
        <f>IF(B74="","",IFERROR(IF(INDEX('Disagg.1A_import-export'!M$7:M$15,MATCH($A74,'Disagg.1A_import-export'!$B$7:$B$15,0))="","",INDEX('Disagg.1A_import-export'!M$7:M$15,MATCH($A74,'Disagg.1A_import-export'!$B$7:$B$15,0))),""))</f>
        <v/>
      </c>
      <c r="I74" s="1054" t="str">
        <f>IF(B74="","",IFERROR(IF(INDEX('Disagg.1A_import-export'!N$7:N$15,MATCH($A74,'Disagg.1A_import-export'!$B$7:$B$15,0))="","",INDEX('Disagg.1A_import-export'!N$7:N$15,MATCH($A74,'Disagg.1A_import-export'!$B$7:$B$15,0))),""))</f>
        <v/>
      </c>
      <c r="J74" s="1054" t="str">
        <f>IF(B74="","",IFERROR(IF(INDEX('Disagg.1A_import-export'!AC$7:AC$15,MATCH($A74,'Disagg.1A_import-export'!$B$7:$B$15,0))="","",INDEX('Disagg.1A_import-export'!AC$7:AC$15,MATCH($A74,'Disagg.1A_import-export'!$B$7:$B$15,0))),""))</f>
        <v/>
      </c>
      <c r="K74" s="1160"/>
      <c r="L74" s="1060"/>
      <c r="M74" s="1060"/>
      <c r="N74" s="1061"/>
      <c r="O74" s="1158"/>
      <c r="P74" s="1060"/>
      <c r="Q74" s="1060"/>
      <c r="R74" s="1061"/>
      <c r="S74" s="1158"/>
      <c r="T74" s="1060"/>
      <c r="U74" s="1318"/>
      <c r="V74" s="1316"/>
    </row>
    <row r="75" spans="1:22" ht="15.75" thickBot="1" x14ac:dyDescent="0.25">
      <c r="A75" s="1027" t="str">
        <f>IFERROR(IF(INDEX(ImpactDisaglist,MATCH(0,INDEX(COUNTIF(A$10:A74,ImpactDisaglist),0,0),0))&lt;&gt;"",INDEX(ImpactDisaglist,MATCH(0,INDEX(COUNTIF(A$10:A74,ImpactDisaglist),0,0),0)),INDEX(OutcomeDisaglist,MATCH(0,INDEX(COUNTIF(A$10:A74,OutcomeDisaglist),0,0),0))),"")</f>
        <v/>
      </c>
      <c r="B75" s="1053" t="str">
        <f>IFERROR(INDEX('Disagg.1A_import-export'!D$7:D$202,MATCH($A75,'Disagg.1A_import-export'!$B$7:$B$202,0)),"")</f>
        <v/>
      </c>
      <c r="C75" s="1054" t="str">
        <f>IF(B75="","",IFERROR(INDEX('Disagg.1A_import-export'!E$7:E$15,MATCH($A75,'Disagg.1A_import-export'!$B$7:$B$15,0)),""))</f>
        <v/>
      </c>
      <c r="D75" s="1054" t="str">
        <f>IF(B75="","",IFERROR(IF(INDEX('Disagg.1A_import-export'!I$7:I$15,MATCH($A75,'Disagg.1A_import-export'!$B$7:$B$15,0))="","",INDEX('Disagg.1A_import-export'!I$7:I$15,MATCH($A75,'Disagg.1A_import-export'!$B$7:$B$15,0))),""))</f>
        <v/>
      </c>
      <c r="E75" s="1054" t="str">
        <f>IF(B75="","",IFERROR(IF(INDEX('Disagg.1A_import-export'!J$7:J$15,MATCH($A75,'Disagg.1A_import-export'!$B$7:$B$15,0))="","",INDEX('Disagg.1A_import-export'!J$7:J$15,MATCH($A75,'Disagg.1A_import-export'!$B$7:$B$15,0))),""))</f>
        <v/>
      </c>
      <c r="F75" s="1054" t="str">
        <f>IF(B75="","",IFERROR(IF(INDEX('Disagg.1A_import-export'!K$7:K$15,MATCH($A75,'Disagg.1A_import-export'!$B$7:$B$15,0))="","",INDEX('Disagg.1A_import-export'!K$7:K$15,MATCH($A75,'Disagg.1A_import-export'!$B$7:$B$15,0))),""))</f>
        <v/>
      </c>
      <c r="G75" s="1054" t="str">
        <f>IF(B75="","",IFERROR(IF(INDEX('Disagg.1A_import-export'!L$7:L$15,MATCH($A75,'Disagg.1A_import-export'!$B$7:$B$15,0))="","",INDEX('Disagg.1A_import-export'!L$7:L$15,MATCH($A75,'Disagg.1A_import-export'!$B$7:$B$15,0))),""))</f>
        <v/>
      </c>
      <c r="H75" s="1054" t="str">
        <f>IF(B75="","",IFERROR(IF(INDEX('Disagg.1A_import-export'!M$7:M$15,MATCH($A75,'Disagg.1A_import-export'!$B$7:$B$15,0))="","",INDEX('Disagg.1A_import-export'!M$7:M$15,MATCH($A75,'Disagg.1A_import-export'!$B$7:$B$15,0))),""))</f>
        <v/>
      </c>
      <c r="I75" s="1054" t="str">
        <f>IF(B75="","",IFERROR(IF(INDEX('Disagg.1A_import-export'!N$7:N$15,MATCH($A75,'Disagg.1A_import-export'!$B$7:$B$15,0))="","",INDEX('Disagg.1A_import-export'!N$7:N$15,MATCH($A75,'Disagg.1A_import-export'!$B$7:$B$15,0))),""))</f>
        <v/>
      </c>
      <c r="J75" s="1054" t="str">
        <f>IF(B75="","",IFERROR(IF(INDEX('Disagg.1A_import-export'!AC$7:AC$15,MATCH($A75,'Disagg.1A_import-export'!$B$7:$B$15,0))="","",INDEX('Disagg.1A_import-export'!AC$7:AC$15,MATCH($A75,'Disagg.1A_import-export'!$B$7:$B$15,0))),""))</f>
        <v/>
      </c>
      <c r="K75" s="1160"/>
      <c r="L75" s="1060"/>
      <c r="M75" s="1060"/>
      <c r="N75" s="1061"/>
      <c r="O75" s="1158"/>
      <c r="P75" s="1060"/>
      <c r="Q75" s="1060"/>
      <c r="R75" s="1061"/>
      <c r="S75" s="1158"/>
      <c r="T75" s="1060"/>
      <c r="U75" s="1318"/>
      <c r="V75" s="1316"/>
    </row>
    <row r="76" spans="1:22" ht="15.75" thickBot="1" x14ac:dyDescent="0.25">
      <c r="A76" s="1027" t="str">
        <f>IFERROR(IF(INDEX(ImpactDisaglist,MATCH(0,INDEX(COUNTIF(A$10:A75,ImpactDisaglist),0,0),0))&lt;&gt;"",INDEX(ImpactDisaglist,MATCH(0,INDEX(COUNTIF(A$10:A75,ImpactDisaglist),0,0),0)),INDEX(OutcomeDisaglist,MATCH(0,INDEX(COUNTIF(A$10:A75,OutcomeDisaglist),0,0),0))),"")</f>
        <v/>
      </c>
      <c r="B76" s="1053" t="str">
        <f>IFERROR(INDEX('Disagg.1A_import-export'!D$7:D$202,MATCH($A76,'Disagg.1A_import-export'!$B$7:$B$202,0)),"")</f>
        <v/>
      </c>
      <c r="C76" s="1054" t="str">
        <f>IF(B76="","",IFERROR(INDEX('Disagg.1A_import-export'!E$7:E$15,MATCH($A76,'Disagg.1A_import-export'!$B$7:$B$15,0)),""))</f>
        <v/>
      </c>
      <c r="D76" s="1054" t="str">
        <f>IF(B76="","",IFERROR(IF(INDEX('Disagg.1A_import-export'!I$7:I$15,MATCH($A76,'Disagg.1A_import-export'!$B$7:$B$15,0))="","",INDEX('Disagg.1A_import-export'!I$7:I$15,MATCH($A76,'Disagg.1A_import-export'!$B$7:$B$15,0))),""))</f>
        <v/>
      </c>
      <c r="E76" s="1054" t="str">
        <f>IF(B76="","",IFERROR(IF(INDEX('Disagg.1A_import-export'!J$7:J$15,MATCH($A76,'Disagg.1A_import-export'!$B$7:$B$15,0))="","",INDEX('Disagg.1A_import-export'!J$7:J$15,MATCH($A76,'Disagg.1A_import-export'!$B$7:$B$15,0))),""))</f>
        <v/>
      </c>
      <c r="F76" s="1054" t="str">
        <f>IF(B76="","",IFERROR(IF(INDEX('Disagg.1A_import-export'!K$7:K$15,MATCH($A76,'Disagg.1A_import-export'!$B$7:$B$15,0))="","",INDEX('Disagg.1A_import-export'!K$7:K$15,MATCH($A76,'Disagg.1A_import-export'!$B$7:$B$15,0))),""))</f>
        <v/>
      </c>
      <c r="G76" s="1054" t="str">
        <f>IF(B76="","",IFERROR(IF(INDEX('Disagg.1A_import-export'!L$7:L$15,MATCH($A76,'Disagg.1A_import-export'!$B$7:$B$15,0))="","",INDEX('Disagg.1A_import-export'!L$7:L$15,MATCH($A76,'Disagg.1A_import-export'!$B$7:$B$15,0))),""))</f>
        <v/>
      </c>
      <c r="H76" s="1054" t="str">
        <f>IF(B76="","",IFERROR(IF(INDEX('Disagg.1A_import-export'!M$7:M$15,MATCH($A76,'Disagg.1A_import-export'!$B$7:$B$15,0))="","",INDEX('Disagg.1A_import-export'!M$7:M$15,MATCH($A76,'Disagg.1A_import-export'!$B$7:$B$15,0))),""))</f>
        <v/>
      </c>
      <c r="I76" s="1054" t="str">
        <f>IF(B76="","",IFERROR(IF(INDEX('Disagg.1A_import-export'!N$7:N$15,MATCH($A76,'Disagg.1A_import-export'!$B$7:$B$15,0))="","",INDEX('Disagg.1A_import-export'!N$7:N$15,MATCH($A76,'Disagg.1A_import-export'!$B$7:$B$15,0))),""))</f>
        <v/>
      </c>
      <c r="J76" s="1054" t="str">
        <f>IF(B76="","",IFERROR(IF(INDEX('Disagg.1A_import-export'!AC$7:AC$15,MATCH($A76,'Disagg.1A_import-export'!$B$7:$B$15,0))="","",INDEX('Disagg.1A_import-export'!AC$7:AC$15,MATCH($A76,'Disagg.1A_import-export'!$B$7:$B$15,0))),""))</f>
        <v/>
      </c>
      <c r="K76" s="1160"/>
      <c r="L76" s="1060"/>
      <c r="M76" s="1060"/>
      <c r="N76" s="1061"/>
      <c r="O76" s="1158"/>
      <c r="P76" s="1060"/>
      <c r="Q76" s="1060"/>
      <c r="R76" s="1061"/>
      <c r="S76" s="1158"/>
      <c r="T76" s="1060"/>
      <c r="U76" s="1318"/>
      <c r="V76" s="1316"/>
    </row>
    <row r="77" spans="1:22" ht="15.75" thickBot="1" x14ac:dyDescent="0.25">
      <c r="A77" s="1027" t="str">
        <f>IFERROR(IF(INDEX(ImpactDisaglist,MATCH(0,INDEX(COUNTIF(A$10:A76,ImpactDisaglist),0,0),0))&lt;&gt;"",INDEX(ImpactDisaglist,MATCH(0,INDEX(COUNTIF(A$10:A76,ImpactDisaglist),0,0),0)),INDEX(OutcomeDisaglist,MATCH(0,INDEX(COUNTIF(A$10:A76,OutcomeDisaglist),0,0),0))),"")</f>
        <v/>
      </c>
      <c r="B77" s="1053" t="str">
        <f>IFERROR(INDEX('Disagg.1A_import-export'!D$7:D$202,MATCH($A77,'Disagg.1A_import-export'!$B$7:$B$202,0)),"")</f>
        <v/>
      </c>
      <c r="C77" s="1054" t="str">
        <f>IF(B77="","",IFERROR(INDEX('Disagg.1A_import-export'!E$7:E$15,MATCH($A77,'Disagg.1A_import-export'!$B$7:$B$15,0)),""))</f>
        <v/>
      </c>
      <c r="D77" s="1054" t="str">
        <f>IF(B77="","",IFERROR(IF(INDEX('Disagg.1A_import-export'!I$7:I$15,MATCH($A77,'Disagg.1A_import-export'!$B$7:$B$15,0))="","",INDEX('Disagg.1A_import-export'!I$7:I$15,MATCH($A77,'Disagg.1A_import-export'!$B$7:$B$15,0))),""))</f>
        <v/>
      </c>
      <c r="E77" s="1054" t="str">
        <f>IF(B77="","",IFERROR(IF(INDEX('Disagg.1A_import-export'!J$7:J$15,MATCH($A77,'Disagg.1A_import-export'!$B$7:$B$15,0))="","",INDEX('Disagg.1A_import-export'!J$7:J$15,MATCH($A77,'Disagg.1A_import-export'!$B$7:$B$15,0))),""))</f>
        <v/>
      </c>
      <c r="F77" s="1054" t="str">
        <f>IF(B77="","",IFERROR(IF(INDEX('Disagg.1A_import-export'!K$7:K$15,MATCH($A77,'Disagg.1A_import-export'!$B$7:$B$15,0))="","",INDEX('Disagg.1A_import-export'!K$7:K$15,MATCH($A77,'Disagg.1A_import-export'!$B$7:$B$15,0))),""))</f>
        <v/>
      </c>
      <c r="G77" s="1054" t="str">
        <f>IF(B77="","",IFERROR(IF(INDEX('Disagg.1A_import-export'!L$7:L$15,MATCH($A77,'Disagg.1A_import-export'!$B$7:$B$15,0))="","",INDEX('Disagg.1A_import-export'!L$7:L$15,MATCH($A77,'Disagg.1A_import-export'!$B$7:$B$15,0))),""))</f>
        <v/>
      </c>
      <c r="H77" s="1054" t="str">
        <f>IF(B77="","",IFERROR(IF(INDEX('Disagg.1A_import-export'!M$7:M$15,MATCH($A77,'Disagg.1A_import-export'!$B$7:$B$15,0))="","",INDEX('Disagg.1A_import-export'!M$7:M$15,MATCH($A77,'Disagg.1A_import-export'!$B$7:$B$15,0))),""))</f>
        <v/>
      </c>
      <c r="I77" s="1054" t="str">
        <f>IF(B77="","",IFERROR(IF(INDEX('Disagg.1A_import-export'!N$7:N$15,MATCH($A77,'Disagg.1A_import-export'!$B$7:$B$15,0))="","",INDEX('Disagg.1A_import-export'!N$7:N$15,MATCH($A77,'Disagg.1A_import-export'!$B$7:$B$15,0))),""))</f>
        <v/>
      </c>
      <c r="J77" s="1054" t="str">
        <f>IF(B77="","",IFERROR(IF(INDEX('Disagg.1A_import-export'!AC$7:AC$15,MATCH($A77,'Disagg.1A_import-export'!$B$7:$B$15,0))="","",INDEX('Disagg.1A_import-export'!AC$7:AC$15,MATCH($A77,'Disagg.1A_import-export'!$B$7:$B$15,0))),""))</f>
        <v/>
      </c>
      <c r="K77" s="1160"/>
      <c r="L77" s="1060"/>
      <c r="M77" s="1060"/>
      <c r="N77" s="1061"/>
      <c r="O77" s="1158"/>
      <c r="P77" s="1060"/>
      <c r="Q77" s="1060"/>
      <c r="R77" s="1061"/>
      <c r="S77" s="1158"/>
      <c r="T77" s="1060"/>
      <c r="U77" s="1318"/>
      <c r="V77" s="1316"/>
    </row>
    <row r="78" spans="1:22" ht="15.75" thickBot="1" x14ac:dyDescent="0.25">
      <c r="A78" s="1027" t="str">
        <f>IFERROR(IF(INDEX(ImpactDisaglist,MATCH(0,INDEX(COUNTIF(A$10:A77,ImpactDisaglist),0,0),0))&lt;&gt;"",INDEX(ImpactDisaglist,MATCH(0,INDEX(COUNTIF(A$10:A77,ImpactDisaglist),0,0),0)),INDEX(OutcomeDisaglist,MATCH(0,INDEX(COUNTIF(A$10:A77,OutcomeDisaglist),0,0),0))),"")</f>
        <v/>
      </c>
      <c r="B78" s="1053" t="str">
        <f>IFERROR(INDEX('Disagg.1A_import-export'!D$7:D$202,MATCH($A78,'Disagg.1A_import-export'!$B$7:$B$202,0)),"")</f>
        <v/>
      </c>
      <c r="C78" s="1054" t="str">
        <f>IF(B78="","",IFERROR(INDEX('Disagg.1A_import-export'!E$7:E$15,MATCH($A78,'Disagg.1A_import-export'!$B$7:$B$15,0)),""))</f>
        <v/>
      </c>
      <c r="D78" s="1054" t="str">
        <f>IF(B78="","",IFERROR(IF(INDEX('Disagg.1A_import-export'!I$7:I$15,MATCH($A78,'Disagg.1A_import-export'!$B$7:$B$15,0))="","",INDEX('Disagg.1A_import-export'!I$7:I$15,MATCH($A78,'Disagg.1A_import-export'!$B$7:$B$15,0))),""))</f>
        <v/>
      </c>
      <c r="E78" s="1054" t="str">
        <f>IF(B78="","",IFERROR(IF(INDEX('Disagg.1A_import-export'!J$7:J$15,MATCH($A78,'Disagg.1A_import-export'!$B$7:$B$15,0))="","",INDEX('Disagg.1A_import-export'!J$7:J$15,MATCH($A78,'Disagg.1A_import-export'!$B$7:$B$15,0))),""))</f>
        <v/>
      </c>
      <c r="F78" s="1054" t="str">
        <f>IF(B78="","",IFERROR(IF(INDEX('Disagg.1A_import-export'!K$7:K$15,MATCH($A78,'Disagg.1A_import-export'!$B$7:$B$15,0))="","",INDEX('Disagg.1A_import-export'!K$7:K$15,MATCH($A78,'Disagg.1A_import-export'!$B$7:$B$15,0))),""))</f>
        <v/>
      </c>
      <c r="G78" s="1054" t="str">
        <f>IF(B78="","",IFERROR(IF(INDEX('Disagg.1A_import-export'!L$7:L$15,MATCH($A78,'Disagg.1A_import-export'!$B$7:$B$15,0))="","",INDEX('Disagg.1A_import-export'!L$7:L$15,MATCH($A78,'Disagg.1A_import-export'!$B$7:$B$15,0))),""))</f>
        <v/>
      </c>
      <c r="H78" s="1054" t="str">
        <f>IF(B78="","",IFERROR(IF(INDEX('Disagg.1A_import-export'!M$7:M$15,MATCH($A78,'Disagg.1A_import-export'!$B$7:$B$15,0))="","",INDEX('Disagg.1A_import-export'!M$7:M$15,MATCH($A78,'Disagg.1A_import-export'!$B$7:$B$15,0))),""))</f>
        <v/>
      </c>
      <c r="I78" s="1054" t="str">
        <f>IF(B78="","",IFERROR(IF(INDEX('Disagg.1A_import-export'!N$7:N$15,MATCH($A78,'Disagg.1A_import-export'!$B$7:$B$15,0))="","",INDEX('Disagg.1A_import-export'!N$7:N$15,MATCH($A78,'Disagg.1A_import-export'!$B$7:$B$15,0))),""))</f>
        <v/>
      </c>
      <c r="J78" s="1054" t="str">
        <f>IF(B78="","",IFERROR(IF(INDEX('Disagg.1A_import-export'!AC$7:AC$15,MATCH($A78,'Disagg.1A_import-export'!$B$7:$B$15,0))="","",INDEX('Disagg.1A_import-export'!AC$7:AC$15,MATCH($A78,'Disagg.1A_import-export'!$B$7:$B$15,0))),""))</f>
        <v/>
      </c>
      <c r="K78" s="1160"/>
      <c r="L78" s="1060"/>
      <c r="M78" s="1060"/>
      <c r="N78" s="1061"/>
      <c r="O78" s="1158"/>
      <c r="P78" s="1060"/>
      <c r="Q78" s="1060"/>
      <c r="R78" s="1061"/>
      <c r="S78" s="1158"/>
      <c r="T78" s="1060"/>
      <c r="U78" s="1318"/>
      <c r="V78" s="1316"/>
    </row>
    <row r="79" spans="1:22" ht="15.75" thickBot="1" x14ac:dyDescent="0.25">
      <c r="A79" s="1027" t="str">
        <f>IFERROR(IF(INDEX(ImpactDisaglist,MATCH(0,INDEX(COUNTIF(A$10:A78,ImpactDisaglist),0,0),0))&lt;&gt;"",INDEX(ImpactDisaglist,MATCH(0,INDEX(COUNTIF(A$10:A78,ImpactDisaglist),0,0),0)),INDEX(OutcomeDisaglist,MATCH(0,INDEX(COUNTIF(A$10:A78,OutcomeDisaglist),0,0),0))),"")</f>
        <v/>
      </c>
      <c r="B79" s="1053" t="str">
        <f>IFERROR(INDEX('Disagg.1A_import-export'!D$7:D$202,MATCH($A79,'Disagg.1A_import-export'!$B$7:$B$202,0)),"")</f>
        <v/>
      </c>
      <c r="C79" s="1054" t="str">
        <f>IF(B79="","",IFERROR(INDEX('Disagg.1A_import-export'!E$7:E$15,MATCH($A79,'Disagg.1A_import-export'!$B$7:$B$15,0)),""))</f>
        <v/>
      </c>
      <c r="D79" s="1054" t="str">
        <f>IF(B79="","",IFERROR(IF(INDEX('Disagg.1A_import-export'!I$7:I$15,MATCH($A79,'Disagg.1A_import-export'!$B$7:$B$15,0))="","",INDEX('Disagg.1A_import-export'!I$7:I$15,MATCH($A79,'Disagg.1A_import-export'!$B$7:$B$15,0))),""))</f>
        <v/>
      </c>
      <c r="E79" s="1054" t="str">
        <f>IF(B79="","",IFERROR(IF(INDEX('Disagg.1A_import-export'!J$7:J$15,MATCH($A79,'Disagg.1A_import-export'!$B$7:$B$15,0))="","",INDEX('Disagg.1A_import-export'!J$7:J$15,MATCH($A79,'Disagg.1A_import-export'!$B$7:$B$15,0))),""))</f>
        <v/>
      </c>
      <c r="F79" s="1054" t="str">
        <f>IF(B79="","",IFERROR(IF(INDEX('Disagg.1A_import-export'!K$7:K$15,MATCH($A79,'Disagg.1A_import-export'!$B$7:$B$15,0))="","",INDEX('Disagg.1A_import-export'!K$7:K$15,MATCH($A79,'Disagg.1A_import-export'!$B$7:$B$15,0))),""))</f>
        <v/>
      </c>
      <c r="G79" s="1054" t="str">
        <f>IF(B79="","",IFERROR(IF(INDEX('Disagg.1A_import-export'!L$7:L$15,MATCH($A79,'Disagg.1A_import-export'!$B$7:$B$15,0))="","",INDEX('Disagg.1A_import-export'!L$7:L$15,MATCH($A79,'Disagg.1A_import-export'!$B$7:$B$15,0))),""))</f>
        <v/>
      </c>
      <c r="H79" s="1054" t="str">
        <f>IF(B79="","",IFERROR(IF(INDEX('Disagg.1A_import-export'!M$7:M$15,MATCH($A79,'Disagg.1A_import-export'!$B$7:$B$15,0))="","",INDEX('Disagg.1A_import-export'!M$7:M$15,MATCH($A79,'Disagg.1A_import-export'!$B$7:$B$15,0))),""))</f>
        <v/>
      </c>
      <c r="I79" s="1054" t="str">
        <f>IF(B79="","",IFERROR(IF(INDEX('Disagg.1A_import-export'!N$7:N$15,MATCH($A79,'Disagg.1A_import-export'!$B$7:$B$15,0))="","",INDEX('Disagg.1A_import-export'!N$7:N$15,MATCH($A79,'Disagg.1A_import-export'!$B$7:$B$15,0))),""))</f>
        <v/>
      </c>
      <c r="J79" s="1054" t="str">
        <f>IF(B79="","",IFERROR(IF(INDEX('Disagg.1A_import-export'!AC$7:AC$15,MATCH($A79,'Disagg.1A_import-export'!$B$7:$B$15,0))="","",INDEX('Disagg.1A_import-export'!AC$7:AC$15,MATCH($A79,'Disagg.1A_import-export'!$B$7:$B$15,0))),""))</f>
        <v/>
      </c>
      <c r="K79" s="1160"/>
      <c r="L79" s="1060"/>
      <c r="M79" s="1060"/>
      <c r="N79" s="1061"/>
      <c r="O79" s="1158"/>
      <c r="P79" s="1060"/>
      <c r="Q79" s="1060"/>
      <c r="R79" s="1061"/>
      <c r="S79" s="1158"/>
      <c r="T79" s="1060"/>
      <c r="U79" s="1318"/>
      <c r="V79" s="1316"/>
    </row>
    <row r="80" spans="1:22" ht="15.75" thickBot="1" x14ac:dyDescent="0.25">
      <c r="A80" s="1027" t="str">
        <f>IFERROR(IF(INDEX(ImpactDisaglist,MATCH(0,INDEX(COUNTIF(A$10:A79,ImpactDisaglist),0,0),0))&lt;&gt;"",INDEX(ImpactDisaglist,MATCH(0,INDEX(COUNTIF(A$10:A79,ImpactDisaglist),0,0),0)),INDEX(OutcomeDisaglist,MATCH(0,INDEX(COUNTIF(A$10:A79,OutcomeDisaglist),0,0),0))),"")</f>
        <v/>
      </c>
      <c r="B80" s="1053" t="str">
        <f>IFERROR(INDEX('Disagg.1A_import-export'!D$7:D$202,MATCH($A80,'Disagg.1A_import-export'!$B$7:$B$202,0)),"")</f>
        <v/>
      </c>
      <c r="C80" s="1054" t="str">
        <f>IF(B80="","",IFERROR(INDEX('Disagg.1A_import-export'!E$7:E$15,MATCH($A80,'Disagg.1A_import-export'!$B$7:$B$15,0)),""))</f>
        <v/>
      </c>
      <c r="D80" s="1054" t="str">
        <f>IF(B80="","",IFERROR(IF(INDEX('Disagg.1A_import-export'!I$7:I$15,MATCH($A80,'Disagg.1A_import-export'!$B$7:$B$15,0))="","",INDEX('Disagg.1A_import-export'!I$7:I$15,MATCH($A80,'Disagg.1A_import-export'!$B$7:$B$15,0))),""))</f>
        <v/>
      </c>
      <c r="E80" s="1054" t="str">
        <f>IF(B80="","",IFERROR(IF(INDEX('Disagg.1A_import-export'!J$7:J$15,MATCH($A80,'Disagg.1A_import-export'!$B$7:$B$15,0))="","",INDEX('Disagg.1A_import-export'!J$7:J$15,MATCH($A80,'Disagg.1A_import-export'!$B$7:$B$15,0))),""))</f>
        <v/>
      </c>
      <c r="F80" s="1054" t="str">
        <f>IF(B80="","",IFERROR(IF(INDEX('Disagg.1A_import-export'!K$7:K$15,MATCH($A80,'Disagg.1A_import-export'!$B$7:$B$15,0))="","",INDEX('Disagg.1A_import-export'!K$7:K$15,MATCH($A80,'Disagg.1A_import-export'!$B$7:$B$15,0))),""))</f>
        <v/>
      </c>
      <c r="G80" s="1054" t="str">
        <f>IF(B80="","",IFERROR(IF(INDEX('Disagg.1A_import-export'!L$7:L$15,MATCH($A80,'Disagg.1A_import-export'!$B$7:$B$15,0))="","",INDEX('Disagg.1A_import-export'!L$7:L$15,MATCH($A80,'Disagg.1A_import-export'!$B$7:$B$15,0))),""))</f>
        <v/>
      </c>
      <c r="H80" s="1054" t="str">
        <f>IF(B80="","",IFERROR(IF(INDEX('Disagg.1A_import-export'!M$7:M$15,MATCH($A80,'Disagg.1A_import-export'!$B$7:$B$15,0))="","",INDEX('Disagg.1A_import-export'!M$7:M$15,MATCH($A80,'Disagg.1A_import-export'!$B$7:$B$15,0))),""))</f>
        <v/>
      </c>
      <c r="I80" s="1054" t="str">
        <f>IF(B80="","",IFERROR(IF(INDEX('Disagg.1A_import-export'!N$7:N$15,MATCH($A80,'Disagg.1A_import-export'!$B$7:$B$15,0))="","",INDEX('Disagg.1A_import-export'!N$7:N$15,MATCH($A80,'Disagg.1A_import-export'!$B$7:$B$15,0))),""))</f>
        <v/>
      </c>
      <c r="J80" s="1054" t="str">
        <f>IF(B80="","",IFERROR(IF(INDEX('Disagg.1A_import-export'!AC$7:AC$15,MATCH($A80,'Disagg.1A_import-export'!$B$7:$B$15,0))="","",INDEX('Disagg.1A_import-export'!AC$7:AC$15,MATCH($A80,'Disagg.1A_import-export'!$B$7:$B$15,0))),""))</f>
        <v/>
      </c>
      <c r="K80" s="1160"/>
      <c r="L80" s="1060"/>
      <c r="M80" s="1060"/>
      <c r="N80" s="1061"/>
      <c r="O80" s="1158"/>
      <c r="P80" s="1060"/>
      <c r="Q80" s="1060"/>
      <c r="R80" s="1061"/>
      <c r="S80" s="1158"/>
      <c r="T80" s="1060"/>
      <c r="U80" s="1318"/>
      <c r="V80" s="1316"/>
    </row>
    <row r="81" spans="1:22" ht="15.75" thickBot="1" x14ac:dyDescent="0.25">
      <c r="A81" s="1027" t="str">
        <f>IFERROR(IF(INDEX(ImpactDisaglist,MATCH(0,INDEX(COUNTIF(A$10:A80,ImpactDisaglist),0,0),0))&lt;&gt;"",INDEX(ImpactDisaglist,MATCH(0,INDEX(COUNTIF(A$10:A80,ImpactDisaglist),0,0),0)),INDEX(OutcomeDisaglist,MATCH(0,INDEX(COUNTIF(A$10:A80,OutcomeDisaglist),0,0),0))),"")</f>
        <v/>
      </c>
      <c r="B81" s="1053" t="str">
        <f>IFERROR(INDEX('Disagg.1A_import-export'!D$7:D$202,MATCH($A81,'Disagg.1A_import-export'!$B$7:$B$202,0)),"")</f>
        <v/>
      </c>
      <c r="C81" s="1054" t="str">
        <f>IF(B81="","",IFERROR(INDEX('Disagg.1A_import-export'!E$7:E$15,MATCH($A81,'Disagg.1A_import-export'!$B$7:$B$15,0)),""))</f>
        <v/>
      </c>
      <c r="D81" s="1054" t="str">
        <f>IF(B81="","",IFERROR(IF(INDEX('Disagg.1A_import-export'!I$7:I$15,MATCH($A81,'Disagg.1A_import-export'!$B$7:$B$15,0))="","",INDEX('Disagg.1A_import-export'!I$7:I$15,MATCH($A81,'Disagg.1A_import-export'!$B$7:$B$15,0))),""))</f>
        <v/>
      </c>
      <c r="E81" s="1054" t="str">
        <f>IF(B81="","",IFERROR(IF(INDEX('Disagg.1A_import-export'!J$7:J$15,MATCH($A81,'Disagg.1A_import-export'!$B$7:$B$15,0))="","",INDEX('Disagg.1A_import-export'!J$7:J$15,MATCH($A81,'Disagg.1A_import-export'!$B$7:$B$15,0))),""))</f>
        <v/>
      </c>
      <c r="F81" s="1054" t="str">
        <f>IF(B81="","",IFERROR(IF(INDEX('Disagg.1A_import-export'!K$7:K$15,MATCH($A81,'Disagg.1A_import-export'!$B$7:$B$15,0))="","",INDEX('Disagg.1A_import-export'!K$7:K$15,MATCH($A81,'Disagg.1A_import-export'!$B$7:$B$15,0))),""))</f>
        <v/>
      </c>
      <c r="G81" s="1054" t="str">
        <f>IF(B81="","",IFERROR(IF(INDEX('Disagg.1A_import-export'!L$7:L$15,MATCH($A81,'Disagg.1A_import-export'!$B$7:$B$15,0))="","",INDEX('Disagg.1A_import-export'!L$7:L$15,MATCH($A81,'Disagg.1A_import-export'!$B$7:$B$15,0))),""))</f>
        <v/>
      </c>
      <c r="H81" s="1054" t="str">
        <f>IF(B81="","",IFERROR(IF(INDEX('Disagg.1A_import-export'!M$7:M$15,MATCH($A81,'Disagg.1A_import-export'!$B$7:$B$15,0))="","",INDEX('Disagg.1A_import-export'!M$7:M$15,MATCH($A81,'Disagg.1A_import-export'!$B$7:$B$15,0))),""))</f>
        <v/>
      </c>
      <c r="I81" s="1054" t="str">
        <f>IF(B81="","",IFERROR(IF(INDEX('Disagg.1A_import-export'!N$7:N$15,MATCH($A81,'Disagg.1A_import-export'!$B$7:$B$15,0))="","",INDEX('Disagg.1A_import-export'!N$7:N$15,MATCH($A81,'Disagg.1A_import-export'!$B$7:$B$15,0))),""))</f>
        <v/>
      </c>
      <c r="J81" s="1054" t="str">
        <f>IF(B81="","",IFERROR(IF(INDEX('Disagg.1A_import-export'!AC$7:AC$15,MATCH($A81,'Disagg.1A_import-export'!$B$7:$B$15,0))="","",INDEX('Disagg.1A_import-export'!AC$7:AC$15,MATCH($A81,'Disagg.1A_import-export'!$B$7:$B$15,0))),""))</f>
        <v/>
      </c>
      <c r="K81" s="1160"/>
      <c r="L81" s="1060"/>
      <c r="M81" s="1060"/>
      <c r="N81" s="1061"/>
      <c r="O81" s="1158"/>
      <c r="P81" s="1060"/>
      <c r="Q81" s="1060"/>
      <c r="R81" s="1061"/>
      <c r="S81" s="1158"/>
      <c r="T81" s="1060"/>
      <c r="U81" s="1318"/>
      <c r="V81" s="1316"/>
    </row>
    <row r="82" spans="1:22" ht="15.75" thickBot="1" x14ac:dyDescent="0.25">
      <c r="A82" s="1027" t="str">
        <f>IFERROR(IF(INDEX(ImpactDisaglist,MATCH(0,INDEX(COUNTIF(A$10:A81,ImpactDisaglist),0,0),0))&lt;&gt;"",INDEX(ImpactDisaglist,MATCH(0,INDEX(COUNTIF(A$10:A81,ImpactDisaglist),0,0),0)),INDEX(OutcomeDisaglist,MATCH(0,INDEX(COUNTIF(A$10:A81,OutcomeDisaglist),0,0),0))),"")</f>
        <v/>
      </c>
      <c r="B82" s="1053" t="str">
        <f>IFERROR(INDEX('Disagg.1A_import-export'!D$7:D$202,MATCH($A82,'Disagg.1A_import-export'!$B$7:$B$202,0)),"")</f>
        <v/>
      </c>
      <c r="C82" s="1054" t="str">
        <f>IF(B82="","",IFERROR(INDEX('Disagg.1A_import-export'!E$7:E$15,MATCH($A82,'Disagg.1A_import-export'!$B$7:$B$15,0)),""))</f>
        <v/>
      </c>
      <c r="D82" s="1054" t="str">
        <f>IF(B82="","",IFERROR(IF(INDEX('Disagg.1A_import-export'!I$7:I$15,MATCH($A82,'Disagg.1A_import-export'!$B$7:$B$15,0))="","",INDEX('Disagg.1A_import-export'!I$7:I$15,MATCH($A82,'Disagg.1A_import-export'!$B$7:$B$15,0))),""))</f>
        <v/>
      </c>
      <c r="E82" s="1054" t="str">
        <f>IF(B82="","",IFERROR(IF(INDEX('Disagg.1A_import-export'!J$7:J$15,MATCH($A82,'Disagg.1A_import-export'!$B$7:$B$15,0))="","",INDEX('Disagg.1A_import-export'!J$7:J$15,MATCH($A82,'Disagg.1A_import-export'!$B$7:$B$15,0))),""))</f>
        <v/>
      </c>
      <c r="F82" s="1054" t="str">
        <f>IF(B82="","",IFERROR(IF(INDEX('Disagg.1A_import-export'!K$7:K$15,MATCH($A82,'Disagg.1A_import-export'!$B$7:$B$15,0))="","",INDEX('Disagg.1A_import-export'!K$7:K$15,MATCH($A82,'Disagg.1A_import-export'!$B$7:$B$15,0))),""))</f>
        <v/>
      </c>
      <c r="G82" s="1054" t="str">
        <f>IF(B82="","",IFERROR(IF(INDEX('Disagg.1A_import-export'!L$7:L$15,MATCH($A82,'Disagg.1A_import-export'!$B$7:$B$15,0))="","",INDEX('Disagg.1A_import-export'!L$7:L$15,MATCH($A82,'Disagg.1A_import-export'!$B$7:$B$15,0))),""))</f>
        <v/>
      </c>
      <c r="H82" s="1054" t="str">
        <f>IF(B82="","",IFERROR(IF(INDEX('Disagg.1A_import-export'!M$7:M$15,MATCH($A82,'Disagg.1A_import-export'!$B$7:$B$15,0))="","",INDEX('Disagg.1A_import-export'!M$7:M$15,MATCH($A82,'Disagg.1A_import-export'!$B$7:$B$15,0))),""))</f>
        <v/>
      </c>
      <c r="I82" s="1054" t="str">
        <f>IF(B82="","",IFERROR(IF(INDEX('Disagg.1A_import-export'!N$7:N$15,MATCH($A82,'Disagg.1A_import-export'!$B$7:$B$15,0))="","",INDEX('Disagg.1A_import-export'!N$7:N$15,MATCH($A82,'Disagg.1A_import-export'!$B$7:$B$15,0))),""))</f>
        <v/>
      </c>
      <c r="J82" s="1054" t="str">
        <f>IF(B82="","",IFERROR(IF(INDEX('Disagg.1A_import-export'!AC$7:AC$15,MATCH($A82,'Disagg.1A_import-export'!$B$7:$B$15,0))="","",INDEX('Disagg.1A_import-export'!AC$7:AC$15,MATCH($A82,'Disagg.1A_import-export'!$B$7:$B$15,0))),""))</f>
        <v/>
      </c>
      <c r="K82" s="1160"/>
      <c r="L82" s="1060"/>
      <c r="M82" s="1060"/>
      <c r="N82" s="1061"/>
      <c r="O82" s="1158"/>
      <c r="P82" s="1060"/>
      <c r="Q82" s="1060"/>
      <c r="R82" s="1061"/>
      <c r="S82" s="1158"/>
      <c r="T82" s="1060"/>
      <c r="U82" s="1318"/>
      <c r="V82" s="1316"/>
    </row>
    <row r="83" spans="1:22" ht="15.75" thickBot="1" x14ac:dyDescent="0.25">
      <c r="A83" s="1027" t="str">
        <f>IFERROR(IF(INDEX(ImpactDisaglist,MATCH(0,INDEX(COUNTIF(A$10:A82,ImpactDisaglist),0,0),0))&lt;&gt;"",INDEX(ImpactDisaglist,MATCH(0,INDEX(COUNTIF(A$10:A82,ImpactDisaglist),0,0),0)),INDEX(OutcomeDisaglist,MATCH(0,INDEX(COUNTIF(A$10:A82,OutcomeDisaglist),0,0),0))),"")</f>
        <v/>
      </c>
      <c r="B83" s="1053" t="str">
        <f>IFERROR(INDEX('Disagg.1A_import-export'!D$7:D$202,MATCH($A83,'Disagg.1A_import-export'!$B$7:$B$202,0)),"")</f>
        <v/>
      </c>
      <c r="C83" s="1054" t="str">
        <f>IF(B83="","",IFERROR(INDEX('Disagg.1A_import-export'!E$7:E$15,MATCH($A83,'Disagg.1A_import-export'!$B$7:$B$15,0)),""))</f>
        <v/>
      </c>
      <c r="D83" s="1054" t="str">
        <f>IF(B83="","",IFERROR(IF(INDEX('Disagg.1A_import-export'!I$7:I$15,MATCH($A83,'Disagg.1A_import-export'!$B$7:$B$15,0))="","",INDEX('Disagg.1A_import-export'!I$7:I$15,MATCH($A83,'Disagg.1A_import-export'!$B$7:$B$15,0))),""))</f>
        <v/>
      </c>
      <c r="E83" s="1054" t="str">
        <f>IF(B83="","",IFERROR(IF(INDEX('Disagg.1A_import-export'!J$7:J$15,MATCH($A83,'Disagg.1A_import-export'!$B$7:$B$15,0))="","",INDEX('Disagg.1A_import-export'!J$7:J$15,MATCH($A83,'Disagg.1A_import-export'!$B$7:$B$15,0))),""))</f>
        <v/>
      </c>
      <c r="F83" s="1054" t="str">
        <f>IF(B83="","",IFERROR(IF(INDEX('Disagg.1A_import-export'!K$7:K$15,MATCH($A83,'Disagg.1A_import-export'!$B$7:$B$15,0))="","",INDEX('Disagg.1A_import-export'!K$7:K$15,MATCH($A83,'Disagg.1A_import-export'!$B$7:$B$15,0))),""))</f>
        <v/>
      </c>
      <c r="G83" s="1054" t="str">
        <f>IF(B83="","",IFERROR(IF(INDEX('Disagg.1A_import-export'!L$7:L$15,MATCH($A83,'Disagg.1A_import-export'!$B$7:$B$15,0))="","",INDEX('Disagg.1A_import-export'!L$7:L$15,MATCH($A83,'Disagg.1A_import-export'!$B$7:$B$15,0))),""))</f>
        <v/>
      </c>
      <c r="H83" s="1054" t="str">
        <f>IF(B83="","",IFERROR(IF(INDEX('Disagg.1A_import-export'!M$7:M$15,MATCH($A83,'Disagg.1A_import-export'!$B$7:$B$15,0))="","",INDEX('Disagg.1A_import-export'!M$7:M$15,MATCH($A83,'Disagg.1A_import-export'!$B$7:$B$15,0))),""))</f>
        <v/>
      </c>
      <c r="I83" s="1054" t="str">
        <f>IF(B83="","",IFERROR(IF(INDEX('Disagg.1A_import-export'!N$7:N$15,MATCH($A83,'Disagg.1A_import-export'!$B$7:$B$15,0))="","",INDEX('Disagg.1A_import-export'!N$7:N$15,MATCH($A83,'Disagg.1A_import-export'!$B$7:$B$15,0))),""))</f>
        <v/>
      </c>
      <c r="J83" s="1054" t="str">
        <f>IF(B83="","",IFERROR(IF(INDEX('Disagg.1A_import-export'!AC$7:AC$15,MATCH($A83,'Disagg.1A_import-export'!$B$7:$B$15,0))="","",INDEX('Disagg.1A_import-export'!AC$7:AC$15,MATCH($A83,'Disagg.1A_import-export'!$B$7:$B$15,0))),""))</f>
        <v/>
      </c>
      <c r="K83" s="1160"/>
      <c r="L83" s="1060"/>
      <c r="M83" s="1060"/>
      <c r="N83" s="1061"/>
      <c r="O83" s="1158"/>
      <c r="P83" s="1060"/>
      <c r="Q83" s="1060"/>
      <c r="R83" s="1061"/>
      <c r="S83" s="1158"/>
      <c r="T83" s="1060"/>
      <c r="U83" s="1318"/>
      <c r="V83" s="1316"/>
    </row>
    <row r="84" spans="1:22" ht="15.75" thickBot="1" x14ac:dyDescent="0.25">
      <c r="A84" s="1027" t="str">
        <f>IFERROR(IF(INDEX(ImpactDisaglist,MATCH(0,INDEX(COUNTIF(A$10:A83,ImpactDisaglist),0,0),0))&lt;&gt;"",INDEX(ImpactDisaglist,MATCH(0,INDEX(COUNTIF(A$10:A83,ImpactDisaglist),0,0),0)),INDEX(OutcomeDisaglist,MATCH(0,INDEX(COUNTIF(A$10:A83,OutcomeDisaglist),0,0),0))),"")</f>
        <v/>
      </c>
      <c r="B84" s="1053" t="str">
        <f>IFERROR(INDEX('Disagg.1A_import-export'!D$7:D$202,MATCH($A84,'Disagg.1A_import-export'!$B$7:$B$202,0)),"")</f>
        <v/>
      </c>
      <c r="C84" s="1054" t="str">
        <f>IF(B84="","",IFERROR(INDEX('Disagg.1A_import-export'!E$7:E$15,MATCH($A84,'Disagg.1A_import-export'!$B$7:$B$15,0)),""))</f>
        <v/>
      </c>
      <c r="D84" s="1054" t="str">
        <f>IF(B84="","",IFERROR(IF(INDEX('Disagg.1A_import-export'!I$7:I$15,MATCH($A84,'Disagg.1A_import-export'!$B$7:$B$15,0))="","",INDEX('Disagg.1A_import-export'!I$7:I$15,MATCH($A84,'Disagg.1A_import-export'!$B$7:$B$15,0))),""))</f>
        <v/>
      </c>
      <c r="E84" s="1054" t="str">
        <f>IF(B84="","",IFERROR(IF(INDEX('Disagg.1A_import-export'!J$7:J$15,MATCH($A84,'Disagg.1A_import-export'!$B$7:$B$15,0))="","",INDEX('Disagg.1A_import-export'!J$7:J$15,MATCH($A84,'Disagg.1A_import-export'!$B$7:$B$15,0))),""))</f>
        <v/>
      </c>
      <c r="F84" s="1054" t="str">
        <f>IF(B84="","",IFERROR(IF(INDEX('Disagg.1A_import-export'!K$7:K$15,MATCH($A84,'Disagg.1A_import-export'!$B$7:$B$15,0))="","",INDEX('Disagg.1A_import-export'!K$7:K$15,MATCH($A84,'Disagg.1A_import-export'!$B$7:$B$15,0))),""))</f>
        <v/>
      </c>
      <c r="G84" s="1054" t="str">
        <f>IF(B84="","",IFERROR(IF(INDEX('Disagg.1A_import-export'!L$7:L$15,MATCH($A84,'Disagg.1A_import-export'!$B$7:$B$15,0))="","",INDEX('Disagg.1A_import-export'!L$7:L$15,MATCH($A84,'Disagg.1A_import-export'!$B$7:$B$15,0))),""))</f>
        <v/>
      </c>
      <c r="H84" s="1054" t="str">
        <f>IF(B84="","",IFERROR(IF(INDEX('Disagg.1A_import-export'!M$7:M$15,MATCH($A84,'Disagg.1A_import-export'!$B$7:$B$15,0))="","",INDEX('Disagg.1A_import-export'!M$7:M$15,MATCH($A84,'Disagg.1A_import-export'!$B$7:$B$15,0))),""))</f>
        <v/>
      </c>
      <c r="I84" s="1054" t="str">
        <f>IF(B84="","",IFERROR(IF(INDEX('Disagg.1A_import-export'!N$7:N$15,MATCH($A84,'Disagg.1A_import-export'!$B$7:$B$15,0))="","",INDEX('Disagg.1A_import-export'!N$7:N$15,MATCH($A84,'Disagg.1A_import-export'!$B$7:$B$15,0))),""))</f>
        <v/>
      </c>
      <c r="J84" s="1054" t="str">
        <f>IF(B84="","",IFERROR(IF(INDEX('Disagg.1A_import-export'!AC$7:AC$15,MATCH($A84,'Disagg.1A_import-export'!$B$7:$B$15,0))="","",INDEX('Disagg.1A_import-export'!AC$7:AC$15,MATCH($A84,'Disagg.1A_import-export'!$B$7:$B$15,0))),""))</f>
        <v/>
      </c>
      <c r="K84" s="1160"/>
      <c r="L84" s="1060"/>
      <c r="M84" s="1060"/>
      <c r="N84" s="1061"/>
      <c r="O84" s="1158"/>
      <c r="P84" s="1060"/>
      <c r="Q84" s="1060"/>
      <c r="R84" s="1061"/>
      <c r="S84" s="1158"/>
      <c r="T84" s="1060"/>
      <c r="U84" s="1318"/>
      <c r="V84" s="1316"/>
    </row>
    <row r="85" spans="1:22" ht="15.75" thickBot="1" x14ac:dyDescent="0.25">
      <c r="A85" s="1027" t="str">
        <f>IFERROR(IF(INDEX(ImpactDisaglist,MATCH(0,INDEX(COUNTIF(A$10:A84,ImpactDisaglist),0,0),0))&lt;&gt;"",INDEX(ImpactDisaglist,MATCH(0,INDEX(COUNTIF(A$10:A84,ImpactDisaglist),0,0),0)),INDEX(OutcomeDisaglist,MATCH(0,INDEX(COUNTIF(A$10:A84,OutcomeDisaglist),0,0),0))),"")</f>
        <v/>
      </c>
      <c r="B85" s="1053" t="str">
        <f>IFERROR(INDEX('Disagg.1A_import-export'!D$7:D$202,MATCH($A85,'Disagg.1A_import-export'!$B$7:$B$202,0)),"")</f>
        <v/>
      </c>
      <c r="C85" s="1054" t="str">
        <f>IF(B85="","",IFERROR(INDEX('Disagg.1A_import-export'!E$7:E$15,MATCH($A85,'Disagg.1A_import-export'!$B$7:$B$15,0)),""))</f>
        <v/>
      </c>
      <c r="D85" s="1054" t="str">
        <f>IF(B85="","",IFERROR(IF(INDEX('Disagg.1A_import-export'!I$7:I$15,MATCH($A85,'Disagg.1A_import-export'!$B$7:$B$15,0))="","",INDEX('Disagg.1A_import-export'!I$7:I$15,MATCH($A85,'Disagg.1A_import-export'!$B$7:$B$15,0))),""))</f>
        <v/>
      </c>
      <c r="E85" s="1054" t="str">
        <f>IF(B85="","",IFERROR(IF(INDEX('Disagg.1A_import-export'!J$7:J$15,MATCH($A85,'Disagg.1A_import-export'!$B$7:$B$15,0))="","",INDEX('Disagg.1A_import-export'!J$7:J$15,MATCH($A85,'Disagg.1A_import-export'!$B$7:$B$15,0))),""))</f>
        <v/>
      </c>
      <c r="F85" s="1054" t="str">
        <f>IF(B85="","",IFERROR(IF(INDEX('Disagg.1A_import-export'!K$7:K$15,MATCH($A85,'Disagg.1A_import-export'!$B$7:$B$15,0))="","",INDEX('Disagg.1A_import-export'!K$7:K$15,MATCH($A85,'Disagg.1A_import-export'!$B$7:$B$15,0))),""))</f>
        <v/>
      </c>
      <c r="G85" s="1054" t="str">
        <f>IF(B85="","",IFERROR(IF(INDEX('Disagg.1A_import-export'!L$7:L$15,MATCH($A85,'Disagg.1A_import-export'!$B$7:$B$15,0))="","",INDEX('Disagg.1A_import-export'!L$7:L$15,MATCH($A85,'Disagg.1A_import-export'!$B$7:$B$15,0))),""))</f>
        <v/>
      </c>
      <c r="H85" s="1054" t="str">
        <f>IF(B85="","",IFERROR(IF(INDEX('Disagg.1A_import-export'!M$7:M$15,MATCH($A85,'Disagg.1A_import-export'!$B$7:$B$15,0))="","",INDEX('Disagg.1A_import-export'!M$7:M$15,MATCH($A85,'Disagg.1A_import-export'!$B$7:$B$15,0))),""))</f>
        <v/>
      </c>
      <c r="I85" s="1054" t="str">
        <f>IF(B85="","",IFERROR(IF(INDEX('Disagg.1A_import-export'!N$7:N$15,MATCH($A85,'Disagg.1A_import-export'!$B$7:$B$15,0))="","",INDEX('Disagg.1A_import-export'!N$7:N$15,MATCH($A85,'Disagg.1A_import-export'!$B$7:$B$15,0))),""))</f>
        <v/>
      </c>
      <c r="J85" s="1054" t="str">
        <f>IF(B85="","",IFERROR(IF(INDEX('Disagg.1A_import-export'!AC$7:AC$15,MATCH($A85,'Disagg.1A_import-export'!$B$7:$B$15,0))="","",INDEX('Disagg.1A_import-export'!AC$7:AC$15,MATCH($A85,'Disagg.1A_import-export'!$B$7:$B$15,0))),""))</f>
        <v/>
      </c>
      <c r="K85" s="1160"/>
      <c r="L85" s="1060"/>
      <c r="M85" s="1060"/>
      <c r="N85" s="1061"/>
      <c r="O85" s="1158"/>
      <c r="P85" s="1060"/>
      <c r="Q85" s="1060"/>
      <c r="R85" s="1061"/>
      <c r="S85" s="1158"/>
      <c r="T85" s="1060"/>
      <c r="U85" s="1318"/>
      <c r="V85" s="1316"/>
    </row>
    <row r="86" spans="1:22" ht="15.75" thickBot="1" x14ac:dyDescent="0.25">
      <c r="A86" s="1027" t="str">
        <f>IFERROR(IF(INDEX(ImpactDisaglist,MATCH(0,INDEX(COUNTIF(A$10:A85,ImpactDisaglist),0,0),0))&lt;&gt;"",INDEX(ImpactDisaglist,MATCH(0,INDEX(COUNTIF(A$10:A85,ImpactDisaglist),0,0),0)),INDEX(OutcomeDisaglist,MATCH(0,INDEX(COUNTIF(A$10:A85,OutcomeDisaglist),0,0),0))),"")</f>
        <v/>
      </c>
      <c r="B86" s="1053" t="str">
        <f>IFERROR(INDEX('Disagg.1A_import-export'!D$7:D$202,MATCH($A86,'Disagg.1A_import-export'!$B$7:$B$202,0)),"")</f>
        <v/>
      </c>
      <c r="C86" s="1054" t="str">
        <f>IF(B86="","",IFERROR(INDEX('Disagg.1A_import-export'!E$7:E$15,MATCH($A86,'Disagg.1A_import-export'!$B$7:$B$15,0)),""))</f>
        <v/>
      </c>
      <c r="D86" s="1054" t="str">
        <f>IF(B86="","",IFERROR(IF(INDEX('Disagg.1A_import-export'!I$7:I$15,MATCH($A86,'Disagg.1A_import-export'!$B$7:$B$15,0))="","",INDEX('Disagg.1A_import-export'!I$7:I$15,MATCH($A86,'Disagg.1A_import-export'!$B$7:$B$15,0))),""))</f>
        <v/>
      </c>
      <c r="E86" s="1054" t="str">
        <f>IF(B86="","",IFERROR(IF(INDEX('Disagg.1A_import-export'!J$7:J$15,MATCH($A86,'Disagg.1A_import-export'!$B$7:$B$15,0))="","",INDEX('Disagg.1A_import-export'!J$7:J$15,MATCH($A86,'Disagg.1A_import-export'!$B$7:$B$15,0))),""))</f>
        <v/>
      </c>
      <c r="F86" s="1054" t="str">
        <f>IF(B86="","",IFERROR(IF(INDEX('Disagg.1A_import-export'!K$7:K$15,MATCH($A86,'Disagg.1A_import-export'!$B$7:$B$15,0))="","",INDEX('Disagg.1A_import-export'!K$7:K$15,MATCH($A86,'Disagg.1A_import-export'!$B$7:$B$15,0))),""))</f>
        <v/>
      </c>
      <c r="G86" s="1054" t="str">
        <f>IF(B86="","",IFERROR(IF(INDEX('Disagg.1A_import-export'!L$7:L$15,MATCH($A86,'Disagg.1A_import-export'!$B$7:$B$15,0))="","",INDEX('Disagg.1A_import-export'!L$7:L$15,MATCH($A86,'Disagg.1A_import-export'!$B$7:$B$15,0))),""))</f>
        <v/>
      </c>
      <c r="H86" s="1054" t="str">
        <f>IF(B86="","",IFERROR(IF(INDEX('Disagg.1A_import-export'!M$7:M$15,MATCH($A86,'Disagg.1A_import-export'!$B$7:$B$15,0))="","",INDEX('Disagg.1A_import-export'!M$7:M$15,MATCH($A86,'Disagg.1A_import-export'!$B$7:$B$15,0))),""))</f>
        <v/>
      </c>
      <c r="I86" s="1054" t="str">
        <f>IF(B86="","",IFERROR(IF(INDEX('Disagg.1A_import-export'!N$7:N$15,MATCH($A86,'Disagg.1A_import-export'!$B$7:$B$15,0))="","",INDEX('Disagg.1A_import-export'!N$7:N$15,MATCH($A86,'Disagg.1A_import-export'!$B$7:$B$15,0))),""))</f>
        <v/>
      </c>
      <c r="J86" s="1054" t="str">
        <f>IF(B86="","",IFERROR(IF(INDEX('Disagg.1A_import-export'!AC$7:AC$15,MATCH($A86,'Disagg.1A_import-export'!$B$7:$B$15,0))="","",INDEX('Disagg.1A_import-export'!AC$7:AC$15,MATCH($A86,'Disagg.1A_import-export'!$B$7:$B$15,0))),""))</f>
        <v/>
      </c>
      <c r="K86" s="1160"/>
      <c r="L86" s="1060"/>
      <c r="M86" s="1060"/>
      <c r="N86" s="1061"/>
      <c r="O86" s="1158"/>
      <c r="P86" s="1060"/>
      <c r="Q86" s="1060"/>
      <c r="R86" s="1061"/>
      <c r="S86" s="1158"/>
      <c r="T86" s="1060"/>
      <c r="U86" s="1318"/>
      <c r="V86" s="1316"/>
    </row>
    <row r="87" spans="1:22" ht="15.75" thickBot="1" x14ac:dyDescent="0.25">
      <c r="A87" s="1027" t="str">
        <f>IFERROR(IF(INDEX(ImpactDisaglist,MATCH(0,INDEX(COUNTIF(A$10:A86,ImpactDisaglist),0,0),0))&lt;&gt;"",INDEX(ImpactDisaglist,MATCH(0,INDEX(COUNTIF(A$10:A86,ImpactDisaglist),0,0),0)),INDEX(OutcomeDisaglist,MATCH(0,INDEX(COUNTIF(A$10:A86,OutcomeDisaglist),0,0),0))),"")</f>
        <v/>
      </c>
      <c r="B87" s="1053" t="str">
        <f>IFERROR(INDEX('Disagg.1A_import-export'!D$7:D$202,MATCH($A87,'Disagg.1A_import-export'!$B$7:$B$202,0)),"")</f>
        <v/>
      </c>
      <c r="C87" s="1054" t="str">
        <f>IF(B87="","",IFERROR(INDEX('Disagg.1A_import-export'!E$7:E$15,MATCH($A87,'Disagg.1A_import-export'!$B$7:$B$15,0)),""))</f>
        <v/>
      </c>
      <c r="D87" s="1054" t="str">
        <f>IF(B87="","",IFERROR(IF(INDEX('Disagg.1A_import-export'!I$7:I$15,MATCH($A87,'Disagg.1A_import-export'!$B$7:$B$15,0))="","",INDEX('Disagg.1A_import-export'!I$7:I$15,MATCH($A87,'Disagg.1A_import-export'!$B$7:$B$15,0))),""))</f>
        <v/>
      </c>
      <c r="E87" s="1054" t="str">
        <f>IF(B87="","",IFERROR(IF(INDEX('Disagg.1A_import-export'!J$7:J$15,MATCH($A87,'Disagg.1A_import-export'!$B$7:$B$15,0))="","",INDEX('Disagg.1A_import-export'!J$7:J$15,MATCH($A87,'Disagg.1A_import-export'!$B$7:$B$15,0))),""))</f>
        <v/>
      </c>
      <c r="F87" s="1054" t="str">
        <f>IF(B87="","",IFERROR(IF(INDEX('Disagg.1A_import-export'!K$7:K$15,MATCH($A87,'Disagg.1A_import-export'!$B$7:$B$15,0))="","",INDEX('Disagg.1A_import-export'!K$7:K$15,MATCH($A87,'Disagg.1A_import-export'!$B$7:$B$15,0))),""))</f>
        <v/>
      </c>
      <c r="G87" s="1054" t="str">
        <f>IF(B87="","",IFERROR(IF(INDEX('Disagg.1A_import-export'!L$7:L$15,MATCH($A87,'Disagg.1A_import-export'!$B$7:$B$15,0))="","",INDEX('Disagg.1A_import-export'!L$7:L$15,MATCH($A87,'Disagg.1A_import-export'!$B$7:$B$15,0))),""))</f>
        <v/>
      </c>
      <c r="H87" s="1054" t="str">
        <f>IF(B87="","",IFERROR(IF(INDEX('Disagg.1A_import-export'!M$7:M$15,MATCH($A87,'Disagg.1A_import-export'!$B$7:$B$15,0))="","",INDEX('Disagg.1A_import-export'!M$7:M$15,MATCH($A87,'Disagg.1A_import-export'!$B$7:$B$15,0))),""))</f>
        <v/>
      </c>
      <c r="I87" s="1054" t="str">
        <f>IF(B87="","",IFERROR(IF(INDEX('Disagg.1A_import-export'!N$7:N$15,MATCH($A87,'Disagg.1A_import-export'!$B$7:$B$15,0))="","",INDEX('Disagg.1A_import-export'!N$7:N$15,MATCH($A87,'Disagg.1A_import-export'!$B$7:$B$15,0))),""))</f>
        <v/>
      </c>
      <c r="J87" s="1054" t="str">
        <f>IF(B87="","",IFERROR(IF(INDEX('Disagg.1A_import-export'!AC$7:AC$15,MATCH($A87,'Disagg.1A_import-export'!$B$7:$B$15,0))="","",INDEX('Disagg.1A_import-export'!AC$7:AC$15,MATCH($A87,'Disagg.1A_import-export'!$B$7:$B$15,0))),""))</f>
        <v/>
      </c>
      <c r="K87" s="1160"/>
      <c r="L87" s="1060"/>
      <c r="M87" s="1060"/>
      <c r="N87" s="1061"/>
      <c r="O87" s="1158"/>
      <c r="P87" s="1060"/>
      <c r="Q87" s="1060"/>
      <c r="R87" s="1061"/>
      <c r="S87" s="1158"/>
      <c r="T87" s="1060"/>
      <c r="U87" s="1318"/>
      <c r="V87" s="1316"/>
    </row>
    <row r="88" spans="1:22" ht="15.75" thickBot="1" x14ac:dyDescent="0.25">
      <c r="A88" s="1027" t="str">
        <f>IFERROR(IF(INDEX(ImpactDisaglist,MATCH(0,INDEX(COUNTIF(A$10:A87,ImpactDisaglist),0,0),0))&lt;&gt;"",INDEX(ImpactDisaglist,MATCH(0,INDEX(COUNTIF(A$10:A87,ImpactDisaglist),0,0),0)),INDEX(OutcomeDisaglist,MATCH(0,INDEX(COUNTIF(A$10:A87,OutcomeDisaglist),0,0),0))),"")</f>
        <v/>
      </c>
      <c r="B88" s="1053" t="str">
        <f>IFERROR(INDEX('Disagg.1A_import-export'!D$7:D$202,MATCH($A88,'Disagg.1A_import-export'!$B$7:$B$202,0)),"")</f>
        <v/>
      </c>
      <c r="C88" s="1054" t="str">
        <f>IF(B88="","",IFERROR(INDEX('Disagg.1A_import-export'!E$7:E$15,MATCH($A88,'Disagg.1A_import-export'!$B$7:$B$15,0)),""))</f>
        <v/>
      </c>
      <c r="D88" s="1054" t="str">
        <f>IF(B88="","",IFERROR(IF(INDEX('Disagg.1A_import-export'!I$7:I$15,MATCH($A88,'Disagg.1A_import-export'!$B$7:$B$15,0))="","",INDEX('Disagg.1A_import-export'!I$7:I$15,MATCH($A88,'Disagg.1A_import-export'!$B$7:$B$15,0))),""))</f>
        <v/>
      </c>
      <c r="E88" s="1054" t="str">
        <f>IF(B88="","",IFERROR(IF(INDEX('Disagg.1A_import-export'!J$7:J$15,MATCH($A88,'Disagg.1A_import-export'!$B$7:$B$15,0))="","",INDEX('Disagg.1A_import-export'!J$7:J$15,MATCH($A88,'Disagg.1A_import-export'!$B$7:$B$15,0))),""))</f>
        <v/>
      </c>
      <c r="F88" s="1054" t="str">
        <f>IF(B88="","",IFERROR(IF(INDEX('Disagg.1A_import-export'!K$7:K$15,MATCH($A88,'Disagg.1A_import-export'!$B$7:$B$15,0))="","",INDEX('Disagg.1A_import-export'!K$7:K$15,MATCH($A88,'Disagg.1A_import-export'!$B$7:$B$15,0))),""))</f>
        <v/>
      </c>
      <c r="G88" s="1054" t="str">
        <f>IF(B88="","",IFERROR(IF(INDEX('Disagg.1A_import-export'!L$7:L$15,MATCH($A88,'Disagg.1A_import-export'!$B$7:$B$15,0))="","",INDEX('Disagg.1A_import-export'!L$7:L$15,MATCH($A88,'Disagg.1A_import-export'!$B$7:$B$15,0))),""))</f>
        <v/>
      </c>
      <c r="H88" s="1054" t="str">
        <f>IF(B88="","",IFERROR(IF(INDEX('Disagg.1A_import-export'!M$7:M$15,MATCH($A88,'Disagg.1A_import-export'!$B$7:$B$15,0))="","",INDEX('Disagg.1A_import-export'!M$7:M$15,MATCH($A88,'Disagg.1A_import-export'!$B$7:$B$15,0))),""))</f>
        <v/>
      </c>
      <c r="I88" s="1054" t="str">
        <f>IF(B88="","",IFERROR(IF(INDEX('Disagg.1A_import-export'!N$7:N$15,MATCH($A88,'Disagg.1A_import-export'!$B$7:$B$15,0))="","",INDEX('Disagg.1A_import-export'!N$7:N$15,MATCH($A88,'Disagg.1A_import-export'!$B$7:$B$15,0))),""))</f>
        <v/>
      </c>
      <c r="J88" s="1054" t="str">
        <f>IF(B88="","",IFERROR(IF(INDEX('Disagg.1A_import-export'!AC$7:AC$15,MATCH($A88,'Disagg.1A_import-export'!$B$7:$B$15,0))="","",INDEX('Disagg.1A_import-export'!AC$7:AC$15,MATCH($A88,'Disagg.1A_import-export'!$B$7:$B$15,0))),""))</f>
        <v/>
      </c>
      <c r="K88" s="1160"/>
      <c r="L88" s="1060"/>
      <c r="M88" s="1060"/>
      <c r="N88" s="1061"/>
      <c r="O88" s="1158"/>
      <c r="P88" s="1060"/>
      <c r="Q88" s="1060"/>
      <c r="R88" s="1061"/>
      <c r="S88" s="1158"/>
      <c r="T88" s="1060"/>
      <c r="U88" s="1318"/>
      <c r="V88" s="1316"/>
    </row>
    <row r="89" spans="1:22" ht="15.75" thickBot="1" x14ac:dyDescent="0.25">
      <c r="A89" s="1027" t="str">
        <f>IFERROR(IF(INDEX(ImpactDisaglist,MATCH(0,INDEX(COUNTIF(A$10:A88,ImpactDisaglist),0,0),0))&lt;&gt;"",INDEX(ImpactDisaglist,MATCH(0,INDEX(COUNTIF(A$10:A88,ImpactDisaglist),0,0),0)),INDEX(OutcomeDisaglist,MATCH(0,INDEX(COUNTIF(A$10:A88,OutcomeDisaglist),0,0),0))),"")</f>
        <v/>
      </c>
      <c r="B89" s="1053" t="str">
        <f>IFERROR(INDEX('Disagg.1A_import-export'!D$7:D$202,MATCH($A89,'Disagg.1A_import-export'!$B$7:$B$202,0)),"")</f>
        <v/>
      </c>
      <c r="C89" s="1054" t="str">
        <f>IF(B89="","",IFERROR(INDEX('Disagg.1A_import-export'!E$7:E$15,MATCH($A89,'Disagg.1A_import-export'!$B$7:$B$15,0)),""))</f>
        <v/>
      </c>
      <c r="D89" s="1054" t="str">
        <f>IF(B89="","",IFERROR(IF(INDEX('Disagg.1A_import-export'!I$7:I$15,MATCH($A89,'Disagg.1A_import-export'!$B$7:$B$15,0))="","",INDEX('Disagg.1A_import-export'!I$7:I$15,MATCH($A89,'Disagg.1A_import-export'!$B$7:$B$15,0))),""))</f>
        <v/>
      </c>
      <c r="E89" s="1054" t="str">
        <f>IF(B89="","",IFERROR(IF(INDEX('Disagg.1A_import-export'!J$7:J$15,MATCH($A89,'Disagg.1A_import-export'!$B$7:$B$15,0))="","",INDEX('Disagg.1A_import-export'!J$7:J$15,MATCH($A89,'Disagg.1A_import-export'!$B$7:$B$15,0))),""))</f>
        <v/>
      </c>
      <c r="F89" s="1054" t="str">
        <f>IF(B89="","",IFERROR(IF(INDEX('Disagg.1A_import-export'!K$7:K$15,MATCH($A89,'Disagg.1A_import-export'!$B$7:$B$15,0))="","",INDEX('Disagg.1A_import-export'!K$7:K$15,MATCH($A89,'Disagg.1A_import-export'!$B$7:$B$15,0))),""))</f>
        <v/>
      </c>
      <c r="G89" s="1054" t="str">
        <f>IF(B89="","",IFERROR(IF(INDEX('Disagg.1A_import-export'!L$7:L$15,MATCH($A89,'Disagg.1A_import-export'!$B$7:$B$15,0))="","",INDEX('Disagg.1A_import-export'!L$7:L$15,MATCH($A89,'Disagg.1A_import-export'!$B$7:$B$15,0))),""))</f>
        <v/>
      </c>
      <c r="H89" s="1054" t="str">
        <f>IF(B89="","",IFERROR(IF(INDEX('Disagg.1A_import-export'!M$7:M$15,MATCH($A89,'Disagg.1A_import-export'!$B$7:$B$15,0))="","",INDEX('Disagg.1A_import-export'!M$7:M$15,MATCH($A89,'Disagg.1A_import-export'!$B$7:$B$15,0))),""))</f>
        <v/>
      </c>
      <c r="I89" s="1054" t="str">
        <f>IF(B89="","",IFERROR(IF(INDEX('Disagg.1A_import-export'!N$7:N$15,MATCH($A89,'Disagg.1A_import-export'!$B$7:$B$15,0))="","",INDEX('Disagg.1A_import-export'!N$7:N$15,MATCH($A89,'Disagg.1A_import-export'!$B$7:$B$15,0))),""))</f>
        <v/>
      </c>
      <c r="J89" s="1054" t="str">
        <f>IF(B89="","",IFERROR(IF(INDEX('Disagg.1A_import-export'!AC$7:AC$15,MATCH($A89,'Disagg.1A_import-export'!$B$7:$B$15,0))="","",INDEX('Disagg.1A_import-export'!AC$7:AC$15,MATCH($A89,'Disagg.1A_import-export'!$B$7:$B$15,0))),""))</f>
        <v/>
      </c>
      <c r="K89" s="1160"/>
      <c r="L89" s="1060"/>
      <c r="M89" s="1060"/>
      <c r="N89" s="1061"/>
      <c r="O89" s="1158"/>
      <c r="P89" s="1060"/>
      <c r="Q89" s="1060"/>
      <c r="R89" s="1061"/>
      <c r="S89" s="1158"/>
      <c r="T89" s="1060"/>
      <c r="U89" s="1318"/>
      <c r="V89" s="1316"/>
    </row>
    <row r="90" spans="1:22" ht="15.75" thickBot="1" x14ac:dyDescent="0.25">
      <c r="A90" s="1027" t="str">
        <f>IFERROR(IF(INDEX(ImpactDisaglist,MATCH(0,INDEX(COUNTIF(A$10:A89,ImpactDisaglist),0,0),0))&lt;&gt;"",INDEX(ImpactDisaglist,MATCH(0,INDEX(COUNTIF(A$10:A89,ImpactDisaglist),0,0),0)),INDEX(OutcomeDisaglist,MATCH(0,INDEX(COUNTIF(A$10:A89,OutcomeDisaglist),0,0),0))),"")</f>
        <v/>
      </c>
      <c r="B90" s="1053" t="str">
        <f>IFERROR(INDEX('Disagg.1A_import-export'!D$7:D$202,MATCH($A90,'Disagg.1A_import-export'!$B$7:$B$202,0)),"")</f>
        <v/>
      </c>
      <c r="C90" s="1054" t="str">
        <f>IF(B90="","",IFERROR(INDEX('Disagg.1A_import-export'!E$7:E$15,MATCH($A90,'Disagg.1A_import-export'!$B$7:$B$15,0)),""))</f>
        <v/>
      </c>
      <c r="D90" s="1054" t="str">
        <f>IF(B90="","",IFERROR(IF(INDEX('Disagg.1A_import-export'!I$7:I$15,MATCH($A90,'Disagg.1A_import-export'!$B$7:$B$15,0))="","",INDEX('Disagg.1A_import-export'!I$7:I$15,MATCH($A90,'Disagg.1A_import-export'!$B$7:$B$15,0))),""))</f>
        <v/>
      </c>
      <c r="E90" s="1054" t="str">
        <f>IF(B90="","",IFERROR(IF(INDEX('Disagg.1A_import-export'!J$7:J$15,MATCH($A90,'Disagg.1A_import-export'!$B$7:$B$15,0))="","",INDEX('Disagg.1A_import-export'!J$7:J$15,MATCH($A90,'Disagg.1A_import-export'!$B$7:$B$15,0))),""))</f>
        <v/>
      </c>
      <c r="F90" s="1054" t="str">
        <f>IF(B90="","",IFERROR(IF(INDEX('Disagg.1A_import-export'!K$7:K$15,MATCH($A90,'Disagg.1A_import-export'!$B$7:$B$15,0))="","",INDEX('Disagg.1A_import-export'!K$7:K$15,MATCH($A90,'Disagg.1A_import-export'!$B$7:$B$15,0))),""))</f>
        <v/>
      </c>
      <c r="G90" s="1054" t="str">
        <f>IF(B90="","",IFERROR(IF(INDEX('Disagg.1A_import-export'!L$7:L$15,MATCH($A90,'Disagg.1A_import-export'!$B$7:$B$15,0))="","",INDEX('Disagg.1A_import-export'!L$7:L$15,MATCH($A90,'Disagg.1A_import-export'!$B$7:$B$15,0))),""))</f>
        <v/>
      </c>
      <c r="H90" s="1054" t="str">
        <f>IF(B90="","",IFERROR(IF(INDEX('Disagg.1A_import-export'!M$7:M$15,MATCH($A90,'Disagg.1A_import-export'!$B$7:$B$15,0))="","",INDEX('Disagg.1A_import-export'!M$7:M$15,MATCH($A90,'Disagg.1A_import-export'!$B$7:$B$15,0))),""))</f>
        <v/>
      </c>
      <c r="I90" s="1054" t="str">
        <f>IF(B90="","",IFERROR(IF(INDEX('Disagg.1A_import-export'!N$7:N$15,MATCH($A90,'Disagg.1A_import-export'!$B$7:$B$15,0))="","",INDEX('Disagg.1A_import-export'!N$7:N$15,MATCH($A90,'Disagg.1A_import-export'!$B$7:$B$15,0))),""))</f>
        <v/>
      </c>
      <c r="J90" s="1054" t="str">
        <f>IF(B90="","",IFERROR(IF(INDEX('Disagg.1A_import-export'!AC$7:AC$15,MATCH($A90,'Disagg.1A_import-export'!$B$7:$B$15,0))="","",INDEX('Disagg.1A_import-export'!AC$7:AC$15,MATCH($A90,'Disagg.1A_import-export'!$B$7:$B$15,0))),""))</f>
        <v/>
      </c>
      <c r="K90" s="1160"/>
      <c r="L90" s="1060"/>
      <c r="M90" s="1060"/>
      <c r="N90" s="1061"/>
      <c r="O90" s="1158"/>
      <c r="P90" s="1060"/>
      <c r="Q90" s="1060"/>
      <c r="R90" s="1061"/>
      <c r="S90" s="1158"/>
      <c r="T90" s="1060"/>
      <c r="U90" s="1318"/>
      <c r="V90" s="1316"/>
    </row>
    <row r="91" spans="1:22" ht="15.75" thickBot="1" x14ac:dyDescent="0.25">
      <c r="A91" s="1027" t="str">
        <f>IFERROR(IF(INDEX(ImpactDisaglist,MATCH(0,INDEX(COUNTIF(A$10:A90,ImpactDisaglist),0,0),0))&lt;&gt;"",INDEX(ImpactDisaglist,MATCH(0,INDEX(COUNTIF(A$10:A90,ImpactDisaglist),0,0),0)),INDEX(OutcomeDisaglist,MATCH(0,INDEX(COUNTIF(A$10:A90,OutcomeDisaglist),0,0),0))),"")</f>
        <v/>
      </c>
      <c r="B91" s="1053" t="str">
        <f>IFERROR(INDEX('Disagg.1A_import-export'!D$7:D$202,MATCH($A91,'Disagg.1A_import-export'!$B$7:$B$202,0)),"")</f>
        <v/>
      </c>
      <c r="C91" s="1054" t="str">
        <f>IF(B91="","",IFERROR(INDEX('Disagg.1A_import-export'!E$7:E$15,MATCH($A91,'Disagg.1A_import-export'!$B$7:$B$15,0)),""))</f>
        <v/>
      </c>
      <c r="D91" s="1054" t="str">
        <f>IF(B91="","",IFERROR(IF(INDEX('Disagg.1A_import-export'!I$7:I$15,MATCH($A91,'Disagg.1A_import-export'!$B$7:$B$15,0))="","",INDEX('Disagg.1A_import-export'!I$7:I$15,MATCH($A91,'Disagg.1A_import-export'!$B$7:$B$15,0))),""))</f>
        <v/>
      </c>
      <c r="E91" s="1054" t="str">
        <f>IF(B91="","",IFERROR(IF(INDEX('Disagg.1A_import-export'!J$7:J$15,MATCH($A91,'Disagg.1A_import-export'!$B$7:$B$15,0))="","",INDEX('Disagg.1A_import-export'!J$7:J$15,MATCH($A91,'Disagg.1A_import-export'!$B$7:$B$15,0))),""))</f>
        <v/>
      </c>
      <c r="F91" s="1054" t="str">
        <f>IF(B91="","",IFERROR(IF(INDEX('Disagg.1A_import-export'!K$7:K$15,MATCH($A91,'Disagg.1A_import-export'!$B$7:$B$15,0))="","",INDEX('Disagg.1A_import-export'!K$7:K$15,MATCH($A91,'Disagg.1A_import-export'!$B$7:$B$15,0))),""))</f>
        <v/>
      </c>
      <c r="G91" s="1054" t="str">
        <f>IF(B91="","",IFERROR(IF(INDEX('Disagg.1A_import-export'!L$7:L$15,MATCH($A91,'Disagg.1A_import-export'!$B$7:$B$15,0))="","",INDEX('Disagg.1A_import-export'!L$7:L$15,MATCH($A91,'Disagg.1A_import-export'!$B$7:$B$15,0))),""))</f>
        <v/>
      </c>
      <c r="H91" s="1054" t="str">
        <f>IF(B91="","",IFERROR(IF(INDEX('Disagg.1A_import-export'!M$7:M$15,MATCH($A91,'Disagg.1A_import-export'!$B$7:$B$15,0))="","",INDEX('Disagg.1A_import-export'!M$7:M$15,MATCH($A91,'Disagg.1A_import-export'!$B$7:$B$15,0))),""))</f>
        <v/>
      </c>
      <c r="I91" s="1054" t="str">
        <f>IF(B91="","",IFERROR(IF(INDEX('Disagg.1A_import-export'!N$7:N$15,MATCH($A91,'Disagg.1A_import-export'!$B$7:$B$15,0))="","",INDEX('Disagg.1A_import-export'!N$7:N$15,MATCH($A91,'Disagg.1A_import-export'!$B$7:$B$15,0))),""))</f>
        <v/>
      </c>
      <c r="J91" s="1054" t="str">
        <f>IF(B91="","",IFERROR(IF(INDEX('Disagg.1A_import-export'!AC$7:AC$15,MATCH($A91,'Disagg.1A_import-export'!$B$7:$B$15,0))="","",INDEX('Disagg.1A_import-export'!AC$7:AC$15,MATCH($A91,'Disagg.1A_import-export'!$B$7:$B$15,0))),""))</f>
        <v/>
      </c>
      <c r="K91" s="1160"/>
      <c r="L91" s="1060"/>
      <c r="M91" s="1060"/>
      <c r="N91" s="1061"/>
      <c r="O91" s="1158"/>
      <c r="P91" s="1060"/>
      <c r="Q91" s="1060"/>
      <c r="R91" s="1061"/>
      <c r="S91" s="1158"/>
      <c r="T91" s="1060"/>
      <c r="U91" s="1318"/>
      <c r="V91" s="1316"/>
    </row>
    <row r="92" spans="1:22" ht="15.75" thickBot="1" x14ac:dyDescent="0.25">
      <c r="A92" s="1027" t="str">
        <f>IFERROR(IF(INDEX(ImpactDisaglist,MATCH(0,INDEX(COUNTIF(A$10:A91,ImpactDisaglist),0,0),0))&lt;&gt;"",INDEX(ImpactDisaglist,MATCH(0,INDEX(COUNTIF(A$10:A91,ImpactDisaglist),0,0),0)),INDEX(OutcomeDisaglist,MATCH(0,INDEX(COUNTIF(A$10:A91,OutcomeDisaglist),0,0),0))),"")</f>
        <v/>
      </c>
      <c r="B92" s="1053" t="str">
        <f>IFERROR(INDEX('Disagg.1A_import-export'!D$7:D$202,MATCH($A92,'Disagg.1A_import-export'!$B$7:$B$202,0)),"")</f>
        <v/>
      </c>
      <c r="C92" s="1054" t="str">
        <f>IF(B92="","",IFERROR(INDEX('Disagg.1A_import-export'!E$7:E$15,MATCH($A92,'Disagg.1A_import-export'!$B$7:$B$15,0)),""))</f>
        <v/>
      </c>
      <c r="D92" s="1054" t="str">
        <f>IF(B92="","",IFERROR(IF(INDEX('Disagg.1A_import-export'!I$7:I$15,MATCH($A92,'Disagg.1A_import-export'!$B$7:$B$15,0))="","",INDEX('Disagg.1A_import-export'!I$7:I$15,MATCH($A92,'Disagg.1A_import-export'!$B$7:$B$15,0))),""))</f>
        <v/>
      </c>
      <c r="E92" s="1054" t="str">
        <f>IF(B92="","",IFERROR(IF(INDEX('Disagg.1A_import-export'!J$7:J$15,MATCH($A92,'Disagg.1A_import-export'!$B$7:$B$15,0))="","",INDEX('Disagg.1A_import-export'!J$7:J$15,MATCH($A92,'Disagg.1A_import-export'!$B$7:$B$15,0))),""))</f>
        <v/>
      </c>
      <c r="F92" s="1054" t="str">
        <f>IF(B92="","",IFERROR(IF(INDEX('Disagg.1A_import-export'!K$7:K$15,MATCH($A92,'Disagg.1A_import-export'!$B$7:$B$15,0))="","",INDEX('Disagg.1A_import-export'!K$7:K$15,MATCH($A92,'Disagg.1A_import-export'!$B$7:$B$15,0))),""))</f>
        <v/>
      </c>
      <c r="G92" s="1054" t="str">
        <f>IF(B92="","",IFERROR(IF(INDEX('Disagg.1A_import-export'!L$7:L$15,MATCH($A92,'Disagg.1A_import-export'!$B$7:$B$15,0))="","",INDEX('Disagg.1A_import-export'!L$7:L$15,MATCH($A92,'Disagg.1A_import-export'!$B$7:$B$15,0))),""))</f>
        <v/>
      </c>
      <c r="H92" s="1054" t="str">
        <f>IF(B92="","",IFERROR(IF(INDEX('Disagg.1A_import-export'!M$7:M$15,MATCH($A92,'Disagg.1A_import-export'!$B$7:$B$15,0))="","",INDEX('Disagg.1A_import-export'!M$7:M$15,MATCH($A92,'Disagg.1A_import-export'!$B$7:$B$15,0))),""))</f>
        <v/>
      </c>
      <c r="I92" s="1054" t="str">
        <f>IF(B92="","",IFERROR(IF(INDEX('Disagg.1A_import-export'!N$7:N$15,MATCH($A92,'Disagg.1A_import-export'!$B$7:$B$15,0))="","",INDEX('Disagg.1A_import-export'!N$7:N$15,MATCH($A92,'Disagg.1A_import-export'!$B$7:$B$15,0))),""))</f>
        <v/>
      </c>
      <c r="J92" s="1054" t="str">
        <f>IF(B92="","",IFERROR(IF(INDEX('Disagg.1A_import-export'!AC$7:AC$15,MATCH($A92,'Disagg.1A_import-export'!$B$7:$B$15,0))="","",INDEX('Disagg.1A_import-export'!AC$7:AC$15,MATCH($A92,'Disagg.1A_import-export'!$B$7:$B$15,0))),""))</f>
        <v/>
      </c>
      <c r="K92" s="1160"/>
      <c r="L92" s="1060"/>
      <c r="M92" s="1060"/>
      <c r="N92" s="1061"/>
      <c r="O92" s="1158"/>
      <c r="P92" s="1060"/>
      <c r="Q92" s="1060"/>
      <c r="R92" s="1061"/>
      <c r="S92" s="1158"/>
      <c r="T92" s="1060"/>
      <c r="U92" s="1318"/>
      <c r="V92" s="1316"/>
    </row>
    <row r="93" spans="1:22" ht="15.75" thickBot="1" x14ac:dyDescent="0.25">
      <c r="A93" s="1027" t="str">
        <f>IFERROR(IF(INDEX(ImpactDisaglist,MATCH(0,INDEX(COUNTIF(A$10:A92,ImpactDisaglist),0,0),0))&lt;&gt;"",INDEX(ImpactDisaglist,MATCH(0,INDEX(COUNTIF(A$10:A92,ImpactDisaglist),0,0),0)),INDEX(OutcomeDisaglist,MATCH(0,INDEX(COUNTIF(A$10:A92,OutcomeDisaglist),0,0),0))),"")</f>
        <v/>
      </c>
      <c r="B93" s="1053" t="str">
        <f>IFERROR(INDEX('Disagg.1A_import-export'!D$7:D$202,MATCH($A93,'Disagg.1A_import-export'!$B$7:$B$202,0)),"")</f>
        <v/>
      </c>
      <c r="C93" s="1054" t="str">
        <f>IF(B93="","",IFERROR(INDEX('Disagg.1A_import-export'!E$7:E$15,MATCH($A93,'Disagg.1A_import-export'!$B$7:$B$15,0)),""))</f>
        <v/>
      </c>
      <c r="D93" s="1054" t="str">
        <f>IF(B93="","",IFERROR(IF(INDEX('Disagg.1A_import-export'!I$7:I$15,MATCH($A93,'Disagg.1A_import-export'!$B$7:$B$15,0))="","",INDEX('Disagg.1A_import-export'!I$7:I$15,MATCH($A93,'Disagg.1A_import-export'!$B$7:$B$15,0))),""))</f>
        <v/>
      </c>
      <c r="E93" s="1054" t="str">
        <f>IF(B93="","",IFERROR(IF(INDEX('Disagg.1A_import-export'!J$7:J$15,MATCH($A93,'Disagg.1A_import-export'!$B$7:$B$15,0))="","",INDEX('Disagg.1A_import-export'!J$7:J$15,MATCH($A93,'Disagg.1A_import-export'!$B$7:$B$15,0))),""))</f>
        <v/>
      </c>
      <c r="F93" s="1054" t="str">
        <f>IF(B93="","",IFERROR(IF(INDEX('Disagg.1A_import-export'!K$7:K$15,MATCH($A93,'Disagg.1A_import-export'!$B$7:$B$15,0))="","",INDEX('Disagg.1A_import-export'!K$7:K$15,MATCH($A93,'Disagg.1A_import-export'!$B$7:$B$15,0))),""))</f>
        <v/>
      </c>
      <c r="G93" s="1054" t="str">
        <f>IF(B93="","",IFERROR(IF(INDEX('Disagg.1A_import-export'!L$7:L$15,MATCH($A93,'Disagg.1A_import-export'!$B$7:$B$15,0))="","",INDEX('Disagg.1A_import-export'!L$7:L$15,MATCH($A93,'Disagg.1A_import-export'!$B$7:$B$15,0))),""))</f>
        <v/>
      </c>
      <c r="H93" s="1054" t="str">
        <f>IF(B93="","",IFERROR(IF(INDEX('Disagg.1A_import-export'!M$7:M$15,MATCH($A93,'Disagg.1A_import-export'!$B$7:$B$15,0))="","",INDEX('Disagg.1A_import-export'!M$7:M$15,MATCH($A93,'Disagg.1A_import-export'!$B$7:$B$15,0))),""))</f>
        <v/>
      </c>
      <c r="I93" s="1054" t="str">
        <f>IF(B93="","",IFERROR(IF(INDEX('Disagg.1A_import-export'!N$7:N$15,MATCH($A93,'Disagg.1A_import-export'!$B$7:$B$15,0))="","",INDEX('Disagg.1A_import-export'!N$7:N$15,MATCH($A93,'Disagg.1A_import-export'!$B$7:$B$15,0))),""))</f>
        <v/>
      </c>
      <c r="J93" s="1054" t="str">
        <f>IF(B93="","",IFERROR(IF(INDEX('Disagg.1A_import-export'!AC$7:AC$15,MATCH($A93,'Disagg.1A_import-export'!$B$7:$B$15,0))="","",INDEX('Disagg.1A_import-export'!AC$7:AC$15,MATCH($A93,'Disagg.1A_import-export'!$B$7:$B$15,0))),""))</f>
        <v/>
      </c>
      <c r="K93" s="1160"/>
      <c r="L93" s="1060"/>
      <c r="M93" s="1060"/>
      <c r="N93" s="1061"/>
      <c r="O93" s="1158"/>
      <c r="P93" s="1060"/>
      <c r="Q93" s="1060"/>
      <c r="R93" s="1061"/>
      <c r="S93" s="1158"/>
      <c r="T93" s="1060"/>
      <c r="U93" s="1318"/>
      <c r="V93" s="1316"/>
    </row>
    <row r="94" spans="1:22" ht="15.75" thickBot="1" x14ac:dyDescent="0.25">
      <c r="A94" s="1027" t="str">
        <f>IFERROR(IF(INDEX(ImpactDisaglist,MATCH(0,INDEX(COUNTIF(A$10:A93,ImpactDisaglist),0,0),0))&lt;&gt;"",INDEX(ImpactDisaglist,MATCH(0,INDEX(COUNTIF(A$10:A93,ImpactDisaglist),0,0),0)),INDEX(OutcomeDisaglist,MATCH(0,INDEX(COUNTIF(A$10:A93,OutcomeDisaglist),0,0),0))),"")</f>
        <v/>
      </c>
      <c r="B94" s="1053" t="str">
        <f>IFERROR(INDEX('Disagg.1A_import-export'!D$7:D$202,MATCH($A94,'Disagg.1A_import-export'!$B$7:$B$202,0)),"")</f>
        <v/>
      </c>
      <c r="C94" s="1054" t="str">
        <f>IF(B94="","",IFERROR(INDEX('Disagg.1A_import-export'!E$7:E$15,MATCH($A94,'Disagg.1A_import-export'!$B$7:$B$15,0)),""))</f>
        <v/>
      </c>
      <c r="D94" s="1054" t="str">
        <f>IF(B94="","",IFERROR(IF(INDEX('Disagg.1A_import-export'!I$7:I$15,MATCH($A94,'Disagg.1A_import-export'!$B$7:$B$15,0))="","",INDEX('Disagg.1A_import-export'!I$7:I$15,MATCH($A94,'Disagg.1A_import-export'!$B$7:$B$15,0))),""))</f>
        <v/>
      </c>
      <c r="E94" s="1054" t="str">
        <f>IF(B94="","",IFERROR(IF(INDEX('Disagg.1A_import-export'!J$7:J$15,MATCH($A94,'Disagg.1A_import-export'!$B$7:$B$15,0))="","",INDEX('Disagg.1A_import-export'!J$7:J$15,MATCH($A94,'Disagg.1A_import-export'!$B$7:$B$15,0))),""))</f>
        <v/>
      </c>
      <c r="F94" s="1054" t="str">
        <f>IF(B94="","",IFERROR(IF(INDEX('Disagg.1A_import-export'!K$7:K$15,MATCH($A94,'Disagg.1A_import-export'!$B$7:$B$15,0))="","",INDEX('Disagg.1A_import-export'!K$7:K$15,MATCH($A94,'Disagg.1A_import-export'!$B$7:$B$15,0))),""))</f>
        <v/>
      </c>
      <c r="G94" s="1054" t="str">
        <f>IF(B94="","",IFERROR(IF(INDEX('Disagg.1A_import-export'!L$7:L$15,MATCH($A94,'Disagg.1A_import-export'!$B$7:$B$15,0))="","",INDEX('Disagg.1A_import-export'!L$7:L$15,MATCH($A94,'Disagg.1A_import-export'!$B$7:$B$15,0))),""))</f>
        <v/>
      </c>
      <c r="H94" s="1054" t="str">
        <f>IF(B94="","",IFERROR(IF(INDEX('Disagg.1A_import-export'!M$7:M$15,MATCH($A94,'Disagg.1A_import-export'!$B$7:$B$15,0))="","",INDEX('Disagg.1A_import-export'!M$7:M$15,MATCH($A94,'Disagg.1A_import-export'!$B$7:$B$15,0))),""))</f>
        <v/>
      </c>
      <c r="I94" s="1054" t="str">
        <f>IF(B94="","",IFERROR(IF(INDEX('Disagg.1A_import-export'!N$7:N$15,MATCH($A94,'Disagg.1A_import-export'!$B$7:$B$15,0))="","",INDEX('Disagg.1A_import-export'!N$7:N$15,MATCH($A94,'Disagg.1A_import-export'!$B$7:$B$15,0))),""))</f>
        <v/>
      </c>
      <c r="J94" s="1054" t="str">
        <f>IF(B94="","",IFERROR(IF(INDEX('Disagg.1A_import-export'!AC$7:AC$15,MATCH($A94,'Disagg.1A_import-export'!$B$7:$B$15,0))="","",INDEX('Disagg.1A_import-export'!AC$7:AC$15,MATCH($A94,'Disagg.1A_import-export'!$B$7:$B$15,0))),""))</f>
        <v/>
      </c>
      <c r="K94" s="1160"/>
      <c r="L94" s="1060"/>
      <c r="M94" s="1060"/>
      <c r="N94" s="1061"/>
      <c r="O94" s="1158"/>
      <c r="P94" s="1060"/>
      <c r="Q94" s="1060"/>
      <c r="R94" s="1061"/>
      <c r="S94" s="1158"/>
      <c r="T94" s="1060"/>
      <c r="U94" s="1318"/>
      <c r="V94" s="1316"/>
    </row>
    <row r="95" spans="1:22" ht="15.75" thickBot="1" x14ac:dyDescent="0.25">
      <c r="A95" s="1027" t="str">
        <f>IFERROR(IF(INDEX(ImpactDisaglist,MATCH(0,INDEX(COUNTIF(A$10:A94,ImpactDisaglist),0,0),0))&lt;&gt;"",INDEX(ImpactDisaglist,MATCH(0,INDEX(COUNTIF(A$10:A94,ImpactDisaglist),0,0),0)),INDEX(OutcomeDisaglist,MATCH(0,INDEX(COUNTIF(A$10:A94,OutcomeDisaglist),0,0),0))),"")</f>
        <v/>
      </c>
      <c r="B95" s="1053" t="str">
        <f>IFERROR(INDEX('Disagg.1A_import-export'!D$7:D$202,MATCH($A95,'Disagg.1A_import-export'!$B$7:$B$202,0)),"")</f>
        <v/>
      </c>
      <c r="C95" s="1054" t="str">
        <f>IF(B95="","",IFERROR(INDEX('Disagg.1A_import-export'!E$7:E$15,MATCH($A95,'Disagg.1A_import-export'!$B$7:$B$15,0)),""))</f>
        <v/>
      </c>
      <c r="D95" s="1054" t="str">
        <f>IF(B95="","",IFERROR(IF(INDEX('Disagg.1A_import-export'!I$7:I$15,MATCH($A95,'Disagg.1A_import-export'!$B$7:$B$15,0))="","",INDEX('Disagg.1A_import-export'!I$7:I$15,MATCH($A95,'Disagg.1A_import-export'!$B$7:$B$15,0))),""))</f>
        <v/>
      </c>
      <c r="E95" s="1054" t="str">
        <f>IF(B95="","",IFERROR(IF(INDEX('Disagg.1A_import-export'!J$7:J$15,MATCH($A95,'Disagg.1A_import-export'!$B$7:$B$15,0))="","",INDEX('Disagg.1A_import-export'!J$7:J$15,MATCH($A95,'Disagg.1A_import-export'!$B$7:$B$15,0))),""))</f>
        <v/>
      </c>
      <c r="F95" s="1054" t="str">
        <f>IF(B95="","",IFERROR(IF(INDEX('Disagg.1A_import-export'!K$7:K$15,MATCH($A95,'Disagg.1A_import-export'!$B$7:$B$15,0))="","",INDEX('Disagg.1A_import-export'!K$7:K$15,MATCH($A95,'Disagg.1A_import-export'!$B$7:$B$15,0))),""))</f>
        <v/>
      </c>
      <c r="G95" s="1054" t="str">
        <f>IF(B95="","",IFERROR(IF(INDEX('Disagg.1A_import-export'!L$7:L$15,MATCH($A95,'Disagg.1A_import-export'!$B$7:$B$15,0))="","",INDEX('Disagg.1A_import-export'!L$7:L$15,MATCH($A95,'Disagg.1A_import-export'!$B$7:$B$15,0))),""))</f>
        <v/>
      </c>
      <c r="H95" s="1054" t="str">
        <f>IF(B95="","",IFERROR(IF(INDEX('Disagg.1A_import-export'!M$7:M$15,MATCH($A95,'Disagg.1A_import-export'!$B$7:$B$15,0))="","",INDEX('Disagg.1A_import-export'!M$7:M$15,MATCH($A95,'Disagg.1A_import-export'!$B$7:$B$15,0))),""))</f>
        <v/>
      </c>
      <c r="I95" s="1054" t="str">
        <f>IF(B95="","",IFERROR(IF(INDEX('Disagg.1A_import-export'!N$7:N$15,MATCH($A95,'Disagg.1A_import-export'!$B$7:$B$15,0))="","",INDEX('Disagg.1A_import-export'!N$7:N$15,MATCH($A95,'Disagg.1A_import-export'!$B$7:$B$15,0))),""))</f>
        <v/>
      </c>
      <c r="J95" s="1054" t="str">
        <f>IF(B95="","",IFERROR(IF(INDEX('Disagg.1A_import-export'!AC$7:AC$15,MATCH($A95,'Disagg.1A_import-export'!$B$7:$B$15,0))="","",INDEX('Disagg.1A_import-export'!AC$7:AC$15,MATCH($A95,'Disagg.1A_import-export'!$B$7:$B$15,0))),""))</f>
        <v/>
      </c>
      <c r="K95" s="1160"/>
      <c r="L95" s="1060"/>
      <c r="M95" s="1060"/>
      <c r="N95" s="1061"/>
      <c r="O95" s="1158"/>
      <c r="P95" s="1060"/>
      <c r="Q95" s="1060"/>
      <c r="R95" s="1061"/>
      <c r="S95" s="1158"/>
      <c r="T95" s="1060"/>
      <c r="U95" s="1318"/>
      <c r="V95" s="1316"/>
    </row>
    <row r="96" spans="1:22" ht="15.75" thickBot="1" x14ac:dyDescent="0.25">
      <c r="A96" s="1027" t="str">
        <f>IFERROR(IF(INDEX(ImpactDisaglist,MATCH(0,INDEX(COUNTIF(A$10:A95,ImpactDisaglist),0,0),0))&lt;&gt;"",INDEX(ImpactDisaglist,MATCH(0,INDEX(COUNTIF(A$10:A95,ImpactDisaglist),0,0),0)),INDEX(OutcomeDisaglist,MATCH(0,INDEX(COUNTIF(A$10:A95,OutcomeDisaglist),0,0),0))),"")</f>
        <v/>
      </c>
      <c r="B96" s="1053" t="str">
        <f>IFERROR(INDEX('Disagg.1A_import-export'!D$7:D$202,MATCH($A96,'Disagg.1A_import-export'!$B$7:$B$202,0)),"")</f>
        <v/>
      </c>
      <c r="C96" s="1054" t="str">
        <f>IF(B96="","",IFERROR(INDEX('Disagg.1A_import-export'!E$7:E$15,MATCH($A96,'Disagg.1A_import-export'!$B$7:$B$15,0)),""))</f>
        <v/>
      </c>
      <c r="D96" s="1054" t="str">
        <f>IF(B96="","",IFERROR(IF(INDEX('Disagg.1A_import-export'!I$7:I$15,MATCH($A96,'Disagg.1A_import-export'!$B$7:$B$15,0))="","",INDEX('Disagg.1A_import-export'!I$7:I$15,MATCH($A96,'Disagg.1A_import-export'!$B$7:$B$15,0))),""))</f>
        <v/>
      </c>
      <c r="E96" s="1054" t="str">
        <f>IF(B96="","",IFERROR(IF(INDEX('Disagg.1A_import-export'!J$7:J$15,MATCH($A96,'Disagg.1A_import-export'!$B$7:$B$15,0))="","",INDEX('Disagg.1A_import-export'!J$7:J$15,MATCH($A96,'Disagg.1A_import-export'!$B$7:$B$15,0))),""))</f>
        <v/>
      </c>
      <c r="F96" s="1054" t="str">
        <f>IF(B96="","",IFERROR(IF(INDEX('Disagg.1A_import-export'!K$7:K$15,MATCH($A96,'Disagg.1A_import-export'!$B$7:$B$15,0))="","",INDEX('Disagg.1A_import-export'!K$7:K$15,MATCH($A96,'Disagg.1A_import-export'!$B$7:$B$15,0))),""))</f>
        <v/>
      </c>
      <c r="G96" s="1054" t="str">
        <f>IF(B96="","",IFERROR(IF(INDEX('Disagg.1A_import-export'!L$7:L$15,MATCH($A96,'Disagg.1A_import-export'!$B$7:$B$15,0))="","",INDEX('Disagg.1A_import-export'!L$7:L$15,MATCH($A96,'Disagg.1A_import-export'!$B$7:$B$15,0))),""))</f>
        <v/>
      </c>
      <c r="H96" s="1054" t="str">
        <f>IF(B96="","",IFERROR(IF(INDEX('Disagg.1A_import-export'!M$7:M$15,MATCH($A96,'Disagg.1A_import-export'!$B$7:$B$15,0))="","",INDEX('Disagg.1A_import-export'!M$7:M$15,MATCH($A96,'Disagg.1A_import-export'!$B$7:$B$15,0))),""))</f>
        <v/>
      </c>
      <c r="I96" s="1054" t="str">
        <f>IF(B96="","",IFERROR(IF(INDEX('Disagg.1A_import-export'!N$7:N$15,MATCH($A96,'Disagg.1A_import-export'!$B$7:$B$15,0))="","",INDEX('Disagg.1A_import-export'!N$7:N$15,MATCH($A96,'Disagg.1A_import-export'!$B$7:$B$15,0))),""))</f>
        <v/>
      </c>
      <c r="J96" s="1054" t="str">
        <f>IF(B96="","",IFERROR(IF(INDEX('Disagg.1A_import-export'!AC$7:AC$15,MATCH($A96,'Disagg.1A_import-export'!$B$7:$B$15,0))="","",INDEX('Disagg.1A_import-export'!AC$7:AC$15,MATCH($A96,'Disagg.1A_import-export'!$B$7:$B$15,0))),""))</f>
        <v/>
      </c>
      <c r="K96" s="1160"/>
      <c r="L96" s="1060"/>
      <c r="M96" s="1060"/>
      <c r="N96" s="1061"/>
      <c r="O96" s="1158"/>
      <c r="P96" s="1060"/>
      <c r="Q96" s="1060"/>
      <c r="R96" s="1061"/>
      <c r="S96" s="1158"/>
      <c r="T96" s="1060"/>
      <c r="U96" s="1318"/>
      <c r="V96" s="1316"/>
    </row>
    <row r="97" spans="1:22" ht="15.75" thickBot="1" x14ac:dyDescent="0.25">
      <c r="A97" s="1027" t="str">
        <f>IFERROR(IF(INDEX(ImpactDisaglist,MATCH(0,INDEX(COUNTIF(A$10:A96,ImpactDisaglist),0,0),0))&lt;&gt;"",INDEX(ImpactDisaglist,MATCH(0,INDEX(COUNTIF(A$10:A96,ImpactDisaglist),0,0),0)),INDEX(OutcomeDisaglist,MATCH(0,INDEX(COUNTIF(A$10:A96,OutcomeDisaglist),0,0),0))),"")</f>
        <v/>
      </c>
      <c r="B97" s="1053" t="str">
        <f>IFERROR(INDEX('Disagg.1A_import-export'!D$7:D$202,MATCH($A97,'Disagg.1A_import-export'!$B$7:$B$202,0)),"")</f>
        <v/>
      </c>
      <c r="C97" s="1054" t="str">
        <f>IF(B97="","",IFERROR(INDEX('Disagg.1A_import-export'!E$7:E$15,MATCH($A97,'Disagg.1A_import-export'!$B$7:$B$15,0)),""))</f>
        <v/>
      </c>
      <c r="D97" s="1054" t="str">
        <f>IF(B97="","",IFERROR(IF(INDEX('Disagg.1A_import-export'!I$7:I$15,MATCH($A97,'Disagg.1A_import-export'!$B$7:$B$15,0))="","",INDEX('Disagg.1A_import-export'!I$7:I$15,MATCH($A97,'Disagg.1A_import-export'!$B$7:$B$15,0))),""))</f>
        <v/>
      </c>
      <c r="E97" s="1054" t="str">
        <f>IF(B97="","",IFERROR(IF(INDEX('Disagg.1A_import-export'!J$7:J$15,MATCH($A97,'Disagg.1A_import-export'!$B$7:$B$15,0))="","",INDEX('Disagg.1A_import-export'!J$7:J$15,MATCH($A97,'Disagg.1A_import-export'!$B$7:$B$15,0))),""))</f>
        <v/>
      </c>
      <c r="F97" s="1054" t="str">
        <f>IF(B97="","",IFERROR(IF(INDEX('Disagg.1A_import-export'!K$7:K$15,MATCH($A97,'Disagg.1A_import-export'!$B$7:$B$15,0))="","",INDEX('Disagg.1A_import-export'!K$7:K$15,MATCH($A97,'Disagg.1A_import-export'!$B$7:$B$15,0))),""))</f>
        <v/>
      </c>
      <c r="G97" s="1054" t="str">
        <f>IF(B97="","",IFERROR(IF(INDEX('Disagg.1A_import-export'!L$7:L$15,MATCH($A97,'Disagg.1A_import-export'!$B$7:$B$15,0))="","",INDEX('Disagg.1A_import-export'!L$7:L$15,MATCH($A97,'Disagg.1A_import-export'!$B$7:$B$15,0))),""))</f>
        <v/>
      </c>
      <c r="H97" s="1054" t="str">
        <f>IF(B97="","",IFERROR(IF(INDEX('Disagg.1A_import-export'!M$7:M$15,MATCH($A97,'Disagg.1A_import-export'!$B$7:$B$15,0))="","",INDEX('Disagg.1A_import-export'!M$7:M$15,MATCH($A97,'Disagg.1A_import-export'!$B$7:$B$15,0))),""))</f>
        <v/>
      </c>
      <c r="I97" s="1054" t="str">
        <f>IF(B97="","",IFERROR(IF(INDEX('Disagg.1A_import-export'!N$7:N$15,MATCH($A97,'Disagg.1A_import-export'!$B$7:$B$15,0))="","",INDEX('Disagg.1A_import-export'!N$7:N$15,MATCH($A97,'Disagg.1A_import-export'!$B$7:$B$15,0))),""))</f>
        <v/>
      </c>
      <c r="J97" s="1054" t="str">
        <f>IF(B97="","",IFERROR(IF(INDEX('Disagg.1A_import-export'!AC$7:AC$15,MATCH($A97,'Disagg.1A_import-export'!$B$7:$B$15,0))="","",INDEX('Disagg.1A_import-export'!AC$7:AC$15,MATCH($A97,'Disagg.1A_import-export'!$B$7:$B$15,0))),""))</f>
        <v/>
      </c>
      <c r="K97" s="1160"/>
      <c r="L97" s="1060"/>
      <c r="M97" s="1060"/>
      <c r="N97" s="1061"/>
      <c r="O97" s="1158"/>
      <c r="P97" s="1060"/>
      <c r="Q97" s="1060"/>
      <c r="R97" s="1061"/>
      <c r="S97" s="1158"/>
      <c r="T97" s="1060"/>
      <c r="U97" s="1318"/>
      <c r="V97" s="1316"/>
    </row>
    <row r="98" spans="1:22" ht="15.75" thickBot="1" x14ac:dyDescent="0.25">
      <c r="A98" s="1027" t="str">
        <f>IFERROR(IF(INDEX(ImpactDisaglist,MATCH(0,INDEX(COUNTIF(A$10:A97,ImpactDisaglist),0,0),0))&lt;&gt;"",INDEX(ImpactDisaglist,MATCH(0,INDEX(COUNTIF(A$10:A97,ImpactDisaglist),0,0),0)),INDEX(OutcomeDisaglist,MATCH(0,INDEX(COUNTIF(A$10:A97,OutcomeDisaglist),0,0),0))),"")</f>
        <v/>
      </c>
      <c r="B98" s="1053" t="str">
        <f>IFERROR(INDEX('Disagg.1A_import-export'!D$7:D$202,MATCH($A98,'Disagg.1A_import-export'!$B$7:$B$202,0)),"")</f>
        <v/>
      </c>
      <c r="C98" s="1054" t="str">
        <f>IF(B98="","",IFERROR(INDEX('Disagg.1A_import-export'!E$7:E$15,MATCH($A98,'Disagg.1A_import-export'!$B$7:$B$15,0)),""))</f>
        <v/>
      </c>
      <c r="D98" s="1054" t="str">
        <f>IF(B98="","",IFERROR(IF(INDEX('Disagg.1A_import-export'!I$7:I$15,MATCH($A98,'Disagg.1A_import-export'!$B$7:$B$15,0))="","",INDEX('Disagg.1A_import-export'!I$7:I$15,MATCH($A98,'Disagg.1A_import-export'!$B$7:$B$15,0))),""))</f>
        <v/>
      </c>
      <c r="E98" s="1054" t="str">
        <f>IF(B98="","",IFERROR(IF(INDEX('Disagg.1A_import-export'!J$7:J$15,MATCH($A98,'Disagg.1A_import-export'!$B$7:$B$15,0))="","",INDEX('Disagg.1A_import-export'!J$7:J$15,MATCH($A98,'Disagg.1A_import-export'!$B$7:$B$15,0))),""))</f>
        <v/>
      </c>
      <c r="F98" s="1054" t="str">
        <f>IF(B98="","",IFERROR(IF(INDEX('Disagg.1A_import-export'!K$7:K$15,MATCH($A98,'Disagg.1A_import-export'!$B$7:$B$15,0))="","",INDEX('Disagg.1A_import-export'!K$7:K$15,MATCH($A98,'Disagg.1A_import-export'!$B$7:$B$15,0))),""))</f>
        <v/>
      </c>
      <c r="G98" s="1054" t="str">
        <f>IF(B98="","",IFERROR(IF(INDEX('Disagg.1A_import-export'!L$7:L$15,MATCH($A98,'Disagg.1A_import-export'!$B$7:$B$15,0))="","",INDEX('Disagg.1A_import-export'!L$7:L$15,MATCH($A98,'Disagg.1A_import-export'!$B$7:$B$15,0))),""))</f>
        <v/>
      </c>
      <c r="H98" s="1054" t="str">
        <f>IF(B98="","",IFERROR(IF(INDEX('Disagg.1A_import-export'!M$7:M$15,MATCH($A98,'Disagg.1A_import-export'!$B$7:$B$15,0))="","",INDEX('Disagg.1A_import-export'!M$7:M$15,MATCH($A98,'Disagg.1A_import-export'!$B$7:$B$15,0))),""))</f>
        <v/>
      </c>
      <c r="I98" s="1054" t="str">
        <f>IF(B98="","",IFERROR(IF(INDEX('Disagg.1A_import-export'!N$7:N$15,MATCH($A98,'Disagg.1A_import-export'!$B$7:$B$15,0))="","",INDEX('Disagg.1A_import-export'!N$7:N$15,MATCH($A98,'Disagg.1A_import-export'!$B$7:$B$15,0))),""))</f>
        <v/>
      </c>
      <c r="J98" s="1054" t="str">
        <f>IF(B98="","",IFERROR(IF(INDEX('Disagg.1A_import-export'!AC$7:AC$15,MATCH($A98,'Disagg.1A_import-export'!$B$7:$B$15,0))="","",INDEX('Disagg.1A_import-export'!AC$7:AC$15,MATCH($A98,'Disagg.1A_import-export'!$B$7:$B$15,0))),""))</f>
        <v/>
      </c>
      <c r="K98" s="1160"/>
      <c r="L98" s="1060"/>
      <c r="M98" s="1060"/>
      <c r="N98" s="1061"/>
      <c r="O98" s="1158"/>
      <c r="P98" s="1060"/>
      <c r="Q98" s="1060"/>
      <c r="R98" s="1061"/>
      <c r="S98" s="1158"/>
      <c r="T98" s="1060"/>
      <c r="U98" s="1318"/>
      <c r="V98" s="1316"/>
    </row>
    <row r="99" spans="1:22" ht="15.75" thickBot="1" x14ac:dyDescent="0.25">
      <c r="A99" s="1027" t="str">
        <f>IFERROR(IF(INDEX(ImpactDisaglist,MATCH(0,INDEX(COUNTIF(A$10:A98,ImpactDisaglist),0,0),0))&lt;&gt;"",INDEX(ImpactDisaglist,MATCH(0,INDEX(COUNTIF(A$10:A98,ImpactDisaglist),0,0),0)),INDEX(OutcomeDisaglist,MATCH(0,INDEX(COUNTIF(A$10:A98,OutcomeDisaglist),0,0),0))),"")</f>
        <v/>
      </c>
      <c r="B99" s="1053" t="str">
        <f>IFERROR(INDEX('Disagg.1A_import-export'!D$7:D$202,MATCH($A99,'Disagg.1A_import-export'!$B$7:$B$202,0)),"")</f>
        <v/>
      </c>
      <c r="C99" s="1054" t="str">
        <f>IF(B99="","",IFERROR(INDEX('Disagg.1A_import-export'!E$7:E$15,MATCH($A99,'Disagg.1A_import-export'!$B$7:$B$15,0)),""))</f>
        <v/>
      </c>
      <c r="D99" s="1054" t="str">
        <f>IF(B99="","",IFERROR(IF(INDEX('Disagg.1A_import-export'!I$7:I$15,MATCH($A99,'Disagg.1A_import-export'!$B$7:$B$15,0))="","",INDEX('Disagg.1A_import-export'!I$7:I$15,MATCH($A99,'Disagg.1A_import-export'!$B$7:$B$15,0))),""))</f>
        <v/>
      </c>
      <c r="E99" s="1054" t="str">
        <f>IF(B99="","",IFERROR(IF(INDEX('Disagg.1A_import-export'!J$7:J$15,MATCH($A99,'Disagg.1A_import-export'!$B$7:$B$15,0))="","",INDEX('Disagg.1A_import-export'!J$7:J$15,MATCH($A99,'Disagg.1A_import-export'!$B$7:$B$15,0))),""))</f>
        <v/>
      </c>
      <c r="F99" s="1054" t="str">
        <f>IF(B99="","",IFERROR(IF(INDEX('Disagg.1A_import-export'!K$7:K$15,MATCH($A99,'Disagg.1A_import-export'!$B$7:$B$15,0))="","",INDEX('Disagg.1A_import-export'!K$7:K$15,MATCH($A99,'Disagg.1A_import-export'!$B$7:$B$15,0))),""))</f>
        <v/>
      </c>
      <c r="G99" s="1054" t="str">
        <f>IF(B99="","",IFERROR(IF(INDEX('Disagg.1A_import-export'!L$7:L$15,MATCH($A99,'Disagg.1A_import-export'!$B$7:$B$15,0))="","",INDEX('Disagg.1A_import-export'!L$7:L$15,MATCH($A99,'Disagg.1A_import-export'!$B$7:$B$15,0))),""))</f>
        <v/>
      </c>
      <c r="H99" s="1054" t="str">
        <f>IF(B99="","",IFERROR(IF(INDEX('Disagg.1A_import-export'!M$7:M$15,MATCH($A99,'Disagg.1A_import-export'!$B$7:$B$15,0))="","",INDEX('Disagg.1A_import-export'!M$7:M$15,MATCH($A99,'Disagg.1A_import-export'!$B$7:$B$15,0))),""))</f>
        <v/>
      </c>
      <c r="I99" s="1054" t="str">
        <f>IF(B99="","",IFERROR(IF(INDEX('Disagg.1A_import-export'!N$7:N$15,MATCH($A99,'Disagg.1A_import-export'!$B$7:$B$15,0))="","",INDEX('Disagg.1A_import-export'!N$7:N$15,MATCH($A99,'Disagg.1A_import-export'!$B$7:$B$15,0))),""))</f>
        <v/>
      </c>
      <c r="J99" s="1054" t="str">
        <f>IF(B99="","",IFERROR(IF(INDEX('Disagg.1A_import-export'!AC$7:AC$15,MATCH($A99,'Disagg.1A_import-export'!$B$7:$B$15,0))="","",INDEX('Disagg.1A_import-export'!AC$7:AC$15,MATCH($A99,'Disagg.1A_import-export'!$B$7:$B$15,0))),""))</f>
        <v/>
      </c>
      <c r="K99" s="1160"/>
      <c r="L99" s="1060"/>
      <c r="M99" s="1060"/>
      <c r="N99" s="1061"/>
      <c r="O99" s="1158"/>
      <c r="P99" s="1060"/>
      <c r="Q99" s="1060"/>
      <c r="R99" s="1061"/>
      <c r="S99" s="1158"/>
      <c r="T99" s="1060"/>
      <c r="U99" s="1318"/>
      <c r="V99" s="1316"/>
    </row>
    <row r="100" spans="1:22" ht="15.75" thickBot="1" x14ac:dyDescent="0.25">
      <c r="A100" s="1027" t="str">
        <f>IFERROR(IF(INDEX(ImpactDisaglist,MATCH(0,INDEX(COUNTIF(A$10:A99,ImpactDisaglist),0,0),0))&lt;&gt;"",INDEX(ImpactDisaglist,MATCH(0,INDEX(COUNTIF(A$10:A99,ImpactDisaglist),0,0),0)),INDEX(OutcomeDisaglist,MATCH(0,INDEX(COUNTIF(A$10:A99,OutcomeDisaglist),0,0),0))),"")</f>
        <v/>
      </c>
      <c r="B100" s="1062" t="str">
        <f>IFERROR(INDEX('Disagg.1A_import-export'!D$7:D$202,MATCH($A100,'Disagg.1A_import-export'!$B$7:$B$202,0)),"")</f>
        <v/>
      </c>
      <c r="C100" s="1063" t="str">
        <f>IF(B100="","",IFERROR(INDEX('Disagg.1A_import-export'!E$7:E$15,MATCH($A100,'Disagg.1A_import-export'!$B$7:$B$15,0)),""))</f>
        <v/>
      </c>
      <c r="D100" s="1063" t="str">
        <f>IF(B100="","",IFERROR(IF(INDEX('Disagg.1A_import-export'!I$7:I$15,MATCH($A100,'Disagg.1A_import-export'!$B$7:$B$15,0))="","",INDEX('Disagg.1A_import-export'!I$7:I$15,MATCH($A100,'Disagg.1A_import-export'!$B$7:$B$15,0))),""))</f>
        <v/>
      </c>
      <c r="E100" s="1063" t="str">
        <f>IF(B100="","",IFERROR(IF(INDEX('Disagg.1A_import-export'!J$7:J$15,MATCH($A100,'Disagg.1A_import-export'!$B$7:$B$15,0))="","",INDEX('Disagg.1A_import-export'!J$7:J$15,MATCH($A100,'Disagg.1A_import-export'!$B$7:$B$15,0))),""))</f>
        <v/>
      </c>
      <c r="F100" s="1063" t="str">
        <f>IF(B100="","",IFERROR(IF(INDEX('Disagg.1A_import-export'!K$7:K$15,MATCH($A100,'Disagg.1A_import-export'!$B$7:$B$15,0))="","",INDEX('Disagg.1A_import-export'!K$7:K$15,MATCH($A100,'Disagg.1A_import-export'!$B$7:$B$15,0))),""))</f>
        <v/>
      </c>
      <c r="G100" s="1063" t="str">
        <f>IF(B100="","",IFERROR(IF(INDEX('Disagg.1A_import-export'!L$7:L$15,MATCH($A100,'Disagg.1A_import-export'!$B$7:$B$15,0))="","",INDEX('Disagg.1A_import-export'!L$7:L$15,MATCH($A100,'Disagg.1A_import-export'!$B$7:$B$15,0))),""))</f>
        <v/>
      </c>
      <c r="H100" s="1063" t="str">
        <f>IF(B100="","",IFERROR(IF(INDEX('Disagg.1A_import-export'!M$7:M$15,MATCH($A100,'Disagg.1A_import-export'!$B$7:$B$15,0))="","",INDEX('Disagg.1A_import-export'!M$7:M$15,MATCH($A100,'Disagg.1A_import-export'!$B$7:$B$15,0))),""))</f>
        <v/>
      </c>
      <c r="I100" s="1063" t="str">
        <f>IF(B100="","",IFERROR(IF(INDEX('Disagg.1A_import-export'!N$7:N$15,MATCH($A100,'Disagg.1A_import-export'!$B$7:$B$15,0))="","",INDEX('Disagg.1A_import-export'!N$7:N$15,MATCH($A100,'Disagg.1A_import-export'!$B$7:$B$15,0))),""))</f>
        <v/>
      </c>
      <c r="J100" s="1054" t="str">
        <f>IF(B100="","",IFERROR(IF(INDEX('Disagg.1A_import-export'!AC$7:AC$15,MATCH($A100,'Disagg.1A_import-export'!$B$7:$B$15,0))="","",INDEX('Disagg.1A_import-export'!AC$7:AC$15,MATCH($A100,'Disagg.1A_import-export'!$B$7:$B$15,0))),""))</f>
        <v/>
      </c>
      <c r="K100" s="1161"/>
      <c r="L100" s="1069"/>
      <c r="M100" s="1069"/>
      <c r="N100" s="1070"/>
      <c r="O100" s="1159"/>
      <c r="P100" s="1069"/>
      <c r="Q100" s="1069"/>
      <c r="R100" s="1070"/>
      <c r="S100" s="1159"/>
      <c r="T100" s="1069"/>
      <c r="U100" s="1319"/>
      <c r="V100" s="1316"/>
    </row>
  </sheetData>
  <sheetProtection algorithmName="SHA-512" hashValue="z29qmLazknrObDTmW7WvVpcN8qejNA/K3oUCamdhPB8azbWAuksEfc64AkdhfFpXHRYBfHBP+6MWbJ6jIpsUUg==" saltValue="a3yUDfMzs822jOiRTmAuTw==" spinCount="100000" sheet="1" formatColumns="0" formatRows="0" autoFilter="0"/>
  <autoFilter ref="B9:V51" xr:uid="{00000000-0009-0000-0000-000006000000}">
    <filterColumn colId="4" showButton="0"/>
    <filterColumn colId="5" showButton="0"/>
    <filterColumn colId="9" showButton="0"/>
    <filterColumn colId="13" showButton="0"/>
    <filterColumn colId="17" showButton="0"/>
  </autoFilter>
  <mergeCells count="17">
    <mergeCell ref="V9:V10"/>
    <mergeCell ref="E9:E10"/>
    <mergeCell ref="F9:H9"/>
    <mergeCell ref="I9:I10"/>
    <mergeCell ref="O9:P9"/>
    <mergeCell ref="Q9:Q10"/>
    <mergeCell ref="R9:R10"/>
    <mergeCell ref="S9:T9"/>
    <mergeCell ref="K9:L9"/>
    <mergeCell ref="M9:M10"/>
    <mergeCell ref="N9:N10"/>
    <mergeCell ref="J9:J10"/>
    <mergeCell ref="B5:Q5"/>
    <mergeCell ref="B9:B10"/>
    <mergeCell ref="C9:C10"/>
    <mergeCell ref="D9:D10"/>
    <mergeCell ref="U9:U10"/>
  </mergeCells>
  <dataValidations count="1">
    <dataValidation type="list" allowBlank="1" showInputMessage="1" showErrorMessage="1" sqref="L11:L100 P11:P100 T11:T100" xr:uid="{00000000-0002-0000-0600-000000000000}">
      <formula1>Source</formula1>
    </dataValidation>
  </dataValidations>
  <pageMargins left="0.7" right="0.7" top="0.75" bottom="0.75" header="0.3" footer="0.3"/>
  <pageSetup paperSize="8" scale="4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theme="0"/>
  </sheetPr>
  <dimension ref="A1:AM23"/>
  <sheetViews>
    <sheetView topLeftCell="K1" zoomScale="55" zoomScaleNormal="55" workbookViewId="0">
      <selection activeCell="R7" sqref="R7"/>
    </sheetView>
  </sheetViews>
  <sheetFormatPr baseColWidth="10" defaultColWidth="9.140625" defaultRowHeight="15.75" x14ac:dyDescent="0.25"/>
  <cols>
    <col min="1" max="1" width="16.140625" style="46" bestFit="1" customWidth="1"/>
    <col min="2" max="2" width="14.85546875" style="36" bestFit="1" customWidth="1"/>
    <col min="4" max="4" width="15.140625" style="36" customWidth="1"/>
    <col min="5" max="6" width="43.85546875" style="36" customWidth="1"/>
    <col min="7" max="7" width="58.140625" style="36" bestFit="1" customWidth="1"/>
    <col min="8" max="8" width="59.5703125" style="36" bestFit="1" customWidth="1"/>
    <col min="9" max="9" width="21.5703125" style="36" bestFit="1" customWidth="1"/>
    <col min="10" max="10" width="14.140625" style="36" bestFit="1" customWidth="1"/>
    <col min="11" max="11" width="8.140625" style="36" customWidth="1"/>
    <col min="12" max="12" width="24.140625" style="36" customWidth="1"/>
    <col min="13" max="13" width="23.85546875" style="36" customWidth="1"/>
    <col min="14" max="14" width="17.42578125" style="36" customWidth="1"/>
    <col min="15" max="15" width="35.5703125" style="36" customWidth="1"/>
    <col min="16" max="16" width="15.140625" style="36" customWidth="1"/>
    <col min="17" max="17" width="11.85546875" style="36" customWidth="1"/>
    <col min="18" max="19" width="42.140625" style="36" customWidth="1"/>
    <col min="20" max="20" width="16.140625" style="36" customWidth="1"/>
    <col min="21" max="21" width="15.5703125" style="36" customWidth="1"/>
    <col min="22" max="23" width="52.5703125" style="36" customWidth="1"/>
    <col min="24" max="25" width="33.85546875" style="36" bestFit="1" customWidth="1"/>
    <col min="26" max="26" width="43.42578125" style="36" customWidth="1"/>
    <col min="27" max="27" width="45.5703125" style="36" customWidth="1"/>
    <col min="28" max="28" width="36.140625" style="36" customWidth="1"/>
    <col min="29" max="29" width="25.42578125" style="36" bestFit="1" customWidth="1"/>
    <col min="30" max="30" width="25.140625" style="36" bestFit="1" customWidth="1"/>
    <col min="31" max="33" width="9.140625" style="36"/>
    <col min="34" max="34" width="25.85546875" style="36" bestFit="1" customWidth="1"/>
    <col min="35" max="35" width="26" style="36" bestFit="1" customWidth="1"/>
    <col min="36" max="37" width="18.140625" style="36" bestFit="1" customWidth="1"/>
    <col min="38" max="38" width="23.5703125" style="36" bestFit="1" customWidth="1"/>
    <col min="39" max="39" width="30.140625" style="36" bestFit="1" customWidth="1"/>
    <col min="40" max="16384" width="9.140625" style="36"/>
  </cols>
  <sheetData>
    <row r="1" spans="1:39" x14ac:dyDescent="0.25">
      <c r="D1" s="46"/>
      <c r="E1" s="46"/>
      <c r="F1" s="46"/>
      <c r="G1" s="46"/>
      <c r="H1" s="46"/>
      <c r="I1" s="46"/>
      <c r="J1" s="46"/>
      <c r="K1" s="46"/>
      <c r="L1" s="46"/>
      <c r="M1" s="46"/>
      <c r="N1" s="46"/>
      <c r="O1" s="46"/>
      <c r="P1" s="46"/>
      <c r="Q1" s="46"/>
      <c r="R1" s="46"/>
      <c r="S1" s="46"/>
      <c r="T1" s="46"/>
      <c r="U1" s="46"/>
      <c r="V1" s="46"/>
      <c r="W1" s="46"/>
      <c r="X1" s="46"/>
      <c r="Y1" s="46"/>
      <c r="Z1" s="46"/>
      <c r="AA1" s="46"/>
    </row>
    <row r="2" spans="1:39" ht="90.75" customHeight="1" x14ac:dyDescent="0.25">
      <c r="A2" s="628"/>
      <c r="D2" s="1649" t="s">
        <v>105</v>
      </c>
      <c r="E2" s="1650"/>
      <c r="F2" s="1650"/>
      <c r="G2" s="1650"/>
      <c r="H2" s="1650"/>
      <c r="I2" s="1650"/>
      <c r="J2" s="1650"/>
      <c r="K2" s="1650"/>
      <c r="L2" s="1650"/>
      <c r="M2" s="1650"/>
      <c r="N2" s="1650"/>
      <c r="O2" s="1650"/>
      <c r="P2" s="1650"/>
      <c r="Q2" s="1650"/>
      <c r="R2" s="1650"/>
      <c r="S2" s="1650"/>
      <c r="T2" s="1650"/>
      <c r="U2" s="1650"/>
      <c r="V2" s="1650"/>
      <c r="W2" s="61"/>
      <c r="X2" s="59"/>
      <c r="Y2" s="59"/>
      <c r="Z2" s="59"/>
      <c r="AA2" s="60"/>
    </row>
    <row r="3" spans="1:39" x14ac:dyDescent="0.25">
      <c r="D3" s="46"/>
      <c r="E3" s="46"/>
      <c r="F3" s="46"/>
      <c r="G3" s="46"/>
      <c r="H3" s="46"/>
      <c r="I3" s="46"/>
      <c r="J3" s="46"/>
      <c r="K3" s="46"/>
      <c r="L3" s="46"/>
      <c r="M3" s="46"/>
      <c r="N3" s="46"/>
      <c r="O3" s="46"/>
      <c r="P3" s="46"/>
      <c r="Q3" s="46"/>
      <c r="R3" s="46"/>
      <c r="S3" s="46"/>
      <c r="T3" s="46"/>
      <c r="U3" s="46"/>
      <c r="V3" s="46"/>
      <c r="W3" s="46"/>
      <c r="X3" s="46"/>
      <c r="Y3" s="46"/>
      <c r="Z3" s="46"/>
      <c r="AA3" s="46"/>
    </row>
    <row r="4" spans="1:39" ht="18.75" customHeight="1" thickBot="1" x14ac:dyDescent="0.3">
      <c r="D4" s="48"/>
      <c r="E4" s="49"/>
      <c r="F4" s="620"/>
      <c r="G4" s="49"/>
      <c r="H4" s="49"/>
      <c r="I4" s="49"/>
      <c r="J4" s="49"/>
      <c r="K4" s="49"/>
      <c r="L4" s="49"/>
      <c r="M4" s="49"/>
      <c r="N4" s="49"/>
      <c r="O4" s="620"/>
      <c r="P4" s="49"/>
      <c r="Q4" s="49"/>
      <c r="R4" s="49"/>
      <c r="S4" s="620"/>
      <c r="T4" s="49"/>
      <c r="U4" s="49"/>
      <c r="V4" s="49"/>
      <c r="W4" s="49"/>
      <c r="X4" s="620"/>
      <c r="Y4" s="620"/>
      <c r="Z4" s="49"/>
      <c r="AA4" s="49"/>
    </row>
    <row r="5" spans="1:39" ht="28.5" customHeight="1" x14ac:dyDescent="0.25">
      <c r="A5" s="623"/>
      <c r="B5" s="1634"/>
      <c r="D5" s="1622" t="s">
        <v>25</v>
      </c>
      <c r="E5" s="1617" t="s">
        <v>77</v>
      </c>
      <c r="F5" s="1617" t="s">
        <v>96</v>
      </c>
      <c r="G5" s="1617" t="s">
        <v>97</v>
      </c>
      <c r="H5" s="1617" t="s">
        <v>98</v>
      </c>
      <c r="I5" s="1651" t="s">
        <v>93</v>
      </c>
      <c r="J5" s="1653" t="s">
        <v>94</v>
      </c>
      <c r="K5" s="1653" t="s">
        <v>28</v>
      </c>
      <c r="L5" s="1653"/>
      <c r="M5" s="1655"/>
      <c r="N5" s="1656" t="s">
        <v>59</v>
      </c>
      <c r="O5" s="1617" t="s">
        <v>42</v>
      </c>
      <c r="P5" s="1658" t="s">
        <v>38</v>
      </c>
      <c r="Q5" s="1659"/>
      <c r="R5" s="1603" t="s">
        <v>61</v>
      </c>
      <c r="S5" s="1603" t="s">
        <v>50</v>
      </c>
      <c r="T5" s="1626" t="s">
        <v>45</v>
      </c>
      <c r="U5" s="1627"/>
      <c r="V5" s="1605" t="s">
        <v>60</v>
      </c>
      <c r="W5" s="1617" t="s">
        <v>51</v>
      </c>
      <c r="X5" s="1636" t="s">
        <v>47</v>
      </c>
      <c r="Y5" s="1636"/>
      <c r="Z5" s="1607" t="s">
        <v>49</v>
      </c>
      <c r="AA5" s="1617" t="s">
        <v>52</v>
      </c>
      <c r="AB5" s="1617" t="s">
        <v>486</v>
      </c>
      <c r="AC5" s="1617"/>
      <c r="AD5" s="1617"/>
      <c r="AE5" s="1617"/>
      <c r="AF5" s="1617"/>
      <c r="AG5" s="1617"/>
      <c r="AH5" s="1617" t="s">
        <v>543</v>
      </c>
      <c r="AI5" s="1617" t="s">
        <v>544</v>
      </c>
      <c r="AJ5" s="1617" t="s">
        <v>545</v>
      </c>
      <c r="AK5" s="1617" t="s">
        <v>546</v>
      </c>
      <c r="AL5" s="1617" t="s">
        <v>547</v>
      </c>
      <c r="AM5" s="1617" t="s">
        <v>542</v>
      </c>
    </row>
    <row r="6" spans="1:39" ht="30" customHeight="1" x14ac:dyDescent="0.25">
      <c r="A6" s="623" t="s">
        <v>203</v>
      </c>
      <c r="B6" s="1634"/>
      <c r="C6">
        <v>-1</v>
      </c>
      <c r="D6" s="1623"/>
      <c r="E6" s="1635"/>
      <c r="F6" s="1635"/>
      <c r="G6" s="1635"/>
      <c r="H6" s="1635"/>
      <c r="I6" s="1652"/>
      <c r="J6" s="1654"/>
      <c r="K6" s="42" t="s">
        <v>439</v>
      </c>
      <c r="L6" s="72" t="s">
        <v>440</v>
      </c>
      <c r="M6" s="72" t="s">
        <v>422</v>
      </c>
      <c r="N6" s="1657"/>
      <c r="O6" s="1635"/>
      <c r="P6" s="43" t="s">
        <v>460</v>
      </c>
      <c r="Q6" s="71" t="s">
        <v>461</v>
      </c>
      <c r="R6" s="1660"/>
      <c r="S6" s="1660"/>
      <c r="T6" s="44" t="s">
        <v>463</v>
      </c>
      <c r="U6" s="44" t="s">
        <v>40</v>
      </c>
      <c r="V6" s="1661"/>
      <c r="W6" s="1635"/>
      <c r="X6" s="45" t="s">
        <v>30</v>
      </c>
      <c r="Y6" s="45" t="s">
        <v>40</v>
      </c>
      <c r="Z6" s="1637"/>
      <c r="AA6" s="1635"/>
      <c r="AB6" s="1635"/>
      <c r="AC6" s="1635"/>
      <c r="AD6" s="1635"/>
      <c r="AE6" s="1635"/>
      <c r="AF6" s="1635"/>
      <c r="AG6" s="1635"/>
      <c r="AH6" s="1635" t="s">
        <v>543</v>
      </c>
      <c r="AI6" s="1635" t="s">
        <v>544</v>
      </c>
      <c r="AJ6" s="1635" t="s">
        <v>545</v>
      </c>
      <c r="AK6" s="1635" t="s">
        <v>546</v>
      </c>
      <c r="AL6" s="1635" t="s">
        <v>547</v>
      </c>
      <c r="AM6" s="1635" t="s">
        <v>542</v>
      </c>
    </row>
    <row r="7" spans="1:39" hidden="1" x14ac:dyDescent="0.25">
      <c r="B7" s="46" t="str">
        <f>IF(D7="","",C7&amp;D7)</f>
        <v/>
      </c>
      <c r="C7">
        <f>C6+1</f>
        <v>0</v>
      </c>
      <c r="D7" s="37" t="str">
        <f>IF(A7&lt;&gt;"","Impact","")</f>
        <v/>
      </c>
      <c r="E7" s="68" t="str">
        <f>IF(LangOffset=0,F7,IF(LangOffset=1,G7,IF(LangOffset=2,H7)))</f>
        <v>[Impact Indicator Name ES]</v>
      </c>
      <c r="F7" s="631" t="s">
        <v>682</v>
      </c>
      <c r="G7" s="68" t="s">
        <v>433</v>
      </c>
      <c r="H7" s="68" t="s">
        <v>435</v>
      </c>
      <c r="I7" s="68" t="s">
        <v>100</v>
      </c>
      <c r="J7" s="68" t="s">
        <v>101</v>
      </c>
      <c r="K7" s="68" t="s">
        <v>102</v>
      </c>
      <c r="L7" s="68" t="s">
        <v>103</v>
      </c>
      <c r="M7" s="68" t="s">
        <v>89</v>
      </c>
      <c r="N7" s="68" t="s">
        <v>104</v>
      </c>
      <c r="O7" s="631" t="s">
        <v>514</v>
      </c>
      <c r="P7" s="38" t="str">
        <f>IFERROR(IF(INDEX(Disaggregation_1A!K$11:K$80,MATCH('Disagg.1A_import-export'!$B7,Disaggregation_1A!$A$11:$A$80,0))="","",INDEX(Disaggregation_1A!K$11:K$80,MATCH('Disagg.1A_import-export'!$B7,Disaggregation_1A!$A$11:$A$80,0))),"")</f>
        <v/>
      </c>
      <c r="Q7" s="38" t="str">
        <f>IFERROR(IF(INDEX(Disaggregation_1A!L$11:L$80,MATCH('Disagg.1A_import-export'!$B7,Disaggregation_1A!$A$11:$A$80,0))="","",INDEX(Disaggregation_1A!L$11:L$80,MATCH('Disagg.1A_import-export'!$B7,Disaggregation_1A!$A$11:$A$80,0))),"")</f>
        <v/>
      </c>
      <c r="R7" s="38" t="str">
        <f>IFERROR(IF(INDEX(Disaggregation_1A!M$11:M$80,MATCH('Disagg.1A_import-export'!$B7,Disaggregation_1A!$A$11:$A$80,0))="","",INDEX(Disaggregation_1A!M$11:M$80,MATCH('Disagg.1A_import-export'!$B7,Disaggregation_1A!$A$11:$A$80,0))),"")</f>
        <v/>
      </c>
      <c r="S7" s="38">
        <f>IFERROR(INDEX(Disaggregation_1A!N$11:N$80,MATCH('Disagg.1A_import-export'!$B7,Disaggregation_1A!$A$11:$A$80,0)),"")</f>
        <v>0</v>
      </c>
      <c r="T7" s="38" t="str">
        <f>IFERROR(IF(INDEX(Disaggregation_1A!O$11:O$80,MATCH('Disagg.1A_import-export'!$B7,Disaggregation_1A!$A$11:$A$80,0))="","",INDEX(Disaggregation_1A!O$11:O$80,MATCH('Disagg.1A_import-export'!$B7,Disaggregation_1A!$A$11:$A$80,0))),"")</f>
        <v/>
      </c>
      <c r="U7" s="38" t="str">
        <f>IFERROR(IF(INDEX(Disaggregation_1A!P$11:P$80,MATCH('Disagg.1A_import-export'!$B7,Disaggregation_1A!$A$11:$A$80,0))="","",INDEX(Disaggregation_1A!P$11:P$80,MATCH('Disagg.1A_import-export'!$B7,Disaggregation_1A!$A$11:$A$80,0))),"")</f>
        <v/>
      </c>
      <c r="V7" s="38" t="str">
        <f>IFERROR(IF(INDEX(Disaggregation_1A!Q$11:Q$80,MATCH('Disagg.1A_import-export'!$B7,Disaggregation_1A!$A$11:$A$80,0))="","",INDEX(Disaggregation_1A!Q$11:Q$80,MATCH('Disagg.1A_import-export'!$B7,Disaggregation_1A!$A$11:$A$80,0))),"")</f>
        <v/>
      </c>
      <c r="W7" s="38">
        <f>IFERROR(INDEX(Disaggregation_1A!R$11:R$80,MATCH('Disagg.1A_import-export'!$B7,Disaggregation_1A!$A$11:$A$80,0)),"")</f>
        <v>0</v>
      </c>
      <c r="X7" s="38">
        <f>IFERROR(INDEX(Disaggregation_1A!S$11:S$80,MATCH('Disagg.1A_import-export'!$B7,Disaggregation_1A!$A$11:$A$80,0)),"")</f>
        <v>0</v>
      </c>
      <c r="Y7" s="38">
        <f>IFERROR(INDEX(Disaggregation_1A!T$11:T$80,MATCH('Disagg.1A_import-export'!$B7,Disaggregation_1A!$A$11:$A$80,0)),"")</f>
        <v>0</v>
      </c>
      <c r="Z7" s="38">
        <f>IFERROR(INDEX(Disaggregation_1A!U$11:U$80,MATCH('Disagg.1A_import-export'!$B7,Disaggregation_1A!$A$11:$A$80,0)),"")</f>
        <v>0</v>
      </c>
      <c r="AA7" s="63">
        <f>IFERROR(INDEX(Disaggregation_1A!V$11:V$80,MATCH('Disagg.1A_import-export'!$B7,Disaggregation_1A!$A$11:$A$80,0)),"")</f>
        <v>0</v>
      </c>
      <c r="AB7" s="630" t="s">
        <v>485</v>
      </c>
      <c r="AC7" s="630" t="s">
        <v>483</v>
      </c>
      <c r="AD7" s="630"/>
      <c r="AE7" s="630"/>
      <c r="AF7" s="630"/>
      <c r="AG7" s="630"/>
      <c r="AH7" s="630" t="s">
        <v>537</v>
      </c>
      <c r="AI7" s="630" t="s">
        <v>536</v>
      </c>
      <c r="AJ7" s="630" t="s">
        <v>539</v>
      </c>
      <c r="AK7" s="630" t="s">
        <v>538</v>
      </c>
      <c r="AL7" s="630" t="s">
        <v>540</v>
      </c>
      <c r="AM7" s="630" t="s">
        <v>541</v>
      </c>
    </row>
    <row r="8" spans="1:39" x14ac:dyDescent="0.25">
      <c r="D8" s="67"/>
      <c r="E8" s="68"/>
      <c r="F8" s="68"/>
      <c r="G8" s="68"/>
      <c r="H8" s="68"/>
      <c r="I8" s="68"/>
      <c r="J8" s="68"/>
      <c r="K8" s="68"/>
      <c r="L8" s="68"/>
      <c r="M8" s="68"/>
      <c r="N8" s="68"/>
      <c r="O8" s="68"/>
      <c r="P8" s="38"/>
      <c r="Q8" s="38"/>
      <c r="R8" s="38"/>
      <c r="S8" s="38"/>
      <c r="T8" s="38"/>
      <c r="U8" s="630" t="str">
        <f>IFERROR(IF(INDEX(Disaggregation_1A!P$11:P$80,MATCH('Disagg.1A_import-export'!$B8,Disaggregation_1A!$A$11:$A$80,0))="","",INDEX(Disaggregation_1A!P$11:P$80,MATCH('Disagg.1A_import-export'!$B8,Disaggregation_1A!$A$11:$A$80,0))),"")</f>
        <v/>
      </c>
      <c r="V8" s="630" t="str">
        <f>IFERROR(IF(INDEX(Disaggregation_1A!Q$11:Q$80,MATCH('Disagg.1A_import-export'!$B8,Disaggregation_1A!$A$11:$A$80,0))="","",INDEX(Disaggregation_1A!Q$11:Q$80,MATCH('Disagg.1A_import-export'!$B8,Disaggregation_1A!$A$11:$A$80,0))),"")</f>
        <v/>
      </c>
      <c r="W8" s="38"/>
      <c r="X8" s="38"/>
      <c r="Y8" s="38"/>
      <c r="Z8" s="63"/>
      <c r="AA8" s="63"/>
      <c r="AB8" s="630"/>
      <c r="AC8" s="630"/>
      <c r="AD8" s="630"/>
      <c r="AE8" s="630"/>
      <c r="AF8" s="630"/>
      <c r="AG8" s="630"/>
      <c r="AH8" s="630"/>
      <c r="AI8" s="630"/>
      <c r="AJ8" s="630"/>
      <c r="AK8" s="630"/>
      <c r="AL8" s="630"/>
      <c r="AM8" s="630"/>
    </row>
    <row r="9" spans="1:39" x14ac:dyDescent="0.25">
      <c r="D9" s="67"/>
      <c r="E9" s="68"/>
      <c r="F9" s="68"/>
      <c r="G9" s="68" t="s">
        <v>684</v>
      </c>
      <c r="H9" s="68"/>
      <c r="I9" s="68"/>
      <c r="J9" s="68"/>
      <c r="K9" s="68"/>
      <c r="L9" s="68"/>
      <c r="M9" s="68"/>
      <c r="N9" s="68"/>
      <c r="O9" s="68"/>
      <c r="P9" s="38"/>
      <c r="Q9" s="38"/>
      <c r="R9" s="38"/>
      <c r="S9" s="38"/>
      <c r="T9" s="38"/>
      <c r="U9" s="38"/>
      <c r="V9" s="630" t="str">
        <f>IFERROR(IF(INDEX(Disaggregation_1A!Q$11:Q$80,MATCH('Disagg.1A_import-export'!$B9,Disaggregation_1A!$A$11:$A$80,0))="","",INDEX(Disaggregation_1A!Q$11:Q$80,MATCH('Disagg.1A_import-export'!$B9,Disaggregation_1A!$A$11:$A$80,0))),"")</f>
        <v/>
      </c>
      <c r="W9" s="38"/>
      <c r="X9" s="38"/>
      <c r="Y9" s="38"/>
      <c r="Z9" s="63"/>
      <c r="AA9" s="63"/>
      <c r="AB9" s="630"/>
      <c r="AC9" s="630"/>
      <c r="AD9" s="630"/>
      <c r="AE9" s="630"/>
      <c r="AF9" s="630"/>
      <c r="AG9" s="630"/>
      <c r="AH9" s="630"/>
      <c r="AI9" s="630"/>
      <c r="AJ9" s="630"/>
      <c r="AK9" s="630"/>
      <c r="AL9" s="630"/>
      <c r="AM9" s="630"/>
    </row>
    <row r="10" spans="1:39" x14ac:dyDescent="0.25">
      <c r="A10" s="1376" t="s">
        <v>203</v>
      </c>
      <c r="B10" s="1369"/>
      <c r="C10" s="1388">
        <v>-1</v>
      </c>
      <c r="D10" s="1397"/>
      <c r="E10" s="1397"/>
      <c r="F10" s="1397" t="s">
        <v>446</v>
      </c>
      <c r="G10" s="1397" t="s">
        <v>478</v>
      </c>
      <c r="H10" s="1397" t="s">
        <v>480</v>
      </c>
      <c r="I10" s="1397" t="s">
        <v>93</v>
      </c>
      <c r="J10" s="1397" t="s">
        <v>94</v>
      </c>
      <c r="K10" s="1397" t="s">
        <v>439</v>
      </c>
      <c r="L10" s="1397" t="s">
        <v>440</v>
      </c>
      <c r="M10" s="1397" t="s">
        <v>422</v>
      </c>
      <c r="N10" s="1397" t="s">
        <v>459</v>
      </c>
      <c r="O10" s="1397" t="s">
        <v>42</v>
      </c>
      <c r="P10" s="1369" t="s">
        <v>460</v>
      </c>
      <c r="Q10" s="1369" t="s">
        <v>461</v>
      </c>
      <c r="R10" s="1369" t="s">
        <v>464</v>
      </c>
      <c r="S10" s="1369"/>
      <c r="T10" s="1369" t="s">
        <v>463</v>
      </c>
      <c r="U10" s="1369" t="s">
        <v>462</v>
      </c>
      <c r="V10" s="1369" t="s">
        <v>465</v>
      </c>
      <c r="W10" s="1369"/>
      <c r="X10" s="1369"/>
      <c r="Y10" s="1369"/>
      <c r="Z10" s="1369" t="s">
        <v>454</v>
      </c>
      <c r="AA10" s="1369"/>
      <c r="AB10" s="1369" t="s">
        <v>488</v>
      </c>
      <c r="AC10" s="1369" t="s">
        <v>484</v>
      </c>
      <c r="AD10" s="1369"/>
      <c r="AE10" s="1369"/>
      <c r="AF10" s="1369"/>
      <c r="AG10" s="1369"/>
      <c r="AH10" s="1369" t="s">
        <v>543</v>
      </c>
      <c r="AI10" s="1369" t="s">
        <v>544</v>
      </c>
      <c r="AJ10" s="1369" t="s">
        <v>545</v>
      </c>
      <c r="AK10" s="1369" t="s">
        <v>546</v>
      </c>
      <c r="AL10" s="1369" t="s">
        <v>547</v>
      </c>
      <c r="AM10" s="1369" t="s">
        <v>542</v>
      </c>
    </row>
    <row r="11" spans="1:39" hidden="1" x14ac:dyDescent="0.25">
      <c r="A11" s="1376"/>
      <c r="B11" s="1376" t="str">
        <f>IF(D11="","",C11&amp;D11)</f>
        <v/>
      </c>
      <c r="C11" s="1388">
        <f>C10+1</f>
        <v>0</v>
      </c>
      <c r="D11" s="1369" t="str">
        <f>IF(A11&lt;&gt;"","Outcome","")</f>
        <v/>
      </c>
      <c r="E11" s="1397" t="str">
        <f>IF(LangOffset=0,F11,IF(LangOffset=1,G11,IF(LangOffset=2,H11)))</f>
        <v>[Outcome Indicator Name ES]</v>
      </c>
      <c r="F11" s="1398" t="s">
        <v>99</v>
      </c>
      <c r="G11" s="1398" t="s">
        <v>477</v>
      </c>
      <c r="H11" s="1398" t="s">
        <v>479</v>
      </c>
      <c r="I11" s="1398" t="s">
        <v>100</v>
      </c>
      <c r="J11" s="1398" t="s">
        <v>101</v>
      </c>
      <c r="K11" s="1398" t="s">
        <v>102</v>
      </c>
      <c r="L11" s="1398" t="s">
        <v>103</v>
      </c>
      <c r="M11" s="1398" t="s">
        <v>89</v>
      </c>
      <c r="N11" s="1398" t="s">
        <v>104</v>
      </c>
      <c r="O11" s="1398" t="s">
        <v>514</v>
      </c>
      <c r="P11" s="1399" t="str">
        <f>IFERROR(IF(INDEX(Disaggregation_1A!K$11:K$80,MATCH('Disagg.1A_import-export'!$B11,Disaggregation_1A!$A$11:$A$80,0))="","",INDEX(Disaggregation_1A!K$11:K$80,MATCH('Disagg.1A_import-export'!$B11,Disaggregation_1A!$A$11:$A$80,0))),"")</f>
        <v/>
      </c>
      <c r="Q11" s="1384" t="str">
        <f>IFERROR(IF(INDEX(Disaggregation_1A!L$11:L$80,MATCH('Disagg.1A_import-export'!$B11,Disaggregation_1A!$A$11:$A$80,0))="","",INDEX(Disaggregation_1A!L$11:L$80,MATCH('Disagg.1A_import-export'!$B11,Disaggregation_1A!$A$11:$A$80,0))),"")</f>
        <v/>
      </c>
      <c r="R11" s="1384" t="str">
        <f>IFERROR(IF(INDEX(Disaggregation_1A!M$11:M$80,MATCH('Disagg.1A_import-export'!$B11,Disaggregation_1A!$A$11:$A$80,0))="","",INDEX(Disaggregation_1A!M$11:M$80,MATCH('Disagg.1A_import-export'!$B11,Disaggregation_1A!$A$11:$A$80,0))),"")</f>
        <v/>
      </c>
      <c r="S11" s="1369">
        <f>IFERROR(IF(INDEX(Disaggregation_1A!N$11:N$80,MATCH('Disagg.1A_import-export'!$B11,Disaggregation_1A!$A$11:$A$80,0))="",INDEX(Disaggregation_1A!N$11:N$80,MATCH('Disagg.1A_import-export'!$B11,Disaggregation_1A!$A$11:$A$80,0)),""),"")</f>
        <v>0</v>
      </c>
      <c r="T11" s="1399" t="str">
        <f>IFERROR(IF(INDEX(Disaggregation_1A!O$11:O$80,MATCH('Disagg.1A_import-export'!$B11,Disaggregation_1A!$A$11:$A$80,0))="","",INDEX(Disaggregation_1A!O$11:O$80,MATCH('Disagg.1A_import-export'!$B11,Disaggregation_1A!$A$11:$A$80,0))),"")</f>
        <v/>
      </c>
      <c r="U11" s="1384" t="str">
        <f>IFERROR(IF(INDEX(Disaggregation_1A!P$11:P$80,MATCH('Disagg.1A_import-export'!$B11,Disaggregation_1A!$A$11:$A$80,0))="","",INDEX(Disaggregation_1A!P$11:P$80,MATCH('Disagg.1A_import-export'!$B11,Disaggregation_1A!$A$11:$A$80,0))),"")</f>
        <v/>
      </c>
      <c r="V11" s="1384" t="str">
        <f>IFERROR(IF(INDEX(Disaggregation_1A!Q$11:Q$80,MATCH('Disagg.1A_import-export'!$B11,Disaggregation_1A!$A$11:$A$80,0))="","",INDEX(Disaggregation_1A!Q$11:Q$80,MATCH('Disagg.1A_import-export'!$B11,Disaggregation_1A!$A$11:$A$80,0))),"")</f>
        <v/>
      </c>
      <c r="W11" s="1369">
        <f>IFERROR(INDEX(Disaggregation_1A!R$11:R$80,MATCH('Disagg.1A_import-export'!$B11,Disaggregation_1A!$A$11:$A$80,0)),"")</f>
        <v>0</v>
      </c>
      <c r="X11" s="1369">
        <f>IFERROR(INDEX(Disaggregation_1A!S$11:S$80,MATCH('Disagg.1A_import-export'!$B11,Disaggregation_1A!$A$11:$A$80,0)),"")</f>
        <v>0</v>
      </c>
      <c r="Y11" s="1369">
        <f>IFERROR(INDEX(Disaggregation_1A!T$11:T$80,MATCH('Disagg.1A_import-export'!$B11,Disaggregation_1A!$A$11:$A$80,0)),"")</f>
        <v>0</v>
      </c>
      <c r="Z11" s="1384">
        <f>IFERROR(INDEX(Disaggregation_1A!U$11:U$80,MATCH('Disagg.1A_import-export'!$B11,Disaggregation_1A!$A$11:$A$80,0)),"")</f>
        <v>0</v>
      </c>
      <c r="AA11" s="1369">
        <f>IFERROR(INDEX(Disaggregation_1A!V$11:V$80,MATCH('Disagg.1A_import-export'!$B11,Disaggregation_1A!$A$11:$A$80,0)),"")</f>
        <v>0</v>
      </c>
      <c r="AB11" s="1383" t="s">
        <v>487</v>
      </c>
      <c r="AC11" s="1384" t="s">
        <v>483</v>
      </c>
      <c r="AD11" s="1369"/>
      <c r="AE11" s="1369"/>
      <c r="AF11" s="1369"/>
      <c r="AG11" s="1369"/>
      <c r="AH11" s="1384" t="s">
        <v>537</v>
      </c>
      <c r="AI11" s="1384" t="s">
        <v>536</v>
      </c>
      <c r="AJ11" s="1384" t="s">
        <v>539</v>
      </c>
      <c r="AK11" s="1384" t="s">
        <v>538</v>
      </c>
      <c r="AL11" s="1384" t="s">
        <v>540</v>
      </c>
      <c r="AM11" s="1384" t="s">
        <v>541</v>
      </c>
    </row>
    <row r="12" spans="1:39" s="629" customFormat="1" ht="285.75" x14ac:dyDescent="0.25">
      <c r="A12" s="1376" t="s">
        <v>2386</v>
      </c>
      <c r="B12" s="1376" t="str">
        <f t="shared" ref="B12:B13" si="0">IF(D12="","",C12&amp;D12)</f>
        <v>1Outcome</v>
      </c>
      <c r="C12" s="1388">
        <f t="shared" ref="C12:C13" si="1">C11+1</f>
        <v>1</v>
      </c>
      <c r="D12" s="1369" t="str">
        <f t="shared" ref="D12:D13" si="2">IF(A12&lt;&gt;"","Outcome","")</f>
        <v>Outcome</v>
      </c>
      <c r="E12" s="1397" t="str">
        <f>IF(LangOffset=0,F12,IF(LangOffset=1,G12,IF(LangOffset=2,H12)))</f>
        <v>TB O-4(M): Tasa de éxito del tratamiento de TB-RR y/o TB-MDR: Porcentaje de casos TB-RR y/o TB-MR que fueron tratados exitosamente</v>
      </c>
      <c r="F12" s="1398" t="s">
        <v>2381</v>
      </c>
      <c r="G12" s="1398" t="s">
        <v>2382</v>
      </c>
      <c r="H12" s="1398" t="s">
        <v>2383</v>
      </c>
      <c r="I12" s="1398" t="s">
        <v>2387</v>
      </c>
      <c r="J12" s="1398" t="s">
        <v>2388</v>
      </c>
      <c r="K12" s="1398" t="s">
        <v>2389</v>
      </c>
      <c r="L12" s="1398" t="s">
        <v>2210</v>
      </c>
      <c r="M12" s="1398" t="s">
        <v>2390</v>
      </c>
      <c r="N12" s="1398" t="s">
        <v>2212</v>
      </c>
      <c r="O12" s="1400" t="s">
        <v>2391</v>
      </c>
      <c r="P12" s="1399" t="str">
        <f>IFERROR(IF(INDEX(Disaggregation_1A!K$11:K$80,MATCH('Disagg.1A_import-export'!$B12,Disaggregation_1A!$A$11:$A$80,0))="","",INDEX(Disaggregation_1A!K$11:K$80,MATCH('Disagg.1A_import-export'!$B12,Disaggregation_1A!$A$11:$A$80,0))),"")</f>
        <v/>
      </c>
      <c r="Q12" s="1384" t="str">
        <f>IFERROR(IF(INDEX(Disaggregation_1A!L$11:L$80,MATCH('Disagg.1A_import-export'!$B12,Disaggregation_1A!$A$11:$A$80,0))="","",INDEX(Disaggregation_1A!L$11:L$80,MATCH('Disagg.1A_import-export'!$B12,Disaggregation_1A!$A$11:$A$80,0))),"")</f>
        <v/>
      </c>
      <c r="R12" s="1384" t="str">
        <f>IFERROR(IF(INDEX(Disaggregation_1A!M$11:M$80,MATCH('Disagg.1A_import-export'!$B12,Disaggregation_1A!$A$11:$A$80,0))="","",INDEX(Disaggregation_1A!M$11:M$80,MATCH('Disagg.1A_import-export'!$B12,Disaggregation_1A!$A$11:$A$80,0))),"")</f>
        <v/>
      </c>
      <c r="S12" s="1369">
        <f>IFERROR(IF(INDEX(Disaggregation_1A!N$11:N$80,MATCH('Disagg.1A_import-export'!$B12,Disaggregation_1A!$A$11:$A$80,0))="",INDEX(Disaggregation_1A!N$11:N$80,MATCH('Disagg.1A_import-export'!$B12,Disaggregation_1A!$A$11:$A$80,0)),""),"")</f>
        <v>0</v>
      </c>
      <c r="T12" s="1399" t="str">
        <f>IFERROR(IF(INDEX(Disaggregation_1A!O$11:O$80,MATCH('Disagg.1A_import-export'!$B12,Disaggregation_1A!$A$11:$A$80,0))="","",INDEX(Disaggregation_1A!O$11:O$80,MATCH('Disagg.1A_import-export'!$B12,Disaggregation_1A!$A$11:$A$80,0))),"")</f>
        <v/>
      </c>
      <c r="U12" s="1384" t="str">
        <f>IFERROR(IF(INDEX(Disaggregation_1A!P$11:P$80,MATCH('Disagg.1A_import-export'!$B12,Disaggregation_1A!$A$11:$A$80,0))="","",INDEX(Disaggregation_1A!P$11:P$80,MATCH('Disagg.1A_import-export'!$B12,Disaggregation_1A!$A$11:$A$80,0))),"")</f>
        <v/>
      </c>
      <c r="V12" s="1384" t="str">
        <f>IFERROR(IF(INDEX(Disaggregation_1A!Q$11:Q$80,MATCH('Disagg.1A_import-export'!$B12,Disaggregation_1A!$A$11:$A$80,0))="","",INDEX(Disaggregation_1A!Q$11:Q$80,MATCH('Disagg.1A_import-export'!$B12,Disaggregation_1A!$A$11:$A$80,0))),"")</f>
        <v/>
      </c>
      <c r="W12" s="1369">
        <f>IFERROR(INDEX(Disaggregation_1A!R$11:R$80,MATCH('Disagg.1A_import-export'!$B12,Disaggregation_1A!$A$11:$A$80,0)),"")</f>
        <v>0</v>
      </c>
      <c r="X12" s="1369">
        <f>IFERROR(INDEX(Disaggregation_1A!S$11:S$80,MATCH('Disagg.1A_import-export'!$B12,Disaggregation_1A!$A$11:$A$80,0)),"")</f>
        <v>0</v>
      </c>
      <c r="Y12" s="1369">
        <f>IFERROR(INDEX(Disaggregation_1A!T$11:T$80,MATCH('Disagg.1A_import-export'!$B12,Disaggregation_1A!$A$11:$A$80,0)),"")</f>
        <v>0</v>
      </c>
      <c r="Z12" s="1384">
        <f>IFERROR(INDEX(Disaggregation_1A!U$11:U$80,MATCH('Disagg.1A_import-export'!$B12,Disaggregation_1A!$A$11:$A$80,0)),"")</f>
        <v>0</v>
      </c>
      <c r="AA12" s="1369">
        <f>IFERROR(INDEX(Disaggregation_1A!V$11:V$80,MATCH('Disagg.1A_import-export'!$B12,Disaggregation_1A!$A$11:$A$80,0)),"")</f>
        <v>0</v>
      </c>
      <c r="AB12" s="1383">
        <v>1</v>
      </c>
      <c r="AC12" s="1384"/>
      <c r="AD12" s="1369"/>
      <c r="AE12" s="1369"/>
      <c r="AF12" s="1369"/>
      <c r="AG12" s="1369"/>
      <c r="AH12" s="1384" t="s">
        <v>2392</v>
      </c>
      <c r="AI12" s="1384" t="s">
        <v>2392</v>
      </c>
      <c r="AJ12" s="1384" t="s">
        <v>2393</v>
      </c>
      <c r="AK12" s="1384" t="s">
        <v>2394</v>
      </c>
      <c r="AL12" s="1386" t="s">
        <v>2395</v>
      </c>
      <c r="AM12" s="1384" t="s">
        <v>2396</v>
      </c>
    </row>
    <row r="13" spans="1:39" s="629" customFormat="1" ht="285.75" x14ac:dyDescent="0.25">
      <c r="A13" s="1376" t="s">
        <v>2397</v>
      </c>
      <c r="B13" s="1376" t="str">
        <f t="shared" si="0"/>
        <v>2Outcome</v>
      </c>
      <c r="C13" s="1388">
        <f t="shared" si="1"/>
        <v>2</v>
      </c>
      <c r="D13" s="1369" t="str">
        <f t="shared" si="2"/>
        <v>Outcome</v>
      </c>
      <c r="E13" s="1397" t="str">
        <f>IF(LangOffset=0,F13,IF(LangOffset=1,G13,IF(LangOffset=2,H13)))</f>
        <v>TB O-4(M): Tasa de éxito del tratamiento de TB-RR y/o TB-MDR: Porcentaje de casos TB-RR y/o TB-MR que fueron tratados exitosamente</v>
      </c>
      <c r="F13" s="1398" t="s">
        <v>2381</v>
      </c>
      <c r="G13" s="1398" t="s">
        <v>2382</v>
      </c>
      <c r="H13" s="1398" t="s">
        <v>2383</v>
      </c>
      <c r="I13" s="1398" t="s">
        <v>2387</v>
      </c>
      <c r="J13" s="1398" t="s">
        <v>2388</v>
      </c>
      <c r="K13" s="1398" t="s">
        <v>2389</v>
      </c>
      <c r="L13" s="1398" t="s">
        <v>2210</v>
      </c>
      <c r="M13" s="1398" t="s">
        <v>2390</v>
      </c>
      <c r="N13" s="1398" t="s">
        <v>2213</v>
      </c>
      <c r="O13" s="1400" t="s">
        <v>2391</v>
      </c>
      <c r="P13" s="1399" t="str">
        <f>IFERROR(IF(INDEX(Disaggregation_1A!K$11:K$80,MATCH('Disagg.1A_import-export'!$B13,Disaggregation_1A!$A$11:$A$80,0))="","",INDEX(Disaggregation_1A!K$11:K$80,MATCH('Disagg.1A_import-export'!$B13,Disaggregation_1A!$A$11:$A$80,0))),"")</f>
        <v/>
      </c>
      <c r="Q13" s="1384" t="str">
        <f>IFERROR(IF(INDEX(Disaggregation_1A!L$11:L$80,MATCH('Disagg.1A_import-export'!$B13,Disaggregation_1A!$A$11:$A$80,0))="","",INDEX(Disaggregation_1A!L$11:L$80,MATCH('Disagg.1A_import-export'!$B13,Disaggregation_1A!$A$11:$A$80,0))),"")</f>
        <v/>
      </c>
      <c r="R13" s="1384" t="str">
        <f>IFERROR(IF(INDEX(Disaggregation_1A!M$11:M$80,MATCH('Disagg.1A_import-export'!$B13,Disaggregation_1A!$A$11:$A$80,0))="","",INDEX(Disaggregation_1A!M$11:M$80,MATCH('Disagg.1A_import-export'!$B13,Disaggregation_1A!$A$11:$A$80,0))),"")</f>
        <v/>
      </c>
      <c r="S13" s="1369">
        <f>IFERROR(IF(INDEX(Disaggregation_1A!N$11:N$80,MATCH('Disagg.1A_import-export'!$B13,Disaggregation_1A!$A$11:$A$80,0))="",INDEX(Disaggregation_1A!N$11:N$80,MATCH('Disagg.1A_import-export'!$B13,Disaggregation_1A!$A$11:$A$80,0)),""),"")</f>
        <v>0</v>
      </c>
      <c r="T13" s="1399" t="str">
        <f>IFERROR(IF(INDEX(Disaggregation_1A!O$11:O$80,MATCH('Disagg.1A_import-export'!$B13,Disaggregation_1A!$A$11:$A$80,0))="","",INDEX(Disaggregation_1A!O$11:O$80,MATCH('Disagg.1A_import-export'!$B13,Disaggregation_1A!$A$11:$A$80,0))),"")</f>
        <v/>
      </c>
      <c r="U13" s="1384" t="str">
        <f>IFERROR(IF(INDEX(Disaggregation_1A!P$11:P$80,MATCH('Disagg.1A_import-export'!$B13,Disaggregation_1A!$A$11:$A$80,0))="","",INDEX(Disaggregation_1A!P$11:P$80,MATCH('Disagg.1A_import-export'!$B13,Disaggregation_1A!$A$11:$A$80,0))),"")</f>
        <v/>
      </c>
      <c r="V13" s="1384" t="str">
        <f>IFERROR(IF(INDEX(Disaggregation_1A!Q$11:Q$80,MATCH('Disagg.1A_import-export'!$B13,Disaggregation_1A!$A$11:$A$80,0))="","",INDEX(Disaggregation_1A!Q$11:Q$80,MATCH('Disagg.1A_import-export'!$B13,Disaggregation_1A!$A$11:$A$80,0))),"")</f>
        <v/>
      </c>
      <c r="W13" s="1369">
        <f>IFERROR(INDEX(Disaggregation_1A!R$11:R$80,MATCH('Disagg.1A_import-export'!$B13,Disaggregation_1A!$A$11:$A$80,0)),"")</f>
        <v>0</v>
      </c>
      <c r="X13" s="1369">
        <f>IFERROR(INDEX(Disaggregation_1A!S$11:S$80,MATCH('Disagg.1A_import-export'!$B13,Disaggregation_1A!$A$11:$A$80,0)),"")</f>
        <v>0</v>
      </c>
      <c r="Y13" s="1369">
        <f>IFERROR(INDEX(Disaggregation_1A!T$11:T$80,MATCH('Disagg.1A_import-export'!$B13,Disaggregation_1A!$A$11:$A$80,0)),"")</f>
        <v>0</v>
      </c>
      <c r="Z13" s="1384">
        <f>IFERROR(INDEX(Disaggregation_1A!U$11:U$80,MATCH('Disagg.1A_import-export'!$B13,Disaggregation_1A!$A$11:$A$80,0)),"")</f>
        <v>0</v>
      </c>
      <c r="AA13" s="1369">
        <f>IFERROR(INDEX(Disaggregation_1A!V$11:V$80,MATCH('Disagg.1A_import-export'!$B13,Disaggregation_1A!$A$11:$A$80,0)),"")</f>
        <v>0</v>
      </c>
      <c r="AB13" s="1383">
        <v>1</v>
      </c>
      <c r="AC13" s="1384"/>
      <c r="AD13" s="1369"/>
      <c r="AE13" s="1369"/>
      <c r="AF13" s="1369"/>
      <c r="AG13" s="1369"/>
      <c r="AH13" s="1384" t="s">
        <v>2392</v>
      </c>
      <c r="AI13" s="1384" t="s">
        <v>2392</v>
      </c>
      <c r="AJ13" s="1384" t="s">
        <v>2393</v>
      </c>
      <c r="AK13" s="1384" t="s">
        <v>2394</v>
      </c>
      <c r="AL13" s="1386" t="s">
        <v>2395</v>
      </c>
      <c r="AM13" s="1384" t="s">
        <v>2396</v>
      </c>
    </row>
    <row r="14" spans="1:39" x14ac:dyDescent="0.25">
      <c r="D14" s="67"/>
      <c r="E14" s="68"/>
      <c r="F14" s="68"/>
      <c r="G14" s="68"/>
      <c r="H14" s="68"/>
      <c r="I14" s="68"/>
      <c r="J14" s="68"/>
      <c r="K14" s="68"/>
      <c r="L14" s="68"/>
      <c r="M14" s="68"/>
      <c r="N14" s="68"/>
      <c r="O14" s="68"/>
      <c r="P14" s="38"/>
      <c r="Q14" s="38"/>
      <c r="R14" s="38"/>
      <c r="S14" s="38"/>
      <c r="T14" s="38"/>
      <c r="U14" s="38"/>
      <c r="V14" s="38"/>
      <c r="W14" s="38"/>
      <c r="X14" s="38"/>
      <c r="Y14" s="38"/>
      <c r="Z14" s="63"/>
      <c r="AA14" s="63"/>
      <c r="AB14" s="630"/>
      <c r="AC14" s="630"/>
      <c r="AD14" s="630"/>
      <c r="AE14" s="630"/>
      <c r="AF14" s="630"/>
      <c r="AG14" s="630"/>
      <c r="AH14" s="630"/>
      <c r="AI14" s="630"/>
      <c r="AJ14" s="630"/>
      <c r="AK14" s="630"/>
      <c r="AL14" s="630"/>
      <c r="AM14" s="630"/>
    </row>
    <row r="23" spans="5:5" x14ac:dyDescent="0.25">
      <c r="E23" s="36" t="s">
        <v>458</v>
      </c>
    </row>
  </sheetData>
  <mergeCells count="33">
    <mergeCell ref="B5:B6"/>
    <mergeCell ref="AA5:AA6"/>
    <mergeCell ref="F5:F6"/>
    <mergeCell ref="G5:G6"/>
    <mergeCell ref="H5:H6"/>
    <mergeCell ref="S5:S6"/>
    <mergeCell ref="T5:U5"/>
    <mergeCell ref="V5:V6"/>
    <mergeCell ref="W5:W6"/>
    <mergeCell ref="X5:Y5"/>
    <mergeCell ref="Z5:Z6"/>
    <mergeCell ref="D2:V2"/>
    <mergeCell ref="D5:D6"/>
    <mergeCell ref="E5:E6"/>
    <mergeCell ref="I5:I6"/>
    <mergeCell ref="J5:J6"/>
    <mergeCell ref="K5:M5"/>
    <mergeCell ref="N5:N6"/>
    <mergeCell ref="O5:O6"/>
    <mergeCell ref="P5:Q5"/>
    <mergeCell ref="R5:R6"/>
    <mergeCell ref="AB5:AB6"/>
    <mergeCell ref="AC5:AC6"/>
    <mergeCell ref="AD5:AD6"/>
    <mergeCell ref="AE5:AE6"/>
    <mergeCell ref="AF5:AF6"/>
    <mergeCell ref="AL5:AL6"/>
    <mergeCell ref="AM5:AM6"/>
    <mergeCell ref="AG5:AG6"/>
    <mergeCell ref="AH5:AH6"/>
    <mergeCell ref="AI5:AI6"/>
    <mergeCell ref="AJ5:AJ6"/>
    <mergeCell ref="AK5:AK6"/>
  </mergeCells>
  <dataValidations count="6">
    <dataValidation type="custom" allowBlank="1" showInputMessage="1" showErrorMessage="1" errorTitle="X-Author for Excel" error="Id and Lookup fields are not editable." promptTitle="X-Author for Excel" sqref="A11:A13" xr:uid="{00000000-0002-0000-0700-000000000000}">
      <formula1>""</formula1>
    </dataValidation>
    <dataValidation type="decimal" allowBlank="1" showInputMessage="1" showErrorMessage="1" errorTitle="X-Author for Excel" error="Please enter a valid numeric value. Valid range for Result Value (PR) is -10000000000 to 10000000000." promptTitle="X-Author for Excel" sqref="P11:P13" xr:uid="{00000000-0002-0000-0700-000001000000}">
      <formula1>-10000000000</formula1>
      <formula2>10000000000</formula2>
    </dataValidation>
    <dataValidation type="list" allowBlank="1" showInputMessage="1" showErrorMessage="1" errorTitle="X-Author for Excel" error="Please select a value from the drop-down." promptTitle="X-Author for Excel" sqref="Q11:Q13" xr:uid="{00000000-0002-0000-0700-000002000000}">
      <formula1>IF(IFERROR(ROWS(INDIRECT(SUBSTITUTE("AIM_Outcome_Disaggregation_Results__c.AIM_Result_Source_PR__c"," ","_"))),-1) &lt; 0, XAuthorInvalidPicklistData,INDIRECT(SUBSTITUTE("AIM_Outcome_Disaggregation_Results__c.AIM_Result_Source_PR__c"," ","_")))</formula1>
    </dataValidation>
    <dataValidation type="decimal" allowBlank="1" showInputMessage="1" showErrorMessage="1" errorTitle="X-Author for Excel" error="Please enter a valid numeric value. Valid range for Verified Result Value (LFA) is -10000000000 to 10000000000." promptTitle="X-Author for Excel" sqref="T11:T13" xr:uid="{00000000-0002-0000-0700-000003000000}">
      <formula1>-10000000000</formula1>
      <formula2>10000000000</formula2>
    </dataValidation>
    <dataValidation type="list" allowBlank="1" showInputMessage="1" showErrorMessage="1" errorTitle="X-Author for Excel" error="Please select a value from the drop-down." promptTitle="X-Author for Excel" sqref="U11:U13" xr:uid="{00000000-0002-0000-0700-000004000000}">
      <formula1>IF(IFERROR(ROWS(INDIRECT(SUBSTITUTE("AIM_Outcome_Disaggregation_Results__c.AIM_Verified_Result_Source_LFA__c"," ","_"))),-1) &lt; 0, XAuthorInvalidPicklistData,INDIRECT(SUBSTITUTE("AIM_Outcome_Disaggregation_Results__c.AIM_Verified_Result_Source_LFA__c"," ","_")))</formula1>
    </dataValidation>
    <dataValidation type="decimal" allowBlank="1" showInputMessage="1" showErrorMessage="1" errorTitle="X-Author for Excel" error="Please enter a valid numeric value. Valid range for Outcome Indicator Number is -1E+18 to 1E+18." promptTitle="X-Author for Excel" sqref="AB11:AB13" xr:uid="{00000000-0002-0000-0700-000005000000}">
      <formula1>-1000000000000000000</formula1>
      <formula2>1000000000000000000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tabColor rgb="FF92D050"/>
  </sheetPr>
  <dimension ref="A1:AL100"/>
  <sheetViews>
    <sheetView topLeftCell="N9" zoomScale="70" zoomScaleNormal="70" workbookViewId="0">
      <selection activeCell="T9" sqref="T9:T10"/>
    </sheetView>
  </sheetViews>
  <sheetFormatPr baseColWidth="10" defaultColWidth="9.140625" defaultRowHeight="15" x14ac:dyDescent="0.2"/>
  <cols>
    <col min="1" max="1" width="9.140625" style="36" hidden="1" customWidth="1"/>
    <col min="2" max="2" width="13.85546875" style="46" hidden="1" customWidth="1"/>
    <col min="3" max="3" width="34.140625" style="36" customWidth="1"/>
    <col min="4" max="4" width="43.85546875" style="36" customWidth="1"/>
    <col min="5" max="5" width="36.85546875" style="36" customWidth="1"/>
    <col min="6" max="6" width="31.140625" style="36" bestFit="1" customWidth="1"/>
    <col min="7" max="7" width="18" style="36" customWidth="1"/>
    <col min="8" max="8" width="18" style="629" customWidth="1"/>
    <col min="9" max="10" width="20.85546875" style="36" customWidth="1"/>
    <col min="11" max="11" width="11.85546875" style="36" customWidth="1"/>
    <col min="12" max="12" width="8.5703125" style="36" bestFit="1" customWidth="1"/>
    <col min="13" max="13" width="18" style="36" customWidth="1"/>
    <col min="14" max="15" width="20.85546875" style="36" customWidth="1"/>
    <col min="16" max="16" width="15.85546875" style="36" customWidth="1"/>
    <col min="17" max="18" width="20.85546875" style="36" customWidth="1"/>
    <col min="19" max="19" width="16.42578125" style="36" customWidth="1"/>
    <col min="20" max="20" width="20" style="36" customWidth="1"/>
    <col min="21" max="21" width="18.85546875" style="36" customWidth="1"/>
    <col min="22" max="22" width="113.140625" style="36" customWidth="1"/>
    <col min="23" max="23" width="42.140625" style="36" customWidth="1"/>
    <col min="24" max="25" width="20.85546875" style="36" customWidth="1"/>
    <col min="26" max="26" width="15.5703125" style="36" customWidth="1"/>
    <col min="27" max="27" width="13.5703125" style="36" customWidth="1"/>
    <col min="28" max="28" width="13.85546875" style="36" customWidth="1"/>
    <col min="29" max="29" width="13.42578125" style="36" customWidth="1"/>
    <col min="30" max="30" width="56.140625" style="36" customWidth="1"/>
    <col min="31" max="31" width="52.5703125" style="36" customWidth="1"/>
    <col min="32" max="33" width="20.85546875" style="36" customWidth="1"/>
    <col min="34" max="34" width="11.85546875" style="36" customWidth="1"/>
    <col min="35" max="35" width="19.140625" style="36" customWidth="1"/>
    <col min="36" max="36" width="43.42578125" style="36" customWidth="1"/>
    <col min="37" max="37" width="45.5703125" style="36" customWidth="1"/>
    <col min="38" max="16384" width="9.140625" style="36"/>
  </cols>
  <sheetData>
    <row r="1" spans="1:38" ht="45.75" customHeight="1" thickBot="1" x14ac:dyDescent="0.25">
      <c r="C1" s="50" t="str">
        <f>CoverSheet!A1</f>
        <v>Informe de progreso y solicitud de desembolso</v>
      </c>
      <c r="D1" s="51"/>
      <c r="E1" s="51"/>
      <c r="F1" s="51"/>
      <c r="G1" s="51"/>
      <c r="H1" s="51"/>
      <c r="I1" s="5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2"/>
    </row>
    <row r="2" spans="1:38" ht="13.5" customHeight="1" x14ac:dyDescent="0.2">
      <c r="C2" s="47"/>
      <c r="D2" s="46"/>
      <c r="E2" s="46"/>
      <c r="F2" s="46"/>
      <c r="G2" s="46"/>
      <c r="H2" s="46"/>
      <c r="I2" s="46"/>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row>
    <row r="3" spans="1:38" ht="45" customHeight="1" x14ac:dyDescent="0.2">
      <c r="C3" s="53" t="str">
        <f>VLOOKUP(Translations!B84,Translations!B3:H508,4,0)</f>
        <v>Sección 1: Progresos programáticos</v>
      </c>
      <c r="D3" s="54"/>
      <c r="E3" s="54"/>
      <c r="F3" s="54"/>
      <c r="G3" s="54"/>
      <c r="H3" s="1301"/>
      <c r="I3" s="54"/>
      <c r="J3" s="54"/>
      <c r="K3" s="54"/>
      <c r="L3" s="54"/>
      <c r="M3" s="54"/>
      <c r="N3" s="54"/>
      <c r="O3" s="54"/>
      <c r="P3" s="54"/>
      <c r="Q3" s="54"/>
      <c r="R3" s="54"/>
      <c r="S3" s="54"/>
      <c r="T3" s="54"/>
      <c r="U3" s="54"/>
      <c r="V3" s="54"/>
      <c r="W3" s="54"/>
      <c r="X3" s="54"/>
      <c r="Y3" s="54"/>
      <c r="Z3" s="54"/>
      <c r="AA3" s="54"/>
      <c r="AB3" s="54"/>
      <c r="AC3" s="54"/>
      <c r="AD3" s="54"/>
      <c r="AE3" s="54"/>
      <c r="AF3" s="54"/>
      <c r="AG3" s="54"/>
      <c r="AH3" s="54"/>
      <c r="AI3" s="54"/>
      <c r="AJ3" s="54"/>
      <c r="AK3" s="55"/>
    </row>
    <row r="4" spans="1:38" x14ac:dyDescent="0.2">
      <c r="C4" s="46"/>
      <c r="D4" s="46"/>
      <c r="E4" s="46"/>
      <c r="F4" s="46"/>
      <c r="G4" s="46"/>
      <c r="H4" s="46"/>
      <c r="I4" s="46"/>
      <c r="J4" s="46"/>
      <c r="K4" s="46"/>
      <c r="L4" s="46"/>
      <c r="M4" s="46"/>
      <c r="N4" s="46"/>
      <c r="O4" s="46"/>
      <c r="P4" s="46"/>
      <c r="Q4" s="46"/>
      <c r="R4" s="46"/>
      <c r="S4" s="46"/>
      <c r="T4" s="46"/>
      <c r="U4" s="46"/>
      <c r="V4" s="46"/>
      <c r="W4" s="46"/>
      <c r="X4" s="46"/>
      <c r="Y4" s="46"/>
      <c r="Z4" s="46"/>
      <c r="AA4" s="46"/>
      <c r="AB4" s="46"/>
      <c r="AC4" s="46"/>
      <c r="AD4" s="46"/>
      <c r="AE4" s="46"/>
      <c r="AF4" s="46"/>
      <c r="AG4" s="46"/>
      <c r="AH4" s="46"/>
      <c r="AI4" s="46"/>
      <c r="AJ4" s="46"/>
      <c r="AK4" s="46"/>
    </row>
    <row r="5" spans="1:38" ht="103.5" customHeight="1" x14ac:dyDescent="0.2">
      <c r="C5" s="1612" t="s">
        <v>1874</v>
      </c>
      <c r="D5" s="1613"/>
      <c r="E5" s="1613"/>
      <c r="F5" s="1613"/>
      <c r="G5" s="1613"/>
      <c r="H5" s="1662"/>
      <c r="I5" s="1613"/>
      <c r="J5" s="1613"/>
      <c r="K5" s="1613"/>
      <c r="L5" s="1613"/>
      <c r="M5" s="1613"/>
      <c r="N5" s="1613"/>
      <c r="O5" s="1613"/>
      <c r="P5" s="1613"/>
      <c r="Q5" s="1613"/>
      <c r="R5" s="1613"/>
      <c r="S5" s="1613"/>
      <c r="T5" s="1613"/>
      <c r="U5" s="1613"/>
      <c r="V5" s="1613"/>
      <c r="W5" s="1613"/>
      <c r="X5" s="1613"/>
      <c r="Y5" s="1613"/>
      <c r="Z5" s="1613"/>
      <c r="AA5" s="1613"/>
      <c r="AB5" s="1613"/>
      <c r="AC5" s="1613"/>
      <c r="AD5" s="1613"/>
      <c r="AE5" s="61"/>
      <c r="AF5" s="59"/>
      <c r="AG5" s="59"/>
      <c r="AH5" s="59"/>
      <c r="AI5" s="59"/>
      <c r="AJ5" s="59"/>
      <c r="AK5" s="60"/>
    </row>
    <row r="6" spans="1:38" x14ac:dyDescent="0.2">
      <c r="C6" s="46"/>
      <c r="D6" s="46"/>
      <c r="E6" s="46"/>
      <c r="F6" s="46"/>
      <c r="G6" s="46"/>
      <c r="H6" s="46"/>
      <c r="I6" s="46"/>
      <c r="J6" s="46"/>
      <c r="K6" s="46"/>
      <c r="L6" s="46"/>
      <c r="M6" s="46"/>
      <c r="N6" s="46"/>
      <c r="O6" s="46"/>
      <c r="P6" s="46"/>
      <c r="Q6" s="46"/>
      <c r="R6" s="46"/>
      <c r="S6" s="46"/>
      <c r="T6" s="46"/>
      <c r="U6" s="46"/>
      <c r="V6" s="46"/>
      <c r="W6" s="46"/>
      <c r="X6" s="46"/>
      <c r="Y6" s="46"/>
      <c r="Z6" s="46"/>
      <c r="AA6" s="46"/>
      <c r="AB6" s="46"/>
      <c r="AC6" s="46"/>
      <c r="AD6" s="46"/>
      <c r="AE6" s="46"/>
      <c r="AF6" s="46"/>
      <c r="AG6" s="46"/>
      <c r="AH6" s="46"/>
      <c r="AI6" s="46"/>
      <c r="AJ6" s="46"/>
      <c r="AK6" s="46"/>
    </row>
    <row r="7" spans="1:38" ht="39" customHeight="1" x14ac:dyDescent="0.2">
      <c r="C7" s="56" t="str">
        <f>VLOOKUP(Translations!B86,Translations!B3:H508,4,0)</f>
        <v>B- Indicadores de cobertura</v>
      </c>
      <c r="D7" s="57"/>
      <c r="E7" s="57"/>
      <c r="F7" s="57"/>
      <c r="G7" s="57"/>
      <c r="H7" s="1302"/>
      <c r="I7" s="57"/>
      <c r="J7" s="57"/>
      <c r="K7" s="57"/>
      <c r="L7" s="57"/>
      <c r="M7" s="57"/>
      <c r="N7" s="57"/>
      <c r="O7" s="57"/>
      <c r="P7" s="57"/>
      <c r="Q7" s="57"/>
      <c r="R7" s="57"/>
      <c r="S7" s="57"/>
      <c r="T7" s="57"/>
      <c r="U7" s="57"/>
      <c r="V7" s="57"/>
      <c r="W7" s="57"/>
      <c r="X7" s="57"/>
      <c r="Y7" s="57"/>
      <c r="Z7" s="57"/>
      <c r="AA7" s="57"/>
      <c r="AB7" s="57"/>
      <c r="AC7" s="57"/>
      <c r="AD7" s="57"/>
      <c r="AE7" s="57"/>
      <c r="AF7" s="57"/>
      <c r="AG7" s="57"/>
      <c r="AH7" s="57"/>
      <c r="AI7" s="57"/>
      <c r="AJ7" s="57"/>
      <c r="AK7" s="58"/>
    </row>
    <row r="8" spans="1:38" ht="18.75" customHeight="1" thickBot="1" x14ac:dyDescent="0.25">
      <c r="C8" s="48"/>
      <c r="D8" s="49"/>
      <c r="E8" s="49"/>
      <c r="F8" s="49"/>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row>
    <row r="9" spans="1:38" ht="43.5" customHeight="1" x14ac:dyDescent="0.2">
      <c r="B9" s="66"/>
      <c r="C9" s="1641" t="str">
        <f>VLOOKUP(Translations!B87,Translations!B3:H508,4,0)</f>
        <v>Módulo</v>
      </c>
      <c r="D9" s="1643" t="str">
        <f>VLOOKUP(Translations!B88,Translations!B3:H508,4,0)</f>
        <v xml:space="preserve">Indicador </v>
      </c>
      <c r="E9" s="1304" t="s">
        <v>65</v>
      </c>
      <c r="F9" s="1643" t="str">
        <f>VLOOKUP(Translations!B91,Translations!B3:H508,4,0)</f>
        <v xml:space="preserve">¿Metas acumulativas?
</v>
      </c>
      <c r="G9" s="1643" t="s">
        <v>67</v>
      </c>
      <c r="H9" s="1617" t="str">
        <f>VLOOKUP(586,Translations!B3:H793,4,0)</f>
        <v>Geografía</v>
      </c>
      <c r="I9" s="1643" t="str">
        <f>VLOOKUP(Translations!B69,Translations!B3:H508,4,0)</f>
        <v>Linea de base</v>
      </c>
      <c r="J9" s="1643"/>
      <c r="K9" s="1643"/>
      <c r="L9" s="1643"/>
      <c r="M9" s="1643"/>
      <c r="N9" s="1643" t="str">
        <f>VLOOKUP(Translations!B96,Translations!B3:H508,4,0)</f>
        <v>Meta</v>
      </c>
      <c r="O9" s="1643"/>
      <c r="P9" s="1643"/>
      <c r="Q9" s="1630" t="str">
        <f>VLOOKUP(Translations!B100,Translations!B3:H508,4,0)</f>
        <v>Resultados</v>
      </c>
      <c r="R9" s="1630"/>
      <c r="S9" s="1630"/>
      <c r="T9" s="1630" t="str">
        <f>VLOOKUP(Translations!B95,Translations!B3:H508,4,0)</f>
        <v>Fuente</v>
      </c>
      <c r="U9" s="1630" t="str">
        <f>VLOOKUP(Translations!B105,Translations!B3:H508,4,0)</f>
        <v>Relación de logro</v>
      </c>
      <c r="V9" s="1630" t="str">
        <f>VLOOKUP(104,Translations!B3:H508,4,0)</f>
        <v>Causas de la variación programática con respecto a la meta fijada y de las varianzas en relación con las actividades del plan de trabajo</v>
      </c>
      <c r="W9" s="1630" t="s">
        <v>50</v>
      </c>
      <c r="X9" s="1632" t="s">
        <v>45</v>
      </c>
      <c r="Y9" s="1632"/>
      <c r="Z9" s="1632"/>
      <c r="AA9" s="1632" t="s">
        <v>40</v>
      </c>
      <c r="AB9" s="1632" t="s">
        <v>68</v>
      </c>
      <c r="AC9" s="1632" t="s">
        <v>44</v>
      </c>
      <c r="AD9" s="1632" t="s">
        <v>70</v>
      </c>
      <c r="AE9" s="1632" t="s">
        <v>51</v>
      </c>
      <c r="AF9" s="1636" t="s">
        <v>47</v>
      </c>
      <c r="AG9" s="1636"/>
      <c r="AH9" s="1636"/>
      <c r="AI9" s="1636" t="s">
        <v>71</v>
      </c>
      <c r="AJ9" s="1636" t="s">
        <v>72</v>
      </c>
      <c r="AK9" s="1664" t="s">
        <v>52</v>
      </c>
    </row>
    <row r="10" spans="1:38" ht="63" customHeight="1" x14ac:dyDescent="0.2">
      <c r="B10" s="66"/>
      <c r="C10" s="1642"/>
      <c r="D10" s="1644"/>
      <c r="E10" s="1078" t="str">
        <f>VLOOKUP(Translations!B90,Translations!B3:H508,4,0)</f>
        <v>Si es subnacional, especifíquelo en el columna de comentarios</v>
      </c>
      <c r="F10" s="1644"/>
      <c r="G10" s="1644"/>
      <c r="H10" s="1618"/>
      <c r="I10" s="1305" t="s">
        <v>33</v>
      </c>
      <c r="J10" s="1305" t="s">
        <v>34</v>
      </c>
      <c r="K10" s="1305" t="s">
        <v>35</v>
      </c>
      <c r="L10" s="1305" t="str">
        <f>VLOOKUP(Translations!B70,Translations!B3:H508,4,0)</f>
        <v>Año</v>
      </c>
      <c r="M10" s="1305" t="str">
        <f>VLOOKUP(Translations!B75,Translations!B3:H508,4,0)</f>
        <v>Fuente</v>
      </c>
      <c r="N10" s="1305" t="s">
        <v>33</v>
      </c>
      <c r="O10" s="1305" t="s">
        <v>34</v>
      </c>
      <c r="P10" s="1305" t="s">
        <v>35</v>
      </c>
      <c r="Q10" s="1307" t="s">
        <v>33</v>
      </c>
      <c r="R10" s="1307" t="s">
        <v>34</v>
      </c>
      <c r="S10" s="1307" t="s">
        <v>35</v>
      </c>
      <c r="T10" s="1648"/>
      <c r="U10" s="1648"/>
      <c r="V10" s="1648"/>
      <c r="W10" s="1648"/>
      <c r="X10" s="1306" t="s">
        <v>33</v>
      </c>
      <c r="Y10" s="1306" t="s">
        <v>34</v>
      </c>
      <c r="Z10" s="1306" t="s">
        <v>35</v>
      </c>
      <c r="AA10" s="1647"/>
      <c r="AB10" s="1647"/>
      <c r="AC10" s="1647"/>
      <c r="AD10" s="1647"/>
      <c r="AE10" s="1647"/>
      <c r="AF10" s="1303" t="s">
        <v>33</v>
      </c>
      <c r="AG10" s="1303" t="s">
        <v>34</v>
      </c>
      <c r="AH10" s="1303" t="s">
        <v>35</v>
      </c>
      <c r="AI10" s="1663"/>
      <c r="AJ10" s="1663"/>
      <c r="AK10" s="1665"/>
    </row>
    <row r="11" spans="1:38" ht="310.5" customHeight="1" x14ac:dyDescent="0.2">
      <c r="A11" s="777">
        <f>A10+1</f>
        <v>1</v>
      </c>
      <c r="B11" s="778" t="str">
        <f>"Coverage"&amp;A11</f>
        <v>Coverage1</v>
      </c>
      <c r="C11" s="1086" t="str">
        <f>IFERROR(INDEX('Coverage Indicator_Import-Expor'!$D$7:$D$205,MATCH(B11,'Coverage Indicator_Import-Expor'!$C$7:$C$205,0)),"")</f>
        <v>TB care and prevention</v>
      </c>
      <c r="D11" s="1289" t="str">
        <f>IFERROR(INDEX('Coverage Indicator_Import-Expor'!$E$7:$E$205,MATCH(B11,'Coverage Indicator_Import-Expor'!$C$7:$C$205,0)),"")</f>
        <v>TCP-1(M): Número de casos notificados de todas las formas de TB (i.e. confirmados bacteriológicamente y con diagnóstico clínico) incluye casos nuevos y recaídas</v>
      </c>
      <c r="E11" s="1289" t="str">
        <f>IFERROR(IF(INDEX('Coverage Indicator_Import-Expor'!K$7:K$205,MATCH($B11,'Coverage Indicator_Import-Expor'!$C$7:$C$205,0))="","",INDEX('Coverage Indicator_Import-Expor'!K$7:K$205,MATCH($B11,'Coverage Indicator_Import-Expor'!$C$7:$C$205,0))),"")</f>
        <v>National</v>
      </c>
      <c r="F11" s="1289" t="str">
        <f>IFERROR(IF(INDEX('Coverage Indicator_Import-Expor'!L$7:L$205,MATCH($B11,'Coverage Indicator_Import-Expor'!$C$7:$C$205,0))="","",INDEX('Coverage Indicator_Import-Expor'!L$7:L$205,MATCH($B11,'Coverage Indicator_Import-Expor'!$C$7:$C$205,0))),"")</f>
        <v>Y- Cumulative annually</v>
      </c>
      <c r="G11" s="1079" t="str">
        <f>IFERROR(IF(INDEX('Coverage Indicator_Import-Expor'!AR$7:AR$205,MATCH($B11,'Coverage Indicator_Import-Expor'!$C$7:$C$205,0))="","",INDEX('Coverage Indicator_Import-Expor'!AR$7:AR$205,MATCH($B11,'Coverage Indicator_Import-Expor'!$C$7:$C$205,0))),"")</f>
        <v>No</v>
      </c>
      <c r="H11" s="1079" t="str">
        <f>IFERROR(IF(INDEX('Coverage Indicator_Import-Expor'!AS$7:AS$205,MATCH($B11,'Coverage Indicator_Import-Expor'!$C$7:$C$205,0))="","",INDEX('Coverage Indicator_Import-Expor'!AS$7:AS$205,MATCH($B11,'Coverage Indicator_Import-Expor'!$C$7:$C$205,0))),"")</f>
        <v/>
      </c>
      <c r="I11" s="1080">
        <f>IFERROR(IF(INDEX('Coverage Indicator_Import-Expor'!N$7:N$205,MATCH($B11,'Coverage Indicator_Import-Expor'!$C$7:$C$205,0))="","",INDEX('Coverage Indicator_Import-Expor'!N$7:N$205,MATCH($B11,'Coverage Indicator_Import-Expor'!$C$7:$C$205,0))),"")</f>
        <v>28591</v>
      </c>
      <c r="J11" s="1080" t="str">
        <f>IFERROR(IF(INDEX('Coverage Indicator_Import-Expor'!O$7:O$205,MATCH($B11,'Coverage Indicator_Import-Expor'!$C$7:$C$205,0))="","",INDEX('Coverage Indicator_Import-Expor'!O$7:O$205,MATCH($B11,'Coverage Indicator_Import-Expor'!$C$7:$C$205,0))),"")</f>
        <v/>
      </c>
      <c r="K11" s="1081" t="str">
        <f>IFERROR(IF(INDEX('Coverage Indicator_Import-Expor'!P$7:P$205,MATCH($B11,'Coverage Indicator_Import-Expor'!$C$7:$C$205,0))="","",INDEX('Coverage Indicator_Import-Expor'!P$7:P$205,MATCH($B11,'Coverage Indicator_Import-Expor'!$C$7:$C$205,0))),"")</f>
        <v/>
      </c>
      <c r="L11" s="1079" t="str">
        <f>IFERROR(IF(INDEX('Coverage Indicator_Import-Expor'!Q$7:Q$205,MATCH($B11,'Coverage Indicator_Import-Expor'!$C$7:$C$205,0))="","",INDEX('Coverage Indicator_Import-Expor'!Q$7:Q$205,MATCH($B11,'Coverage Indicator_Import-Expor'!$C$7:$C$205,0))),"")</f>
        <v>2017</v>
      </c>
      <c r="M11" s="1289" t="str">
        <f>IFERROR(IF(INDEX('Coverage Indicator_Import-Expor'!R$7:R$205,MATCH($B11,'Coverage Indicator_Import-Expor'!$C$7:$C$205,0))="","",INDEX('Coverage Indicator_Import-Expor'!R$7:R$205,MATCH($B11,'Coverage Indicator_Import-Expor'!$C$7:$C$205,0))),"")</f>
        <v/>
      </c>
      <c r="N11" s="1080">
        <f>IFERROR(IF(INDEX('Coverage Indicator_Import-Expor'!S$7:S$205,MATCH($B11,'Coverage Indicator_Import-Expor'!$C$7:$C$205,0))="","",INDEX('Coverage Indicator_Import-Expor'!S$7:S$205,MATCH($B11,'Coverage Indicator_Import-Expor'!$C$7:$C$205,0))),"")</f>
        <v>31968</v>
      </c>
      <c r="O11" s="1080" t="str">
        <f>IFERROR(IF(INDEX('Coverage Indicator_Import-Expor'!T$7:T$205,MATCH($B11,'Coverage Indicator_Import-Expor'!$C$7:$C$205,0))="","",INDEX('Coverage Indicator_Import-Expor'!T$7:T$205,MATCH($B11,'Coverage Indicator_Import-Expor'!$C$7:$C$205,0))),"")</f>
        <v/>
      </c>
      <c r="P11" s="1081" t="str">
        <f>IFERROR(IF(INDEX('Coverage Indicator_Import-Expor'!U$7:U$205,MATCH($B11,'Coverage Indicator_Import-Expor'!$C$7:$C$205,0))="","",INDEX('Coverage Indicator_Import-Expor'!U$7:U$205,MATCH($B11,'Coverage Indicator_Import-Expor'!$C$7:$C$205,0))),"")</f>
        <v/>
      </c>
      <c r="Q11" s="1082">
        <v>24150</v>
      </c>
      <c r="R11" s="1082"/>
      <c r="S11" s="1083" t="str">
        <f>IFERROR((Q11/R11)*100,"")</f>
        <v/>
      </c>
      <c r="T11" s="1084" t="s">
        <v>985</v>
      </c>
      <c r="U11" s="1287">
        <f t="shared" ref="U11" si="0">IFERROR(IF(AND(N11&lt;&gt;"",O11="",Q11&lt;&gt;"",R11=""),IF((Q11/N11)&gt;120%,120%,(Q11/N11)),IF((S11/P11)&gt;120%,120%,(S11/P11)))," ")</f>
        <v>0.7554429429429429</v>
      </c>
      <c r="V11" s="1084" t="s">
        <v>4187</v>
      </c>
      <c r="W11" s="1085" t="str">
        <f>IF(AND(Q11="",R11="",S11=""),"No Results Reported",IF(AND(N11&lt;&gt;"",O11="",P11="",OR(R11&lt;&gt;"",S11&lt;&gt;"")),"Target contains only a numerator. Please Report only a numerator for the result","Continue"))</f>
        <v>Continue</v>
      </c>
      <c r="X11" s="1082"/>
      <c r="Y11" s="1082"/>
      <c r="Z11" s="1083" t="str">
        <f>IFERROR((X11/Y11)*100,"")</f>
        <v/>
      </c>
      <c r="AA11" s="1084"/>
      <c r="AB11" s="1287" t="str">
        <f t="shared" ref="AB11" si="1">IFERROR(IF(AND(N11&lt;&gt;"",O11="",X11&lt;&gt;"",Y11=""),IF((X11/N11)&gt;120%,120%,(X11/N11)),IF((Z11/P11)&gt;120%,120%,(Z11/P11)))," ")</f>
        <v xml:space="preserve"> </v>
      </c>
      <c r="AC11" s="1084"/>
      <c r="AD11" s="1084"/>
      <c r="AE11" s="1085" t="str">
        <f>IF(AND(X11="",Y11="",Z11=""),"No Results Reported",IF(AND(Q11&lt;&gt;"",R11="",S11="",OR(Y11&lt;&gt;"",Z11&lt;&gt;"")),"Target contains only a numerator. Please Report only a numerator for the result","Continue"))</f>
        <v>No Results Reported</v>
      </c>
      <c r="AF11" s="1082"/>
      <c r="AG11" s="1082"/>
      <c r="AH11" s="1083" t="str">
        <f>IFERROR((AF11/AG11)*100,"")</f>
        <v/>
      </c>
      <c r="AI11" s="1287" t="str">
        <f t="shared" ref="AI11" si="2">IFERROR(IF(AND(N11&lt;&gt;"",O11="",AF11&lt;&gt;"",AG11=""),IF((AF11/N11)&gt;120%,120%,(AF11/N11)),IF((AH11/P11)&gt;120%,120%,(AH11/P11)))," ")</f>
        <v xml:space="preserve"> </v>
      </c>
      <c r="AJ11" s="1084"/>
      <c r="AK11" s="1087" t="str">
        <f t="shared" ref="AK11" si="3">IF(AND(AF11="",AG11="",AH11=""),"No Results Reported",IF(AND(I11&lt;&gt;"",J11="",K11="",OR(AG11&lt;&gt;"",AH11&lt;&gt;"")),"Target contains only a numerator. Please Report only a numerator for the result","Continue"))</f>
        <v>No Results Reported</v>
      </c>
    </row>
    <row r="12" spans="1:38" ht="408.75" customHeight="1" x14ac:dyDescent="0.2">
      <c r="A12" s="777">
        <f t="shared" ref="A12:A75" si="4">A11+1</f>
        <v>2</v>
      </c>
      <c r="B12" s="778" t="str">
        <f t="shared" ref="B12:B49" si="5">"Coverage"&amp;A12</f>
        <v>Coverage2</v>
      </c>
      <c r="C12" s="1086" t="str">
        <f>IFERROR(INDEX('Coverage Indicator_Import-Expor'!$D$7:$D$205,MATCH(B12,'Coverage Indicator_Import-Expor'!$C$7:$C$205,0)),"")</f>
        <v>TB care and prevention</v>
      </c>
      <c r="D12" s="1289" t="str">
        <f>IFERROR(INDEX('Coverage Indicator_Import-Expor'!$E$7:$E$205,MATCH(B12,'Coverage Indicator_Import-Expor'!$C$7:$C$205,0)),"")</f>
        <v>TCP-2(M): Tasa de éxito del tratamiento- todas las formas: Porcentaje de casos de TB de todas las formas, bacteriológicamente confirmados y clínicamente diagnosticados que han sido tratados exitosamente (curados más tratamiento completado) entre todos los casos de TB registrados para tratamiento durante un período específico, casos nuevos y recaídas</v>
      </c>
      <c r="E12" s="1289" t="str">
        <f>IFERROR(IF(INDEX('Coverage Indicator_Import-Expor'!K$7:K$205,MATCH($B12,'Coverage Indicator_Import-Expor'!$C$7:$C$205,0))="","",INDEX('Coverage Indicator_Import-Expor'!K$7:K$205,MATCH($B12,'Coverage Indicator_Import-Expor'!$C$7:$C$205,0))),"")</f>
        <v>National</v>
      </c>
      <c r="F12" s="1289" t="str">
        <f>IFERROR(IF(INDEX('Coverage Indicator_Import-Expor'!L$7:L$205,MATCH($B12,'Coverage Indicator_Import-Expor'!$C$7:$C$205,0))="","",INDEX('Coverage Indicator_Import-Expor'!L$7:L$205,MATCH($B12,'Coverage Indicator_Import-Expor'!$C$7:$C$205,0))),"")</f>
        <v>Y- Cumulative annually</v>
      </c>
      <c r="G12" s="1079" t="str">
        <f>IFERROR(IF(INDEX('Coverage Indicator_Import-Expor'!AR$7:AR$205,MATCH($B12,'Coverage Indicator_Import-Expor'!$C$7:$C$205,0))="","",INDEX('Coverage Indicator_Import-Expor'!AR$7:AR$205,MATCH($B12,'Coverage Indicator_Import-Expor'!$C$7:$C$205,0))),"")</f>
        <v>No</v>
      </c>
      <c r="H12" s="1079" t="str">
        <f>IFERROR(IF(INDEX('Coverage Indicator_Import-Expor'!AS$7:AS$205,MATCH($B12,'Coverage Indicator_Import-Expor'!$C$7:$C$205,0))="","",INDEX('Coverage Indicator_Import-Expor'!AS$7:AS$205,MATCH($B12,'Coverage Indicator_Import-Expor'!$C$7:$C$205,0))),"")</f>
        <v/>
      </c>
      <c r="I12" s="1080">
        <f>IFERROR(IF(INDEX('Coverage Indicator_Import-Expor'!N$7:N$205,MATCH($B12,'Coverage Indicator_Import-Expor'!$C$7:$C$205,0))="","",INDEX('Coverage Indicator_Import-Expor'!N$7:N$205,MATCH($B12,'Coverage Indicator_Import-Expor'!$C$7:$C$205,0))),"")</f>
        <v>21827</v>
      </c>
      <c r="J12" s="1080">
        <f>IFERROR(IF(INDEX('Coverage Indicator_Import-Expor'!O$7:O$205,MATCH($B12,'Coverage Indicator_Import-Expor'!$C$7:$C$205,0))="","",INDEX('Coverage Indicator_Import-Expor'!O$7:O$205,MATCH($B12,'Coverage Indicator_Import-Expor'!$C$7:$C$205,0))),"")</f>
        <v>28073</v>
      </c>
      <c r="K12" s="1081">
        <f>IFERROR(IF(INDEX('Coverage Indicator_Import-Expor'!P$7:P$205,MATCH($B12,'Coverage Indicator_Import-Expor'!$C$7:$C$205,0))="","",INDEX('Coverage Indicator_Import-Expor'!P$7:P$205,MATCH($B12,'Coverage Indicator_Import-Expor'!$C$7:$C$205,0))),"")</f>
        <v>77.750863819328202</v>
      </c>
      <c r="L12" s="1079" t="str">
        <f>IFERROR(IF(INDEX('Coverage Indicator_Import-Expor'!Q$7:Q$205,MATCH($B12,'Coverage Indicator_Import-Expor'!$C$7:$C$205,0))="","",INDEX('Coverage Indicator_Import-Expor'!Q$7:Q$205,MATCH($B12,'Coverage Indicator_Import-Expor'!$C$7:$C$205,0))),"")</f>
        <v>2016</v>
      </c>
      <c r="M12" s="1289" t="str">
        <f>IFERROR(IF(INDEX('Coverage Indicator_Import-Expor'!R$7:R$205,MATCH($B12,'Coverage Indicator_Import-Expor'!$C$7:$C$205,0))="","",INDEX('Coverage Indicator_Import-Expor'!R$7:R$205,MATCH($B12,'Coverage Indicator_Import-Expor'!$C$7:$C$205,0))),"")</f>
        <v/>
      </c>
      <c r="N12" s="1080">
        <f>IFERROR(IF(INDEX('Coverage Indicator_Import-Expor'!S$7:S$205,MATCH($B12,'Coverage Indicator_Import-Expor'!$C$7:$C$205,0))="","",INDEX('Coverage Indicator_Import-Expor'!S$7:S$205,MATCH($B12,'Coverage Indicator_Import-Expor'!$C$7:$C$205,0))),"")</f>
        <v>28771</v>
      </c>
      <c r="O12" s="1080">
        <f>IFERROR(IF(INDEX('Coverage Indicator_Import-Expor'!T$7:T$205,MATCH($B12,'Coverage Indicator_Import-Expor'!$C$7:$C$205,0))="","",INDEX('Coverage Indicator_Import-Expor'!T$7:T$205,MATCH($B12,'Coverage Indicator_Import-Expor'!$C$7:$C$205,0))),"")</f>
        <v>31968</v>
      </c>
      <c r="P12" s="1081">
        <f>IFERROR(IF(INDEX('Coverage Indicator_Import-Expor'!U$7:U$205,MATCH($B12,'Coverage Indicator_Import-Expor'!$C$7:$C$205,0))="","",INDEX('Coverage Indicator_Import-Expor'!U$7:U$205,MATCH($B12,'Coverage Indicator_Import-Expor'!$C$7:$C$205,0))),"")</f>
        <v>89.999374374374398</v>
      </c>
      <c r="Q12" s="1082">
        <v>24809</v>
      </c>
      <c r="R12" s="1082">
        <v>29326</v>
      </c>
      <c r="S12" s="1083">
        <f t="shared" ref="S12:S49" si="6">IFERROR((Q12/R12)*100,"")</f>
        <v>84.597285685057628</v>
      </c>
      <c r="T12" s="1084" t="s">
        <v>985</v>
      </c>
      <c r="U12" s="1287">
        <f t="shared" ref="U12:U49" si="7">IFERROR(IF(AND(N12&lt;&gt;"",O12="",Q12&lt;&gt;"",R12=""),IF((Q12/N12)&gt;120%,120%,(Q12/N12)),IF((S12/P12)&gt;120%,120%,(S12/P12)))," ")</f>
        <v>0.93997637509294829</v>
      </c>
      <c r="V12" s="1084" t="s">
        <v>4188</v>
      </c>
      <c r="W12" s="1085" t="str">
        <f t="shared" ref="W12:W49" si="8">IF(AND(Q12="",R12="",S12=""),"No Results Reported",IF(AND(N12&lt;&gt;"",O12="",P12="",OR(R12&lt;&gt;"",S12&lt;&gt;"")),"Target contains only a numerator. Please Report only a numerator for the result","Continue"))</f>
        <v>Continue</v>
      </c>
      <c r="X12" s="1082"/>
      <c r="Y12" s="1082"/>
      <c r="Z12" s="1083" t="str">
        <f t="shared" ref="Z12:Z49" si="9">IFERROR((X12/Y12)*100,"")</f>
        <v/>
      </c>
      <c r="AA12" s="1084"/>
      <c r="AB12" s="1287" t="str">
        <f t="shared" ref="AB12:AB49" si="10">IFERROR(IF(AND(N12&lt;&gt;"",O12="",X12&lt;&gt;"",Y12=""),IF((X12/N12)&gt;120%,120%,(X12/N12)),IF((Z12/P12)&gt;120%,120%,(Z12/P12)))," ")</f>
        <v xml:space="preserve"> </v>
      </c>
      <c r="AC12" s="1084"/>
      <c r="AD12" s="1084"/>
      <c r="AE12" s="1085" t="str">
        <f t="shared" ref="AE12:AE49" si="11">IF(AND(X12="",Y12="",Z12=""),"No Results Reported",IF(AND(Q12&lt;&gt;"",R12="",S12="",OR(Y12&lt;&gt;"",Z12&lt;&gt;"")),"Target contains only a numerator. Please Report only a numerator for the result","Continue"))</f>
        <v>No Results Reported</v>
      </c>
      <c r="AF12" s="1082"/>
      <c r="AG12" s="1082"/>
      <c r="AH12" s="1083" t="str">
        <f t="shared" ref="AH12:AH49" si="12">IFERROR((AF12/AG12)*100,"")</f>
        <v/>
      </c>
      <c r="AI12" s="1287" t="str">
        <f t="shared" ref="AI12:AI49" si="13">IFERROR(IF(AND(N12&lt;&gt;"",O12="",AF12&lt;&gt;"",AG12=""),IF((AF12/N12)&gt;120%,120%,(AF12/N12)),IF((AH12/P12)&gt;120%,120%,(AH12/P12)))," ")</f>
        <v xml:space="preserve"> </v>
      </c>
      <c r="AJ12" s="1084"/>
      <c r="AK12" s="1087" t="str">
        <f t="shared" ref="AK12:AK49" si="14">IF(AND(AF12="",AG12="",AH12=""),"No Results Reported",IF(AND(I12&lt;&gt;"",J12="",K12="",OR(AG12&lt;&gt;"",AH12&lt;&gt;"")),"Target contains only a numerator. Please Report only a numerator for the result","Continue"))</f>
        <v>No Results Reported</v>
      </c>
    </row>
    <row r="13" spans="1:38" ht="152.25" customHeight="1" x14ac:dyDescent="0.2">
      <c r="A13" s="777">
        <f t="shared" si="4"/>
        <v>3</v>
      </c>
      <c r="B13" s="778" t="str">
        <f t="shared" si="5"/>
        <v>Coverage3</v>
      </c>
      <c r="C13" s="1086" t="str">
        <f>IFERROR(INDEX('Coverage Indicator_Import-Expor'!$D$7:$D$205,MATCH(B13,'Coverage Indicator_Import-Expor'!$C$7:$C$205,0)),"")</f>
        <v>MDR-TB</v>
      </c>
      <c r="D13" s="1289" t="str">
        <f>IFERROR(INDEX('Coverage Indicator_Import-Expor'!$E$7:$E$205,MATCH(B13,'Coverage Indicator_Import-Expor'!$C$7:$C$205,0)),"")</f>
        <v>MDR TB-2(M): Número de casos TB-RR y/o TB-MDR notificados</v>
      </c>
      <c r="E13" s="1289" t="str">
        <f>IFERROR(IF(INDEX('Coverage Indicator_Import-Expor'!K$7:K$205,MATCH($B13,'Coverage Indicator_Import-Expor'!$C$7:$C$205,0))="","",INDEX('Coverage Indicator_Import-Expor'!K$7:K$205,MATCH($B13,'Coverage Indicator_Import-Expor'!$C$7:$C$205,0))),"")</f>
        <v>National</v>
      </c>
      <c r="F13" s="1289" t="str">
        <f>IFERROR(IF(INDEX('Coverage Indicator_Import-Expor'!L$7:L$205,MATCH($B13,'Coverage Indicator_Import-Expor'!$C$7:$C$205,0))="","",INDEX('Coverage Indicator_Import-Expor'!L$7:L$205,MATCH($B13,'Coverage Indicator_Import-Expor'!$C$7:$C$205,0))),"")</f>
        <v>Y- Cumulative annually</v>
      </c>
      <c r="G13" s="1079" t="str">
        <f>IFERROR(IF(INDEX('Coverage Indicator_Import-Expor'!AR$7:AR$205,MATCH($B13,'Coverage Indicator_Import-Expor'!$C$7:$C$205,0))="","",INDEX('Coverage Indicator_Import-Expor'!AR$7:AR$205,MATCH($B13,'Coverage Indicator_Import-Expor'!$C$7:$C$205,0))),"")</f>
        <v>No</v>
      </c>
      <c r="H13" s="1079" t="str">
        <f>IFERROR(IF(INDEX('Coverage Indicator_Import-Expor'!AS$7:AS$205,MATCH($B13,'Coverage Indicator_Import-Expor'!$C$7:$C$205,0))="","",INDEX('Coverage Indicator_Import-Expor'!AS$7:AS$205,MATCH($B13,'Coverage Indicator_Import-Expor'!$C$7:$C$205,0))),"")</f>
        <v/>
      </c>
      <c r="I13" s="1080">
        <f>IFERROR(IF(INDEX('Coverage Indicator_Import-Expor'!N$7:N$205,MATCH($B13,'Coverage Indicator_Import-Expor'!$C$7:$C$205,0))="","",INDEX('Coverage Indicator_Import-Expor'!N$7:N$205,MATCH($B13,'Coverage Indicator_Import-Expor'!$C$7:$C$205,0))),"")</f>
        <v>2023</v>
      </c>
      <c r="J13" s="1080" t="str">
        <f>IFERROR(IF(INDEX('Coverage Indicator_Import-Expor'!O$7:O$205,MATCH($B13,'Coverage Indicator_Import-Expor'!$C$7:$C$205,0))="","",INDEX('Coverage Indicator_Import-Expor'!O$7:O$205,MATCH($B13,'Coverage Indicator_Import-Expor'!$C$7:$C$205,0))),"")</f>
        <v/>
      </c>
      <c r="K13" s="1081" t="str">
        <f>IFERROR(IF(INDEX('Coverage Indicator_Import-Expor'!P$7:P$205,MATCH($B13,'Coverage Indicator_Import-Expor'!$C$7:$C$205,0))="","",INDEX('Coverage Indicator_Import-Expor'!P$7:P$205,MATCH($B13,'Coverage Indicator_Import-Expor'!$C$7:$C$205,0))),"")</f>
        <v/>
      </c>
      <c r="L13" s="1079" t="str">
        <f>IFERROR(IF(INDEX('Coverage Indicator_Import-Expor'!Q$7:Q$205,MATCH($B13,'Coverage Indicator_Import-Expor'!$C$7:$C$205,0))="","",INDEX('Coverage Indicator_Import-Expor'!Q$7:Q$205,MATCH($B13,'Coverage Indicator_Import-Expor'!$C$7:$C$205,0))),"")</f>
        <v>2017</v>
      </c>
      <c r="M13" s="1289" t="str">
        <f>IFERROR(IF(INDEX('Coverage Indicator_Import-Expor'!R$7:R$205,MATCH($B13,'Coverage Indicator_Import-Expor'!$C$7:$C$205,0))="","",INDEX('Coverage Indicator_Import-Expor'!R$7:R$205,MATCH($B13,'Coverage Indicator_Import-Expor'!$C$7:$C$205,0))),"")</f>
        <v/>
      </c>
      <c r="N13" s="1080">
        <f>IFERROR(IF(INDEX('Coverage Indicator_Import-Expor'!S$7:S$205,MATCH($B13,'Coverage Indicator_Import-Expor'!$C$7:$C$205,0))="","",INDEX('Coverage Indicator_Import-Expor'!S$7:S$205,MATCH($B13,'Coverage Indicator_Import-Expor'!$C$7:$C$205,0))),"")</f>
        <v>3150</v>
      </c>
      <c r="O13" s="1080" t="str">
        <f>IFERROR(IF(INDEX('Coverage Indicator_Import-Expor'!T$7:T$205,MATCH($B13,'Coverage Indicator_Import-Expor'!$C$7:$C$205,0))="","",INDEX('Coverage Indicator_Import-Expor'!T$7:T$205,MATCH($B13,'Coverage Indicator_Import-Expor'!$C$7:$C$205,0))),"")</f>
        <v/>
      </c>
      <c r="P13" s="1081" t="str">
        <f>IFERROR(IF(INDEX('Coverage Indicator_Import-Expor'!U$7:U$205,MATCH($B13,'Coverage Indicator_Import-Expor'!$C$7:$C$205,0))="","",INDEX('Coverage Indicator_Import-Expor'!U$7:U$205,MATCH($B13,'Coverage Indicator_Import-Expor'!$C$7:$C$205,0))),"")</f>
        <v/>
      </c>
      <c r="Q13" s="1082">
        <v>1384</v>
      </c>
      <c r="R13" s="1082"/>
      <c r="S13" s="1083" t="str">
        <f t="shared" si="6"/>
        <v/>
      </c>
      <c r="T13" s="1084" t="s">
        <v>985</v>
      </c>
      <c r="U13" s="1287">
        <f t="shared" si="7"/>
        <v>0.43936507936507935</v>
      </c>
      <c r="V13" s="1084" t="s">
        <v>4189</v>
      </c>
      <c r="W13" s="1085" t="str">
        <f t="shared" si="8"/>
        <v>Continue</v>
      </c>
      <c r="X13" s="1082"/>
      <c r="Y13" s="1082"/>
      <c r="Z13" s="1083" t="str">
        <f t="shared" si="9"/>
        <v/>
      </c>
      <c r="AA13" s="1084"/>
      <c r="AB13" s="1287" t="str">
        <f t="shared" si="10"/>
        <v xml:space="preserve"> </v>
      </c>
      <c r="AC13" s="1084"/>
      <c r="AD13" s="1084"/>
      <c r="AE13" s="1085" t="str">
        <f t="shared" si="11"/>
        <v>No Results Reported</v>
      </c>
      <c r="AF13" s="1082"/>
      <c r="AG13" s="1082"/>
      <c r="AH13" s="1083" t="str">
        <f t="shared" si="12"/>
        <v/>
      </c>
      <c r="AI13" s="1287" t="str">
        <f t="shared" si="13"/>
        <v xml:space="preserve"> </v>
      </c>
      <c r="AJ13" s="1084"/>
      <c r="AK13" s="1087" t="str">
        <f t="shared" si="14"/>
        <v>No Results Reported</v>
      </c>
    </row>
    <row r="14" spans="1:38" ht="313.5" customHeight="1" x14ac:dyDescent="0.2">
      <c r="A14" s="777">
        <f t="shared" si="4"/>
        <v>4</v>
      </c>
      <c r="B14" s="778" t="str">
        <f t="shared" si="5"/>
        <v>Coverage4</v>
      </c>
      <c r="C14" s="1086" t="str">
        <f>IFERROR(INDEX('Coverage Indicator_Import-Expor'!$D$7:$D$205,MATCH(B14,'Coverage Indicator_Import-Expor'!$C$7:$C$205,0)),"")</f>
        <v>MDR-TB</v>
      </c>
      <c r="D14" s="1289" t="str">
        <f>IFERROR(INDEX('Coverage Indicator_Import-Expor'!$E$7:$E$205,MATCH(B14,'Coverage Indicator_Import-Expor'!$C$7:$C$205,0)),"")</f>
        <v>MDR TB-3(M): Número de casos TB-RR y/o TB-MDR que iniciaron tratamiento con drogas de segunda línea</v>
      </c>
      <c r="E14" s="1289" t="str">
        <f>IFERROR(IF(INDEX('Coverage Indicator_Import-Expor'!K$7:K$205,MATCH($B14,'Coverage Indicator_Import-Expor'!$C$7:$C$205,0))="","",INDEX('Coverage Indicator_Import-Expor'!K$7:K$205,MATCH($B14,'Coverage Indicator_Import-Expor'!$C$7:$C$205,0))),"")</f>
        <v>National</v>
      </c>
      <c r="F14" s="1289" t="str">
        <f>IFERROR(IF(INDEX('Coverage Indicator_Import-Expor'!L$7:L$205,MATCH($B14,'Coverage Indicator_Import-Expor'!$C$7:$C$205,0))="","",INDEX('Coverage Indicator_Import-Expor'!L$7:L$205,MATCH($B14,'Coverage Indicator_Import-Expor'!$C$7:$C$205,0))),"")</f>
        <v>Y- Cumulative annually</v>
      </c>
      <c r="G14" s="1079" t="str">
        <f>IFERROR(IF(INDEX('Coverage Indicator_Import-Expor'!AR$7:AR$205,MATCH($B14,'Coverage Indicator_Import-Expor'!$C$7:$C$205,0))="","",INDEX('Coverage Indicator_Import-Expor'!AR$7:AR$205,MATCH($B14,'Coverage Indicator_Import-Expor'!$C$7:$C$205,0))),"")</f>
        <v>No</v>
      </c>
      <c r="H14" s="1079" t="str">
        <f>IFERROR(IF(INDEX('Coverage Indicator_Import-Expor'!AS$7:AS$205,MATCH($B14,'Coverage Indicator_Import-Expor'!$C$7:$C$205,0))="","",INDEX('Coverage Indicator_Import-Expor'!AS$7:AS$205,MATCH($B14,'Coverage Indicator_Import-Expor'!$C$7:$C$205,0))),"")</f>
        <v/>
      </c>
      <c r="I14" s="1080">
        <f>IFERROR(IF(INDEX('Coverage Indicator_Import-Expor'!N$7:N$205,MATCH($B14,'Coverage Indicator_Import-Expor'!$C$7:$C$205,0))="","",INDEX('Coverage Indicator_Import-Expor'!N$7:N$205,MATCH($B14,'Coverage Indicator_Import-Expor'!$C$7:$C$205,0))),"")</f>
        <v>1934</v>
      </c>
      <c r="J14" s="1080" t="str">
        <f>IFERROR(IF(INDEX('Coverage Indicator_Import-Expor'!O$7:O$205,MATCH($B14,'Coverage Indicator_Import-Expor'!$C$7:$C$205,0))="","",INDEX('Coverage Indicator_Import-Expor'!O$7:O$205,MATCH($B14,'Coverage Indicator_Import-Expor'!$C$7:$C$205,0))),"")</f>
        <v/>
      </c>
      <c r="K14" s="1081" t="str">
        <f>IFERROR(IF(INDEX('Coverage Indicator_Import-Expor'!P$7:P$205,MATCH($B14,'Coverage Indicator_Import-Expor'!$C$7:$C$205,0))="","",INDEX('Coverage Indicator_Import-Expor'!P$7:P$205,MATCH($B14,'Coverage Indicator_Import-Expor'!$C$7:$C$205,0))),"")</f>
        <v/>
      </c>
      <c r="L14" s="1079" t="str">
        <f>IFERROR(IF(INDEX('Coverage Indicator_Import-Expor'!Q$7:Q$205,MATCH($B14,'Coverage Indicator_Import-Expor'!$C$7:$C$205,0))="","",INDEX('Coverage Indicator_Import-Expor'!Q$7:Q$205,MATCH($B14,'Coverage Indicator_Import-Expor'!$C$7:$C$205,0))),"")</f>
        <v>2017</v>
      </c>
      <c r="M14" s="1289" t="str">
        <f>IFERROR(IF(INDEX('Coverage Indicator_Import-Expor'!R$7:R$205,MATCH($B14,'Coverage Indicator_Import-Expor'!$C$7:$C$205,0))="","",INDEX('Coverage Indicator_Import-Expor'!R$7:R$205,MATCH($B14,'Coverage Indicator_Import-Expor'!$C$7:$C$205,0))),"")</f>
        <v/>
      </c>
      <c r="N14" s="1080">
        <f>IFERROR(IF(INDEX('Coverage Indicator_Import-Expor'!S$7:S$205,MATCH($B14,'Coverage Indicator_Import-Expor'!$C$7:$C$205,0))="","",INDEX('Coverage Indicator_Import-Expor'!S$7:S$205,MATCH($B14,'Coverage Indicator_Import-Expor'!$C$7:$C$205,0))),"")</f>
        <v>3024</v>
      </c>
      <c r="O14" s="1080" t="str">
        <f>IFERROR(IF(INDEX('Coverage Indicator_Import-Expor'!T$7:T$205,MATCH($B14,'Coverage Indicator_Import-Expor'!$C$7:$C$205,0))="","",INDEX('Coverage Indicator_Import-Expor'!T$7:T$205,MATCH($B14,'Coverage Indicator_Import-Expor'!$C$7:$C$205,0))),"")</f>
        <v/>
      </c>
      <c r="P14" s="1081" t="str">
        <f>IFERROR(IF(INDEX('Coverage Indicator_Import-Expor'!U$7:U$205,MATCH($B14,'Coverage Indicator_Import-Expor'!$C$7:$C$205,0))="","",INDEX('Coverage Indicator_Import-Expor'!U$7:U$205,MATCH($B14,'Coverage Indicator_Import-Expor'!$C$7:$C$205,0))),"")</f>
        <v/>
      </c>
      <c r="Q14" s="1082">
        <v>1587</v>
      </c>
      <c r="R14" s="1082"/>
      <c r="S14" s="1083" t="str">
        <f t="shared" si="6"/>
        <v/>
      </c>
      <c r="T14" s="1084" t="s">
        <v>985</v>
      </c>
      <c r="U14" s="1287">
        <f t="shared" si="7"/>
        <v>0.52480158730158732</v>
      </c>
      <c r="V14" s="1084" t="s">
        <v>4190</v>
      </c>
      <c r="W14" s="1085" t="str">
        <f t="shared" si="8"/>
        <v>Continue</v>
      </c>
      <c r="X14" s="1082"/>
      <c r="Y14" s="1082"/>
      <c r="Z14" s="1083" t="str">
        <f t="shared" si="9"/>
        <v/>
      </c>
      <c r="AA14" s="1084"/>
      <c r="AB14" s="1287" t="str">
        <f t="shared" si="10"/>
        <v xml:space="preserve"> </v>
      </c>
      <c r="AC14" s="1084"/>
      <c r="AD14" s="1084"/>
      <c r="AE14" s="1085" t="str">
        <f t="shared" si="11"/>
        <v>No Results Reported</v>
      </c>
      <c r="AF14" s="1082"/>
      <c r="AG14" s="1082"/>
      <c r="AH14" s="1083" t="str">
        <f t="shared" si="12"/>
        <v/>
      </c>
      <c r="AI14" s="1287" t="str">
        <f t="shared" si="13"/>
        <v xml:space="preserve"> </v>
      </c>
      <c r="AJ14" s="1084"/>
      <c r="AK14" s="1087" t="str">
        <f t="shared" si="14"/>
        <v>No Results Reported</v>
      </c>
    </row>
    <row r="15" spans="1:38" ht="179.25" customHeight="1" x14ac:dyDescent="0.2">
      <c r="A15" s="777">
        <f t="shared" si="4"/>
        <v>5</v>
      </c>
      <c r="B15" s="778" t="str">
        <f t="shared" si="5"/>
        <v>Coverage5</v>
      </c>
      <c r="C15" s="1086" t="str">
        <f>IFERROR(INDEX('Coverage Indicator_Import-Expor'!$D$7:$D$205,MATCH(B15,'Coverage Indicator_Import-Expor'!$C$7:$C$205,0)),"")</f>
        <v>TB care and prevention</v>
      </c>
      <c r="D15" s="1289" t="str">
        <f>IFERROR(INDEX('Coverage Indicator_Import-Expor'!$E$7:$E$205,MATCH(B15,'Coverage Indicator_Import-Expor'!$C$7:$C$205,0)),"")</f>
        <v>TCP-6a: Número de casos de TB (todas las formas) notificados entre los privados de libertad</v>
      </c>
      <c r="E15" s="1289" t="str">
        <f>IFERROR(IF(INDEX('Coverage Indicator_Import-Expor'!K$7:K$205,MATCH($B15,'Coverage Indicator_Import-Expor'!$C$7:$C$205,0))="","",INDEX('Coverage Indicator_Import-Expor'!K$7:K$205,MATCH($B15,'Coverage Indicator_Import-Expor'!$C$7:$C$205,0))),"")</f>
        <v>National</v>
      </c>
      <c r="F15" s="1289" t="str">
        <f>IFERROR(IF(INDEX('Coverage Indicator_Import-Expor'!L$7:L$205,MATCH($B15,'Coverage Indicator_Import-Expor'!$C$7:$C$205,0))="","",INDEX('Coverage Indicator_Import-Expor'!L$7:L$205,MATCH($B15,'Coverage Indicator_Import-Expor'!$C$7:$C$205,0))),"")</f>
        <v>Y- Cumulative annually</v>
      </c>
      <c r="G15" s="1079" t="str">
        <f>IFERROR(IF(INDEX('Coverage Indicator_Import-Expor'!AR$7:AR$205,MATCH($B15,'Coverage Indicator_Import-Expor'!$C$7:$C$205,0))="","",INDEX('Coverage Indicator_Import-Expor'!AR$7:AR$205,MATCH($B15,'Coverage Indicator_Import-Expor'!$C$7:$C$205,0))),"")</f>
        <v>No</v>
      </c>
      <c r="H15" s="1079" t="str">
        <f>IFERROR(IF(INDEX('Coverage Indicator_Import-Expor'!AS$7:AS$205,MATCH($B15,'Coverage Indicator_Import-Expor'!$C$7:$C$205,0))="","",INDEX('Coverage Indicator_Import-Expor'!AS$7:AS$205,MATCH($B15,'Coverage Indicator_Import-Expor'!$C$7:$C$205,0))),"")</f>
        <v/>
      </c>
      <c r="I15" s="1080">
        <f>IFERROR(IF(INDEX('Coverage Indicator_Import-Expor'!N$7:N$205,MATCH($B15,'Coverage Indicator_Import-Expor'!$C$7:$C$205,0))="","",INDEX('Coverage Indicator_Import-Expor'!N$7:N$205,MATCH($B15,'Coverage Indicator_Import-Expor'!$C$7:$C$205,0))),"")</f>
        <v>2417</v>
      </c>
      <c r="J15" s="1080" t="str">
        <f>IFERROR(IF(INDEX('Coverage Indicator_Import-Expor'!O$7:O$205,MATCH($B15,'Coverage Indicator_Import-Expor'!$C$7:$C$205,0))="","",INDEX('Coverage Indicator_Import-Expor'!O$7:O$205,MATCH($B15,'Coverage Indicator_Import-Expor'!$C$7:$C$205,0))),"")</f>
        <v/>
      </c>
      <c r="K15" s="1081" t="str">
        <f>IFERROR(IF(INDEX('Coverage Indicator_Import-Expor'!P$7:P$205,MATCH($B15,'Coverage Indicator_Import-Expor'!$C$7:$C$205,0))="","",INDEX('Coverage Indicator_Import-Expor'!P$7:P$205,MATCH($B15,'Coverage Indicator_Import-Expor'!$C$7:$C$205,0))),"")</f>
        <v/>
      </c>
      <c r="L15" s="1079" t="str">
        <f>IFERROR(IF(INDEX('Coverage Indicator_Import-Expor'!Q$7:Q$205,MATCH($B15,'Coverage Indicator_Import-Expor'!$C$7:$C$205,0))="","",INDEX('Coverage Indicator_Import-Expor'!Q$7:Q$205,MATCH($B15,'Coverage Indicator_Import-Expor'!$C$7:$C$205,0))),"")</f>
        <v>2017</v>
      </c>
      <c r="M15" s="1289" t="str">
        <f>IFERROR(IF(INDEX('Coverage Indicator_Import-Expor'!R$7:R$205,MATCH($B15,'Coverage Indicator_Import-Expor'!$C$7:$C$205,0))="","",INDEX('Coverage Indicator_Import-Expor'!R$7:R$205,MATCH($B15,'Coverage Indicator_Import-Expor'!$C$7:$C$205,0))),"")</f>
        <v/>
      </c>
      <c r="N15" s="1080">
        <f>IFERROR(IF(INDEX('Coverage Indicator_Import-Expor'!S$7:S$205,MATCH($B15,'Coverage Indicator_Import-Expor'!$C$7:$C$205,0))="","",INDEX('Coverage Indicator_Import-Expor'!S$7:S$205,MATCH($B15,'Coverage Indicator_Import-Expor'!$C$7:$C$205,0))),"")</f>
        <v>3330</v>
      </c>
      <c r="O15" s="1080" t="str">
        <f>IFERROR(IF(INDEX('Coverage Indicator_Import-Expor'!T$7:T$205,MATCH($B15,'Coverage Indicator_Import-Expor'!$C$7:$C$205,0))="","",INDEX('Coverage Indicator_Import-Expor'!T$7:T$205,MATCH($B15,'Coverage Indicator_Import-Expor'!$C$7:$C$205,0))),"")</f>
        <v/>
      </c>
      <c r="P15" s="1081" t="str">
        <f>IFERROR(IF(INDEX('Coverage Indicator_Import-Expor'!U$7:U$205,MATCH($B15,'Coverage Indicator_Import-Expor'!$C$7:$C$205,0))="","",INDEX('Coverage Indicator_Import-Expor'!U$7:U$205,MATCH($B15,'Coverage Indicator_Import-Expor'!$C$7:$C$205,0))),"")</f>
        <v/>
      </c>
      <c r="Q15" s="1082">
        <v>2017</v>
      </c>
      <c r="R15" s="1082"/>
      <c r="S15" s="1083" t="str">
        <f t="shared" si="6"/>
        <v/>
      </c>
      <c r="T15" s="1084" t="s">
        <v>985</v>
      </c>
      <c r="U15" s="1287">
        <f t="shared" si="7"/>
        <v>0.6057057057057057</v>
      </c>
      <c r="V15" s="1084" t="s">
        <v>4191</v>
      </c>
      <c r="W15" s="1085" t="str">
        <f t="shared" si="8"/>
        <v>Continue</v>
      </c>
      <c r="X15" s="1082"/>
      <c r="Y15" s="1082"/>
      <c r="Z15" s="1083" t="str">
        <f t="shared" si="9"/>
        <v/>
      </c>
      <c r="AA15" s="1084"/>
      <c r="AB15" s="1287" t="str">
        <f t="shared" si="10"/>
        <v xml:space="preserve"> </v>
      </c>
      <c r="AC15" s="1084"/>
      <c r="AD15" s="1084"/>
      <c r="AE15" s="1085" t="str">
        <f t="shared" si="11"/>
        <v>No Results Reported</v>
      </c>
      <c r="AF15" s="1082"/>
      <c r="AG15" s="1082"/>
      <c r="AH15" s="1083" t="str">
        <f t="shared" si="12"/>
        <v/>
      </c>
      <c r="AI15" s="1287" t="str">
        <f t="shared" si="13"/>
        <v xml:space="preserve"> </v>
      </c>
      <c r="AJ15" s="1084"/>
      <c r="AK15" s="1087" t="str">
        <f t="shared" si="14"/>
        <v>No Results Reported</v>
      </c>
    </row>
    <row r="16" spans="1:38" ht="60" customHeight="1" x14ac:dyDescent="0.2">
      <c r="A16" s="777">
        <f t="shared" si="4"/>
        <v>6</v>
      </c>
      <c r="B16" s="778" t="str">
        <f t="shared" si="5"/>
        <v>Coverage6</v>
      </c>
      <c r="C16" s="1086" t="str">
        <f>IFERROR(INDEX('Coverage Indicator_Import-Expor'!$D$7:$D$205,MATCH(B16,'Coverage Indicator_Import-Expor'!$C$7:$C$205,0)),"")</f>
        <v/>
      </c>
      <c r="D16" s="1289" t="str">
        <f>IFERROR(INDEX('Coverage Indicator_Import-Expor'!$E$7:$E$205,MATCH(B16,'Coverage Indicator_Import-Expor'!$C$7:$C$205,0)),"")</f>
        <v/>
      </c>
      <c r="E16" s="1289" t="str">
        <f>IFERROR(IF(INDEX('Coverage Indicator_Import-Expor'!K$7:K$205,MATCH($B16,'Coverage Indicator_Import-Expor'!$C$7:$C$205,0))="","",INDEX('Coverage Indicator_Import-Expor'!K$7:K$205,MATCH($B16,'Coverage Indicator_Import-Expor'!$C$7:$C$205,0))),"")</f>
        <v/>
      </c>
      <c r="F16" s="1289" t="str">
        <f>IFERROR(IF(INDEX('Coverage Indicator_Import-Expor'!L$7:L$205,MATCH($B16,'Coverage Indicator_Import-Expor'!$C$7:$C$205,0))="","",INDEX('Coverage Indicator_Import-Expor'!L$7:L$205,MATCH($B16,'Coverage Indicator_Import-Expor'!$C$7:$C$205,0))),"")</f>
        <v/>
      </c>
      <c r="G16" s="1079" t="str">
        <f>IFERROR(IF(INDEX('Coverage Indicator_Import-Expor'!AR$7:AR$205,MATCH($B16,'Coverage Indicator_Import-Expor'!$C$7:$C$205,0))="","",INDEX('Coverage Indicator_Import-Expor'!AR$7:AR$205,MATCH($B16,'Coverage Indicator_Import-Expor'!$C$7:$C$205,0))),"")</f>
        <v/>
      </c>
      <c r="H16" s="1079" t="str">
        <f>IFERROR(IF(INDEX('Coverage Indicator_Import-Expor'!AS$7:AS$205,MATCH($B16,'Coverage Indicator_Import-Expor'!$C$7:$C$205,0))="","",INDEX('Coverage Indicator_Import-Expor'!AS$7:AS$205,MATCH($B16,'Coverage Indicator_Import-Expor'!$C$7:$C$205,0))),"")</f>
        <v/>
      </c>
      <c r="I16" s="1080" t="str">
        <f>IFERROR(IF(INDEX('Coverage Indicator_Import-Expor'!N$7:N$205,MATCH($B16,'Coverage Indicator_Import-Expor'!$C$7:$C$205,0))="","",INDEX('Coverage Indicator_Import-Expor'!N$7:N$205,MATCH($B16,'Coverage Indicator_Import-Expor'!$C$7:$C$205,0))),"")</f>
        <v/>
      </c>
      <c r="J16" s="1080" t="str">
        <f>IFERROR(IF(INDEX('Coverage Indicator_Import-Expor'!O$7:O$205,MATCH($B16,'Coverage Indicator_Import-Expor'!$C$7:$C$205,0))="","",INDEX('Coverage Indicator_Import-Expor'!O$7:O$205,MATCH($B16,'Coverage Indicator_Import-Expor'!$C$7:$C$205,0))),"")</f>
        <v/>
      </c>
      <c r="K16" s="1081" t="str">
        <f>IFERROR(IF(INDEX('Coverage Indicator_Import-Expor'!P$7:P$205,MATCH($B16,'Coverage Indicator_Import-Expor'!$C$7:$C$205,0))="","",INDEX('Coverage Indicator_Import-Expor'!P$7:P$205,MATCH($B16,'Coverage Indicator_Import-Expor'!$C$7:$C$205,0))),"")</f>
        <v/>
      </c>
      <c r="L16" s="1079" t="str">
        <f>IFERROR(IF(INDEX('Coverage Indicator_Import-Expor'!Q$7:Q$205,MATCH($B16,'Coverage Indicator_Import-Expor'!$C$7:$C$205,0))="","",INDEX('Coverage Indicator_Import-Expor'!Q$7:Q$205,MATCH($B16,'Coverage Indicator_Import-Expor'!$C$7:$C$205,0))),"")</f>
        <v/>
      </c>
      <c r="M16" s="1289" t="str">
        <f>IFERROR(IF(INDEX('Coverage Indicator_Import-Expor'!R$7:R$205,MATCH($B16,'Coverage Indicator_Import-Expor'!$C$7:$C$205,0))="","",INDEX('Coverage Indicator_Import-Expor'!R$7:R$205,MATCH($B16,'Coverage Indicator_Import-Expor'!$C$7:$C$205,0))),"")</f>
        <v/>
      </c>
      <c r="N16" s="1080" t="str">
        <f>IFERROR(IF(INDEX('Coverage Indicator_Import-Expor'!S$7:S$205,MATCH($B16,'Coverage Indicator_Import-Expor'!$C$7:$C$205,0))="","",INDEX('Coverage Indicator_Import-Expor'!S$7:S$205,MATCH($B16,'Coverage Indicator_Import-Expor'!$C$7:$C$205,0))),"")</f>
        <v/>
      </c>
      <c r="O16" s="1080" t="str">
        <f>IFERROR(IF(INDEX('Coverage Indicator_Import-Expor'!T$7:T$205,MATCH($B16,'Coverage Indicator_Import-Expor'!$C$7:$C$205,0))="","",INDEX('Coverage Indicator_Import-Expor'!T$7:T$205,MATCH($B16,'Coverage Indicator_Import-Expor'!$C$7:$C$205,0))),"")</f>
        <v/>
      </c>
      <c r="P16" s="1081" t="str">
        <f>IFERROR(IF(INDEX('Coverage Indicator_Import-Expor'!U$7:U$205,MATCH($B16,'Coverage Indicator_Import-Expor'!$C$7:$C$205,0))="","",INDEX('Coverage Indicator_Import-Expor'!U$7:U$205,MATCH($B16,'Coverage Indicator_Import-Expor'!$C$7:$C$205,0))),"")</f>
        <v/>
      </c>
      <c r="Q16" s="1082"/>
      <c r="R16" s="1082"/>
      <c r="S16" s="1083" t="str">
        <f t="shared" si="6"/>
        <v/>
      </c>
      <c r="T16" s="1084"/>
      <c r="U16" s="1287" t="str">
        <f t="shared" si="7"/>
        <v xml:space="preserve"> </v>
      </c>
      <c r="V16" s="1084"/>
      <c r="W16" s="1085" t="str">
        <f t="shared" si="8"/>
        <v>No Results Reported</v>
      </c>
      <c r="X16" s="1082"/>
      <c r="Y16" s="1082"/>
      <c r="Z16" s="1083" t="str">
        <f t="shared" si="9"/>
        <v/>
      </c>
      <c r="AA16" s="1084"/>
      <c r="AB16" s="1287" t="str">
        <f t="shared" si="10"/>
        <v xml:space="preserve"> </v>
      </c>
      <c r="AC16" s="1084"/>
      <c r="AD16" s="1084"/>
      <c r="AE16" s="1085" t="str">
        <f t="shared" si="11"/>
        <v>No Results Reported</v>
      </c>
      <c r="AF16" s="1082"/>
      <c r="AG16" s="1082"/>
      <c r="AH16" s="1083" t="str">
        <f t="shared" si="12"/>
        <v/>
      </c>
      <c r="AI16" s="1287" t="str">
        <f t="shared" si="13"/>
        <v xml:space="preserve"> </v>
      </c>
      <c r="AJ16" s="1084"/>
      <c r="AK16" s="1087" t="str">
        <f t="shared" si="14"/>
        <v>No Results Reported</v>
      </c>
    </row>
    <row r="17" spans="1:37" ht="60" customHeight="1" x14ac:dyDescent="0.2">
      <c r="A17" s="777">
        <f t="shared" si="4"/>
        <v>7</v>
      </c>
      <c r="B17" s="778" t="str">
        <f t="shared" si="5"/>
        <v>Coverage7</v>
      </c>
      <c r="C17" s="1086" t="str">
        <f>IFERROR(INDEX('Coverage Indicator_Import-Expor'!$D$7:$D$205,MATCH(B17,'Coverage Indicator_Import-Expor'!$C$7:$C$205,0)),"")</f>
        <v/>
      </c>
      <c r="D17" s="1289" t="str">
        <f>IFERROR(INDEX('Coverage Indicator_Import-Expor'!$E$7:$E$205,MATCH(B17,'Coverage Indicator_Import-Expor'!$C$7:$C$205,0)),"")</f>
        <v/>
      </c>
      <c r="E17" s="1289" t="str">
        <f>IFERROR(IF(INDEX('Coverage Indicator_Import-Expor'!K$7:K$205,MATCH($B17,'Coverage Indicator_Import-Expor'!$C$7:$C$205,0))="","",INDEX('Coverage Indicator_Import-Expor'!K$7:K$205,MATCH($B17,'Coverage Indicator_Import-Expor'!$C$7:$C$205,0))),"")</f>
        <v/>
      </c>
      <c r="F17" s="1289" t="str">
        <f>IFERROR(IF(INDEX('Coverage Indicator_Import-Expor'!L$7:L$205,MATCH($B17,'Coverage Indicator_Import-Expor'!$C$7:$C$205,0))="","",INDEX('Coverage Indicator_Import-Expor'!L$7:L$205,MATCH($B17,'Coverage Indicator_Import-Expor'!$C$7:$C$205,0))),"")</f>
        <v/>
      </c>
      <c r="G17" s="1079" t="str">
        <f>IFERROR(IF(INDEX('Coverage Indicator_Import-Expor'!AR$7:AR$205,MATCH($B17,'Coverage Indicator_Import-Expor'!$C$7:$C$205,0))="","",INDEX('Coverage Indicator_Import-Expor'!AR$7:AR$205,MATCH($B17,'Coverage Indicator_Import-Expor'!$C$7:$C$205,0))),"")</f>
        <v/>
      </c>
      <c r="H17" s="1079" t="str">
        <f>IFERROR(IF(INDEX('Coverage Indicator_Import-Expor'!AS$7:AS$205,MATCH($B17,'Coverage Indicator_Import-Expor'!$C$7:$C$205,0))="","",INDEX('Coverage Indicator_Import-Expor'!AS$7:AS$205,MATCH($B17,'Coverage Indicator_Import-Expor'!$C$7:$C$205,0))),"")</f>
        <v/>
      </c>
      <c r="I17" s="1080" t="str">
        <f>IFERROR(IF(INDEX('Coverage Indicator_Import-Expor'!N$7:N$205,MATCH($B17,'Coverage Indicator_Import-Expor'!$C$7:$C$205,0))="","",INDEX('Coverage Indicator_Import-Expor'!N$7:N$205,MATCH($B17,'Coverage Indicator_Import-Expor'!$C$7:$C$205,0))),"")</f>
        <v/>
      </c>
      <c r="J17" s="1080" t="str">
        <f>IFERROR(IF(INDEX('Coverage Indicator_Import-Expor'!O$7:O$205,MATCH($B17,'Coverage Indicator_Import-Expor'!$C$7:$C$205,0))="","",INDEX('Coverage Indicator_Import-Expor'!O$7:O$205,MATCH($B17,'Coverage Indicator_Import-Expor'!$C$7:$C$205,0))),"")</f>
        <v/>
      </c>
      <c r="K17" s="1081" t="str">
        <f>IFERROR(IF(INDEX('Coverage Indicator_Import-Expor'!P$7:P$205,MATCH($B17,'Coverage Indicator_Import-Expor'!$C$7:$C$205,0))="","",INDEX('Coverage Indicator_Import-Expor'!P$7:P$205,MATCH($B17,'Coverage Indicator_Import-Expor'!$C$7:$C$205,0))),"")</f>
        <v/>
      </c>
      <c r="L17" s="1079" t="str">
        <f>IFERROR(IF(INDEX('Coverage Indicator_Import-Expor'!Q$7:Q$205,MATCH($B17,'Coverage Indicator_Import-Expor'!$C$7:$C$205,0))="","",INDEX('Coverage Indicator_Import-Expor'!Q$7:Q$205,MATCH($B17,'Coverage Indicator_Import-Expor'!$C$7:$C$205,0))),"")</f>
        <v/>
      </c>
      <c r="M17" s="1289" t="str">
        <f>IFERROR(IF(INDEX('Coverage Indicator_Import-Expor'!R$7:R$205,MATCH($B17,'Coverage Indicator_Import-Expor'!$C$7:$C$205,0))="","",INDEX('Coverage Indicator_Import-Expor'!R$7:R$205,MATCH($B17,'Coverage Indicator_Import-Expor'!$C$7:$C$205,0))),"")</f>
        <v/>
      </c>
      <c r="N17" s="1080" t="str">
        <f>IFERROR(IF(INDEX('Coverage Indicator_Import-Expor'!S$7:S$205,MATCH($B17,'Coverage Indicator_Import-Expor'!$C$7:$C$205,0))="","",INDEX('Coverage Indicator_Import-Expor'!S$7:S$205,MATCH($B17,'Coverage Indicator_Import-Expor'!$C$7:$C$205,0))),"")</f>
        <v/>
      </c>
      <c r="O17" s="1080" t="str">
        <f>IFERROR(IF(INDEX('Coverage Indicator_Import-Expor'!T$7:T$205,MATCH($B17,'Coverage Indicator_Import-Expor'!$C$7:$C$205,0))="","",INDEX('Coverage Indicator_Import-Expor'!T$7:T$205,MATCH($B17,'Coverage Indicator_Import-Expor'!$C$7:$C$205,0))),"")</f>
        <v/>
      </c>
      <c r="P17" s="1081" t="str">
        <f>IFERROR(IF(INDEX('Coverage Indicator_Import-Expor'!U$7:U$205,MATCH($B17,'Coverage Indicator_Import-Expor'!$C$7:$C$205,0))="","",INDEX('Coverage Indicator_Import-Expor'!U$7:U$205,MATCH($B17,'Coverage Indicator_Import-Expor'!$C$7:$C$205,0))),"")</f>
        <v/>
      </c>
      <c r="Q17" s="1082"/>
      <c r="R17" s="1082"/>
      <c r="S17" s="1083" t="str">
        <f t="shared" si="6"/>
        <v/>
      </c>
      <c r="T17" s="1084"/>
      <c r="U17" s="1287" t="str">
        <f t="shared" si="7"/>
        <v xml:space="preserve"> </v>
      </c>
      <c r="V17" s="1084"/>
      <c r="W17" s="1085" t="str">
        <f t="shared" si="8"/>
        <v>No Results Reported</v>
      </c>
      <c r="X17" s="1082"/>
      <c r="Y17" s="1082"/>
      <c r="Z17" s="1083" t="str">
        <f t="shared" si="9"/>
        <v/>
      </c>
      <c r="AA17" s="1084"/>
      <c r="AB17" s="1287" t="str">
        <f t="shared" si="10"/>
        <v xml:space="preserve"> </v>
      </c>
      <c r="AC17" s="1084"/>
      <c r="AD17" s="1084"/>
      <c r="AE17" s="1085" t="str">
        <f t="shared" si="11"/>
        <v>No Results Reported</v>
      </c>
      <c r="AF17" s="1082"/>
      <c r="AG17" s="1082"/>
      <c r="AH17" s="1083" t="str">
        <f t="shared" si="12"/>
        <v/>
      </c>
      <c r="AI17" s="1287" t="str">
        <f t="shared" si="13"/>
        <v xml:space="preserve"> </v>
      </c>
      <c r="AJ17" s="1084"/>
      <c r="AK17" s="1087" t="str">
        <f t="shared" si="14"/>
        <v>No Results Reported</v>
      </c>
    </row>
    <row r="18" spans="1:37" ht="60" customHeight="1" x14ac:dyDescent="0.2">
      <c r="A18" s="777">
        <f t="shared" si="4"/>
        <v>8</v>
      </c>
      <c r="B18" s="778" t="str">
        <f t="shared" si="5"/>
        <v>Coverage8</v>
      </c>
      <c r="C18" s="1086" t="str">
        <f>IFERROR(INDEX('Coverage Indicator_Import-Expor'!$D$7:$D$205,MATCH(B18,'Coverage Indicator_Import-Expor'!$C$7:$C$205,0)),"")</f>
        <v/>
      </c>
      <c r="D18" s="1289" t="str">
        <f>IFERROR(INDEX('Coverage Indicator_Import-Expor'!$E$7:$E$205,MATCH(B18,'Coverage Indicator_Import-Expor'!$C$7:$C$205,0)),"")</f>
        <v/>
      </c>
      <c r="E18" s="1289" t="str">
        <f>IFERROR(IF(INDEX('Coverage Indicator_Import-Expor'!K$7:K$205,MATCH($B18,'Coverage Indicator_Import-Expor'!$C$7:$C$205,0))="","",INDEX('Coverage Indicator_Import-Expor'!K$7:K$205,MATCH($B18,'Coverage Indicator_Import-Expor'!$C$7:$C$205,0))),"")</f>
        <v/>
      </c>
      <c r="F18" s="1289" t="str">
        <f>IFERROR(IF(INDEX('Coverage Indicator_Import-Expor'!L$7:L$205,MATCH($B18,'Coverage Indicator_Import-Expor'!$C$7:$C$205,0))="","",INDEX('Coverage Indicator_Import-Expor'!L$7:L$205,MATCH($B18,'Coverage Indicator_Import-Expor'!$C$7:$C$205,0))),"")</f>
        <v/>
      </c>
      <c r="G18" s="1079" t="str">
        <f>IFERROR(IF(INDEX('Coverage Indicator_Import-Expor'!AR$7:AR$205,MATCH($B18,'Coverage Indicator_Import-Expor'!$C$7:$C$205,0))="","",INDEX('Coverage Indicator_Import-Expor'!AR$7:AR$205,MATCH($B18,'Coverage Indicator_Import-Expor'!$C$7:$C$205,0))),"")</f>
        <v/>
      </c>
      <c r="H18" s="1079" t="str">
        <f>IFERROR(IF(INDEX('Coverage Indicator_Import-Expor'!AS$7:AS$205,MATCH($B18,'Coverage Indicator_Import-Expor'!$C$7:$C$205,0))="","",INDEX('Coverage Indicator_Import-Expor'!AS$7:AS$205,MATCH($B18,'Coverage Indicator_Import-Expor'!$C$7:$C$205,0))),"")</f>
        <v/>
      </c>
      <c r="I18" s="1080" t="str">
        <f>IFERROR(IF(INDEX('Coverage Indicator_Import-Expor'!N$7:N$205,MATCH($B18,'Coverage Indicator_Import-Expor'!$C$7:$C$205,0))="","",INDEX('Coverage Indicator_Import-Expor'!N$7:N$205,MATCH($B18,'Coverage Indicator_Import-Expor'!$C$7:$C$205,0))),"")</f>
        <v/>
      </c>
      <c r="J18" s="1080" t="str">
        <f>IFERROR(IF(INDEX('Coverage Indicator_Import-Expor'!O$7:O$205,MATCH($B18,'Coverage Indicator_Import-Expor'!$C$7:$C$205,0))="","",INDEX('Coverage Indicator_Import-Expor'!O$7:O$205,MATCH($B18,'Coverage Indicator_Import-Expor'!$C$7:$C$205,0))),"")</f>
        <v/>
      </c>
      <c r="K18" s="1081" t="str">
        <f>IFERROR(IF(INDEX('Coverage Indicator_Import-Expor'!P$7:P$205,MATCH($B18,'Coverage Indicator_Import-Expor'!$C$7:$C$205,0))="","",INDEX('Coverage Indicator_Import-Expor'!P$7:P$205,MATCH($B18,'Coverage Indicator_Import-Expor'!$C$7:$C$205,0))),"")</f>
        <v/>
      </c>
      <c r="L18" s="1079" t="str">
        <f>IFERROR(IF(INDEX('Coverage Indicator_Import-Expor'!Q$7:Q$205,MATCH($B18,'Coverage Indicator_Import-Expor'!$C$7:$C$205,0))="","",INDEX('Coverage Indicator_Import-Expor'!Q$7:Q$205,MATCH($B18,'Coverage Indicator_Import-Expor'!$C$7:$C$205,0))),"")</f>
        <v/>
      </c>
      <c r="M18" s="1289" t="str">
        <f>IFERROR(IF(INDEX('Coverage Indicator_Import-Expor'!R$7:R$205,MATCH($B18,'Coverage Indicator_Import-Expor'!$C$7:$C$205,0))="","",INDEX('Coverage Indicator_Import-Expor'!R$7:R$205,MATCH($B18,'Coverage Indicator_Import-Expor'!$C$7:$C$205,0))),"")</f>
        <v/>
      </c>
      <c r="N18" s="1080" t="str">
        <f>IFERROR(IF(INDEX('Coverage Indicator_Import-Expor'!S$7:S$205,MATCH($B18,'Coverage Indicator_Import-Expor'!$C$7:$C$205,0))="","",INDEX('Coverage Indicator_Import-Expor'!S$7:S$205,MATCH($B18,'Coverage Indicator_Import-Expor'!$C$7:$C$205,0))),"")</f>
        <v/>
      </c>
      <c r="O18" s="1080" t="str">
        <f>IFERROR(IF(INDEX('Coverage Indicator_Import-Expor'!T$7:T$205,MATCH($B18,'Coverage Indicator_Import-Expor'!$C$7:$C$205,0))="","",INDEX('Coverage Indicator_Import-Expor'!T$7:T$205,MATCH($B18,'Coverage Indicator_Import-Expor'!$C$7:$C$205,0))),"")</f>
        <v/>
      </c>
      <c r="P18" s="1081" t="str">
        <f>IFERROR(IF(INDEX('Coverage Indicator_Import-Expor'!U$7:U$205,MATCH($B18,'Coverage Indicator_Import-Expor'!$C$7:$C$205,0))="","",INDEX('Coverage Indicator_Import-Expor'!U$7:U$205,MATCH($B18,'Coverage Indicator_Import-Expor'!$C$7:$C$205,0))),"")</f>
        <v/>
      </c>
      <c r="Q18" s="1082"/>
      <c r="R18" s="1082"/>
      <c r="S18" s="1083" t="str">
        <f t="shared" si="6"/>
        <v/>
      </c>
      <c r="T18" s="1084"/>
      <c r="U18" s="1287" t="str">
        <f t="shared" si="7"/>
        <v xml:space="preserve"> </v>
      </c>
      <c r="V18" s="1084"/>
      <c r="W18" s="1085" t="str">
        <f t="shared" si="8"/>
        <v>No Results Reported</v>
      </c>
      <c r="X18" s="1082"/>
      <c r="Y18" s="1082"/>
      <c r="Z18" s="1083" t="str">
        <f t="shared" si="9"/>
        <v/>
      </c>
      <c r="AA18" s="1084"/>
      <c r="AB18" s="1287" t="str">
        <f t="shared" si="10"/>
        <v xml:space="preserve"> </v>
      </c>
      <c r="AC18" s="1084"/>
      <c r="AD18" s="1084"/>
      <c r="AE18" s="1085" t="str">
        <f t="shared" si="11"/>
        <v>No Results Reported</v>
      </c>
      <c r="AF18" s="1082"/>
      <c r="AG18" s="1082"/>
      <c r="AH18" s="1083" t="str">
        <f t="shared" si="12"/>
        <v/>
      </c>
      <c r="AI18" s="1287" t="str">
        <f t="shared" si="13"/>
        <v xml:space="preserve"> </v>
      </c>
      <c r="AJ18" s="1084"/>
      <c r="AK18" s="1087" t="str">
        <f t="shared" si="14"/>
        <v>No Results Reported</v>
      </c>
    </row>
    <row r="19" spans="1:37" ht="60" customHeight="1" x14ac:dyDescent="0.2">
      <c r="A19" s="777">
        <f t="shared" si="4"/>
        <v>9</v>
      </c>
      <c r="B19" s="778" t="str">
        <f t="shared" si="5"/>
        <v>Coverage9</v>
      </c>
      <c r="C19" s="1086" t="str">
        <f>IFERROR(INDEX('Coverage Indicator_Import-Expor'!$D$7:$D$205,MATCH(B19,'Coverage Indicator_Import-Expor'!$C$7:$C$205,0)),"")</f>
        <v/>
      </c>
      <c r="D19" s="1289" t="str">
        <f>IFERROR(INDEX('Coverage Indicator_Import-Expor'!$E$7:$E$205,MATCH(B19,'Coverage Indicator_Import-Expor'!$C$7:$C$205,0)),"")</f>
        <v/>
      </c>
      <c r="E19" s="1289" t="str">
        <f>IFERROR(IF(INDEX('Coverage Indicator_Import-Expor'!K$7:K$205,MATCH($B19,'Coverage Indicator_Import-Expor'!$C$7:$C$205,0))="","",INDEX('Coverage Indicator_Import-Expor'!K$7:K$205,MATCH($B19,'Coverage Indicator_Import-Expor'!$C$7:$C$205,0))),"")</f>
        <v/>
      </c>
      <c r="F19" s="1289" t="str">
        <f>IFERROR(IF(INDEX('Coverage Indicator_Import-Expor'!L$7:L$205,MATCH($B19,'Coverage Indicator_Import-Expor'!$C$7:$C$205,0))="","",INDEX('Coverage Indicator_Import-Expor'!L$7:L$205,MATCH($B19,'Coverage Indicator_Import-Expor'!$C$7:$C$205,0))),"")</f>
        <v/>
      </c>
      <c r="G19" s="1079" t="str">
        <f>IFERROR(IF(INDEX('Coverage Indicator_Import-Expor'!AR$7:AR$205,MATCH($B19,'Coverage Indicator_Import-Expor'!$C$7:$C$205,0))="","",INDEX('Coverage Indicator_Import-Expor'!AR$7:AR$205,MATCH($B19,'Coverage Indicator_Import-Expor'!$C$7:$C$205,0))),"")</f>
        <v/>
      </c>
      <c r="H19" s="1079" t="str">
        <f>IFERROR(IF(INDEX('Coverage Indicator_Import-Expor'!AS$7:AS$205,MATCH($B19,'Coverage Indicator_Import-Expor'!$C$7:$C$205,0))="","",INDEX('Coverage Indicator_Import-Expor'!AS$7:AS$205,MATCH($B19,'Coverage Indicator_Import-Expor'!$C$7:$C$205,0))),"")</f>
        <v/>
      </c>
      <c r="I19" s="1080" t="str">
        <f>IFERROR(IF(INDEX('Coverage Indicator_Import-Expor'!N$7:N$205,MATCH($B19,'Coverage Indicator_Import-Expor'!$C$7:$C$205,0))="","",INDEX('Coverage Indicator_Import-Expor'!N$7:N$205,MATCH($B19,'Coverage Indicator_Import-Expor'!$C$7:$C$205,0))),"")</f>
        <v/>
      </c>
      <c r="J19" s="1080" t="str">
        <f>IFERROR(IF(INDEX('Coverage Indicator_Import-Expor'!O$7:O$205,MATCH($B19,'Coverage Indicator_Import-Expor'!$C$7:$C$205,0))="","",INDEX('Coverage Indicator_Import-Expor'!O$7:O$205,MATCH($B19,'Coverage Indicator_Import-Expor'!$C$7:$C$205,0))),"")</f>
        <v/>
      </c>
      <c r="K19" s="1081" t="str">
        <f>IFERROR(IF(INDEX('Coverage Indicator_Import-Expor'!P$7:P$205,MATCH($B19,'Coverage Indicator_Import-Expor'!$C$7:$C$205,0))="","",INDEX('Coverage Indicator_Import-Expor'!P$7:P$205,MATCH($B19,'Coverage Indicator_Import-Expor'!$C$7:$C$205,0))),"")</f>
        <v/>
      </c>
      <c r="L19" s="1079" t="str">
        <f>IFERROR(IF(INDEX('Coverage Indicator_Import-Expor'!Q$7:Q$205,MATCH($B19,'Coverage Indicator_Import-Expor'!$C$7:$C$205,0))="","",INDEX('Coverage Indicator_Import-Expor'!Q$7:Q$205,MATCH($B19,'Coverage Indicator_Import-Expor'!$C$7:$C$205,0))),"")</f>
        <v/>
      </c>
      <c r="M19" s="1289" t="str">
        <f>IFERROR(IF(INDEX('Coverage Indicator_Import-Expor'!R$7:R$205,MATCH($B19,'Coverage Indicator_Import-Expor'!$C$7:$C$205,0))="","",INDEX('Coverage Indicator_Import-Expor'!R$7:R$205,MATCH($B19,'Coverage Indicator_Import-Expor'!$C$7:$C$205,0))),"")</f>
        <v/>
      </c>
      <c r="N19" s="1080" t="str">
        <f>IFERROR(IF(INDEX('Coverage Indicator_Import-Expor'!S$7:S$205,MATCH($B19,'Coverage Indicator_Import-Expor'!$C$7:$C$205,0))="","",INDEX('Coverage Indicator_Import-Expor'!S$7:S$205,MATCH($B19,'Coverage Indicator_Import-Expor'!$C$7:$C$205,0))),"")</f>
        <v/>
      </c>
      <c r="O19" s="1080" t="str">
        <f>IFERROR(IF(INDEX('Coverage Indicator_Import-Expor'!T$7:T$205,MATCH($B19,'Coverage Indicator_Import-Expor'!$C$7:$C$205,0))="","",INDEX('Coverage Indicator_Import-Expor'!T$7:T$205,MATCH($B19,'Coverage Indicator_Import-Expor'!$C$7:$C$205,0))),"")</f>
        <v/>
      </c>
      <c r="P19" s="1081" t="str">
        <f>IFERROR(IF(INDEX('Coverage Indicator_Import-Expor'!U$7:U$205,MATCH($B19,'Coverage Indicator_Import-Expor'!$C$7:$C$205,0))="","",INDEX('Coverage Indicator_Import-Expor'!U$7:U$205,MATCH($B19,'Coverage Indicator_Import-Expor'!$C$7:$C$205,0))),"")</f>
        <v/>
      </c>
      <c r="Q19" s="1082"/>
      <c r="R19" s="1082"/>
      <c r="S19" s="1083" t="str">
        <f t="shared" si="6"/>
        <v/>
      </c>
      <c r="T19" s="1084"/>
      <c r="U19" s="1287" t="str">
        <f t="shared" si="7"/>
        <v xml:space="preserve"> </v>
      </c>
      <c r="V19" s="1084"/>
      <c r="W19" s="1085" t="str">
        <f t="shared" si="8"/>
        <v>No Results Reported</v>
      </c>
      <c r="X19" s="1082"/>
      <c r="Y19" s="1082"/>
      <c r="Z19" s="1083" t="str">
        <f t="shared" si="9"/>
        <v/>
      </c>
      <c r="AA19" s="1084"/>
      <c r="AB19" s="1287" t="str">
        <f t="shared" si="10"/>
        <v xml:space="preserve"> </v>
      </c>
      <c r="AC19" s="1084"/>
      <c r="AD19" s="1084"/>
      <c r="AE19" s="1085" t="str">
        <f t="shared" si="11"/>
        <v>No Results Reported</v>
      </c>
      <c r="AF19" s="1082"/>
      <c r="AG19" s="1082"/>
      <c r="AH19" s="1083" t="str">
        <f t="shared" si="12"/>
        <v/>
      </c>
      <c r="AI19" s="1287" t="str">
        <f t="shared" si="13"/>
        <v xml:space="preserve"> </v>
      </c>
      <c r="AJ19" s="1084"/>
      <c r="AK19" s="1087" t="str">
        <f t="shared" si="14"/>
        <v>No Results Reported</v>
      </c>
    </row>
    <row r="20" spans="1:37" ht="60" customHeight="1" x14ac:dyDescent="0.2">
      <c r="A20" s="777">
        <f t="shared" si="4"/>
        <v>10</v>
      </c>
      <c r="B20" s="778" t="str">
        <f t="shared" si="5"/>
        <v>Coverage10</v>
      </c>
      <c r="C20" s="1086" t="str">
        <f>IFERROR(INDEX('Coverage Indicator_Import-Expor'!$D$7:$D$205,MATCH(B20,'Coverage Indicator_Import-Expor'!$C$7:$C$205,0)),"")</f>
        <v/>
      </c>
      <c r="D20" s="1289" t="str">
        <f>IFERROR(INDEX('Coverage Indicator_Import-Expor'!$E$7:$E$205,MATCH(B20,'Coverage Indicator_Import-Expor'!$C$7:$C$205,0)),"")</f>
        <v/>
      </c>
      <c r="E20" s="1289" t="str">
        <f>IFERROR(IF(INDEX('Coverage Indicator_Import-Expor'!K$7:K$205,MATCH($B20,'Coverage Indicator_Import-Expor'!$C$7:$C$205,0))="","",INDEX('Coverage Indicator_Import-Expor'!K$7:K$205,MATCH($B20,'Coverage Indicator_Import-Expor'!$C$7:$C$205,0))),"")</f>
        <v/>
      </c>
      <c r="F20" s="1289" t="str">
        <f>IFERROR(IF(INDEX('Coverage Indicator_Import-Expor'!L$7:L$205,MATCH($B20,'Coverage Indicator_Import-Expor'!$C$7:$C$205,0))="","",INDEX('Coverage Indicator_Import-Expor'!L$7:L$205,MATCH($B20,'Coverage Indicator_Import-Expor'!$C$7:$C$205,0))),"")</f>
        <v/>
      </c>
      <c r="G20" s="1079" t="str">
        <f>IFERROR(IF(INDEX('Coverage Indicator_Import-Expor'!AR$7:AR$205,MATCH($B20,'Coverage Indicator_Import-Expor'!$C$7:$C$205,0))="","",INDEX('Coverage Indicator_Import-Expor'!AR$7:AR$205,MATCH($B20,'Coverage Indicator_Import-Expor'!$C$7:$C$205,0))),"")</f>
        <v/>
      </c>
      <c r="H20" s="1079" t="str">
        <f>IFERROR(IF(INDEX('Coverage Indicator_Import-Expor'!AS$7:AS$205,MATCH($B20,'Coverage Indicator_Import-Expor'!$C$7:$C$205,0))="","",INDEX('Coverage Indicator_Import-Expor'!AS$7:AS$205,MATCH($B20,'Coverage Indicator_Import-Expor'!$C$7:$C$205,0))),"")</f>
        <v/>
      </c>
      <c r="I20" s="1080" t="str">
        <f>IFERROR(IF(INDEX('Coverage Indicator_Import-Expor'!N$7:N$205,MATCH($B20,'Coverage Indicator_Import-Expor'!$C$7:$C$205,0))="","",INDEX('Coverage Indicator_Import-Expor'!N$7:N$205,MATCH($B20,'Coverage Indicator_Import-Expor'!$C$7:$C$205,0))),"")</f>
        <v/>
      </c>
      <c r="J20" s="1080" t="str">
        <f>IFERROR(IF(INDEX('Coverage Indicator_Import-Expor'!O$7:O$205,MATCH($B20,'Coverage Indicator_Import-Expor'!$C$7:$C$205,0))="","",INDEX('Coverage Indicator_Import-Expor'!O$7:O$205,MATCH($B20,'Coverage Indicator_Import-Expor'!$C$7:$C$205,0))),"")</f>
        <v/>
      </c>
      <c r="K20" s="1081" t="str">
        <f>IFERROR(IF(INDEX('Coverage Indicator_Import-Expor'!P$7:P$205,MATCH($B20,'Coverage Indicator_Import-Expor'!$C$7:$C$205,0))="","",INDEX('Coverage Indicator_Import-Expor'!P$7:P$205,MATCH($B20,'Coverage Indicator_Import-Expor'!$C$7:$C$205,0))),"")</f>
        <v/>
      </c>
      <c r="L20" s="1079" t="str">
        <f>IFERROR(IF(INDEX('Coverage Indicator_Import-Expor'!Q$7:Q$205,MATCH($B20,'Coverage Indicator_Import-Expor'!$C$7:$C$205,0))="","",INDEX('Coverage Indicator_Import-Expor'!Q$7:Q$205,MATCH($B20,'Coverage Indicator_Import-Expor'!$C$7:$C$205,0))),"")</f>
        <v/>
      </c>
      <c r="M20" s="1289" t="str">
        <f>IFERROR(IF(INDEX('Coverage Indicator_Import-Expor'!R$7:R$205,MATCH($B20,'Coverage Indicator_Import-Expor'!$C$7:$C$205,0))="","",INDEX('Coverage Indicator_Import-Expor'!R$7:R$205,MATCH($B20,'Coverage Indicator_Import-Expor'!$C$7:$C$205,0))),"")</f>
        <v/>
      </c>
      <c r="N20" s="1080" t="str">
        <f>IFERROR(IF(INDEX('Coverage Indicator_Import-Expor'!S$7:S$205,MATCH($B20,'Coverage Indicator_Import-Expor'!$C$7:$C$205,0))="","",INDEX('Coverage Indicator_Import-Expor'!S$7:S$205,MATCH($B20,'Coverage Indicator_Import-Expor'!$C$7:$C$205,0))),"")</f>
        <v/>
      </c>
      <c r="O20" s="1080" t="str">
        <f>IFERROR(IF(INDEX('Coverage Indicator_Import-Expor'!T$7:T$205,MATCH($B20,'Coverage Indicator_Import-Expor'!$C$7:$C$205,0))="","",INDEX('Coverage Indicator_Import-Expor'!T$7:T$205,MATCH($B20,'Coverage Indicator_Import-Expor'!$C$7:$C$205,0))),"")</f>
        <v/>
      </c>
      <c r="P20" s="1081" t="str">
        <f>IFERROR(IF(INDEX('Coverage Indicator_Import-Expor'!U$7:U$205,MATCH($B20,'Coverage Indicator_Import-Expor'!$C$7:$C$205,0))="","",INDEX('Coverage Indicator_Import-Expor'!U$7:U$205,MATCH($B20,'Coverage Indicator_Import-Expor'!$C$7:$C$205,0))),"")</f>
        <v/>
      </c>
      <c r="Q20" s="1082"/>
      <c r="R20" s="1082"/>
      <c r="S20" s="1083" t="str">
        <f t="shared" si="6"/>
        <v/>
      </c>
      <c r="T20" s="1084"/>
      <c r="U20" s="1287" t="str">
        <f t="shared" si="7"/>
        <v xml:space="preserve"> </v>
      </c>
      <c r="V20" s="1084"/>
      <c r="W20" s="1085" t="str">
        <f t="shared" si="8"/>
        <v>No Results Reported</v>
      </c>
      <c r="X20" s="1082"/>
      <c r="Y20" s="1082"/>
      <c r="Z20" s="1083" t="str">
        <f t="shared" si="9"/>
        <v/>
      </c>
      <c r="AA20" s="1084"/>
      <c r="AB20" s="1287" t="str">
        <f t="shared" si="10"/>
        <v xml:space="preserve"> </v>
      </c>
      <c r="AC20" s="1084"/>
      <c r="AD20" s="1084"/>
      <c r="AE20" s="1085" t="str">
        <f t="shared" si="11"/>
        <v>No Results Reported</v>
      </c>
      <c r="AF20" s="1082"/>
      <c r="AG20" s="1082"/>
      <c r="AH20" s="1083" t="str">
        <f t="shared" si="12"/>
        <v/>
      </c>
      <c r="AI20" s="1287" t="str">
        <f t="shared" si="13"/>
        <v xml:space="preserve"> </v>
      </c>
      <c r="AJ20" s="1084"/>
      <c r="AK20" s="1087" t="str">
        <f t="shared" si="14"/>
        <v>No Results Reported</v>
      </c>
    </row>
    <row r="21" spans="1:37" ht="60" customHeight="1" x14ac:dyDescent="0.2">
      <c r="A21" s="777">
        <f t="shared" si="4"/>
        <v>11</v>
      </c>
      <c r="B21" s="778" t="str">
        <f t="shared" si="5"/>
        <v>Coverage11</v>
      </c>
      <c r="C21" s="1086" t="str">
        <f>IFERROR(INDEX('Coverage Indicator_Import-Expor'!$D$7:$D$205,MATCH(B21,'Coverage Indicator_Import-Expor'!$C$7:$C$205,0)),"")</f>
        <v/>
      </c>
      <c r="D21" s="1289" t="str">
        <f>IFERROR(INDEX('Coverage Indicator_Import-Expor'!$E$7:$E$205,MATCH(B21,'Coverage Indicator_Import-Expor'!$C$7:$C$205,0)),"")</f>
        <v/>
      </c>
      <c r="E21" s="1289" t="str">
        <f>IFERROR(IF(INDEX('Coverage Indicator_Import-Expor'!K$7:K$205,MATCH($B21,'Coverage Indicator_Import-Expor'!$C$7:$C$205,0))="","",INDEX('Coverage Indicator_Import-Expor'!K$7:K$205,MATCH($B21,'Coverage Indicator_Import-Expor'!$C$7:$C$205,0))),"")</f>
        <v/>
      </c>
      <c r="F21" s="1289" t="str">
        <f>IFERROR(IF(INDEX('Coverage Indicator_Import-Expor'!L$7:L$205,MATCH($B21,'Coverage Indicator_Import-Expor'!$C$7:$C$205,0))="","",INDEX('Coverage Indicator_Import-Expor'!L$7:L$205,MATCH($B21,'Coverage Indicator_Import-Expor'!$C$7:$C$205,0))),"")</f>
        <v/>
      </c>
      <c r="G21" s="1079" t="str">
        <f>IFERROR(IF(INDEX('Coverage Indicator_Import-Expor'!AR$7:AR$205,MATCH($B21,'Coverage Indicator_Import-Expor'!$C$7:$C$205,0))="","",INDEX('Coverage Indicator_Import-Expor'!AR$7:AR$205,MATCH($B21,'Coverage Indicator_Import-Expor'!$C$7:$C$205,0))),"")</f>
        <v/>
      </c>
      <c r="H21" s="1079" t="str">
        <f>IFERROR(IF(INDEX('Coverage Indicator_Import-Expor'!AS$7:AS$205,MATCH($B21,'Coverage Indicator_Import-Expor'!$C$7:$C$205,0))="","",INDEX('Coverage Indicator_Import-Expor'!AS$7:AS$205,MATCH($B21,'Coverage Indicator_Import-Expor'!$C$7:$C$205,0))),"")</f>
        <v/>
      </c>
      <c r="I21" s="1080" t="str">
        <f>IFERROR(IF(INDEX('Coverage Indicator_Import-Expor'!N$7:N$205,MATCH($B21,'Coverage Indicator_Import-Expor'!$C$7:$C$205,0))="","",INDEX('Coverage Indicator_Import-Expor'!N$7:N$205,MATCH($B21,'Coverage Indicator_Import-Expor'!$C$7:$C$205,0))),"")</f>
        <v/>
      </c>
      <c r="J21" s="1080" t="str">
        <f>IFERROR(IF(INDEX('Coverage Indicator_Import-Expor'!O$7:O$205,MATCH($B21,'Coverage Indicator_Import-Expor'!$C$7:$C$205,0))="","",INDEX('Coverage Indicator_Import-Expor'!O$7:O$205,MATCH($B21,'Coverage Indicator_Import-Expor'!$C$7:$C$205,0))),"")</f>
        <v/>
      </c>
      <c r="K21" s="1081" t="str">
        <f>IFERROR(IF(INDEX('Coverage Indicator_Import-Expor'!P$7:P$205,MATCH($B21,'Coverage Indicator_Import-Expor'!$C$7:$C$205,0))="","",INDEX('Coverage Indicator_Import-Expor'!P$7:P$205,MATCH($B21,'Coverage Indicator_Import-Expor'!$C$7:$C$205,0))),"")</f>
        <v/>
      </c>
      <c r="L21" s="1079" t="str">
        <f>IFERROR(IF(INDEX('Coverage Indicator_Import-Expor'!Q$7:Q$205,MATCH($B21,'Coverage Indicator_Import-Expor'!$C$7:$C$205,0))="","",INDEX('Coverage Indicator_Import-Expor'!Q$7:Q$205,MATCH($B21,'Coverage Indicator_Import-Expor'!$C$7:$C$205,0))),"")</f>
        <v/>
      </c>
      <c r="M21" s="1289" t="str">
        <f>IFERROR(IF(INDEX('Coverage Indicator_Import-Expor'!R$7:R$205,MATCH($B21,'Coverage Indicator_Import-Expor'!$C$7:$C$205,0))="","",INDEX('Coverage Indicator_Import-Expor'!R$7:R$205,MATCH($B21,'Coverage Indicator_Import-Expor'!$C$7:$C$205,0))),"")</f>
        <v/>
      </c>
      <c r="N21" s="1080" t="str">
        <f>IFERROR(IF(INDEX('Coverage Indicator_Import-Expor'!S$7:S$205,MATCH($B21,'Coverage Indicator_Import-Expor'!$C$7:$C$205,0))="","",INDEX('Coverage Indicator_Import-Expor'!S$7:S$205,MATCH($B21,'Coverage Indicator_Import-Expor'!$C$7:$C$205,0))),"")</f>
        <v/>
      </c>
      <c r="O21" s="1080" t="str">
        <f>IFERROR(IF(INDEX('Coverage Indicator_Import-Expor'!T$7:T$205,MATCH($B21,'Coverage Indicator_Import-Expor'!$C$7:$C$205,0))="","",INDEX('Coverage Indicator_Import-Expor'!T$7:T$205,MATCH($B21,'Coverage Indicator_Import-Expor'!$C$7:$C$205,0))),"")</f>
        <v/>
      </c>
      <c r="P21" s="1081" t="str">
        <f>IFERROR(IF(INDEX('Coverage Indicator_Import-Expor'!U$7:U$205,MATCH($B21,'Coverage Indicator_Import-Expor'!$C$7:$C$205,0))="","",INDEX('Coverage Indicator_Import-Expor'!U$7:U$205,MATCH($B21,'Coverage Indicator_Import-Expor'!$C$7:$C$205,0))),"")</f>
        <v/>
      </c>
      <c r="Q21" s="1082"/>
      <c r="R21" s="1082"/>
      <c r="S21" s="1083" t="str">
        <f t="shared" si="6"/>
        <v/>
      </c>
      <c r="T21" s="1084"/>
      <c r="U21" s="1287" t="str">
        <f t="shared" si="7"/>
        <v xml:space="preserve"> </v>
      </c>
      <c r="V21" s="1084"/>
      <c r="W21" s="1085" t="str">
        <f t="shared" si="8"/>
        <v>No Results Reported</v>
      </c>
      <c r="X21" s="1082"/>
      <c r="Y21" s="1082"/>
      <c r="Z21" s="1083" t="str">
        <f t="shared" si="9"/>
        <v/>
      </c>
      <c r="AA21" s="1084"/>
      <c r="AB21" s="1287" t="str">
        <f t="shared" si="10"/>
        <v xml:space="preserve"> </v>
      </c>
      <c r="AC21" s="1084"/>
      <c r="AD21" s="1084"/>
      <c r="AE21" s="1085" t="str">
        <f t="shared" si="11"/>
        <v>No Results Reported</v>
      </c>
      <c r="AF21" s="1082"/>
      <c r="AG21" s="1082"/>
      <c r="AH21" s="1083" t="str">
        <f t="shared" si="12"/>
        <v/>
      </c>
      <c r="AI21" s="1287" t="str">
        <f t="shared" si="13"/>
        <v xml:space="preserve"> </v>
      </c>
      <c r="AJ21" s="1084"/>
      <c r="AK21" s="1087" t="str">
        <f t="shared" si="14"/>
        <v>No Results Reported</v>
      </c>
    </row>
    <row r="22" spans="1:37" ht="60" customHeight="1" x14ac:dyDescent="0.2">
      <c r="A22" s="777">
        <f t="shared" si="4"/>
        <v>12</v>
      </c>
      <c r="B22" s="778" t="str">
        <f t="shared" si="5"/>
        <v>Coverage12</v>
      </c>
      <c r="C22" s="1086" t="str">
        <f>IFERROR(INDEX('Coverage Indicator_Import-Expor'!$D$7:$D$205,MATCH(B22,'Coverage Indicator_Import-Expor'!$C$7:$C$205,0)),"")</f>
        <v/>
      </c>
      <c r="D22" s="1289" t="str">
        <f>IFERROR(INDEX('Coverage Indicator_Import-Expor'!$E$7:$E$205,MATCH(B22,'Coverage Indicator_Import-Expor'!$C$7:$C$205,0)),"")</f>
        <v/>
      </c>
      <c r="E22" s="1289" t="str">
        <f>IFERROR(IF(INDEX('Coverage Indicator_Import-Expor'!K$7:K$205,MATCH($B22,'Coverage Indicator_Import-Expor'!$C$7:$C$205,0))="","",INDEX('Coverage Indicator_Import-Expor'!K$7:K$205,MATCH($B22,'Coverage Indicator_Import-Expor'!$C$7:$C$205,0))),"")</f>
        <v/>
      </c>
      <c r="F22" s="1289" t="str">
        <f>IFERROR(IF(INDEX('Coverage Indicator_Import-Expor'!L$7:L$205,MATCH($B22,'Coverage Indicator_Import-Expor'!$C$7:$C$205,0))="","",INDEX('Coverage Indicator_Import-Expor'!L$7:L$205,MATCH($B22,'Coverage Indicator_Import-Expor'!$C$7:$C$205,0))),"")</f>
        <v/>
      </c>
      <c r="G22" s="1079" t="str">
        <f>IFERROR(IF(INDEX('Coverage Indicator_Import-Expor'!AR$7:AR$205,MATCH($B22,'Coverage Indicator_Import-Expor'!$C$7:$C$205,0))="","",INDEX('Coverage Indicator_Import-Expor'!AR$7:AR$205,MATCH($B22,'Coverage Indicator_Import-Expor'!$C$7:$C$205,0))),"")</f>
        <v/>
      </c>
      <c r="H22" s="1079" t="str">
        <f>IFERROR(IF(INDEX('Coverage Indicator_Import-Expor'!AS$7:AS$205,MATCH($B22,'Coverage Indicator_Import-Expor'!$C$7:$C$205,0))="","",INDEX('Coverage Indicator_Import-Expor'!AS$7:AS$205,MATCH($B22,'Coverage Indicator_Import-Expor'!$C$7:$C$205,0))),"")</f>
        <v/>
      </c>
      <c r="I22" s="1080" t="str">
        <f>IFERROR(IF(INDEX('Coverage Indicator_Import-Expor'!N$7:N$205,MATCH($B22,'Coverage Indicator_Import-Expor'!$C$7:$C$205,0))="","",INDEX('Coverage Indicator_Import-Expor'!N$7:N$205,MATCH($B22,'Coverage Indicator_Import-Expor'!$C$7:$C$205,0))),"")</f>
        <v/>
      </c>
      <c r="J22" s="1080" t="str">
        <f>IFERROR(IF(INDEX('Coverage Indicator_Import-Expor'!O$7:O$205,MATCH($B22,'Coverage Indicator_Import-Expor'!$C$7:$C$205,0))="","",INDEX('Coverage Indicator_Import-Expor'!O$7:O$205,MATCH($B22,'Coverage Indicator_Import-Expor'!$C$7:$C$205,0))),"")</f>
        <v/>
      </c>
      <c r="K22" s="1081" t="str">
        <f>IFERROR(IF(INDEX('Coverage Indicator_Import-Expor'!P$7:P$205,MATCH($B22,'Coverage Indicator_Import-Expor'!$C$7:$C$205,0))="","",INDEX('Coverage Indicator_Import-Expor'!P$7:P$205,MATCH($B22,'Coverage Indicator_Import-Expor'!$C$7:$C$205,0))),"")</f>
        <v/>
      </c>
      <c r="L22" s="1079" t="str">
        <f>IFERROR(IF(INDEX('Coverage Indicator_Import-Expor'!Q$7:Q$205,MATCH($B22,'Coverage Indicator_Import-Expor'!$C$7:$C$205,0))="","",INDEX('Coverage Indicator_Import-Expor'!Q$7:Q$205,MATCH($B22,'Coverage Indicator_Import-Expor'!$C$7:$C$205,0))),"")</f>
        <v/>
      </c>
      <c r="M22" s="1289" t="str">
        <f>IFERROR(IF(INDEX('Coverage Indicator_Import-Expor'!R$7:R$205,MATCH($B22,'Coverage Indicator_Import-Expor'!$C$7:$C$205,0))="","",INDEX('Coverage Indicator_Import-Expor'!R$7:R$205,MATCH($B22,'Coverage Indicator_Import-Expor'!$C$7:$C$205,0))),"")</f>
        <v/>
      </c>
      <c r="N22" s="1080" t="str">
        <f>IFERROR(IF(INDEX('Coverage Indicator_Import-Expor'!S$7:S$205,MATCH($B22,'Coverage Indicator_Import-Expor'!$C$7:$C$205,0))="","",INDEX('Coverage Indicator_Import-Expor'!S$7:S$205,MATCH($B22,'Coverage Indicator_Import-Expor'!$C$7:$C$205,0))),"")</f>
        <v/>
      </c>
      <c r="O22" s="1080" t="str">
        <f>IFERROR(IF(INDEX('Coverage Indicator_Import-Expor'!T$7:T$205,MATCH($B22,'Coverage Indicator_Import-Expor'!$C$7:$C$205,0))="","",INDEX('Coverage Indicator_Import-Expor'!T$7:T$205,MATCH($B22,'Coverage Indicator_Import-Expor'!$C$7:$C$205,0))),"")</f>
        <v/>
      </c>
      <c r="P22" s="1081" t="str">
        <f>IFERROR(IF(INDEX('Coverage Indicator_Import-Expor'!U$7:U$205,MATCH($B22,'Coverage Indicator_Import-Expor'!$C$7:$C$205,0))="","",INDEX('Coverage Indicator_Import-Expor'!U$7:U$205,MATCH($B22,'Coverage Indicator_Import-Expor'!$C$7:$C$205,0))),"")</f>
        <v/>
      </c>
      <c r="Q22" s="1082"/>
      <c r="R22" s="1082"/>
      <c r="S22" s="1083" t="str">
        <f t="shared" si="6"/>
        <v/>
      </c>
      <c r="T22" s="1084"/>
      <c r="U22" s="1287" t="str">
        <f t="shared" si="7"/>
        <v xml:space="preserve"> </v>
      </c>
      <c r="V22" s="1084"/>
      <c r="W22" s="1085" t="str">
        <f t="shared" si="8"/>
        <v>No Results Reported</v>
      </c>
      <c r="X22" s="1082"/>
      <c r="Y22" s="1082"/>
      <c r="Z22" s="1083" t="str">
        <f t="shared" si="9"/>
        <v/>
      </c>
      <c r="AA22" s="1084"/>
      <c r="AB22" s="1287" t="str">
        <f t="shared" si="10"/>
        <v xml:space="preserve"> </v>
      </c>
      <c r="AC22" s="1084"/>
      <c r="AD22" s="1084"/>
      <c r="AE22" s="1085" t="str">
        <f t="shared" si="11"/>
        <v>No Results Reported</v>
      </c>
      <c r="AF22" s="1082"/>
      <c r="AG22" s="1082"/>
      <c r="AH22" s="1083" t="str">
        <f t="shared" si="12"/>
        <v/>
      </c>
      <c r="AI22" s="1287" t="str">
        <f t="shared" si="13"/>
        <v xml:space="preserve"> </v>
      </c>
      <c r="AJ22" s="1084"/>
      <c r="AK22" s="1087" t="str">
        <f t="shared" si="14"/>
        <v>No Results Reported</v>
      </c>
    </row>
    <row r="23" spans="1:37" ht="60" customHeight="1" x14ac:dyDescent="0.2">
      <c r="A23" s="777">
        <f t="shared" si="4"/>
        <v>13</v>
      </c>
      <c r="B23" s="778" t="str">
        <f t="shared" si="5"/>
        <v>Coverage13</v>
      </c>
      <c r="C23" s="1086" t="str">
        <f>IFERROR(INDEX('Coverage Indicator_Import-Expor'!$D$7:$D$205,MATCH(B23,'Coverage Indicator_Import-Expor'!$C$7:$C$205,0)),"")</f>
        <v/>
      </c>
      <c r="D23" s="1289" t="str">
        <f>IFERROR(INDEX('Coverage Indicator_Import-Expor'!$E$7:$E$205,MATCH(B23,'Coverage Indicator_Import-Expor'!$C$7:$C$205,0)),"")</f>
        <v/>
      </c>
      <c r="E23" s="1289" t="str">
        <f>IFERROR(IF(INDEX('Coverage Indicator_Import-Expor'!K$7:K$205,MATCH($B23,'Coverage Indicator_Import-Expor'!$C$7:$C$205,0))="","",INDEX('Coverage Indicator_Import-Expor'!K$7:K$205,MATCH($B23,'Coverage Indicator_Import-Expor'!$C$7:$C$205,0))),"")</f>
        <v/>
      </c>
      <c r="F23" s="1289" t="str">
        <f>IFERROR(IF(INDEX('Coverage Indicator_Import-Expor'!L$7:L$205,MATCH($B23,'Coverage Indicator_Import-Expor'!$C$7:$C$205,0))="","",INDEX('Coverage Indicator_Import-Expor'!L$7:L$205,MATCH($B23,'Coverage Indicator_Import-Expor'!$C$7:$C$205,0))),"")</f>
        <v/>
      </c>
      <c r="G23" s="1079" t="str">
        <f>IFERROR(IF(INDEX('Coverage Indicator_Import-Expor'!AR$7:AR$205,MATCH($B23,'Coverage Indicator_Import-Expor'!$C$7:$C$205,0))="","",INDEX('Coverage Indicator_Import-Expor'!AR$7:AR$205,MATCH($B23,'Coverage Indicator_Import-Expor'!$C$7:$C$205,0))),"")</f>
        <v/>
      </c>
      <c r="H23" s="1079" t="str">
        <f>IFERROR(IF(INDEX('Coverage Indicator_Import-Expor'!AS$7:AS$205,MATCH($B23,'Coverage Indicator_Import-Expor'!$C$7:$C$205,0))="","",INDEX('Coverage Indicator_Import-Expor'!AS$7:AS$205,MATCH($B23,'Coverage Indicator_Import-Expor'!$C$7:$C$205,0))),"")</f>
        <v/>
      </c>
      <c r="I23" s="1080" t="str">
        <f>IFERROR(IF(INDEX('Coverage Indicator_Import-Expor'!N$7:N$205,MATCH($B23,'Coverage Indicator_Import-Expor'!$C$7:$C$205,0))="","",INDEX('Coverage Indicator_Import-Expor'!N$7:N$205,MATCH($B23,'Coverage Indicator_Import-Expor'!$C$7:$C$205,0))),"")</f>
        <v/>
      </c>
      <c r="J23" s="1080" t="str">
        <f>IFERROR(IF(INDEX('Coverage Indicator_Import-Expor'!O$7:O$205,MATCH($B23,'Coverage Indicator_Import-Expor'!$C$7:$C$205,0))="","",INDEX('Coverage Indicator_Import-Expor'!O$7:O$205,MATCH($B23,'Coverage Indicator_Import-Expor'!$C$7:$C$205,0))),"")</f>
        <v/>
      </c>
      <c r="K23" s="1081" t="str">
        <f>IFERROR(IF(INDEX('Coverage Indicator_Import-Expor'!P$7:P$205,MATCH($B23,'Coverage Indicator_Import-Expor'!$C$7:$C$205,0))="","",INDEX('Coverage Indicator_Import-Expor'!P$7:P$205,MATCH($B23,'Coverage Indicator_Import-Expor'!$C$7:$C$205,0))),"")</f>
        <v/>
      </c>
      <c r="L23" s="1079" t="str">
        <f>IFERROR(IF(INDEX('Coverage Indicator_Import-Expor'!Q$7:Q$205,MATCH($B23,'Coverage Indicator_Import-Expor'!$C$7:$C$205,0))="","",INDEX('Coverage Indicator_Import-Expor'!Q$7:Q$205,MATCH($B23,'Coverage Indicator_Import-Expor'!$C$7:$C$205,0))),"")</f>
        <v/>
      </c>
      <c r="M23" s="1289" t="str">
        <f>IFERROR(IF(INDEX('Coverage Indicator_Import-Expor'!R$7:R$205,MATCH($B23,'Coverage Indicator_Import-Expor'!$C$7:$C$205,0))="","",INDEX('Coverage Indicator_Import-Expor'!R$7:R$205,MATCH($B23,'Coverage Indicator_Import-Expor'!$C$7:$C$205,0))),"")</f>
        <v/>
      </c>
      <c r="N23" s="1080" t="str">
        <f>IFERROR(IF(INDEX('Coverage Indicator_Import-Expor'!S$7:S$205,MATCH($B23,'Coverage Indicator_Import-Expor'!$C$7:$C$205,0))="","",INDEX('Coverage Indicator_Import-Expor'!S$7:S$205,MATCH($B23,'Coverage Indicator_Import-Expor'!$C$7:$C$205,0))),"")</f>
        <v/>
      </c>
      <c r="O23" s="1080" t="str">
        <f>IFERROR(IF(INDEX('Coverage Indicator_Import-Expor'!T$7:T$205,MATCH($B23,'Coverage Indicator_Import-Expor'!$C$7:$C$205,0))="","",INDEX('Coverage Indicator_Import-Expor'!T$7:T$205,MATCH($B23,'Coverage Indicator_Import-Expor'!$C$7:$C$205,0))),"")</f>
        <v/>
      </c>
      <c r="P23" s="1081" t="str">
        <f>IFERROR(IF(INDEX('Coverage Indicator_Import-Expor'!U$7:U$205,MATCH($B23,'Coverage Indicator_Import-Expor'!$C$7:$C$205,0))="","",INDEX('Coverage Indicator_Import-Expor'!U$7:U$205,MATCH($B23,'Coverage Indicator_Import-Expor'!$C$7:$C$205,0))),"")</f>
        <v/>
      </c>
      <c r="Q23" s="1082"/>
      <c r="R23" s="1082"/>
      <c r="S23" s="1083" t="str">
        <f t="shared" si="6"/>
        <v/>
      </c>
      <c r="T23" s="1084"/>
      <c r="U23" s="1287" t="str">
        <f t="shared" si="7"/>
        <v xml:space="preserve"> </v>
      </c>
      <c r="V23" s="1084"/>
      <c r="W23" s="1085" t="str">
        <f t="shared" si="8"/>
        <v>No Results Reported</v>
      </c>
      <c r="X23" s="1082"/>
      <c r="Y23" s="1082"/>
      <c r="Z23" s="1083" t="str">
        <f t="shared" si="9"/>
        <v/>
      </c>
      <c r="AA23" s="1084"/>
      <c r="AB23" s="1287" t="str">
        <f t="shared" si="10"/>
        <v xml:space="preserve"> </v>
      </c>
      <c r="AC23" s="1084"/>
      <c r="AD23" s="1084"/>
      <c r="AE23" s="1085" t="str">
        <f t="shared" si="11"/>
        <v>No Results Reported</v>
      </c>
      <c r="AF23" s="1082"/>
      <c r="AG23" s="1082"/>
      <c r="AH23" s="1083" t="str">
        <f t="shared" si="12"/>
        <v/>
      </c>
      <c r="AI23" s="1287" t="str">
        <f t="shared" si="13"/>
        <v xml:space="preserve"> </v>
      </c>
      <c r="AJ23" s="1084"/>
      <c r="AK23" s="1087" t="str">
        <f t="shared" si="14"/>
        <v>No Results Reported</v>
      </c>
    </row>
    <row r="24" spans="1:37" ht="60" customHeight="1" x14ac:dyDescent="0.2">
      <c r="A24" s="777">
        <f t="shared" si="4"/>
        <v>14</v>
      </c>
      <c r="B24" s="778" t="str">
        <f t="shared" si="5"/>
        <v>Coverage14</v>
      </c>
      <c r="C24" s="1086" t="str">
        <f>IFERROR(INDEX('Coverage Indicator_Import-Expor'!$D$7:$D$205,MATCH(B24,'Coverage Indicator_Import-Expor'!$C$7:$C$205,0)),"")</f>
        <v/>
      </c>
      <c r="D24" s="1289" t="str">
        <f>IFERROR(INDEX('Coverage Indicator_Import-Expor'!$E$7:$E$205,MATCH(B24,'Coverage Indicator_Import-Expor'!$C$7:$C$205,0)),"")</f>
        <v/>
      </c>
      <c r="E24" s="1289" t="str">
        <f>IFERROR(IF(INDEX('Coverage Indicator_Import-Expor'!K$7:K$205,MATCH($B24,'Coverage Indicator_Import-Expor'!$C$7:$C$205,0))="","",INDEX('Coverage Indicator_Import-Expor'!K$7:K$205,MATCH($B24,'Coverage Indicator_Import-Expor'!$C$7:$C$205,0))),"")</f>
        <v/>
      </c>
      <c r="F24" s="1289" t="str">
        <f>IFERROR(IF(INDEX('Coverage Indicator_Import-Expor'!L$7:L$205,MATCH($B24,'Coverage Indicator_Import-Expor'!$C$7:$C$205,0))="","",INDEX('Coverage Indicator_Import-Expor'!L$7:L$205,MATCH($B24,'Coverage Indicator_Import-Expor'!$C$7:$C$205,0))),"")</f>
        <v/>
      </c>
      <c r="G24" s="1079" t="str">
        <f>IFERROR(IF(INDEX('Coverage Indicator_Import-Expor'!AR$7:AR$205,MATCH($B24,'Coverage Indicator_Import-Expor'!$C$7:$C$205,0))="","",INDEX('Coverage Indicator_Import-Expor'!AR$7:AR$205,MATCH($B24,'Coverage Indicator_Import-Expor'!$C$7:$C$205,0))),"")</f>
        <v/>
      </c>
      <c r="H24" s="1079" t="str">
        <f>IFERROR(IF(INDEX('Coverage Indicator_Import-Expor'!AS$7:AS$205,MATCH($B24,'Coverage Indicator_Import-Expor'!$C$7:$C$205,0))="","",INDEX('Coverage Indicator_Import-Expor'!AS$7:AS$205,MATCH($B24,'Coverage Indicator_Import-Expor'!$C$7:$C$205,0))),"")</f>
        <v/>
      </c>
      <c r="I24" s="1080" t="str">
        <f>IFERROR(IF(INDEX('Coverage Indicator_Import-Expor'!N$7:N$205,MATCH($B24,'Coverage Indicator_Import-Expor'!$C$7:$C$205,0))="","",INDEX('Coverage Indicator_Import-Expor'!N$7:N$205,MATCH($B24,'Coverage Indicator_Import-Expor'!$C$7:$C$205,0))),"")</f>
        <v/>
      </c>
      <c r="J24" s="1080" t="str">
        <f>IFERROR(IF(INDEX('Coverage Indicator_Import-Expor'!O$7:O$205,MATCH($B24,'Coverage Indicator_Import-Expor'!$C$7:$C$205,0))="","",INDEX('Coverage Indicator_Import-Expor'!O$7:O$205,MATCH($B24,'Coverage Indicator_Import-Expor'!$C$7:$C$205,0))),"")</f>
        <v/>
      </c>
      <c r="K24" s="1081" t="str">
        <f>IFERROR(IF(INDEX('Coverage Indicator_Import-Expor'!P$7:P$205,MATCH($B24,'Coverage Indicator_Import-Expor'!$C$7:$C$205,0))="","",INDEX('Coverage Indicator_Import-Expor'!P$7:P$205,MATCH($B24,'Coverage Indicator_Import-Expor'!$C$7:$C$205,0))),"")</f>
        <v/>
      </c>
      <c r="L24" s="1079" t="str">
        <f>IFERROR(IF(INDEX('Coverage Indicator_Import-Expor'!Q$7:Q$205,MATCH($B24,'Coverage Indicator_Import-Expor'!$C$7:$C$205,0))="","",INDEX('Coverage Indicator_Import-Expor'!Q$7:Q$205,MATCH($B24,'Coverage Indicator_Import-Expor'!$C$7:$C$205,0))),"")</f>
        <v/>
      </c>
      <c r="M24" s="1289" t="str">
        <f>IFERROR(IF(INDEX('Coverage Indicator_Import-Expor'!R$7:R$205,MATCH($B24,'Coverage Indicator_Import-Expor'!$C$7:$C$205,0))="","",INDEX('Coverage Indicator_Import-Expor'!R$7:R$205,MATCH($B24,'Coverage Indicator_Import-Expor'!$C$7:$C$205,0))),"")</f>
        <v/>
      </c>
      <c r="N24" s="1080" t="str">
        <f>IFERROR(IF(INDEX('Coverage Indicator_Import-Expor'!S$7:S$205,MATCH($B24,'Coverage Indicator_Import-Expor'!$C$7:$C$205,0))="","",INDEX('Coverage Indicator_Import-Expor'!S$7:S$205,MATCH($B24,'Coverage Indicator_Import-Expor'!$C$7:$C$205,0))),"")</f>
        <v/>
      </c>
      <c r="O24" s="1080" t="str">
        <f>IFERROR(IF(INDEX('Coverage Indicator_Import-Expor'!T$7:T$205,MATCH($B24,'Coverage Indicator_Import-Expor'!$C$7:$C$205,0))="","",INDEX('Coverage Indicator_Import-Expor'!T$7:T$205,MATCH($B24,'Coverage Indicator_Import-Expor'!$C$7:$C$205,0))),"")</f>
        <v/>
      </c>
      <c r="P24" s="1081" t="str">
        <f>IFERROR(IF(INDEX('Coverage Indicator_Import-Expor'!U$7:U$205,MATCH($B24,'Coverage Indicator_Import-Expor'!$C$7:$C$205,0))="","",INDEX('Coverage Indicator_Import-Expor'!U$7:U$205,MATCH($B24,'Coverage Indicator_Import-Expor'!$C$7:$C$205,0))),"")</f>
        <v/>
      </c>
      <c r="Q24" s="1082"/>
      <c r="R24" s="1082"/>
      <c r="S24" s="1083" t="str">
        <f t="shared" si="6"/>
        <v/>
      </c>
      <c r="T24" s="1084"/>
      <c r="U24" s="1287" t="str">
        <f t="shared" si="7"/>
        <v xml:space="preserve"> </v>
      </c>
      <c r="V24" s="1084"/>
      <c r="W24" s="1085" t="str">
        <f t="shared" si="8"/>
        <v>No Results Reported</v>
      </c>
      <c r="X24" s="1082"/>
      <c r="Y24" s="1082"/>
      <c r="Z24" s="1083" t="str">
        <f t="shared" si="9"/>
        <v/>
      </c>
      <c r="AA24" s="1084"/>
      <c r="AB24" s="1287" t="str">
        <f t="shared" si="10"/>
        <v xml:space="preserve"> </v>
      </c>
      <c r="AC24" s="1084"/>
      <c r="AD24" s="1084"/>
      <c r="AE24" s="1085" t="str">
        <f t="shared" si="11"/>
        <v>No Results Reported</v>
      </c>
      <c r="AF24" s="1082"/>
      <c r="AG24" s="1082"/>
      <c r="AH24" s="1083" t="str">
        <f t="shared" si="12"/>
        <v/>
      </c>
      <c r="AI24" s="1287" t="str">
        <f t="shared" si="13"/>
        <v xml:space="preserve"> </v>
      </c>
      <c r="AJ24" s="1084"/>
      <c r="AK24" s="1087" t="str">
        <f t="shared" si="14"/>
        <v>No Results Reported</v>
      </c>
    </row>
    <row r="25" spans="1:37" ht="60" customHeight="1" x14ac:dyDescent="0.2">
      <c r="A25" s="777">
        <f t="shared" si="4"/>
        <v>15</v>
      </c>
      <c r="B25" s="778" t="str">
        <f t="shared" si="5"/>
        <v>Coverage15</v>
      </c>
      <c r="C25" s="1086" t="str">
        <f>IFERROR(INDEX('Coverage Indicator_Import-Expor'!$D$7:$D$205,MATCH(B25,'Coverage Indicator_Import-Expor'!$C$7:$C$205,0)),"")</f>
        <v/>
      </c>
      <c r="D25" s="1289" t="str">
        <f>IFERROR(INDEX('Coverage Indicator_Import-Expor'!$E$7:$E$205,MATCH(B25,'Coverage Indicator_Import-Expor'!$C$7:$C$205,0)),"")</f>
        <v/>
      </c>
      <c r="E25" s="1289" t="str">
        <f>IFERROR(IF(INDEX('Coverage Indicator_Import-Expor'!K$7:K$205,MATCH($B25,'Coverage Indicator_Import-Expor'!$C$7:$C$205,0))="","",INDEX('Coverage Indicator_Import-Expor'!K$7:K$205,MATCH($B25,'Coverage Indicator_Import-Expor'!$C$7:$C$205,0))),"")</f>
        <v/>
      </c>
      <c r="F25" s="1289" t="str">
        <f>IFERROR(IF(INDEX('Coverage Indicator_Import-Expor'!L$7:L$205,MATCH($B25,'Coverage Indicator_Import-Expor'!$C$7:$C$205,0))="","",INDEX('Coverage Indicator_Import-Expor'!L$7:L$205,MATCH($B25,'Coverage Indicator_Import-Expor'!$C$7:$C$205,0))),"")</f>
        <v/>
      </c>
      <c r="G25" s="1079" t="str">
        <f>IFERROR(IF(INDEX('Coverage Indicator_Import-Expor'!AR$7:AR$205,MATCH($B25,'Coverage Indicator_Import-Expor'!$C$7:$C$205,0))="","",INDEX('Coverage Indicator_Import-Expor'!AR$7:AR$205,MATCH($B25,'Coverage Indicator_Import-Expor'!$C$7:$C$205,0))),"")</f>
        <v/>
      </c>
      <c r="H25" s="1079" t="str">
        <f>IFERROR(IF(INDEX('Coverage Indicator_Import-Expor'!AS$7:AS$205,MATCH($B25,'Coverage Indicator_Import-Expor'!$C$7:$C$205,0))="","",INDEX('Coverage Indicator_Import-Expor'!AS$7:AS$205,MATCH($B25,'Coverage Indicator_Import-Expor'!$C$7:$C$205,0))),"")</f>
        <v/>
      </c>
      <c r="I25" s="1080" t="str">
        <f>IFERROR(IF(INDEX('Coverage Indicator_Import-Expor'!N$7:N$205,MATCH($B25,'Coverage Indicator_Import-Expor'!$C$7:$C$205,0))="","",INDEX('Coverage Indicator_Import-Expor'!N$7:N$205,MATCH($B25,'Coverage Indicator_Import-Expor'!$C$7:$C$205,0))),"")</f>
        <v/>
      </c>
      <c r="J25" s="1080" t="str">
        <f>IFERROR(IF(INDEX('Coverage Indicator_Import-Expor'!O$7:O$205,MATCH($B25,'Coverage Indicator_Import-Expor'!$C$7:$C$205,0))="","",INDEX('Coverage Indicator_Import-Expor'!O$7:O$205,MATCH($B25,'Coverage Indicator_Import-Expor'!$C$7:$C$205,0))),"")</f>
        <v/>
      </c>
      <c r="K25" s="1081" t="str">
        <f>IFERROR(IF(INDEX('Coverage Indicator_Import-Expor'!P$7:P$205,MATCH($B25,'Coverage Indicator_Import-Expor'!$C$7:$C$205,0))="","",INDEX('Coverage Indicator_Import-Expor'!P$7:P$205,MATCH($B25,'Coverage Indicator_Import-Expor'!$C$7:$C$205,0))),"")</f>
        <v/>
      </c>
      <c r="L25" s="1079" t="str">
        <f>IFERROR(IF(INDEX('Coverage Indicator_Import-Expor'!Q$7:Q$205,MATCH($B25,'Coverage Indicator_Import-Expor'!$C$7:$C$205,0))="","",INDEX('Coverage Indicator_Import-Expor'!Q$7:Q$205,MATCH($B25,'Coverage Indicator_Import-Expor'!$C$7:$C$205,0))),"")</f>
        <v/>
      </c>
      <c r="M25" s="1289" t="str">
        <f>IFERROR(IF(INDEX('Coverage Indicator_Import-Expor'!R$7:R$205,MATCH($B25,'Coverage Indicator_Import-Expor'!$C$7:$C$205,0))="","",INDEX('Coverage Indicator_Import-Expor'!R$7:R$205,MATCH($B25,'Coverage Indicator_Import-Expor'!$C$7:$C$205,0))),"")</f>
        <v/>
      </c>
      <c r="N25" s="1080" t="str">
        <f>IFERROR(IF(INDEX('Coverage Indicator_Import-Expor'!S$7:S$205,MATCH($B25,'Coverage Indicator_Import-Expor'!$C$7:$C$205,0))="","",INDEX('Coverage Indicator_Import-Expor'!S$7:S$205,MATCH($B25,'Coverage Indicator_Import-Expor'!$C$7:$C$205,0))),"")</f>
        <v/>
      </c>
      <c r="O25" s="1080" t="str">
        <f>IFERROR(IF(INDEX('Coverage Indicator_Import-Expor'!T$7:T$205,MATCH($B25,'Coverage Indicator_Import-Expor'!$C$7:$C$205,0))="","",INDEX('Coverage Indicator_Import-Expor'!T$7:T$205,MATCH($B25,'Coverage Indicator_Import-Expor'!$C$7:$C$205,0))),"")</f>
        <v/>
      </c>
      <c r="P25" s="1081" t="str">
        <f>IFERROR(IF(INDEX('Coverage Indicator_Import-Expor'!U$7:U$205,MATCH($B25,'Coverage Indicator_Import-Expor'!$C$7:$C$205,0))="","",INDEX('Coverage Indicator_Import-Expor'!U$7:U$205,MATCH($B25,'Coverage Indicator_Import-Expor'!$C$7:$C$205,0))),"")</f>
        <v/>
      </c>
      <c r="Q25" s="1082"/>
      <c r="R25" s="1082"/>
      <c r="S25" s="1083" t="str">
        <f t="shared" si="6"/>
        <v/>
      </c>
      <c r="T25" s="1084"/>
      <c r="U25" s="1287" t="str">
        <f t="shared" si="7"/>
        <v xml:space="preserve"> </v>
      </c>
      <c r="V25" s="1084"/>
      <c r="W25" s="1085" t="str">
        <f t="shared" si="8"/>
        <v>No Results Reported</v>
      </c>
      <c r="X25" s="1082"/>
      <c r="Y25" s="1082"/>
      <c r="Z25" s="1083" t="str">
        <f t="shared" si="9"/>
        <v/>
      </c>
      <c r="AA25" s="1084"/>
      <c r="AB25" s="1287" t="str">
        <f t="shared" si="10"/>
        <v xml:space="preserve"> </v>
      </c>
      <c r="AC25" s="1084"/>
      <c r="AD25" s="1084"/>
      <c r="AE25" s="1085" t="str">
        <f t="shared" si="11"/>
        <v>No Results Reported</v>
      </c>
      <c r="AF25" s="1082"/>
      <c r="AG25" s="1082"/>
      <c r="AH25" s="1083" t="str">
        <f t="shared" si="12"/>
        <v/>
      </c>
      <c r="AI25" s="1287" t="str">
        <f t="shared" si="13"/>
        <v xml:space="preserve"> </v>
      </c>
      <c r="AJ25" s="1084"/>
      <c r="AK25" s="1087" t="str">
        <f t="shared" si="14"/>
        <v>No Results Reported</v>
      </c>
    </row>
    <row r="26" spans="1:37" ht="60" customHeight="1" x14ac:dyDescent="0.2">
      <c r="A26" s="777">
        <f t="shared" si="4"/>
        <v>16</v>
      </c>
      <c r="B26" s="778" t="str">
        <f t="shared" si="5"/>
        <v>Coverage16</v>
      </c>
      <c r="C26" s="1086" t="str">
        <f>IFERROR(INDEX('Coverage Indicator_Import-Expor'!$D$7:$D$205,MATCH(B26,'Coverage Indicator_Import-Expor'!$C$7:$C$205,0)),"")</f>
        <v/>
      </c>
      <c r="D26" s="1289" t="str">
        <f>IFERROR(INDEX('Coverage Indicator_Import-Expor'!$E$7:$E$205,MATCH(B26,'Coverage Indicator_Import-Expor'!$C$7:$C$205,0)),"")</f>
        <v/>
      </c>
      <c r="E26" s="1289" t="str">
        <f>IFERROR(IF(INDEX('Coverage Indicator_Import-Expor'!K$7:K$205,MATCH($B26,'Coverage Indicator_Import-Expor'!$C$7:$C$205,0))="","",INDEX('Coverage Indicator_Import-Expor'!K$7:K$205,MATCH($B26,'Coverage Indicator_Import-Expor'!$C$7:$C$205,0))),"")</f>
        <v/>
      </c>
      <c r="F26" s="1289" t="str">
        <f>IFERROR(IF(INDEX('Coverage Indicator_Import-Expor'!L$7:L$205,MATCH($B26,'Coverage Indicator_Import-Expor'!$C$7:$C$205,0))="","",INDEX('Coverage Indicator_Import-Expor'!L$7:L$205,MATCH($B26,'Coverage Indicator_Import-Expor'!$C$7:$C$205,0))),"")</f>
        <v/>
      </c>
      <c r="G26" s="1079" t="str">
        <f>IFERROR(IF(INDEX('Coverage Indicator_Import-Expor'!AR$7:AR$205,MATCH($B26,'Coverage Indicator_Import-Expor'!$C$7:$C$205,0))="","",INDEX('Coverage Indicator_Import-Expor'!AR$7:AR$205,MATCH($B26,'Coverage Indicator_Import-Expor'!$C$7:$C$205,0))),"")</f>
        <v/>
      </c>
      <c r="H26" s="1079" t="str">
        <f>IFERROR(IF(INDEX('Coverage Indicator_Import-Expor'!AS$7:AS$205,MATCH($B26,'Coverage Indicator_Import-Expor'!$C$7:$C$205,0))="","",INDEX('Coverage Indicator_Import-Expor'!AS$7:AS$205,MATCH($B26,'Coverage Indicator_Import-Expor'!$C$7:$C$205,0))),"")</f>
        <v/>
      </c>
      <c r="I26" s="1080" t="str">
        <f>IFERROR(IF(INDEX('Coverage Indicator_Import-Expor'!N$7:N$205,MATCH($B26,'Coverage Indicator_Import-Expor'!$C$7:$C$205,0))="","",INDEX('Coverage Indicator_Import-Expor'!N$7:N$205,MATCH($B26,'Coverage Indicator_Import-Expor'!$C$7:$C$205,0))),"")</f>
        <v/>
      </c>
      <c r="J26" s="1080" t="str">
        <f>IFERROR(IF(INDEX('Coverage Indicator_Import-Expor'!O$7:O$205,MATCH($B26,'Coverage Indicator_Import-Expor'!$C$7:$C$205,0))="","",INDEX('Coverage Indicator_Import-Expor'!O$7:O$205,MATCH($B26,'Coverage Indicator_Import-Expor'!$C$7:$C$205,0))),"")</f>
        <v/>
      </c>
      <c r="K26" s="1081" t="str">
        <f>IFERROR(IF(INDEX('Coverage Indicator_Import-Expor'!P$7:P$205,MATCH($B26,'Coverage Indicator_Import-Expor'!$C$7:$C$205,0))="","",INDEX('Coverage Indicator_Import-Expor'!P$7:P$205,MATCH($B26,'Coverage Indicator_Import-Expor'!$C$7:$C$205,0))),"")</f>
        <v/>
      </c>
      <c r="L26" s="1079" t="str">
        <f>IFERROR(IF(INDEX('Coverage Indicator_Import-Expor'!Q$7:Q$205,MATCH($B26,'Coverage Indicator_Import-Expor'!$C$7:$C$205,0))="","",INDEX('Coverage Indicator_Import-Expor'!Q$7:Q$205,MATCH($B26,'Coverage Indicator_Import-Expor'!$C$7:$C$205,0))),"")</f>
        <v/>
      </c>
      <c r="M26" s="1289" t="str">
        <f>IFERROR(IF(INDEX('Coverage Indicator_Import-Expor'!R$7:R$205,MATCH($B26,'Coverage Indicator_Import-Expor'!$C$7:$C$205,0))="","",INDEX('Coverage Indicator_Import-Expor'!R$7:R$205,MATCH($B26,'Coverage Indicator_Import-Expor'!$C$7:$C$205,0))),"")</f>
        <v/>
      </c>
      <c r="N26" s="1080" t="str">
        <f>IFERROR(IF(INDEX('Coverage Indicator_Import-Expor'!S$7:S$205,MATCH($B26,'Coverage Indicator_Import-Expor'!$C$7:$C$205,0))="","",INDEX('Coverage Indicator_Import-Expor'!S$7:S$205,MATCH($B26,'Coverage Indicator_Import-Expor'!$C$7:$C$205,0))),"")</f>
        <v/>
      </c>
      <c r="O26" s="1080" t="str">
        <f>IFERROR(IF(INDEX('Coverage Indicator_Import-Expor'!T$7:T$205,MATCH($B26,'Coverage Indicator_Import-Expor'!$C$7:$C$205,0))="","",INDEX('Coverage Indicator_Import-Expor'!T$7:T$205,MATCH($B26,'Coverage Indicator_Import-Expor'!$C$7:$C$205,0))),"")</f>
        <v/>
      </c>
      <c r="P26" s="1081" t="str">
        <f>IFERROR(IF(INDEX('Coverage Indicator_Import-Expor'!U$7:U$205,MATCH($B26,'Coverage Indicator_Import-Expor'!$C$7:$C$205,0))="","",INDEX('Coverage Indicator_Import-Expor'!U$7:U$205,MATCH($B26,'Coverage Indicator_Import-Expor'!$C$7:$C$205,0))),"")</f>
        <v/>
      </c>
      <c r="Q26" s="1082"/>
      <c r="R26" s="1082"/>
      <c r="S26" s="1083" t="str">
        <f t="shared" si="6"/>
        <v/>
      </c>
      <c r="T26" s="1084"/>
      <c r="U26" s="1287" t="str">
        <f t="shared" si="7"/>
        <v xml:space="preserve"> </v>
      </c>
      <c r="V26" s="1084"/>
      <c r="W26" s="1085" t="str">
        <f t="shared" si="8"/>
        <v>No Results Reported</v>
      </c>
      <c r="X26" s="1082"/>
      <c r="Y26" s="1082"/>
      <c r="Z26" s="1083" t="str">
        <f t="shared" si="9"/>
        <v/>
      </c>
      <c r="AA26" s="1084"/>
      <c r="AB26" s="1287" t="str">
        <f t="shared" si="10"/>
        <v xml:space="preserve"> </v>
      </c>
      <c r="AC26" s="1084"/>
      <c r="AD26" s="1084"/>
      <c r="AE26" s="1085" t="str">
        <f t="shared" si="11"/>
        <v>No Results Reported</v>
      </c>
      <c r="AF26" s="1082"/>
      <c r="AG26" s="1082"/>
      <c r="AH26" s="1083" t="str">
        <f t="shared" si="12"/>
        <v/>
      </c>
      <c r="AI26" s="1287" t="str">
        <f t="shared" si="13"/>
        <v xml:space="preserve"> </v>
      </c>
      <c r="AJ26" s="1084"/>
      <c r="AK26" s="1087" t="str">
        <f t="shared" si="14"/>
        <v>No Results Reported</v>
      </c>
    </row>
    <row r="27" spans="1:37" ht="60" customHeight="1" x14ac:dyDescent="0.2">
      <c r="A27" s="777">
        <f t="shared" si="4"/>
        <v>17</v>
      </c>
      <c r="B27" s="778" t="str">
        <f t="shared" si="5"/>
        <v>Coverage17</v>
      </c>
      <c r="C27" s="1086" t="str">
        <f>IFERROR(INDEX('Coverage Indicator_Import-Expor'!$D$7:$D$205,MATCH(B27,'Coverage Indicator_Import-Expor'!$C$7:$C$205,0)),"")</f>
        <v/>
      </c>
      <c r="D27" s="1289" t="str">
        <f>IFERROR(INDEX('Coverage Indicator_Import-Expor'!$E$7:$E$205,MATCH(B27,'Coverage Indicator_Import-Expor'!$C$7:$C$205,0)),"")</f>
        <v/>
      </c>
      <c r="E27" s="1289" t="str">
        <f>IFERROR(IF(INDEX('Coverage Indicator_Import-Expor'!K$7:K$205,MATCH($B27,'Coverage Indicator_Import-Expor'!$C$7:$C$205,0))="","",INDEX('Coverage Indicator_Import-Expor'!K$7:K$205,MATCH($B27,'Coverage Indicator_Import-Expor'!$C$7:$C$205,0))),"")</f>
        <v/>
      </c>
      <c r="F27" s="1289" t="str">
        <f>IFERROR(IF(INDEX('Coverage Indicator_Import-Expor'!L$7:L$205,MATCH($B27,'Coverage Indicator_Import-Expor'!$C$7:$C$205,0))="","",INDEX('Coverage Indicator_Import-Expor'!L$7:L$205,MATCH($B27,'Coverage Indicator_Import-Expor'!$C$7:$C$205,0))),"")</f>
        <v/>
      </c>
      <c r="G27" s="1079" t="str">
        <f>IFERROR(IF(INDEX('Coverage Indicator_Import-Expor'!AR$7:AR$205,MATCH($B27,'Coverage Indicator_Import-Expor'!$C$7:$C$205,0))="","",INDEX('Coverage Indicator_Import-Expor'!AR$7:AR$205,MATCH($B27,'Coverage Indicator_Import-Expor'!$C$7:$C$205,0))),"")</f>
        <v/>
      </c>
      <c r="H27" s="1079" t="str">
        <f>IFERROR(IF(INDEX('Coverage Indicator_Import-Expor'!AS$7:AS$205,MATCH($B27,'Coverage Indicator_Import-Expor'!$C$7:$C$205,0))="","",INDEX('Coverage Indicator_Import-Expor'!AS$7:AS$205,MATCH($B27,'Coverage Indicator_Import-Expor'!$C$7:$C$205,0))),"")</f>
        <v/>
      </c>
      <c r="I27" s="1080" t="str">
        <f>IFERROR(IF(INDEX('Coverage Indicator_Import-Expor'!N$7:N$205,MATCH($B27,'Coverage Indicator_Import-Expor'!$C$7:$C$205,0))="","",INDEX('Coverage Indicator_Import-Expor'!N$7:N$205,MATCH($B27,'Coverage Indicator_Import-Expor'!$C$7:$C$205,0))),"")</f>
        <v/>
      </c>
      <c r="J27" s="1080" t="str">
        <f>IFERROR(IF(INDEX('Coverage Indicator_Import-Expor'!O$7:O$205,MATCH($B27,'Coverage Indicator_Import-Expor'!$C$7:$C$205,0))="","",INDEX('Coverage Indicator_Import-Expor'!O$7:O$205,MATCH($B27,'Coverage Indicator_Import-Expor'!$C$7:$C$205,0))),"")</f>
        <v/>
      </c>
      <c r="K27" s="1081" t="str">
        <f>IFERROR(IF(INDEX('Coverage Indicator_Import-Expor'!P$7:P$205,MATCH($B27,'Coverage Indicator_Import-Expor'!$C$7:$C$205,0))="","",INDEX('Coverage Indicator_Import-Expor'!P$7:P$205,MATCH($B27,'Coverage Indicator_Import-Expor'!$C$7:$C$205,0))),"")</f>
        <v/>
      </c>
      <c r="L27" s="1079" t="str">
        <f>IFERROR(IF(INDEX('Coverage Indicator_Import-Expor'!Q$7:Q$205,MATCH($B27,'Coverage Indicator_Import-Expor'!$C$7:$C$205,0))="","",INDEX('Coverage Indicator_Import-Expor'!Q$7:Q$205,MATCH($B27,'Coverage Indicator_Import-Expor'!$C$7:$C$205,0))),"")</f>
        <v/>
      </c>
      <c r="M27" s="1289" t="str">
        <f>IFERROR(IF(INDEX('Coverage Indicator_Import-Expor'!R$7:R$205,MATCH($B27,'Coverage Indicator_Import-Expor'!$C$7:$C$205,0))="","",INDEX('Coverage Indicator_Import-Expor'!R$7:R$205,MATCH($B27,'Coverage Indicator_Import-Expor'!$C$7:$C$205,0))),"")</f>
        <v/>
      </c>
      <c r="N27" s="1080" t="str">
        <f>IFERROR(IF(INDEX('Coverage Indicator_Import-Expor'!S$7:S$205,MATCH($B27,'Coverage Indicator_Import-Expor'!$C$7:$C$205,0))="","",INDEX('Coverage Indicator_Import-Expor'!S$7:S$205,MATCH($B27,'Coverage Indicator_Import-Expor'!$C$7:$C$205,0))),"")</f>
        <v/>
      </c>
      <c r="O27" s="1080" t="str">
        <f>IFERROR(IF(INDEX('Coverage Indicator_Import-Expor'!T$7:T$205,MATCH($B27,'Coverage Indicator_Import-Expor'!$C$7:$C$205,0))="","",INDEX('Coverage Indicator_Import-Expor'!T$7:T$205,MATCH($B27,'Coverage Indicator_Import-Expor'!$C$7:$C$205,0))),"")</f>
        <v/>
      </c>
      <c r="P27" s="1081" t="str">
        <f>IFERROR(IF(INDEX('Coverage Indicator_Import-Expor'!U$7:U$205,MATCH($B27,'Coverage Indicator_Import-Expor'!$C$7:$C$205,0))="","",INDEX('Coverage Indicator_Import-Expor'!U$7:U$205,MATCH($B27,'Coverage Indicator_Import-Expor'!$C$7:$C$205,0))),"")</f>
        <v/>
      </c>
      <c r="Q27" s="1082"/>
      <c r="R27" s="1082"/>
      <c r="S27" s="1083" t="str">
        <f t="shared" si="6"/>
        <v/>
      </c>
      <c r="T27" s="1084"/>
      <c r="U27" s="1287" t="str">
        <f t="shared" si="7"/>
        <v xml:space="preserve"> </v>
      </c>
      <c r="V27" s="1084"/>
      <c r="W27" s="1085" t="str">
        <f t="shared" si="8"/>
        <v>No Results Reported</v>
      </c>
      <c r="X27" s="1082"/>
      <c r="Y27" s="1082"/>
      <c r="Z27" s="1083" t="str">
        <f t="shared" si="9"/>
        <v/>
      </c>
      <c r="AA27" s="1084"/>
      <c r="AB27" s="1287" t="str">
        <f t="shared" si="10"/>
        <v xml:space="preserve"> </v>
      </c>
      <c r="AC27" s="1084"/>
      <c r="AD27" s="1084"/>
      <c r="AE27" s="1085" t="str">
        <f t="shared" si="11"/>
        <v>No Results Reported</v>
      </c>
      <c r="AF27" s="1082"/>
      <c r="AG27" s="1082"/>
      <c r="AH27" s="1083" t="str">
        <f t="shared" si="12"/>
        <v/>
      </c>
      <c r="AI27" s="1287" t="str">
        <f t="shared" si="13"/>
        <v xml:space="preserve"> </v>
      </c>
      <c r="AJ27" s="1084"/>
      <c r="AK27" s="1087" t="str">
        <f t="shared" si="14"/>
        <v>No Results Reported</v>
      </c>
    </row>
    <row r="28" spans="1:37" ht="60" customHeight="1" x14ac:dyDescent="0.2">
      <c r="A28" s="777">
        <f t="shared" si="4"/>
        <v>18</v>
      </c>
      <c r="B28" s="778" t="str">
        <f t="shared" si="5"/>
        <v>Coverage18</v>
      </c>
      <c r="C28" s="1086" t="str">
        <f>IFERROR(INDEX('Coverage Indicator_Import-Expor'!$D$7:$D$205,MATCH(B28,'Coverage Indicator_Import-Expor'!$C$7:$C$205,0)),"")</f>
        <v/>
      </c>
      <c r="D28" s="1289" t="str">
        <f>IFERROR(INDEX('Coverage Indicator_Import-Expor'!$E$7:$E$205,MATCH(B28,'Coverage Indicator_Import-Expor'!$C$7:$C$205,0)),"")</f>
        <v/>
      </c>
      <c r="E28" s="1289" t="str">
        <f>IFERROR(IF(INDEX('Coverage Indicator_Import-Expor'!K$7:K$205,MATCH($B28,'Coverage Indicator_Import-Expor'!$C$7:$C$205,0))="","",INDEX('Coverage Indicator_Import-Expor'!K$7:K$205,MATCH($B28,'Coverage Indicator_Import-Expor'!$C$7:$C$205,0))),"")</f>
        <v/>
      </c>
      <c r="F28" s="1289" t="str">
        <f>IFERROR(IF(INDEX('Coverage Indicator_Import-Expor'!L$7:L$205,MATCH($B28,'Coverage Indicator_Import-Expor'!$C$7:$C$205,0))="","",INDEX('Coverage Indicator_Import-Expor'!L$7:L$205,MATCH($B28,'Coverage Indicator_Import-Expor'!$C$7:$C$205,0))),"")</f>
        <v/>
      </c>
      <c r="G28" s="1079" t="str">
        <f>IFERROR(IF(INDEX('Coverage Indicator_Import-Expor'!AR$7:AR$205,MATCH($B28,'Coverage Indicator_Import-Expor'!$C$7:$C$205,0))="","",INDEX('Coverage Indicator_Import-Expor'!AR$7:AR$205,MATCH($B28,'Coverage Indicator_Import-Expor'!$C$7:$C$205,0))),"")</f>
        <v/>
      </c>
      <c r="H28" s="1079" t="str">
        <f>IFERROR(IF(INDEX('Coverage Indicator_Import-Expor'!AS$7:AS$205,MATCH($B28,'Coverage Indicator_Import-Expor'!$C$7:$C$205,0))="","",INDEX('Coverage Indicator_Import-Expor'!AS$7:AS$205,MATCH($B28,'Coverage Indicator_Import-Expor'!$C$7:$C$205,0))),"")</f>
        <v/>
      </c>
      <c r="I28" s="1080" t="str">
        <f>IFERROR(IF(INDEX('Coverage Indicator_Import-Expor'!N$7:N$205,MATCH($B28,'Coverage Indicator_Import-Expor'!$C$7:$C$205,0))="","",INDEX('Coverage Indicator_Import-Expor'!N$7:N$205,MATCH($B28,'Coverage Indicator_Import-Expor'!$C$7:$C$205,0))),"")</f>
        <v/>
      </c>
      <c r="J28" s="1080" t="str">
        <f>IFERROR(IF(INDEX('Coverage Indicator_Import-Expor'!O$7:O$205,MATCH($B28,'Coverage Indicator_Import-Expor'!$C$7:$C$205,0))="","",INDEX('Coverage Indicator_Import-Expor'!O$7:O$205,MATCH($B28,'Coverage Indicator_Import-Expor'!$C$7:$C$205,0))),"")</f>
        <v/>
      </c>
      <c r="K28" s="1081" t="str">
        <f>IFERROR(IF(INDEX('Coverage Indicator_Import-Expor'!P$7:P$205,MATCH($B28,'Coverage Indicator_Import-Expor'!$C$7:$C$205,0))="","",INDEX('Coverage Indicator_Import-Expor'!P$7:P$205,MATCH($B28,'Coverage Indicator_Import-Expor'!$C$7:$C$205,0))),"")</f>
        <v/>
      </c>
      <c r="L28" s="1079" t="str">
        <f>IFERROR(IF(INDEX('Coverage Indicator_Import-Expor'!Q$7:Q$205,MATCH($B28,'Coverage Indicator_Import-Expor'!$C$7:$C$205,0))="","",INDEX('Coverage Indicator_Import-Expor'!Q$7:Q$205,MATCH($B28,'Coverage Indicator_Import-Expor'!$C$7:$C$205,0))),"")</f>
        <v/>
      </c>
      <c r="M28" s="1289" t="str">
        <f>IFERROR(IF(INDEX('Coverage Indicator_Import-Expor'!R$7:R$205,MATCH($B28,'Coverage Indicator_Import-Expor'!$C$7:$C$205,0))="","",INDEX('Coverage Indicator_Import-Expor'!R$7:R$205,MATCH($B28,'Coverage Indicator_Import-Expor'!$C$7:$C$205,0))),"")</f>
        <v/>
      </c>
      <c r="N28" s="1080" t="str">
        <f>IFERROR(IF(INDEX('Coverage Indicator_Import-Expor'!S$7:S$205,MATCH($B28,'Coverage Indicator_Import-Expor'!$C$7:$C$205,0))="","",INDEX('Coverage Indicator_Import-Expor'!S$7:S$205,MATCH($B28,'Coverage Indicator_Import-Expor'!$C$7:$C$205,0))),"")</f>
        <v/>
      </c>
      <c r="O28" s="1080" t="str">
        <f>IFERROR(IF(INDEX('Coverage Indicator_Import-Expor'!T$7:T$205,MATCH($B28,'Coverage Indicator_Import-Expor'!$C$7:$C$205,0))="","",INDEX('Coverage Indicator_Import-Expor'!T$7:T$205,MATCH($B28,'Coverage Indicator_Import-Expor'!$C$7:$C$205,0))),"")</f>
        <v/>
      </c>
      <c r="P28" s="1081" t="str">
        <f>IFERROR(IF(INDEX('Coverage Indicator_Import-Expor'!U$7:U$205,MATCH($B28,'Coverage Indicator_Import-Expor'!$C$7:$C$205,0))="","",INDEX('Coverage Indicator_Import-Expor'!U$7:U$205,MATCH($B28,'Coverage Indicator_Import-Expor'!$C$7:$C$205,0))),"")</f>
        <v/>
      </c>
      <c r="Q28" s="1082"/>
      <c r="R28" s="1082"/>
      <c r="S28" s="1083" t="str">
        <f t="shared" si="6"/>
        <v/>
      </c>
      <c r="T28" s="1084"/>
      <c r="U28" s="1287" t="str">
        <f t="shared" si="7"/>
        <v xml:space="preserve"> </v>
      </c>
      <c r="V28" s="1084"/>
      <c r="W28" s="1085" t="str">
        <f t="shared" si="8"/>
        <v>No Results Reported</v>
      </c>
      <c r="X28" s="1082"/>
      <c r="Y28" s="1082"/>
      <c r="Z28" s="1083" t="str">
        <f t="shared" si="9"/>
        <v/>
      </c>
      <c r="AA28" s="1084"/>
      <c r="AB28" s="1287" t="str">
        <f t="shared" si="10"/>
        <v xml:space="preserve"> </v>
      </c>
      <c r="AC28" s="1084"/>
      <c r="AD28" s="1084"/>
      <c r="AE28" s="1085" t="str">
        <f t="shared" si="11"/>
        <v>No Results Reported</v>
      </c>
      <c r="AF28" s="1082"/>
      <c r="AG28" s="1082"/>
      <c r="AH28" s="1083" t="str">
        <f t="shared" si="12"/>
        <v/>
      </c>
      <c r="AI28" s="1287" t="str">
        <f t="shared" si="13"/>
        <v xml:space="preserve"> </v>
      </c>
      <c r="AJ28" s="1084"/>
      <c r="AK28" s="1087" t="str">
        <f t="shared" si="14"/>
        <v>No Results Reported</v>
      </c>
    </row>
    <row r="29" spans="1:37" ht="60" customHeight="1" x14ac:dyDescent="0.2">
      <c r="A29" s="777">
        <f t="shared" si="4"/>
        <v>19</v>
      </c>
      <c r="B29" s="778" t="str">
        <f t="shared" si="5"/>
        <v>Coverage19</v>
      </c>
      <c r="C29" s="1086" t="str">
        <f>IFERROR(INDEX('Coverage Indicator_Import-Expor'!$D$7:$D$205,MATCH(B29,'Coverage Indicator_Import-Expor'!$C$7:$C$205,0)),"")</f>
        <v/>
      </c>
      <c r="D29" s="1289" t="str">
        <f>IFERROR(INDEX('Coverage Indicator_Import-Expor'!$E$7:$E$205,MATCH(B29,'Coverage Indicator_Import-Expor'!$C$7:$C$205,0)),"")</f>
        <v/>
      </c>
      <c r="E29" s="1289" t="str">
        <f>IFERROR(IF(INDEX('Coverage Indicator_Import-Expor'!K$7:K$205,MATCH($B29,'Coverage Indicator_Import-Expor'!$C$7:$C$205,0))="","",INDEX('Coverage Indicator_Import-Expor'!K$7:K$205,MATCH($B29,'Coverage Indicator_Import-Expor'!$C$7:$C$205,0))),"")</f>
        <v/>
      </c>
      <c r="F29" s="1289" t="str">
        <f>IFERROR(IF(INDEX('Coverage Indicator_Import-Expor'!L$7:L$205,MATCH($B29,'Coverage Indicator_Import-Expor'!$C$7:$C$205,0))="","",INDEX('Coverage Indicator_Import-Expor'!L$7:L$205,MATCH($B29,'Coverage Indicator_Import-Expor'!$C$7:$C$205,0))),"")</f>
        <v/>
      </c>
      <c r="G29" s="1079" t="str">
        <f>IFERROR(IF(INDEX('Coverage Indicator_Import-Expor'!AR$7:AR$205,MATCH($B29,'Coverage Indicator_Import-Expor'!$C$7:$C$205,0))="","",INDEX('Coverage Indicator_Import-Expor'!AR$7:AR$205,MATCH($B29,'Coverage Indicator_Import-Expor'!$C$7:$C$205,0))),"")</f>
        <v/>
      </c>
      <c r="H29" s="1079" t="str">
        <f>IFERROR(IF(INDEX('Coverage Indicator_Import-Expor'!AS$7:AS$205,MATCH($B29,'Coverage Indicator_Import-Expor'!$C$7:$C$205,0))="","",INDEX('Coverage Indicator_Import-Expor'!AS$7:AS$205,MATCH($B29,'Coverage Indicator_Import-Expor'!$C$7:$C$205,0))),"")</f>
        <v/>
      </c>
      <c r="I29" s="1080" t="str">
        <f>IFERROR(IF(INDEX('Coverage Indicator_Import-Expor'!N$7:N$205,MATCH($B29,'Coverage Indicator_Import-Expor'!$C$7:$C$205,0))="","",INDEX('Coverage Indicator_Import-Expor'!N$7:N$205,MATCH($B29,'Coverage Indicator_Import-Expor'!$C$7:$C$205,0))),"")</f>
        <v/>
      </c>
      <c r="J29" s="1080" t="str">
        <f>IFERROR(IF(INDEX('Coverage Indicator_Import-Expor'!O$7:O$205,MATCH($B29,'Coverage Indicator_Import-Expor'!$C$7:$C$205,0))="","",INDEX('Coverage Indicator_Import-Expor'!O$7:O$205,MATCH($B29,'Coverage Indicator_Import-Expor'!$C$7:$C$205,0))),"")</f>
        <v/>
      </c>
      <c r="K29" s="1081" t="str">
        <f>IFERROR(IF(INDEX('Coverage Indicator_Import-Expor'!P$7:P$205,MATCH($B29,'Coverage Indicator_Import-Expor'!$C$7:$C$205,0))="","",INDEX('Coverage Indicator_Import-Expor'!P$7:P$205,MATCH($B29,'Coverage Indicator_Import-Expor'!$C$7:$C$205,0))),"")</f>
        <v/>
      </c>
      <c r="L29" s="1079" t="str">
        <f>IFERROR(IF(INDEX('Coverage Indicator_Import-Expor'!Q$7:Q$205,MATCH($B29,'Coverage Indicator_Import-Expor'!$C$7:$C$205,0))="","",INDEX('Coverage Indicator_Import-Expor'!Q$7:Q$205,MATCH($B29,'Coverage Indicator_Import-Expor'!$C$7:$C$205,0))),"")</f>
        <v/>
      </c>
      <c r="M29" s="1289" t="str">
        <f>IFERROR(IF(INDEX('Coverage Indicator_Import-Expor'!R$7:R$205,MATCH($B29,'Coverage Indicator_Import-Expor'!$C$7:$C$205,0))="","",INDEX('Coverage Indicator_Import-Expor'!R$7:R$205,MATCH($B29,'Coverage Indicator_Import-Expor'!$C$7:$C$205,0))),"")</f>
        <v/>
      </c>
      <c r="N29" s="1080" t="str">
        <f>IFERROR(IF(INDEX('Coverage Indicator_Import-Expor'!S$7:S$205,MATCH($B29,'Coverage Indicator_Import-Expor'!$C$7:$C$205,0))="","",INDEX('Coverage Indicator_Import-Expor'!S$7:S$205,MATCH($B29,'Coverage Indicator_Import-Expor'!$C$7:$C$205,0))),"")</f>
        <v/>
      </c>
      <c r="O29" s="1080" t="str">
        <f>IFERROR(IF(INDEX('Coverage Indicator_Import-Expor'!T$7:T$205,MATCH($B29,'Coverage Indicator_Import-Expor'!$C$7:$C$205,0))="","",INDEX('Coverage Indicator_Import-Expor'!T$7:T$205,MATCH($B29,'Coverage Indicator_Import-Expor'!$C$7:$C$205,0))),"")</f>
        <v/>
      </c>
      <c r="P29" s="1081" t="str">
        <f>IFERROR(IF(INDEX('Coverage Indicator_Import-Expor'!U$7:U$205,MATCH($B29,'Coverage Indicator_Import-Expor'!$C$7:$C$205,0))="","",INDEX('Coverage Indicator_Import-Expor'!U$7:U$205,MATCH($B29,'Coverage Indicator_Import-Expor'!$C$7:$C$205,0))),"")</f>
        <v/>
      </c>
      <c r="Q29" s="1082"/>
      <c r="R29" s="1082"/>
      <c r="S29" s="1083" t="str">
        <f t="shared" si="6"/>
        <v/>
      </c>
      <c r="T29" s="1084"/>
      <c r="U29" s="1287" t="str">
        <f t="shared" si="7"/>
        <v xml:space="preserve"> </v>
      </c>
      <c r="V29" s="1084"/>
      <c r="W29" s="1085" t="str">
        <f t="shared" si="8"/>
        <v>No Results Reported</v>
      </c>
      <c r="X29" s="1082"/>
      <c r="Y29" s="1082"/>
      <c r="Z29" s="1083" t="str">
        <f t="shared" si="9"/>
        <v/>
      </c>
      <c r="AA29" s="1084"/>
      <c r="AB29" s="1287" t="str">
        <f t="shared" si="10"/>
        <v xml:space="preserve"> </v>
      </c>
      <c r="AC29" s="1084"/>
      <c r="AD29" s="1084"/>
      <c r="AE29" s="1085" t="str">
        <f t="shared" si="11"/>
        <v>No Results Reported</v>
      </c>
      <c r="AF29" s="1082"/>
      <c r="AG29" s="1082"/>
      <c r="AH29" s="1083" t="str">
        <f t="shared" si="12"/>
        <v/>
      </c>
      <c r="AI29" s="1287" t="str">
        <f t="shared" si="13"/>
        <v xml:space="preserve"> </v>
      </c>
      <c r="AJ29" s="1084"/>
      <c r="AK29" s="1087" t="str">
        <f t="shared" si="14"/>
        <v>No Results Reported</v>
      </c>
    </row>
    <row r="30" spans="1:37" ht="60" customHeight="1" x14ac:dyDescent="0.2">
      <c r="A30" s="777">
        <f t="shared" si="4"/>
        <v>20</v>
      </c>
      <c r="B30" s="778" t="str">
        <f t="shared" si="5"/>
        <v>Coverage20</v>
      </c>
      <c r="C30" s="1086" t="str">
        <f>IFERROR(INDEX('Coverage Indicator_Import-Expor'!$D$7:$D$205,MATCH(B30,'Coverage Indicator_Import-Expor'!$C$7:$C$205,0)),"")</f>
        <v/>
      </c>
      <c r="D30" s="1289" t="str">
        <f>IFERROR(INDEX('Coverage Indicator_Import-Expor'!$E$7:$E$205,MATCH(B30,'Coverage Indicator_Import-Expor'!$C$7:$C$205,0)),"")</f>
        <v/>
      </c>
      <c r="E30" s="1289" t="str">
        <f>IFERROR(IF(INDEX('Coverage Indicator_Import-Expor'!K$7:K$205,MATCH($B30,'Coverage Indicator_Import-Expor'!$C$7:$C$205,0))="","",INDEX('Coverage Indicator_Import-Expor'!K$7:K$205,MATCH($B30,'Coverage Indicator_Import-Expor'!$C$7:$C$205,0))),"")</f>
        <v/>
      </c>
      <c r="F30" s="1289" t="str">
        <f>IFERROR(IF(INDEX('Coverage Indicator_Import-Expor'!L$7:L$205,MATCH($B30,'Coverage Indicator_Import-Expor'!$C$7:$C$205,0))="","",INDEX('Coverage Indicator_Import-Expor'!L$7:L$205,MATCH($B30,'Coverage Indicator_Import-Expor'!$C$7:$C$205,0))),"")</f>
        <v/>
      </c>
      <c r="G30" s="1079" t="str">
        <f>IFERROR(IF(INDEX('Coverage Indicator_Import-Expor'!AR$7:AR$205,MATCH($B30,'Coverage Indicator_Import-Expor'!$C$7:$C$205,0))="","",INDEX('Coverage Indicator_Import-Expor'!AR$7:AR$205,MATCH($B30,'Coverage Indicator_Import-Expor'!$C$7:$C$205,0))),"")</f>
        <v/>
      </c>
      <c r="H30" s="1079" t="str">
        <f>IFERROR(IF(INDEX('Coverage Indicator_Import-Expor'!AS$7:AS$205,MATCH($B30,'Coverage Indicator_Import-Expor'!$C$7:$C$205,0))="","",INDEX('Coverage Indicator_Import-Expor'!AS$7:AS$205,MATCH($B30,'Coverage Indicator_Import-Expor'!$C$7:$C$205,0))),"")</f>
        <v/>
      </c>
      <c r="I30" s="1080" t="str">
        <f>IFERROR(IF(INDEX('Coverage Indicator_Import-Expor'!N$7:N$205,MATCH($B30,'Coverage Indicator_Import-Expor'!$C$7:$C$205,0))="","",INDEX('Coverage Indicator_Import-Expor'!N$7:N$205,MATCH($B30,'Coverage Indicator_Import-Expor'!$C$7:$C$205,0))),"")</f>
        <v/>
      </c>
      <c r="J30" s="1080" t="str">
        <f>IFERROR(IF(INDEX('Coverage Indicator_Import-Expor'!O$7:O$205,MATCH($B30,'Coverage Indicator_Import-Expor'!$C$7:$C$205,0))="","",INDEX('Coverage Indicator_Import-Expor'!O$7:O$205,MATCH($B30,'Coverage Indicator_Import-Expor'!$C$7:$C$205,0))),"")</f>
        <v/>
      </c>
      <c r="K30" s="1081" t="str">
        <f>IFERROR(IF(INDEX('Coverage Indicator_Import-Expor'!P$7:P$205,MATCH($B30,'Coverage Indicator_Import-Expor'!$C$7:$C$205,0))="","",INDEX('Coverage Indicator_Import-Expor'!P$7:P$205,MATCH($B30,'Coverage Indicator_Import-Expor'!$C$7:$C$205,0))),"")</f>
        <v/>
      </c>
      <c r="L30" s="1079" t="str">
        <f>IFERROR(IF(INDEX('Coverage Indicator_Import-Expor'!Q$7:Q$205,MATCH($B30,'Coverage Indicator_Import-Expor'!$C$7:$C$205,0))="","",INDEX('Coverage Indicator_Import-Expor'!Q$7:Q$205,MATCH($B30,'Coverage Indicator_Import-Expor'!$C$7:$C$205,0))),"")</f>
        <v/>
      </c>
      <c r="M30" s="1289" t="str">
        <f>IFERROR(IF(INDEX('Coverage Indicator_Import-Expor'!R$7:R$205,MATCH($B30,'Coverage Indicator_Import-Expor'!$C$7:$C$205,0))="","",INDEX('Coverage Indicator_Import-Expor'!R$7:R$205,MATCH($B30,'Coverage Indicator_Import-Expor'!$C$7:$C$205,0))),"")</f>
        <v/>
      </c>
      <c r="N30" s="1080" t="str">
        <f>IFERROR(IF(INDEX('Coverage Indicator_Import-Expor'!S$7:S$205,MATCH($B30,'Coverage Indicator_Import-Expor'!$C$7:$C$205,0))="","",INDEX('Coverage Indicator_Import-Expor'!S$7:S$205,MATCH($B30,'Coverage Indicator_Import-Expor'!$C$7:$C$205,0))),"")</f>
        <v/>
      </c>
      <c r="O30" s="1080" t="str">
        <f>IFERROR(IF(INDEX('Coverage Indicator_Import-Expor'!T$7:T$205,MATCH($B30,'Coverage Indicator_Import-Expor'!$C$7:$C$205,0))="","",INDEX('Coverage Indicator_Import-Expor'!T$7:T$205,MATCH($B30,'Coverage Indicator_Import-Expor'!$C$7:$C$205,0))),"")</f>
        <v/>
      </c>
      <c r="P30" s="1081" t="str">
        <f>IFERROR(IF(INDEX('Coverage Indicator_Import-Expor'!U$7:U$205,MATCH($B30,'Coverage Indicator_Import-Expor'!$C$7:$C$205,0))="","",INDEX('Coverage Indicator_Import-Expor'!U$7:U$205,MATCH($B30,'Coverage Indicator_Import-Expor'!$C$7:$C$205,0))),"")</f>
        <v/>
      </c>
      <c r="Q30" s="1082"/>
      <c r="R30" s="1082"/>
      <c r="S30" s="1083" t="str">
        <f t="shared" si="6"/>
        <v/>
      </c>
      <c r="T30" s="1084"/>
      <c r="U30" s="1287" t="str">
        <f t="shared" si="7"/>
        <v xml:space="preserve"> </v>
      </c>
      <c r="V30" s="1084"/>
      <c r="W30" s="1085" t="str">
        <f t="shared" si="8"/>
        <v>No Results Reported</v>
      </c>
      <c r="X30" s="1082"/>
      <c r="Y30" s="1082"/>
      <c r="Z30" s="1083" t="str">
        <f t="shared" si="9"/>
        <v/>
      </c>
      <c r="AA30" s="1084"/>
      <c r="AB30" s="1287" t="str">
        <f t="shared" si="10"/>
        <v xml:space="preserve"> </v>
      </c>
      <c r="AC30" s="1084"/>
      <c r="AD30" s="1084"/>
      <c r="AE30" s="1085" t="str">
        <f t="shared" si="11"/>
        <v>No Results Reported</v>
      </c>
      <c r="AF30" s="1082"/>
      <c r="AG30" s="1082"/>
      <c r="AH30" s="1083" t="str">
        <f t="shared" si="12"/>
        <v/>
      </c>
      <c r="AI30" s="1287" t="str">
        <f t="shared" si="13"/>
        <v xml:space="preserve"> </v>
      </c>
      <c r="AJ30" s="1084"/>
      <c r="AK30" s="1087" t="str">
        <f t="shared" si="14"/>
        <v>No Results Reported</v>
      </c>
    </row>
    <row r="31" spans="1:37" ht="60" customHeight="1" x14ac:dyDescent="0.2">
      <c r="A31" s="777">
        <f t="shared" si="4"/>
        <v>21</v>
      </c>
      <c r="B31" s="778" t="str">
        <f t="shared" si="5"/>
        <v>Coverage21</v>
      </c>
      <c r="C31" s="1086" t="str">
        <f>IFERROR(INDEX('Coverage Indicator_Import-Expor'!$D$7:$D$205,MATCH(B31,'Coverage Indicator_Import-Expor'!$C$7:$C$205,0)),"")</f>
        <v/>
      </c>
      <c r="D31" s="1289" t="str">
        <f>IFERROR(INDEX('Coverage Indicator_Import-Expor'!$E$7:$E$205,MATCH(B31,'Coverage Indicator_Import-Expor'!$C$7:$C$205,0)),"")</f>
        <v/>
      </c>
      <c r="E31" s="1289" t="str">
        <f>IFERROR(IF(INDEX('Coverage Indicator_Import-Expor'!K$7:K$205,MATCH($B31,'Coverage Indicator_Import-Expor'!$C$7:$C$205,0))="","",INDEX('Coverage Indicator_Import-Expor'!K$7:K$205,MATCH($B31,'Coverage Indicator_Import-Expor'!$C$7:$C$205,0))),"")</f>
        <v/>
      </c>
      <c r="F31" s="1289" t="str">
        <f>IFERROR(IF(INDEX('Coverage Indicator_Import-Expor'!L$7:L$205,MATCH($B31,'Coverage Indicator_Import-Expor'!$C$7:$C$205,0))="","",INDEX('Coverage Indicator_Import-Expor'!L$7:L$205,MATCH($B31,'Coverage Indicator_Import-Expor'!$C$7:$C$205,0))),"")</f>
        <v/>
      </c>
      <c r="G31" s="1079" t="str">
        <f>IFERROR(IF(INDEX('Coverage Indicator_Import-Expor'!AR$7:AR$205,MATCH($B31,'Coverage Indicator_Import-Expor'!$C$7:$C$205,0))="","",INDEX('Coverage Indicator_Import-Expor'!AR$7:AR$205,MATCH($B31,'Coverage Indicator_Import-Expor'!$C$7:$C$205,0))),"")</f>
        <v/>
      </c>
      <c r="H31" s="1079" t="str">
        <f>IFERROR(IF(INDEX('Coverage Indicator_Import-Expor'!AS$7:AS$205,MATCH($B31,'Coverage Indicator_Import-Expor'!$C$7:$C$205,0))="","",INDEX('Coverage Indicator_Import-Expor'!AS$7:AS$205,MATCH($B31,'Coverage Indicator_Import-Expor'!$C$7:$C$205,0))),"")</f>
        <v/>
      </c>
      <c r="I31" s="1080" t="str">
        <f>IFERROR(IF(INDEX('Coverage Indicator_Import-Expor'!N$7:N$205,MATCH($B31,'Coverage Indicator_Import-Expor'!$C$7:$C$205,0))="","",INDEX('Coverage Indicator_Import-Expor'!N$7:N$205,MATCH($B31,'Coverage Indicator_Import-Expor'!$C$7:$C$205,0))),"")</f>
        <v/>
      </c>
      <c r="J31" s="1080" t="str">
        <f>IFERROR(IF(INDEX('Coverage Indicator_Import-Expor'!O$7:O$205,MATCH($B31,'Coverage Indicator_Import-Expor'!$C$7:$C$205,0))="","",INDEX('Coverage Indicator_Import-Expor'!O$7:O$205,MATCH($B31,'Coverage Indicator_Import-Expor'!$C$7:$C$205,0))),"")</f>
        <v/>
      </c>
      <c r="K31" s="1081" t="str">
        <f>IFERROR(IF(INDEX('Coverage Indicator_Import-Expor'!P$7:P$205,MATCH($B31,'Coverage Indicator_Import-Expor'!$C$7:$C$205,0))="","",INDEX('Coverage Indicator_Import-Expor'!P$7:P$205,MATCH($B31,'Coverage Indicator_Import-Expor'!$C$7:$C$205,0))),"")</f>
        <v/>
      </c>
      <c r="L31" s="1079" t="str">
        <f>IFERROR(IF(INDEX('Coverage Indicator_Import-Expor'!Q$7:Q$205,MATCH($B31,'Coverage Indicator_Import-Expor'!$C$7:$C$205,0))="","",INDEX('Coverage Indicator_Import-Expor'!Q$7:Q$205,MATCH($B31,'Coverage Indicator_Import-Expor'!$C$7:$C$205,0))),"")</f>
        <v/>
      </c>
      <c r="M31" s="1289" t="str">
        <f>IFERROR(IF(INDEX('Coverage Indicator_Import-Expor'!R$7:R$205,MATCH($B31,'Coverage Indicator_Import-Expor'!$C$7:$C$205,0))="","",INDEX('Coverage Indicator_Import-Expor'!R$7:R$205,MATCH($B31,'Coverage Indicator_Import-Expor'!$C$7:$C$205,0))),"")</f>
        <v/>
      </c>
      <c r="N31" s="1080" t="str">
        <f>IFERROR(IF(INDEX('Coverage Indicator_Import-Expor'!S$7:S$205,MATCH($B31,'Coverage Indicator_Import-Expor'!$C$7:$C$205,0))="","",INDEX('Coverage Indicator_Import-Expor'!S$7:S$205,MATCH($B31,'Coverage Indicator_Import-Expor'!$C$7:$C$205,0))),"")</f>
        <v/>
      </c>
      <c r="O31" s="1080" t="str">
        <f>IFERROR(IF(INDEX('Coverage Indicator_Import-Expor'!T$7:T$205,MATCH($B31,'Coverage Indicator_Import-Expor'!$C$7:$C$205,0))="","",INDEX('Coverage Indicator_Import-Expor'!T$7:T$205,MATCH($B31,'Coverage Indicator_Import-Expor'!$C$7:$C$205,0))),"")</f>
        <v/>
      </c>
      <c r="P31" s="1081" t="str">
        <f>IFERROR(IF(INDEX('Coverage Indicator_Import-Expor'!U$7:U$205,MATCH($B31,'Coverage Indicator_Import-Expor'!$C$7:$C$205,0))="","",INDEX('Coverage Indicator_Import-Expor'!U$7:U$205,MATCH($B31,'Coverage Indicator_Import-Expor'!$C$7:$C$205,0))),"")</f>
        <v/>
      </c>
      <c r="Q31" s="1082"/>
      <c r="R31" s="1082"/>
      <c r="S31" s="1083" t="str">
        <f t="shared" si="6"/>
        <v/>
      </c>
      <c r="T31" s="1084"/>
      <c r="U31" s="1287" t="str">
        <f t="shared" si="7"/>
        <v xml:space="preserve"> </v>
      </c>
      <c r="V31" s="1084"/>
      <c r="W31" s="1085" t="str">
        <f t="shared" si="8"/>
        <v>No Results Reported</v>
      </c>
      <c r="X31" s="1082"/>
      <c r="Y31" s="1082"/>
      <c r="Z31" s="1083" t="str">
        <f t="shared" si="9"/>
        <v/>
      </c>
      <c r="AA31" s="1084"/>
      <c r="AB31" s="1287" t="str">
        <f t="shared" si="10"/>
        <v xml:space="preserve"> </v>
      </c>
      <c r="AC31" s="1084"/>
      <c r="AD31" s="1084"/>
      <c r="AE31" s="1085" t="str">
        <f t="shared" si="11"/>
        <v>No Results Reported</v>
      </c>
      <c r="AF31" s="1082"/>
      <c r="AG31" s="1082"/>
      <c r="AH31" s="1083" t="str">
        <f t="shared" si="12"/>
        <v/>
      </c>
      <c r="AI31" s="1287" t="str">
        <f t="shared" si="13"/>
        <v xml:space="preserve"> </v>
      </c>
      <c r="AJ31" s="1084"/>
      <c r="AK31" s="1087" t="str">
        <f t="shared" si="14"/>
        <v>No Results Reported</v>
      </c>
    </row>
    <row r="32" spans="1:37" ht="60" customHeight="1" x14ac:dyDescent="0.2">
      <c r="A32" s="777">
        <f t="shared" si="4"/>
        <v>22</v>
      </c>
      <c r="B32" s="778" t="str">
        <f t="shared" si="5"/>
        <v>Coverage22</v>
      </c>
      <c r="C32" s="1086" t="str">
        <f>IFERROR(INDEX('Coverage Indicator_Import-Expor'!$D$7:$D$205,MATCH(B32,'Coverage Indicator_Import-Expor'!$C$7:$C$205,0)),"")</f>
        <v/>
      </c>
      <c r="D32" s="1289" t="str">
        <f>IFERROR(INDEX('Coverage Indicator_Import-Expor'!$E$7:$E$205,MATCH(B32,'Coverage Indicator_Import-Expor'!$C$7:$C$205,0)),"")</f>
        <v/>
      </c>
      <c r="E32" s="1289" t="str">
        <f>IFERROR(IF(INDEX('Coverage Indicator_Import-Expor'!K$7:K$205,MATCH($B32,'Coverage Indicator_Import-Expor'!$C$7:$C$205,0))="","",INDEX('Coverage Indicator_Import-Expor'!K$7:K$205,MATCH($B32,'Coverage Indicator_Import-Expor'!$C$7:$C$205,0))),"")</f>
        <v/>
      </c>
      <c r="F32" s="1289" t="str">
        <f>IFERROR(IF(INDEX('Coverage Indicator_Import-Expor'!L$7:L$205,MATCH($B32,'Coverage Indicator_Import-Expor'!$C$7:$C$205,0))="","",INDEX('Coverage Indicator_Import-Expor'!L$7:L$205,MATCH($B32,'Coverage Indicator_Import-Expor'!$C$7:$C$205,0))),"")</f>
        <v/>
      </c>
      <c r="G32" s="1079" t="str">
        <f>IFERROR(IF(INDEX('Coverage Indicator_Import-Expor'!AR$7:AR$205,MATCH($B32,'Coverage Indicator_Import-Expor'!$C$7:$C$205,0))="","",INDEX('Coverage Indicator_Import-Expor'!AR$7:AR$205,MATCH($B32,'Coverage Indicator_Import-Expor'!$C$7:$C$205,0))),"")</f>
        <v/>
      </c>
      <c r="H32" s="1079" t="str">
        <f>IFERROR(IF(INDEX('Coverage Indicator_Import-Expor'!AS$7:AS$205,MATCH($B32,'Coverage Indicator_Import-Expor'!$C$7:$C$205,0))="","",INDEX('Coverage Indicator_Import-Expor'!AS$7:AS$205,MATCH($B32,'Coverage Indicator_Import-Expor'!$C$7:$C$205,0))),"")</f>
        <v/>
      </c>
      <c r="I32" s="1080" t="str">
        <f>IFERROR(IF(INDEX('Coverage Indicator_Import-Expor'!N$7:N$205,MATCH($B32,'Coverage Indicator_Import-Expor'!$C$7:$C$205,0))="","",INDEX('Coverage Indicator_Import-Expor'!N$7:N$205,MATCH($B32,'Coverage Indicator_Import-Expor'!$C$7:$C$205,0))),"")</f>
        <v/>
      </c>
      <c r="J32" s="1080" t="str">
        <f>IFERROR(IF(INDEX('Coverage Indicator_Import-Expor'!O$7:O$205,MATCH($B32,'Coverage Indicator_Import-Expor'!$C$7:$C$205,0))="","",INDEX('Coverage Indicator_Import-Expor'!O$7:O$205,MATCH($B32,'Coverage Indicator_Import-Expor'!$C$7:$C$205,0))),"")</f>
        <v/>
      </c>
      <c r="K32" s="1081" t="str">
        <f>IFERROR(IF(INDEX('Coverage Indicator_Import-Expor'!P$7:P$205,MATCH($B32,'Coverage Indicator_Import-Expor'!$C$7:$C$205,0))="","",INDEX('Coverage Indicator_Import-Expor'!P$7:P$205,MATCH($B32,'Coverage Indicator_Import-Expor'!$C$7:$C$205,0))),"")</f>
        <v/>
      </c>
      <c r="L32" s="1079" t="str">
        <f>IFERROR(IF(INDEX('Coverage Indicator_Import-Expor'!Q$7:Q$205,MATCH($B32,'Coverage Indicator_Import-Expor'!$C$7:$C$205,0))="","",INDEX('Coverage Indicator_Import-Expor'!Q$7:Q$205,MATCH($B32,'Coverage Indicator_Import-Expor'!$C$7:$C$205,0))),"")</f>
        <v/>
      </c>
      <c r="M32" s="1289" t="str">
        <f>IFERROR(IF(INDEX('Coverage Indicator_Import-Expor'!R$7:R$205,MATCH($B32,'Coverage Indicator_Import-Expor'!$C$7:$C$205,0))="","",INDEX('Coverage Indicator_Import-Expor'!R$7:R$205,MATCH($B32,'Coverage Indicator_Import-Expor'!$C$7:$C$205,0))),"")</f>
        <v/>
      </c>
      <c r="N32" s="1080" t="str">
        <f>IFERROR(IF(INDEX('Coverage Indicator_Import-Expor'!S$7:S$205,MATCH($B32,'Coverage Indicator_Import-Expor'!$C$7:$C$205,0))="","",INDEX('Coverage Indicator_Import-Expor'!S$7:S$205,MATCH($B32,'Coverage Indicator_Import-Expor'!$C$7:$C$205,0))),"")</f>
        <v/>
      </c>
      <c r="O32" s="1080" t="str">
        <f>IFERROR(IF(INDEX('Coverage Indicator_Import-Expor'!T$7:T$205,MATCH($B32,'Coverage Indicator_Import-Expor'!$C$7:$C$205,0))="","",INDEX('Coverage Indicator_Import-Expor'!T$7:T$205,MATCH($B32,'Coverage Indicator_Import-Expor'!$C$7:$C$205,0))),"")</f>
        <v/>
      </c>
      <c r="P32" s="1081" t="str">
        <f>IFERROR(IF(INDEX('Coverage Indicator_Import-Expor'!U$7:U$205,MATCH($B32,'Coverage Indicator_Import-Expor'!$C$7:$C$205,0))="","",INDEX('Coverage Indicator_Import-Expor'!U$7:U$205,MATCH($B32,'Coverage Indicator_Import-Expor'!$C$7:$C$205,0))),"")</f>
        <v/>
      </c>
      <c r="Q32" s="1082"/>
      <c r="R32" s="1082"/>
      <c r="S32" s="1083" t="str">
        <f t="shared" si="6"/>
        <v/>
      </c>
      <c r="T32" s="1084"/>
      <c r="U32" s="1287" t="str">
        <f t="shared" si="7"/>
        <v xml:space="preserve"> </v>
      </c>
      <c r="V32" s="1084"/>
      <c r="W32" s="1085" t="str">
        <f t="shared" si="8"/>
        <v>No Results Reported</v>
      </c>
      <c r="X32" s="1082"/>
      <c r="Y32" s="1082"/>
      <c r="Z32" s="1083" t="str">
        <f t="shared" si="9"/>
        <v/>
      </c>
      <c r="AA32" s="1084"/>
      <c r="AB32" s="1287" t="str">
        <f t="shared" si="10"/>
        <v xml:space="preserve"> </v>
      </c>
      <c r="AC32" s="1084"/>
      <c r="AD32" s="1084"/>
      <c r="AE32" s="1085" t="str">
        <f t="shared" si="11"/>
        <v>No Results Reported</v>
      </c>
      <c r="AF32" s="1082"/>
      <c r="AG32" s="1082"/>
      <c r="AH32" s="1083" t="str">
        <f t="shared" si="12"/>
        <v/>
      </c>
      <c r="AI32" s="1287" t="str">
        <f t="shared" si="13"/>
        <v xml:space="preserve"> </v>
      </c>
      <c r="AJ32" s="1084"/>
      <c r="AK32" s="1087" t="str">
        <f t="shared" si="14"/>
        <v>No Results Reported</v>
      </c>
    </row>
    <row r="33" spans="1:37" ht="60" customHeight="1" x14ac:dyDescent="0.2">
      <c r="A33" s="777">
        <f t="shared" si="4"/>
        <v>23</v>
      </c>
      <c r="B33" s="778" t="str">
        <f t="shared" si="5"/>
        <v>Coverage23</v>
      </c>
      <c r="C33" s="1086" t="str">
        <f>IFERROR(INDEX('Coverage Indicator_Import-Expor'!$D$7:$D$205,MATCH(B33,'Coverage Indicator_Import-Expor'!$C$7:$C$205,0)),"")</f>
        <v/>
      </c>
      <c r="D33" s="1289" t="str">
        <f>IFERROR(INDEX('Coverage Indicator_Import-Expor'!$E$7:$E$205,MATCH(B33,'Coverage Indicator_Import-Expor'!$C$7:$C$205,0)),"")</f>
        <v/>
      </c>
      <c r="E33" s="1289" t="str">
        <f>IFERROR(IF(INDEX('Coverage Indicator_Import-Expor'!K$7:K$205,MATCH($B33,'Coverage Indicator_Import-Expor'!$C$7:$C$205,0))="","",INDEX('Coverage Indicator_Import-Expor'!K$7:K$205,MATCH($B33,'Coverage Indicator_Import-Expor'!$C$7:$C$205,0))),"")</f>
        <v/>
      </c>
      <c r="F33" s="1289" t="str">
        <f>IFERROR(IF(INDEX('Coverage Indicator_Import-Expor'!L$7:L$205,MATCH($B33,'Coverage Indicator_Import-Expor'!$C$7:$C$205,0))="","",INDEX('Coverage Indicator_Import-Expor'!L$7:L$205,MATCH($B33,'Coverage Indicator_Import-Expor'!$C$7:$C$205,0))),"")</f>
        <v/>
      </c>
      <c r="G33" s="1079" t="str">
        <f>IFERROR(IF(INDEX('Coverage Indicator_Import-Expor'!AR$7:AR$205,MATCH($B33,'Coverage Indicator_Import-Expor'!$C$7:$C$205,0))="","",INDEX('Coverage Indicator_Import-Expor'!AR$7:AR$205,MATCH($B33,'Coverage Indicator_Import-Expor'!$C$7:$C$205,0))),"")</f>
        <v/>
      </c>
      <c r="H33" s="1079" t="str">
        <f>IFERROR(IF(INDEX('Coverage Indicator_Import-Expor'!AS$7:AS$205,MATCH($B33,'Coverage Indicator_Import-Expor'!$C$7:$C$205,0))="","",INDEX('Coverage Indicator_Import-Expor'!AS$7:AS$205,MATCH($B33,'Coverage Indicator_Import-Expor'!$C$7:$C$205,0))),"")</f>
        <v/>
      </c>
      <c r="I33" s="1080" t="str">
        <f>IFERROR(IF(INDEX('Coverage Indicator_Import-Expor'!N$7:N$205,MATCH($B33,'Coverage Indicator_Import-Expor'!$C$7:$C$205,0))="","",INDEX('Coverage Indicator_Import-Expor'!N$7:N$205,MATCH($B33,'Coverage Indicator_Import-Expor'!$C$7:$C$205,0))),"")</f>
        <v/>
      </c>
      <c r="J33" s="1080" t="str">
        <f>IFERROR(IF(INDEX('Coverage Indicator_Import-Expor'!O$7:O$205,MATCH($B33,'Coverage Indicator_Import-Expor'!$C$7:$C$205,0))="","",INDEX('Coverage Indicator_Import-Expor'!O$7:O$205,MATCH($B33,'Coverage Indicator_Import-Expor'!$C$7:$C$205,0))),"")</f>
        <v/>
      </c>
      <c r="K33" s="1081" t="str">
        <f>IFERROR(IF(INDEX('Coverage Indicator_Import-Expor'!P$7:P$205,MATCH($B33,'Coverage Indicator_Import-Expor'!$C$7:$C$205,0))="","",INDEX('Coverage Indicator_Import-Expor'!P$7:P$205,MATCH($B33,'Coverage Indicator_Import-Expor'!$C$7:$C$205,0))),"")</f>
        <v/>
      </c>
      <c r="L33" s="1079" t="str">
        <f>IFERROR(IF(INDEX('Coverage Indicator_Import-Expor'!Q$7:Q$205,MATCH($B33,'Coverage Indicator_Import-Expor'!$C$7:$C$205,0))="","",INDEX('Coverage Indicator_Import-Expor'!Q$7:Q$205,MATCH($B33,'Coverage Indicator_Import-Expor'!$C$7:$C$205,0))),"")</f>
        <v/>
      </c>
      <c r="M33" s="1289" t="str">
        <f>IFERROR(IF(INDEX('Coverage Indicator_Import-Expor'!R$7:R$205,MATCH($B33,'Coverage Indicator_Import-Expor'!$C$7:$C$205,0))="","",INDEX('Coverage Indicator_Import-Expor'!R$7:R$205,MATCH($B33,'Coverage Indicator_Import-Expor'!$C$7:$C$205,0))),"")</f>
        <v/>
      </c>
      <c r="N33" s="1080" t="str">
        <f>IFERROR(IF(INDEX('Coverage Indicator_Import-Expor'!S$7:S$205,MATCH($B33,'Coverage Indicator_Import-Expor'!$C$7:$C$205,0))="","",INDEX('Coverage Indicator_Import-Expor'!S$7:S$205,MATCH($B33,'Coverage Indicator_Import-Expor'!$C$7:$C$205,0))),"")</f>
        <v/>
      </c>
      <c r="O33" s="1080" t="str">
        <f>IFERROR(IF(INDEX('Coverage Indicator_Import-Expor'!T$7:T$205,MATCH($B33,'Coverage Indicator_Import-Expor'!$C$7:$C$205,0))="","",INDEX('Coverage Indicator_Import-Expor'!T$7:T$205,MATCH($B33,'Coverage Indicator_Import-Expor'!$C$7:$C$205,0))),"")</f>
        <v/>
      </c>
      <c r="P33" s="1081" t="str">
        <f>IFERROR(IF(INDEX('Coverage Indicator_Import-Expor'!U$7:U$205,MATCH($B33,'Coverage Indicator_Import-Expor'!$C$7:$C$205,0))="","",INDEX('Coverage Indicator_Import-Expor'!U$7:U$205,MATCH($B33,'Coverage Indicator_Import-Expor'!$C$7:$C$205,0))),"")</f>
        <v/>
      </c>
      <c r="Q33" s="1082"/>
      <c r="R33" s="1082"/>
      <c r="S33" s="1083" t="str">
        <f t="shared" si="6"/>
        <v/>
      </c>
      <c r="T33" s="1084"/>
      <c r="U33" s="1287" t="str">
        <f t="shared" si="7"/>
        <v xml:space="preserve"> </v>
      </c>
      <c r="V33" s="1084"/>
      <c r="W33" s="1085" t="str">
        <f t="shared" si="8"/>
        <v>No Results Reported</v>
      </c>
      <c r="X33" s="1082"/>
      <c r="Y33" s="1082"/>
      <c r="Z33" s="1083" t="str">
        <f t="shared" si="9"/>
        <v/>
      </c>
      <c r="AA33" s="1084"/>
      <c r="AB33" s="1287" t="str">
        <f t="shared" si="10"/>
        <v xml:space="preserve"> </v>
      </c>
      <c r="AC33" s="1084"/>
      <c r="AD33" s="1084"/>
      <c r="AE33" s="1085" t="str">
        <f t="shared" si="11"/>
        <v>No Results Reported</v>
      </c>
      <c r="AF33" s="1082"/>
      <c r="AG33" s="1082"/>
      <c r="AH33" s="1083" t="str">
        <f t="shared" si="12"/>
        <v/>
      </c>
      <c r="AI33" s="1287" t="str">
        <f t="shared" si="13"/>
        <v xml:space="preserve"> </v>
      </c>
      <c r="AJ33" s="1084"/>
      <c r="AK33" s="1087" t="str">
        <f t="shared" si="14"/>
        <v>No Results Reported</v>
      </c>
    </row>
    <row r="34" spans="1:37" ht="60" customHeight="1" x14ac:dyDescent="0.2">
      <c r="A34" s="777">
        <f t="shared" si="4"/>
        <v>24</v>
      </c>
      <c r="B34" s="778" t="str">
        <f t="shared" si="5"/>
        <v>Coverage24</v>
      </c>
      <c r="C34" s="1086" t="str">
        <f>IFERROR(INDEX('Coverage Indicator_Import-Expor'!$D$7:$D$205,MATCH(B34,'Coverage Indicator_Import-Expor'!$C$7:$C$205,0)),"")</f>
        <v/>
      </c>
      <c r="D34" s="1289" t="str">
        <f>IFERROR(INDEX('Coverage Indicator_Import-Expor'!$E$7:$E$205,MATCH(B34,'Coverage Indicator_Import-Expor'!$C$7:$C$205,0)),"")</f>
        <v/>
      </c>
      <c r="E34" s="1289" t="str">
        <f>IFERROR(IF(INDEX('Coverage Indicator_Import-Expor'!K$7:K$205,MATCH($B34,'Coverage Indicator_Import-Expor'!$C$7:$C$205,0))="","",INDEX('Coverage Indicator_Import-Expor'!K$7:K$205,MATCH($B34,'Coverage Indicator_Import-Expor'!$C$7:$C$205,0))),"")</f>
        <v/>
      </c>
      <c r="F34" s="1289" t="str">
        <f>IFERROR(IF(INDEX('Coverage Indicator_Import-Expor'!L$7:L$205,MATCH($B34,'Coverage Indicator_Import-Expor'!$C$7:$C$205,0))="","",INDEX('Coverage Indicator_Import-Expor'!L$7:L$205,MATCH($B34,'Coverage Indicator_Import-Expor'!$C$7:$C$205,0))),"")</f>
        <v/>
      </c>
      <c r="G34" s="1079" t="str">
        <f>IFERROR(IF(INDEX('Coverage Indicator_Import-Expor'!AR$7:AR$205,MATCH($B34,'Coverage Indicator_Import-Expor'!$C$7:$C$205,0))="","",INDEX('Coverage Indicator_Import-Expor'!AR$7:AR$205,MATCH($B34,'Coverage Indicator_Import-Expor'!$C$7:$C$205,0))),"")</f>
        <v/>
      </c>
      <c r="H34" s="1079" t="str">
        <f>IFERROR(IF(INDEX('Coverage Indicator_Import-Expor'!AS$7:AS$205,MATCH($B34,'Coverage Indicator_Import-Expor'!$C$7:$C$205,0))="","",INDEX('Coverage Indicator_Import-Expor'!AS$7:AS$205,MATCH($B34,'Coverage Indicator_Import-Expor'!$C$7:$C$205,0))),"")</f>
        <v/>
      </c>
      <c r="I34" s="1080" t="str">
        <f>IFERROR(IF(INDEX('Coverage Indicator_Import-Expor'!N$7:N$205,MATCH($B34,'Coverage Indicator_Import-Expor'!$C$7:$C$205,0))="","",INDEX('Coverage Indicator_Import-Expor'!N$7:N$205,MATCH($B34,'Coverage Indicator_Import-Expor'!$C$7:$C$205,0))),"")</f>
        <v/>
      </c>
      <c r="J34" s="1080" t="str">
        <f>IFERROR(IF(INDEX('Coverage Indicator_Import-Expor'!O$7:O$205,MATCH($B34,'Coverage Indicator_Import-Expor'!$C$7:$C$205,0))="","",INDEX('Coverage Indicator_Import-Expor'!O$7:O$205,MATCH($B34,'Coverage Indicator_Import-Expor'!$C$7:$C$205,0))),"")</f>
        <v/>
      </c>
      <c r="K34" s="1081" t="str">
        <f>IFERROR(IF(INDEX('Coverage Indicator_Import-Expor'!P$7:P$205,MATCH($B34,'Coverage Indicator_Import-Expor'!$C$7:$C$205,0))="","",INDEX('Coverage Indicator_Import-Expor'!P$7:P$205,MATCH($B34,'Coverage Indicator_Import-Expor'!$C$7:$C$205,0))),"")</f>
        <v/>
      </c>
      <c r="L34" s="1079" t="str">
        <f>IFERROR(IF(INDEX('Coverage Indicator_Import-Expor'!Q$7:Q$205,MATCH($B34,'Coverage Indicator_Import-Expor'!$C$7:$C$205,0))="","",INDEX('Coverage Indicator_Import-Expor'!Q$7:Q$205,MATCH($B34,'Coverage Indicator_Import-Expor'!$C$7:$C$205,0))),"")</f>
        <v/>
      </c>
      <c r="M34" s="1289" t="str">
        <f>IFERROR(IF(INDEX('Coverage Indicator_Import-Expor'!R$7:R$205,MATCH($B34,'Coverage Indicator_Import-Expor'!$C$7:$C$205,0))="","",INDEX('Coverage Indicator_Import-Expor'!R$7:R$205,MATCH($B34,'Coverage Indicator_Import-Expor'!$C$7:$C$205,0))),"")</f>
        <v/>
      </c>
      <c r="N34" s="1080" t="str">
        <f>IFERROR(IF(INDEX('Coverage Indicator_Import-Expor'!S$7:S$205,MATCH($B34,'Coverage Indicator_Import-Expor'!$C$7:$C$205,0))="","",INDEX('Coverage Indicator_Import-Expor'!S$7:S$205,MATCH($B34,'Coverage Indicator_Import-Expor'!$C$7:$C$205,0))),"")</f>
        <v/>
      </c>
      <c r="O34" s="1080" t="str">
        <f>IFERROR(IF(INDEX('Coverage Indicator_Import-Expor'!T$7:T$205,MATCH($B34,'Coverage Indicator_Import-Expor'!$C$7:$C$205,0))="","",INDEX('Coverage Indicator_Import-Expor'!T$7:T$205,MATCH($B34,'Coverage Indicator_Import-Expor'!$C$7:$C$205,0))),"")</f>
        <v/>
      </c>
      <c r="P34" s="1081" t="str">
        <f>IFERROR(IF(INDEX('Coverage Indicator_Import-Expor'!U$7:U$205,MATCH($B34,'Coverage Indicator_Import-Expor'!$C$7:$C$205,0))="","",INDEX('Coverage Indicator_Import-Expor'!U$7:U$205,MATCH($B34,'Coverage Indicator_Import-Expor'!$C$7:$C$205,0))),"")</f>
        <v/>
      </c>
      <c r="Q34" s="1082"/>
      <c r="R34" s="1082"/>
      <c r="S34" s="1083" t="str">
        <f t="shared" si="6"/>
        <v/>
      </c>
      <c r="T34" s="1084"/>
      <c r="U34" s="1287" t="str">
        <f t="shared" si="7"/>
        <v xml:space="preserve"> </v>
      </c>
      <c r="V34" s="1084"/>
      <c r="W34" s="1085" t="str">
        <f t="shared" si="8"/>
        <v>No Results Reported</v>
      </c>
      <c r="X34" s="1082"/>
      <c r="Y34" s="1082"/>
      <c r="Z34" s="1083" t="str">
        <f t="shared" si="9"/>
        <v/>
      </c>
      <c r="AA34" s="1084"/>
      <c r="AB34" s="1287" t="str">
        <f t="shared" si="10"/>
        <v xml:space="preserve"> </v>
      </c>
      <c r="AC34" s="1084"/>
      <c r="AD34" s="1084"/>
      <c r="AE34" s="1085" t="str">
        <f t="shared" si="11"/>
        <v>No Results Reported</v>
      </c>
      <c r="AF34" s="1082"/>
      <c r="AG34" s="1082"/>
      <c r="AH34" s="1083" t="str">
        <f t="shared" si="12"/>
        <v/>
      </c>
      <c r="AI34" s="1287" t="str">
        <f t="shared" si="13"/>
        <v xml:space="preserve"> </v>
      </c>
      <c r="AJ34" s="1084"/>
      <c r="AK34" s="1087" t="str">
        <f t="shared" si="14"/>
        <v>No Results Reported</v>
      </c>
    </row>
    <row r="35" spans="1:37" ht="60" customHeight="1" x14ac:dyDescent="0.2">
      <c r="A35" s="777">
        <f t="shared" si="4"/>
        <v>25</v>
      </c>
      <c r="B35" s="778" t="str">
        <f t="shared" si="5"/>
        <v>Coverage25</v>
      </c>
      <c r="C35" s="1086" t="str">
        <f>IFERROR(INDEX('Coverage Indicator_Import-Expor'!$D$7:$D$205,MATCH(B35,'Coverage Indicator_Import-Expor'!$C$7:$C$205,0)),"")</f>
        <v/>
      </c>
      <c r="D35" s="1289" t="str">
        <f>IFERROR(INDEX('Coverage Indicator_Import-Expor'!$E$7:$E$205,MATCH(B35,'Coverage Indicator_Import-Expor'!$C$7:$C$205,0)),"")</f>
        <v/>
      </c>
      <c r="E35" s="1289" t="str">
        <f>IFERROR(IF(INDEX('Coverage Indicator_Import-Expor'!K$7:K$205,MATCH($B35,'Coverage Indicator_Import-Expor'!$C$7:$C$205,0))="","",INDEX('Coverage Indicator_Import-Expor'!K$7:K$205,MATCH($B35,'Coverage Indicator_Import-Expor'!$C$7:$C$205,0))),"")</f>
        <v/>
      </c>
      <c r="F35" s="1289" t="str">
        <f>IFERROR(IF(INDEX('Coverage Indicator_Import-Expor'!L$7:L$205,MATCH($B35,'Coverage Indicator_Import-Expor'!$C$7:$C$205,0))="","",INDEX('Coverage Indicator_Import-Expor'!L$7:L$205,MATCH($B35,'Coverage Indicator_Import-Expor'!$C$7:$C$205,0))),"")</f>
        <v/>
      </c>
      <c r="G35" s="1079" t="str">
        <f>IFERROR(IF(INDEX('Coverage Indicator_Import-Expor'!AR$7:AR$205,MATCH($B35,'Coverage Indicator_Import-Expor'!$C$7:$C$205,0))="","",INDEX('Coverage Indicator_Import-Expor'!AR$7:AR$205,MATCH($B35,'Coverage Indicator_Import-Expor'!$C$7:$C$205,0))),"")</f>
        <v/>
      </c>
      <c r="H35" s="1079" t="str">
        <f>IFERROR(IF(INDEX('Coverage Indicator_Import-Expor'!AS$7:AS$205,MATCH($B35,'Coverage Indicator_Import-Expor'!$C$7:$C$205,0))="","",INDEX('Coverage Indicator_Import-Expor'!AS$7:AS$205,MATCH($B35,'Coverage Indicator_Import-Expor'!$C$7:$C$205,0))),"")</f>
        <v/>
      </c>
      <c r="I35" s="1080" t="str">
        <f>IFERROR(IF(INDEX('Coverage Indicator_Import-Expor'!N$7:N$205,MATCH($B35,'Coverage Indicator_Import-Expor'!$C$7:$C$205,0))="","",INDEX('Coverage Indicator_Import-Expor'!N$7:N$205,MATCH($B35,'Coverage Indicator_Import-Expor'!$C$7:$C$205,0))),"")</f>
        <v/>
      </c>
      <c r="J35" s="1080" t="str">
        <f>IFERROR(IF(INDEX('Coverage Indicator_Import-Expor'!O$7:O$205,MATCH($B35,'Coverage Indicator_Import-Expor'!$C$7:$C$205,0))="","",INDEX('Coverage Indicator_Import-Expor'!O$7:O$205,MATCH($B35,'Coverage Indicator_Import-Expor'!$C$7:$C$205,0))),"")</f>
        <v/>
      </c>
      <c r="K35" s="1081" t="str">
        <f>IFERROR(IF(INDEX('Coverage Indicator_Import-Expor'!P$7:P$205,MATCH($B35,'Coverage Indicator_Import-Expor'!$C$7:$C$205,0))="","",INDEX('Coverage Indicator_Import-Expor'!P$7:P$205,MATCH($B35,'Coverage Indicator_Import-Expor'!$C$7:$C$205,0))),"")</f>
        <v/>
      </c>
      <c r="L35" s="1079" t="str">
        <f>IFERROR(IF(INDEX('Coverage Indicator_Import-Expor'!Q$7:Q$205,MATCH($B35,'Coverage Indicator_Import-Expor'!$C$7:$C$205,0))="","",INDEX('Coverage Indicator_Import-Expor'!Q$7:Q$205,MATCH($B35,'Coverage Indicator_Import-Expor'!$C$7:$C$205,0))),"")</f>
        <v/>
      </c>
      <c r="M35" s="1289" t="str">
        <f>IFERROR(IF(INDEX('Coverage Indicator_Import-Expor'!R$7:R$205,MATCH($B35,'Coverage Indicator_Import-Expor'!$C$7:$C$205,0))="","",INDEX('Coverage Indicator_Import-Expor'!R$7:R$205,MATCH($B35,'Coverage Indicator_Import-Expor'!$C$7:$C$205,0))),"")</f>
        <v/>
      </c>
      <c r="N35" s="1080" t="str">
        <f>IFERROR(IF(INDEX('Coverage Indicator_Import-Expor'!S$7:S$205,MATCH($B35,'Coverage Indicator_Import-Expor'!$C$7:$C$205,0))="","",INDEX('Coverage Indicator_Import-Expor'!S$7:S$205,MATCH($B35,'Coverage Indicator_Import-Expor'!$C$7:$C$205,0))),"")</f>
        <v/>
      </c>
      <c r="O35" s="1080" t="str">
        <f>IFERROR(IF(INDEX('Coverage Indicator_Import-Expor'!T$7:T$205,MATCH($B35,'Coverage Indicator_Import-Expor'!$C$7:$C$205,0))="","",INDEX('Coverage Indicator_Import-Expor'!T$7:T$205,MATCH($B35,'Coverage Indicator_Import-Expor'!$C$7:$C$205,0))),"")</f>
        <v/>
      </c>
      <c r="P35" s="1081" t="str">
        <f>IFERROR(IF(INDEX('Coverage Indicator_Import-Expor'!U$7:U$205,MATCH($B35,'Coverage Indicator_Import-Expor'!$C$7:$C$205,0))="","",INDEX('Coverage Indicator_Import-Expor'!U$7:U$205,MATCH($B35,'Coverage Indicator_Import-Expor'!$C$7:$C$205,0))),"")</f>
        <v/>
      </c>
      <c r="Q35" s="1082"/>
      <c r="R35" s="1082"/>
      <c r="S35" s="1083" t="str">
        <f t="shared" si="6"/>
        <v/>
      </c>
      <c r="T35" s="1084"/>
      <c r="U35" s="1287" t="str">
        <f t="shared" si="7"/>
        <v xml:space="preserve"> </v>
      </c>
      <c r="V35" s="1084"/>
      <c r="W35" s="1085" t="str">
        <f t="shared" si="8"/>
        <v>No Results Reported</v>
      </c>
      <c r="X35" s="1082"/>
      <c r="Y35" s="1082"/>
      <c r="Z35" s="1083" t="str">
        <f t="shared" si="9"/>
        <v/>
      </c>
      <c r="AA35" s="1084"/>
      <c r="AB35" s="1287" t="str">
        <f t="shared" si="10"/>
        <v xml:space="preserve"> </v>
      </c>
      <c r="AC35" s="1084"/>
      <c r="AD35" s="1084"/>
      <c r="AE35" s="1085" t="str">
        <f t="shared" si="11"/>
        <v>No Results Reported</v>
      </c>
      <c r="AF35" s="1082"/>
      <c r="AG35" s="1082"/>
      <c r="AH35" s="1083" t="str">
        <f t="shared" si="12"/>
        <v/>
      </c>
      <c r="AI35" s="1287" t="str">
        <f t="shared" si="13"/>
        <v xml:space="preserve"> </v>
      </c>
      <c r="AJ35" s="1084"/>
      <c r="AK35" s="1087" t="str">
        <f t="shared" si="14"/>
        <v>No Results Reported</v>
      </c>
    </row>
    <row r="36" spans="1:37" ht="60" customHeight="1" x14ac:dyDescent="0.2">
      <c r="A36" s="777">
        <f t="shared" si="4"/>
        <v>26</v>
      </c>
      <c r="B36" s="778" t="str">
        <f t="shared" si="5"/>
        <v>Coverage26</v>
      </c>
      <c r="C36" s="1086" t="str">
        <f>IFERROR(INDEX('Coverage Indicator_Import-Expor'!$D$7:$D$205,MATCH(B36,'Coverage Indicator_Import-Expor'!$C$7:$C$205,0)),"")</f>
        <v/>
      </c>
      <c r="D36" s="1289" t="str">
        <f>IFERROR(INDEX('Coverage Indicator_Import-Expor'!$E$7:$E$205,MATCH(B36,'Coverage Indicator_Import-Expor'!$C$7:$C$205,0)),"")</f>
        <v/>
      </c>
      <c r="E36" s="1289" t="str">
        <f>IFERROR(IF(INDEX('Coverage Indicator_Import-Expor'!K$7:K$205,MATCH($B36,'Coverage Indicator_Import-Expor'!$C$7:$C$205,0))="","",INDEX('Coverage Indicator_Import-Expor'!K$7:K$205,MATCH($B36,'Coverage Indicator_Import-Expor'!$C$7:$C$205,0))),"")</f>
        <v/>
      </c>
      <c r="F36" s="1289" t="str">
        <f>IFERROR(IF(INDEX('Coverage Indicator_Import-Expor'!L$7:L$205,MATCH($B36,'Coverage Indicator_Import-Expor'!$C$7:$C$205,0))="","",INDEX('Coverage Indicator_Import-Expor'!L$7:L$205,MATCH($B36,'Coverage Indicator_Import-Expor'!$C$7:$C$205,0))),"")</f>
        <v/>
      </c>
      <c r="G36" s="1079" t="str">
        <f>IFERROR(IF(INDEX('Coverage Indicator_Import-Expor'!AR$7:AR$205,MATCH($B36,'Coverage Indicator_Import-Expor'!$C$7:$C$205,0))="","",INDEX('Coverage Indicator_Import-Expor'!AR$7:AR$205,MATCH($B36,'Coverage Indicator_Import-Expor'!$C$7:$C$205,0))),"")</f>
        <v/>
      </c>
      <c r="H36" s="1079" t="str">
        <f>IFERROR(IF(INDEX('Coverage Indicator_Import-Expor'!AS$7:AS$205,MATCH($B36,'Coverage Indicator_Import-Expor'!$C$7:$C$205,0))="","",INDEX('Coverage Indicator_Import-Expor'!AS$7:AS$205,MATCH($B36,'Coverage Indicator_Import-Expor'!$C$7:$C$205,0))),"")</f>
        <v/>
      </c>
      <c r="I36" s="1080" t="str">
        <f>IFERROR(IF(INDEX('Coverage Indicator_Import-Expor'!N$7:N$205,MATCH($B36,'Coverage Indicator_Import-Expor'!$C$7:$C$205,0))="","",INDEX('Coverage Indicator_Import-Expor'!N$7:N$205,MATCH($B36,'Coverage Indicator_Import-Expor'!$C$7:$C$205,0))),"")</f>
        <v/>
      </c>
      <c r="J36" s="1080" t="str">
        <f>IFERROR(IF(INDEX('Coverage Indicator_Import-Expor'!O$7:O$205,MATCH($B36,'Coverage Indicator_Import-Expor'!$C$7:$C$205,0))="","",INDEX('Coverage Indicator_Import-Expor'!O$7:O$205,MATCH($B36,'Coverage Indicator_Import-Expor'!$C$7:$C$205,0))),"")</f>
        <v/>
      </c>
      <c r="K36" s="1081" t="str">
        <f>IFERROR(IF(INDEX('Coverage Indicator_Import-Expor'!P$7:P$205,MATCH($B36,'Coverage Indicator_Import-Expor'!$C$7:$C$205,0))="","",INDEX('Coverage Indicator_Import-Expor'!P$7:P$205,MATCH($B36,'Coverage Indicator_Import-Expor'!$C$7:$C$205,0))),"")</f>
        <v/>
      </c>
      <c r="L36" s="1079" t="str">
        <f>IFERROR(IF(INDEX('Coverage Indicator_Import-Expor'!Q$7:Q$205,MATCH($B36,'Coverage Indicator_Import-Expor'!$C$7:$C$205,0))="","",INDEX('Coverage Indicator_Import-Expor'!Q$7:Q$205,MATCH($B36,'Coverage Indicator_Import-Expor'!$C$7:$C$205,0))),"")</f>
        <v/>
      </c>
      <c r="M36" s="1289" t="str">
        <f>IFERROR(IF(INDEX('Coverage Indicator_Import-Expor'!R$7:R$205,MATCH($B36,'Coverage Indicator_Import-Expor'!$C$7:$C$205,0))="","",INDEX('Coverage Indicator_Import-Expor'!R$7:R$205,MATCH($B36,'Coverage Indicator_Import-Expor'!$C$7:$C$205,0))),"")</f>
        <v/>
      </c>
      <c r="N36" s="1080" t="str">
        <f>IFERROR(IF(INDEX('Coverage Indicator_Import-Expor'!S$7:S$205,MATCH($B36,'Coverage Indicator_Import-Expor'!$C$7:$C$205,0))="","",INDEX('Coverage Indicator_Import-Expor'!S$7:S$205,MATCH($B36,'Coverage Indicator_Import-Expor'!$C$7:$C$205,0))),"")</f>
        <v/>
      </c>
      <c r="O36" s="1080" t="str">
        <f>IFERROR(IF(INDEX('Coverage Indicator_Import-Expor'!T$7:T$205,MATCH($B36,'Coverage Indicator_Import-Expor'!$C$7:$C$205,0))="","",INDEX('Coverage Indicator_Import-Expor'!T$7:T$205,MATCH($B36,'Coverage Indicator_Import-Expor'!$C$7:$C$205,0))),"")</f>
        <v/>
      </c>
      <c r="P36" s="1081" t="str">
        <f>IFERROR(IF(INDEX('Coverage Indicator_Import-Expor'!U$7:U$205,MATCH($B36,'Coverage Indicator_Import-Expor'!$C$7:$C$205,0))="","",INDEX('Coverage Indicator_Import-Expor'!U$7:U$205,MATCH($B36,'Coverage Indicator_Import-Expor'!$C$7:$C$205,0))),"")</f>
        <v/>
      </c>
      <c r="Q36" s="1082"/>
      <c r="R36" s="1082"/>
      <c r="S36" s="1083" t="str">
        <f t="shared" si="6"/>
        <v/>
      </c>
      <c r="T36" s="1084"/>
      <c r="U36" s="1287" t="str">
        <f t="shared" si="7"/>
        <v xml:space="preserve"> </v>
      </c>
      <c r="V36" s="1084"/>
      <c r="W36" s="1085" t="str">
        <f t="shared" si="8"/>
        <v>No Results Reported</v>
      </c>
      <c r="X36" s="1082"/>
      <c r="Y36" s="1082"/>
      <c r="Z36" s="1083" t="str">
        <f t="shared" si="9"/>
        <v/>
      </c>
      <c r="AA36" s="1084"/>
      <c r="AB36" s="1287" t="str">
        <f t="shared" si="10"/>
        <v xml:space="preserve"> </v>
      </c>
      <c r="AC36" s="1084"/>
      <c r="AD36" s="1084"/>
      <c r="AE36" s="1085" t="str">
        <f t="shared" si="11"/>
        <v>No Results Reported</v>
      </c>
      <c r="AF36" s="1082"/>
      <c r="AG36" s="1082"/>
      <c r="AH36" s="1083" t="str">
        <f t="shared" si="12"/>
        <v/>
      </c>
      <c r="AI36" s="1287" t="str">
        <f t="shared" si="13"/>
        <v xml:space="preserve"> </v>
      </c>
      <c r="AJ36" s="1084"/>
      <c r="AK36" s="1087" t="str">
        <f t="shared" si="14"/>
        <v>No Results Reported</v>
      </c>
    </row>
    <row r="37" spans="1:37" ht="60" customHeight="1" x14ac:dyDescent="0.2">
      <c r="A37" s="777">
        <f t="shared" si="4"/>
        <v>27</v>
      </c>
      <c r="B37" s="778" t="str">
        <f t="shared" si="5"/>
        <v>Coverage27</v>
      </c>
      <c r="C37" s="1086" t="str">
        <f>IFERROR(INDEX('Coverage Indicator_Import-Expor'!$D$7:$D$205,MATCH(B37,'Coverage Indicator_Import-Expor'!$C$7:$C$205,0)),"")</f>
        <v/>
      </c>
      <c r="D37" s="1289" t="str">
        <f>IFERROR(INDEX('Coverage Indicator_Import-Expor'!$E$7:$E$205,MATCH(B37,'Coverage Indicator_Import-Expor'!$C$7:$C$205,0)),"")</f>
        <v/>
      </c>
      <c r="E37" s="1289" t="str">
        <f>IFERROR(IF(INDEX('Coverage Indicator_Import-Expor'!K$7:K$205,MATCH($B37,'Coverage Indicator_Import-Expor'!$C$7:$C$205,0))="","",INDEX('Coverage Indicator_Import-Expor'!K$7:K$205,MATCH($B37,'Coverage Indicator_Import-Expor'!$C$7:$C$205,0))),"")</f>
        <v/>
      </c>
      <c r="F37" s="1289" t="str">
        <f>IFERROR(IF(INDEX('Coverage Indicator_Import-Expor'!L$7:L$205,MATCH($B37,'Coverage Indicator_Import-Expor'!$C$7:$C$205,0))="","",INDEX('Coverage Indicator_Import-Expor'!L$7:L$205,MATCH($B37,'Coverage Indicator_Import-Expor'!$C$7:$C$205,0))),"")</f>
        <v/>
      </c>
      <c r="G37" s="1079" t="str">
        <f>IFERROR(IF(INDEX('Coverage Indicator_Import-Expor'!AR$7:AR$205,MATCH($B37,'Coverage Indicator_Import-Expor'!$C$7:$C$205,0))="","",INDEX('Coverage Indicator_Import-Expor'!AR$7:AR$205,MATCH($B37,'Coverage Indicator_Import-Expor'!$C$7:$C$205,0))),"")</f>
        <v/>
      </c>
      <c r="H37" s="1079" t="str">
        <f>IFERROR(IF(INDEX('Coverage Indicator_Import-Expor'!AS$7:AS$205,MATCH($B37,'Coverage Indicator_Import-Expor'!$C$7:$C$205,0))="","",INDEX('Coverage Indicator_Import-Expor'!AS$7:AS$205,MATCH($B37,'Coverage Indicator_Import-Expor'!$C$7:$C$205,0))),"")</f>
        <v/>
      </c>
      <c r="I37" s="1080" t="str">
        <f>IFERROR(IF(INDEX('Coverage Indicator_Import-Expor'!N$7:N$205,MATCH($B37,'Coverage Indicator_Import-Expor'!$C$7:$C$205,0))="","",INDEX('Coverage Indicator_Import-Expor'!N$7:N$205,MATCH($B37,'Coverage Indicator_Import-Expor'!$C$7:$C$205,0))),"")</f>
        <v/>
      </c>
      <c r="J37" s="1080" t="str">
        <f>IFERROR(IF(INDEX('Coverage Indicator_Import-Expor'!O$7:O$205,MATCH($B37,'Coverage Indicator_Import-Expor'!$C$7:$C$205,0))="","",INDEX('Coverage Indicator_Import-Expor'!O$7:O$205,MATCH($B37,'Coverage Indicator_Import-Expor'!$C$7:$C$205,0))),"")</f>
        <v/>
      </c>
      <c r="K37" s="1081" t="str">
        <f>IFERROR(IF(INDEX('Coverage Indicator_Import-Expor'!P$7:P$205,MATCH($B37,'Coverage Indicator_Import-Expor'!$C$7:$C$205,0))="","",INDEX('Coverage Indicator_Import-Expor'!P$7:P$205,MATCH($B37,'Coverage Indicator_Import-Expor'!$C$7:$C$205,0))),"")</f>
        <v/>
      </c>
      <c r="L37" s="1079" t="str">
        <f>IFERROR(IF(INDEX('Coverage Indicator_Import-Expor'!Q$7:Q$205,MATCH($B37,'Coverage Indicator_Import-Expor'!$C$7:$C$205,0))="","",INDEX('Coverage Indicator_Import-Expor'!Q$7:Q$205,MATCH($B37,'Coverage Indicator_Import-Expor'!$C$7:$C$205,0))),"")</f>
        <v/>
      </c>
      <c r="M37" s="1289" t="str">
        <f>IFERROR(IF(INDEX('Coverage Indicator_Import-Expor'!R$7:R$205,MATCH($B37,'Coverage Indicator_Import-Expor'!$C$7:$C$205,0))="","",INDEX('Coverage Indicator_Import-Expor'!R$7:R$205,MATCH($B37,'Coverage Indicator_Import-Expor'!$C$7:$C$205,0))),"")</f>
        <v/>
      </c>
      <c r="N37" s="1080" t="str">
        <f>IFERROR(IF(INDEX('Coverage Indicator_Import-Expor'!S$7:S$205,MATCH($B37,'Coverage Indicator_Import-Expor'!$C$7:$C$205,0))="","",INDEX('Coverage Indicator_Import-Expor'!S$7:S$205,MATCH($B37,'Coverage Indicator_Import-Expor'!$C$7:$C$205,0))),"")</f>
        <v/>
      </c>
      <c r="O37" s="1080" t="str">
        <f>IFERROR(IF(INDEX('Coverage Indicator_Import-Expor'!T$7:T$205,MATCH($B37,'Coverage Indicator_Import-Expor'!$C$7:$C$205,0))="","",INDEX('Coverage Indicator_Import-Expor'!T$7:T$205,MATCH($B37,'Coverage Indicator_Import-Expor'!$C$7:$C$205,0))),"")</f>
        <v/>
      </c>
      <c r="P37" s="1081" t="str">
        <f>IFERROR(IF(INDEX('Coverage Indicator_Import-Expor'!U$7:U$205,MATCH($B37,'Coverage Indicator_Import-Expor'!$C$7:$C$205,0))="","",INDEX('Coverage Indicator_Import-Expor'!U$7:U$205,MATCH($B37,'Coverage Indicator_Import-Expor'!$C$7:$C$205,0))),"")</f>
        <v/>
      </c>
      <c r="Q37" s="1082"/>
      <c r="R37" s="1082"/>
      <c r="S37" s="1083" t="str">
        <f t="shared" si="6"/>
        <v/>
      </c>
      <c r="T37" s="1084"/>
      <c r="U37" s="1287" t="str">
        <f t="shared" si="7"/>
        <v xml:space="preserve"> </v>
      </c>
      <c r="V37" s="1084"/>
      <c r="W37" s="1085" t="str">
        <f t="shared" si="8"/>
        <v>No Results Reported</v>
      </c>
      <c r="X37" s="1082"/>
      <c r="Y37" s="1082"/>
      <c r="Z37" s="1083" t="str">
        <f t="shared" si="9"/>
        <v/>
      </c>
      <c r="AA37" s="1084"/>
      <c r="AB37" s="1287" t="str">
        <f t="shared" si="10"/>
        <v xml:space="preserve"> </v>
      </c>
      <c r="AC37" s="1084"/>
      <c r="AD37" s="1084"/>
      <c r="AE37" s="1085" t="str">
        <f t="shared" si="11"/>
        <v>No Results Reported</v>
      </c>
      <c r="AF37" s="1082"/>
      <c r="AG37" s="1082"/>
      <c r="AH37" s="1083" t="str">
        <f t="shared" si="12"/>
        <v/>
      </c>
      <c r="AI37" s="1287" t="str">
        <f t="shared" si="13"/>
        <v xml:space="preserve"> </v>
      </c>
      <c r="AJ37" s="1084"/>
      <c r="AK37" s="1087" t="str">
        <f t="shared" si="14"/>
        <v>No Results Reported</v>
      </c>
    </row>
    <row r="38" spans="1:37" ht="60" customHeight="1" x14ac:dyDescent="0.2">
      <c r="A38" s="777">
        <f t="shared" si="4"/>
        <v>28</v>
      </c>
      <c r="B38" s="778" t="str">
        <f t="shared" si="5"/>
        <v>Coverage28</v>
      </c>
      <c r="C38" s="1086" t="str">
        <f>IFERROR(INDEX('Coverage Indicator_Import-Expor'!$D$7:$D$205,MATCH(B38,'Coverage Indicator_Import-Expor'!$C$7:$C$205,0)),"")</f>
        <v/>
      </c>
      <c r="D38" s="1289" t="str">
        <f>IFERROR(INDEX('Coverage Indicator_Import-Expor'!$E$7:$E$205,MATCH(B38,'Coverage Indicator_Import-Expor'!$C$7:$C$205,0)),"")</f>
        <v/>
      </c>
      <c r="E38" s="1289" t="str">
        <f>IFERROR(IF(INDEX('Coverage Indicator_Import-Expor'!K$7:K$205,MATCH($B38,'Coverage Indicator_Import-Expor'!$C$7:$C$205,0))="","",INDEX('Coverage Indicator_Import-Expor'!K$7:K$205,MATCH($B38,'Coverage Indicator_Import-Expor'!$C$7:$C$205,0))),"")</f>
        <v/>
      </c>
      <c r="F38" s="1289" t="str">
        <f>IFERROR(IF(INDEX('Coverage Indicator_Import-Expor'!L$7:L$205,MATCH($B38,'Coverage Indicator_Import-Expor'!$C$7:$C$205,0))="","",INDEX('Coverage Indicator_Import-Expor'!L$7:L$205,MATCH($B38,'Coverage Indicator_Import-Expor'!$C$7:$C$205,0))),"")</f>
        <v/>
      </c>
      <c r="G38" s="1079" t="str">
        <f>IFERROR(IF(INDEX('Coverage Indicator_Import-Expor'!AR$7:AR$205,MATCH($B38,'Coverage Indicator_Import-Expor'!$C$7:$C$205,0))="","",INDEX('Coverage Indicator_Import-Expor'!AR$7:AR$205,MATCH($B38,'Coverage Indicator_Import-Expor'!$C$7:$C$205,0))),"")</f>
        <v/>
      </c>
      <c r="H38" s="1079" t="str">
        <f>IFERROR(IF(INDEX('Coverage Indicator_Import-Expor'!AS$7:AS$205,MATCH($B38,'Coverage Indicator_Import-Expor'!$C$7:$C$205,0))="","",INDEX('Coverage Indicator_Import-Expor'!AS$7:AS$205,MATCH($B38,'Coverage Indicator_Import-Expor'!$C$7:$C$205,0))),"")</f>
        <v/>
      </c>
      <c r="I38" s="1080" t="str">
        <f>IFERROR(IF(INDEX('Coverage Indicator_Import-Expor'!N$7:N$205,MATCH($B38,'Coverage Indicator_Import-Expor'!$C$7:$C$205,0))="","",INDEX('Coverage Indicator_Import-Expor'!N$7:N$205,MATCH($B38,'Coverage Indicator_Import-Expor'!$C$7:$C$205,0))),"")</f>
        <v/>
      </c>
      <c r="J38" s="1080" t="str">
        <f>IFERROR(IF(INDEX('Coverage Indicator_Import-Expor'!O$7:O$205,MATCH($B38,'Coverage Indicator_Import-Expor'!$C$7:$C$205,0))="","",INDEX('Coverage Indicator_Import-Expor'!O$7:O$205,MATCH($B38,'Coverage Indicator_Import-Expor'!$C$7:$C$205,0))),"")</f>
        <v/>
      </c>
      <c r="K38" s="1081" t="str">
        <f>IFERROR(IF(INDEX('Coverage Indicator_Import-Expor'!P$7:P$205,MATCH($B38,'Coverage Indicator_Import-Expor'!$C$7:$C$205,0))="","",INDEX('Coverage Indicator_Import-Expor'!P$7:P$205,MATCH($B38,'Coverage Indicator_Import-Expor'!$C$7:$C$205,0))),"")</f>
        <v/>
      </c>
      <c r="L38" s="1079" t="str">
        <f>IFERROR(IF(INDEX('Coverage Indicator_Import-Expor'!Q$7:Q$205,MATCH($B38,'Coverage Indicator_Import-Expor'!$C$7:$C$205,0))="","",INDEX('Coverage Indicator_Import-Expor'!Q$7:Q$205,MATCH($B38,'Coverage Indicator_Import-Expor'!$C$7:$C$205,0))),"")</f>
        <v/>
      </c>
      <c r="M38" s="1289" t="str">
        <f>IFERROR(IF(INDEX('Coverage Indicator_Import-Expor'!R$7:R$205,MATCH($B38,'Coverage Indicator_Import-Expor'!$C$7:$C$205,0))="","",INDEX('Coverage Indicator_Import-Expor'!R$7:R$205,MATCH($B38,'Coverage Indicator_Import-Expor'!$C$7:$C$205,0))),"")</f>
        <v/>
      </c>
      <c r="N38" s="1080" t="str">
        <f>IFERROR(IF(INDEX('Coverage Indicator_Import-Expor'!S$7:S$205,MATCH($B38,'Coverage Indicator_Import-Expor'!$C$7:$C$205,0))="","",INDEX('Coverage Indicator_Import-Expor'!S$7:S$205,MATCH($B38,'Coverage Indicator_Import-Expor'!$C$7:$C$205,0))),"")</f>
        <v/>
      </c>
      <c r="O38" s="1080" t="str">
        <f>IFERROR(IF(INDEX('Coverage Indicator_Import-Expor'!T$7:T$205,MATCH($B38,'Coverage Indicator_Import-Expor'!$C$7:$C$205,0))="","",INDEX('Coverage Indicator_Import-Expor'!T$7:T$205,MATCH($B38,'Coverage Indicator_Import-Expor'!$C$7:$C$205,0))),"")</f>
        <v/>
      </c>
      <c r="P38" s="1081" t="str">
        <f>IFERROR(IF(INDEX('Coverage Indicator_Import-Expor'!U$7:U$205,MATCH($B38,'Coverage Indicator_Import-Expor'!$C$7:$C$205,0))="","",INDEX('Coverage Indicator_Import-Expor'!U$7:U$205,MATCH($B38,'Coverage Indicator_Import-Expor'!$C$7:$C$205,0))),"")</f>
        <v/>
      </c>
      <c r="Q38" s="1082"/>
      <c r="R38" s="1082"/>
      <c r="S38" s="1083" t="str">
        <f t="shared" si="6"/>
        <v/>
      </c>
      <c r="T38" s="1084"/>
      <c r="U38" s="1287" t="str">
        <f t="shared" si="7"/>
        <v xml:space="preserve"> </v>
      </c>
      <c r="V38" s="1084"/>
      <c r="W38" s="1085" t="str">
        <f t="shared" si="8"/>
        <v>No Results Reported</v>
      </c>
      <c r="X38" s="1082"/>
      <c r="Y38" s="1082"/>
      <c r="Z38" s="1083" t="str">
        <f t="shared" si="9"/>
        <v/>
      </c>
      <c r="AA38" s="1084"/>
      <c r="AB38" s="1287" t="str">
        <f t="shared" si="10"/>
        <v xml:space="preserve"> </v>
      </c>
      <c r="AC38" s="1084"/>
      <c r="AD38" s="1084"/>
      <c r="AE38" s="1085" t="str">
        <f t="shared" si="11"/>
        <v>No Results Reported</v>
      </c>
      <c r="AF38" s="1082"/>
      <c r="AG38" s="1082"/>
      <c r="AH38" s="1083" t="str">
        <f t="shared" si="12"/>
        <v/>
      </c>
      <c r="AI38" s="1287" t="str">
        <f t="shared" si="13"/>
        <v xml:space="preserve"> </v>
      </c>
      <c r="AJ38" s="1084"/>
      <c r="AK38" s="1087" t="str">
        <f t="shared" si="14"/>
        <v>No Results Reported</v>
      </c>
    </row>
    <row r="39" spans="1:37" ht="60" customHeight="1" x14ac:dyDescent="0.2">
      <c r="A39" s="777">
        <f t="shared" si="4"/>
        <v>29</v>
      </c>
      <c r="B39" s="778" t="str">
        <f t="shared" si="5"/>
        <v>Coverage29</v>
      </c>
      <c r="C39" s="1086" t="str">
        <f>IFERROR(INDEX('Coverage Indicator_Import-Expor'!$D$7:$D$205,MATCH(B39,'Coverage Indicator_Import-Expor'!$C$7:$C$205,0)),"")</f>
        <v/>
      </c>
      <c r="D39" s="1289" t="str">
        <f>IFERROR(INDEX('Coverage Indicator_Import-Expor'!$E$7:$E$205,MATCH(B39,'Coverage Indicator_Import-Expor'!$C$7:$C$205,0)),"")</f>
        <v/>
      </c>
      <c r="E39" s="1289" t="str">
        <f>IFERROR(IF(INDEX('Coverage Indicator_Import-Expor'!K$7:K$205,MATCH($B39,'Coverage Indicator_Import-Expor'!$C$7:$C$205,0))="","",INDEX('Coverage Indicator_Import-Expor'!K$7:K$205,MATCH($B39,'Coverage Indicator_Import-Expor'!$C$7:$C$205,0))),"")</f>
        <v/>
      </c>
      <c r="F39" s="1289" t="str">
        <f>IFERROR(IF(INDEX('Coverage Indicator_Import-Expor'!L$7:L$205,MATCH($B39,'Coverage Indicator_Import-Expor'!$C$7:$C$205,0))="","",INDEX('Coverage Indicator_Import-Expor'!L$7:L$205,MATCH($B39,'Coverage Indicator_Import-Expor'!$C$7:$C$205,0))),"")</f>
        <v/>
      </c>
      <c r="G39" s="1079" t="str">
        <f>IFERROR(IF(INDEX('Coverage Indicator_Import-Expor'!AR$7:AR$205,MATCH($B39,'Coverage Indicator_Import-Expor'!$C$7:$C$205,0))="","",INDEX('Coverage Indicator_Import-Expor'!AR$7:AR$205,MATCH($B39,'Coverage Indicator_Import-Expor'!$C$7:$C$205,0))),"")</f>
        <v/>
      </c>
      <c r="H39" s="1079" t="str">
        <f>IFERROR(IF(INDEX('Coverage Indicator_Import-Expor'!AS$7:AS$205,MATCH($B39,'Coverage Indicator_Import-Expor'!$C$7:$C$205,0))="","",INDEX('Coverage Indicator_Import-Expor'!AS$7:AS$205,MATCH($B39,'Coverage Indicator_Import-Expor'!$C$7:$C$205,0))),"")</f>
        <v/>
      </c>
      <c r="I39" s="1080" t="str">
        <f>IFERROR(IF(INDEX('Coverage Indicator_Import-Expor'!N$7:N$205,MATCH($B39,'Coverage Indicator_Import-Expor'!$C$7:$C$205,0))="","",INDEX('Coverage Indicator_Import-Expor'!N$7:N$205,MATCH($B39,'Coverage Indicator_Import-Expor'!$C$7:$C$205,0))),"")</f>
        <v/>
      </c>
      <c r="J39" s="1080" t="str">
        <f>IFERROR(IF(INDEX('Coverage Indicator_Import-Expor'!O$7:O$205,MATCH($B39,'Coverage Indicator_Import-Expor'!$C$7:$C$205,0))="","",INDEX('Coverage Indicator_Import-Expor'!O$7:O$205,MATCH($B39,'Coverage Indicator_Import-Expor'!$C$7:$C$205,0))),"")</f>
        <v/>
      </c>
      <c r="K39" s="1081" t="str">
        <f>IFERROR(IF(INDEX('Coverage Indicator_Import-Expor'!P$7:P$205,MATCH($B39,'Coverage Indicator_Import-Expor'!$C$7:$C$205,0))="","",INDEX('Coverage Indicator_Import-Expor'!P$7:P$205,MATCH($B39,'Coverage Indicator_Import-Expor'!$C$7:$C$205,0))),"")</f>
        <v/>
      </c>
      <c r="L39" s="1079" t="str">
        <f>IFERROR(IF(INDEX('Coverage Indicator_Import-Expor'!Q$7:Q$205,MATCH($B39,'Coverage Indicator_Import-Expor'!$C$7:$C$205,0))="","",INDEX('Coverage Indicator_Import-Expor'!Q$7:Q$205,MATCH($B39,'Coverage Indicator_Import-Expor'!$C$7:$C$205,0))),"")</f>
        <v/>
      </c>
      <c r="M39" s="1289" t="str">
        <f>IFERROR(IF(INDEX('Coverage Indicator_Import-Expor'!R$7:R$205,MATCH($B39,'Coverage Indicator_Import-Expor'!$C$7:$C$205,0))="","",INDEX('Coverage Indicator_Import-Expor'!R$7:R$205,MATCH($B39,'Coverage Indicator_Import-Expor'!$C$7:$C$205,0))),"")</f>
        <v/>
      </c>
      <c r="N39" s="1080" t="str">
        <f>IFERROR(IF(INDEX('Coverage Indicator_Import-Expor'!S$7:S$205,MATCH($B39,'Coverage Indicator_Import-Expor'!$C$7:$C$205,0))="","",INDEX('Coverage Indicator_Import-Expor'!S$7:S$205,MATCH($B39,'Coverage Indicator_Import-Expor'!$C$7:$C$205,0))),"")</f>
        <v/>
      </c>
      <c r="O39" s="1080" t="str">
        <f>IFERROR(IF(INDEX('Coverage Indicator_Import-Expor'!T$7:T$205,MATCH($B39,'Coverage Indicator_Import-Expor'!$C$7:$C$205,0))="","",INDEX('Coverage Indicator_Import-Expor'!T$7:T$205,MATCH($B39,'Coverage Indicator_Import-Expor'!$C$7:$C$205,0))),"")</f>
        <v/>
      </c>
      <c r="P39" s="1081" t="str">
        <f>IFERROR(IF(INDEX('Coverage Indicator_Import-Expor'!U$7:U$205,MATCH($B39,'Coverage Indicator_Import-Expor'!$C$7:$C$205,0))="","",INDEX('Coverage Indicator_Import-Expor'!U$7:U$205,MATCH($B39,'Coverage Indicator_Import-Expor'!$C$7:$C$205,0))),"")</f>
        <v/>
      </c>
      <c r="Q39" s="1082"/>
      <c r="R39" s="1082"/>
      <c r="S39" s="1083" t="str">
        <f t="shared" si="6"/>
        <v/>
      </c>
      <c r="T39" s="1084"/>
      <c r="U39" s="1287" t="str">
        <f t="shared" si="7"/>
        <v xml:space="preserve"> </v>
      </c>
      <c r="V39" s="1084"/>
      <c r="W39" s="1085" t="str">
        <f t="shared" si="8"/>
        <v>No Results Reported</v>
      </c>
      <c r="X39" s="1082"/>
      <c r="Y39" s="1082"/>
      <c r="Z39" s="1083" t="str">
        <f t="shared" si="9"/>
        <v/>
      </c>
      <c r="AA39" s="1084"/>
      <c r="AB39" s="1287" t="str">
        <f t="shared" si="10"/>
        <v xml:space="preserve"> </v>
      </c>
      <c r="AC39" s="1084"/>
      <c r="AD39" s="1084"/>
      <c r="AE39" s="1085" t="str">
        <f t="shared" si="11"/>
        <v>No Results Reported</v>
      </c>
      <c r="AF39" s="1082"/>
      <c r="AG39" s="1082"/>
      <c r="AH39" s="1083" t="str">
        <f t="shared" si="12"/>
        <v/>
      </c>
      <c r="AI39" s="1287" t="str">
        <f t="shared" si="13"/>
        <v xml:space="preserve"> </v>
      </c>
      <c r="AJ39" s="1084"/>
      <c r="AK39" s="1087" t="str">
        <f t="shared" si="14"/>
        <v>No Results Reported</v>
      </c>
    </row>
    <row r="40" spans="1:37" ht="60" customHeight="1" x14ac:dyDescent="0.2">
      <c r="A40" s="777">
        <f t="shared" si="4"/>
        <v>30</v>
      </c>
      <c r="B40" s="778" t="str">
        <f t="shared" si="5"/>
        <v>Coverage30</v>
      </c>
      <c r="C40" s="1086" t="str">
        <f>IFERROR(INDEX('Coverage Indicator_Import-Expor'!$D$7:$D$205,MATCH(B40,'Coverage Indicator_Import-Expor'!$C$7:$C$205,0)),"")</f>
        <v/>
      </c>
      <c r="D40" s="1289" t="str">
        <f>IFERROR(INDEX('Coverage Indicator_Import-Expor'!$E$7:$E$205,MATCH(B40,'Coverage Indicator_Import-Expor'!$C$7:$C$205,0)),"")</f>
        <v/>
      </c>
      <c r="E40" s="1289" t="str">
        <f>IFERROR(IF(INDEX('Coverage Indicator_Import-Expor'!K$7:K$205,MATCH($B40,'Coverage Indicator_Import-Expor'!$C$7:$C$205,0))="","",INDEX('Coverage Indicator_Import-Expor'!K$7:K$205,MATCH($B40,'Coverage Indicator_Import-Expor'!$C$7:$C$205,0))),"")</f>
        <v/>
      </c>
      <c r="F40" s="1289" t="str">
        <f>IFERROR(IF(INDEX('Coverage Indicator_Import-Expor'!L$7:L$205,MATCH($B40,'Coverage Indicator_Import-Expor'!$C$7:$C$205,0))="","",INDEX('Coverage Indicator_Import-Expor'!L$7:L$205,MATCH($B40,'Coverage Indicator_Import-Expor'!$C$7:$C$205,0))),"")</f>
        <v/>
      </c>
      <c r="G40" s="1079" t="str">
        <f>IFERROR(IF(INDEX('Coverage Indicator_Import-Expor'!AR$7:AR$205,MATCH($B40,'Coverage Indicator_Import-Expor'!$C$7:$C$205,0))="","",INDEX('Coverage Indicator_Import-Expor'!AR$7:AR$205,MATCH($B40,'Coverage Indicator_Import-Expor'!$C$7:$C$205,0))),"")</f>
        <v/>
      </c>
      <c r="H40" s="1079" t="str">
        <f>IFERROR(IF(INDEX('Coverage Indicator_Import-Expor'!AS$7:AS$205,MATCH($B40,'Coverage Indicator_Import-Expor'!$C$7:$C$205,0))="","",INDEX('Coverage Indicator_Import-Expor'!AS$7:AS$205,MATCH($B40,'Coverage Indicator_Import-Expor'!$C$7:$C$205,0))),"")</f>
        <v/>
      </c>
      <c r="I40" s="1080" t="str">
        <f>IFERROR(IF(INDEX('Coverage Indicator_Import-Expor'!N$7:N$205,MATCH($B40,'Coverage Indicator_Import-Expor'!$C$7:$C$205,0))="","",INDEX('Coverage Indicator_Import-Expor'!N$7:N$205,MATCH($B40,'Coverage Indicator_Import-Expor'!$C$7:$C$205,0))),"")</f>
        <v/>
      </c>
      <c r="J40" s="1080" t="str">
        <f>IFERROR(IF(INDEX('Coverage Indicator_Import-Expor'!O$7:O$205,MATCH($B40,'Coverage Indicator_Import-Expor'!$C$7:$C$205,0))="","",INDEX('Coverage Indicator_Import-Expor'!O$7:O$205,MATCH($B40,'Coverage Indicator_Import-Expor'!$C$7:$C$205,0))),"")</f>
        <v/>
      </c>
      <c r="K40" s="1081" t="str">
        <f>IFERROR(IF(INDEX('Coverage Indicator_Import-Expor'!P$7:P$205,MATCH($B40,'Coverage Indicator_Import-Expor'!$C$7:$C$205,0))="","",INDEX('Coverage Indicator_Import-Expor'!P$7:P$205,MATCH($B40,'Coverage Indicator_Import-Expor'!$C$7:$C$205,0))),"")</f>
        <v/>
      </c>
      <c r="L40" s="1079" t="str">
        <f>IFERROR(IF(INDEX('Coverage Indicator_Import-Expor'!Q$7:Q$205,MATCH($B40,'Coverage Indicator_Import-Expor'!$C$7:$C$205,0))="","",INDEX('Coverage Indicator_Import-Expor'!Q$7:Q$205,MATCH($B40,'Coverage Indicator_Import-Expor'!$C$7:$C$205,0))),"")</f>
        <v/>
      </c>
      <c r="M40" s="1289" t="str">
        <f>IFERROR(IF(INDEX('Coverage Indicator_Import-Expor'!R$7:R$205,MATCH($B40,'Coverage Indicator_Import-Expor'!$C$7:$C$205,0))="","",INDEX('Coverage Indicator_Import-Expor'!R$7:R$205,MATCH($B40,'Coverage Indicator_Import-Expor'!$C$7:$C$205,0))),"")</f>
        <v/>
      </c>
      <c r="N40" s="1080" t="str">
        <f>IFERROR(IF(INDEX('Coverage Indicator_Import-Expor'!S$7:S$205,MATCH($B40,'Coverage Indicator_Import-Expor'!$C$7:$C$205,0))="","",INDEX('Coverage Indicator_Import-Expor'!S$7:S$205,MATCH($B40,'Coverage Indicator_Import-Expor'!$C$7:$C$205,0))),"")</f>
        <v/>
      </c>
      <c r="O40" s="1080" t="str">
        <f>IFERROR(IF(INDEX('Coverage Indicator_Import-Expor'!T$7:T$205,MATCH($B40,'Coverage Indicator_Import-Expor'!$C$7:$C$205,0))="","",INDEX('Coverage Indicator_Import-Expor'!T$7:T$205,MATCH($B40,'Coverage Indicator_Import-Expor'!$C$7:$C$205,0))),"")</f>
        <v/>
      </c>
      <c r="P40" s="1081" t="str">
        <f>IFERROR(IF(INDEX('Coverage Indicator_Import-Expor'!U$7:U$205,MATCH($B40,'Coverage Indicator_Import-Expor'!$C$7:$C$205,0))="","",INDEX('Coverage Indicator_Import-Expor'!U$7:U$205,MATCH($B40,'Coverage Indicator_Import-Expor'!$C$7:$C$205,0))),"")</f>
        <v/>
      </c>
      <c r="Q40" s="1082"/>
      <c r="R40" s="1082"/>
      <c r="S40" s="1083" t="str">
        <f t="shared" si="6"/>
        <v/>
      </c>
      <c r="T40" s="1084"/>
      <c r="U40" s="1287" t="str">
        <f t="shared" si="7"/>
        <v xml:space="preserve"> </v>
      </c>
      <c r="V40" s="1084"/>
      <c r="W40" s="1085" t="str">
        <f t="shared" si="8"/>
        <v>No Results Reported</v>
      </c>
      <c r="X40" s="1082"/>
      <c r="Y40" s="1082"/>
      <c r="Z40" s="1083" t="str">
        <f t="shared" si="9"/>
        <v/>
      </c>
      <c r="AA40" s="1084"/>
      <c r="AB40" s="1287" t="str">
        <f t="shared" si="10"/>
        <v xml:space="preserve"> </v>
      </c>
      <c r="AC40" s="1084"/>
      <c r="AD40" s="1084"/>
      <c r="AE40" s="1085" t="str">
        <f t="shared" si="11"/>
        <v>No Results Reported</v>
      </c>
      <c r="AF40" s="1082"/>
      <c r="AG40" s="1082"/>
      <c r="AH40" s="1083" t="str">
        <f t="shared" si="12"/>
        <v/>
      </c>
      <c r="AI40" s="1287" t="str">
        <f t="shared" si="13"/>
        <v xml:space="preserve"> </v>
      </c>
      <c r="AJ40" s="1084"/>
      <c r="AK40" s="1087" t="str">
        <f t="shared" si="14"/>
        <v>No Results Reported</v>
      </c>
    </row>
    <row r="41" spans="1:37" ht="60" customHeight="1" x14ac:dyDescent="0.2">
      <c r="A41" s="777">
        <f t="shared" si="4"/>
        <v>31</v>
      </c>
      <c r="B41" s="778" t="str">
        <f t="shared" si="5"/>
        <v>Coverage31</v>
      </c>
      <c r="C41" s="1086" t="str">
        <f>IFERROR(INDEX('Coverage Indicator_Import-Expor'!$D$7:$D$205,MATCH(B41,'Coverage Indicator_Import-Expor'!$C$7:$C$205,0)),"")</f>
        <v/>
      </c>
      <c r="D41" s="1289" t="str">
        <f>IFERROR(INDEX('Coverage Indicator_Import-Expor'!$E$7:$E$205,MATCH(B41,'Coverage Indicator_Import-Expor'!$C$7:$C$205,0)),"")</f>
        <v/>
      </c>
      <c r="E41" s="1289" t="str">
        <f>IFERROR(IF(INDEX('Coverage Indicator_Import-Expor'!K$7:K$205,MATCH($B41,'Coverage Indicator_Import-Expor'!$C$7:$C$205,0))="","",INDEX('Coverage Indicator_Import-Expor'!K$7:K$205,MATCH($B41,'Coverage Indicator_Import-Expor'!$C$7:$C$205,0))),"")</f>
        <v/>
      </c>
      <c r="F41" s="1289" t="str">
        <f>IFERROR(IF(INDEX('Coverage Indicator_Import-Expor'!L$7:L$205,MATCH($B41,'Coverage Indicator_Import-Expor'!$C$7:$C$205,0))="","",INDEX('Coverage Indicator_Import-Expor'!L$7:L$205,MATCH($B41,'Coverage Indicator_Import-Expor'!$C$7:$C$205,0))),"")</f>
        <v/>
      </c>
      <c r="G41" s="1079" t="str">
        <f>IFERROR(IF(INDEX('Coverage Indicator_Import-Expor'!AR$7:AR$205,MATCH($B41,'Coverage Indicator_Import-Expor'!$C$7:$C$205,0))="","",INDEX('Coverage Indicator_Import-Expor'!AR$7:AR$205,MATCH($B41,'Coverage Indicator_Import-Expor'!$C$7:$C$205,0))),"")</f>
        <v/>
      </c>
      <c r="H41" s="1079" t="str">
        <f>IFERROR(IF(INDEX('Coverage Indicator_Import-Expor'!AS$7:AS$205,MATCH($B41,'Coverage Indicator_Import-Expor'!$C$7:$C$205,0))="","",INDEX('Coverage Indicator_Import-Expor'!AS$7:AS$205,MATCH($B41,'Coverage Indicator_Import-Expor'!$C$7:$C$205,0))),"")</f>
        <v/>
      </c>
      <c r="I41" s="1080" t="str">
        <f>IFERROR(IF(INDEX('Coverage Indicator_Import-Expor'!N$7:N$205,MATCH($B41,'Coverage Indicator_Import-Expor'!$C$7:$C$205,0))="","",INDEX('Coverage Indicator_Import-Expor'!N$7:N$205,MATCH($B41,'Coverage Indicator_Import-Expor'!$C$7:$C$205,0))),"")</f>
        <v/>
      </c>
      <c r="J41" s="1080" t="str">
        <f>IFERROR(IF(INDEX('Coverage Indicator_Import-Expor'!O$7:O$205,MATCH($B41,'Coverage Indicator_Import-Expor'!$C$7:$C$205,0))="","",INDEX('Coverage Indicator_Import-Expor'!O$7:O$205,MATCH($B41,'Coverage Indicator_Import-Expor'!$C$7:$C$205,0))),"")</f>
        <v/>
      </c>
      <c r="K41" s="1081" t="str">
        <f>IFERROR(IF(INDEX('Coverage Indicator_Import-Expor'!P$7:P$205,MATCH($B41,'Coverage Indicator_Import-Expor'!$C$7:$C$205,0))="","",INDEX('Coverage Indicator_Import-Expor'!P$7:P$205,MATCH($B41,'Coverage Indicator_Import-Expor'!$C$7:$C$205,0))),"")</f>
        <v/>
      </c>
      <c r="L41" s="1079" t="str">
        <f>IFERROR(IF(INDEX('Coverage Indicator_Import-Expor'!Q$7:Q$205,MATCH($B41,'Coverage Indicator_Import-Expor'!$C$7:$C$205,0))="","",INDEX('Coverage Indicator_Import-Expor'!Q$7:Q$205,MATCH($B41,'Coverage Indicator_Import-Expor'!$C$7:$C$205,0))),"")</f>
        <v/>
      </c>
      <c r="M41" s="1289" t="str">
        <f>IFERROR(IF(INDEX('Coverage Indicator_Import-Expor'!R$7:R$205,MATCH($B41,'Coverage Indicator_Import-Expor'!$C$7:$C$205,0))="","",INDEX('Coverage Indicator_Import-Expor'!R$7:R$205,MATCH($B41,'Coverage Indicator_Import-Expor'!$C$7:$C$205,0))),"")</f>
        <v/>
      </c>
      <c r="N41" s="1080" t="str">
        <f>IFERROR(IF(INDEX('Coverage Indicator_Import-Expor'!S$7:S$205,MATCH($B41,'Coverage Indicator_Import-Expor'!$C$7:$C$205,0))="","",INDEX('Coverage Indicator_Import-Expor'!S$7:S$205,MATCH($B41,'Coverage Indicator_Import-Expor'!$C$7:$C$205,0))),"")</f>
        <v/>
      </c>
      <c r="O41" s="1080" t="str">
        <f>IFERROR(IF(INDEX('Coverage Indicator_Import-Expor'!T$7:T$205,MATCH($B41,'Coverage Indicator_Import-Expor'!$C$7:$C$205,0))="","",INDEX('Coverage Indicator_Import-Expor'!T$7:T$205,MATCH($B41,'Coverage Indicator_Import-Expor'!$C$7:$C$205,0))),"")</f>
        <v/>
      </c>
      <c r="P41" s="1081" t="str">
        <f>IFERROR(IF(INDEX('Coverage Indicator_Import-Expor'!U$7:U$205,MATCH($B41,'Coverage Indicator_Import-Expor'!$C$7:$C$205,0))="","",INDEX('Coverage Indicator_Import-Expor'!U$7:U$205,MATCH($B41,'Coverage Indicator_Import-Expor'!$C$7:$C$205,0))),"")</f>
        <v/>
      </c>
      <c r="Q41" s="1082"/>
      <c r="R41" s="1082"/>
      <c r="S41" s="1083" t="str">
        <f t="shared" si="6"/>
        <v/>
      </c>
      <c r="T41" s="1084"/>
      <c r="U41" s="1287" t="str">
        <f t="shared" si="7"/>
        <v xml:space="preserve"> </v>
      </c>
      <c r="V41" s="1084"/>
      <c r="W41" s="1085" t="str">
        <f t="shared" si="8"/>
        <v>No Results Reported</v>
      </c>
      <c r="X41" s="1082"/>
      <c r="Y41" s="1082"/>
      <c r="Z41" s="1083" t="str">
        <f t="shared" si="9"/>
        <v/>
      </c>
      <c r="AA41" s="1084"/>
      <c r="AB41" s="1287" t="str">
        <f t="shared" si="10"/>
        <v xml:space="preserve"> </v>
      </c>
      <c r="AC41" s="1084"/>
      <c r="AD41" s="1084"/>
      <c r="AE41" s="1085" t="str">
        <f t="shared" si="11"/>
        <v>No Results Reported</v>
      </c>
      <c r="AF41" s="1082"/>
      <c r="AG41" s="1082"/>
      <c r="AH41" s="1083" t="str">
        <f t="shared" si="12"/>
        <v/>
      </c>
      <c r="AI41" s="1287" t="str">
        <f t="shared" si="13"/>
        <v xml:space="preserve"> </v>
      </c>
      <c r="AJ41" s="1084"/>
      <c r="AK41" s="1087" t="str">
        <f t="shared" si="14"/>
        <v>No Results Reported</v>
      </c>
    </row>
    <row r="42" spans="1:37" ht="60" customHeight="1" x14ac:dyDescent="0.2">
      <c r="A42" s="777">
        <f t="shared" si="4"/>
        <v>32</v>
      </c>
      <c r="B42" s="778" t="str">
        <f t="shared" si="5"/>
        <v>Coverage32</v>
      </c>
      <c r="C42" s="1086" t="str">
        <f>IFERROR(INDEX('Coverage Indicator_Import-Expor'!$D$7:$D$205,MATCH(B42,'Coverage Indicator_Import-Expor'!$C$7:$C$205,0)),"")</f>
        <v/>
      </c>
      <c r="D42" s="1289" t="str">
        <f>IFERROR(INDEX('Coverage Indicator_Import-Expor'!$E$7:$E$205,MATCH(B42,'Coverage Indicator_Import-Expor'!$C$7:$C$205,0)),"")</f>
        <v/>
      </c>
      <c r="E42" s="1289" t="str">
        <f>IFERROR(IF(INDEX('Coverage Indicator_Import-Expor'!K$7:K$205,MATCH($B42,'Coverage Indicator_Import-Expor'!$C$7:$C$205,0))="","",INDEX('Coverage Indicator_Import-Expor'!K$7:K$205,MATCH($B42,'Coverage Indicator_Import-Expor'!$C$7:$C$205,0))),"")</f>
        <v/>
      </c>
      <c r="F42" s="1289" t="str">
        <f>IFERROR(IF(INDEX('Coverage Indicator_Import-Expor'!L$7:L$205,MATCH($B42,'Coverage Indicator_Import-Expor'!$C$7:$C$205,0))="","",INDEX('Coverage Indicator_Import-Expor'!L$7:L$205,MATCH($B42,'Coverage Indicator_Import-Expor'!$C$7:$C$205,0))),"")</f>
        <v/>
      </c>
      <c r="G42" s="1079" t="str">
        <f>IFERROR(IF(INDEX('Coverage Indicator_Import-Expor'!AR$7:AR$205,MATCH($B42,'Coverage Indicator_Import-Expor'!$C$7:$C$205,0))="","",INDEX('Coverage Indicator_Import-Expor'!AR$7:AR$205,MATCH($B42,'Coverage Indicator_Import-Expor'!$C$7:$C$205,0))),"")</f>
        <v/>
      </c>
      <c r="H42" s="1079" t="str">
        <f>IFERROR(IF(INDEX('Coverage Indicator_Import-Expor'!AS$7:AS$205,MATCH($B42,'Coverage Indicator_Import-Expor'!$C$7:$C$205,0))="","",INDEX('Coverage Indicator_Import-Expor'!AS$7:AS$205,MATCH($B42,'Coverage Indicator_Import-Expor'!$C$7:$C$205,0))),"")</f>
        <v/>
      </c>
      <c r="I42" s="1080" t="str">
        <f>IFERROR(IF(INDEX('Coverage Indicator_Import-Expor'!N$7:N$205,MATCH($B42,'Coverage Indicator_Import-Expor'!$C$7:$C$205,0))="","",INDEX('Coverage Indicator_Import-Expor'!N$7:N$205,MATCH($B42,'Coverage Indicator_Import-Expor'!$C$7:$C$205,0))),"")</f>
        <v/>
      </c>
      <c r="J42" s="1080" t="str">
        <f>IFERROR(IF(INDEX('Coverage Indicator_Import-Expor'!O$7:O$205,MATCH($B42,'Coverage Indicator_Import-Expor'!$C$7:$C$205,0))="","",INDEX('Coverage Indicator_Import-Expor'!O$7:O$205,MATCH($B42,'Coverage Indicator_Import-Expor'!$C$7:$C$205,0))),"")</f>
        <v/>
      </c>
      <c r="K42" s="1081" t="str">
        <f>IFERROR(IF(INDEX('Coverage Indicator_Import-Expor'!P$7:P$205,MATCH($B42,'Coverage Indicator_Import-Expor'!$C$7:$C$205,0))="","",INDEX('Coverage Indicator_Import-Expor'!P$7:P$205,MATCH($B42,'Coverage Indicator_Import-Expor'!$C$7:$C$205,0))),"")</f>
        <v/>
      </c>
      <c r="L42" s="1079" t="str">
        <f>IFERROR(IF(INDEX('Coverage Indicator_Import-Expor'!Q$7:Q$205,MATCH($B42,'Coverage Indicator_Import-Expor'!$C$7:$C$205,0))="","",INDEX('Coverage Indicator_Import-Expor'!Q$7:Q$205,MATCH($B42,'Coverage Indicator_Import-Expor'!$C$7:$C$205,0))),"")</f>
        <v/>
      </c>
      <c r="M42" s="1289" t="str">
        <f>IFERROR(IF(INDEX('Coverage Indicator_Import-Expor'!R$7:R$205,MATCH($B42,'Coverage Indicator_Import-Expor'!$C$7:$C$205,0))="","",INDEX('Coverage Indicator_Import-Expor'!R$7:R$205,MATCH($B42,'Coverage Indicator_Import-Expor'!$C$7:$C$205,0))),"")</f>
        <v/>
      </c>
      <c r="N42" s="1080" t="str">
        <f>IFERROR(IF(INDEX('Coverage Indicator_Import-Expor'!S$7:S$205,MATCH($B42,'Coverage Indicator_Import-Expor'!$C$7:$C$205,0))="","",INDEX('Coverage Indicator_Import-Expor'!S$7:S$205,MATCH($B42,'Coverage Indicator_Import-Expor'!$C$7:$C$205,0))),"")</f>
        <v/>
      </c>
      <c r="O42" s="1080" t="str">
        <f>IFERROR(IF(INDEX('Coverage Indicator_Import-Expor'!T$7:T$205,MATCH($B42,'Coverage Indicator_Import-Expor'!$C$7:$C$205,0))="","",INDEX('Coverage Indicator_Import-Expor'!T$7:T$205,MATCH($B42,'Coverage Indicator_Import-Expor'!$C$7:$C$205,0))),"")</f>
        <v/>
      </c>
      <c r="P42" s="1081" t="str">
        <f>IFERROR(IF(INDEX('Coverage Indicator_Import-Expor'!U$7:U$205,MATCH($B42,'Coverage Indicator_Import-Expor'!$C$7:$C$205,0))="","",INDEX('Coverage Indicator_Import-Expor'!U$7:U$205,MATCH($B42,'Coverage Indicator_Import-Expor'!$C$7:$C$205,0))),"")</f>
        <v/>
      </c>
      <c r="Q42" s="1082"/>
      <c r="R42" s="1082"/>
      <c r="S42" s="1083" t="str">
        <f t="shared" si="6"/>
        <v/>
      </c>
      <c r="T42" s="1084"/>
      <c r="U42" s="1287" t="str">
        <f t="shared" si="7"/>
        <v xml:space="preserve"> </v>
      </c>
      <c r="V42" s="1084"/>
      <c r="W42" s="1085" t="str">
        <f t="shared" si="8"/>
        <v>No Results Reported</v>
      </c>
      <c r="X42" s="1082"/>
      <c r="Y42" s="1082"/>
      <c r="Z42" s="1083" t="str">
        <f t="shared" si="9"/>
        <v/>
      </c>
      <c r="AA42" s="1084"/>
      <c r="AB42" s="1287" t="str">
        <f t="shared" si="10"/>
        <v xml:space="preserve"> </v>
      </c>
      <c r="AC42" s="1084"/>
      <c r="AD42" s="1084"/>
      <c r="AE42" s="1085" t="str">
        <f t="shared" si="11"/>
        <v>No Results Reported</v>
      </c>
      <c r="AF42" s="1082"/>
      <c r="AG42" s="1082"/>
      <c r="AH42" s="1083" t="str">
        <f t="shared" si="12"/>
        <v/>
      </c>
      <c r="AI42" s="1287" t="str">
        <f t="shared" si="13"/>
        <v xml:space="preserve"> </v>
      </c>
      <c r="AJ42" s="1084"/>
      <c r="AK42" s="1087" t="str">
        <f t="shared" si="14"/>
        <v>No Results Reported</v>
      </c>
    </row>
    <row r="43" spans="1:37" ht="60" customHeight="1" x14ac:dyDescent="0.2">
      <c r="A43" s="777">
        <f t="shared" si="4"/>
        <v>33</v>
      </c>
      <c r="B43" s="778" t="str">
        <f t="shared" si="5"/>
        <v>Coverage33</v>
      </c>
      <c r="C43" s="1086" t="str">
        <f>IFERROR(INDEX('Coverage Indicator_Import-Expor'!$D$7:$D$205,MATCH(B43,'Coverage Indicator_Import-Expor'!$C$7:$C$205,0)),"")</f>
        <v/>
      </c>
      <c r="D43" s="1289" t="str">
        <f>IFERROR(INDEX('Coverage Indicator_Import-Expor'!$E$7:$E$205,MATCH(B43,'Coverage Indicator_Import-Expor'!$C$7:$C$205,0)),"")</f>
        <v/>
      </c>
      <c r="E43" s="1289" t="str">
        <f>IFERROR(IF(INDEX('Coverage Indicator_Import-Expor'!K$7:K$205,MATCH($B43,'Coverage Indicator_Import-Expor'!$C$7:$C$205,0))="","",INDEX('Coverage Indicator_Import-Expor'!K$7:K$205,MATCH($B43,'Coverage Indicator_Import-Expor'!$C$7:$C$205,0))),"")</f>
        <v/>
      </c>
      <c r="F43" s="1289" t="str">
        <f>IFERROR(IF(INDEX('Coverage Indicator_Import-Expor'!L$7:L$205,MATCH($B43,'Coverage Indicator_Import-Expor'!$C$7:$C$205,0))="","",INDEX('Coverage Indicator_Import-Expor'!L$7:L$205,MATCH($B43,'Coverage Indicator_Import-Expor'!$C$7:$C$205,0))),"")</f>
        <v/>
      </c>
      <c r="G43" s="1079" t="str">
        <f>IFERROR(IF(INDEX('Coverage Indicator_Import-Expor'!AR$7:AR$205,MATCH($B43,'Coverage Indicator_Import-Expor'!$C$7:$C$205,0))="","",INDEX('Coverage Indicator_Import-Expor'!AR$7:AR$205,MATCH($B43,'Coverage Indicator_Import-Expor'!$C$7:$C$205,0))),"")</f>
        <v/>
      </c>
      <c r="H43" s="1079" t="str">
        <f>IFERROR(IF(INDEX('Coverage Indicator_Import-Expor'!AS$7:AS$205,MATCH($B43,'Coverage Indicator_Import-Expor'!$C$7:$C$205,0))="","",INDEX('Coverage Indicator_Import-Expor'!AS$7:AS$205,MATCH($B43,'Coverage Indicator_Import-Expor'!$C$7:$C$205,0))),"")</f>
        <v/>
      </c>
      <c r="I43" s="1080" t="str">
        <f>IFERROR(IF(INDEX('Coverage Indicator_Import-Expor'!N$7:N$205,MATCH($B43,'Coverage Indicator_Import-Expor'!$C$7:$C$205,0))="","",INDEX('Coverage Indicator_Import-Expor'!N$7:N$205,MATCH($B43,'Coverage Indicator_Import-Expor'!$C$7:$C$205,0))),"")</f>
        <v/>
      </c>
      <c r="J43" s="1080" t="str">
        <f>IFERROR(IF(INDEX('Coverage Indicator_Import-Expor'!O$7:O$205,MATCH($B43,'Coverage Indicator_Import-Expor'!$C$7:$C$205,0))="","",INDEX('Coverage Indicator_Import-Expor'!O$7:O$205,MATCH($B43,'Coverage Indicator_Import-Expor'!$C$7:$C$205,0))),"")</f>
        <v/>
      </c>
      <c r="K43" s="1081" t="str">
        <f>IFERROR(IF(INDEX('Coverage Indicator_Import-Expor'!P$7:P$205,MATCH($B43,'Coverage Indicator_Import-Expor'!$C$7:$C$205,0))="","",INDEX('Coverage Indicator_Import-Expor'!P$7:P$205,MATCH($B43,'Coverage Indicator_Import-Expor'!$C$7:$C$205,0))),"")</f>
        <v/>
      </c>
      <c r="L43" s="1079" t="str">
        <f>IFERROR(IF(INDEX('Coverage Indicator_Import-Expor'!Q$7:Q$205,MATCH($B43,'Coverage Indicator_Import-Expor'!$C$7:$C$205,0))="","",INDEX('Coverage Indicator_Import-Expor'!Q$7:Q$205,MATCH($B43,'Coverage Indicator_Import-Expor'!$C$7:$C$205,0))),"")</f>
        <v/>
      </c>
      <c r="M43" s="1289" t="str">
        <f>IFERROR(IF(INDEX('Coverage Indicator_Import-Expor'!R$7:R$205,MATCH($B43,'Coverage Indicator_Import-Expor'!$C$7:$C$205,0))="","",INDEX('Coverage Indicator_Import-Expor'!R$7:R$205,MATCH($B43,'Coverage Indicator_Import-Expor'!$C$7:$C$205,0))),"")</f>
        <v/>
      </c>
      <c r="N43" s="1080" t="str">
        <f>IFERROR(IF(INDEX('Coverage Indicator_Import-Expor'!S$7:S$205,MATCH($B43,'Coverage Indicator_Import-Expor'!$C$7:$C$205,0))="","",INDEX('Coverage Indicator_Import-Expor'!S$7:S$205,MATCH($B43,'Coverage Indicator_Import-Expor'!$C$7:$C$205,0))),"")</f>
        <v/>
      </c>
      <c r="O43" s="1080" t="str">
        <f>IFERROR(IF(INDEX('Coverage Indicator_Import-Expor'!T$7:T$205,MATCH($B43,'Coverage Indicator_Import-Expor'!$C$7:$C$205,0))="","",INDEX('Coverage Indicator_Import-Expor'!T$7:T$205,MATCH($B43,'Coverage Indicator_Import-Expor'!$C$7:$C$205,0))),"")</f>
        <v/>
      </c>
      <c r="P43" s="1081" t="str">
        <f>IFERROR(IF(INDEX('Coverage Indicator_Import-Expor'!U$7:U$205,MATCH($B43,'Coverage Indicator_Import-Expor'!$C$7:$C$205,0))="","",INDEX('Coverage Indicator_Import-Expor'!U$7:U$205,MATCH($B43,'Coverage Indicator_Import-Expor'!$C$7:$C$205,0))),"")</f>
        <v/>
      </c>
      <c r="Q43" s="1082"/>
      <c r="R43" s="1082"/>
      <c r="S43" s="1083" t="str">
        <f t="shared" si="6"/>
        <v/>
      </c>
      <c r="T43" s="1084"/>
      <c r="U43" s="1287" t="str">
        <f t="shared" si="7"/>
        <v xml:space="preserve"> </v>
      </c>
      <c r="V43" s="1084"/>
      <c r="W43" s="1085" t="str">
        <f t="shared" si="8"/>
        <v>No Results Reported</v>
      </c>
      <c r="X43" s="1082"/>
      <c r="Y43" s="1082"/>
      <c r="Z43" s="1083" t="str">
        <f t="shared" si="9"/>
        <v/>
      </c>
      <c r="AA43" s="1084"/>
      <c r="AB43" s="1287" t="str">
        <f t="shared" si="10"/>
        <v xml:space="preserve"> </v>
      </c>
      <c r="AC43" s="1084"/>
      <c r="AD43" s="1084"/>
      <c r="AE43" s="1085" t="str">
        <f t="shared" si="11"/>
        <v>No Results Reported</v>
      </c>
      <c r="AF43" s="1082"/>
      <c r="AG43" s="1082"/>
      <c r="AH43" s="1083" t="str">
        <f t="shared" si="12"/>
        <v/>
      </c>
      <c r="AI43" s="1287" t="str">
        <f t="shared" si="13"/>
        <v xml:space="preserve"> </v>
      </c>
      <c r="AJ43" s="1084"/>
      <c r="AK43" s="1087" t="str">
        <f t="shared" si="14"/>
        <v>No Results Reported</v>
      </c>
    </row>
    <row r="44" spans="1:37" ht="60" customHeight="1" x14ac:dyDescent="0.2">
      <c r="A44" s="777">
        <f t="shared" si="4"/>
        <v>34</v>
      </c>
      <c r="B44" s="778" t="str">
        <f t="shared" si="5"/>
        <v>Coverage34</v>
      </c>
      <c r="C44" s="1086" t="str">
        <f>IFERROR(INDEX('Coverage Indicator_Import-Expor'!$D$7:$D$205,MATCH(B44,'Coverage Indicator_Import-Expor'!$C$7:$C$205,0)),"")</f>
        <v/>
      </c>
      <c r="D44" s="1289" t="str">
        <f>IFERROR(INDEX('Coverage Indicator_Import-Expor'!$E$7:$E$205,MATCH(B44,'Coverage Indicator_Import-Expor'!$C$7:$C$205,0)),"")</f>
        <v/>
      </c>
      <c r="E44" s="1289" t="str">
        <f>IFERROR(IF(INDEX('Coverage Indicator_Import-Expor'!K$7:K$205,MATCH($B44,'Coverage Indicator_Import-Expor'!$C$7:$C$205,0))="","",INDEX('Coverage Indicator_Import-Expor'!K$7:K$205,MATCH($B44,'Coverage Indicator_Import-Expor'!$C$7:$C$205,0))),"")</f>
        <v/>
      </c>
      <c r="F44" s="1289" t="str">
        <f>IFERROR(IF(INDEX('Coverage Indicator_Import-Expor'!L$7:L$205,MATCH($B44,'Coverage Indicator_Import-Expor'!$C$7:$C$205,0))="","",INDEX('Coverage Indicator_Import-Expor'!L$7:L$205,MATCH($B44,'Coverage Indicator_Import-Expor'!$C$7:$C$205,0))),"")</f>
        <v/>
      </c>
      <c r="G44" s="1079" t="str">
        <f>IFERROR(IF(INDEX('Coverage Indicator_Import-Expor'!AR$7:AR$205,MATCH($B44,'Coverage Indicator_Import-Expor'!$C$7:$C$205,0))="","",INDEX('Coverage Indicator_Import-Expor'!AR$7:AR$205,MATCH($B44,'Coverage Indicator_Import-Expor'!$C$7:$C$205,0))),"")</f>
        <v/>
      </c>
      <c r="H44" s="1079" t="str">
        <f>IFERROR(IF(INDEX('Coverage Indicator_Import-Expor'!AS$7:AS$205,MATCH($B44,'Coverage Indicator_Import-Expor'!$C$7:$C$205,0))="","",INDEX('Coverage Indicator_Import-Expor'!AS$7:AS$205,MATCH($B44,'Coverage Indicator_Import-Expor'!$C$7:$C$205,0))),"")</f>
        <v/>
      </c>
      <c r="I44" s="1080" t="str">
        <f>IFERROR(IF(INDEX('Coverage Indicator_Import-Expor'!N$7:N$205,MATCH($B44,'Coverage Indicator_Import-Expor'!$C$7:$C$205,0))="","",INDEX('Coverage Indicator_Import-Expor'!N$7:N$205,MATCH($B44,'Coverage Indicator_Import-Expor'!$C$7:$C$205,0))),"")</f>
        <v/>
      </c>
      <c r="J44" s="1080" t="str">
        <f>IFERROR(IF(INDEX('Coverage Indicator_Import-Expor'!O$7:O$205,MATCH($B44,'Coverage Indicator_Import-Expor'!$C$7:$C$205,0))="","",INDEX('Coverage Indicator_Import-Expor'!O$7:O$205,MATCH($B44,'Coverage Indicator_Import-Expor'!$C$7:$C$205,0))),"")</f>
        <v/>
      </c>
      <c r="K44" s="1081" t="str">
        <f>IFERROR(IF(INDEX('Coverage Indicator_Import-Expor'!P$7:P$205,MATCH($B44,'Coverage Indicator_Import-Expor'!$C$7:$C$205,0))="","",INDEX('Coverage Indicator_Import-Expor'!P$7:P$205,MATCH($B44,'Coverage Indicator_Import-Expor'!$C$7:$C$205,0))),"")</f>
        <v/>
      </c>
      <c r="L44" s="1079" t="str">
        <f>IFERROR(IF(INDEX('Coverage Indicator_Import-Expor'!Q$7:Q$205,MATCH($B44,'Coverage Indicator_Import-Expor'!$C$7:$C$205,0))="","",INDEX('Coverage Indicator_Import-Expor'!Q$7:Q$205,MATCH($B44,'Coverage Indicator_Import-Expor'!$C$7:$C$205,0))),"")</f>
        <v/>
      </c>
      <c r="M44" s="1289" t="str">
        <f>IFERROR(IF(INDEX('Coverage Indicator_Import-Expor'!R$7:R$205,MATCH($B44,'Coverage Indicator_Import-Expor'!$C$7:$C$205,0))="","",INDEX('Coverage Indicator_Import-Expor'!R$7:R$205,MATCH($B44,'Coverage Indicator_Import-Expor'!$C$7:$C$205,0))),"")</f>
        <v/>
      </c>
      <c r="N44" s="1080" t="str">
        <f>IFERROR(IF(INDEX('Coverage Indicator_Import-Expor'!S$7:S$205,MATCH($B44,'Coverage Indicator_Import-Expor'!$C$7:$C$205,0))="","",INDEX('Coverage Indicator_Import-Expor'!S$7:S$205,MATCH($B44,'Coverage Indicator_Import-Expor'!$C$7:$C$205,0))),"")</f>
        <v/>
      </c>
      <c r="O44" s="1080" t="str">
        <f>IFERROR(IF(INDEX('Coverage Indicator_Import-Expor'!T$7:T$205,MATCH($B44,'Coverage Indicator_Import-Expor'!$C$7:$C$205,0))="","",INDEX('Coverage Indicator_Import-Expor'!T$7:T$205,MATCH($B44,'Coverage Indicator_Import-Expor'!$C$7:$C$205,0))),"")</f>
        <v/>
      </c>
      <c r="P44" s="1081" t="str">
        <f>IFERROR(IF(INDEX('Coverage Indicator_Import-Expor'!U$7:U$205,MATCH($B44,'Coverage Indicator_Import-Expor'!$C$7:$C$205,0))="","",INDEX('Coverage Indicator_Import-Expor'!U$7:U$205,MATCH($B44,'Coverage Indicator_Import-Expor'!$C$7:$C$205,0))),"")</f>
        <v/>
      </c>
      <c r="Q44" s="1082"/>
      <c r="R44" s="1082"/>
      <c r="S44" s="1083" t="str">
        <f t="shared" si="6"/>
        <v/>
      </c>
      <c r="T44" s="1084"/>
      <c r="U44" s="1287" t="str">
        <f t="shared" si="7"/>
        <v xml:space="preserve"> </v>
      </c>
      <c r="V44" s="1084"/>
      <c r="W44" s="1085" t="str">
        <f t="shared" si="8"/>
        <v>No Results Reported</v>
      </c>
      <c r="X44" s="1082"/>
      <c r="Y44" s="1082"/>
      <c r="Z44" s="1083" t="str">
        <f t="shared" si="9"/>
        <v/>
      </c>
      <c r="AA44" s="1084"/>
      <c r="AB44" s="1287" t="str">
        <f t="shared" si="10"/>
        <v xml:space="preserve"> </v>
      </c>
      <c r="AC44" s="1084"/>
      <c r="AD44" s="1084"/>
      <c r="AE44" s="1085" t="str">
        <f t="shared" si="11"/>
        <v>No Results Reported</v>
      </c>
      <c r="AF44" s="1082"/>
      <c r="AG44" s="1082"/>
      <c r="AH44" s="1083" t="str">
        <f t="shared" si="12"/>
        <v/>
      </c>
      <c r="AI44" s="1287" t="str">
        <f t="shared" si="13"/>
        <v xml:space="preserve"> </v>
      </c>
      <c r="AJ44" s="1084"/>
      <c r="AK44" s="1087" t="str">
        <f t="shared" si="14"/>
        <v>No Results Reported</v>
      </c>
    </row>
    <row r="45" spans="1:37" ht="60" customHeight="1" x14ac:dyDescent="0.2">
      <c r="A45" s="777">
        <f t="shared" si="4"/>
        <v>35</v>
      </c>
      <c r="B45" s="778" t="str">
        <f t="shared" si="5"/>
        <v>Coverage35</v>
      </c>
      <c r="C45" s="1086" t="str">
        <f>IFERROR(INDEX('Coverage Indicator_Import-Expor'!$D$7:$D$205,MATCH(B45,'Coverage Indicator_Import-Expor'!$C$7:$C$205,0)),"")</f>
        <v/>
      </c>
      <c r="D45" s="1289" t="str">
        <f>IFERROR(INDEX('Coverage Indicator_Import-Expor'!$E$7:$E$205,MATCH(B45,'Coverage Indicator_Import-Expor'!$C$7:$C$205,0)),"")</f>
        <v/>
      </c>
      <c r="E45" s="1289" t="str">
        <f>IFERROR(IF(INDEX('Coverage Indicator_Import-Expor'!K$7:K$205,MATCH($B45,'Coverage Indicator_Import-Expor'!$C$7:$C$205,0))="","",INDEX('Coverage Indicator_Import-Expor'!K$7:K$205,MATCH($B45,'Coverage Indicator_Import-Expor'!$C$7:$C$205,0))),"")</f>
        <v/>
      </c>
      <c r="F45" s="1289" t="str">
        <f>IFERROR(IF(INDEX('Coverage Indicator_Import-Expor'!L$7:L$205,MATCH($B45,'Coverage Indicator_Import-Expor'!$C$7:$C$205,0))="","",INDEX('Coverage Indicator_Import-Expor'!L$7:L$205,MATCH($B45,'Coverage Indicator_Import-Expor'!$C$7:$C$205,0))),"")</f>
        <v/>
      </c>
      <c r="G45" s="1079" t="str">
        <f>IFERROR(IF(INDEX('Coverage Indicator_Import-Expor'!AR$7:AR$205,MATCH($B45,'Coverage Indicator_Import-Expor'!$C$7:$C$205,0))="","",INDEX('Coverage Indicator_Import-Expor'!AR$7:AR$205,MATCH($B45,'Coverage Indicator_Import-Expor'!$C$7:$C$205,0))),"")</f>
        <v/>
      </c>
      <c r="H45" s="1079" t="str">
        <f>IFERROR(IF(INDEX('Coverage Indicator_Import-Expor'!AS$7:AS$205,MATCH($B45,'Coverage Indicator_Import-Expor'!$C$7:$C$205,0))="","",INDEX('Coverage Indicator_Import-Expor'!AS$7:AS$205,MATCH($B45,'Coverage Indicator_Import-Expor'!$C$7:$C$205,0))),"")</f>
        <v/>
      </c>
      <c r="I45" s="1080" t="str">
        <f>IFERROR(IF(INDEX('Coverage Indicator_Import-Expor'!N$7:N$205,MATCH($B45,'Coverage Indicator_Import-Expor'!$C$7:$C$205,0))="","",INDEX('Coverage Indicator_Import-Expor'!N$7:N$205,MATCH($B45,'Coverage Indicator_Import-Expor'!$C$7:$C$205,0))),"")</f>
        <v/>
      </c>
      <c r="J45" s="1080" t="str">
        <f>IFERROR(IF(INDEX('Coverage Indicator_Import-Expor'!O$7:O$205,MATCH($B45,'Coverage Indicator_Import-Expor'!$C$7:$C$205,0))="","",INDEX('Coverage Indicator_Import-Expor'!O$7:O$205,MATCH($B45,'Coverage Indicator_Import-Expor'!$C$7:$C$205,0))),"")</f>
        <v/>
      </c>
      <c r="K45" s="1081" t="str">
        <f>IFERROR(IF(INDEX('Coverage Indicator_Import-Expor'!P$7:P$205,MATCH($B45,'Coverage Indicator_Import-Expor'!$C$7:$C$205,0))="","",INDEX('Coverage Indicator_Import-Expor'!P$7:P$205,MATCH($B45,'Coverage Indicator_Import-Expor'!$C$7:$C$205,0))),"")</f>
        <v/>
      </c>
      <c r="L45" s="1079" t="str">
        <f>IFERROR(IF(INDEX('Coverage Indicator_Import-Expor'!Q$7:Q$205,MATCH($B45,'Coverage Indicator_Import-Expor'!$C$7:$C$205,0))="","",INDEX('Coverage Indicator_Import-Expor'!Q$7:Q$205,MATCH($B45,'Coverage Indicator_Import-Expor'!$C$7:$C$205,0))),"")</f>
        <v/>
      </c>
      <c r="M45" s="1289" t="str">
        <f>IFERROR(IF(INDEX('Coverage Indicator_Import-Expor'!R$7:R$205,MATCH($B45,'Coverage Indicator_Import-Expor'!$C$7:$C$205,0))="","",INDEX('Coverage Indicator_Import-Expor'!R$7:R$205,MATCH($B45,'Coverage Indicator_Import-Expor'!$C$7:$C$205,0))),"")</f>
        <v/>
      </c>
      <c r="N45" s="1080" t="str">
        <f>IFERROR(IF(INDEX('Coverage Indicator_Import-Expor'!S$7:S$205,MATCH($B45,'Coverage Indicator_Import-Expor'!$C$7:$C$205,0))="","",INDEX('Coverage Indicator_Import-Expor'!S$7:S$205,MATCH($B45,'Coverage Indicator_Import-Expor'!$C$7:$C$205,0))),"")</f>
        <v/>
      </c>
      <c r="O45" s="1080" t="str">
        <f>IFERROR(IF(INDEX('Coverage Indicator_Import-Expor'!T$7:T$205,MATCH($B45,'Coverage Indicator_Import-Expor'!$C$7:$C$205,0))="","",INDEX('Coverage Indicator_Import-Expor'!T$7:T$205,MATCH($B45,'Coverage Indicator_Import-Expor'!$C$7:$C$205,0))),"")</f>
        <v/>
      </c>
      <c r="P45" s="1081" t="str">
        <f>IFERROR(IF(INDEX('Coverage Indicator_Import-Expor'!U$7:U$205,MATCH($B45,'Coverage Indicator_Import-Expor'!$C$7:$C$205,0))="","",INDEX('Coverage Indicator_Import-Expor'!U$7:U$205,MATCH($B45,'Coverage Indicator_Import-Expor'!$C$7:$C$205,0))),"")</f>
        <v/>
      </c>
      <c r="Q45" s="1082"/>
      <c r="R45" s="1082"/>
      <c r="S45" s="1083" t="str">
        <f t="shared" si="6"/>
        <v/>
      </c>
      <c r="T45" s="1084"/>
      <c r="U45" s="1287" t="str">
        <f t="shared" si="7"/>
        <v xml:space="preserve"> </v>
      </c>
      <c r="V45" s="1084"/>
      <c r="W45" s="1085" t="str">
        <f t="shared" si="8"/>
        <v>No Results Reported</v>
      </c>
      <c r="X45" s="1082"/>
      <c r="Y45" s="1082"/>
      <c r="Z45" s="1083" t="str">
        <f t="shared" si="9"/>
        <v/>
      </c>
      <c r="AA45" s="1084"/>
      <c r="AB45" s="1287" t="str">
        <f t="shared" si="10"/>
        <v xml:space="preserve"> </v>
      </c>
      <c r="AC45" s="1084"/>
      <c r="AD45" s="1084"/>
      <c r="AE45" s="1085" t="str">
        <f t="shared" si="11"/>
        <v>No Results Reported</v>
      </c>
      <c r="AF45" s="1082"/>
      <c r="AG45" s="1082"/>
      <c r="AH45" s="1083" t="str">
        <f t="shared" si="12"/>
        <v/>
      </c>
      <c r="AI45" s="1287" t="str">
        <f t="shared" si="13"/>
        <v xml:space="preserve"> </v>
      </c>
      <c r="AJ45" s="1084"/>
      <c r="AK45" s="1087" t="str">
        <f t="shared" si="14"/>
        <v>No Results Reported</v>
      </c>
    </row>
    <row r="46" spans="1:37" ht="60" customHeight="1" x14ac:dyDescent="0.2">
      <c r="A46" s="777">
        <f t="shared" si="4"/>
        <v>36</v>
      </c>
      <c r="B46" s="778" t="str">
        <f t="shared" si="5"/>
        <v>Coverage36</v>
      </c>
      <c r="C46" s="1086" t="str">
        <f>IFERROR(INDEX('Coverage Indicator_Import-Expor'!$D$7:$D$205,MATCH(B46,'Coverage Indicator_Import-Expor'!$C$7:$C$205,0)),"")</f>
        <v/>
      </c>
      <c r="D46" s="1289" t="str">
        <f>IFERROR(INDEX('Coverage Indicator_Import-Expor'!$E$7:$E$205,MATCH(B46,'Coverage Indicator_Import-Expor'!$C$7:$C$205,0)),"")</f>
        <v/>
      </c>
      <c r="E46" s="1289" t="str">
        <f>IFERROR(IF(INDEX('Coverage Indicator_Import-Expor'!K$7:K$205,MATCH($B46,'Coverage Indicator_Import-Expor'!$C$7:$C$205,0))="","",INDEX('Coverage Indicator_Import-Expor'!K$7:K$205,MATCH($B46,'Coverage Indicator_Import-Expor'!$C$7:$C$205,0))),"")</f>
        <v/>
      </c>
      <c r="F46" s="1289" t="str">
        <f>IFERROR(IF(INDEX('Coverage Indicator_Import-Expor'!L$7:L$205,MATCH($B46,'Coverage Indicator_Import-Expor'!$C$7:$C$205,0))="","",INDEX('Coverage Indicator_Import-Expor'!L$7:L$205,MATCH($B46,'Coverage Indicator_Import-Expor'!$C$7:$C$205,0))),"")</f>
        <v/>
      </c>
      <c r="G46" s="1079" t="str">
        <f>IFERROR(IF(INDEX('Coverage Indicator_Import-Expor'!AR$7:AR$205,MATCH($B46,'Coverage Indicator_Import-Expor'!$C$7:$C$205,0))="","",INDEX('Coverage Indicator_Import-Expor'!AR$7:AR$205,MATCH($B46,'Coverage Indicator_Import-Expor'!$C$7:$C$205,0))),"")</f>
        <v/>
      </c>
      <c r="H46" s="1079" t="str">
        <f>IFERROR(IF(INDEX('Coverage Indicator_Import-Expor'!AS$7:AS$205,MATCH($B46,'Coverage Indicator_Import-Expor'!$C$7:$C$205,0))="","",INDEX('Coverage Indicator_Import-Expor'!AS$7:AS$205,MATCH($B46,'Coverage Indicator_Import-Expor'!$C$7:$C$205,0))),"")</f>
        <v/>
      </c>
      <c r="I46" s="1080" t="str">
        <f>IFERROR(IF(INDEX('Coverage Indicator_Import-Expor'!N$7:N$205,MATCH($B46,'Coverage Indicator_Import-Expor'!$C$7:$C$205,0))="","",INDEX('Coverage Indicator_Import-Expor'!N$7:N$205,MATCH($B46,'Coverage Indicator_Import-Expor'!$C$7:$C$205,0))),"")</f>
        <v/>
      </c>
      <c r="J46" s="1080" t="str">
        <f>IFERROR(IF(INDEX('Coverage Indicator_Import-Expor'!O$7:O$205,MATCH($B46,'Coverage Indicator_Import-Expor'!$C$7:$C$205,0))="","",INDEX('Coverage Indicator_Import-Expor'!O$7:O$205,MATCH($B46,'Coverage Indicator_Import-Expor'!$C$7:$C$205,0))),"")</f>
        <v/>
      </c>
      <c r="K46" s="1081" t="str">
        <f>IFERROR(IF(INDEX('Coverage Indicator_Import-Expor'!P$7:P$205,MATCH($B46,'Coverage Indicator_Import-Expor'!$C$7:$C$205,0))="","",INDEX('Coverage Indicator_Import-Expor'!P$7:P$205,MATCH($B46,'Coverage Indicator_Import-Expor'!$C$7:$C$205,0))),"")</f>
        <v/>
      </c>
      <c r="L46" s="1079" t="str">
        <f>IFERROR(IF(INDEX('Coverage Indicator_Import-Expor'!Q$7:Q$205,MATCH($B46,'Coverage Indicator_Import-Expor'!$C$7:$C$205,0))="","",INDEX('Coverage Indicator_Import-Expor'!Q$7:Q$205,MATCH($B46,'Coverage Indicator_Import-Expor'!$C$7:$C$205,0))),"")</f>
        <v/>
      </c>
      <c r="M46" s="1289" t="str">
        <f>IFERROR(IF(INDEX('Coverage Indicator_Import-Expor'!R$7:R$205,MATCH($B46,'Coverage Indicator_Import-Expor'!$C$7:$C$205,0))="","",INDEX('Coverage Indicator_Import-Expor'!R$7:R$205,MATCH($B46,'Coverage Indicator_Import-Expor'!$C$7:$C$205,0))),"")</f>
        <v/>
      </c>
      <c r="N46" s="1080" t="str">
        <f>IFERROR(IF(INDEX('Coverage Indicator_Import-Expor'!S$7:S$205,MATCH($B46,'Coverage Indicator_Import-Expor'!$C$7:$C$205,0))="","",INDEX('Coverage Indicator_Import-Expor'!S$7:S$205,MATCH($B46,'Coverage Indicator_Import-Expor'!$C$7:$C$205,0))),"")</f>
        <v/>
      </c>
      <c r="O46" s="1080" t="str">
        <f>IFERROR(IF(INDEX('Coverage Indicator_Import-Expor'!T$7:T$205,MATCH($B46,'Coverage Indicator_Import-Expor'!$C$7:$C$205,0))="","",INDEX('Coverage Indicator_Import-Expor'!T$7:T$205,MATCH($B46,'Coverage Indicator_Import-Expor'!$C$7:$C$205,0))),"")</f>
        <v/>
      </c>
      <c r="P46" s="1081" t="str">
        <f>IFERROR(IF(INDEX('Coverage Indicator_Import-Expor'!U$7:U$205,MATCH($B46,'Coverage Indicator_Import-Expor'!$C$7:$C$205,0))="","",INDEX('Coverage Indicator_Import-Expor'!U$7:U$205,MATCH($B46,'Coverage Indicator_Import-Expor'!$C$7:$C$205,0))),"")</f>
        <v/>
      </c>
      <c r="Q46" s="1082"/>
      <c r="R46" s="1082"/>
      <c r="S46" s="1083" t="str">
        <f t="shared" si="6"/>
        <v/>
      </c>
      <c r="T46" s="1084"/>
      <c r="U46" s="1287" t="str">
        <f t="shared" si="7"/>
        <v xml:space="preserve"> </v>
      </c>
      <c r="V46" s="1084"/>
      <c r="W46" s="1085" t="str">
        <f t="shared" si="8"/>
        <v>No Results Reported</v>
      </c>
      <c r="X46" s="1082"/>
      <c r="Y46" s="1082"/>
      <c r="Z46" s="1083" t="str">
        <f t="shared" si="9"/>
        <v/>
      </c>
      <c r="AA46" s="1084"/>
      <c r="AB46" s="1287" t="str">
        <f t="shared" si="10"/>
        <v xml:space="preserve"> </v>
      </c>
      <c r="AC46" s="1084"/>
      <c r="AD46" s="1084"/>
      <c r="AE46" s="1085" t="str">
        <f t="shared" si="11"/>
        <v>No Results Reported</v>
      </c>
      <c r="AF46" s="1082"/>
      <c r="AG46" s="1082"/>
      <c r="AH46" s="1083" t="str">
        <f t="shared" si="12"/>
        <v/>
      </c>
      <c r="AI46" s="1287" t="str">
        <f t="shared" si="13"/>
        <v xml:space="preserve"> </v>
      </c>
      <c r="AJ46" s="1084"/>
      <c r="AK46" s="1087" t="str">
        <f t="shared" si="14"/>
        <v>No Results Reported</v>
      </c>
    </row>
    <row r="47" spans="1:37" ht="60" customHeight="1" x14ac:dyDescent="0.2">
      <c r="A47" s="777">
        <f t="shared" si="4"/>
        <v>37</v>
      </c>
      <c r="B47" s="778" t="str">
        <f t="shared" si="5"/>
        <v>Coverage37</v>
      </c>
      <c r="C47" s="1086" t="str">
        <f>IFERROR(INDEX('Coverage Indicator_Import-Expor'!$D$7:$D$205,MATCH(B47,'Coverage Indicator_Import-Expor'!$C$7:$C$205,0)),"")</f>
        <v/>
      </c>
      <c r="D47" s="1289" t="str">
        <f>IFERROR(INDEX('Coverage Indicator_Import-Expor'!$E$7:$E$205,MATCH(B47,'Coverage Indicator_Import-Expor'!$C$7:$C$205,0)),"")</f>
        <v/>
      </c>
      <c r="E47" s="1289" t="str">
        <f>IFERROR(IF(INDEX('Coverage Indicator_Import-Expor'!K$7:K$205,MATCH($B47,'Coverage Indicator_Import-Expor'!$C$7:$C$205,0))="","",INDEX('Coverage Indicator_Import-Expor'!K$7:K$205,MATCH($B47,'Coverage Indicator_Import-Expor'!$C$7:$C$205,0))),"")</f>
        <v/>
      </c>
      <c r="F47" s="1289" t="str">
        <f>IFERROR(IF(INDEX('Coverage Indicator_Import-Expor'!L$7:L$205,MATCH($B47,'Coverage Indicator_Import-Expor'!$C$7:$C$205,0))="","",INDEX('Coverage Indicator_Import-Expor'!L$7:L$205,MATCH($B47,'Coverage Indicator_Import-Expor'!$C$7:$C$205,0))),"")</f>
        <v/>
      </c>
      <c r="G47" s="1079" t="str">
        <f>IFERROR(IF(INDEX('Coverage Indicator_Import-Expor'!AR$7:AR$205,MATCH($B47,'Coverage Indicator_Import-Expor'!$C$7:$C$205,0))="","",INDEX('Coverage Indicator_Import-Expor'!AR$7:AR$205,MATCH($B47,'Coverage Indicator_Import-Expor'!$C$7:$C$205,0))),"")</f>
        <v/>
      </c>
      <c r="H47" s="1079" t="str">
        <f>IFERROR(IF(INDEX('Coverage Indicator_Import-Expor'!AS$7:AS$205,MATCH($B47,'Coverage Indicator_Import-Expor'!$C$7:$C$205,0))="","",INDEX('Coverage Indicator_Import-Expor'!AS$7:AS$205,MATCH($B47,'Coverage Indicator_Import-Expor'!$C$7:$C$205,0))),"")</f>
        <v/>
      </c>
      <c r="I47" s="1080" t="str">
        <f>IFERROR(IF(INDEX('Coverage Indicator_Import-Expor'!N$7:N$205,MATCH($B47,'Coverage Indicator_Import-Expor'!$C$7:$C$205,0))="","",INDEX('Coverage Indicator_Import-Expor'!N$7:N$205,MATCH($B47,'Coverage Indicator_Import-Expor'!$C$7:$C$205,0))),"")</f>
        <v/>
      </c>
      <c r="J47" s="1080" t="str">
        <f>IFERROR(IF(INDEX('Coverage Indicator_Import-Expor'!O$7:O$205,MATCH($B47,'Coverage Indicator_Import-Expor'!$C$7:$C$205,0))="","",INDEX('Coverage Indicator_Import-Expor'!O$7:O$205,MATCH($B47,'Coverage Indicator_Import-Expor'!$C$7:$C$205,0))),"")</f>
        <v/>
      </c>
      <c r="K47" s="1081" t="str">
        <f>IFERROR(IF(INDEX('Coverage Indicator_Import-Expor'!P$7:P$205,MATCH($B47,'Coverage Indicator_Import-Expor'!$C$7:$C$205,0))="","",INDEX('Coverage Indicator_Import-Expor'!P$7:P$205,MATCH($B47,'Coverage Indicator_Import-Expor'!$C$7:$C$205,0))),"")</f>
        <v/>
      </c>
      <c r="L47" s="1079" t="str">
        <f>IFERROR(IF(INDEX('Coverage Indicator_Import-Expor'!Q$7:Q$205,MATCH($B47,'Coverage Indicator_Import-Expor'!$C$7:$C$205,0))="","",INDEX('Coverage Indicator_Import-Expor'!Q$7:Q$205,MATCH($B47,'Coverage Indicator_Import-Expor'!$C$7:$C$205,0))),"")</f>
        <v/>
      </c>
      <c r="M47" s="1289" t="str">
        <f>IFERROR(IF(INDEX('Coverage Indicator_Import-Expor'!R$7:R$205,MATCH($B47,'Coverage Indicator_Import-Expor'!$C$7:$C$205,0))="","",INDEX('Coverage Indicator_Import-Expor'!R$7:R$205,MATCH($B47,'Coverage Indicator_Import-Expor'!$C$7:$C$205,0))),"")</f>
        <v/>
      </c>
      <c r="N47" s="1080" t="str">
        <f>IFERROR(IF(INDEX('Coverage Indicator_Import-Expor'!S$7:S$205,MATCH($B47,'Coverage Indicator_Import-Expor'!$C$7:$C$205,0))="","",INDEX('Coverage Indicator_Import-Expor'!S$7:S$205,MATCH($B47,'Coverage Indicator_Import-Expor'!$C$7:$C$205,0))),"")</f>
        <v/>
      </c>
      <c r="O47" s="1080" t="str">
        <f>IFERROR(IF(INDEX('Coverage Indicator_Import-Expor'!T$7:T$205,MATCH($B47,'Coverage Indicator_Import-Expor'!$C$7:$C$205,0))="","",INDEX('Coverage Indicator_Import-Expor'!T$7:T$205,MATCH($B47,'Coverage Indicator_Import-Expor'!$C$7:$C$205,0))),"")</f>
        <v/>
      </c>
      <c r="P47" s="1081" t="str">
        <f>IFERROR(IF(INDEX('Coverage Indicator_Import-Expor'!U$7:U$205,MATCH($B47,'Coverage Indicator_Import-Expor'!$C$7:$C$205,0))="","",INDEX('Coverage Indicator_Import-Expor'!U$7:U$205,MATCH($B47,'Coverage Indicator_Import-Expor'!$C$7:$C$205,0))),"")</f>
        <v/>
      </c>
      <c r="Q47" s="1082"/>
      <c r="R47" s="1082"/>
      <c r="S47" s="1083" t="str">
        <f t="shared" si="6"/>
        <v/>
      </c>
      <c r="T47" s="1084"/>
      <c r="U47" s="1287" t="str">
        <f t="shared" si="7"/>
        <v xml:space="preserve"> </v>
      </c>
      <c r="V47" s="1084"/>
      <c r="W47" s="1085" t="str">
        <f t="shared" si="8"/>
        <v>No Results Reported</v>
      </c>
      <c r="X47" s="1082"/>
      <c r="Y47" s="1082"/>
      <c r="Z47" s="1083" t="str">
        <f t="shared" si="9"/>
        <v/>
      </c>
      <c r="AA47" s="1084"/>
      <c r="AB47" s="1287" t="str">
        <f t="shared" si="10"/>
        <v xml:space="preserve"> </v>
      </c>
      <c r="AC47" s="1084"/>
      <c r="AD47" s="1084"/>
      <c r="AE47" s="1085" t="str">
        <f t="shared" si="11"/>
        <v>No Results Reported</v>
      </c>
      <c r="AF47" s="1082"/>
      <c r="AG47" s="1082"/>
      <c r="AH47" s="1083" t="str">
        <f t="shared" si="12"/>
        <v/>
      </c>
      <c r="AI47" s="1287" t="str">
        <f t="shared" si="13"/>
        <v xml:space="preserve"> </v>
      </c>
      <c r="AJ47" s="1084"/>
      <c r="AK47" s="1087" t="str">
        <f t="shared" si="14"/>
        <v>No Results Reported</v>
      </c>
    </row>
    <row r="48" spans="1:37" ht="60" customHeight="1" x14ac:dyDescent="0.2">
      <c r="A48" s="777">
        <f t="shared" si="4"/>
        <v>38</v>
      </c>
      <c r="B48" s="778" t="str">
        <f t="shared" si="5"/>
        <v>Coverage38</v>
      </c>
      <c r="C48" s="1086" t="str">
        <f>IFERROR(INDEX('Coverage Indicator_Import-Expor'!$D$7:$D$205,MATCH(B48,'Coverage Indicator_Import-Expor'!$C$7:$C$205,0)),"")</f>
        <v/>
      </c>
      <c r="D48" s="1289" t="str">
        <f>IFERROR(INDEX('Coverage Indicator_Import-Expor'!$E$7:$E$205,MATCH(B48,'Coverage Indicator_Import-Expor'!$C$7:$C$205,0)),"")</f>
        <v/>
      </c>
      <c r="E48" s="1289" t="str">
        <f>IFERROR(IF(INDEX('Coverage Indicator_Import-Expor'!K$7:K$205,MATCH($B48,'Coverage Indicator_Import-Expor'!$C$7:$C$205,0))="","",INDEX('Coverage Indicator_Import-Expor'!K$7:K$205,MATCH($B48,'Coverage Indicator_Import-Expor'!$C$7:$C$205,0))),"")</f>
        <v/>
      </c>
      <c r="F48" s="1289" t="str">
        <f>IFERROR(IF(INDEX('Coverage Indicator_Import-Expor'!L$7:L$205,MATCH($B48,'Coverage Indicator_Import-Expor'!$C$7:$C$205,0))="","",INDEX('Coverage Indicator_Import-Expor'!L$7:L$205,MATCH($B48,'Coverage Indicator_Import-Expor'!$C$7:$C$205,0))),"")</f>
        <v/>
      </c>
      <c r="G48" s="1079" t="str">
        <f>IFERROR(IF(INDEX('Coverage Indicator_Import-Expor'!AR$7:AR$205,MATCH($B48,'Coverage Indicator_Import-Expor'!$C$7:$C$205,0))="","",INDEX('Coverage Indicator_Import-Expor'!AR$7:AR$205,MATCH($B48,'Coverage Indicator_Import-Expor'!$C$7:$C$205,0))),"")</f>
        <v/>
      </c>
      <c r="H48" s="1079" t="str">
        <f>IFERROR(IF(INDEX('Coverage Indicator_Import-Expor'!AS$7:AS$205,MATCH($B48,'Coverage Indicator_Import-Expor'!$C$7:$C$205,0))="","",INDEX('Coverage Indicator_Import-Expor'!AS$7:AS$205,MATCH($B48,'Coverage Indicator_Import-Expor'!$C$7:$C$205,0))),"")</f>
        <v/>
      </c>
      <c r="I48" s="1080" t="str">
        <f>IFERROR(IF(INDEX('Coverage Indicator_Import-Expor'!N$7:N$205,MATCH($B48,'Coverage Indicator_Import-Expor'!$C$7:$C$205,0))="","",INDEX('Coverage Indicator_Import-Expor'!N$7:N$205,MATCH($B48,'Coverage Indicator_Import-Expor'!$C$7:$C$205,0))),"")</f>
        <v/>
      </c>
      <c r="J48" s="1080" t="str">
        <f>IFERROR(IF(INDEX('Coverage Indicator_Import-Expor'!O$7:O$205,MATCH($B48,'Coverage Indicator_Import-Expor'!$C$7:$C$205,0))="","",INDEX('Coverage Indicator_Import-Expor'!O$7:O$205,MATCH($B48,'Coverage Indicator_Import-Expor'!$C$7:$C$205,0))),"")</f>
        <v/>
      </c>
      <c r="K48" s="1081" t="str">
        <f>IFERROR(IF(INDEX('Coverage Indicator_Import-Expor'!P$7:P$205,MATCH($B48,'Coverage Indicator_Import-Expor'!$C$7:$C$205,0))="","",INDEX('Coverage Indicator_Import-Expor'!P$7:P$205,MATCH($B48,'Coverage Indicator_Import-Expor'!$C$7:$C$205,0))),"")</f>
        <v/>
      </c>
      <c r="L48" s="1079" t="str">
        <f>IFERROR(IF(INDEX('Coverage Indicator_Import-Expor'!Q$7:Q$205,MATCH($B48,'Coverage Indicator_Import-Expor'!$C$7:$C$205,0))="","",INDEX('Coverage Indicator_Import-Expor'!Q$7:Q$205,MATCH($B48,'Coverage Indicator_Import-Expor'!$C$7:$C$205,0))),"")</f>
        <v/>
      </c>
      <c r="M48" s="1289" t="str">
        <f>IFERROR(IF(INDEX('Coverage Indicator_Import-Expor'!R$7:R$205,MATCH($B48,'Coverage Indicator_Import-Expor'!$C$7:$C$205,0))="","",INDEX('Coverage Indicator_Import-Expor'!R$7:R$205,MATCH($B48,'Coverage Indicator_Import-Expor'!$C$7:$C$205,0))),"")</f>
        <v/>
      </c>
      <c r="N48" s="1080" t="str">
        <f>IFERROR(IF(INDEX('Coverage Indicator_Import-Expor'!S$7:S$205,MATCH($B48,'Coverage Indicator_Import-Expor'!$C$7:$C$205,0))="","",INDEX('Coverage Indicator_Import-Expor'!S$7:S$205,MATCH($B48,'Coverage Indicator_Import-Expor'!$C$7:$C$205,0))),"")</f>
        <v/>
      </c>
      <c r="O48" s="1080" t="str">
        <f>IFERROR(IF(INDEX('Coverage Indicator_Import-Expor'!T$7:T$205,MATCH($B48,'Coverage Indicator_Import-Expor'!$C$7:$C$205,0))="","",INDEX('Coverage Indicator_Import-Expor'!T$7:T$205,MATCH($B48,'Coverage Indicator_Import-Expor'!$C$7:$C$205,0))),"")</f>
        <v/>
      </c>
      <c r="P48" s="1081" t="str">
        <f>IFERROR(IF(INDEX('Coverage Indicator_Import-Expor'!U$7:U$205,MATCH($B48,'Coverage Indicator_Import-Expor'!$C$7:$C$205,0))="","",INDEX('Coverage Indicator_Import-Expor'!U$7:U$205,MATCH($B48,'Coverage Indicator_Import-Expor'!$C$7:$C$205,0))),"")</f>
        <v/>
      </c>
      <c r="Q48" s="1082"/>
      <c r="R48" s="1082"/>
      <c r="S48" s="1083" t="str">
        <f t="shared" si="6"/>
        <v/>
      </c>
      <c r="T48" s="1084"/>
      <c r="U48" s="1287" t="str">
        <f t="shared" si="7"/>
        <v xml:space="preserve"> </v>
      </c>
      <c r="V48" s="1084"/>
      <c r="W48" s="1085" t="str">
        <f t="shared" si="8"/>
        <v>No Results Reported</v>
      </c>
      <c r="X48" s="1082"/>
      <c r="Y48" s="1082"/>
      <c r="Z48" s="1083" t="str">
        <f t="shared" si="9"/>
        <v/>
      </c>
      <c r="AA48" s="1084"/>
      <c r="AB48" s="1287" t="str">
        <f t="shared" si="10"/>
        <v xml:space="preserve"> </v>
      </c>
      <c r="AC48" s="1084"/>
      <c r="AD48" s="1084"/>
      <c r="AE48" s="1085" t="str">
        <f t="shared" si="11"/>
        <v>No Results Reported</v>
      </c>
      <c r="AF48" s="1082"/>
      <c r="AG48" s="1082"/>
      <c r="AH48" s="1083" t="str">
        <f t="shared" si="12"/>
        <v/>
      </c>
      <c r="AI48" s="1287" t="str">
        <f t="shared" si="13"/>
        <v xml:space="preserve"> </v>
      </c>
      <c r="AJ48" s="1084"/>
      <c r="AK48" s="1087" t="str">
        <f t="shared" si="14"/>
        <v>No Results Reported</v>
      </c>
    </row>
    <row r="49" spans="1:37" ht="60" customHeight="1" x14ac:dyDescent="0.2">
      <c r="A49" s="777">
        <f t="shared" si="4"/>
        <v>39</v>
      </c>
      <c r="B49" s="778" t="str">
        <f t="shared" si="5"/>
        <v>Coverage39</v>
      </c>
      <c r="C49" s="1086" t="str">
        <f>IFERROR(INDEX('Coverage Indicator_Import-Expor'!$D$7:$D$205,MATCH(B49,'Coverage Indicator_Import-Expor'!$C$7:$C$205,0)),"")</f>
        <v/>
      </c>
      <c r="D49" s="1289" t="str">
        <f>IFERROR(INDEX('Coverage Indicator_Import-Expor'!$E$7:$E$205,MATCH(B49,'Coverage Indicator_Import-Expor'!$C$7:$C$205,0)),"")</f>
        <v/>
      </c>
      <c r="E49" s="1289" t="str">
        <f>IFERROR(IF(INDEX('Coverage Indicator_Import-Expor'!K$7:K$205,MATCH($B49,'Coverage Indicator_Import-Expor'!$C$7:$C$205,0))="","",INDEX('Coverage Indicator_Import-Expor'!K$7:K$205,MATCH($B49,'Coverage Indicator_Import-Expor'!$C$7:$C$205,0))),"")</f>
        <v/>
      </c>
      <c r="F49" s="1289" t="str">
        <f>IFERROR(IF(INDEX('Coverage Indicator_Import-Expor'!L$7:L$205,MATCH($B49,'Coverage Indicator_Import-Expor'!$C$7:$C$205,0))="","",INDEX('Coverage Indicator_Import-Expor'!L$7:L$205,MATCH($B49,'Coverage Indicator_Import-Expor'!$C$7:$C$205,0))),"")</f>
        <v/>
      </c>
      <c r="G49" s="1079" t="str">
        <f>IFERROR(IF(INDEX('Coverage Indicator_Import-Expor'!AR$7:AR$205,MATCH($B49,'Coverage Indicator_Import-Expor'!$C$7:$C$205,0))="","",INDEX('Coverage Indicator_Import-Expor'!AR$7:AR$205,MATCH($B49,'Coverage Indicator_Import-Expor'!$C$7:$C$205,0))),"")</f>
        <v/>
      </c>
      <c r="H49" s="1079" t="str">
        <f>IFERROR(IF(INDEX('Coverage Indicator_Import-Expor'!AS$7:AS$205,MATCH($B49,'Coverage Indicator_Import-Expor'!$C$7:$C$205,0))="","",INDEX('Coverage Indicator_Import-Expor'!AS$7:AS$205,MATCH($B49,'Coverage Indicator_Import-Expor'!$C$7:$C$205,0))),"")</f>
        <v/>
      </c>
      <c r="I49" s="1080" t="str">
        <f>IFERROR(IF(INDEX('Coverage Indicator_Import-Expor'!N$7:N$205,MATCH($B49,'Coverage Indicator_Import-Expor'!$C$7:$C$205,0))="","",INDEX('Coverage Indicator_Import-Expor'!N$7:N$205,MATCH($B49,'Coverage Indicator_Import-Expor'!$C$7:$C$205,0))),"")</f>
        <v/>
      </c>
      <c r="J49" s="1080" t="str">
        <f>IFERROR(IF(INDEX('Coverage Indicator_Import-Expor'!O$7:O$205,MATCH($B49,'Coverage Indicator_Import-Expor'!$C$7:$C$205,0))="","",INDEX('Coverage Indicator_Import-Expor'!O$7:O$205,MATCH($B49,'Coverage Indicator_Import-Expor'!$C$7:$C$205,0))),"")</f>
        <v/>
      </c>
      <c r="K49" s="1081" t="str">
        <f>IFERROR(IF(INDEX('Coverage Indicator_Import-Expor'!P$7:P$205,MATCH($B49,'Coverage Indicator_Import-Expor'!$C$7:$C$205,0))="","",INDEX('Coverage Indicator_Import-Expor'!P$7:P$205,MATCH($B49,'Coverage Indicator_Import-Expor'!$C$7:$C$205,0))),"")</f>
        <v/>
      </c>
      <c r="L49" s="1079" t="str">
        <f>IFERROR(IF(INDEX('Coverage Indicator_Import-Expor'!Q$7:Q$205,MATCH($B49,'Coverage Indicator_Import-Expor'!$C$7:$C$205,0))="","",INDEX('Coverage Indicator_Import-Expor'!Q$7:Q$205,MATCH($B49,'Coverage Indicator_Import-Expor'!$C$7:$C$205,0))),"")</f>
        <v/>
      </c>
      <c r="M49" s="1289" t="str">
        <f>IFERROR(IF(INDEX('Coverage Indicator_Import-Expor'!R$7:R$205,MATCH($B49,'Coverage Indicator_Import-Expor'!$C$7:$C$205,0))="","",INDEX('Coverage Indicator_Import-Expor'!R$7:R$205,MATCH($B49,'Coverage Indicator_Import-Expor'!$C$7:$C$205,0))),"")</f>
        <v/>
      </c>
      <c r="N49" s="1080" t="str">
        <f>IFERROR(IF(INDEX('Coverage Indicator_Import-Expor'!S$7:S$205,MATCH($B49,'Coverage Indicator_Import-Expor'!$C$7:$C$205,0))="","",INDEX('Coverage Indicator_Import-Expor'!S$7:S$205,MATCH($B49,'Coverage Indicator_Import-Expor'!$C$7:$C$205,0))),"")</f>
        <v/>
      </c>
      <c r="O49" s="1080" t="str">
        <f>IFERROR(IF(INDEX('Coverage Indicator_Import-Expor'!T$7:T$205,MATCH($B49,'Coverage Indicator_Import-Expor'!$C$7:$C$205,0))="","",INDEX('Coverage Indicator_Import-Expor'!T$7:T$205,MATCH($B49,'Coverage Indicator_Import-Expor'!$C$7:$C$205,0))),"")</f>
        <v/>
      </c>
      <c r="P49" s="1081" t="str">
        <f>IFERROR(IF(INDEX('Coverage Indicator_Import-Expor'!U$7:U$205,MATCH($B49,'Coverage Indicator_Import-Expor'!$C$7:$C$205,0))="","",INDEX('Coverage Indicator_Import-Expor'!U$7:U$205,MATCH($B49,'Coverage Indicator_Import-Expor'!$C$7:$C$205,0))),"")</f>
        <v/>
      </c>
      <c r="Q49" s="1082"/>
      <c r="R49" s="1082"/>
      <c r="S49" s="1083" t="str">
        <f t="shared" si="6"/>
        <v/>
      </c>
      <c r="T49" s="1084"/>
      <c r="U49" s="1287" t="str">
        <f t="shared" si="7"/>
        <v xml:space="preserve"> </v>
      </c>
      <c r="V49" s="1084"/>
      <c r="W49" s="1085" t="str">
        <f t="shared" si="8"/>
        <v>No Results Reported</v>
      </c>
      <c r="X49" s="1082"/>
      <c r="Y49" s="1082"/>
      <c r="Z49" s="1083" t="str">
        <f t="shared" si="9"/>
        <v/>
      </c>
      <c r="AA49" s="1084"/>
      <c r="AB49" s="1287" t="str">
        <f t="shared" si="10"/>
        <v xml:space="preserve"> </v>
      </c>
      <c r="AC49" s="1084"/>
      <c r="AD49" s="1084"/>
      <c r="AE49" s="1085" t="str">
        <f t="shared" si="11"/>
        <v>No Results Reported</v>
      </c>
      <c r="AF49" s="1082"/>
      <c r="AG49" s="1082"/>
      <c r="AH49" s="1083" t="str">
        <f t="shared" si="12"/>
        <v/>
      </c>
      <c r="AI49" s="1287" t="str">
        <f t="shared" si="13"/>
        <v xml:space="preserve"> </v>
      </c>
      <c r="AJ49" s="1084"/>
      <c r="AK49" s="1087" t="str">
        <f t="shared" si="14"/>
        <v>No Results Reported</v>
      </c>
    </row>
    <row r="50" spans="1:37" ht="60" customHeight="1" x14ac:dyDescent="0.2">
      <c r="A50" s="777">
        <f t="shared" si="4"/>
        <v>40</v>
      </c>
      <c r="B50" s="778" t="str">
        <f t="shared" ref="B50:B100" si="15">"Coverage"&amp;A50</f>
        <v>Coverage40</v>
      </c>
      <c r="C50" s="1086" t="str">
        <f>IFERROR(INDEX('Coverage Indicator_Import-Expor'!$D$7:$D$205,MATCH(B50,'Coverage Indicator_Import-Expor'!$C$7:$C$205,0)),"")</f>
        <v/>
      </c>
      <c r="D50" s="1289" t="str">
        <f>IFERROR(INDEX('Coverage Indicator_Import-Expor'!$E$7:$E$205,MATCH(B50,'Coverage Indicator_Import-Expor'!$C$7:$C$205,0)),"")</f>
        <v/>
      </c>
      <c r="E50" s="1289" t="str">
        <f>IFERROR(IF(INDEX('Coverage Indicator_Import-Expor'!K$7:K$205,MATCH($B50,'Coverage Indicator_Import-Expor'!$C$7:$C$205,0))="","",INDEX('Coverage Indicator_Import-Expor'!K$7:K$205,MATCH($B50,'Coverage Indicator_Import-Expor'!$C$7:$C$205,0))),"")</f>
        <v/>
      </c>
      <c r="F50" s="1289" t="str">
        <f>IFERROR(IF(INDEX('Coverage Indicator_Import-Expor'!L$7:L$205,MATCH($B50,'Coverage Indicator_Import-Expor'!$C$7:$C$205,0))="","",INDEX('Coverage Indicator_Import-Expor'!L$7:L$205,MATCH($B50,'Coverage Indicator_Import-Expor'!$C$7:$C$205,0))),"")</f>
        <v/>
      </c>
      <c r="G50" s="1079" t="str">
        <f>IFERROR(IF(INDEX('Coverage Indicator_Import-Expor'!AR$7:AR$205,MATCH($B50,'Coverage Indicator_Import-Expor'!$C$7:$C$205,0))="","",INDEX('Coverage Indicator_Import-Expor'!AR$7:AR$205,MATCH($B50,'Coverage Indicator_Import-Expor'!$C$7:$C$205,0))),"")</f>
        <v/>
      </c>
      <c r="H50" s="1079" t="str">
        <f>IFERROR(IF(INDEX('Coverage Indicator_Import-Expor'!AS$7:AS$205,MATCH($B50,'Coverage Indicator_Import-Expor'!$C$7:$C$205,0))="","",INDEX('Coverage Indicator_Import-Expor'!AS$7:AS$205,MATCH($B50,'Coverage Indicator_Import-Expor'!$C$7:$C$205,0))),"")</f>
        <v/>
      </c>
      <c r="I50" s="1080" t="str">
        <f>IFERROR(IF(INDEX('Coverage Indicator_Import-Expor'!N$7:N$205,MATCH($B50,'Coverage Indicator_Import-Expor'!$C$7:$C$205,0))="","",INDEX('Coverage Indicator_Import-Expor'!N$7:N$205,MATCH($B50,'Coverage Indicator_Import-Expor'!$C$7:$C$205,0))),"")</f>
        <v/>
      </c>
      <c r="J50" s="1080" t="str">
        <f>IFERROR(IF(INDEX('Coverage Indicator_Import-Expor'!O$7:O$205,MATCH($B50,'Coverage Indicator_Import-Expor'!$C$7:$C$205,0))="","",INDEX('Coverage Indicator_Import-Expor'!O$7:O$205,MATCH($B50,'Coverage Indicator_Import-Expor'!$C$7:$C$205,0))),"")</f>
        <v/>
      </c>
      <c r="K50" s="1081" t="str">
        <f>IFERROR(IF(INDEX('Coverage Indicator_Import-Expor'!P$7:P$205,MATCH($B50,'Coverage Indicator_Import-Expor'!$C$7:$C$205,0))="","",INDEX('Coverage Indicator_Import-Expor'!P$7:P$205,MATCH($B50,'Coverage Indicator_Import-Expor'!$C$7:$C$205,0))),"")</f>
        <v/>
      </c>
      <c r="L50" s="1079" t="str">
        <f>IFERROR(IF(INDEX('Coverage Indicator_Import-Expor'!Q$7:Q$205,MATCH($B50,'Coverage Indicator_Import-Expor'!$C$7:$C$205,0))="","",INDEX('Coverage Indicator_Import-Expor'!Q$7:Q$205,MATCH($B50,'Coverage Indicator_Import-Expor'!$C$7:$C$205,0))),"")</f>
        <v/>
      </c>
      <c r="M50" s="1289" t="str">
        <f>IFERROR(IF(INDEX('Coverage Indicator_Import-Expor'!R$7:R$205,MATCH($B50,'Coverage Indicator_Import-Expor'!$C$7:$C$205,0))="","",INDEX('Coverage Indicator_Import-Expor'!R$7:R$205,MATCH($B50,'Coverage Indicator_Import-Expor'!$C$7:$C$205,0))),"")</f>
        <v/>
      </c>
      <c r="N50" s="1080" t="str">
        <f>IFERROR(IF(INDEX('Coverage Indicator_Import-Expor'!S$7:S$205,MATCH($B50,'Coverage Indicator_Import-Expor'!$C$7:$C$205,0))="","",INDEX('Coverage Indicator_Import-Expor'!S$7:S$205,MATCH($B50,'Coverage Indicator_Import-Expor'!$C$7:$C$205,0))),"")</f>
        <v/>
      </c>
      <c r="O50" s="1080" t="str">
        <f>IFERROR(IF(INDEX('Coverage Indicator_Import-Expor'!T$7:T$205,MATCH($B50,'Coverage Indicator_Import-Expor'!$C$7:$C$205,0))="","",INDEX('Coverage Indicator_Import-Expor'!T$7:T$205,MATCH($B50,'Coverage Indicator_Import-Expor'!$C$7:$C$205,0))),"")</f>
        <v/>
      </c>
      <c r="P50" s="1081" t="str">
        <f>IFERROR(IF(INDEX('Coverage Indicator_Import-Expor'!U$7:U$205,MATCH($B50,'Coverage Indicator_Import-Expor'!$C$7:$C$205,0))="","",INDEX('Coverage Indicator_Import-Expor'!U$7:U$205,MATCH($B50,'Coverage Indicator_Import-Expor'!$C$7:$C$205,0))),"")</f>
        <v/>
      </c>
      <c r="Q50" s="1082"/>
      <c r="R50" s="1082"/>
      <c r="S50" s="1083" t="str">
        <f t="shared" ref="S50:S100" si="16">IFERROR((Q50/R50)*100,"")</f>
        <v/>
      </c>
      <c r="T50" s="1084"/>
      <c r="U50" s="1287" t="str">
        <f t="shared" ref="U50:U100" si="17">IFERROR(IF(AND(N50&lt;&gt;"",O50="",Q50&lt;&gt;"",R50=""),IF((Q50/N50)&gt;120%,120%,(Q50/N50)),IF((S50/P50)&gt;120%,120%,(S50/P50)))," ")</f>
        <v xml:space="preserve"> </v>
      </c>
      <c r="V50" s="1084"/>
      <c r="W50" s="1085" t="str">
        <f t="shared" ref="W50:W100" si="18">IF(AND(Q50="",R50="",S50=""),"No Results Reported",IF(AND(N50&lt;&gt;"",O50="",P50="",OR(R50&lt;&gt;"",S50&lt;&gt;"")),"Target contains only a numerator. Please Report only a numerator for the result","Continue"))</f>
        <v>No Results Reported</v>
      </c>
      <c r="X50" s="1082"/>
      <c r="Y50" s="1082"/>
      <c r="Z50" s="1083" t="str">
        <f t="shared" ref="Z50:Z100" si="19">IFERROR((X50/Y50)*100,"")</f>
        <v/>
      </c>
      <c r="AA50" s="1084"/>
      <c r="AB50" s="1287" t="str">
        <f t="shared" ref="AB50:AB100" si="20">IFERROR(IF(AND(N50&lt;&gt;"",O50="",X50&lt;&gt;"",Y50=""),IF((X50/N50)&gt;120%,120%,(X50/N50)),IF((Z50/P50)&gt;120%,120%,(Z50/P50)))," ")</f>
        <v xml:space="preserve"> </v>
      </c>
      <c r="AC50" s="1084"/>
      <c r="AD50" s="1084"/>
      <c r="AE50" s="1085" t="str">
        <f t="shared" ref="AE50:AE100" si="21">IF(AND(X50="",Y50="",Z50=""),"No Results Reported",IF(AND(Q50&lt;&gt;"",R50="",S50="",OR(Y50&lt;&gt;"",Z50&lt;&gt;"")),"Target contains only a numerator. Please Report only a numerator for the result","Continue"))</f>
        <v>No Results Reported</v>
      </c>
      <c r="AF50" s="1082"/>
      <c r="AG50" s="1082"/>
      <c r="AH50" s="1083" t="str">
        <f t="shared" ref="AH50:AH100" si="22">IFERROR((AF50/AG50)*100,"")</f>
        <v/>
      </c>
      <c r="AI50" s="1287" t="str">
        <f t="shared" ref="AI50:AI100" si="23">IFERROR(IF(AND(N50&lt;&gt;"",O50="",AF50&lt;&gt;"",AG50=""),IF((AF50/N50)&gt;120%,120%,(AF50/N50)),IF((AH50/P50)&gt;120%,120%,(AH50/P50)))," ")</f>
        <v xml:space="preserve"> </v>
      </c>
      <c r="AJ50" s="1084"/>
      <c r="AK50" s="1087" t="str">
        <f t="shared" ref="AK50:AK100" si="24">IF(AND(AF50="",AG50="",AH50=""),"No Results Reported",IF(AND(I50&lt;&gt;"",J50="",K50="",OR(AG50&lt;&gt;"",AH50&lt;&gt;"")),"Target contains only a numerator. Please Report only a numerator for the result","Continue"))</f>
        <v>No Results Reported</v>
      </c>
    </row>
    <row r="51" spans="1:37" ht="60" customHeight="1" x14ac:dyDescent="0.2">
      <c r="A51" s="777">
        <f t="shared" si="4"/>
        <v>41</v>
      </c>
      <c r="B51" s="778" t="str">
        <f t="shared" si="15"/>
        <v>Coverage41</v>
      </c>
      <c r="C51" s="1086" t="str">
        <f>IFERROR(INDEX('Coverage Indicator_Import-Expor'!$D$7:$D$205,MATCH(B51,'Coverage Indicator_Import-Expor'!$C$7:$C$205,0)),"")</f>
        <v/>
      </c>
      <c r="D51" s="1289" t="str">
        <f>IFERROR(INDEX('Coverage Indicator_Import-Expor'!$E$7:$E$205,MATCH(B51,'Coverage Indicator_Import-Expor'!$C$7:$C$205,0)),"")</f>
        <v/>
      </c>
      <c r="E51" s="1289" t="str">
        <f>IFERROR(IF(INDEX('Coverage Indicator_Import-Expor'!K$7:K$205,MATCH($B51,'Coverage Indicator_Import-Expor'!$C$7:$C$205,0))="","",INDEX('Coverage Indicator_Import-Expor'!K$7:K$205,MATCH($B51,'Coverage Indicator_Import-Expor'!$C$7:$C$205,0))),"")</f>
        <v/>
      </c>
      <c r="F51" s="1289" t="str">
        <f>IFERROR(IF(INDEX('Coverage Indicator_Import-Expor'!L$7:L$205,MATCH($B51,'Coverage Indicator_Import-Expor'!$C$7:$C$205,0))="","",INDEX('Coverage Indicator_Import-Expor'!L$7:L$205,MATCH($B51,'Coverage Indicator_Import-Expor'!$C$7:$C$205,0))),"")</f>
        <v/>
      </c>
      <c r="G51" s="1079" t="str">
        <f>IFERROR(IF(INDEX('Coverage Indicator_Import-Expor'!AR$7:AR$205,MATCH($B51,'Coverage Indicator_Import-Expor'!$C$7:$C$205,0))="","",INDEX('Coverage Indicator_Import-Expor'!AR$7:AR$205,MATCH($B51,'Coverage Indicator_Import-Expor'!$C$7:$C$205,0))),"")</f>
        <v/>
      </c>
      <c r="H51" s="1079" t="str">
        <f>IFERROR(IF(INDEX('Coverage Indicator_Import-Expor'!AS$7:AS$205,MATCH($B51,'Coverage Indicator_Import-Expor'!$C$7:$C$205,0))="","",INDEX('Coverage Indicator_Import-Expor'!AS$7:AS$205,MATCH($B51,'Coverage Indicator_Import-Expor'!$C$7:$C$205,0))),"")</f>
        <v/>
      </c>
      <c r="I51" s="1080" t="str">
        <f>IFERROR(IF(INDEX('Coverage Indicator_Import-Expor'!N$7:N$205,MATCH($B51,'Coverage Indicator_Import-Expor'!$C$7:$C$205,0))="","",INDEX('Coverage Indicator_Import-Expor'!N$7:N$205,MATCH($B51,'Coverage Indicator_Import-Expor'!$C$7:$C$205,0))),"")</f>
        <v/>
      </c>
      <c r="J51" s="1080" t="str">
        <f>IFERROR(IF(INDEX('Coverage Indicator_Import-Expor'!O$7:O$205,MATCH($B51,'Coverage Indicator_Import-Expor'!$C$7:$C$205,0))="","",INDEX('Coverage Indicator_Import-Expor'!O$7:O$205,MATCH($B51,'Coverage Indicator_Import-Expor'!$C$7:$C$205,0))),"")</f>
        <v/>
      </c>
      <c r="K51" s="1081" t="str">
        <f>IFERROR(IF(INDEX('Coverage Indicator_Import-Expor'!P$7:P$205,MATCH($B51,'Coverage Indicator_Import-Expor'!$C$7:$C$205,0))="","",INDEX('Coverage Indicator_Import-Expor'!P$7:P$205,MATCH($B51,'Coverage Indicator_Import-Expor'!$C$7:$C$205,0))),"")</f>
        <v/>
      </c>
      <c r="L51" s="1079" t="str">
        <f>IFERROR(IF(INDEX('Coverage Indicator_Import-Expor'!Q$7:Q$205,MATCH($B51,'Coverage Indicator_Import-Expor'!$C$7:$C$205,0))="","",INDEX('Coverage Indicator_Import-Expor'!Q$7:Q$205,MATCH($B51,'Coverage Indicator_Import-Expor'!$C$7:$C$205,0))),"")</f>
        <v/>
      </c>
      <c r="M51" s="1289" t="str">
        <f>IFERROR(IF(INDEX('Coverage Indicator_Import-Expor'!R$7:R$205,MATCH($B51,'Coverage Indicator_Import-Expor'!$C$7:$C$205,0))="","",INDEX('Coverage Indicator_Import-Expor'!R$7:R$205,MATCH($B51,'Coverage Indicator_Import-Expor'!$C$7:$C$205,0))),"")</f>
        <v/>
      </c>
      <c r="N51" s="1080" t="str">
        <f>IFERROR(IF(INDEX('Coverage Indicator_Import-Expor'!S$7:S$205,MATCH($B51,'Coverage Indicator_Import-Expor'!$C$7:$C$205,0))="","",INDEX('Coverage Indicator_Import-Expor'!S$7:S$205,MATCH($B51,'Coverage Indicator_Import-Expor'!$C$7:$C$205,0))),"")</f>
        <v/>
      </c>
      <c r="O51" s="1080" t="str">
        <f>IFERROR(IF(INDEX('Coverage Indicator_Import-Expor'!T$7:T$205,MATCH($B51,'Coverage Indicator_Import-Expor'!$C$7:$C$205,0))="","",INDEX('Coverage Indicator_Import-Expor'!T$7:T$205,MATCH($B51,'Coverage Indicator_Import-Expor'!$C$7:$C$205,0))),"")</f>
        <v/>
      </c>
      <c r="P51" s="1081" t="str">
        <f>IFERROR(IF(INDEX('Coverage Indicator_Import-Expor'!U$7:U$205,MATCH($B51,'Coverage Indicator_Import-Expor'!$C$7:$C$205,0))="","",INDEX('Coverage Indicator_Import-Expor'!U$7:U$205,MATCH($B51,'Coverage Indicator_Import-Expor'!$C$7:$C$205,0))),"")</f>
        <v/>
      </c>
      <c r="Q51" s="1082"/>
      <c r="R51" s="1082"/>
      <c r="S51" s="1083" t="str">
        <f t="shared" si="16"/>
        <v/>
      </c>
      <c r="T51" s="1084"/>
      <c r="U51" s="1287" t="str">
        <f t="shared" si="17"/>
        <v xml:space="preserve"> </v>
      </c>
      <c r="V51" s="1084"/>
      <c r="W51" s="1085" t="str">
        <f t="shared" si="18"/>
        <v>No Results Reported</v>
      </c>
      <c r="X51" s="1082"/>
      <c r="Y51" s="1082"/>
      <c r="Z51" s="1083" t="str">
        <f t="shared" si="19"/>
        <v/>
      </c>
      <c r="AA51" s="1084"/>
      <c r="AB51" s="1287" t="str">
        <f t="shared" si="20"/>
        <v xml:space="preserve"> </v>
      </c>
      <c r="AC51" s="1084"/>
      <c r="AD51" s="1084"/>
      <c r="AE51" s="1085" t="str">
        <f t="shared" si="21"/>
        <v>No Results Reported</v>
      </c>
      <c r="AF51" s="1082"/>
      <c r="AG51" s="1082"/>
      <c r="AH51" s="1083" t="str">
        <f t="shared" si="22"/>
        <v/>
      </c>
      <c r="AI51" s="1287" t="str">
        <f t="shared" si="23"/>
        <v xml:space="preserve"> </v>
      </c>
      <c r="AJ51" s="1084"/>
      <c r="AK51" s="1087" t="str">
        <f t="shared" si="24"/>
        <v>No Results Reported</v>
      </c>
    </row>
    <row r="52" spans="1:37" x14ac:dyDescent="0.2">
      <c r="A52" s="777">
        <f t="shared" si="4"/>
        <v>42</v>
      </c>
      <c r="B52" s="778" t="str">
        <f t="shared" si="15"/>
        <v>Coverage42</v>
      </c>
      <c r="C52" s="1086" t="str">
        <f>IFERROR(INDEX('Coverage Indicator_Import-Expor'!$D$7:$D$205,MATCH(B52,'Coverage Indicator_Import-Expor'!$C$7:$C$205,0)),"")</f>
        <v/>
      </c>
      <c r="D52" s="1289" t="str">
        <f>IFERROR(INDEX('Coverage Indicator_Import-Expor'!$E$7:$E$205,MATCH(B52,'Coverage Indicator_Import-Expor'!$C$7:$C$205,0)),"")</f>
        <v/>
      </c>
      <c r="E52" s="1289" t="str">
        <f>IFERROR(IF(INDEX('Coverage Indicator_Import-Expor'!K$7:K$205,MATCH($B52,'Coverage Indicator_Import-Expor'!$C$7:$C$205,0))="","",INDEX('Coverage Indicator_Import-Expor'!K$7:K$205,MATCH($B52,'Coverage Indicator_Import-Expor'!$C$7:$C$205,0))),"")</f>
        <v/>
      </c>
      <c r="F52" s="1289" t="str">
        <f>IFERROR(IF(INDEX('Coverage Indicator_Import-Expor'!L$7:L$205,MATCH($B52,'Coverage Indicator_Import-Expor'!$C$7:$C$205,0))="","",INDEX('Coverage Indicator_Import-Expor'!L$7:L$205,MATCH($B52,'Coverage Indicator_Import-Expor'!$C$7:$C$205,0))),"")</f>
        <v/>
      </c>
      <c r="G52" s="1079" t="str">
        <f>IFERROR(IF(INDEX('Coverage Indicator_Import-Expor'!AR$7:AR$205,MATCH($B52,'Coverage Indicator_Import-Expor'!$C$7:$C$205,0))="","",INDEX('Coverage Indicator_Import-Expor'!AR$7:AR$205,MATCH($B52,'Coverage Indicator_Import-Expor'!$C$7:$C$205,0))),"")</f>
        <v/>
      </c>
      <c r="H52" s="1079" t="str">
        <f>IFERROR(IF(INDEX('Coverage Indicator_Import-Expor'!AS$7:AS$205,MATCH($B52,'Coverage Indicator_Import-Expor'!$C$7:$C$205,0))="","",INDEX('Coverage Indicator_Import-Expor'!AS$7:AS$205,MATCH($B52,'Coverage Indicator_Import-Expor'!$C$7:$C$205,0))),"")</f>
        <v/>
      </c>
      <c r="I52" s="1080" t="str">
        <f>IFERROR(IF(INDEX('Coverage Indicator_Import-Expor'!N$7:N$205,MATCH($B52,'Coverage Indicator_Import-Expor'!$C$7:$C$205,0))="","",INDEX('Coverage Indicator_Import-Expor'!N$7:N$205,MATCH($B52,'Coverage Indicator_Import-Expor'!$C$7:$C$205,0))),"")</f>
        <v/>
      </c>
      <c r="J52" s="1080" t="str">
        <f>IFERROR(IF(INDEX('Coverage Indicator_Import-Expor'!O$7:O$205,MATCH($B52,'Coverage Indicator_Import-Expor'!$C$7:$C$205,0))="","",INDEX('Coverage Indicator_Import-Expor'!O$7:O$205,MATCH($B52,'Coverage Indicator_Import-Expor'!$C$7:$C$205,0))),"")</f>
        <v/>
      </c>
      <c r="K52" s="1081" t="str">
        <f>IFERROR(IF(INDEX('Coverage Indicator_Import-Expor'!P$7:P$205,MATCH($B52,'Coverage Indicator_Import-Expor'!$C$7:$C$205,0))="","",INDEX('Coverage Indicator_Import-Expor'!P$7:P$205,MATCH($B52,'Coverage Indicator_Import-Expor'!$C$7:$C$205,0))),"")</f>
        <v/>
      </c>
      <c r="L52" s="1079" t="str">
        <f>IFERROR(IF(INDEX('Coverage Indicator_Import-Expor'!Q$7:Q$205,MATCH($B52,'Coverage Indicator_Import-Expor'!$C$7:$C$205,0))="","",INDEX('Coverage Indicator_Import-Expor'!Q$7:Q$205,MATCH($B52,'Coverage Indicator_Import-Expor'!$C$7:$C$205,0))),"")</f>
        <v/>
      </c>
      <c r="M52" s="1289" t="str">
        <f>IFERROR(IF(INDEX('Coverage Indicator_Import-Expor'!R$7:R$205,MATCH($B52,'Coverage Indicator_Import-Expor'!$C$7:$C$205,0))="","",INDEX('Coverage Indicator_Import-Expor'!R$7:R$205,MATCH($B52,'Coverage Indicator_Import-Expor'!$C$7:$C$205,0))),"")</f>
        <v/>
      </c>
      <c r="N52" s="1080" t="str">
        <f>IFERROR(IF(INDEX('Coverage Indicator_Import-Expor'!S$7:S$205,MATCH($B52,'Coverage Indicator_Import-Expor'!$C$7:$C$205,0))="","",INDEX('Coverage Indicator_Import-Expor'!S$7:S$205,MATCH($B52,'Coverage Indicator_Import-Expor'!$C$7:$C$205,0))),"")</f>
        <v/>
      </c>
      <c r="O52" s="1080" t="str">
        <f>IFERROR(IF(INDEX('Coverage Indicator_Import-Expor'!T$7:T$205,MATCH($B52,'Coverage Indicator_Import-Expor'!$C$7:$C$205,0))="","",INDEX('Coverage Indicator_Import-Expor'!T$7:T$205,MATCH($B52,'Coverage Indicator_Import-Expor'!$C$7:$C$205,0))),"")</f>
        <v/>
      </c>
      <c r="P52" s="1081" t="str">
        <f>IFERROR(IF(INDEX('Coverage Indicator_Import-Expor'!U$7:U$205,MATCH($B52,'Coverage Indicator_Import-Expor'!$C$7:$C$205,0))="","",INDEX('Coverage Indicator_Import-Expor'!U$7:U$205,MATCH($B52,'Coverage Indicator_Import-Expor'!$C$7:$C$205,0))),"")</f>
        <v/>
      </c>
      <c r="Q52" s="1082"/>
      <c r="R52" s="1082"/>
      <c r="S52" s="1083" t="str">
        <f t="shared" si="16"/>
        <v/>
      </c>
      <c r="T52" s="1084"/>
      <c r="U52" s="1287" t="str">
        <f t="shared" si="17"/>
        <v xml:space="preserve"> </v>
      </c>
      <c r="V52" s="1084"/>
      <c r="W52" s="1085" t="str">
        <f t="shared" si="18"/>
        <v>No Results Reported</v>
      </c>
      <c r="X52" s="1082"/>
      <c r="Y52" s="1082"/>
      <c r="Z52" s="1083" t="str">
        <f t="shared" si="19"/>
        <v/>
      </c>
      <c r="AA52" s="1084"/>
      <c r="AB52" s="1287" t="str">
        <f t="shared" si="20"/>
        <v xml:space="preserve"> </v>
      </c>
      <c r="AC52" s="1084"/>
      <c r="AD52" s="1084"/>
      <c r="AE52" s="1085" t="str">
        <f t="shared" si="21"/>
        <v>No Results Reported</v>
      </c>
      <c r="AF52" s="1082"/>
      <c r="AG52" s="1082"/>
      <c r="AH52" s="1083" t="str">
        <f t="shared" si="22"/>
        <v/>
      </c>
      <c r="AI52" s="1287" t="str">
        <f t="shared" si="23"/>
        <v xml:space="preserve"> </v>
      </c>
      <c r="AJ52" s="1084"/>
      <c r="AK52" s="1087" t="str">
        <f t="shared" si="24"/>
        <v>No Results Reported</v>
      </c>
    </row>
    <row r="53" spans="1:37" x14ac:dyDescent="0.2">
      <c r="A53" s="777">
        <f t="shared" si="4"/>
        <v>43</v>
      </c>
      <c r="B53" s="778" t="str">
        <f t="shared" si="15"/>
        <v>Coverage43</v>
      </c>
      <c r="C53" s="1086" t="str">
        <f>IFERROR(INDEX('Coverage Indicator_Import-Expor'!$D$7:$D$205,MATCH(B53,'Coverage Indicator_Import-Expor'!$C$7:$C$205,0)),"")</f>
        <v/>
      </c>
      <c r="D53" s="1289" t="str">
        <f>IFERROR(INDEX('Coverage Indicator_Import-Expor'!$E$7:$E$205,MATCH(B53,'Coverage Indicator_Import-Expor'!$C$7:$C$205,0)),"")</f>
        <v/>
      </c>
      <c r="E53" s="1289" t="str">
        <f>IFERROR(IF(INDEX('Coverage Indicator_Import-Expor'!K$7:K$205,MATCH($B53,'Coverage Indicator_Import-Expor'!$C$7:$C$205,0))="","",INDEX('Coverage Indicator_Import-Expor'!K$7:K$205,MATCH($B53,'Coverage Indicator_Import-Expor'!$C$7:$C$205,0))),"")</f>
        <v/>
      </c>
      <c r="F53" s="1289" t="str">
        <f>IFERROR(IF(INDEX('Coverage Indicator_Import-Expor'!L$7:L$205,MATCH($B53,'Coverage Indicator_Import-Expor'!$C$7:$C$205,0))="","",INDEX('Coverage Indicator_Import-Expor'!L$7:L$205,MATCH($B53,'Coverage Indicator_Import-Expor'!$C$7:$C$205,0))),"")</f>
        <v/>
      </c>
      <c r="G53" s="1079" t="str">
        <f>IFERROR(IF(INDEX('Coverage Indicator_Import-Expor'!AR$7:AR$205,MATCH($B53,'Coverage Indicator_Import-Expor'!$C$7:$C$205,0))="","",INDEX('Coverage Indicator_Import-Expor'!AR$7:AR$205,MATCH($B53,'Coverage Indicator_Import-Expor'!$C$7:$C$205,0))),"")</f>
        <v/>
      </c>
      <c r="H53" s="1079" t="str">
        <f>IFERROR(IF(INDEX('Coverage Indicator_Import-Expor'!AS$7:AS$205,MATCH($B53,'Coverage Indicator_Import-Expor'!$C$7:$C$205,0))="","",INDEX('Coverage Indicator_Import-Expor'!AS$7:AS$205,MATCH($B53,'Coverage Indicator_Import-Expor'!$C$7:$C$205,0))),"")</f>
        <v/>
      </c>
      <c r="I53" s="1080" t="str">
        <f>IFERROR(IF(INDEX('Coverage Indicator_Import-Expor'!N$7:N$205,MATCH($B53,'Coverage Indicator_Import-Expor'!$C$7:$C$205,0))="","",INDEX('Coverage Indicator_Import-Expor'!N$7:N$205,MATCH($B53,'Coverage Indicator_Import-Expor'!$C$7:$C$205,0))),"")</f>
        <v/>
      </c>
      <c r="J53" s="1080" t="str">
        <f>IFERROR(IF(INDEX('Coverage Indicator_Import-Expor'!O$7:O$205,MATCH($B53,'Coverage Indicator_Import-Expor'!$C$7:$C$205,0))="","",INDEX('Coverage Indicator_Import-Expor'!O$7:O$205,MATCH($B53,'Coverage Indicator_Import-Expor'!$C$7:$C$205,0))),"")</f>
        <v/>
      </c>
      <c r="K53" s="1081" t="str">
        <f>IFERROR(IF(INDEX('Coverage Indicator_Import-Expor'!P$7:P$205,MATCH($B53,'Coverage Indicator_Import-Expor'!$C$7:$C$205,0))="","",INDEX('Coverage Indicator_Import-Expor'!P$7:P$205,MATCH($B53,'Coverage Indicator_Import-Expor'!$C$7:$C$205,0))),"")</f>
        <v/>
      </c>
      <c r="L53" s="1079" t="str">
        <f>IFERROR(IF(INDEX('Coverage Indicator_Import-Expor'!Q$7:Q$205,MATCH($B53,'Coverage Indicator_Import-Expor'!$C$7:$C$205,0))="","",INDEX('Coverage Indicator_Import-Expor'!Q$7:Q$205,MATCH($B53,'Coverage Indicator_Import-Expor'!$C$7:$C$205,0))),"")</f>
        <v/>
      </c>
      <c r="M53" s="1289" t="str">
        <f>IFERROR(IF(INDEX('Coverage Indicator_Import-Expor'!R$7:R$205,MATCH($B53,'Coverage Indicator_Import-Expor'!$C$7:$C$205,0))="","",INDEX('Coverage Indicator_Import-Expor'!R$7:R$205,MATCH($B53,'Coverage Indicator_Import-Expor'!$C$7:$C$205,0))),"")</f>
        <v/>
      </c>
      <c r="N53" s="1080" t="str">
        <f>IFERROR(IF(INDEX('Coverage Indicator_Import-Expor'!S$7:S$205,MATCH($B53,'Coverage Indicator_Import-Expor'!$C$7:$C$205,0))="","",INDEX('Coverage Indicator_Import-Expor'!S$7:S$205,MATCH($B53,'Coverage Indicator_Import-Expor'!$C$7:$C$205,0))),"")</f>
        <v/>
      </c>
      <c r="O53" s="1080" t="str">
        <f>IFERROR(IF(INDEX('Coverage Indicator_Import-Expor'!T$7:T$205,MATCH($B53,'Coverage Indicator_Import-Expor'!$C$7:$C$205,0))="","",INDEX('Coverage Indicator_Import-Expor'!T$7:T$205,MATCH($B53,'Coverage Indicator_Import-Expor'!$C$7:$C$205,0))),"")</f>
        <v/>
      </c>
      <c r="P53" s="1081" t="str">
        <f>IFERROR(IF(INDEX('Coverage Indicator_Import-Expor'!U$7:U$205,MATCH($B53,'Coverage Indicator_Import-Expor'!$C$7:$C$205,0))="","",INDEX('Coverage Indicator_Import-Expor'!U$7:U$205,MATCH($B53,'Coverage Indicator_Import-Expor'!$C$7:$C$205,0))),"")</f>
        <v/>
      </c>
      <c r="Q53" s="1082"/>
      <c r="R53" s="1082"/>
      <c r="S53" s="1083" t="str">
        <f t="shared" si="16"/>
        <v/>
      </c>
      <c r="T53" s="1084"/>
      <c r="U53" s="1287" t="str">
        <f t="shared" si="17"/>
        <v xml:space="preserve"> </v>
      </c>
      <c r="V53" s="1084"/>
      <c r="W53" s="1085" t="str">
        <f t="shared" si="18"/>
        <v>No Results Reported</v>
      </c>
      <c r="X53" s="1082"/>
      <c r="Y53" s="1082"/>
      <c r="Z53" s="1083" t="str">
        <f t="shared" si="19"/>
        <v/>
      </c>
      <c r="AA53" s="1084"/>
      <c r="AB53" s="1287" t="str">
        <f t="shared" si="20"/>
        <v xml:space="preserve"> </v>
      </c>
      <c r="AC53" s="1084"/>
      <c r="AD53" s="1084"/>
      <c r="AE53" s="1085" t="str">
        <f t="shared" si="21"/>
        <v>No Results Reported</v>
      </c>
      <c r="AF53" s="1082"/>
      <c r="AG53" s="1082"/>
      <c r="AH53" s="1083" t="str">
        <f t="shared" si="22"/>
        <v/>
      </c>
      <c r="AI53" s="1287" t="str">
        <f t="shared" si="23"/>
        <v xml:space="preserve"> </v>
      </c>
      <c r="AJ53" s="1084"/>
      <c r="AK53" s="1087" t="str">
        <f t="shared" si="24"/>
        <v>No Results Reported</v>
      </c>
    </row>
    <row r="54" spans="1:37" x14ac:dyDescent="0.2">
      <c r="A54" s="777">
        <f t="shared" si="4"/>
        <v>44</v>
      </c>
      <c r="B54" s="778" t="str">
        <f t="shared" si="15"/>
        <v>Coverage44</v>
      </c>
      <c r="C54" s="1086" t="str">
        <f>IFERROR(INDEX('Coverage Indicator_Import-Expor'!$D$7:$D$205,MATCH(B54,'Coverage Indicator_Import-Expor'!$C$7:$C$205,0)),"")</f>
        <v/>
      </c>
      <c r="D54" s="1289" t="str">
        <f>IFERROR(INDEX('Coverage Indicator_Import-Expor'!$E$7:$E$205,MATCH(B54,'Coverage Indicator_Import-Expor'!$C$7:$C$205,0)),"")</f>
        <v/>
      </c>
      <c r="E54" s="1289" t="str">
        <f>IFERROR(IF(INDEX('Coverage Indicator_Import-Expor'!K$7:K$205,MATCH($B54,'Coverage Indicator_Import-Expor'!$C$7:$C$205,0))="","",INDEX('Coverage Indicator_Import-Expor'!K$7:K$205,MATCH($B54,'Coverage Indicator_Import-Expor'!$C$7:$C$205,0))),"")</f>
        <v/>
      </c>
      <c r="F54" s="1289" t="str">
        <f>IFERROR(IF(INDEX('Coverage Indicator_Import-Expor'!L$7:L$205,MATCH($B54,'Coverage Indicator_Import-Expor'!$C$7:$C$205,0))="","",INDEX('Coverage Indicator_Import-Expor'!L$7:L$205,MATCH($B54,'Coverage Indicator_Import-Expor'!$C$7:$C$205,0))),"")</f>
        <v/>
      </c>
      <c r="G54" s="1079" t="str">
        <f>IFERROR(IF(INDEX('Coverage Indicator_Import-Expor'!AR$7:AR$205,MATCH($B54,'Coverage Indicator_Import-Expor'!$C$7:$C$205,0))="","",INDEX('Coverage Indicator_Import-Expor'!AR$7:AR$205,MATCH($B54,'Coverage Indicator_Import-Expor'!$C$7:$C$205,0))),"")</f>
        <v/>
      </c>
      <c r="H54" s="1079" t="str">
        <f>IFERROR(IF(INDEX('Coverage Indicator_Import-Expor'!AS$7:AS$205,MATCH($B54,'Coverage Indicator_Import-Expor'!$C$7:$C$205,0))="","",INDEX('Coverage Indicator_Import-Expor'!AS$7:AS$205,MATCH($B54,'Coverage Indicator_Import-Expor'!$C$7:$C$205,0))),"")</f>
        <v/>
      </c>
      <c r="I54" s="1080" t="str">
        <f>IFERROR(IF(INDEX('Coverage Indicator_Import-Expor'!N$7:N$205,MATCH($B54,'Coverage Indicator_Import-Expor'!$C$7:$C$205,0))="","",INDEX('Coverage Indicator_Import-Expor'!N$7:N$205,MATCH($B54,'Coverage Indicator_Import-Expor'!$C$7:$C$205,0))),"")</f>
        <v/>
      </c>
      <c r="J54" s="1080" t="str">
        <f>IFERROR(IF(INDEX('Coverage Indicator_Import-Expor'!O$7:O$205,MATCH($B54,'Coverage Indicator_Import-Expor'!$C$7:$C$205,0))="","",INDEX('Coverage Indicator_Import-Expor'!O$7:O$205,MATCH($B54,'Coverage Indicator_Import-Expor'!$C$7:$C$205,0))),"")</f>
        <v/>
      </c>
      <c r="K54" s="1081" t="str">
        <f>IFERROR(IF(INDEX('Coverage Indicator_Import-Expor'!P$7:P$205,MATCH($B54,'Coverage Indicator_Import-Expor'!$C$7:$C$205,0))="","",INDEX('Coverage Indicator_Import-Expor'!P$7:P$205,MATCH($B54,'Coverage Indicator_Import-Expor'!$C$7:$C$205,0))),"")</f>
        <v/>
      </c>
      <c r="L54" s="1079" t="str">
        <f>IFERROR(IF(INDEX('Coverage Indicator_Import-Expor'!Q$7:Q$205,MATCH($B54,'Coverage Indicator_Import-Expor'!$C$7:$C$205,0))="","",INDEX('Coverage Indicator_Import-Expor'!Q$7:Q$205,MATCH($B54,'Coverage Indicator_Import-Expor'!$C$7:$C$205,0))),"")</f>
        <v/>
      </c>
      <c r="M54" s="1289" t="str">
        <f>IFERROR(IF(INDEX('Coverage Indicator_Import-Expor'!R$7:R$205,MATCH($B54,'Coverage Indicator_Import-Expor'!$C$7:$C$205,0))="","",INDEX('Coverage Indicator_Import-Expor'!R$7:R$205,MATCH($B54,'Coverage Indicator_Import-Expor'!$C$7:$C$205,0))),"")</f>
        <v/>
      </c>
      <c r="N54" s="1080" t="str">
        <f>IFERROR(IF(INDEX('Coverage Indicator_Import-Expor'!S$7:S$205,MATCH($B54,'Coverage Indicator_Import-Expor'!$C$7:$C$205,0))="","",INDEX('Coverage Indicator_Import-Expor'!S$7:S$205,MATCH($B54,'Coverage Indicator_Import-Expor'!$C$7:$C$205,0))),"")</f>
        <v/>
      </c>
      <c r="O54" s="1080" t="str">
        <f>IFERROR(IF(INDEX('Coverage Indicator_Import-Expor'!T$7:T$205,MATCH($B54,'Coverage Indicator_Import-Expor'!$C$7:$C$205,0))="","",INDEX('Coverage Indicator_Import-Expor'!T$7:T$205,MATCH($B54,'Coverage Indicator_Import-Expor'!$C$7:$C$205,0))),"")</f>
        <v/>
      </c>
      <c r="P54" s="1081" t="str">
        <f>IFERROR(IF(INDEX('Coverage Indicator_Import-Expor'!U$7:U$205,MATCH($B54,'Coverage Indicator_Import-Expor'!$C$7:$C$205,0))="","",INDEX('Coverage Indicator_Import-Expor'!U$7:U$205,MATCH($B54,'Coverage Indicator_Import-Expor'!$C$7:$C$205,0))),"")</f>
        <v/>
      </c>
      <c r="Q54" s="1082"/>
      <c r="R54" s="1082"/>
      <c r="S54" s="1083" t="str">
        <f t="shared" si="16"/>
        <v/>
      </c>
      <c r="T54" s="1084"/>
      <c r="U54" s="1287" t="str">
        <f t="shared" si="17"/>
        <v xml:space="preserve"> </v>
      </c>
      <c r="V54" s="1084"/>
      <c r="W54" s="1085" t="str">
        <f t="shared" si="18"/>
        <v>No Results Reported</v>
      </c>
      <c r="X54" s="1082"/>
      <c r="Y54" s="1082"/>
      <c r="Z54" s="1083" t="str">
        <f t="shared" si="19"/>
        <v/>
      </c>
      <c r="AA54" s="1084"/>
      <c r="AB54" s="1287" t="str">
        <f t="shared" si="20"/>
        <v xml:space="preserve"> </v>
      </c>
      <c r="AC54" s="1084"/>
      <c r="AD54" s="1084"/>
      <c r="AE54" s="1085" t="str">
        <f t="shared" si="21"/>
        <v>No Results Reported</v>
      </c>
      <c r="AF54" s="1082"/>
      <c r="AG54" s="1082"/>
      <c r="AH54" s="1083" t="str">
        <f t="shared" si="22"/>
        <v/>
      </c>
      <c r="AI54" s="1287" t="str">
        <f t="shared" si="23"/>
        <v xml:space="preserve"> </v>
      </c>
      <c r="AJ54" s="1084"/>
      <c r="AK54" s="1087" t="str">
        <f t="shared" si="24"/>
        <v>No Results Reported</v>
      </c>
    </row>
    <row r="55" spans="1:37" x14ac:dyDescent="0.2">
      <c r="A55" s="777">
        <f t="shared" si="4"/>
        <v>45</v>
      </c>
      <c r="B55" s="778" t="str">
        <f t="shared" si="15"/>
        <v>Coverage45</v>
      </c>
      <c r="C55" s="1086" t="str">
        <f>IFERROR(INDEX('Coverage Indicator_Import-Expor'!$D$7:$D$205,MATCH(B55,'Coverage Indicator_Import-Expor'!$C$7:$C$205,0)),"")</f>
        <v/>
      </c>
      <c r="D55" s="1289" t="str">
        <f>IFERROR(INDEX('Coverage Indicator_Import-Expor'!$E$7:$E$205,MATCH(B55,'Coverage Indicator_Import-Expor'!$C$7:$C$205,0)),"")</f>
        <v/>
      </c>
      <c r="E55" s="1289" t="str">
        <f>IFERROR(IF(INDEX('Coverage Indicator_Import-Expor'!K$7:K$205,MATCH($B55,'Coverage Indicator_Import-Expor'!$C$7:$C$205,0))="","",INDEX('Coverage Indicator_Import-Expor'!K$7:K$205,MATCH($B55,'Coverage Indicator_Import-Expor'!$C$7:$C$205,0))),"")</f>
        <v/>
      </c>
      <c r="F55" s="1289" t="str">
        <f>IFERROR(IF(INDEX('Coverage Indicator_Import-Expor'!L$7:L$205,MATCH($B55,'Coverage Indicator_Import-Expor'!$C$7:$C$205,0))="","",INDEX('Coverage Indicator_Import-Expor'!L$7:L$205,MATCH($B55,'Coverage Indicator_Import-Expor'!$C$7:$C$205,0))),"")</f>
        <v/>
      </c>
      <c r="G55" s="1079" t="str">
        <f>IFERROR(IF(INDEX('Coverage Indicator_Import-Expor'!AR$7:AR$205,MATCH($B55,'Coverage Indicator_Import-Expor'!$C$7:$C$205,0))="","",INDEX('Coverage Indicator_Import-Expor'!AR$7:AR$205,MATCH($B55,'Coverage Indicator_Import-Expor'!$C$7:$C$205,0))),"")</f>
        <v/>
      </c>
      <c r="H55" s="1079" t="str">
        <f>IFERROR(IF(INDEX('Coverage Indicator_Import-Expor'!AS$7:AS$205,MATCH($B55,'Coverage Indicator_Import-Expor'!$C$7:$C$205,0))="","",INDEX('Coverage Indicator_Import-Expor'!AS$7:AS$205,MATCH($B55,'Coverage Indicator_Import-Expor'!$C$7:$C$205,0))),"")</f>
        <v/>
      </c>
      <c r="I55" s="1080" t="str">
        <f>IFERROR(IF(INDEX('Coverage Indicator_Import-Expor'!N$7:N$205,MATCH($B55,'Coverage Indicator_Import-Expor'!$C$7:$C$205,0))="","",INDEX('Coverage Indicator_Import-Expor'!N$7:N$205,MATCH($B55,'Coverage Indicator_Import-Expor'!$C$7:$C$205,0))),"")</f>
        <v/>
      </c>
      <c r="J55" s="1080" t="str">
        <f>IFERROR(IF(INDEX('Coverage Indicator_Import-Expor'!O$7:O$205,MATCH($B55,'Coverage Indicator_Import-Expor'!$C$7:$C$205,0))="","",INDEX('Coverage Indicator_Import-Expor'!O$7:O$205,MATCH($B55,'Coverage Indicator_Import-Expor'!$C$7:$C$205,0))),"")</f>
        <v/>
      </c>
      <c r="K55" s="1081" t="str">
        <f>IFERROR(IF(INDEX('Coverage Indicator_Import-Expor'!P$7:P$205,MATCH($B55,'Coverage Indicator_Import-Expor'!$C$7:$C$205,0))="","",INDEX('Coverage Indicator_Import-Expor'!P$7:P$205,MATCH($B55,'Coverage Indicator_Import-Expor'!$C$7:$C$205,0))),"")</f>
        <v/>
      </c>
      <c r="L55" s="1079" t="str">
        <f>IFERROR(IF(INDEX('Coverage Indicator_Import-Expor'!Q$7:Q$205,MATCH($B55,'Coverage Indicator_Import-Expor'!$C$7:$C$205,0))="","",INDEX('Coverage Indicator_Import-Expor'!Q$7:Q$205,MATCH($B55,'Coverage Indicator_Import-Expor'!$C$7:$C$205,0))),"")</f>
        <v/>
      </c>
      <c r="M55" s="1289" t="str">
        <f>IFERROR(IF(INDEX('Coverage Indicator_Import-Expor'!R$7:R$205,MATCH($B55,'Coverage Indicator_Import-Expor'!$C$7:$C$205,0))="","",INDEX('Coverage Indicator_Import-Expor'!R$7:R$205,MATCH($B55,'Coverage Indicator_Import-Expor'!$C$7:$C$205,0))),"")</f>
        <v/>
      </c>
      <c r="N55" s="1080" t="str">
        <f>IFERROR(IF(INDEX('Coverage Indicator_Import-Expor'!S$7:S$205,MATCH($B55,'Coverage Indicator_Import-Expor'!$C$7:$C$205,0))="","",INDEX('Coverage Indicator_Import-Expor'!S$7:S$205,MATCH($B55,'Coverage Indicator_Import-Expor'!$C$7:$C$205,0))),"")</f>
        <v/>
      </c>
      <c r="O55" s="1080" t="str">
        <f>IFERROR(IF(INDEX('Coverage Indicator_Import-Expor'!T$7:T$205,MATCH($B55,'Coverage Indicator_Import-Expor'!$C$7:$C$205,0))="","",INDEX('Coverage Indicator_Import-Expor'!T$7:T$205,MATCH($B55,'Coverage Indicator_Import-Expor'!$C$7:$C$205,0))),"")</f>
        <v/>
      </c>
      <c r="P55" s="1081" t="str">
        <f>IFERROR(IF(INDEX('Coverage Indicator_Import-Expor'!U$7:U$205,MATCH($B55,'Coverage Indicator_Import-Expor'!$C$7:$C$205,0))="","",INDEX('Coverage Indicator_Import-Expor'!U$7:U$205,MATCH($B55,'Coverage Indicator_Import-Expor'!$C$7:$C$205,0))),"")</f>
        <v/>
      </c>
      <c r="Q55" s="1082"/>
      <c r="R55" s="1082"/>
      <c r="S55" s="1083" t="str">
        <f t="shared" si="16"/>
        <v/>
      </c>
      <c r="T55" s="1084"/>
      <c r="U55" s="1287" t="str">
        <f t="shared" si="17"/>
        <v xml:space="preserve"> </v>
      </c>
      <c r="V55" s="1084"/>
      <c r="W55" s="1085" t="str">
        <f t="shared" si="18"/>
        <v>No Results Reported</v>
      </c>
      <c r="X55" s="1082"/>
      <c r="Y55" s="1082"/>
      <c r="Z55" s="1083" t="str">
        <f t="shared" si="19"/>
        <v/>
      </c>
      <c r="AA55" s="1084"/>
      <c r="AB55" s="1287" t="str">
        <f t="shared" si="20"/>
        <v xml:space="preserve"> </v>
      </c>
      <c r="AC55" s="1084"/>
      <c r="AD55" s="1084"/>
      <c r="AE55" s="1085" t="str">
        <f t="shared" si="21"/>
        <v>No Results Reported</v>
      </c>
      <c r="AF55" s="1082"/>
      <c r="AG55" s="1082"/>
      <c r="AH55" s="1083" t="str">
        <f t="shared" si="22"/>
        <v/>
      </c>
      <c r="AI55" s="1287" t="str">
        <f t="shared" si="23"/>
        <v xml:space="preserve"> </v>
      </c>
      <c r="AJ55" s="1084"/>
      <c r="AK55" s="1087" t="str">
        <f t="shared" si="24"/>
        <v>No Results Reported</v>
      </c>
    </row>
    <row r="56" spans="1:37" x14ac:dyDescent="0.2">
      <c r="A56" s="777">
        <f t="shared" si="4"/>
        <v>46</v>
      </c>
      <c r="B56" s="778" t="str">
        <f t="shared" si="15"/>
        <v>Coverage46</v>
      </c>
      <c r="C56" s="1086" t="str">
        <f>IFERROR(INDEX('Coverage Indicator_Import-Expor'!$D$7:$D$205,MATCH(B56,'Coverage Indicator_Import-Expor'!$C$7:$C$205,0)),"")</f>
        <v/>
      </c>
      <c r="D56" s="1289" t="str">
        <f>IFERROR(INDEX('Coverage Indicator_Import-Expor'!$E$7:$E$205,MATCH(B56,'Coverage Indicator_Import-Expor'!$C$7:$C$205,0)),"")</f>
        <v/>
      </c>
      <c r="E56" s="1289" t="str">
        <f>IFERROR(IF(INDEX('Coverage Indicator_Import-Expor'!K$7:K$205,MATCH($B56,'Coverage Indicator_Import-Expor'!$C$7:$C$205,0))="","",INDEX('Coverage Indicator_Import-Expor'!K$7:K$205,MATCH($B56,'Coverage Indicator_Import-Expor'!$C$7:$C$205,0))),"")</f>
        <v/>
      </c>
      <c r="F56" s="1289" t="str">
        <f>IFERROR(IF(INDEX('Coverage Indicator_Import-Expor'!L$7:L$205,MATCH($B56,'Coverage Indicator_Import-Expor'!$C$7:$C$205,0))="","",INDEX('Coverage Indicator_Import-Expor'!L$7:L$205,MATCH($B56,'Coverage Indicator_Import-Expor'!$C$7:$C$205,0))),"")</f>
        <v/>
      </c>
      <c r="G56" s="1079" t="str">
        <f>IFERROR(IF(INDEX('Coverage Indicator_Import-Expor'!AR$7:AR$205,MATCH($B56,'Coverage Indicator_Import-Expor'!$C$7:$C$205,0))="","",INDEX('Coverage Indicator_Import-Expor'!AR$7:AR$205,MATCH($B56,'Coverage Indicator_Import-Expor'!$C$7:$C$205,0))),"")</f>
        <v/>
      </c>
      <c r="H56" s="1079" t="str">
        <f>IFERROR(IF(INDEX('Coverage Indicator_Import-Expor'!AS$7:AS$205,MATCH($B56,'Coverage Indicator_Import-Expor'!$C$7:$C$205,0))="","",INDEX('Coverage Indicator_Import-Expor'!AS$7:AS$205,MATCH($B56,'Coverage Indicator_Import-Expor'!$C$7:$C$205,0))),"")</f>
        <v/>
      </c>
      <c r="I56" s="1080" t="str">
        <f>IFERROR(IF(INDEX('Coverage Indicator_Import-Expor'!N$7:N$205,MATCH($B56,'Coverage Indicator_Import-Expor'!$C$7:$C$205,0))="","",INDEX('Coverage Indicator_Import-Expor'!N$7:N$205,MATCH($B56,'Coverage Indicator_Import-Expor'!$C$7:$C$205,0))),"")</f>
        <v/>
      </c>
      <c r="J56" s="1080" t="str">
        <f>IFERROR(IF(INDEX('Coverage Indicator_Import-Expor'!O$7:O$205,MATCH($B56,'Coverage Indicator_Import-Expor'!$C$7:$C$205,0))="","",INDEX('Coverage Indicator_Import-Expor'!O$7:O$205,MATCH($B56,'Coverage Indicator_Import-Expor'!$C$7:$C$205,0))),"")</f>
        <v/>
      </c>
      <c r="K56" s="1081" t="str">
        <f>IFERROR(IF(INDEX('Coverage Indicator_Import-Expor'!P$7:P$205,MATCH($B56,'Coverage Indicator_Import-Expor'!$C$7:$C$205,0))="","",INDEX('Coverage Indicator_Import-Expor'!P$7:P$205,MATCH($B56,'Coverage Indicator_Import-Expor'!$C$7:$C$205,0))),"")</f>
        <v/>
      </c>
      <c r="L56" s="1079" t="str">
        <f>IFERROR(IF(INDEX('Coverage Indicator_Import-Expor'!Q$7:Q$205,MATCH($B56,'Coverage Indicator_Import-Expor'!$C$7:$C$205,0))="","",INDEX('Coverage Indicator_Import-Expor'!Q$7:Q$205,MATCH($B56,'Coverage Indicator_Import-Expor'!$C$7:$C$205,0))),"")</f>
        <v/>
      </c>
      <c r="M56" s="1289" t="str">
        <f>IFERROR(IF(INDEX('Coverage Indicator_Import-Expor'!R$7:R$205,MATCH($B56,'Coverage Indicator_Import-Expor'!$C$7:$C$205,0))="","",INDEX('Coverage Indicator_Import-Expor'!R$7:R$205,MATCH($B56,'Coverage Indicator_Import-Expor'!$C$7:$C$205,0))),"")</f>
        <v/>
      </c>
      <c r="N56" s="1080" t="str">
        <f>IFERROR(IF(INDEX('Coverage Indicator_Import-Expor'!S$7:S$205,MATCH($B56,'Coverage Indicator_Import-Expor'!$C$7:$C$205,0))="","",INDEX('Coverage Indicator_Import-Expor'!S$7:S$205,MATCH($B56,'Coverage Indicator_Import-Expor'!$C$7:$C$205,0))),"")</f>
        <v/>
      </c>
      <c r="O56" s="1080" t="str">
        <f>IFERROR(IF(INDEX('Coverage Indicator_Import-Expor'!T$7:T$205,MATCH($B56,'Coverage Indicator_Import-Expor'!$C$7:$C$205,0))="","",INDEX('Coverage Indicator_Import-Expor'!T$7:T$205,MATCH($B56,'Coverage Indicator_Import-Expor'!$C$7:$C$205,0))),"")</f>
        <v/>
      </c>
      <c r="P56" s="1081" t="str">
        <f>IFERROR(IF(INDEX('Coverage Indicator_Import-Expor'!U$7:U$205,MATCH($B56,'Coverage Indicator_Import-Expor'!$C$7:$C$205,0))="","",INDEX('Coverage Indicator_Import-Expor'!U$7:U$205,MATCH($B56,'Coverage Indicator_Import-Expor'!$C$7:$C$205,0))),"")</f>
        <v/>
      </c>
      <c r="Q56" s="1082"/>
      <c r="R56" s="1082"/>
      <c r="S56" s="1083" t="str">
        <f t="shared" si="16"/>
        <v/>
      </c>
      <c r="T56" s="1084"/>
      <c r="U56" s="1287" t="str">
        <f t="shared" si="17"/>
        <v xml:space="preserve"> </v>
      </c>
      <c r="V56" s="1084"/>
      <c r="W56" s="1085" t="str">
        <f t="shared" si="18"/>
        <v>No Results Reported</v>
      </c>
      <c r="X56" s="1082"/>
      <c r="Y56" s="1082"/>
      <c r="Z56" s="1083" t="str">
        <f t="shared" si="19"/>
        <v/>
      </c>
      <c r="AA56" s="1084"/>
      <c r="AB56" s="1287" t="str">
        <f t="shared" si="20"/>
        <v xml:space="preserve"> </v>
      </c>
      <c r="AC56" s="1084"/>
      <c r="AD56" s="1084"/>
      <c r="AE56" s="1085" t="str">
        <f t="shared" si="21"/>
        <v>No Results Reported</v>
      </c>
      <c r="AF56" s="1082"/>
      <c r="AG56" s="1082"/>
      <c r="AH56" s="1083" t="str">
        <f t="shared" si="22"/>
        <v/>
      </c>
      <c r="AI56" s="1287" t="str">
        <f t="shared" si="23"/>
        <v xml:space="preserve"> </v>
      </c>
      <c r="AJ56" s="1084"/>
      <c r="AK56" s="1087" t="str">
        <f t="shared" si="24"/>
        <v>No Results Reported</v>
      </c>
    </row>
    <row r="57" spans="1:37" x14ac:dyDescent="0.2">
      <c r="A57" s="777">
        <f t="shared" si="4"/>
        <v>47</v>
      </c>
      <c r="B57" s="778" t="str">
        <f t="shared" si="15"/>
        <v>Coverage47</v>
      </c>
      <c r="C57" s="1086" t="str">
        <f>IFERROR(INDEX('Coverage Indicator_Import-Expor'!$D$7:$D$205,MATCH(B57,'Coverage Indicator_Import-Expor'!$C$7:$C$205,0)),"")</f>
        <v/>
      </c>
      <c r="D57" s="1289" t="str">
        <f>IFERROR(INDEX('Coverage Indicator_Import-Expor'!$E$7:$E$205,MATCH(B57,'Coverage Indicator_Import-Expor'!$C$7:$C$205,0)),"")</f>
        <v/>
      </c>
      <c r="E57" s="1289" t="str">
        <f>IFERROR(IF(INDEX('Coverage Indicator_Import-Expor'!K$7:K$205,MATCH($B57,'Coverage Indicator_Import-Expor'!$C$7:$C$205,0))="","",INDEX('Coverage Indicator_Import-Expor'!K$7:K$205,MATCH($B57,'Coverage Indicator_Import-Expor'!$C$7:$C$205,0))),"")</f>
        <v/>
      </c>
      <c r="F57" s="1289" t="str">
        <f>IFERROR(IF(INDEX('Coverage Indicator_Import-Expor'!L$7:L$205,MATCH($B57,'Coverage Indicator_Import-Expor'!$C$7:$C$205,0))="","",INDEX('Coverage Indicator_Import-Expor'!L$7:L$205,MATCH($B57,'Coverage Indicator_Import-Expor'!$C$7:$C$205,0))),"")</f>
        <v/>
      </c>
      <c r="G57" s="1079" t="str">
        <f>IFERROR(IF(INDEX('Coverage Indicator_Import-Expor'!AR$7:AR$205,MATCH($B57,'Coverage Indicator_Import-Expor'!$C$7:$C$205,0))="","",INDEX('Coverage Indicator_Import-Expor'!AR$7:AR$205,MATCH($B57,'Coverage Indicator_Import-Expor'!$C$7:$C$205,0))),"")</f>
        <v/>
      </c>
      <c r="H57" s="1079" t="str">
        <f>IFERROR(IF(INDEX('Coverage Indicator_Import-Expor'!AS$7:AS$205,MATCH($B57,'Coverage Indicator_Import-Expor'!$C$7:$C$205,0))="","",INDEX('Coverage Indicator_Import-Expor'!AS$7:AS$205,MATCH($B57,'Coverage Indicator_Import-Expor'!$C$7:$C$205,0))),"")</f>
        <v/>
      </c>
      <c r="I57" s="1080" t="str">
        <f>IFERROR(IF(INDEX('Coverage Indicator_Import-Expor'!N$7:N$205,MATCH($B57,'Coverage Indicator_Import-Expor'!$C$7:$C$205,0))="","",INDEX('Coverage Indicator_Import-Expor'!N$7:N$205,MATCH($B57,'Coverage Indicator_Import-Expor'!$C$7:$C$205,0))),"")</f>
        <v/>
      </c>
      <c r="J57" s="1080" t="str">
        <f>IFERROR(IF(INDEX('Coverage Indicator_Import-Expor'!O$7:O$205,MATCH($B57,'Coverage Indicator_Import-Expor'!$C$7:$C$205,0))="","",INDEX('Coverage Indicator_Import-Expor'!O$7:O$205,MATCH($B57,'Coverage Indicator_Import-Expor'!$C$7:$C$205,0))),"")</f>
        <v/>
      </c>
      <c r="K57" s="1081" t="str">
        <f>IFERROR(IF(INDEX('Coverage Indicator_Import-Expor'!P$7:P$205,MATCH($B57,'Coverage Indicator_Import-Expor'!$C$7:$C$205,0))="","",INDEX('Coverage Indicator_Import-Expor'!P$7:P$205,MATCH($B57,'Coverage Indicator_Import-Expor'!$C$7:$C$205,0))),"")</f>
        <v/>
      </c>
      <c r="L57" s="1079" t="str">
        <f>IFERROR(IF(INDEX('Coverage Indicator_Import-Expor'!Q$7:Q$205,MATCH($B57,'Coverage Indicator_Import-Expor'!$C$7:$C$205,0))="","",INDEX('Coverage Indicator_Import-Expor'!Q$7:Q$205,MATCH($B57,'Coverage Indicator_Import-Expor'!$C$7:$C$205,0))),"")</f>
        <v/>
      </c>
      <c r="M57" s="1289" t="str">
        <f>IFERROR(IF(INDEX('Coverage Indicator_Import-Expor'!R$7:R$205,MATCH($B57,'Coverage Indicator_Import-Expor'!$C$7:$C$205,0))="","",INDEX('Coverage Indicator_Import-Expor'!R$7:R$205,MATCH($B57,'Coverage Indicator_Import-Expor'!$C$7:$C$205,0))),"")</f>
        <v/>
      </c>
      <c r="N57" s="1080" t="str">
        <f>IFERROR(IF(INDEX('Coverage Indicator_Import-Expor'!S$7:S$205,MATCH($B57,'Coverage Indicator_Import-Expor'!$C$7:$C$205,0))="","",INDEX('Coverage Indicator_Import-Expor'!S$7:S$205,MATCH($B57,'Coverage Indicator_Import-Expor'!$C$7:$C$205,0))),"")</f>
        <v/>
      </c>
      <c r="O57" s="1080" t="str">
        <f>IFERROR(IF(INDEX('Coverage Indicator_Import-Expor'!T$7:T$205,MATCH($B57,'Coverage Indicator_Import-Expor'!$C$7:$C$205,0))="","",INDEX('Coverage Indicator_Import-Expor'!T$7:T$205,MATCH($B57,'Coverage Indicator_Import-Expor'!$C$7:$C$205,0))),"")</f>
        <v/>
      </c>
      <c r="P57" s="1081" t="str">
        <f>IFERROR(IF(INDEX('Coverage Indicator_Import-Expor'!U$7:U$205,MATCH($B57,'Coverage Indicator_Import-Expor'!$C$7:$C$205,0))="","",INDEX('Coverage Indicator_Import-Expor'!U$7:U$205,MATCH($B57,'Coverage Indicator_Import-Expor'!$C$7:$C$205,0))),"")</f>
        <v/>
      </c>
      <c r="Q57" s="1082"/>
      <c r="R57" s="1082"/>
      <c r="S57" s="1083" t="str">
        <f t="shared" si="16"/>
        <v/>
      </c>
      <c r="T57" s="1084"/>
      <c r="U57" s="1287" t="str">
        <f t="shared" si="17"/>
        <v xml:space="preserve"> </v>
      </c>
      <c r="V57" s="1084"/>
      <c r="W57" s="1085" t="str">
        <f t="shared" si="18"/>
        <v>No Results Reported</v>
      </c>
      <c r="X57" s="1082"/>
      <c r="Y57" s="1082"/>
      <c r="Z57" s="1083" t="str">
        <f t="shared" si="19"/>
        <v/>
      </c>
      <c r="AA57" s="1084"/>
      <c r="AB57" s="1287" t="str">
        <f t="shared" si="20"/>
        <v xml:space="preserve"> </v>
      </c>
      <c r="AC57" s="1084"/>
      <c r="AD57" s="1084"/>
      <c r="AE57" s="1085" t="str">
        <f t="shared" si="21"/>
        <v>No Results Reported</v>
      </c>
      <c r="AF57" s="1082"/>
      <c r="AG57" s="1082"/>
      <c r="AH57" s="1083" t="str">
        <f t="shared" si="22"/>
        <v/>
      </c>
      <c r="AI57" s="1287" t="str">
        <f t="shared" si="23"/>
        <v xml:space="preserve"> </v>
      </c>
      <c r="AJ57" s="1084"/>
      <c r="AK57" s="1087" t="str">
        <f t="shared" si="24"/>
        <v>No Results Reported</v>
      </c>
    </row>
    <row r="58" spans="1:37" x14ac:dyDescent="0.2">
      <c r="A58" s="777">
        <f t="shared" si="4"/>
        <v>48</v>
      </c>
      <c r="B58" s="778" t="str">
        <f t="shared" si="15"/>
        <v>Coverage48</v>
      </c>
      <c r="C58" s="1086" t="str">
        <f>IFERROR(INDEX('Coverage Indicator_Import-Expor'!$D$7:$D$205,MATCH(B58,'Coverage Indicator_Import-Expor'!$C$7:$C$205,0)),"")</f>
        <v/>
      </c>
      <c r="D58" s="1289" t="str">
        <f>IFERROR(INDEX('Coverage Indicator_Import-Expor'!$E$7:$E$205,MATCH(B58,'Coverage Indicator_Import-Expor'!$C$7:$C$205,0)),"")</f>
        <v/>
      </c>
      <c r="E58" s="1289" t="str">
        <f>IFERROR(IF(INDEX('Coverage Indicator_Import-Expor'!K$7:K$205,MATCH($B58,'Coverage Indicator_Import-Expor'!$C$7:$C$205,0))="","",INDEX('Coverage Indicator_Import-Expor'!K$7:K$205,MATCH($B58,'Coverage Indicator_Import-Expor'!$C$7:$C$205,0))),"")</f>
        <v/>
      </c>
      <c r="F58" s="1289" t="str">
        <f>IFERROR(IF(INDEX('Coverage Indicator_Import-Expor'!L$7:L$205,MATCH($B58,'Coverage Indicator_Import-Expor'!$C$7:$C$205,0))="","",INDEX('Coverage Indicator_Import-Expor'!L$7:L$205,MATCH($B58,'Coverage Indicator_Import-Expor'!$C$7:$C$205,0))),"")</f>
        <v/>
      </c>
      <c r="G58" s="1079" t="str">
        <f>IFERROR(IF(INDEX('Coverage Indicator_Import-Expor'!AR$7:AR$205,MATCH($B58,'Coverage Indicator_Import-Expor'!$C$7:$C$205,0))="","",INDEX('Coverage Indicator_Import-Expor'!AR$7:AR$205,MATCH($B58,'Coverage Indicator_Import-Expor'!$C$7:$C$205,0))),"")</f>
        <v/>
      </c>
      <c r="H58" s="1079" t="str">
        <f>IFERROR(IF(INDEX('Coverage Indicator_Import-Expor'!AS$7:AS$205,MATCH($B58,'Coverage Indicator_Import-Expor'!$C$7:$C$205,0))="","",INDEX('Coverage Indicator_Import-Expor'!AS$7:AS$205,MATCH($B58,'Coverage Indicator_Import-Expor'!$C$7:$C$205,0))),"")</f>
        <v/>
      </c>
      <c r="I58" s="1080" t="str">
        <f>IFERROR(IF(INDEX('Coverage Indicator_Import-Expor'!N$7:N$205,MATCH($B58,'Coverage Indicator_Import-Expor'!$C$7:$C$205,0))="","",INDEX('Coverage Indicator_Import-Expor'!N$7:N$205,MATCH($B58,'Coverage Indicator_Import-Expor'!$C$7:$C$205,0))),"")</f>
        <v/>
      </c>
      <c r="J58" s="1080" t="str">
        <f>IFERROR(IF(INDEX('Coverage Indicator_Import-Expor'!O$7:O$205,MATCH($B58,'Coverage Indicator_Import-Expor'!$C$7:$C$205,0))="","",INDEX('Coverage Indicator_Import-Expor'!O$7:O$205,MATCH($B58,'Coverage Indicator_Import-Expor'!$C$7:$C$205,0))),"")</f>
        <v/>
      </c>
      <c r="K58" s="1081" t="str">
        <f>IFERROR(IF(INDEX('Coverage Indicator_Import-Expor'!P$7:P$205,MATCH($B58,'Coverage Indicator_Import-Expor'!$C$7:$C$205,0))="","",INDEX('Coverage Indicator_Import-Expor'!P$7:P$205,MATCH($B58,'Coverage Indicator_Import-Expor'!$C$7:$C$205,0))),"")</f>
        <v/>
      </c>
      <c r="L58" s="1079" t="str">
        <f>IFERROR(IF(INDEX('Coverage Indicator_Import-Expor'!Q$7:Q$205,MATCH($B58,'Coverage Indicator_Import-Expor'!$C$7:$C$205,0))="","",INDEX('Coverage Indicator_Import-Expor'!Q$7:Q$205,MATCH($B58,'Coverage Indicator_Import-Expor'!$C$7:$C$205,0))),"")</f>
        <v/>
      </c>
      <c r="M58" s="1289" t="str">
        <f>IFERROR(IF(INDEX('Coverage Indicator_Import-Expor'!R$7:R$205,MATCH($B58,'Coverage Indicator_Import-Expor'!$C$7:$C$205,0))="","",INDEX('Coverage Indicator_Import-Expor'!R$7:R$205,MATCH($B58,'Coverage Indicator_Import-Expor'!$C$7:$C$205,0))),"")</f>
        <v/>
      </c>
      <c r="N58" s="1080" t="str">
        <f>IFERROR(IF(INDEX('Coverage Indicator_Import-Expor'!S$7:S$205,MATCH($B58,'Coverage Indicator_Import-Expor'!$C$7:$C$205,0))="","",INDEX('Coverage Indicator_Import-Expor'!S$7:S$205,MATCH($B58,'Coverage Indicator_Import-Expor'!$C$7:$C$205,0))),"")</f>
        <v/>
      </c>
      <c r="O58" s="1080" t="str">
        <f>IFERROR(IF(INDEX('Coverage Indicator_Import-Expor'!T$7:T$205,MATCH($B58,'Coverage Indicator_Import-Expor'!$C$7:$C$205,0))="","",INDEX('Coverage Indicator_Import-Expor'!T$7:T$205,MATCH($B58,'Coverage Indicator_Import-Expor'!$C$7:$C$205,0))),"")</f>
        <v/>
      </c>
      <c r="P58" s="1081" t="str">
        <f>IFERROR(IF(INDEX('Coverage Indicator_Import-Expor'!U$7:U$205,MATCH($B58,'Coverage Indicator_Import-Expor'!$C$7:$C$205,0))="","",INDEX('Coverage Indicator_Import-Expor'!U$7:U$205,MATCH($B58,'Coverage Indicator_Import-Expor'!$C$7:$C$205,0))),"")</f>
        <v/>
      </c>
      <c r="Q58" s="1082"/>
      <c r="R58" s="1082"/>
      <c r="S58" s="1083" t="str">
        <f t="shared" si="16"/>
        <v/>
      </c>
      <c r="T58" s="1084"/>
      <c r="U58" s="1287" t="str">
        <f t="shared" si="17"/>
        <v xml:space="preserve"> </v>
      </c>
      <c r="V58" s="1084"/>
      <c r="W58" s="1085" t="str">
        <f t="shared" si="18"/>
        <v>No Results Reported</v>
      </c>
      <c r="X58" s="1082"/>
      <c r="Y58" s="1082"/>
      <c r="Z58" s="1083" t="str">
        <f t="shared" si="19"/>
        <v/>
      </c>
      <c r="AA58" s="1084"/>
      <c r="AB58" s="1287" t="str">
        <f t="shared" si="20"/>
        <v xml:space="preserve"> </v>
      </c>
      <c r="AC58" s="1084"/>
      <c r="AD58" s="1084"/>
      <c r="AE58" s="1085" t="str">
        <f t="shared" si="21"/>
        <v>No Results Reported</v>
      </c>
      <c r="AF58" s="1082"/>
      <c r="AG58" s="1082"/>
      <c r="AH58" s="1083" t="str">
        <f t="shared" si="22"/>
        <v/>
      </c>
      <c r="AI58" s="1287" t="str">
        <f t="shared" si="23"/>
        <v xml:space="preserve"> </v>
      </c>
      <c r="AJ58" s="1084"/>
      <c r="AK58" s="1087" t="str">
        <f t="shared" si="24"/>
        <v>No Results Reported</v>
      </c>
    </row>
    <row r="59" spans="1:37" x14ac:dyDescent="0.2">
      <c r="A59" s="777">
        <f t="shared" si="4"/>
        <v>49</v>
      </c>
      <c r="B59" s="778" t="str">
        <f t="shared" si="15"/>
        <v>Coverage49</v>
      </c>
      <c r="C59" s="1086" t="str">
        <f>IFERROR(INDEX('Coverage Indicator_Import-Expor'!$D$7:$D$205,MATCH(B59,'Coverage Indicator_Import-Expor'!$C$7:$C$205,0)),"")</f>
        <v/>
      </c>
      <c r="D59" s="1289" t="str">
        <f>IFERROR(INDEX('Coverage Indicator_Import-Expor'!$E$7:$E$205,MATCH(B59,'Coverage Indicator_Import-Expor'!$C$7:$C$205,0)),"")</f>
        <v/>
      </c>
      <c r="E59" s="1289" t="str">
        <f>IFERROR(IF(INDEX('Coverage Indicator_Import-Expor'!K$7:K$205,MATCH($B59,'Coverage Indicator_Import-Expor'!$C$7:$C$205,0))="","",INDEX('Coverage Indicator_Import-Expor'!K$7:K$205,MATCH($B59,'Coverage Indicator_Import-Expor'!$C$7:$C$205,0))),"")</f>
        <v/>
      </c>
      <c r="F59" s="1289" t="str">
        <f>IFERROR(IF(INDEX('Coverage Indicator_Import-Expor'!L$7:L$205,MATCH($B59,'Coverage Indicator_Import-Expor'!$C$7:$C$205,0))="","",INDEX('Coverage Indicator_Import-Expor'!L$7:L$205,MATCH($B59,'Coverage Indicator_Import-Expor'!$C$7:$C$205,0))),"")</f>
        <v/>
      </c>
      <c r="G59" s="1079" t="str">
        <f>IFERROR(IF(INDEX('Coverage Indicator_Import-Expor'!AR$7:AR$205,MATCH($B59,'Coverage Indicator_Import-Expor'!$C$7:$C$205,0))="","",INDEX('Coverage Indicator_Import-Expor'!AR$7:AR$205,MATCH($B59,'Coverage Indicator_Import-Expor'!$C$7:$C$205,0))),"")</f>
        <v/>
      </c>
      <c r="H59" s="1079" t="str">
        <f>IFERROR(IF(INDEX('Coverage Indicator_Import-Expor'!AS$7:AS$205,MATCH($B59,'Coverage Indicator_Import-Expor'!$C$7:$C$205,0))="","",INDEX('Coverage Indicator_Import-Expor'!AS$7:AS$205,MATCH($B59,'Coverage Indicator_Import-Expor'!$C$7:$C$205,0))),"")</f>
        <v/>
      </c>
      <c r="I59" s="1080" t="str">
        <f>IFERROR(IF(INDEX('Coverage Indicator_Import-Expor'!N$7:N$205,MATCH($B59,'Coverage Indicator_Import-Expor'!$C$7:$C$205,0))="","",INDEX('Coverage Indicator_Import-Expor'!N$7:N$205,MATCH($B59,'Coverage Indicator_Import-Expor'!$C$7:$C$205,0))),"")</f>
        <v/>
      </c>
      <c r="J59" s="1080" t="str">
        <f>IFERROR(IF(INDEX('Coverage Indicator_Import-Expor'!O$7:O$205,MATCH($B59,'Coverage Indicator_Import-Expor'!$C$7:$C$205,0))="","",INDEX('Coverage Indicator_Import-Expor'!O$7:O$205,MATCH($B59,'Coverage Indicator_Import-Expor'!$C$7:$C$205,0))),"")</f>
        <v/>
      </c>
      <c r="K59" s="1081" t="str">
        <f>IFERROR(IF(INDEX('Coverage Indicator_Import-Expor'!P$7:P$205,MATCH($B59,'Coverage Indicator_Import-Expor'!$C$7:$C$205,0))="","",INDEX('Coverage Indicator_Import-Expor'!P$7:P$205,MATCH($B59,'Coverage Indicator_Import-Expor'!$C$7:$C$205,0))),"")</f>
        <v/>
      </c>
      <c r="L59" s="1079" t="str">
        <f>IFERROR(IF(INDEX('Coverage Indicator_Import-Expor'!Q$7:Q$205,MATCH($B59,'Coverage Indicator_Import-Expor'!$C$7:$C$205,0))="","",INDEX('Coverage Indicator_Import-Expor'!Q$7:Q$205,MATCH($B59,'Coverage Indicator_Import-Expor'!$C$7:$C$205,0))),"")</f>
        <v/>
      </c>
      <c r="M59" s="1289" t="str">
        <f>IFERROR(IF(INDEX('Coverage Indicator_Import-Expor'!R$7:R$205,MATCH($B59,'Coverage Indicator_Import-Expor'!$C$7:$C$205,0))="","",INDEX('Coverage Indicator_Import-Expor'!R$7:R$205,MATCH($B59,'Coverage Indicator_Import-Expor'!$C$7:$C$205,0))),"")</f>
        <v/>
      </c>
      <c r="N59" s="1080" t="str">
        <f>IFERROR(IF(INDEX('Coverage Indicator_Import-Expor'!S$7:S$205,MATCH($B59,'Coverage Indicator_Import-Expor'!$C$7:$C$205,0))="","",INDEX('Coverage Indicator_Import-Expor'!S$7:S$205,MATCH($B59,'Coverage Indicator_Import-Expor'!$C$7:$C$205,0))),"")</f>
        <v/>
      </c>
      <c r="O59" s="1080" t="str">
        <f>IFERROR(IF(INDEX('Coverage Indicator_Import-Expor'!T$7:T$205,MATCH($B59,'Coverage Indicator_Import-Expor'!$C$7:$C$205,0))="","",INDEX('Coverage Indicator_Import-Expor'!T$7:T$205,MATCH($B59,'Coverage Indicator_Import-Expor'!$C$7:$C$205,0))),"")</f>
        <v/>
      </c>
      <c r="P59" s="1081" t="str">
        <f>IFERROR(IF(INDEX('Coverage Indicator_Import-Expor'!U$7:U$205,MATCH($B59,'Coverage Indicator_Import-Expor'!$C$7:$C$205,0))="","",INDEX('Coverage Indicator_Import-Expor'!U$7:U$205,MATCH($B59,'Coverage Indicator_Import-Expor'!$C$7:$C$205,0))),"")</f>
        <v/>
      </c>
      <c r="Q59" s="1082"/>
      <c r="R59" s="1082"/>
      <c r="S59" s="1083" t="str">
        <f t="shared" si="16"/>
        <v/>
      </c>
      <c r="T59" s="1084"/>
      <c r="U59" s="1287" t="str">
        <f t="shared" si="17"/>
        <v xml:space="preserve"> </v>
      </c>
      <c r="V59" s="1084"/>
      <c r="W59" s="1085" t="str">
        <f t="shared" si="18"/>
        <v>No Results Reported</v>
      </c>
      <c r="X59" s="1082"/>
      <c r="Y59" s="1082"/>
      <c r="Z59" s="1083" t="str">
        <f t="shared" si="19"/>
        <v/>
      </c>
      <c r="AA59" s="1084"/>
      <c r="AB59" s="1287" t="str">
        <f t="shared" si="20"/>
        <v xml:space="preserve"> </v>
      </c>
      <c r="AC59" s="1084"/>
      <c r="AD59" s="1084"/>
      <c r="AE59" s="1085" t="str">
        <f t="shared" si="21"/>
        <v>No Results Reported</v>
      </c>
      <c r="AF59" s="1082"/>
      <c r="AG59" s="1082"/>
      <c r="AH59" s="1083" t="str">
        <f t="shared" si="22"/>
        <v/>
      </c>
      <c r="AI59" s="1287" t="str">
        <f t="shared" si="23"/>
        <v xml:space="preserve"> </v>
      </c>
      <c r="AJ59" s="1084"/>
      <c r="AK59" s="1087" t="str">
        <f t="shared" si="24"/>
        <v>No Results Reported</v>
      </c>
    </row>
    <row r="60" spans="1:37" x14ac:dyDescent="0.2">
      <c r="A60" s="777">
        <f t="shared" si="4"/>
        <v>50</v>
      </c>
      <c r="B60" s="778" t="str">
        <f t="shared" si="15"/>
        <v>Coverage50</v>
      </c>
      <c r="C60" s="1086" t="str">
        <f>IFERROR(INDEX('Coverage Indicator_Import-Expor'!$D$7:$D$205,MATCH(B60,'Coverage Indicator_Import-Expor'!$C$7:$C$205,0)),"")</f>
        <v/>
      </c>
      <c r="D60" s="1289" t="str">
        <f>IFERROR(INDEX('Coverage Indicator_Import-Expor'!$E$7:$E$205,MATCH(B60,'Coverage Indicator_Import-Expor'!$C$7:$C$205,0)),"")</f>
        <v/>
      </c>
      <c r="E60" s="1289" t="str">
        <f>IFERROR(IF(INDEX('Coverage Indicator_Import-Expor'!K$7:K$205,MATCH($B60,'Coverage Indicator_Import-Expor'!$C$7:$C$205,0))="","",INDEX('Coverage Indicator_Import-Expor'!K$7:K$205,MATCH($B60,'Coverage Indicator_Import-Expor'!$C$7:$C$205,0))),"")</f>
        <v/>
      </c>
      <c r="F60" s="1289" t="str">
        <f>IFERROR(IF(INDEX('Coverage Indicator_Import-Expor'!L$7:L$205,MATCH($B60,'Coverage Indicator_Import-Expor'!$C$7:$C$205,0))="","",INDEX('Coverage Indicator_Import-Expor'!L$7:L$205,MATCH($B60,'Coverage Indicator_Import-Expor'!$C$7:$C$205,0))),"")</f>
        <v/>
      </c>
      <c r="G60" s="1079" t="str">
        <f>IFERROR(IF(INDEX('Coverage Indicator_Import-Expor'!AR$7:AR$205,MATCH($B60,'Coverage Indicator_Import-Expor'!$C$7:$C$205,0))="","",INDEX('Coverage Indicator_Import-Expor'!AR$7:AR$205,MATCH($B60,'Coverage Indicator_Import-Expor'!$C$7:$C$205,0))),"")</f>
        <v/>
      </c>
      <c r="H60" s="1079" t="str">
        <f>IFERROR(IF(INDEX('Coverage Indicator_Import-Expor'!AS$7:AS$205,MATCH($B60,'Coverage Indicator_Import-Expor'!$C$7:$C$205,0))="","",INDEX('Coverage Indicator_Import-Expor'!AS$7:AS$205,MATCH($B60,'Coverage Indicator_Import-Expor'!$C$7:$C$205,0))),"")</f>
        <v/>
      </c>
      <c r="I60" s="1080" t="str">
        <f>IFERROR(IF(INDEX('Coverage Indicator_Import-Expor'!N$7:N$205,MATCH($B60,'Coverage Indicator_Import-Expor'!$C$7:$C$205,0))="","",INDEX('Coverage Indicator_Import-Expor'!N$7:N$205,MATCH($B60,'Coverage Indicator_Import-Expor'!$C$7:$C$205,0))),"")</f>
        <v/>
      </c>
      <c r="J60" s="1080" t="str">
        <f>IFERROR(IF(INDEX('Coverage Indicator_Import-Expor'!O$7:O$205,MATCH($B60,'Coverage Indicator_Import-Expor'!$C$7:$C$205,0))="","",INDEX('Coverage Indicator_Import-Expor'!O$7:O$205,MATCH($B60,'Coverage Indicator_Import-Expor'!$C$7:$C$205,0))),"")</f>
        <v/>
      </c>
      <c r="K60" s="1081" t="str">
        <f>IFERROR(IF(INDEX('Coverage Indicator_Import-Expor'!P$7:P$205,MATCH($B60,'Coverage Indicator_Import-Expor'!$C$7:$C$205,0))="","",INDEX('Coverage Indicator_Import-Expor'!P$7:P$205,MATCH($B60,'Coverage Indicator_Import-Expor'!$C$7:$C$205,0))),"")</f>
        <v/>
      </c>
      <c r="L60" s="1079" t="str">
        <f>IFERROR(IF(INDEX('Coverage Indicator_Import-Expor'!Q$7:Q$205,MATCH($B60,'Coverage Indicator_Import-Expor'!$C$7:$C$205,0))="","",INDEX('Coverage Indicator_Import-Expor'!Q$7:Q$205,MATCH($B60,'Coverage Indicator_Import-Expor'!$C$7:$C$205,0))),"")</f>
        <v/>
      </c>
      <c r="M60" s="1289" t="str">
        <f>IFERROR(IF(INDEX('Coverage Indicator_Import-Expor'!R$7:R$205,MATCH($B60,'Coverage Indicator_Import-Expor'!$C$7:$C$205,0))="","",INDEX('Coverage Indicator_Import-Expor'!R$7:R$205,MATCH($B60,'Coverage Indicator_Import-Expor'!$C$7:$C$205,0))),"")</f>
        <v/>
      </c>
      <c r="N60" s="1080" t="str">
        <f>IFERROR(IF(INDEX('Coverage Indicator_Import-Expor'!S$7:S$205,MATCH($B60,'Coverage Indicator_Import-Expor'!$C$7:$C$205,0))="","",INDEX('Coverage Indicator_Import-Expor'!S$7:S$205,MATCH($B60,'Coverage Indicator_Import-Expor'!$C$7:$C$205,0))),"")</f>
        <v/>
      </c>
      <c r="O60" s="1080" t="str">
        <f>IFERROR(IF(INDEX('Coverage Indicator_Import-Expor'!T$7:T$205,MATCH($B60,'Coverage Indicator_Import-Expor'!$C$7:$C$205,0))="","",INDEX('Coverage Indicator_Import-Expor'!T$7:T$205,MATCH($B60,'Coverage Indicator_Import-Expor'!$C$7:$C$205,0))),"")</f>
        <v/>
      </c>
      <c r="P60" s="1081" t="str">
        <f>IFERROR(IF(INDEX('Coverage Indicator_Import-Expor'!U$7:U$205,MATCH($B60,'Coverage Indicator_Import-Expor'!$C$7:$C$205,0))="","",INDEX('Coverage Indicator_Import-Expor'!U$7:U$205,MATCH($B60,'Coverage Indicator_Import-Expor'!$C$7:$C$205,0))),"")</f>
        <v/>
      </c>
      <c r="Q60" s="1082"/>
      <c r="R60" s="1082"/>
      <c r="S60" s="1083" t="str">
        <f t="shared" si="16"/>
        <v/>
      </c>
      <c r="T60" s="1084"/>
      <c r="U60" s="1287" t="str">
        <f t="shared" si="17"/>
        <v xml:space="preserve"> </v>
      </c>
      <c r="V60" s="1084"/>
      <c r="W60" s="1085" t="str">
        <f t="shared" si="18"/>
        <v>No Results Reported</v>
      </c>
      <c r="X60" s="1082"/>
      <c r="Y60" s="1082"/>
      <c r="Z60" s="1083" t="str">
        <f t="shared" si="19"/>
        <v/>
      </c>
      <c r="AA60" s="1084"/>
      <c r="AB60" s="1287" t="str">
        <f t="shared" si="20"/>
        <v xml:space="preserve"> </v>
      </c>
      <c r="AC60" s="1084"/>
      <c r="AD60" s="1084"/>
      <c r="AE60" s="1085" t="str">
        <f t="shared" si="21"/>
        <v>No Results Reported</v>
      </c>
      <c r="AF60" s="1082"/>
      <c r="AG60" s="1082"/>
      <c r="AH60" s="1083" t="str">
        <f t="shared" si="22"/>
        <v/>
      </c>
      <c r="AI60" s="1287" t="str">
        <f t="shared" si="23"/>
        <v xml:space="preserve"> </v>
      </c>
      <c r="AJ60" s="1084"/>
      <c r="AK60" s="1087" t="str">
        <f t="shared" si="24"/>
        <v>No Results Reported</v>
      </c>
    </row>
    <row r="61" spans="1:37" x14ac:dyDescent="0.2">
      <c r="A61" s="777">
        <f t="shared" si="4"/>
        <v>51</v>
      </c>
      <c r="B61" s="778" t="str">
        <f t="shared" si="15"/>
        <v>Coverage51</v>
      </c>
      <c r="C61" s="1086" t="str">
        <f>IFERROR(INDEX('Coverage Indicator_Import-Expor'!$D$7:$D$205,MATCH(B61,'Coverage Indicator_Import-Expor'!$C$7:$C$205,0)),"")</f>
        <v/>
      </c>
      <c r="D61" s="1289" t="str">
        <f>IFERROR(INDEX('Coverage Indicator_Import-Expor'!$E$7:$E$205,MATCH(B61,'Coverage Indicator_Import-Expor'!$C$7:$C$205,0)),"")</f>
        <v/>
      </c>
      <c r="E61" s="1289" t="str">
        <f>IFERROR(IF(INDEX('Coverage Indicator_Import-Expor'!K$7:K$205,MATCH($B61,'Coverage Indicator_Import-Expor'!$C$7:$C$205,0))="","",INDEX('Coverage Indicator_Import-Expor'!K$7:K$205,MATCH($B61,'Coverage Indicator_Import-Expor'!$C$7:$C$205,0))),"")</f>
        <v/>
      </c>
      <c r="F61" s="1289" t="str">
        <f>IFERROR(IF(INDEX('Coverage Indicator_Import-Expor'!L$7:L$205,MATCH($B61,'Coverage Indicator_Import-Expor'!$C$7:$C$205,0))="","",INDEX('Coverage Indicator_Import-Expor'!L$7:L$205,MATCH($B61,'Coverage Indicator_Import-Expor'!$C$7:$C$205,0))),"")</f>
        <v/>
      </c>
      <c r="G61" s="1079" t="str">
        <f>IFERROR(IF(INDEX('Coverage Indicator_Import-Expor'!AR$7:AR$205,MATCH($B61,'Coverage Indicator_Import-Expor'!$C$7:$C$205,0))="","",INDEX('Coverage Indicator_Import-Expor'!AR$7:AR$205,MATCH($B61,'Coverage Indicator_Import-Expor'!$C$7:$C$205,0))),"")</f>
        <v/>
      </c>
      <c r="H61" s="1079" t="str">
        <f>IFERROR(IF(INDEX('Coverage Indicator_Import-Expor'!AS$7:AS$205,MATCH($B61,'Coverage Indicator_Import-Expor'!$C$7:$C$205,0))="","",INDEX('Coverage Indicator_Import-Expor'!AS$7:AS$205,MATCH($B61,'Coverage Indicator_Import-Expor'!$C$7:$C$205,0))),"")</f>
        <v/>
      </c>
      <c r="I61" s="1080" t="str">
        <f>IFERROR(IF(INDEX('Coverage Indicator_Import-Expor'!N$7:N$205,MATCH($B61,'Coverage Indicator_Import-Expor'!$C$7:$C$205,0))="","",INDEX('Coverage Indicator_Import-Expor'!N$7:N$205,MATCH($B61,'Coverage Indicator_Import-Expor'!$C$7:$C$205,0))),"")</f>
        <v/>
      </c>
      <c r="J61" s="1080" t="str">
        <f>IFERROR(IF(INDEX('Coverage Indicator_Import-Expor'!O$7:O$205,MATCH($B61,'Coverage Indicator_Import-Expor'!$C$7:$C$205,0))="","",INDEX('Coverage Indicator_Import-Expor'!O$7:O$205,MATCH($B61,'Coverage Indicator_Import-Expor'!$C$7:$C$205,0))),"")</f>
        <v/>
      </c>
      <c r="K61" s="1081" t="str">
        <f>IFERROR(IF(INDEX('Coverage Indicator_Import-Expor'!P$7:P$205,MATCH($B61,'Coverage Indicator_Import-Expor'!$C$7:$C$205,0))="","",INDEX('Coverage Indicator_Import-Expor'!P$7:P$205,MATCH($B61,'Coverage Indicator_Import-Expor'!$C$7:$C$205,0))),"")</f>
        <v/>
      </c>
      <c r="L61" s="1079" t="str">
        <f>IFERROR(IF(INDEX('Coverage Indicator_Import-Expor'!Q$7:Q$205,MATCH($B61,'Coverage Indicator_Import-Expor'!$C$7:$C$205,0))="","",INDEX('Coverage Indicator_Import-Expor'!Q$7:Q$205,MATCH($B61,'Coverage Indicator_Import-Expor'!$C$7:$C$205,0))),"")</f>
        <v/>
      </c>
      <c r="M61" s="1289" t="str">
        <f>IFERROR(IF(INDEX('Coverage Indicator_Import-Expor'!R$7:R$205,MATCH($B61,'Coverage Indicator_Import-Expor'!$C$7:$C$205,0))="","",INDEX('Coverage Indicator_Import-Expor'!R$7:R$205,MATCH($B61,'Coverage Indicator_Import-Expor'!$C$7:$C$205,0))),"")</f>
        <v/>
      </c>
      <c r="N61" s="1080" t="str">
        <f>IFERROR(IF(INDEX('Coverage Indicator_Import-Expor'!S$7:S$205,MATCH($B61,'Coverage Indicator_Import-Expor'!$C$7:$C$205,0))="","",INDEX('Coverage Indicator_Import-Expor'!S$7:S$205,MATCH($B61,'Coverage Indicator_Import-Expor'!$C$7:$C$205,0))),"")</f>
        <v/>
      </c>
      <c r="O61" s="1080" t="str">
        <f>IFERROR(IF(INDEX('Coverage Indicator_Import-Expor'!T$7:T$205,MATCH($B61,'Coverage Indicator_Import-Expor'!$C$7:$C$205,0))="","",INDEX('Coverage Indicator_Import-Expor'!T$7:T$205,MATCH($B61,'Coverage Indicator_Import-Expor'!$C$7:$C$205,0))),"")</f>
        <v/>
      </c>
      <c r="P61" s="1081" t="str">
        <f>IFERROR(IF(INDEX('Coverage Indicator_Import-Expor'!U$7:U$205,MATCH($B61,'Coverage Indicator_Import-Expor'!$C$7:$C$205,0))="","",INDEX('Coverage Indicator_Import-Expor'!U$7:U$205,MATCH($B61,'Coverage Indicator_Import-Expor'!$C$7:$C$205,0))),"")</f>
        <v/>
      </c>
      <c r="Q61" s="1082"/>
      <c r="R61" s="1082"/>
      <c r="S61" s="1083" t="str">
        <f t="shared" si="16"/>
        <v/>
      </c>
      <c r="T61" s="1084"/>
      <c r="U61" s="1287" t="str">
        <f t="shared" si="17"/>
        <v xml:space="preserve"> </v>
      </c>
      <c r="V61" s="1084"/>
      <c r="W61" s="1085" t="str">
        <f t="shared" si="18"/>
        <v>No Results Reported</v>
      </c>
      <c r="X61" s="1082"/>
      <c r="Y61" s="1082"/>
      <c r="Z61" s="1083" t="str">
        <f t="shared" si="19"/>
        <v/>
      </c>
      <c r="AA61" s="1084"/>
      <c r="AB61" s="1287" t="str">
        <f t="shared" si="20"/>
        <v xml:space="preserve"> </v>
      </c>
      <c r="AC61" s="1084"/>
      <c r="AD61" s="1084"/>
      <c r="AE61" s="1085" t="str">
        <f t="shared" si="21"/>
        <v>No Results Reported</v>
      </c>
      <c r="AF61" s="1082"/>
      <c r="AG61" s="1082"/>
      <c r="AH61" s="1083" t="str">
        <f t="shared" si="22"/>
        <v/>
      </c>
      <c r="AI61" s="1287" t="str">
        <f t="shared" si="23"/>
        <v xml:space="preserve"> </v>
      </c>
      <c r="AJ61" s="1084"/>
      <c r="AK61" s="1087" t="str">
        <f t="shared" si="24"/>
        <v>No Results Reported</v>
      </c>
    </row>
    <row r="62" spans="1:37" x14ac:dyDescent="0.2">
      <c r="A62" s="777">
        <f t="shared" si="4"/>
        <v>52</v>
      </c>
      <c r="B62" s="778" t="str">
        <f t="shared" si="15"/>
        <v>Coverage52</v>
      </c>
      <c r="C62" s="1086" t="str">
        <f>IFERROR(INDEX('Coverage Indicator_Import-Expor'!$D$7:$D$205,MATCH(B62,'Coverage Indicator_Import-Expor'!$C$7:$C$205,0)),"")</f>
        <v/>
      </c>
      <c r="D62" s="1289" t="str">
        <f>IFERROR(INDEX('Coverage Indicator_Import-Expor'!$E$7:$E$205,MATCH(B62,'Coverage Indicator_Import-Expor'!$C$7:$C$205,0)),"")</f>
        <v/>
      </c>
      <c r="E62" s="1289" t="str">
        <f>IFERROR(IF(INDEX('Coverage Indicator_Import-Expor'!K$7:K$205,MATCH($B62,'Coverage Indicator_Import-Expor'!$C$7:$C$205,0))="","",INDEX('Coverage Indicator_Import-Expor'!K$7:K$205,MATCH($B62,'Coverage Indicator_Import-Expor'!$C$7:$C$205,0))),"")</f>
        <v/>
      </c>
      <c r="F62" s="1289" t="str">
        <f>IFERROR(IF(INDEX('Coverage Indicator_Import-Expor'!L$7:L$205,MATCH($B62,'Coverage Indicator_Import-Expor'!$C$7:$C$205,0))="","",INDEX('Coverage Indicator_Import-Expor'!L$7:L$205,MATCH($B62,'Coverage Indicator_Import-Expor'!$C$7:$C$205,0))),"")</f>
        <v/>
      </c>
      <c r="G62" s="1079" t="str">
        <f>IFERROR(IF(INDEX('Coverage Indicator_Import-Expor'!AR$7:AR$205,MATCH($B62,'Coverage Indicator_Import-Expor'!$C$7:$C$205,0))="","",INDEX('Coverage Indicator_Import-Expor'!AR$7:AR$205,MATCH($B62,'Coverage Indicator_Import-Expor'!$C$7:$C$205,0))),"")</f>
        <v/>
      </c>
      <c r="H62" s="1079" t="str">
        <f>IFERROR(IF(INDEX('Coverage Indicator_Import-Expor'!AS$7:AS$205,MATCH($B62,'Coverage Indicator_Import-Expor'!$C$7:$C$205,0))="","",INDEX('Coverage Indicator_Import-Expor'!AS$7:AS$205,MATCH($B62,'Coverage Indicator_Import-Expor'!$C$7:$C$205,0))),"")</f>
        <v/>
      </c>
      <c r="I62" s="1080" t="str">
        <f>IFERROR(IF(INDEX('Coverage Indicator_Import-Expor'!N$7:N$205,MATCH($B62,'Coverage Indicator_Import-Expor'!$C$7:$C$205,0))="","",INDEX('Coverage Indicator_Import-Expor'!N$7:N$205,MATCH($B62,'Coverage Indicator_Import-Expor'!$C$7:$C$205,0))),"")</f>
        <v/>
      </c>
      <c r="J62" s="1080" t="str">
        <f>IFERROR(IF(INDEX('Coverage Indicator_Import-Expor'!O$7:O$205,MATCH($B62,'Coverage Indicator_Import-Expor'!$C$7:$C$205,0))="","",INDEX('Coverage Indicator_Import-Expor'!O$7:O$205,MATCH($B62,'Coverage Indicator_Import-Expor'!$C$7:$C$205,0))),"")</f>
        <v/>
      </c>
      <c r="K62" s="1081" t="str">
        <f>IFERROR(IF(INDEX('Coverage Indicator_Import-Expor'!P$7:P$205,MATCH($B62,'Coverage Indicator_Import-Expor'!$C$7:$C$205,0))="","",INDEX('Coverage Indicator_Import-Expor'!P$7:P$205,MATCH($B62,'Coverage Indicator_Import-Expor'!$C$7:$C$205,0))),"")</f>
        <v/>
      </c>
      <c r="L62" s="1079" t="str">
        <f>IFERROR(IF(INDEX('Coverage Indicator_Import-Expor'!Q$7:Q$205,MATCH($B62,'Coverage Indicator_Import-Expor'!$C$7:$C$205,0))="","",INDEX('Coverage Indicator_Import-Expor'!Q$7:Q$205,MATCH($B62,'Coverage Indicator_Import-Expor'!$C$7:$C$205,0))),"")</f>
        <v/>
      </c>
      <c r="M62" s="1289" t="str">
        <f>IFERROR(IF(INDEX('Coverage Indicator_Import-Expor'!R$7:R$205,MATCH($B62,'Coverage Indicator_Import-Expor'!$C$7:$C$205,0))="","",INDEX('Coverage Indicator_Import-Expor'!R$7:R$205,MATCH($B62,'Coverage Indicator_Import-Expor'!$C$7:$C$205,0))),"")</f>
        <v/>
      </c>
      <c r="N62" s="1080" t="str">
        <f>IFERROR(IF(INDEX('Coverage Indicator_Import-Expor'!S$7:S$205,MATCH($B62,'Coverage Indicator_Import-Expor'!$C$7:$C$205,0))="","",INDEX('Coverage Indicator_Import-Expor'!S$7:S$205,MATCH($B62,'Coverage Indicator_Import-Expor'!$C$7:$C$205,0))),"")</f>
        <v/>
      </c>
      <c r="O62" s="1080" t="str">
        <f>IFERROR(IF(INDEX('Coverage Indicator_Import-Expor'!T$7:T$205,MATCH($B62,'Coverage Indicator_Import-Expor'!$C$7:$C$205,0))="","",INDEX('Coverage Indicator_Import-Expor'!T$7:T$205,MATCH($B62,'Coverage Indicator_Import-Expor'!$C$7:$C$205,0))),"")</f>
        <v/>
      </c>
      <c r="P62" s="1081" t="str">
        <f>IFERROR(IF(INDEX('Coverage Indicator_Import-Expor'!U$7:U$205,MATCH($B62,'Coverage Indicator_Import-Expor'!$C$7:$C$205,0))="","",INDEX('Coverage Indicator_Import-Expor'!U$7:U$205,MATCH($B62,'Coverage Indicator_Import-Expor'!$C$7:$C$205,0))),"")</f>
        <v/>
      </c>
      <c r="Q62" s="1082"/>
      <c r="R62" s="1082"/>
      <c r="S62" s="1083" t="str">
        <f t="shared" si="16"/>
        <v/>
      </c>
      <c r="T62" s="1084"/>
      <c r="U62" s="1287" t="str">
        <f t="shared" si="17"/>
        <v xml:space="preserve"> </v>
      </c>
      <c r="V62" s="1084"/>
      <c r="W62" s="1085" t="str">
        <f t="shared" si="18"/>
        <v>No Results Reported</v>
      </c>
      <c r="X62" s="1082"/>
      <c r="Y62" s="1082"/>
      <c r="Z62" s="1083" t="str">
        <f t="shared" si="19"/>
        <v/>
      </c>
      <c r="AA62" s="1084"/>
      <c r="AB62" s="1287" t="str">
        <f t="shared" si="20"/>
        <v xml:space="preserve"> </v>
      </c>
      <c r="AC62" s="1084"/>
      <c r="AD62" s="1084"/>
      <c r="AE62" s="1085" t="str">
        <f t="shared" si="21"/>
        <v>No Results Reported</v>
      </c>
      <c r="AF62" s="1082"/>
      <c r="AG62" s="1082"/>
      <c r="AH62" s="1083" t="str">
        <f t="shared" si="22"/>
        <v/>
      </c>
      <c r="AI62" s="1287" t="str">
        <f t="shared" si="23"/>
        <v xml:space="preserve"> </v>
      </c>
      <c r="AJ62" s="1084"/>
      <c r="AK62" s="1087" t="str">
        <f t="shared" si="24"/>
        <v>No Results Reported</v>
      </c>
    </row>
    <row r="63" spans="1:37" x14ac:dyDescent="0.2">
      <c r="A63" s="777">
        <f t="shared" si="4"/>
        <v>53</v>
      </c>
      <c r="B63" s="778" t="str">
        <f t="shared" si="15"/>
        <v>Coverage53</v>
      </c>
      <c r="C63" s="1086" t="str">
        <f>IFERROR(INDEX('Coverage Indicator_Import-Expor'!$D$7:$D$205,MATCH(B63,'Coverage Indicator_Import-Expor'!$C$7:$C$205,0)),"")</f>
        <v/>
      </c>
      <c r="D63" s="1289" t="str">
        <f>IFERROR(INDEX('Coverage Indicator_Import-Expor'!$E$7:$E$205,MATCH(B63,'Coverage Indicator_Import-Expor'!$C$7:$C$205,0)),"")</f>
        <v/>
      </c>
      <c r="E63" s="1289" t="str">
        <f>IFERROR(IF(INDEX('Coverage Indicator_Import-Expor'!K$7:K$205,MATCH($B63,'Coverage Indicator_Import-Expor'!$C$7:$C$205,0))="","",INDEX('Coverage Indicator_Import-Expor'!K$7:K$205,MATCH($B63,'Coverage Indicator_Import-Expor'!$C$7:$C$205,0))),"")</f>
        <v/>
      </c>
      <c r="F63" s="1289" t="str">
        <f>IFERROR(IF(INDEX('Coverage Indicator_Import-Expor'!L$7:L$205,MATCH($B63,'Coverage Indicator_Import-Expor'!$C$7:$C$205,0))="","",INDEX('Coverage Indicator_Import-Expor'!L$7:L$205,MATCH($B63,'Coverage Indicator_Import-Expor'!$C$7:$C$205,0))),"")</f>
        <v/>
      </c>
      <c r="G63" s="1079" t="str">
        <f>IFERROR(IF(INDEX('Coverage Indicator_Import-Expor'!AR$7:AR$205,MATCH($B63,'Coverage Indicator_Import-Expor'!$C$7:$C$205,0))="","",INDEX('Coverage Indicator_Import-Expor'!AR$7:AR$205,MATCH($B63,'Coverage Indicator_Import-Expor'!$C$7:$C$205,0))),"")</f>
        <v/>
      </c>
      <c r="H63" s="1079" t="str">
        <f>IFERROR(IF(INDEX('Coverage Indicator_Import-Expor'!AS$7:AS$205,MATCH($B63,'Coverage Indicator_Import-Expor'!$C$7:$C$205,0))="","",INDEX('Coverage Indicator_Import-Expor'!AS$7:AS$205,MATCH($B63,'Coverage Indicator_Import-Expor'!$C$7:$C$205,0))),"")</f>
        <v/>
      </c>
      <c r="I63" s="1080" t="str">
        <f>IFERROR(IF(INDEX('Coverage Indicator_Import-Expor'!N$7:N$205,MATCH($B63,'Coverage Indicator_Import-Expor'!$C$7:$C$205,0))="","",INDEX('Coverage Indicator_Import-Expor'!N$7:N$205,MATCH($B63,'Coverage Indicator_Import-Expor'!$C$7:$C$205,0))),"")</f>
        <v/>
      </c>
      <c r="J63" s="1080" t="str">
        <f>IFERROR(IF(INDEX('Coverage Indicator_Import-Expor'!O$7:O$205,MATCH($B63,'Coverage Indicator_Import-Expor'!$C$7:$C$205,0))="","",INDEX('Coverage Indicator_Import-Expor'!O$7:O$205,MATCH($B63,'Coverage Indicator_Import-Expor'!$C$7:$C$205,0))),"")</f>
        <v/>
      </c>
      <c r="K63" s="1081" t="str">
        <f>IFERROR(IF(INDEX('Coverage Indicator_Import-Expor'!P$7:P$205,MATCH($B63,'Coverage Indicator_Import-Expor'!$C$7:$C$205,0))="","",INDEX('Coverage Indicator_Import-Expor'!P$7:P$205,MATCH($B63,'Coverage Indicator_Import-Expor'!$C$7:$C$205,0))),"")</f>
        <v/>
      </c>
      <c r="L63" s="1079" t="str">
        <f>IFERROR(IF(INDEX('Coverage Indicator_Import-Expor'!Q$7:Q$205,MATCH($B63,'Coverage Indicator_Import-Expor'!$C$7:$C$205,0))="","",INDEX('Coverage Indicator_Import-Expor'!Q$7:Q$205,MATCH($B63,'Coverage Indicator_Import-Expor'!$C$7:$C$205,0))),"")</f>
        <v/>
      </c>
      <c r="M63" s="1289" t="str">
        <f>IFERROR(IF(INDEX('Coverage Indicator_Import-Expor'!R$7:R$205,MATCH($B63,'Coverage Indicator_Import-Expor'!$C$7:$C$205,0))="","",INDEX('Coverage Indicator_Import-Expor'!R$7:R$205,MATCH($B63,'Coverage Indicator_Import-Expor'!$C$7:$C$205,0))),"")</f>
        <v/>
      </c>
      <c r="N63" s="1080" t="str">
        <f>IFERROR(IF(INDEX('Coverage Indicator_Import-Expor'!S$7:S$205,MATCH($B63,'Coverage Indicator_Import-Expor'!$C$7:$C$205,0))="","",INDEX('Coverage Indicator_Import-Expor'!S$7:S$205,MATCH($B63,'Coverage Indicator_Import-Expor'!$C$7:$C$205,0))),"")</f>
        <v/>
      </c>
      <c r="O63" s="1080" t="str">
        <f>IFERROR(IF(INDEX('Coverage Indicator_Import-Expor'!T$7:T$205,MATCH($B63,'Coverage Indicator_Import-Expor'!$C$7:$C$205,0))="","",INDEX('Coverage Indicator_Import-Expor'!T$7:T$205,MATCH($B63,'Coverage Indicator_Import-Expor'!$C$7:$C$205,0))),"")</f>
        <v/>
      </c>
      <c r="P63" s="1081" t="str">
        <f>IFERROR(IF(INDEX('Coverage Indicator_Import-Expor'!U$7:U$205,MATCH($B63,'Coverage Indicator_Import-Expor'!$C$7:$C$205,0))="","",INDEX('Coverage Indicator_Import-Expor'!U$7:U$205,MATCH($B63,'Coverage Indicator_Import-Expor'!$C$7:$C$205,0))),"")</f>
        <v/>
      </c>
      <c r="Q63" s="1082"/>
      <c r="R63" s="1082"/>
      <c r="S63" s="1083" t="str">
        <f t="shared" si="16"/>
        <v/>
      </c>
      <c r="T63" s="1084"/>
      <c r="U63" s="1287" t="str">
        <f t="shared" si="17"/>
        <v xml:space="preserve"> </v>
      </c>
      <c r="V63" s="1084"/>
      <c r="W63" s="1085" t="str">
        <f t="shared" si="18"/>
        <v>No Results Reported</v>
      </c>
      <c r="X63" s="1082"/>
      <c r="Y63" s="1082"/>
      <c r="Z63" s="1083" t="str">
        <f t="shared" si="19"/>
        <v/>
      </c>
      <c r="AA63" s="1084"/>
      <c r="AB63" s="1287" t="str">
        <f t="shared" si="20"/>
        <v xml:space="preserve"> </v>
      </c>
      <c r="AC63" s="1084"/>
      <c r="AD63" s="1084"/>
      <c r="AE63" s="1085" t="str">
        <f t="shared" si="21"/>
        <v>No Results Reported</v>
      </c>
      <c r="AF63" s="1082"/>
      <c r="AG63" s="1082"/>
      <c r="AH63" s="1083" t="str">
        <f t="shared" si="22"/>
        <v/>
      </c>
      <c r="AI63" s="1287" t="str">
        <f t="shared" si="23"/>
        <v xml:space="preserve"> </v>
      </c>
      <c r="AJ63" s="1084"/>
      <c r="AK63" s="1087" t="str">
        <f t="shared" si="24"/>
        <v>No Results Reported</v>
      </c>
    </row>
    <row r="64" spans="1:37" x14ac:dyDescent="0.2">
      <c r="A64" s="777">
        <f t="shared" si="4"/>
        <v>54</v>
      </c>
      <c r="B64" s="778" t="str">
        <f t="shared" si="15"/>
        <v>Coverage54</v>
      </c>
      <c r="C64" s="1086" t="str">
        <f>IFERROR(INDEX('Coverage Indicator_Import-Expor'!$D$7:$D$205,MATCH(B64,'Coverage Indicator_Import-Expor'!$C$7:$C$205,0)),"")</f>
        <v/>
      </c>
      <c r="D64" s="1289" t="str">
        <f>IFERROR(INDEX('Coverage Indicator_Import-Expor'!$E$7:$E$205,MATCH(B64,'Coverage Indicator_Import-Expor'!$C$7:$C$205,0)),"")</f>
        <v/>
      </c>
      <c r="E64" s="1289" t="str">
        <f>IFERROR(IF(INDEX('Coverage Indicator_Import-Expor'!K$7:K$205,MATCH($B64,'Coverage Indicator_Import-Expor'!$C$7:$C$205,0))="","",INDEX('Coverage Indicator_Import-Expor'!K$7:K$205,MATCH($B64,'Coverage Indicator_Import-Expor'!$C$7:$C$205,0))),"")</f>
        <v/>
      </c>
      <c r="F64" s="1289" t="str">
        <f>IFERROR(IF(INDEX('Coverage Indicator_Import-Expor'!L$7:L$205,MATCH($B64,'Coverage Indicator_Import-Expor'!$C$7:$C$205,0))="","",INDEX('Coverage Indicator_Import-Expor'!L$7:L$205,MATCH($B64,'Coverage Indicator_Import-Expor'!$C$7:$C$205,0))),"")</f>
        <v/>
      </c>
      <c r="G64" s="1079" t="str">
        <f>IFERROR(IF(INDEX('Coverage Indicator_Import-Expor'!AR$7:AR$205,MATCH($B64,'Coverage Indicator_Import-Expor'!$C$7:$C$205,0))="","",INDEX('Coverage Indicator_Import-Expor'!AR$7:AR$205,MATCH($B64,'Coverage Indicator_Import-Expor'!$C$7:$C$205,0))),"")</f>
        <v/>
      </c>
      <c r="H64" s="1079" t="str">
        <f>IFERROR(IF(INDEX('Coverage Indicator_Import-Expor'!AS$7:AS$205,MATCH($B64,'Coverage Indicator_Import-Expor'!$C$7:$C$205,0))="","",INDEX('Coverage Indicator_Import-Expor'!AS$7:AS$205,MATCH($B64,'Coverage Indicator_Import-Expor'!$C$7:$C$205,0))),"")</f>
        <v/>
      </c>
      <c r="I64" s="1080" t="str">
        <f>IFERROR(IF(INDEX('Coverage Indicator_Import-Expor'!N$7:N$205,MATCH($B64,'Coverage Indicator_Import-Expor'!$C$7:$C$205,0))="","",INDEX('Coverage Indicator_Import-Expor'!N$7:N$205,MATCH($B64,'Coverage Indicator_Import-Expor'!$C$7:$C$205,0))),"")</f>
        <v/>
      </c>
      <c r="J64" s="1080" t="str">
        <f>IFERROR(IF(INDEX('Coverage Indicator_Import-Expor'!O$7:O$205,MATCH($B64,'Coverage Indicator_Import-Expor'!$C$7:$C$205,0))="","",INDEX('Coverage Indicator_Import-Expor'!O$7:O$205,MATCH($B64,'Coverage Indicator_Import-Expor'!$C$7:$C$205,0))),"")</f>
        <v/>
      </c>
      <c r="K64" s="1081" t="str">
        <f>IFERROR(IF(INDEX('Coverage Indicator_Import-Expor'!P$7:P$205,MATCH($B64,'Coverage Indicator_Import-Expor'!$C$7:$C$205,0))="","",INDEX('Coverage Indicator_Import-Expor'!P$7:P$205,MATCH($B64,'Coverage Indicator_Import-Expor'!$C$7:$C$205,0))),"")</f>
        <v/>
      </c>
      <c r="L64" s="1079" t="str">
        <f>IFERROR(IF(INDEX('Coverage Indicator_Import-Expor'!Q$7:Q$205,MATCH($B64,'Coverage Indicator_Import-Expor'!$C$7:$C$205,0))="","",INDEX('Coverage Indicator_Import-Expor'!Q$7:Q$205,MATCH($B64,'Coverage Indicator_Import-Expor'!$C$7:$C$205,0))),"")</f>
        <v/>
      </c>
      <c r="M64" s="1289" t="str">
        <f>IFERROR(IF(INDEX('Coverage Indicator_Import-Expor'!R$7:R$205,MATCH($B64,'Coverage Indicator_Import-Expor'!$C$7:$C$205,0))="","",INDEX('Coverage Indicator_Import-Expor'!R$7:R$205,MATCH($B64,'Coverage Indicator_Import-Expor'!$C$7:$C$205,0))),"")</f>
        <v/>
      </c>
      <c r="N64" s="1080" t="str">
        <f>IFERROR(IF(INDEX('Coverage Indicator_Import-Expor'!S$7:S$205,MATCH($B64,'Coverage Indicator_Import-Expor'!$C$7:$C$205,0))="","",INDEX('Coverage Indicator_Import-Expor'!S$7:S$205,MATCH($B64,'Coverage Indicator_Import-Expor'!$C$7:$C$205,0))),"")</f>
        <v/>
      </c>
      <c r="O64" s="1080" t="str">
        <f>IFERROR(IF(INDEX('Coverage Indicator_Import-Expor'!T$7:T$205,MATCH($B64,'Coverage Indicator_Import-Expor'!$C$7:$C$205,0))="","",INDEX('Coverage Indicator_Import-Expor'!T$7:T$205,MATCH($B64,'Coverage Indicator_Import-Expor'!$C$7:$C$205,0))),"")</f>
        <v/>
      </c>
      <c r="P64" s="1081" t="str">
        <f>IFERROR(IF(INDEX('Coverage Indicator_Import-Expor'!U$7:U$205,MATCH($B64,'Coverage Indicator_Import-Expor'!$C$7:$C$205,0))="","",INDEX('Coverage Indicator_Import-Expor'!U$7:U$205,MATCH($B64,'Coverage Indicator_Import-Expor'!$C$7:$C$205,0))),"")</f>
        <v/>
      </c>
      <c r="Q64" s="1082"/>
      <c r="R64" s="1082"/>
      <c r="S64" s="1083" t="str">
        <f t="shared" si="16"/>
        <v/>
      </c>
      <c r="T64" s="1084"/>
      <c r="U64" s="1287" t="str">
        <f t="shared" si="17"/>
        <v xml:space="preserve"> </v>
      </c>
      <c r="V64" s="1084"/>
      <c r="W64" s="1085" t="str">
        <f t="shared" si="18"/>
        <v>No Results Reported</v>
      </c>
      <c r="X64" s="1082"/>
      <c r="Y64" s="1082"/>
      <c r="Z64" s="1083" t="str">
        <f t="shared" si="19"/>
        <v/>
      </c>
      <c r="AA64" s="1084"/>
      <c r="AB64" s="1287" t="str">
        <f t="shared" si="20"/>
        <v xml:space="preserve"> </v>
      </c>
      <c r="AC64" s="1084"/>
      <c r="AD64" s="1084"/>
      <c r="AE64" s="1085" t="str">
        <f t="shared" si="21"/>
        <v>No Results Reported</v>
      </c>
      <c r="AF64" s="1082"/>
      <c r="AG64" s="1082"/>
      <c r="AH64" s="1083" t="str">
        <f t="shared" si="22"/>
        <v/>
      </c>
      <c r="AI64" s="1287" t="str">
        <f t="shared" si="23"/>
        <v xml:space="preserve"> </v>
      </c>
      <c r="AJ64" s="1084"/>
      <c r="AK64" s="1087" t="str">
        <f t="shared" si="24"/>
        <v>No Results Reported</v>
      </c>
    </row>
    <row r="65" spans="1:37" x14ac:dyDescent="0.2">
      <c r="A65" s="777">
        <f t="shared" si="4"/>
        <v>55</v>
      </c>
      <c r="B65" s="778" t="str">
        <f t="shared" si="15"/>
        <v>Coverage55</v>
      </c>
      <c r="C65" s="1086" t="str">
        <f>IFERROR(INDEX('Coverage Indicator_Import-Expor'!$D$7:$D$205,MATCH(B65,'Coverage Indicator_Import-Expor'!$C$7:$C$205,0)),"")</f>
        <v/>
      </c>
      <c r="D65" s="1289" t="str">
        <f>IFERROR(INDEX('Coverage Indicator_Import-Expor'!$E$7:$E$205,MATCH(B65,'Coverage Indicator_Import-Expor'!$C$7:$C$205,0)),"")</f>
        <v/>
      </c>
      <c r="E65" s="1289" t="str">
        <f>IFERROR(IF(INDEX('Coverage Indicator_Import-Expor'!K$7:K$205,MATCH($B65,'Coverage Indicator_Import-Expor'!$C$7:$C$205,0))="","",INDEX('Coverage Indicator_Import-Expor'!K$7:K$205,MATCH($B65,'Coverage Indicator_Import-Expor'!$C$7:$C$205,0))),"")</f>
        <v/>
      </c>
      <c r="F65" s="1289" t="str">
        <f>IFERROR(IF(INDEX('Coverage Indicator_Import-Expor'!L$7:L$205,MATCH($B65,'Coverage Indicator_Import-Expor'!$C$7:$C$205,0))="","",INDEX('Coverage Indicator_Import-Expor'!L$7:L$205,MATCH($B65,'Coverage Indicator_Import-Expor'!$C$7:$C$205,0))),"")</f>
        <v/>
      </c>
      <c r="G65" s="1079" t="str">
        <f>IFERROR(IF(INDEX('Coverage Indicator_Import-Expor'!AR$7:AR$205,MATCH($B65,'Coverage Indicator_Import-Expor'!$C$7:$C$205,0))="","",INDEX('Coverage Indicator_Import-Expor'!AR$7:AR$205,MATCH($B65,'Coverage Indicator_Import-Expor'!$C$7:$C$205,0))),"")</f>
        <v/>
      </c>
      <c r="H65" s="1079" t="str">
        <f>IFERROR(IF(INDEX('Coverage Indicator_Import-Expor'!AS$7:AS$205,MATCH($B65,'Coverage Indicator_Import-Expor'!$C$7:$C$205,0))="","",INDEX('Coverage Indicator_Import-Expor'!AS$7:AS$205,MATCH($B65,'Coverage Indicator_Import-Expor'!$C$7:$C$205,0))),"")</f>
        <v/>
      </c>
      <c r="I65" s="1080" t="str">
        <f>IFERROR(IF(INDEX('Coverage Indicator_Import-Expor'!N$7:N$205,MATCH($B65,'Coverage Indicator_Import-Expor'!$C$7:$C$205,0))="","",INDEX('Coverage Indicator_Import-Expor'!N$7:N$205,MATCH($B65,'Coverage Indicator_Import-Expor'!$C$7:$C$205,0))),"")</f>
        <v/>
      </c>
      <c r="J65" s="1080" t="str">
        <f>IFERROR(IF(INDEX('Coverage Indicator_Import-Expor'!O$7:O$205,MATCH($B65,'Coverage Indicator_Import-Expor'!$C$7:$C$205,0))="","",INDEX('Coverage Indicator_Import-Expor'!O$7:O$205,MATCH($B65,'Coverage Indicator_Import-Expor'!$C$7:$C$205,0))),"")</f>
        <v/>
      </c>
      <c r="K65" s="1081" t="str">
        <f>IFERROR(IF(INDEX('Coverage Indicator_Import-Expor'!P$7:P$205,MATCH($B65,'Coverage Indicator_Import-Expor'!$C$7:$C$205,0))="","",INDEX('Coverage Indicator_Import-Expor'!P$7:P$205,MATCH($B65,'Coverage Indicator_Import-Expor'!$C$7:$C$205,0))),"")</f>
        <v/>
      </c>
      <c r="L65" s="1079" t="str">
        <f>IFERROR(IF(INDEX('Coverage Indicator_Import-Expor'!Q$7:Q$205,MATCH($B65,'Coverage Indicator_Import-Expor'!$C$7:$C$205,0))="","",INDEX('Coverage Indicator_Import-Expor'!Q$7:Q$205,MATCH($B65,'Coverage Indicator_Import-Expor'!$C$7:$C$205,0))),"")</f>
        <v/>
      </c>
      <c r="M65" s="1289" t="str">
        <f>IFERROR(IF(INDEX('Coverage Indicator_Import-Expor'!R$7:R$205,MATCH($B65,'Coverage Indicator_Import-Expor'!$C$7:$C$205,0))="","",INDEX('Coverage Indicator_Import-Expor'!R$7:R$205,MATCH($B65,'Coverage Indicator_Import-Expor'!$C$7:$C$205,0))),"")</f>
        <v/>
      </c>
      <c r="N65" s="1080" t="str">
        <f>IFERROR(IF(INDEX('Coverage Indicator_Import-Expor'!S$7:S$205,MATCH($B65,'Coverage Indicator_Import-Expor'!$C$7:$C$205,0))="","",INDEX('Coverage Indicator_Import-Expor'!S$7:S$205,MATCH($B65,'Coverage Indicator_Import-Expor'!$C$7:$C$205,0))),"")</f>
        <v/>
      </c>
      <c r="O65" s="1080" t="str">
        <f>IFERROR(IF(INDEX('Coverage Indicator_Import-Expor'!T$7:T$205,MATCH($B65,'Coverage Indicator_Import-Expor'!$C$7:$C$205,0))="","",INDEX('Coverage Indicator_Import-Expor'!T$7:T$205,MATCH($B65,'Coverage Indicator_Import-Expor'!$C$7:$C$205,0))),"")</f>
        <v/>
      </c>
      <c r="P65" s="1081" t="str">
        <f>IFERROR(IF(INDEX('Coverage Indicator_Import-Expor'!U$7:U$205,MATCH($B65,'Coverage Indicator_Import-Expor'!$C$7:$C$205,0))="","",INDEX('Coverage Indicator_Import-Expor'!U$7:U$205,MATCH($B65,'Coverage Indicator_Import-Expor'!$C$7:$C$205,0))),"")</f>
        <v/>
      </c>
      <c r="Q65" s="1082"/>
      <c r="R65" s="1082"/>
      <c r="S65" s="1083" t="str">
        <f t="shared" si="16"/>
        <v/>
      </c>
      <c r="T65" s="1084"/>
      <c r="U65" s="1287" t="str">
        <f t="shared" si="17"/>
        <v xml:space="preserve"> </v>
      </c>
      <c r="V65" s="1084"/>
      <c r="W65" s="1085" t="str">
        <f t="shared" si="18"/>
        <v>No Results Reported</v>
      </c>
      <c r="X65" s="1082"/>
      <c r="Y65" s="1082"/>
      <c r="Z65" s="1083" t="str">
        <f t="shared" si="19"/>
        <v/>
      </c>
      <c r="AA65" s="1084"/>
      <c r="AB65" s="1287" t="str">
        <f t="shared" si="20"/>
        <v xml:space="preserve"> </v>
      </c>
      <c r="AC65" s="1084"/>
      <c r="AD65" s="1084"/>
      <c r="AE65" s="1085" t="str">
        <f t="shared" si="21"/>
        <v>No Results Reported</v>
      </c>
      <c r="AF65" s="1082"/>
      <c r="AG65" s="1082"/>
      <c r="AH65" s="1083" t="str">
        <f t="shared" si="22"/>
        <v/>
      </c>
      <c r="AI65" s="1287" t="str">
        <f t="shared" si="23"/>
        <v xml:space="preserve"> </v>
      </c>
      <c r="AJ65" s="1084"/>
      <c r="AK65" s="1087" t="str">
        <f t="shared" si="24"/>
        <v>No Results Reported</v>
      </c>
    </row>
    <row r="66" spans="1:37" x14ac:dyDescent="0.2">
      <c r="A66" s="777">
        <f t="shared" si="4"/>
        <v>56</v>
      </c>
      <c r="B66" s="778" t="str">
        <f t="shared" si="15"/>
        <v>Coverage56</v>
      </c>
      <c r="C66" s="1086" t="str">
        <f>IFERROR(INDEX('Coverage Indicator_Import-Expor'!$D$7:$D$205,MATCH(B66,'Coverage Indicator_Import-Expor'!$C$7:$C$205,0)),"")</f>
        <v/>
      </c>
      <c r="D66" s="1289" t="str">
        <f>IFERROR(INDEX('Coverage Indicator_Import-Expor'!$E$7:$E$205,MATCH(B66,'Coverage Indicator_Import-Expor'!$C$7:$C$205,0)),"")</f>
        <v/>
      </c>
      <c r="E66" s="1289" t="str">
        <f>IFERROR(IF(INDEX('Coverage Indicator_Import-Expor'!K$7:K$205,MATCH($B66,'Coverage Indicator_Import-Expor'!$C$7:$C$205,0))="","",INDEX('Coverage Indicator_Import-Expor'!K$7:K$205,MATCH($B66,'Coverage Indicator_Import-Expor'!$C$7:$C$205,0))),"")</f>
        <v/>
      </c>
      <c r="F66" s="1289" t="str">
        <f>IFERROR(IF(INDEX('Coverage Indicator_Import-Expor'!L$7:L$205,MATCH($B66,'Coverage Indicator_Import-Expor'!$C$7:$C$205,0))="","",INDEX('Coverage Indicator_Import-Expor'!L$7:L$205,MATCH($B66,'Coverage Indicator_Import-Expor'!$C$7:$C$205,0))),"")</f>
        <v/>
      </c>
      <c r="G66" s="1079" t="str">
        <f>IFERROR(IF(INDEX('Coverage Indicator_Import-Expor'!AR$7:AR$205,MATCH($B66,'Coverage Indicator_Import-Expor'!$C$7:$C$205,0))="","",INDEX('Coverage Indicator_Import-Expor'!AR$7:AR$205,MATCH($B66,'Coverage Indicator_Import-Expor'!$C$7:$C$205,0))),"")</f>
        <v/>
      </c>
      <c r="H66" s="1079" t="str">
        <f>IFERROR(IF(INDEX('Coverage Indicator_Import-Expor'!AS$7:AS$205,MATCH($B66,'Coverage Indicator_Import-Expor'!$C$7:$C$205,0))="","",INDEX('Coverage Indicator_Import-Expor'!AS$7:AS$205,MATCH($B66,'Coverage Indicator_Import-Expor'!$C$7:$C$205,0))),"")</f>
        <v/>
      </c>
      <c r="I66" s="1080" t="str">
        <f>IFERROR(IF(INDEX('Coverage Indicator_Import-Expor'!N$7:N$205,MATCH($B66,'Coverage Indicator_Import-Expor'!$C$7:$C$205,0))="","",INDEX('Coverage Indicator_Import-Expor'!N$7:N$205,MATCH($B66,'Coverage Indicator_Import-Expor'!$C$7:$C$205,0))),"")</f>
        <v/>
      </c>
      <c r="J66" s="1080" t="str">
        <f>IFERROR(IF(INDEX('Coverage Indicator_Import-Expor'!O$7:O$205,MATCH($B66,'Coverage Indicator_Import-Expor'!$C$7:$C$205,0))="","",INDEX('Coverage Indicator_Import-Expor'!O$7:O$205,MATCH($B66,'Coverage Indicator_Import-Expor'!$C$7:$C$205,0))),"")</f>
        <v/>
      </c>
      <c r="K66" s="1081" t="str">
        <f>IFERROR(IF(INDEX('Coverage Indicator_Import-Expor'!P$7:P$205,MATCH($B66,'Coverage Indicator_Import-Expor'!$C$7:$C$205,0))="","",INDEX('Coverage Indicator_Import-Expor'!P$7:P$205,MATCH($B66,'Coverage Indicator_Import-Expor'!$C$7:$C$205,0))),"")</f>
        <v/>
      </c>
      <c r="L66" s="1079" t="str">
        <f>IFERROR(IF(INDEX('Coverage Indicator_Import-Expor'!Q$7:Q$205,MATCH($B66,'Coverage Indicator_Import-Expor'!$C$7:$C$205,0))="","",INDEX('Coverage Indicator_Import-Expor'!Q$7:Q$205,MATCH($B66,'Coverage Indicator_Import-Expor'!$C$7:$C$205,0))),"")</f>
        <v/>
      </c>
      <c r="M66" s="1289" t="str">
        <f>IFERROR(IF(INDEX('Coverage Indicator_Import-Expor'!R$7:R$205,MATCH($B66,'Coverage Indicator_Import-Expor'!$C$7:$C$205,0))="","",INDEX('Coverage Indicator_Import-Expor'!R$7:R$205,MATCH($B66,'Coverage Indicator_Import-Expor'!$C$7:$C$205,0))),"")</f>
        <v/>
      </c>
      <c r="N66" s="1080" t="str">
        <f>IFERROR(IF(INDEX('Coverage Indicator_Import-Expor'!S$7:S$205,MATCH($B66,'Coverage Indicator_Import-Expor'!$C$7:$C$205,0))="","",INDEX('Coverage Indicator_Import-Expor'!S$7:S$205,MATCH($B66,'Coverage Indicator_Import-Expor'!$C$7:$C$205,0))),"")</f>
        <v/>
      </c>
      <c r="O66" s="1080" t="str">
        <f>IFERROR(IF(INDEX('Coverage Indicator_Import-Expor'!T$7:T$205,MATCH($B66,'Coverage Indicator_Import-Expor'!$C$7:$C$205,0))="","",INDEX('Coverage Indicator_Import-Expor'!T$7:T$205,MATCH($B66,'Coverage Indicator_Import-Expor'!$C$7:$C$205,0))),"")</f>
        <v/>
      </c>
      <c r="P66" s="1081" t="str">
        <f>IFERROR(IF(INDEX('Coverage Indicator_Import-Expor'!U$7:U$205,MATCH($B66,'Coverage Indicator_Import-Expor'!$C$7:$C$205,0))="","",INDEX('Coverage Indicator_Import-Expor'!U$7:U$205,MATCH($B66,'Coverage Indicator_Import-Expor'!$C$7:$C$205,0))),"")</f>
        <v/>
      </c>
      <c r="Q66" s="1082"/>
      <c r="R66" s="1082"/>
      <c r="S66" s="1083" t="str">
        <f t="shared" si="16"/>
        <v/>
      </c>
      <c r="T66" s="1084"/>
      <c r="U66" s="1287" t="str">
        <f t="shared" si="17"/>
        <v xml:space="preserve"> </v>
      </c>
      <c r="V66" s="1084"/>
      <c r="W66" s="1085" t="str">
        <f t="shared" si="18"/>
        <v>No Results Reported</v>
      </c>
      <c r="X66" s="1082"/>
      <c r="Y66" s="1082"/>
      <c r="Z66" s="1083" t="str">
        <f t="shared" si="19"/>
        <v/>
      </c>
      <c r="AA66" s="1084"/>
      <c r="AB66" s="1287" t="str">
        <f t="shared" si="20"/>
        <v xml:space="preserve"> </v>
      </c>
      <c r="AC66" s="1084"/>
      <c r="AD66" s="1084"/>
      <c r="AE66" s="1085" t="str">
        <f t="shared" si="21"/>
        <v>No Results Reported</v>
      </c>
      <c r="AF66" s="1082"/>
      <c r="AG66" s="1082"/>
      <c r="AH66" s="1083" t="str">
        <f t="shared" si="22"/>
        <v/>
      </c>
      <c r="AI66" s="1287" t="str">
        <f t="shared" si="23"/>
        <v xml:space="preserve"> </v>
      </c>
      <c r="AJ66" s="1084"/>
      <c r="AK66" s="1087" t="str">
        <f t="shared" si="24"/>
        <v>No Results Reported</v>
      </c>
    </row>
    <row r="67" spans="1:37" x14ac:dyDescent="0.2">
      <c r="A67" s="777">
        <f t="shared" si="4"/>
        <v>57</v>
      </c>
      <c r="B67" s="778" t="str">
        <f t="shared" si="15"/>
        <v>Coverage57</v>
      </c>
      <c r="C67" s="1086" t="str">
        <f>IFERROR(INDEX('Coverage Indicator_Import-Expor'!$D$7:$D$205,MATCH(B67,'Coverage Indicator_Import-Expor'!$C$7:$C$205,0)),"")</f>
        <v/>
      </c>
      <c r="D67" s="1289" t="str">
        <f>IFERROR(INDEX('Coverage Indicator_Import-Expor'!$E$7:$E$205,MATCH(B67,'Coverage Indicator_Import-Expor'!$C$7:$C$205,0)),"")</f>
        <v/>
      </c>
      <c r="E67" s="1289" t="str">
        <f>IFERROR(IF(INDEX('Coverage Indicator_Import-Expor'!K$7:K$205,MATCH($B67,'Coverage Indicator_Import-Expor'!$C$7:$C$205,0))="","",INDEX('Coverage Indicator_Import-Expor'!K$7:K$205,MATCH($B67,'Coverage Indicator_Import-Expor'!$C$7:$C$205,0))),"")</f>
        <v/>
      </c>
      <c r="F67" s="1289" t="str">
        <f>IFERROR(IF(INDEX('Coverage Indicator_Import-Expor'!L$7:L$205,MATCH($B67,'Coverage Indicator_Import-Expor'!$C$7:$C$205,0))="","",INDEX('Coverage Indicator_Import-Expor'!L$7:L$205,MATCH($B67,'Coverage Indicator_Import-Expor'!$C$7:$C$205,0))),"")</f>
        <v/>
      </c>
      <c r="G67" s="1079" t="str">
        <f>IFERROR(IF(INDEX('Coverage Indicator_Import-Expor'!AR$7:AR$205,MATCH($B67,'Coverage Indicator_Import-Expor'!$C$7:$C$205,0))="","",INDEX('Coverage Indicator_Import-Expor'!AR$7:AR$205,MATCH($B67,'Coverage Indicator_Import-Expor'!$C$7:$C$205,0))),"")</f>
        <v/>
      </c>
      <c r="H67" s="1079" t="str">
        <f>IFERROR(IF(INDEX('Coverage Indicator_Import-Expor'!AS$7:AS$205,MATCH($B67,'Coverage Indicator_Import-Expor'!$C$7:$C$205,0))="","",INDEX('Coverage Indicator_Import-Expor'!AS$7:AS$205,MATCH($B67,'Coverage Indicator_Import-Expor'!$C$7:$C$205,0))),"")</f>
        <v/>
      </c>
      <c r="I67" s="1080" t="str">
        <f>IFERROR(IF(INDEX('Coverage Indicator_Import-Expor'!N$7:N$205,MATCH($B67,'Coverage Indicator_Import-Expor'!$C$7:$C$205,0))="","",INDEX('Coverage Indicator_Import-Expor'!N$7:N$205,MATCH($B67,'Coverage Indicator_Import-Expor'!$C$7:$C$205,0))),"")</f>
        <v/>
      </c>
      <c r="J67" s="1080" t="str">
        <f>IFERROR(IF(INDEX('Coverage Indicator_Import-Expor'!O$7:O$205,MATCH($B67,'Coverage Indicator_Import-Expor'!$C$7:$C$205,0))="","",INDEX('Coverage Indicator_Import-Expor'!O$7:O$205,MATCH($B67,'Coverage Indicator_Import-Expor'!$C$7:$C$205,0))),"")</f>
        <v/>
      </c>
      <c r="K67" s="1081" t="str">
        <f>IFERROR(IF(INDEX('Coverage Indicator_Import-Expor'!P$7:P$205,MATCH($B67,'Coverage Indicator_Import-Expor'!$C$7:$C$205,0))="","",INDEX('Coverage Indicator_Import-Expor'!P$7:P$205,MATCH($B67,'Coverage Indicator_Import-Expor'!$C$7:$C$205,0))),"")</f>
        <v/>
      </c>
      <c r="L67" s="1079" t="str">
        <f>IFERROR(IF(INDEX('Coverage Indicator_Import-Expor'!Q$7:Q$205,MATCH($B67,'Coverage Indicator_Import-Expor'!$C$7:$C$205,0))="","",INDEX('Coverage Indicator_Import-Expor'!Q$7:Q$205,MATCH($B67,'Coverage Indicator_Import-Expor'!$C$7:$C$205,0))),"")</f>
        <v/>
      </c>
      <c r="M67" s="1289" t="str">
        <f>IFERROR(IF(INDEX('Coverage Indicator_Import-Expor'!R$7:R$205,MATCH($B67,'Coverage Indicator_Import-Expor'!$C$7:$C$205,0))="","",INDEX('Coverage Indicator_Import-Expor'!R$7:R$205,MATCH($B67,'Coverage Indicator_Import-Expor'!$C$7:$C$205,0))),"")</f>
        <v/>
      </c>
      <c r="N67" s="1080" t="str">
        <f>IFERROR(IF(INDEX('Coverage Indicator_Import-Expor'!S$7:S$205,MATCH($B67,'Coverage Indicator_Import-Expor'!$C$7:$C$205,0))="","",INDEX('Coverage Indicator_Import-Expor'!S$7:S$205,MATCH($B67,'Coverage Indicator_Import-Expor'!$C$7:$C$205,0))),"")</f>
        <v/>
      </c>
      <c r="O67" s="1080" t="str">
        <f>IFERROR(IF(INDEX('Coverage Indicator_Import-Expor'!T$7:T$205,MATCH($B67,'Coverage Indicator_Import-Expor'!$C$7:$C$205,0))="","",INDEX('Coverage Indicator_Import-Expor'!T$7:T$205,MATCH($B67,'Coverage Indicator_Import-Expor'!$C$7:$C$205,0))),"")</f>
        <v/>
      </c>
      <c r="P67" s="1081" t="str">
        <f>IFERROR(IF(INDEX('Coverage Indicator_Import-Expor'!U$7:U$205,MATCH($B67,'Coverage Indicator_Import-Expor'!$C$7:$C$205,0))="","",INDEX('Coverage Indicator_Import-Expor'!U$7:U$205,MATCH($B67,'Coverage Indicator_Import-Expor'!$C$7:$C$205,0))),"")</f>
        <v/>
      </c>
      <c r="Q67" s="1082"/>
      <c r="R67" s="1082"/>
      <c r="S67" s="1083" t="str">
        <f t="shared" si="16"/>
        <v/>
      </c>
      <c r="T67" s="1084"/>
      <c r="U67" s="1287" t="str">
        <f t="shared" si="17"/>
        <v xml:space="preserve"> </v>
      </c>
      <c r="V67" s="1084"/>
      <c r="W67" s="1085" t="str">
        <f t="shared" si="18"/>
        <v>No Results Reported</v>
      </c>
      <c r="X67" s="1082"/>
      <c r="Y67" s="1082"/>
      <c r="Z67" s="1083" t="str">
        <f t="shared" si="19"/>
        <v/>
      </c>
      <c r="AA67" s="1084"/>
      <c r="AB67" s="1287" t="str">
        <f t="shared" si="20"/>
        <v xml:space="preserve"> </v>
      </c>
      <c r="AC67" s="1084"/>
      <c r="AD67" s="1084"/>
      <c r="AE67" s="1085" t="str">
        <f t="shared" si="21"/>
        <v>No Results Reported</v>
      </c>
      <c r="AF67" s="1082"/>
      <c r="AG67" s="1082"/>
      <c r="AH67" s="1083" t="str">
        <f t="shared" si="22"/>
        <v/>
      </c>
      <c r="AI67" s="1287" t="str">
        <f t="shared" si="23"/>
        <v xml:space="preserve"> </v>
      </c>
      <c r="AJ67" s="1084"/>
      <c r="AK67" s="1087" t="str">
        <f t="shared" si="24"/>
        <v>No Results Reported</v>
      </c>
    </row>
    <row r="68" spans="1:37" x14ac:dyDescent="0.2">
      <c r="A68" s="777">
        <f t="shared" si="4"/>
        <v>58</v>
      </c>
      <c r="B68" s="778" t="str">
        <f t="shared" si="15"/>
        <v>Coverage58</v>
      </c>
      <c r="C68" s="1086" t="str">
        <f>IFERROR(INDEX('Coverage Indicator_Import-Expor'!$D$7:$D$205,MATCH(B68,'Coverage Indicator_Import-Expor'!$C$7:$C$205,0)),"")</f>
        <v/>
      </c>
      <c r="D68" s="1289" t="str">
        <f>IFERROR(INDEX('Coverage Indicator_Import-Expor'!$E$7:$E$205,MATCH(B68,'Coverage Indicator_Import-Expor'!$C$7:$C$205,0)),"")</f>
        <v/>
      </c>
      <c r="E68" s="1289" t="str">
        <f>IFERROR(IF(INDEX('Coverage Indicator_Import-Expor'!K$7:K$205,MATCH($B68,'Coverage Indicator_Import-Expor'!$C$7:$C$205,0))="","",INDEX('Coverage Indicator_Import-Expor'!K$7:K$205,MATCH($B68,'Coverage Indicator_Import-Expor'!$C$7:$C$205,0))),"")</f>
        <v/>
      </c>
      <c r="F68" s="1289" t="str">
        <f>IFERROR(IF(INDEX('Coverage Indicator_Import-Expor'!L$7:L$205,MATCH($B68,'Coverage Indicator_Import-Expor'!$C$7:$C$205,0))="","",INDEX('Coverage Indicator_Import-Expor'!L$7:L$205,MATCH($B68,'Coverage Indicator_Import-Expor'!$C$7:$C$205,0))),"")</f>
        <v/>
      </c>
      <c r="G68" s="1079" t="str">
        <f>IFERROR(IF(INDEX('Coverage Indicator_Import-Expor'!AR$7:AR$205,MATCH($B68,'Coverage Indicator_Import-Expor'!$C$7:$C$205,0))="","",INDEX('Coverage Indicator_Import-Expor'!AR$7:AR$205,MATCH($B68,'Coverage Indicator_Import-Expor'!$C$7:$C$205,0))),"")</f>
        <v/>
      </c>
      <c r="H68" s="1079" t="str">
        <f>IFERROR(IF(INDEX('Coverage Indicator_Import-Expor'!AS$7:AS$205,MATCH($B68,'Coverage Indicator_Import-Expor'!$C$7:$C$205,0))="","",INDEX('Coverage Indicator_Import-Expor'!AS$7:AS$205,MATCH($B68,'Coverage Indicator_Import-Expor'!$C$7:$C$205,0))),"")</f>
        <v/>
      </c>
      <c r="I68" s="1080" t="str">
        <f>IFERROR(IF(INDEX('Coverage Indicator_Import-Expor'!N$7:N$205,MATCH($B68,'Coverage Indicator_Import-Expor'!$C$7:$C$205,0))="","",INDEX('Coverage Indicator_Import-Expor'!N$7:N$205,MATCH($B68,'Coverage Indicator_Import-Expor'!$C$7:$C$205,0))),"")</f>
        <v/>
      </c>
      <c r="J68" s="1080" t="str">
        <f>IFERROR(IF(INDEX('Coverage Indicator_Import-Expor'!O$7:O$205,MATCH($B68,'Coverage Indicator_Import-Expor'!$C$7:$C$205,0))="","",INDEX('Coverage Indicator_Import-Expor'!O$7:O$205,MATCH($B68,'Coverage Indicator_Import-Expor'!$C$7:$C$205,0))),"")</f>
        <v/>
      </c>
      <c r="K68" s="1081" t="str">
        <f>IFERROR(IF(INDEX('Coverage Indicator_Import-Expor'!P$7:P$205,MATCH($B68,'Coverage Indicator_Import-Expor'!$C$7:$C$205,0))="","",INDEX('Coverage Indicator_Import-Expor'!P$7:P$205,MATCH($B68,'Coverage Indicator_Import-Expor'!$C$7:$C$205,0))),"")</f>
        <v/>
      </c>
      <c r="L68" s="1079" t="str">
        <f>IFERROR(IF(INDEX('Coverage Indicator_Import-Expor'!Q$7:Q$205,MATCH($B68,'Coverage Indicator_Import-Expor'!$C$7:$C$205,0))="","",INDEX('Coverage Indicator_Import-Expor'!Q$7:Q$205,MATCH($B68,'Coverage Indicator_Import-Expor'!$C$7:$C$205,0))),"")</f>
        <v/>
      </c>
      <c r="M68" s="1289" t="str">
        <f>IFERROR(IF(INDEX('Coverage Indicator_Import-Expor'!R$7:R$205,MATCH($B68,'Coverage Indicator_Import-Expor'!$C$7:$C$205,0))="","",INDEX('Coverage Indicator_Import-Expor'!R$7:R$205,MATCH($B68,'Coverage Indicator_Import-Expor'!$C$7:$C$205,0))),"")</f>
        <v/>
      </c>
      <c r="N68" s="1080" t="str">
        <f>IFERROR(IF(INDEX('Coverage Indicator_Import-Expor'!S$7:S$205,MATCH($B68,'Coverage Indicator_Import-Expor'!$C$7:$C$205,0))="","",INDEX('Coverage Indicator_Import-Expor'!S$7:S$205,MATCH($B68,'Coverage Indicator_Import-Expor'!$C$7:$C$205,0))),"")</f>
        <v/>
      </c>
      <c r="O68" s="1080" t="str">
        <f>IFERROR(IF(INDEX('Coverage Indicator_Import-Expor'!T$7:T$205,MATCH($B68,'Coverage Indicator_Import-Expor'!$C$7:$C$205,0))="","",INDEX('Coverage Indicator_Import-Expor'!T$7:T$205,MATCH($B68,'Coverage Indicator_Import-Expor'!$C$7:$C$205,0))),"")</f>
        <v/>
      </c>
      <c r="P68" s="1081" t="str">
        <f>IFERROR(IF(INDEX('Coverage Indicator_Import-Expor'!U$7:U$205,MATCH($B68,'Coverage Indicator_Import-Expor'!$C$7:$C$205,0))="","",INDEX('Coverage Indicator_Import-Expor'!U$7:U$205,MATCH($B68,'Coverage Indicator_Import-Expor'!$C$7:$C$205,0))),"")</f>
        <v/>
      </c>
      <c r="Q68" s="1082"/>
      <c r="R68" s="1082"/>
      <c r="S68" s="1083" t="str">
        <f t="shared" si="16"/>
        <v/>
      </c>
      <c r="T68" s="1084"/>
      <c r="U68" s="1287" t="str">
        <f t="shared" si="17"/>
        <v xml:space="preserve"> </v>
      </c>
      <c r="V68" s="1084"/>
      <c r="W68" s="1085" t="str">
        <f t="shared" si="18"/>
        <v>No Results Reported</v>
      </c>
      <c r="X68" s="1082"/>
      <c r="Y68" s="1082"/>
      <c r="Z68" s="1083" t="str">
        <f t="shared" si="19"/>
        <v/>
      </c>
      <c r="AA68" s="1084"/>
      <c r="AB68" s="1287" t="str">
        <f t="shared" si="20"/>
        <v xml:space="preserve"> </v>
      </c>
      <c r="AC68" s="1084"/>
      <c r="AD68" s="1084"/>
      <c r="AE68" s="1085" t="str">
        <f t="shared" si="21"/>
        <v>No Results Reported</v>
      </c>
      <c r="AF68" s="1082"/>
      <c r="AG68" s="1082"/>
      <c r="AH68" s="1083" t="str">
        <f t="shared" si="22"/>
        <v/>
      </c>
      <c r="AI68" s="1287" t="str">
        <f t="shared" si="23"/>
        <v xml:space="preserve"> </v>
      </c>
      <c r="AJ68" s="1084"/>
      <c r="AK68" s="1087" t="str">
        <f t="shared" si="24"/>
        <v>No Results Reported</v>
      </c>
    </row>
    <row r="69" spans="1:37" x14ac:dyDescent="0.2">
      <c r="A69" s="777">
        <f t="shared" si="4"/>
        <v>59</v>
      </c>
      <c r="B69" s="778" t="str">
        <f t="shared" si="15"/>
        <v>Coverage59</v>
      </c>
      <c r="C69" s="1086" t="str">
        <f>IFERROR(INDEX('Coverage Indicator_Import-Expor'!$D$7:$D$205,MATCH(B69,'Coverage Indicator_Import-Expor'!$C$7:$C$205,0)),"")</f>
        <v/>
      </c>
      <c r="D69" s="1289" t="str">
        <f>IFERROR(INDEX('Coverage Indicator_Import-Expor'!$E$7:$E$205,MATCH(B69,'Coverage Indicator_Import-Expor'!$C$7:$C$205,0)),"")</f>
        <v/>
      </c>
      <c r="E69" s="1289" t="str">
        <f>IFERROR(IF(INDEX('Coverage Indicator_Import-Expor'!K$7:K$205,MATCH($B69,'Coverage Indicator_Import-Expor'!$C$7:$C$205,0))="","",INDEX('Coverage Indicator_Import-Expor'!K$7:K$205,MATCH($B69,'Coverage Indicator_Import-Expor'!$C$7:$C$205,0))),"")</f>
        <v/>
      </c>
      <c r="F69" s="1289" t="str">
        <f>IFERROR(IF(INDEX('Coverage Indicator_Import-Expor'!L$7:L$205,MATCH($B69,'Coverage Indicator_Import-Expor'!$C$7:$C$205,0))="","",INDEX('Coverage Indicator_Import-Expor'!L$7:L$205,MATCH($B69,'Coverage Indicator_Import-Expor'!$C$7:$C$205,0))),"")</f>
        <v/>
      </c>
      <c r="G69" s="1079" t="str">
        <f>IFERROR(IF(INDEX('Coverage Indicator_Import-Expor'!AR$7:AR$205,MATCH($B69,'Coverage Indicator_Import-Expor'!$C$7:$C$205,0))="","",INDEX('Coverage Indicator_Import-Expor'!AR$7:AR$205,MATCH($B69,'Coverage Indicator_Import-Expor'!$C$7:$C$205,0))),"")</f>
        <v/>
      </c>
      <c r="H69" s="1079" t="str">
        <f>IFERROR(IF(INDEX('Coverage Indicator_Import-Expor'!AS$7:AS$205,MATCH($B69,'Coverage Indicator_Import-Expor'!$C$7:$C$205,0))="","",INDEX('Coverage Indicator_Import-Expor'!AS$7:AS$205,MATCH($B69,'Coverage Indicator_Import-Expor'!$C$7:$C$205,0))),"")</f>
        <v/>
      </c>
      <c r="I69" s="1080" t="str">
        <f>IFERROR(IF(INDEX('Coverage Indicator_Import-Expor'!N$7:N$205,MATCH($B69,'Coverage Indicator_Import-Expor'!$C$7:$C$205,0))="","",INDEX('Coverage Indicator_Import-Expor'!N$7:N$205,MATCH($B69,'Coverage Indicator_Import-Expor'!$C$7:$C$205,0))),"")</f>
        <v/>
      </c>
      <c r="J69" s="1080" t="str">
        <f>IFERROR(IF(INDEX('Coverage Indicator_Import-Expor'!O$7:O$205,MATCH($B69,'Coverage Indicator_Import-Expor'!$C$7:$C$205,0))="","",INDEX('Coverage Indicator_Import-Expor'!O$7:O$205,MATCH($B69,'Coverage Indicator_Import-Expor'!$C$7:$C$205,0))),"")</f>
        <v/>
      </c>
      <c r="K69" s="1081" t="str">
        <f>IFERROR(IF(INDEX('Coverage Indicator_Import-Expor'!P$7:P$205,MATCH($B69,'Coverage Indicator_Import-Expor'!$C$7:$C$205,0))="","",INDEX('Coverage Indicator_Import-Expor'!P$7:P$205,MATCH($B69,'Coverage Indicator_Import-Expor'!$C$7:$C$205,0))),"")</f>
        <v/>
      </c>
      <c r="L69" s="1079" t="str">
        <f>IFERROR(IF(INDEX('Coverage Indicator_Import-Expor'!Q$7:Q$205,MATCH($B69,'Coverage Indicator_Import-Expor'!$C$7:$C$205,0))="","",INDEX('Coverage Indicator_Import-Expor'!Q$7:Q$205,MATCH($B69,'Coverage Indicator_Import-Expor'!$C$7:$C$205,0))),"")</f>
        <v/>
      </c>
      <c r="M69" s="1289" t="str">
        <f>IFERROR(IF(INDEX('Coverage Indicator_Import-Expor'!R$7:R$205,MATCH($B69,'Coverage Indicator_Import-Expor'!$C$7:$C$205,0))="","",INDEX('Coverage Indicator_Import-Expor'!R$7:R$205,MATCH($B69,'Coverage Indicator_Import-Expor'!$C$7:$C$205,0))),"")</f>
        <v/>
      </c>
      <c r="N69" s="1080" t="str">
        <f>IFERROR(IF(INDEX('Coverage Indicator_Import-Expor'!S$7:S$205,MATCH($B69,'Coverage Indicator_Import-Expor'!$C$7:$C$205,0))="","",INDEX('Coverage Indicator_Import-Expor'!S$7:S$205,MATCH($B69,'Coverage Indicator_Import-Expor'!$C$7:$C$205,0))),"")</f>
        <v/>
      </c>
      <c r="O69" s="1080" t="str">
        <f>IFERROR(IF(INDEX('Coverage Indicator_Import-Expor'!T$7:T$205,MATCH($B69,'Coverage Indicator_Import-Expor'!$C$7:$C$205,0))="","",INDEX('Coverage Indicator_Import-Expor'!T$7:T$205,MATCH($B69,'Coverage Indicator_Import-Expor'!$C$7:$C$205,0))),"")</f>
        <v/>
      </c>
      <c r="P69" s="1081" t="str">
        <f>IFERROR(IF(INDEX('Coverage Indicator_Import-Expor'!U$7:U$205,MATCH($B69,'Coverage Indicator_Import-Expor'!$C$7:$C$205,0))="","",INDEX('Coverage Indicator_Import-Expor'!U$7:U$205,MATCH($B69,'Coverage Indicator_Import-Expor'!$C$7:$C$205,0))),"")</f>
        <v/>
      </c>
      <c r="Q69" s="1082"/>
      <c r="R69" s="1082"/>
      <c r="S69" s="1083" t="str">
        <f t="shared" si="16"/>
        <v/>
      </c>
      <c r="T69" s="1084"/>
      <c r="U69" s="1287" t="str">
        <f t="shared" si="17"/>
        <v xml:space="preserve"> </v>
      </c>
      <c r="V69" s="1084"/>
      <c r="W69" s="1085" t="str">
        <f t="shared" si="18"/>
        <v>No Results Reported</v>
      </c>
      <c r="X69" s="1082"/>
      <c r="Y69" s="1082"/>
      <c r="Z69" s="1083" t="str">
        <f t="shared" si="19"/>
        <v/>
      </c>
      <c r="AA69" s="1084"/>
      <c r="AB69" s="1287" t="str">
        <f t="shared" si="20"/>
        <v xml:space="preserve"> </v>
      </c>
      <c r="AC69" s="1084"/>
      <c r="AD69" s="1084"/>
      <c r="AE69" s="1085" t="str">
        <f t="shared" si="21"/>
        <v>No Results Reported</v>
      </c>
      <c r="AF69" s="1082"/>
      <c r="AG69" s="1082"/>
      <c r="AH69" s="1083" t="str">
        <f t="shared" si="22"/>
        <v/>
      </c>
      <c r="AI69" s="1287" t="str">
        <f t="shared" si="23"/>
        <v xml:space="preserve"> </v>
      </c>
      <c r="AJ69" s="1084"/>
      <c r="AK69" s="1087" t="str">
        <f t="shared" si="24"/>
        <v>No Results Reported</v>
      </c>
    </row>
    <row r="70" spans="1:37" x14ac:dyDescent="0.2">
      <c r="A70" s="777">
        <f t="shared" si="4"/>
        <v>60</v>
      </c>
      <c r="B70" s="778" t="str">
        <f t="shared" si="15"/>
        <v>Coverage60</v>
      </c>
      <c r="C70" s="1086" t="str">
        <f>IFERROR(INDEX('Coverage Indicator_Import-Expor'!$D$7:$D$205,MATCH(B70,'Coverage Indicator_Import-Expor'!$C$7:$C$205,0)),"")</f>
        <v/>
      </c>
      <c r="D70" s="1289" t="str">
        <f>IFERROR(INDEX('Coverage Indicator_Import-Expor'!$E$7:$E$205,MATCH(B70,'Coverage Indicator_Import-Expor'!$C$7:$C$205,0)),"")</f>
        <v/>
      </c>
      <c r="E70" s="1289" t="str">
        <f>IFERROR(IF(INDEX('Coverage Indicator_Import-Expor'!K$7:K$205,MATCH($B70,'Coverage Indicator_Import-Expor'!$C$7:$C$205,0))="","",INDEX('Coverage Indicator_Import-Expor'!K$7:K$205,MATCH($B70,'Coverage Indicator_Import-Expor'!$C$7:$C$205,0))),"")</f>
        <v/>
      </c>
      <c r="F70" s="1289" t="str">
        <f>IFERROR(IF(INDEX('Coverage Indicator_Import-Expor'!L$7:L$205,MATCH($B70,'Coverage Indicator_Import-Expor'!$C$7:$C$205,0))="","",INDEX('Coverage Indicator_Import-Expor'!L$7:L$205,MATCH($B70,'Coverage Indicator_Import-Expor'!$C$7:$C$205,0))),"")</f>
        <v/>
      </c>
      <c r="G70" s="1079" t="str">
        <f>IFERROR(IF(INDEX('Coverage Indicator_Import-Expor'!AR$7:AR$205,MATCH($B70,'Coverage Indicator_Import-Expor'!$C$7:$C$205,0))="","",INDEX('Coverage Indicator_Import-Expor'!AR$7:AR$205,MATCH($B70,'Coverage Indicator_Import-Expor'!$C$7:$C$205,0))),"")</f>
        <v/>
      </c>
      <c r="H70" s="1079" t="str">
        <f>IFERROR(IF(INDEX('Coverage Indicator_Import-Expor'!AS$7:AS$205,MATCH($B70,'Coverage Indicator_Import-Expor'!$C$7:$C$205,0))="","",INDEX('Coverage Indicator_Import-Expor'!AS$7:AS$205,MATCH($B70,'Coverage Indicator_Import-Expor'!$C$7:$C$205,0))),"")</f>
        <v/>
      </c>
      <c r="I70" s="1080" t="str">
        <f>IFERROR(IF(INDEX('Coverage Indicator_Import-Expor'!N$7:N$205,MATCH($B70,'Coverage Indicator_Import-Expor'!$C$7:$C$205,0))="","",INDEX('Coverage Indicator_Import-Expor'!N$7:N$205,MATCH($B70,'Coverage Indicator_Import-Expor'!$C$7:$C$205,0))),"")</f>
        <v/>
      </c>
      <c r="J70" s="1080" t="str">
        <f>IFERROR(IF(INDEX('Coverage Indicator_Import-Expor'!O$7:O$205,MATCH($B70,'Coverage Indicator_Import-Expor'!$C$7:$C$205,0))="","",INDEX('Coverage Indicator_Import-Expor'!O$7:O$205,MATCH($B70,'Coverage Indicator_Import-Expor'!$C$7:$C$205,0))),"")</f>
        <v/>
      </c>
      <c r="K70" s="1081" t="str">
        <f>IFERROR(IF(INDEX('Coverage Indicator_Import-Expor'!P$7:P$205,MATCH($B70,'Coverage Indicator_Import-Expor'!$C$7:$C$205,0))="","",INDEX('Coverage Indicator_Import-Expor'!P$7:P$205,MATCH($B70,'Coverage Indicator_Import-Expor'!$C$7:$C$205,0))),"")</f>
        <v/>
      </c>
      <c r="L70" s="1079" t="str">
        <f>IFERROR(IF(INDEX('Coverage Indicator_Import-Expor'!Q$7:Q$205,MATCH($B70,'Coverage Indicator_Import-Expor'!$C$7:$C$205,0))="","",INDEX('Coverage Indicator_Import-Expor'!Q$7:Q$205,MATCH($B70,'Coverage Indicator_Import-Expor'!$C$7:$C$205,0))),"")</f>
        <v/>
      </c>
      <c r="M70" s="1289" t="str">
        <f>IFERROR(IF(INDEX('Coverage Indicator_Import-Expor'!R$7:R$205,MATCH($B70,'Coverage Indicator_Import-Expor'!$C$7:$C$205,0))="","",INDEX('Coverage Indicator_Import-Expor'!R$7:R$205,MATCH($B70,'Coverage Indicator_Import-Expor'!$C$7:$C$205,0))),"")</f>
        <v/>
      </c>
      <c r="N70" s="1080" t="str">
        <f>IFERROR(IF(INDEX('Coverage Indicator_Import-Expor'!S$7:S$205,MATCH($B70,'Coverage Indicator_Import-Expor'!$C$7:$C$205,0))="","",INDEX('Coverage Indicator_Import-Expor'!S$7:S$205,MATCH($B70,'Coverage Indicator_Import-Expor'!$C$7:$C$205,0))),"")</f>
        <v/>
      </c>
      <c r="O70" s="1080" t="str">
        <f>IFERROR(IF(INDEX('Coverage Indicator_Import-Expor'!T$7:T$205,MATCH($B70,'Coverage Indicator_Import-Expor'!$C$7:$C$205,0))="","",INDEX('Coverage Indicator_Import-Expor'!T$7:T$205,MATCH($B70,'Coverage Indicator_Import-Expor'!$C$7:$C$205,0))),"")</f>
        <v/>
      </c>
      <c r="P70" s="1081" t="str">
        <f>IFERROR(IF(INDEX('Coverage Indicator_Import-Expor'!U$7:U$205,MATCH($B70,'Coverage Indicator_Import-Expor'!$C$7:$C$205,0))="","",INDEX('Coverage Indicator_Import-Expor'!U$7:U$205,MATCH($B70,'Coverage Indicator_Import-Expor'!$C$7:$C$205,0))),"")</f>
        <v/>
      </c>
      <c r="Q70" s="1082"/>
      <c r="R70" s="1082"/>
      <c r="S70" s="1083" t="str">
        <f t="shared" si="16"/>
        <v/>
      </c>
      <c r="T70" s="1084"/>
      <c r="U70" s="1287" t="str">
        <f t="shared" si="17"/>
        <v xml:space="preserve"> </v>
      </c>
      <c r="V70" s="1084"/>
      <c r="W70" s="1085" t="str">
        <f t="shared" si="18"/>
        <v>No Results Reported</v>
      </c>
      <c r="X70" s="1082"/>
      <c r="Y70" s="1082"/>
      <c r="Z70" s="1083" t="str">
        <f t="shared" si="19"/>
        <v/>
      </c>
      <c r="AA70" s="1084"/>
      <c r="AB70" s="1287" t="str">
        <f t="shared" si="20"/>
        <v xml:space="preserve"> </v>
      </c>
      <c r="AC70" s="1084"/>
      <c r="AD70" s="1084"/>
      <c r="AE70" s="1085" t="str">
        <f t="shared" si="21"/>
        <v>No Results Reported</v>
      </c>
      <c r="AF70" s="1082"/>
      <c r="AG70" s="1082"/>
      <c r="AH70" s="1083" t="str">
        <f t="shared" si="22"/>
        <v/>
      </c>
      <c r="AI70" s="1287" t="str">
        <f t="shared" si="23"/>
        <v xml:space="preserve"> </v>
      </c>
      <c r="AJ70" s="1084"/>
      <c r="AK70" s="1087" t="str">
        <f t="shared" si="24"/>
        <v>No Results Reported</v>
      </c>
    </row>
    <row r="71" spans="1:37" x14ac:dyDescent="0.2">
      <c r="A71" s="777">
        <f t="shared" si="4"/>
        <v>61</v>
      </c>
      <c r="B71" s="778" t="str">
        <f t="shared" si="15"/>
        <v>Coverage61</v>
      </c>
      <c r="C71" s="1086" t="str">
        <f>IFERROR(INDEX('Coverage Indicator_Import-Expor'!$D$7:$D$205,MATCH(B71,'Coverage Indicator_Import-Expor'!$C$7:$C$205,0)),"")</f>
        <v/>
      </c>
      <c r="D71" s="1289" t="str">
        <f>IFERROR(INDEX('Coverage Indicator_Import-Expor'!$E$7:$E$205,MATCH(B71,'Coverage Indicator_Import-Expor'!$C$7:$C$205,0)),"")</f>
        <v/>
      </c>
      <c r="E71" s="1289" t="str">
        <f>IFERROR(IF(INDEX('Coverage Indicator_Import-Expor'!K$7:K$205,MATCH($B71,'Coverage Indicator_Import-Expor'!$C$7:$C$205,0))="","",INDEX('Coverage Indicator_Import-Expor'!K$7:K$205,MATCH($B71,'Coverage Indicator_Import-Expor'!$C$7:$C$205,0))),"")</f>
        <v/>
      </c>
      <c r="F71" s="1289" t="str">
        <f>IFERROR(IF(INDEX('Coverage Indicator_Import-Expor'!L$7:L$205,MATCH($B71,'Coverage Indicator_Import-Expor'!$C$7:$C$205,0))="","",INDEX('Coverage Indicator_Import-Expor'!L$7:L$205,MATCH($B71,'Coverage Indicator_Import-Expor'!$C$7:$C$205,0))),"")</f>
        <v/>
      </c>
      <c r="G71" s="1079" t="str">
        <f>IFERROR(IF(INDEX('Coverage Indicator_Import-Expor'!AR$7:AR$205,MATCH($B71,'Coverage Indicator_Import-Expor'!$C$7:$C$205,0))="","",INDEX('Coverage Indicator_Import-Expor'!AR$7:AR$205,MATCH($B71,'Coverage Indicator_Import-Expor'!$C$7:$C$205,0))),"")</f>
        <v/>
      </c>
      <c r="H71" s="1079" t="str">
        <f>IFERROR(IF(INDEX('Coverage Indicator_Import-Expor'!AS$7:AS$205,MATCH($B71,'Coverage Indicator_Import-Expor'!$C$7:$C$205,0))="","",INDEX('Coverage Indicator_Import-Expor'!AS$7:AS$205,MATCH($B71,'Coverage Indicator_Import-Expor'!$C$7:$C$205,0))),"")</f>
        <v/>
      </c>
      <c r="I71" s="1080" t="str">
        <f>IFERROR(IF(INDEX('Coverage Indicator_Import-Expor'!N$7:N$205,MATCH($B71,'Coverage Indicator_Import-Expor'!$C$7:$C$205,0))="","",INDEX('Coverage Indicator_Import-Expor'!N$7:N$205,MATCH($B71,'Coverage Indicator_Import-Expor'!$C$7:$C$205,0))),"")</f>
        <v/>
      </c>
      <c r="J71" s="1080" t="str">
        <f>IFERROR(IF(INDEX('Coverage Indicator_Import-Expor'!O$7:O$205,MATCH($B71,'Coverage Indicator_Import-Expor'!$C$7:$C$205,0))="","",INDEX('Coverage Indicator_Import-Expor'!O$7:O$205,MATCH($B71,'Coverage Indicator_Import-Expor'!$C$7:$C$205,0))),"")</f>
        <v/>
      </c>
      <c r="K71" s="1081" t="str">
        <f>IFERROR(IF(INDEX('Coverage Indicator_Import-Expor'!P$7:P$205,MATCH($B71,'Coverage Indicator_Import-Expor'!$C$7:$C$205,0))="","",INDEX('Coverage Indicator_Import-Expor'!P$7:P$205,MATCH($B71,'Coverage Indicator_Import-Expor'!$C$7:$C$205,0))),"")</f>
        <v/>
      </c>
      <c r="L71" s="1079" t="str">
        <f>IFERROR(IF(INDEX('Coverage Indicator_Import-Expor'!Q$7:Q$205,MATCH($B71,'Coverage Indicator_Import-Expor'!$C$7:$C$205,0))="","",INDEX('Coverage Indicator_Import-Expor'!Q$7:Q$205,MATCH($B71,'Coverage Indicator_Import-Expor'!$C$7:$C$205,0))),"")</f>
        <v/>
      </c>
      <c r="M71" s="1289" t="str">
        <f>IFERROR(IF(INDEX('Coverage Indicator_Import-Expor'!R$7:R$205,MATCH($B71,'Coverage Indicator_Import-Expor'!$C$7:$C$205,0))="","",INDEX('Coverage Indicator_Import-Expor'!R$7:R$205,MATCH($B71,'Coverage Indicator_Import-Expor'!$C$7:$C$205,0))),"")</f>
        <v/>
      </c>
      <c r="N71" s="1080" t="str">
        <f>IFERROR(IF(INDEX('Coverage Indicator_Import-Expor'!S$7:S$205,MATCH($B71,'Coverage Indicator_Import-Expor'!$C$7:$C$205,0))="","",INDEX('Coverage Indicator_Import-Expor'!S$7:S$205,MATCH($B71,'Coverage Indicator_Import-Expor'!$C$7:$C$205,0))),"")</f>
        <v/>
      </c>
      <c r="O71" s="1080" t="str">
        <f>IFERROR(IF(INDEX('Coverage Indicator_Import-Expor'!T$7:T$205,MATCH($B71,'Coverage Indicator_Import-Expor'!$C$7:$C$205,0))="","",INDEX('Coverage Indicator_Import-Expor'!T$7:T$205,MATCH($B71,'Coverage Indicator_Import-Expor'!$C$7:$C$205,0))),"")</f>
        <v/>
      </c>
      <c r="P71" s="1081" t="str">
        <f>IFERROR(IF(INDEX('Coverage Indicator_Import-Expor'!U$7:U$205,MATCH($B71,'Coverage Indicator_Import-Expor'!$C$7:$C$205,0))="","",INDEX('Coverage Indicator_Import-Expor'!U$7:U$205,MATCH($B71,'Coverage Indicator_Import-Expor'!$C$7:$C$205,0))),"")</f>
        <v/>
      </c>
      <c r="Q71" s="1082"/>
      <c r="R71" s="1082"/>
      <c r="S71" s="1083" t="str">
        <f t="shared" si="16"/>
        <v/>
      </c>
      <c r="T71" s="1084"/>
      <c r="U71" s="1287" t="str">
        <f t="shared" si="17"/>
        <v xml:space="preserve"> </v>
      </c>
      <c r="V71" s="1084"/>
      <c r="W71" s="1085" t="str">
        <f t="shared" si="18"/>
        <v>No Results Reported</v>
      </c>
      <c r="X71" s="1082"/>
      <c r="Y71" s="1082"/>
      <c r="Z71" s="1083" t="str">
        <f t="shared" si="19"/>
        <v/>
      </c>
      <c r="AA71" s="1084"/>
      <c r="AB71" s="1287" t="str">
        <f t="shared" si="20"/>
        <v xml:space="preserve"> </v>
      </c>
      <c r="AC71" s="1084"/>
      <c r="AD71" s="1084"/>
      <c r="AE71" s="1085" t="str">
        <f t="shared" si="21"/>
        <v>No Results Reported</v>
      </c>
      <c r="AF71" s="1082"/>
      <c r="AG71" s="1082"/>
      <c r="AH71" s="1083" t="str">
        <f t="shared" si="22"/>
        <v/>
      </c>
      <c r="AI71" s="1287" t="str">
        <f t="shared" si="23"/>
        <v xml:space="preserve"> </v>
      </c>
      <c r="AJ71" s="1084"/>
      <c r="AK71" s="1087" t="str">
        <f t="shared" si="24"/>
        <v>No Results Reported</v>
      </c>
    </row>
    <row r="72" spans="1:37" x14ac:dyDescent="0.2">
      <c r="A72" s="777">
        <f t="shared" si="4"/>
        <v>62</v>
      </c>
      <c r="B72" s="778" t="str">
        <f t="shared" si="15"/>
        <v>Coverage62</v>
      </c>
      <c r="C72" s="1086" t="str">
        <f>IFERROR(INDEX('Coverage Indicator_Import-Expor'!$D$7:$D$205,MATCH(B72,'Coverage Indicator_Import-Expor'!$C$7:$C$205,0)),"")</f>
        <v/>
      </c>
      <c r="D72" s="1289" t="str">
        <f>IFERROR(INDEX('Coverage Indicator_Import-Expor'!$E$7:$E$205,MATCH(B72,'Coverage Indicator_Import-Expor'!$C$7:$C$205,0)),"")</f>
        <v/>
      </c>
      <c r="E72" s="1289" t="str">
        <f>IFERROR(IF(INDEX('Coverage Indicator_Import-Expor'!K$7:K$205,MATCH($B72,'Coverage Indicator_Import-Expor'!$C$7:$C$205,0))="","",INDEX('Coverage Indicator_Import-Expor'!K$7:K$205,MATCH($B72,'Coverage Indicator_Import-Expor'!$C$7:$C$205,0))),"")</f>
        <v/>
      </c>
      <c r="F72" s="1289" t="str">
        <f>IFERROR(IF(INDEX('Coverage Indicator_Import-Expor'!L$7:L$205,MATCH($B72,'Coverage Indicator_Import-Expor'!$C$7:$C$205,0))="","",INDEX('Coverage Indicator_Import-Expor'!L$7:L$205,MATCH($B72,'Coverage Indicator_Import-Expor'!$C$7:$C$205,0))),"")</f>
        <v/>
      </c>
      <c r="G72" s="1079" t="str">
        <f>IFERROR(IF(INDEX('Coverage Indicator_Import-Expor'!AR$7:AR$205,MATCH($B72,'Coverage Indicator_Import-Expor'!$C$7:$C$205,0))="","",INDEX('Coverage Indicator_Import-Expor'!AR$7:AR$205,MATCH($B72,'Coverage Indicator_Import-Expor'!$C$7:$C$205,0))),"")</f>
        <v/>
      </c>
      <c r="H72" s="1079" t="str">
        <f>IFERROR(IF(INDEX('Coverage Indicator_Import-Expor'!AS$7:AS$205,MATCH($B72,'Coverage Indicator_Import-Expor'!$C$7:$C$205,0))="","",INDEX('Coverage Indicator_Import-Expor'!AS$7:AS$205,MATCH($B72,'Coverage Indicator_Import-Expor'!$C$7:$C$205,0))),"")</f>
        <v/>
      </c>
      <c r="I72" s="1080" t="str">
        <f>IFERROR(IF(INDEX('Coverage Indicator_Import-Expor'!N$7:N$205,MATCH($B72,'Coverage Indicator_Import-Expor'!$C$7:$C$205,0))="","",INDEX('Coverage Indicator_Import-Expor'!N$7:N$205,MATCH($B72,'Coverage Indicator_Import-Expor'!$C$7:$C$205,0))),"")</f>
        <v/>
      </c>
      <c r="J72" s="1080" t="str">
        <f>IFERROR(IF(INDEX('Coverage Indicator_Import-Expor'!O$7:O$205,MATCH($B72,'Coverage Indicator_Import-Expor'!$C$7:$C$205,0))="","",INDEX('Coverage Indicator_Import-Expor'!O$7:O$205,MATCH($B72,'Coverage Indicator_Import-Expor'!$C$7:$C$205,0))),"")</f>
        <v/>
      </c>
      <c r="K72" s="1081" t="str">
        <f>IFERROR(IF(INDEX('Coverage Indicator_Import-Expor'!P$7:P$205,MATCH($B72,'Coverage Indicator_Import-Expor'!$C$7:$C$205,0))="","",INDEX('Coverage Indicator_Import-Expor'!P$7:P$205,MATCH($B72,'Coverage Indicator_Import-Expor'!$C$7:$C$205,0))),"")</f>
        <v/>
      </c>
      <c r="L72" s="1079" t="str">
        <f>IFERROR(IF(INDEX('Coverage Indicator_Import-Expor'!Q$7:Q$205,MATCH($B72,'Coverage Indicator_Import-Expor'!$C$7:$C$205,0))="","",INDEX('Coverage Indicator_Import-Expor'!Q$7:Q$205,MATCH($B72,'Coverage Indicator_Import-Expor'!$C$7:$C$205,0))),"")</f>
        <v/>
      </c>
      <c r="M72" s="1289" t="str">
        <f>IFERROR(IF(INDEX('Coverage Indicator_Import-Expor'!R$7:R$205,MATCH($B72,'Coverage Indicator_Import-Expor'!$C$7:$C$205,0))="","",INDEX('Coverage Indicator_Import-Expor'!R$7:R$205,MATCH($B72,'Coverage Indicator_Import-Expor'!$C$7:$C$205,0))),"")</f>
        <v/>
      </c>
      <c r="N72" s="1080" t="str">
        <f>IFERROR(IF(INDEX('Coverage Indicator_Import-Expor'!S$7:S$205,MATCH($B72,'Coverage Indicator_Import-Expor'!$C$7:$C$205,0))="","",INDEX('Coverage Indicator_Import-Expor'!S$7:S$205,MATCH($B72,'Coverage Indicator_Import-Expor'!$C$7:$C$205,0))),"")</f>
        <v/>
      </c>
      <c r="O72" s="1080" t="str">
        <f>IFERROR(IF(INDEX('Coverage Indicator_Import-Expor'!T$7:T$205,MATCH($B72,'Coverage Indicator_Import-Expor'!$C$7:$C$205,0))="","",INDEX('Coverage Indicator_Import-Expor'!T$7:T$205,MATCH($B72,'Coverage Indicator_Import-Expor'!$C$7:$C$205,0))),"")</f>
        <v/>
      </c>
      <c r="P72" s="1081" t="str">
        <f>IFERROR(IF(INDEX('Coverage Indicator_Import-Expor'!U$7:U$205,MATCH($B72,'Coverage Indicator_Import-Expor'!$C$7:$C$205,0))="","",INDEX('Coverage Indicator_Import-Expor'!U$7:U$205,MATCH($B72,'Coverage Indicator_Import-Expor'!$C$7:$C$205,0))),"")</f>
        <v/>
      </c>
      <c r="Q72" s="1082"/>
      <c r="R72" s="1082"/>
      <c r="S72" s="1083" t="str">
        <f t="shared" si="16"/>
        <v/>
      </c>
      <c r="T72" s="1084"/>
      <c r="U72" s="1287" t="str">
        <f t="shared" si="17"/>
        <v xml:space="preserve"> </v>
      </c>
      <c r="V72" s="1084"/>
      <c r="W72" s="1085" t="str">
        <f t="shared" si="18"/>
        <v>No Results Reported</v>
      </c>
      <c r="X72" s="1082"/>
      <c r="Y72" s="1082"/>
      <c r="Z72" s="1083" t="str">
        <f t="shared" si="19"/>
        <v/>
      </c>
      <c r="AA72" s="1084"/>
      <c r="AB72" s="1287" t="str">
        <f t="shared" si="20"/>
        <v xml:space="preserve"> </v>
      </c>
      <c r="AC72" s="1084"/>
      <c r="AD72" s="1084"/>
      <c r="AE72" s="1085" t="str">
        <f t="shared" si="21"/>
        <v>No Results Reported</v>
      </c>
      <c r="AF72" s="1082"/>
      <c r="AG72" s="1082"/>
      <c r="AH72" s="1083" t="str">
        <f t="shared" si="22"/>
        <v/>
      </c>
      <c r="AI72" s="1287" t="str">
        <f t="shared" si="23"/>
        <v xml:space="preserve"> </v>
      </c>
      <c r="AJ72" s="1084"/>
      <c r="AK72" s="1087" t="str">
        <f t="shared" si="24"/>
        <v>No Results Reported</v>
      </c>
    </row>
    <row r="73" spans="1:37" x14ac:dyDescent="0.2">
      <c r="A73" s="777">
        <f t="shared" si="4"/>
        <v>63</v>
      </c>
      <c r="B73" s="778" t="str">
        <f t="shared" si="15"/>
        <v>Coverage63</v>
      </c>
      <c r="C73" s="1086" t="str">
        <f>IFERROR(INDEX('Coverage Indicator_Import-Expor'!$D$7:$D$205,MATCH(B73,'Coverage Indicator_Import-Expor'!$C$7:$C$205,0)),"")</f>
        <v/>
      </c>
      <c r="D73" s="1289" t="str">
        <f>IFERROR(INDEX('Coverage Indicator_Import-Expor'!$E$7:$E$205,MATCH(B73,'Coverage Indicator_Import-Expor'!$C$7:$C$205,0)),"")</f>
        <v/>
      </c>
      <c r="E73" s="1289" t="str">
        <f>IFERROR(IF(INDEX('Coverage Indicator_Import-Expor'!K$7:K$205,MATCH($B73,'Coverage Indicator_Import-Expor'!$C$7:$C$205,0))="","",INDEX('Coverage Indicator_Import-Expor'!K$7:K$205,MATCH($B73,'Coverage Indicator_Import-Expor'!$C$7:$C$205,0))),"")</f>
        <v/>
      </c>
      <c r="F73" s="1289" t="str">
        <f>IFERROR(IF(INDEX('Coverage Indicator_Import-Expor'!L$7:L$205,MATCH($B73,'Coverage Indicator_Import-Expor'!$C$7:$C$205,0))="","",INDEX('Coverage Indicator_Import-Expor'!L$7:L$205,MATCH($B73,'Coverage Indicator_Import-Expor'!$C$7:$C$205,0))),"")</f>
        <v/>
      </c>
      <c r="G73" s="1079" t="str">
        <f>IFERROR(IF(INDEX('Coverage Indicator_Import-Expor'!AR$7:AR$205,MATCH($B73,'Coverage Indicator_Import-Expor'!$C$7:$C$205,0))="","",INDEX('Coverage Indicator_Import-Expor'!AR$7:AR$205,MATCH($B73,'Coverage Indicator_Import-Expor'!$C$7:$C$205,0))),"")</f>
        <v/>
      </c>
      <c r="H73" s="1079" t="str">
        <f>IFERROR(IF(INDEX('Coverage Indicator_Import-Expor'!AS$7:AS$205,MATCH($B73,'Coverage Indicator_Import-Expor'!$C$7:$C$205,0))="","",INDEX('Coverage Indicator_Import-Expor'!AS$7:AS$205,MATCH($B73,'Coverage Indicator_Import-Expor'!$C$7:$C$205,0))),"")</f>
        <v/>
      </c>
      <c r="I73" s="1080" t="str">
        <f>IFERROR(IF(INDEX('Coverage Indicator_Import-Expor'!N$7:N$205,MATCH($B73,'Coverage Indicator_Import-Expor'!$C$7:$C$205,0))="","",INDEX('Coverage Indicator_Import-Expor'!N$7:N$205,MATCH($B73,'Coverage Indicator_Import-Expor'!$C$7:$C$205,0))),"")</f>
        <v/>
      </c>
      <c r="J73" s="1080" t="str">
        <f>IFERROR(IF(INDEX('Coverage Indicator_Import-Expor'!O$7:O$205,MATCH($B73,'Coverage Indicator_Import-Expor'!$C$7:$C$205,0))="","",INDEX('Coverage Indicator_Import-Expor'!O$7:O$205,MATCH($B73,'Coverage Indicator_Import-Expor'!$C$7:$C$205,0))),"")</f>
        <v/>
      </c>
      <c r="K73" s="1081" t="str">
        <f>IFERROR(IF(INDEX('Coverage Indicator_Import-Expor'!P$7:P$205,MATCH($B73,'Coverage Indicator_Import-Expor'!$C$7:$C$205,0))="","",INDEX('Coverage Indicator_Import-Expor'!P$7:P$205,MATCH($B73,'Coverage Indicator_Import-Expor'!$C$7:$C$205,0))),"")</f>
        <v/>
      </c>
      <c r="L73" s="1079" t="str">
        <f>IFERROR(IF(INDEX('Coverage Indicator_Import-Expor'!Q$7:Q$205,MATCH($B73,'Coverage Indicator_Import-Expor'!$C$7:$C$205,0))="","",INDEX('Coverage Indicator_Import-Expor'!Q$7:Q$205,MATCH($B73,'Coverage Indicator_Import-Expor'!$C$7:$C$205,0))),"")</f>
        <v/>
      </c>
      <c r="M73" s="1289" t="str">
        <f>IFERROR(IF(INDEX('Coverage Indicator_Import-Expor'!R$7:R$205,MATCH($B73,'Coverage Indicator_Import-Expor'!$C$7:$C$205,0))="","",INDEX('Coverage Indicator_Import-Expor'!R$7:R$205,MATCH($B73,'Coverage Indicator_Import-Expor'!$C$7:$C$205,0))),"")</f>
        <v/>
      </c>
      <c r="N73" s="1080" t="str">
        <f>IFERROR(IF(INDEX('Coverage Indicator_Import-Expor'!S$7:S$205,MATCH($B73,'Coverage Indicator_Import-Expor'!$C$7:$C$205,0))="","",INDEX('Coverage Indicator_Import-Expor'!S$7:S$205,MATCH($B73,'Coverage Indicator_Import-Expor'!$C$7:$C$205,0))),"")</f>
        <v/>
      </c>
      <c r="O73" s="1080" t="str">
        <f>IFERROR(IF(INDEX('Coverage Indicator_Import-Expor'!T$7:T$205,MATCH($B73,'Coverage Indicator_Import-Expor'!$C$7:$C$205,0))="","",INDEX('Coverage Indicator_Import-Expor'!T$7:T$205,MATCH($B73,'Coverage Indicator_Import-Expor'!$C$7:$C$205,0))),"")</f>
        <v/>
      </c>
      <c r="P73" s="1081" t="str">
        <f>IFERROR(IF(INDEX('Coverage Indicator_Import-Expor'!U$7:U$205,MATCH($B73,'Coverage Indicator_Import-Expor'!$C$7:$C$205,0))="","",INDEX('Coverage Indicator_Import-Expor'!U$7:U$205,MATCH($B73,'Coverage Indicator_Import-Expor'!$C$7:$C$205,0))),"")</f>
        <v/>
      </c>
      <c r="Q73" s="1082"/>
      <c r="R73" s="1082"/>
      <c r="S73" s="1083" t="str">
        <f t="shared" si="16"/>
        <v/>
      </c>
      <c r="T73" s="1084"/>
      <c r="U73" s="1287" t="str">
        <f t="shared" si="17"/>
        <v xml:space="preserve"> </v>
      </c>
      <c r="V73" s="1084"/>
      <c r="W73" s="1085" t="str">
        <f t="shared" si="18"/>
        <v>No Results Reported</v>
      </c>
      <c r="X73" s="1082"/>
      <c r="Y73" s="1082"/>
      <c r="Z73" s="1083" t="str">
        <f t="shared" si="19"/>
        <v/>
      </c>
      <c r="AA73" s="1084"/>
      <c r="AB73" s="1287" t="str">
        <f t="shared" si="20"/>
        <v xml:space="preserve"> </v>
      </c>
      <c r="AC73" s="1084"/>
      <c r="AD73" s="1084"/>
      <c r="AE73" s="1085" t="str">
        <f t="shared" si="21"/>
        <v>No Results Reported</v>
      </c>
      <c r="AF73" s="1082"/>
      <c r="AG73" s="1082"/>
      <c r="AH73" s="1083" t="str">
        <f t="shared" si="22"/>
        <v/>
      </c>
      <c r="AI73" s="1287" t="str">
        <f t="shared" si="23"/>
        <v xml:space="preserve"> </v>
      </c>
      <c r="AJ73" s="1084"/>
      <c r="AK73" s="1087" t="str">
        <f t="shared" si="24"/>
        <v>No Results Reported</v>
      </c>
    </row>
    <row r="74" spans="1:37" x14ac:dyDescent="0.2">
      <c r="A74" s="777">
        <f t="shared" si="4"/>
        <v>64</v>
      </c>
      <c r="B74" s="778" t="str">
        <f t="shared" si="15"/>
        <v>Coverage64</v>
      </c>
      <c r="C74" s="1086" t="str">
        <f>IFERROR(INDEX('Coverage Indicator_Import-Expor'!$D$7:$D$205,MATCH(B74,'Coverage Indicator_Import-Expor'!$C$7:$C$205,0)),"")</f>
        <v/>
      </c>
      <c r="D74" s="1289" t="str">
        <f>IFERROR(INDEX('Coverage Indicator_Import-Expor'!$E$7:$E$205,MATCH(B74,'Coverage Indicator_Import-Expor'!$C$7:$C$205,0)),"")</f>
        <v/>
      </c>
      <c r="E74" s="1289" t="str">
        <f>IFERROR(IF(INDEX('Coverage Indicator_Import-Expor'!K$7:K$205,MATCH($B74,'Coverage Indicator_Import-Expor'!$C$7:$C$205,0))="","",INDEX('Coverage Indicator_Import-Expor'!K$7:K$205,MATCH($B74,'Coverage Indicator_Import-Expor'!$C$7:$C$205,0))),"")</f>
        <v/>
      </c>
      <c r="F74" s="1289" t="str">
        <f>IFERROR(IF(INDEX('Coverage Indicator_Import-Expor'!L$7:L$205,MATCH($B74,'Coverage Indicator_Import-Expor'!$C$7:$C$205,0))="","",INDEX('Coverage Indicator_Import-Expor'!L$7:L$205,MATCH($B74,'Coverage Indicator_Import-Expor'!$C$7:$C$205,0))),"")</f>
        <v/>
      </c>
      <c r="G74" s="1079" t="str">
        <f>IFERROR(IF(INDEX('Coverage Indicator_Import-Expor'!AR$7:AR$205,MATCH($B74,'Coverage Indicator_Import-Expor'!$C$7:$C$205,0))="","",INDEX('Coverage Indicator_Import-Expor'!AR$7:AR$205,MATCH($B74,'Coverage Indicator_Import-Expor'!$C$7:$C$205,0))),"")</f>
        <v/>
      </c>
      <c r="H74" s="1079" t="str">
        <f>IFERROR(IF(INDEX('Coverage Indicator_Import-Expor'!AS$7:AS$205,MATCH($B74,'Coverage Indicator_Import-Expor'!$C$7:$C$205,0))="","",INDEX('Coverage Indicator_Import-Expor'!AS$7:AS$205,MATCH($B74,'Coverage Indicator_Import-Expor'!$C$7:$C$205,0))),"")</f>
        <v/>
      </c>
      <c r="I74" s="1080" t="str">
        <f>IFERROR(IF(INDEX('Coverage Indicator_Import-Expor'!N$7:N$205,MATCH($B74,'Coverage Indicator_Import-Expor'!$C$7:$C$205,0))="","",INDEX('Coverage Indicator_Import-Expor'!N$7:N$205,MATCH($B74,'Coverage Indicator_Import-Expor'!$C$7:$C$205,0))),"")</f>
        <v/>
      </c>
      <c r="J74" s="1080" t="str">
        <f>IFERROR(IF(INDEX('Coverage Indicator_Import-Expor'!O$7:O$205,MATCH($B74,'Coverage Indicator_Import-Expor'!$C$7:$C$205,0))="","",INDEX('Coverage Indicator_Import-Expor'!O$7:O$205,MATCH($B74,'Coverage Indicator_Import-Expor'!$C$7:$C$205,0))),"")</f>
        <v/>
      </c>
      <c r="K74" s="1081" t="str">
        <f>IFERROR(IF(INDEX('Coverage Indicator_Import-Expor'!P$7:P$205,MATCH($B74,'Coverage Indicator_Import-Expor'!$C$7:$C$205,0))="","",INDEX('Coverage Indicator_Import-Expor'!P$7:P$205,MATCH($B74,'Coverage Indicator_Import-Expor'!$C$7:$C$205,0))),"")</f>
        <v/>
      </c>
      <c r="L74" s="1079" t="str">
        <f>IFERROR(IF(INDEX('Coverage Indicator_Import-Expor'!Q$7:Q$205,MATCH($B74,'Coverage Indicator_Import-Expor'!$C$7:$C$205,0))="","",INDEX('Coverage Indicator_Import-Expor'!Q$7:Q$205,MATCH($B74,'Coverage Indicator_Import-Expor'!$C$7:$C$205,0))),"")</f>
        <v/>
      </c>
      <c r="M74" s="1289" t="str">
        <f>IFERROR(IF(INDEX('Coverage Indicator_Import-Expor'!R$7:R$205,MATCH($B74,'Coverage Indicator_Import-Expor'!$C$7:$C$205,0))="","",INDEX('Coverage Indicator_Import-Expor'!R$7:R$205,MATCH($B74,'Coverage Indicator_Import-Expor'!$C$7:$C$205,0))),"")</f>
        <v/>
      </c>
      <c r="N74" s="1080" t="str">
        <f>IFERROR(IF(INDEX('Coverage Indicator_Import-Expor'!S$7:S$205,MATCH($B74,'Coverage Indicator_Import-Expor'!$C$7:$C$205,0))="","",INDEX('Coverage Indicator_Import-Expor'!S$7:S$205,MATCH($B74,'Coverage Indicator_Import-Expor'!$C$7:$C$205,0))),"")</f>
        <v/>
      </c>
      <c r="O74" s="1080" t="str">
        <f>IFERROR(IF(INDEX('Coverage Indicator_Import-Expor'!T$7:T$205,MATCH($B74,'Coverage Indicator_Import-Expor'!$C$7:$C$205,0))="","",INDEX('Coverage Indicator_Import-Expor'!T$7:T$205,MATCH($B74,'Coverage Indicator_Import-Expor'!$C$7:$C$205,0))),"")</f>
        <v/>
      </c>
      <c r="P74" s="1081" t="str">
        <f>IFERROR(IF(INDEX('Coverage Indicator_Import-Expor'!U$7:U$205,MATCH($B74,'Coverage Indicator_Import-Expor'!$C$7:$C$205,0))="","",INDEX('Coverage Indicator_Import-Expor'!U$7:U$205,MATCH($B74,'Coverage Indicator_Import-Expor'!$C$7:$C$205,0))),"")</f>
        <v/>
      </c>
      <c r="Q74" s="1082"/>
      <c r="R74" s="1082"/>
      <c r="S74" s="1083" t="str">
        <f t="shared" si="16"/>
        <v/>
      </c>
      <c r="T74" s="1084"/>
      <c r="U74" s="1287" t="str">
        <f t="shared" si="17"/>
        <v xml:space="preserve"> </v>
      </c>
      <c r="V74" s="1084"/>
      <c r="W74" s="1085" t="str">
        <f t="shared" si="18"/>
        <v>No Results Reported</v>
      </c>
      <c r="X74" s="1082"/>
      <c r="Y74" s="1082"/>
      <c r="Z74" s="1083" t="str">
        <f t="shared" si="19"/>
        <v/>
      </c>
      <c r="AA74" s="1084"/>
      <c r="AB74" s="1287" t="str">
        <f t="shared" si="20"/>
        <v xml:space="preserve"> </v>
      </c>
      <c r="AC74" s="1084"/>
      <c r="AD74" s="1084"/>
      <c r="AE74" s="1085" t="str">
        <f t="shared" si="21"/>
        <v>No Results Reported</v>
      </c>
      <c r="AF74" s="1082"/>
      <c r="AG74" s="1082"/>
      <c r="AH74" s="1083" t="str">
        <f t="shared" si="22"/>
        <v/>
      </c>
      <c r="AI74" s="1287" t="str">
        <f t="shared" si="23"/>
        <v xml:space="preserve"> </v>
      </c>
      <c r="AJ74" s="1084"/>
      <c r="AK74" s="1087" t="str">
        <f t="shared" si="24"/>
        <v>No Results Reported</v>
      </c>
    </row>
    <row r="75" spans="1:37" x14ac:dyDescent="0.2">
      <c r="A75" s="777">
        <f t="shared" si="4"/>
        <v>65</v>
      </c>
      <c r="B75" s="778" t="str">
        <f t="shared" si="15"/>
        <v>Coverage65</v>
      </c>
      <c r="C75" s="1086" t="str">
        <f>IFERROR(INDEX('Coverage Indicator_Import-Expor'!$D$7:$D$205,MATCH(B75,'Coverage Indicator_Import-Expor'!$C$7:$C$205,0)),"")</f>
        <v/>
      </c>
      <c r="D75" s="1289" t="str">
        <f>IFERROR(INDEX('Coverage Indicator_Import-Expor'!$E$7:$E$205,MATCH(B75,'Coverage Indicator_Import-Expor'!$C$7:$C$205,0)),"")</f>
        <v/>
      </c>
      <c r="E75" s="1289" t="str">
        <f>IFERROR(IF(INDEX('Coverage Indicator_Import-Expor'!K$7:K$205,MATCH($B75,'Coverage Indicator_Import-Expor'!$C$7:$C$205,0))="","",INDEX('Coverage Indicator_Import-Expor'!K$7:K$205,MATCH($B75,'Coverage Indicator_Import-Expor'!$C$7:$C$205,0))),"")</f>
        <v/>
      </c>
      <c r="F75" s="1289" t="str">
        <f>IFERROR(IF(INDEX('Coverage Indicator_Import-Expor'!L$7:L$205,MATCH($B75,'Coverage Indicator_Import-Expor'!$C$7:$C$205,0))="","",INDEX('Coverage Indicator_Import-Expor'!L$7:L$205,MATCH($B75,'Coverage Indicator_Import-Expor'!$C$7:$C$205,0))),"")</f>
        <v/>
      </c>
      <c r="G75" s="1079" t="str">
        <f>IFERROR(IF(INDEX('Coverage Indicator_Import-Expor'!AR$7:AR$205,MATCH($B75,'Coverage Indicator_Import-Expor'!$C$7:$C$205,0))="","",INDEX('Coverage Indicator_Import-Expor'!AR$7:AR$205,MATCH($B75,'Coverage Indicator_Import-Expor'!$C$7:$C$205,0))),"")</f>
        <v/>
      </c>
      <c r="H75" s="1079" t="str">
        <f>IFERROR(IF(INDEX('Coverage Indicator_Import-Expor'!AS$7:AS$205,MATCH($B75,'Coverage Indicator_Import-Expor'!$C$7:$C$205,0))="","",INDEX('Coverage Indicator_Import-Expor'!AS$7:AS$205,MATCH($B75,'Coverage Indicator_Import-Expor'!$C$7:$C$205,0))),"")</f>
        <v/>
      </c>
      <c r="I75" s="1080" t="str">
        <f>IFERROR(IF(INDEX('Coverage Indicator_Import-Expor'!N$7:N$205,MATCH($B75,'Coverage Indicator_Import-Expor'!$C$7:$C$205,0))="","",INDEX('Coverage Indicator_Import-Expor'!N$7:N$205,MATCH($B75,'Coverage Indicator_Import-Expor'!$C$7:$C$205,0))),"")</f>
        <v/>
      </c>
      <c r="J75" s="1080" t="str">
        <f>IFERROR(IF(INDEX('Coverage Indicator_Import-Expor'!O$7:O$205,MATCH($B75,'Coverage Indicator_Import-Expor'!$C$7:$C$205,0))="","",INDEX('Coverage Indicator_Import-Expor'!O$7:O$205,MATCH($B75,'Coverage Indicator_Import-Expor'!$C$7:$C$205,0))),"")</f>
        <v/>
      </c>
      <c r="K75" s="1081" t="str">
        <f>IFERROR(IF(INDEX('Coverage Indicator_Import-Expor'!P$7:P$205,MATCH($B75,'Coverage Indicator_Import-Expor'!$C$7:$C$205,0))="","",INDEX('Coverage Indicator_Import-Expor'!P$7:P$205,MATCH($B75,'Coverage Indicator_Import-Expor'!$C$7:$C$205,0))),"")</f>
        <v/>
      </c>
      <c r="L75" s="1079" t="str">
        <f>IFERROR(IF(INDEX('Coverage Indicator_Import-Expor'!Q$7:Q$205,MATCH($B75,'Coverage Indicator_Import-Expor'!$C$7:$C$205,0))="","",INDEX('Coverage Indicator_Import-Expor'!Q$7:Q$205,MATCH($B75,'Coverage Indicator_Import-Expor'!$C$7:$C$205,0))),"")</f>
        <v/>
      </c>
      <c r="M75" s="1289" t="str">
        <f>IFERROR(IF(INDEX('Coverage Indicator_Import-Expor'!R$7:R$205,MATCH($B75,'Coverage Indicator_Import-Expor'!$C$7:$C$205,0))="","",INDEX('Coverage Indicator_Import-Expor'!R$7:R$205,MATCH($B75,'Coverage Indicator_Import-Expor'!$C$7:$C$205,0))),"")</f>
        <v/>
      </c>
      <c r="N75" s="1080" t="str">
        <f>IFERROR(IF(INDEX('Coverage Indicator_Import-Expor'!S$7:S$205,MATCH($B75,'Coverage Indicator_Import-Expor'!$C$7:$C$205,0))="","",INDEX('Coverage Indicator_Import-Expor'!S$7:S$205,MATCH($B75,'Coverage Indicator_Import-Expor'!$C$7:$C$205,0))),"")</f>
        <v/>
      </c>
      <c r="O75" s="1080" t="str">
        <f>IFERROR(IF(INDEX('Coverage Indicator_Import-Expor'!T$7:T$205,MATCH($B75,'Coverage Indicator_Import-Expor'!$C$7:$C$205,0))="","",INDEX('Coverage Indicator_Import-Expor'!T$7:T$205,MATCH($B75,'Coverage Indicator_Import-Expor'!$C$7:$C$205,0))),"")</f>
        <v/>
      </c>
      <c r="P75" s="1081" t="str">
        <f>IFERROR(IF(INDEX('Coverage Indicator_Import-Expor'!U$7:U$205,MATCH($B75,'Coverage Indicator_Import-Expor'!$C$7:$C$205,0))="","",INDEX('Coverage Indicator_Import-Expor'!U$7:U$205,MATCH($B75,'Coverage Indicator_Import-Expor'!$C$7:$C$205,0))),"")</f>
        <v/>
      </c>
      <c r="Q75" s="1082"/>
      <c r="R75" s="1082"/>
      <c r="S75" s="1083" t="str">
        <f t="shared" si="16"/>
        <v/>
      </c>
      <c r="T75" s="1084"/>
      <c r="U75" s="1287" t="str">
        <f t="shared" si="17"/>
        <v xml:space="preserve"> </v>
      </c>
      <c r="V75" s="1084"/>
      <c r="W75" s="1085" t="str">
        <f t="shared" si="18"/>
        <v>No Results Reported</v>
      </c>
      <c r="X75" s="1082"/>
      <c r="Y75" s="1082"/>
      <c r="Z75" s="1083" t="str">
        <f t="shared" si="19"/>
        <v/>
      </c>
      <c r="AA75" s="1084"/>
      <c r="AB75" s="1287" t="str">
        <f t="shared" si="20"/>
        <v xml:space="preserve"> </v>
      </c>
      <c r="AC75" s="1084"/>
      <c r="AD75" s="1084"/>
      <c r="AE75" s="1085" t="str">
        <f t="shared" si="21"/>
        <v>No Results Reported</v>
      </c>
      <c r="AF75" s="1082"/>
      <c r="AG75" s="1082"/>
      <c r="AH75" s="1083" t="str">
        <f t="shared" si="22"/>
        <v/>
      </c>
      <c r="AI75" s="1287" t="str">
        <f t="shared" si="23"/>
        <v xml:space="preserve"> </v>
      </c>
      <c r="AJ75" s="1084"/>
      <c r="AK75" s="1087" t="str">
        <f t="shared" si="24"/>
        <v>No Results Reported</v>
      </c>
    </row>
    <row r="76" spans="1:37" x14ac:dyDescent="0.2">
      <c r="A76" s="777">
        <f t="shared" ref="A76:A100" si="25">A75+1</f>
        <v>66</v>
      </c>
      <c r="B76" s="778" t="str">
        <f t="shared" si="15"/>
        <v>Coverage66</v>
      </c>
      <c r="C76" s="1086" t="str">
        <f>IFERROR(INDEX('Coverage Indicator_Import-Expor'!$D$7:$D$205,MATCH(B76,'Coverage Indicator_Import-Expor'!$C$7:$C$205,0)),"")</f>
        <v/>
      </c>
      <c r="D76" s="1289" t="str">
        <f>IFERROR(INDEX('Coverage Indicator_Import-Expor'!$E$7:$E$205,MATCH(B76,'Coverage Indicator_Import-Expor'!$C$7:$C$205,0)),"")</f>
        <v/>
      </c>
      <c r="E76" s="1289" t="str">
        <f>IFERROR(IF(INDEX('Coverage Indicator_Import-Expor'!K$7:K$205,MATCH($B76,'Coverage Indicator_Import-Expor'!$C$7:$C$205,0))="","",INDEX('Coverage Indicator_Import-Expor'!K$7:K$205,MATCH($B76,'Coverage Indicator_Import-Expor'!$C$7:$C$205,0))),"")</f>
        <v/>
      </c>
      <c r="F76" s="1289" t="str">
        <f>IFERROR(IF(INDEX('Coverage Indicator_Import-Expor'!L$7:L$205,MATCH($B76,'Coverage Indicator_Import-Expor'!$C$7:$C$205,0))="","",INDEX('Coverage Indicator_Import-Expor'!L$7:L$205,MATCH($B76,'Coverage Indicator_Import-Expor'!$C$7:$C$205,0))),"")</f>
        <v/>
      </c>
      <c r="G76" s="1079" t="str">
        <f>IFERROR(IF(INDEX('Coverage Indicator_Import-Expor'!AR$7:AR$205,MATCH($B76,'Coverage Indicator_Import-Expor'!$C$7:$C$205,0))="","",INDEX('Coverage Indicator_Import-Expor'!AR$7:AR$205,MATCH($B76,'Coverage Indicator_Import-Expor'!$C$7:$C$205,0))),"")</f>
        <v/>
      </c>
      <c r="H76" s="1079" t="str">
        <f>IFERROR(IF(INDEX('Coverage Indicator_Import-Expor'!AS$7:AS$205,MATCH($B76,'Coverage Indicator_Import-Expor'!$C$7:$C$205,0))="","",INDEX('Coverage Indicator_Import-Expor'!AS$7:AS$205,MATCH($B76,'Coverage Indicator_Import-Expor'!$C$7:$C$205,0))),"")</f>
        <v/>
      </c>
      <c r="I76" s="1080" t="str">
        <f>IFERROR(IF(INDEX('Coverage Indicator_Import-Expor'!N$7:N$205,MATCH($B76,'Coverage Indicator_Import-Expor'!$C$7:$C$205,0))="","",INDEX('Coverage Indicator_Import-Expor'!N$7:N$205,MATCH($B76,'Coverage Indicator_Import-Expor'!$C$7:$C$205,0))),"")</f>
        <v/>
      </c>
      <c r="J76" s="1080" t="str">
        <f>IFERROR(IF(INDEX('Coverage Indicator_Import-Expor'!O$7:O$205,MATCH($B76,'Coverage Indicator_Import-Expor'!$C$7:$C$205,0))="","",INDEX('Coverage Indicator_Import-Expor'!O$7:O$205,MATCH($B76,'Coverage Indicator_Import-Expor'!$C$7:$C$205,0))),"")</f>
        <v/>
      </c>
      <c r="K76" s="1081" t="str">
        <f>IFERROR(IF(INDEX('Coverage Indicator_Import-Expor'!P$7:P$205,MATCH($B76,'Coverage Indicator_Import-Expor'!$C$7:$C$205,0))="","",INDEX('Coverage Indicator_Import-Expor'!P$7:P$205,MATCH($B76,'Coverage Indicator_Import-Expor'!$C$7:$C$205,0))),"")</f>
        <v/>
      </c>
      <c r="L76" s="1079" t="str">
        <f>IFERROR(IF(INDEX('Coverage Indicator_Import-Expor'!Q$7:Q$205,MATCH($B76,'Coverage Indicator_Import-Expor'!$C$7:$C$205,0))="","",INDEX('Coverage Indicator_Import-Expor'!Q$7:Q$205,MATCH($B76,'Coverage Indicator_Import-Expor'!$C$7:$C$205,0))),"")</f>
        <v/>
      </c>
      <c r="M76" s="1289" t="str">
        <f>IFERROR(IF(INDEX('Coverage Indicator_Import-Expor'!R$7:R$205,MATCH($B76,'Coverage Indicator_Import-Expor'!$C$7:$C$205,0))="","",INDEX('Coverage Indicator_Import-Expor'!R$7:R$205,MATCH($B76,'Coverage Indicator_Import-Expor'!$C$7:$C$205,0))),"")</f>
        <v/>
      </c>
      <c r="N76" s="1080" t="str">
        <f>IFERROR(IF(INDEX('Coverage Indicator_Import-Expor'!S$7:S$205,MATCH($B76,'Coverage Indicator_Import-Expor'!$C$7:$C$205,0))="","",INDEX('Coverage Indicator_Import-Expor'!S$7:S$205,MATCH($B76,'Coverage Indicator_Import-Expor'!$C$7:$C$205,0))),"")</f>
        <v/>
      </c>
      <c r="O76" s="1080" t="str">
        <f>IFERROR(IF(INDEX('Coverage Indicator_Import-Expor'!T$7:T$205,MATCH($B76,'Coverage Indicator_Import-Expor'!$C$7:$C$205,0))="","",INDEX('Coverage Indicator_Import-Expor'!T$7:T$205,MATCH($B76,'Coverage Indicator_Import-Expor'!$C$7:$C$205,0))),"")</f>
        <v/>
      </c>
      <c r="P76" s="1081" t="str">
        <f>IFERROR(IF(INDEX('Coverage Indicator_Import-Expor'!U$7:U$205,MATCH($B76,'Coverage Indicator_Import-Expor'!$C$7:$C$205,0))="","",INDEX('Coverage Indicator_Import-Expor'!U$7:U$205,MATCH($B76,'Coverage Indicator_Import-Expor'!$C$7:$C$205,0))),"")</f>
        <v/>
      </c>
      <c r="Q76" s="1082"/>
      <c r="R76" s="1082"/>
      <c r="S76" s="1083" t="str">
        <f t="shared" si="16"/>
        <v/>
      </c>
      <c r="T76" s="1084"/>
      <c r="U76" s="1287" t="str">
        <f t="shared" si="17"/>
        <v xml:space="preserve"> </v>
      </c>
      <c r="V76" s="1084"/>
      <c r="W76" s="1085" t="str">
        <f t="shared" si="18"/>
        <v>No Results Reported</v>
      </c>
      <c r="X76" s="1082"/>
      <c r="Y76" s="1082"/>
      <c r="Z76" s="1083" t="str">
        <f t="shared" si="19"/>
        <v/>
      </c>
      <c r="AA76" s="1084"/>
      <c r="AB76" s="1287" t="str">
        <f t="shared" si="20"/>
        <v xml:space="preserve"> </v>
      </c>
      <c r="AC76" s="1084"/>
      <c r="AD76" s="1084"/>
      <c r="AE76" s="1085" t="str">
        <f t="shared" si="21"/>
        <v>No Results Reported</v>
      </c>
      <c r="AF76" s="1082"/>
      <c r="AG76" s="1082"/>
      <c r="AH76" s="1083" t="str">
        <f t="shared" si="22"/>
        <v/>
      </c>
      <c r="AI76" s="1287" t="str">
        <f t="shared" si="23"/>
        <v xml:space="preserve"> </v>
      </c>
      <c r="AJ76" s="1084"/>
      <c r="AK76" s="1087" t="str">
        <f t="shared" si="24"/>
        <v>No Results Reported</v>
      </c>
    </row>
    <row r="77" spans="1:37" x14ac:dyDescent="0.2">
      <c r="A77" s="777">
        <f t="shared" si="25"/>
        <v>67</v>
      </c>
      <c r="B77" s="778" t="str">
        <f t="shared" si="15"/>
        <v>Coverage67</v>
      </c>
      <c r="C77" s="1086" t="str">
        <f>IFERROR(INDEX('Coverage Indicator_Import-Expor'!$D$7:$D$205,MATCH(B77,'Coverage Indicator_Import-Expor'!$C$7:$C$205,0)),"")</f>
        <v/>
      </c>
      <c r="D77" s="1289" t="str">
        <f>IFERROR(INDEX('Coverage Indicator_Import-Expor'!$E$7:$E$205,MATCH(B77,'Coverage Indicator_Import-Expor'!$C$7:$C$205,0)),"")</f>
        <v/>
      </c>
      <c r="E77" s="1289" t="str">
        <f>IFERROR(IF(INDEX('Coverage Indicator_Import-Expor'!K$7:K$205,MATCH($B77,'Coverage Indicator_Import-Expor'!$C$7:$C$205,0))="","",INDEX('Coverage Indicator_Import-Expor'!K$7:K$205,MATCH($B77,'Coverage Indicator_Import-Expor'!$C$7:$C$205,0))),"")</f>
        <v/>
      </c>
      <c r="F77" s="1289" t="str">
        <f>IFERROR(IF(INDEX('Coverage Indicator_Import-Expor'!L$7:L$205,MATCH($B77,'Coverage Indicator_Import-Expor'!$C$7:$C$205,0))="","",INDEX('Coverage Indicator_Import-Expor'!L$7:L$205,MATCH($B77,'Coverage Indicator_Import-Expor'!$C$7:$C$205,0))),"")</f>
        <v/>
      </c>
      <c r="G77" s="1079" t="str">
        <f>IFERROR(IF(INDEX('Coverage Indicator_Import-Expor'!AR$7:AR$205,MATCH($B77,'Coverage Indicator_Import-Expor'!$C$7:$C$205,0))="","",INDEX('Coverage Indicator_Import-Expor'!AR$7:AR$205,MATCH($B77,'Coverage Indicator_Import-Expor'!$C$7:$C$205,0))),"")</f>
        <v/>
      </c>
      <c r="H77" s="1079" t="str">
        <f>IFERROR(IF(INDEX('Coverage Indicator_Import-Expor'!AS$7:AS$205,MATCH($B77,'Coverage Indicator_Import-Expor'!$C$7:$C$205,0))="","",INDEX('Coverage Indicator_Import-Expor'!AS$7:AS$205,MATCH($B77,'Coverage Indicator_Import-Expor'!$C$7:$C$205,0))),"")</f>
        <v/>
      </c>
      <c r="I77" s="1080" t="str">
        <f>IFERROR(IF(INDEX('Coverage Indicator_Import-Expor'!N$7:N$205,MATCH($B77,'Coverage Indicator_Import-Expor'!$C$7:$C$205,0))="","",INDEX('Coverage Indicator_Import-Expor'!N$7:N$205,MATCH($B77,'Coverage Indicator_Import-Expor'!$C$7:$C$205,0))),"")</f>
        <v/>
      </c>
      <c r="J77" s="1080" t="str">
        <f>IFERROR(IF(INDEX('Coverage Indicator_Import-Expor'!O$7:O$205,MATCH($B77,'Coverage Indicator_Import-Expor'!$C$7:$C$205,0))="","",INDEX('Coverage Indicator_Import-Expor'!O$7:O$205,MATCH($B77,'Coverage Indicator_Import-Expor'!$C$7:$C$205,0))),"")</f>
        <v/>
      </c>
      <c r="K77" s="1081" t="str">
        <f>IFERROR(IF(INDEX('Coverage Indicator_Import-Expor'!P$7:P$205,MATCH($B77,'Coverage Indicator_Import-Expor'!$C$7:$C$205,0))="","",INDEX('Coverage Indicator_Import-Expor'!P$7:P$205,MATCH($B77,'Coverage Indicator_Import-Expor'!$C$7:$C$205,0))),"")</f>
        <v/>
      </c>
      <c r="L77" s="1079" t="str">
        <f>IFERROR(IF(INDEX('Coverage Indicator_Import-Expor'!Q$7:Q$205,MATCH($B77,'Coverage Indicator_Import-Expor'!$C$7:$C$205,0))="","",INDEX('Coverage Indicator_Import-Expor'!Q$7:Q$205,MATCH($B77,'Coverage Indicator_Import-Expor'!$C$7:$C$205,0))),"")</f>
        <v/>
      </c>
      <c r="M77" s="1289" t="str">
        <f>IFERROR(IF(INDEX('Coverage Indicator_Import-Expor'!R$7:R$205,MATCH($B77,'Coverage Indicator_Import-Expor'!$C$7:$C$205,0))="","",INDEX('Coverage Indicator_Import-Expor'!R$7:R$205,MATCH($B77,'Coverage Indicator_Import-Expor'!$C$7:$C$205,0))),"")</f>
        <v/>
      </c>
      <c r="N77" s="1080" t="str">
        <f>IFERROR(IF(INDEX('Coverage Indicator_Import-Expor'!S$7:S$205,MATCH($B77,'Coverage Indicator_Import-Expor'!$C$7:$C$205,0))="","",INDEX('Coverage Indicator_Import-Expor'!S$7:S$205,MATCH($B77,'Coverage Indicator_Import-Expor'!$C$7:$C$205,0))),"")</f>
        <v/>
      </c>
      <c r="O77" s="1080" t="str">
        <f>IFERROR(IF(INDEX('Coverage Indicator_Import-Expor'!T$7:T$205,MATCH($B77,'Coverage Indicator_Import-Expor'!$C$7:$C$205,0))="","",INDEX('Coverage Indicator_Import-Expor'!T$7:T$205,MATCH($B77,'Coverage Indicator_Import-Expor'!$C$7:$C$205,0))),"")</f>
        <v/>
      </c>
      <c r="P77" s="1081" t="str">
        <f>IFERROR(IF(INDEX('Coverage Indicator_Import-Expor'!U$7:U$205,MATCH($B77,'Coverage Indicator_Import-Expor'!$C$7:$C$205,0))="","",INDEX('Coverage Indicator_Import-Expor'!U$7:U$205,MATCH($B77,'Coverage Indicator_Import-Expor'!$C$7:$C$205,0))),"")</f>
        <v/>
      </c>
      <c r="Q77" s="1082"/>
      <c r="R77" s="1082"/>
      <c r="S77" s="1083" t="str">
        <f t="shared" si="16"/>
        <v/>
      </c>
      <c r="T77" s="1084"/>
      <c r="U77" s="1287" t="str">
        <f t="shared" si="17"/>
        <v xml:space="preserve"> </v>
      </c>
      <c r="V77" s="1084"/>
      <c r="W77" s="1085" t="str">
        <f t="shared" si="18"/>
        <v>No Results Reported</v>
      </c>
      <c r="X77" s="1082"/>
      <c r="Y77" s="1082"/>
      <c r="Z77" s="1083" t="str">
        <f t="shared" si="19"/>
        <v/>
      </c>
      <c r="AA77" s="1084"/>
      <c r="AB77" s="1287" t="str">
        <f t="shared" si="20"/>
        <v xml:space="preserve"> </v>
      </c>
      <c r="AC77" s="1084"/>
      <c r="AD77" s="1084"/>
      <c r="AE77" s="1085" t="str">
        <f t="shared" si="21"/>
        <v>No Results Reported</v>
      </c>
      <c r="AF77" s="1082"/>
      <c r="AG77" s="1082"/>
      <c r="AH77" s="1083" t="str">
        <f t="shared" si="22"/>
        <v/>
      </c>
      <c r="AI77" s="1287" t="str">
        <f t="shared" si="23"/>
        <v xml:space="preserve"> </v>
      </c>
      <c r="AJ77" s="1084"/>
      <c r="AK77" s="1087" t="str">
        <f t="shared" si="24"/>
        <v>No Results Reported</v>
      </c>
    </row>
    <row r="78" spans="1:37" x14ac:dyDescent="0.2">
      <c r="A78" s="777">
        <f t="shared" si="25"/>
        <v>68</v>
      </c>
      <c r="B78" s="778" t="str">
        <f t="shared" si="15"/>
        <v>Coverage68</v>
      </c>
      <c r="C78" s="1086" t="str">
        <f>IFERROR(INDEX('Coverage Indicator_Import-Expor'!$D$7:$D$205,MATCH(B78,'Coverage Indicator_Import-Expor'!$C$7:$C$205,0)),"")</f>
        <v/>
      </c>
      <c r="D78" s="1289" t="str">
        <f>IFERROR(INDEX('Coverage Indicator_Import-Expor'!$E$7:$E$205,MATCH(B78,'Coverage Indicator_Import-Expor'!$C$7:$C$205,0)),"")</f>
        <v/>
      </c>
      <c r="E78" s="1289" t="str">
        <f>IFERROR(IF(INDEX('Coverage Indicator_Import-Expor'!K$7:K$205,MATCH($B78,'Coverage Indicator_Import-Expor'!$C$7:$C$205,0))="","",INDEX('Coverage Indicator_Import-Expor'!K$7:K$205,MATCH($B78,'Coverage Indicator_Import-Expor'!$C$7:$C$205,0))),"")</f>
        <v/>
      </c>
      <c r="F78" s="1289" t="str">
        <f>IFERROR(IF(INDEX('Coverage Indicator_Import-Expor'!L$7:L$205,MATCH($B78,'Coverage Indicator_Import-Expor'!$C$7:$C$205,0))="","",INDEX('Coverage Indicator_Import-Expor'!L$7:L$205,MATCH($B78,'Coverage Indicator_Import-Expor'!$C$7:$C$205,0))),"")</f>
        <v/>
      </c>
      <c r="G78" s="1079" t="str">
        <f>IFERROR(IF(INDEX('Coverage Indicator_Import-Expor'!AR$7:AR$205,MATCH($B78,'Coverage Indicator_Import-Expor'!$C$7:$C$205,0))="","",INDEX('Coverage Indicator_Import-Expor'!AR$7:AR$205,MATCH($B78,'Coverage Indicator_Import-Expor'!$C$7:$C$205,0))),"")</f>
        <v/>
      </c>
      <c r="H78" s="1079" t="str">
        <f>IFERROR(IF(INDEX('Coverage Indicator_Import-Expor'!AS$7:AS$205,MATCH($B78,'Coverage Indicator_Import-Expor'!$C$7:$C$205,0))="","",INDEX('Coverage Indicator_Import-Expor'!AS$7:AS$205,MATCH($B78,'Coverage Indicator_Import-Expor'!$C$7:$C$205,0))),"")</f>
        <v/>
      </c>
      <c r="I78" s="1080" t="str">
        <f>IFERROR(IF(INDEX('Coverage Indicator_Import-Expor'!N$7:N$205,MATCH($B78,'Coverage Indicator_Import-Expor'!$C$7:$C$205,0))="","",INDEX('Coverage Indicator_Import-Expor'!N$7:N$205,MATCH($B78,'Coverage Indicator_Import-Expor'!$C$7:$C$205,0))),"")</f>
        <v/>
      </c>
      <c r="J78" s="1080" t="str">
        <f>IFERROR(IF(INDEX('Coverage Indicator_Import-Expor'!O$7:O$205,MATCH($B78,'Coverage Indicator_Import-Expor'!$C$7:$C$205,0))="","",INDEX('Coverage Indicator_Import-Expor'!O$7:O$205,MATCH($B78,'Coverage Indicator_Import-Expor'!$C$7:$C$205,0))),"")</f>
        <v/>
      </c>
      <c r="K78" s="1081" t="str">
        <f>IFERROR(IF(INDEX('Coverage Indicator_Import-Expor'!P$7:P$205,MATCH($B78,'Coverage Indicator_Import-Expor'!$C$7:$C$205,0))="","",INDEX('Coverage Indicator_Import-Expor'!P$7:P$205,MATCH($B78,'Coverage Indicator_Import-Expor'!$C$7:$C$205,0))),"")</f>
        <v/>
      </c>
      <c r="L78" s="1079" t="str">
        <f>IFERROR(IF(INDEX('Coverage Indicator_Import-Expor'!Q$7:Q$205,MATCH($B78,'Coverage Indicator_Import-Expor'!$C$7:$C$205,0))="","",INDEX('Coverage Indicator_Import-Expor'!Q$7:Q$205,MATCH($B78,'Coverage Indicator_Import-Expor'!$C$7:$C$205,0))),"")</f>
        <v/>
      </c>
      <c r="M78" s="1289" t="str">
        <f>IFERROR(IF(INDEX('Coverage Indicator_Import-Expor'!R$7:R$205,MATCH($B78,'Coverage Indicator_Import-Expor'!$C$7:$C$205,0))="","",INDEX('Coverage Indicator_Import-Expor'!R$7:R$205,MATCH($B78,'Coverage Indicator_Import-Expor'!$C$7:$C$205,0))),"")</f>
        <v/>
      </c>
      <c r="N78" s="1080" t="str">
        <f>IFERROR(IF(INDEX('Coverage Indicator_Import-Expor'!S$7:S$205,MATCH($B78,'Coverage Indicator_Import-Expor'!$C$7:$C$205,0))="","",INDEX('Coverage Indicator_Import-Expor'!S$7:S$205,MATCH($B78,'Coverage Indicator_Import-Expor'!$C$7:$C$205,0))),"")</f>
        <v/>
      </c>
      <c r="O78" s="1080" t="str">
        <f>IFERROR(IF(INDEX('Coverage Indicator_Import-Expor'!T$7:T$205,MATCH($B78,'Coverage Indicator_Import-Expor'!$C$7:$C$205,0))="","",INDEX('Coverage Indicator_Import-Expor'!T$7:T$205,MATCH($B78,'Coverage Indicator_Import-Expor'!$C$7:$C$205,0))),"")</f>
        <v/>
      </c>
      <c r="P78" s="1081" t="str">
        <f>IFERROR(IF(INDEX('Coverage Indicator_Import-Expor'!U$7:U$205,MATCH($B78,'Coverage Indicator_Import-Expor'!$C$7:$C$205,0))="","",INDEX('Coverage Indicator_Import-Expor'!U$7:U$205,MATCH($B78,'Coverage Indicator_Import-Expor'!$C$7:$C$205,0))),"")</f>
        <v/>
      </c>
      <c r="Q78" s="1082"/>
      <c r="R78" s="1082"/>
      <c r="S78" s="1083" t="str">
        <f t="shared" si="16"/>
        <v/>
      </c>
      <c r="T78" s="1084"/>
      <c r="U78" s="1287" t="str">
        <f t="shared" si="17"/>
        <v xml:space="preserve"> </v>
      </c>
      <c r="V78" s="1084"/>
      <c r="W78" s="1085" t="str">
        <f t="shared" si="18"/>
        <v>No Results Reported</v>
      </c>
      <c r="X78" s="1082"/>
      <c r="Y78" s="1082"/>
      <c r="Z78" s="1083" t="str">
        <f t="shared" si="19"/>
        <v/>
      </c>
      <c r="AA78" s="1084"/>
      <c r="AB78" s="1287" t="str">
        <f t="shared" si="20"/>
        <v xml:space="preserve"> </v>
      </c>
      <c r="AC78" s="1084"/>
      <c r="AD78" s="1084"/>
      <c r="AE78" s="1085" t="str">
        <f t="shared" si="21"/>
        <v>No Results Reported</v>
      </c>
      <c r="AF78" s="1082"/>
      <c r="AG78" s="1082"/>
      <c r="AH78" s="1083" t="str">
        <f t="shared" si="22"/>
        <v/>
      </c>
      <c r="AI78" s="1287" t="str">
        <f t="shared" si="23"/>
        <v xml:space="preserve"> </v>
      </c>
      <c r="AJ78" s="1084"/>
      <c r="AK78" s="1087" t="str">
        <f t="shared" si="24"/>
        <v>No Results Reported</v>
      </c>
    </row>
    <row r="79" spans="1:37" x14ac:dyDescent="0.2">
      <c r="A79" s="777">
        <f t="shared" si="25"/>
        <v>69</v>
      </c>
      <c r="B79" s="778" t="str">
        <f t="shared" si="15"/>
        <v>Coverage69</v>
      </c>
      <c r="C79" s="1086" t="str">
        <f>IFERROR(INDEX('Coverage Indicator_Import-Expor'!$D$7:$D$205,MATCH(B79,'Coverage Indicator_Import-Expor'!$C$7:$C$205,0)),"")</f>
        <v/>
      </c>
      <c r="D79" s="1289" t="str">
        <f>IFERROR(INDEX('Coverage Indicator_Import-Expor'!$E$7:$E$205,MATCH(B79,'Coverage Indicator_Import-Expor'!$C$7:$C$205,0)),"")</f>
        <v/>
      </c>
      <c r="E79" s="1289" t="str">
        <f>IFERROR(IF(INDEX('Coverage Indicator_Import-Expor'!K$7:K$205,MATCH($B79,'Coverage Indicator_Import-Expor'!$C$7:$C$205,0))="","",INDEX('Coverage Indicator_Import-Expor'!K$7:K$205,MATCH($B79,'Coverage Indicator_Import-Expor'!$C$7:$C$205,0))),"")</f>
        <v/>
      </c>
      <c r="F79" s="1289" t="str">
        <f>IFERROR(IF(INDEX('Coverage Indicator_Import-Expor'!L$7:L$205,MATCH($B79,'Coverage Indicator_Import-Expor'!$C$7:$C$205,0))="","",INDEX('Coverage Indicator_Import-Expor'!L$7:L$205,MATCH($B79,'Coverage Indicator_Import-Expor'!$C$7:$C$205,0))),"")</f>
        <v/>
      </c>
      <c r="G79" s="1079" t="str">
        <f>IFERROR(IF(INDEX('Coverage Indicator_Import-Expor'!AR$7:AR$205,MATCH($B79,'Coverage Indicator_Import-Expor'!$C$7:$C$205,0))="","",INDEX('Coverage Indicator_Import-Expor'!AR$7:AR$205,MATCH($B79,'Coverage Indicator_Import-Expor'!$C$7:$C$205,0))),"")</f>
        <v/>
      </c>
      <c r="H79" s="1079" t="str">
        <f>IFERROR(IF(INDEX('Coverage Indicator_Import-Expor'!AS$7:AS$205,MATCH($B79,'Coverage Indicator_Import-Expor'!$C$7:$C$205,0))="","",INDEX('Coverage Indicator_Import-Expor'!AS$7:AS$205,MATCH($B79,'Coverage Indicator_Import-Expor'!$C$7:$C$205,0))),"")</f>
        <v/>
      </c>
      <c r="I79" s="1080" t="str">
        <f>IFERROR(IF(INDEX('Coverage Indicator_Import-Expor'!N$7:N$205,MATCH($B79,'Coverage Indicator_Import-Expor'!$C$7:$C$205,0))="","",INDEX('Coverage Indicator_Import-Expor'!N$7:N$205,MATCH($B79,'Coverage Indicator_Import-Expor'!$C$7:$C$205,0))),"")</f>
        <v/>
      </c>
      <c r="J79" s="1080" t="str">
        <f>IFERROR(IF(INDEX('Coverage Indicator_Import-Expor'!O$7:O$205,MATCH($B79,'Coverage Indicator_Import-Expor'!$C$7:$C$205,0))="","",INDEX('Coverage Indicator_Import-Expor'!O$7:O$205,MATCH($B79,'Coverage Indicator_Import-Expor'!$C$7:$C$205,0))),"")</f>
        <v/>
      </c>
      <c r="K79" s="1081" t="str">
        <f>IFERROR(IF(INDEX('Coverage Indicator_Import-Expor'!P$7:P$205,MATCH($B79,'Coverage Indicator_Import-Expor'!$C$7:$C$205,0))="","",INDEX('Coverage Indicator_Import-Expor'!P$7:P$205,MATCH($B79,'Coverage Indicator_Import-Expor'!$C$7:$C$205,0))),"")</f>
        <v/>
      </c>
      <c r="L79" s="1079" t="str">
        <f>IFERROR(IF(INDEX('Coverage Indicator_Import-Expor'!Q$7:Q$205,MATCH($B79,'Coverage Indicator_Import-Expor'!$C$7:$C$205,0))="","",INDEX('Coverage Indicator_Import-Expor'!Q$7:Q$205,MATCH($B79,'Coverage Indicator_Import-Expor'!$C$7:$C$205,0))),"")</f>
        <v/>
      </c>
      <c r="M79" s="1289" t="str">
        <f>IFERROR(IF(INDEX('Coverage Indicator_Import-Expor'!R$7:R$205,MATCH($B79,'Coverage Indicator_Import-Expor'!$C$7:$C$205,0))="","",INDEX('Coverage Indicator_Import-Expor'!R$7:R$205,MATCH($B79,'Coverage Indicator_Import-Expor'!$C$7:$C$205,0))),"")</f>
        <v/>
      </c>
      <c r="N79" s="1080" t="str">
        <f>IFERROR(IF(INDEX('Coverage Indicator_Import-Expor'!S$7:S$205,MATCH($B79,'Coverage Indicator_Import-Expor'!$C$7:$C$205,0))="","",INDEX('Coverage Indicator_Import-Expor'!S$7:S$205,MATCH($B79,'Coverage Indicator_Import-Expor'!$C$7:$C$205,0))),"")</f>
        <v/>
      </c>
      <c r="O79" s="1080" t="str">
        <f>IFERROR(IF(INDEX('Coverage Indicator_Import-Expor'!T$7:T$205,MATCH($B79,'Coverage Indicator_Import-Expor'!$C$7:$C$205,0))="","",INDEX('Coverage Indicator_Import-Expor'!T$7:T$205,MATCH($B79,'Coverage Indicator_Import-Expor'!$C$7:$C$205,0))),"")</f>
        <v/>
      </c>
      <c r="P79" s="1081" t="str">
        <f>IFERROR(IF(INDEX('Coverage Indicator_Import-Expor'!U$7:U$205,MATCH($B79,'Coverage Indicator_Import-Expor'!$C$7:$C$205,0))="","",INDEX('Coverage Indicator_Import-Expor'!U$7:U$205,MATCH($B79,'Coverage Indicator_Import-Expor'!$C$7:$C$205,0))),"")</f>
        <v/>
      </c>
      <c r="Q79" s="1082"/>
      <c r="R79" s="1082"/>
      <c r="S79" s="1083" t="str">
        <f t="shared" si="16"/>
        <v/>
      </c>
      <c r="T79" s="1084"/>
      <c r="U79" s="1287" t="str">
        <f t="shared" si="17"/>
        <v xml:space="preserve"> </v>
      </c>
      <c r="V79" s="1084"/>
      <c r="W79" s="1085" t="str">
        <f t="shared" si="18"/>
        <v>No Results Reported</v>
      </c>
      <c r="X79" s="1082"/>
      <c r="Y79" s="1082"/>
      <c r="Z79" s="1083" t="str">
        <f t="shared" si="19"/>
        <v/>
      </c>
      <c r="AA79" s="1084"/>
      <c r="AB79" s="1287" t="str">
        <f t="shared" si="20"/>
        <v xml:space="preserve"> </v>
      </c>
      <c r="AC79" s="1084"/>
      <c r="AD79" s="1084"/>
      <c r="AE79" s="1085" t="str">
        <f t="shared" si="21"/>
        <v>No Results Reported</v>
      </c>
      <c r="AF79" s="1082"/>
      <c r="AG79" s="1082"/>
      <c r="AH79" s="1083" t="str">
        <f t="shared" si="22"/>
        <v/>
      </c>
      <c r="AI79" s="1287" t="str">
        <f t="shared" si="23"/>
        <v xml:space="preserve"> </v>
      </c>
      <c r="AJ79" s="1084"/>
      <c r="AK79" s="1087" t="str">
        <f t="shared" si="24"/>
        <v>No Results Reported</v>
      </c>
    </row>
    <row r="80" spans="1:37" x14ac:dyDescent="0.2">
      <c r="A80" s="777">
        <f t="shared" si="25"/>
        <v>70</v>
      </c>
      <c r="B80" s="778" t="str">
        <f t="shared" si="15"/>
        <v>Coverage70</v>
      </c>
      <c r="C80" s="1086" t="str">
        <f>IFERROR(INDEX('Coverage Indicator_Import-Expor'!$D$7:$D$205,MATCH(B80,'Coverage Indicator_Import-Expor'!$C$7:$C$205,0)),"")</f>
        <v/>
      </c>
      <c r="D80" s="1289" t="str">
        <f>IFERROR(INDEX('Coverage Indicator_Import-Expor'!$E$7:$E$205,MATCH(B80,'Coverage Indicator_Import-Expor'!$C$7:$C$205,0)),"")</f>
        <v/>
      </c>
      <c r="E80" s="1289" t="str">
        <f>IFERROR(IF(INDEX('Coverage Indicator_Import-Expor'!K$7:K$205,MATCH($B80,'Coverage Indicator_Import-Expor'!$C$7:$C$205,0))="","",INDEX('Coverage Indicator_Import-Expor'!K$7:K$205,MATCH($B80,'Coverage Indicator_Import-Expor'!$C$7:$C$205,0))),"")</f>
        <v/>
      </c>
      <c r="F80" s="1289" t="str">
        <f>IFERROR(IF(INDEX('Coverage Indicator_Import-Expor'!L$7:L$205,MATCH($B80,'Coverage Indicator_Import-Expor'!$C$7:$C$205,0))="","",INDEX('Coverage Indicator_Import-Expor'!L$7:L$205,MATCH($B80,'Coverage Indicator_Import-Expor'!$C$7:$C$205,0))),"")</f>
        <v/>
      </c>
      <c r="G80" s="1079" t="str">
        <f>IFERROR(IF(INDEX('Coverage Indicator_Import-Expor'!AR$7:AR$205,MATCH($B80,'Coverage Indicator_Import-Expor'!$C$7:$C$205,0))="","",INDEX('Coverage Indicator_Import-Expor'!AR$7:AR$205,MATCH($B80,'Coverage Indicator_Import-Expor'!$C$7:$C$205,0))),"")</f>
        <v/>
      </c>
      <c r="H80" s="1079" t="str">
        <f>IFERROR(IF(INDEX('Coverage Indicator_Import-Expor'!AS$7:AS$205,MATCH($B80,'Coverage Indicator_Import-Expor'!$C$7:$C$205,0))="","",INDEX('Coverage Indicator_Import-Expor'!AS$7:AS$205,MATCH($B80,'Coverage Indicator_Import-Expor'!$C$7:$C$205,0))),"")</f>
        <v/>
      </c>
      <c r="I80" s="1080" t="str">
        <f>IFERROR(IF(INDEX('Coverage Indicator_Import-Expor'!N$7:N$205,MATCH($B80,'Coverage Indicator_Import-Expor'!$C$7:$C$205,0))="","",INDEX('Coverage Indicator_Import-Expor'!N$7:N$205,MATCH($B80,'Coverage Indicator_Import-Expor'!$C$7:$C$205,0))),"")</f>
        <v/>
      </c>
      <c r="J80" s="1080" t="str">
        <f>IFERROR(IF(INDEX('Coverage Indicator_Import-Expor'!O$7:O$205,MATCH($B80,'Coverage Indicator_Import-Expor'!$C$7:$C$205,0))="","",INDEX('Coverage Indicator_Import-Expor'!O$7:O$205,MATCH($B80,'Coverage Indicator_Import-Expor'!$C$7:$C$205,0))),"")</f>
        <v/>
      </c>
      <c r="K80" s="1081" t="str">
        <f>IFERROR(IF(INDEX('Coverage Indicator_Import-Expor'!P$7:P$205,MATCH($B80,'Coverage Indicator_Import-Expor'!$C$7:$C$205,0))="","",INDEX('Coverage Indicator_Import-Expor'!P$7:P$205,MATCH($B80,'Coverage Indicator_Import-Expor'!$C$7:$C$205,0))),"")</f>
        <v/>
      </c>
      <c r="L80" s="1079" t="str">
        <f>IFERROR(IF(INDEX('Coverage Indicator_Import-Expor'!Q$7:Q$205,MATCH($B80,'Coverage Indicator_Import-Expor'!$C$7:$C$205,0))="","",INDEX('Coverage Indicator_Import-Expor'!Q$7:Q$205,MATCH($B80,'Coverage Indicator_Import-Expor'!$C$7:$C$205,0))),"")</f>
        <v/>
      </c>
      <c r="M80" s="1289" t="str">
        <f>IFERROR(IF(INDEX('Coverage Indicator_Import-Expor'!R$7:R$205,MATCH($B80,'Coverage Indicator_Import-Expor'!$C$7:$C$205,0))="","",INDEX('Coverage Indicator_Import-Expor'!R$7:R$205,MATCH($B80,'Coverage Indicator_Import-Expor'!$C$7:$C$205,0))),"")</f>
        <v/>
      </c>
      <c r="N80" s="1080" t="str">
        <f>IFERROR(IF(INDEX('Coverage Indicator_Import-Expor'!S$7:S$205,MATCH($B80,'Coverage Indicator_Import-Expor'!$C$7:$C$205,0))="","",INDEX('Coverage Indicator_Import-Expor'!S$7:S$205,MATCH($B80,'Coverage Indicator_Import-Expor'!$C$7:$C$205,0))),"")</f>
        <v/>
      </c>
      <c r="O80" s="1080" t="str">
        <f>IFERROR(IF(INDEX('Coverage Indicator_Import-Expor'!T$7:T$205,MATCH($B80,'Coverage Indicator_Import-Expor'!$C$7:$C$205,0))="","",INDEX('Coverage Indicator_Import-Expor'!T$7:T$205,MATCH($B80,'Coverage Indicator_Import-Expor'!$C$7:$C$205,0))),"")</f>
        <v/>
      </c>
      <c r="P80" s="1081" t="str">
        <f>IFERROR(IF(INDEX('Coverage Indicator_Import-Expor'!U$7:U$205,MATCH($B80,'Coverage Indicator_Import-Expor'!$C$7:$C$205,0))="","",INDEX('Coverage Indicator_Import-Expor'!U$7:U$205,MATCH($B80,'Coverage Indicator_Import-Expor'!$C$7:$C$205,0))),"")</f>
        <v/>
      </c>
      <c r="Q80" s="1082"/>
      <c r="R80" s="1082"/>
      <c r="S80" s="1083" t="str">
        <f t="shared" si="16"/>
        <v/>
      </c>
      <c r="T80" s="1084"/>
      <c r="U80" s="1287" t="str">
        <f t="shared" si="17"/>
        <v xml:space="preserve"> </v>
      </c>
      <c r="V80" s="1084"/>
      <c r="W80" s="1085" t="str">
        <f t="shared" si="18"/>
        <v>No Results Reported</v>
      </c>
      <c r="X80" s="1082"/>
      <c r="Y80" s="1082"/>
      <c r="Z80" s="1083" t="str">
        <f t="shared" si="19"/>
        <v/>
      </c>
      <c r="AA80" s="1084"/>
      <c r="AB80" s="1287" t="str">
        <f t="shared" si="20"/>
        <v xml:space="preserve"> </v>
      </c>
      <c r="AC80" s="1084"/>
      <c r="AD80" s="1084"/>
      <c r="AE80" s="1085" t="str">
        <f t="shared" si="21"/>
        <v>No Results Reported</v>
      </c>
      <c r="AF80" s="1082"/>
      <c r="AG80" s="1082"/>
      <c r="AH80" s="1083" t="str">
        <f t="shared" si="22"/>
        <v/>
      </c>
      <c r="AI80" s="1287" t="str">
        <f t="shared" si="23"/>
        <v xml:space="preserve"> </v>
      </c>
      <c r="AJ80" s="1084"/>
      <c r="AK80" s="1087" t="str">
        <f t="shared" si="24"/>
        <v>No Results Reported</v>
      </c>
    </row>
    <row r="81" spans="1:37" x14ac:dyDescent="0.2">
      <c r="A81" s="777">
        <f t="shared" si="25"/>
        <v>71</v>
      </c>
      <c r="B81" s="778" t="str">
        <f t="shared" si="15"/>
        <v>Coverage71</v>
      </c>
      <c r="C81" s="1086" t="str">
        <f>IFERROR(INDEX('Coverage Indicator_Import-Expor'!$D$7:$D$205,MATCH(B81,'Coverage Indicator_Import-Expor'!$C$7:$C$205,0)),"")</f>
        <v/>
      </c>
      <c r="D81" s="1289" t="str">
        <f>IFERROR(INDEX('Coverage Indicator_Import-Expor'!$E$7:$E$205,MATCH(B81,'Coverage Indicator_Import-Expor'!$C$7:$C$205,0)),"")</f>
        <v/>
      </c>
      <c r="E81" s="1289" t="str">
        <f>IFERROR(IF(INDEX('Coverage Indicator_Import-Expor'!K$7:K$205,MATCH($B81,'Coverage Indicator_Import-Expor'!$C$7:$C$205,0))="","",INDEX('Coverage Indicator_Import-Expor'!K$7:K$205,MATCH($B81,'Coverage Indicator_Import-Expor'!$C$7:$C$205,0))),"")</f>
        <v/>
      </c>
      <c r="F81" s="1289" t="str">
        <f>IFERROR(IF(INDEX('Coverage Indicator_Import-Expor'!L$7:L$205,MATCH($B81,'Coverage Indicator_Import-Expor'!$C$7:$C$205,0))="","",INDEX('Coverage Indicator_Import-Expor'!L$7:L$205,MATCH($B81,'Coverage Indicator_Import-Expor'!$C$7:$C$205,0))),"")</f>
        <v/>
      </c>
      <c r="G81" s="1079" t="str">
        <f>IFERROR(IF(INDEX('Coverage Indicator_Import-Expor'!AR$7:AR$205,MATCH($B81,'Coverage Indicator_Import-Expor'!$C$7:$C$205,0))="","",INDEX('Coverage Indicator_Import-Expor'!AR$7:AR$205,MATCH($B81,'Coverage Indicator_Import-Expor'!$C$7:$C$205,0))),"")</f>
        <v/>
      </c>
      <c r="H81" s="1079" t="str">
        <f>IFERROR(IF(INDEX('Coverage Indicator_Import-Expor'!AS$7:AS$205,MATCH($B81,'Coverage Indicator_Import-Expor'!$C$7:$C$205,0))="","",INDEX('Coverage Indicator_Import-Expor'!AS$7:AS$205,MATCH($B81,'Coverage Indicator_Import-Expor'!$C$7:$C$205,0))),"")</f>
        <v/>
      </c>
      <c r="I81" s="1080" t="str">
        <f>IFERROR(IF(INDEX('Coverage Indicator_Import-Expor'!N$7:N$205,MATCH($B81,'Coverage Indicator_Import-Expor'!$C$7:$C$205,0))="","",INDEX('Coverage Indicator_Import-Expor'!N$7:N$205,MATCH($B81,'Coverage Indicator_Import-Expor'!$C$7:$C$205,0))),"")</f>
        <v/>
      </c>
      <c r="J81" s="1080" t="str">
        <f>IFERROR(IF(INDEX('Coverage Indicator_Import-Expor'!O$7:O$205,MATCH($B81,'Coverage Indicator_Import-Expor'!$C$7:$C$205,0))="","",INDEX('Coverage Indicator_Import-Expor'!O$7:O$205,MATCH($B81,'Coverage Indicator_Import-Expor'!$C$7:$C$205,0))),"")</f>
        <v/>
      </c>
      <c r="K81" s="1081" t="str">
        <f>IFERROR(IF(INDEX('Coverage Indicator_Import-Expor'!P$7:P$205,MATCH($B81,'Coverage Indicator_Import-Expor'!$C$7:$C$205,0))="","",INDEX('Coverage Indicator_Import-Expor'!P$7:P$205,MATCH($B81,'Coverage Indicator_Import-Expor'!$C$7:$C$205,0))),"")</f>
        <v/>
      </c>
      <c r="L81" s="1079" t="str">
        <f>IFERROR(IF(INDEX('Coverage Indicator_Import-Expor'!Q$7:Q$205,MATCH($B81,'Coverage Indicator_Import-Expor'!$C$7:$C$205,0))="","",INDEX('Coverage Indicator_Import-Expor'!Q$7:Q$205,MATCH($B81,'Coverage Indicator_Import-Expor'!$C$7:$C$205,0))),"")</f>
        <v/>
      </c>
      <c r="M81" s="1289" t="str">
        <f>IFERROR(IF(INDEX('Coverage Indicator_Import-Expor'!R$7:R$205,MATCH($B81,'Coverage Indicator_Import-Expor'!$C$7:$C$205,0))="","",INDEX('Coverage Indicator_Import-Expor'!R$7:R$205,MATCH($B81,'Coverage Indicator_Import-Expor'!$C$7:$C$205,0))),"")</f>
        <v/>
      </c>
      <c r="N81" s="1080" t="str">
        <f>IFERROR(IF(INDEX('Coverage Indicator_Import-Expor'!S$7:S$205,MATCH($B81,'Coverage Indicator_Import-Expor'!$C$7:$C$205,0))="","",INDEX('Coverage Indicator_Import-Expor'!S$7:S$205,MATCH($B81,'Coverage Indicator_Import-Expor'!$C$7:$C$205,0))),"")</f>
        <v/>
      </c>
      <c r="O81" s="1080" t="str">
        <f>IFERROR(IF(INDEX('Coverage Indicator_Import-Expor'!T$7:T$205,MATCH($B81,'Coverage Indicator_Import-Expor'!$C$7:$C$205,0))="","",INDEX('Coverage Indicator_Import-Expor'!T$7:T$205,MATCH($B81,'Coverage Indicator_Import-Expor'!$C$7:$C$205,0))),"")</f>
        <v/>
      </c>
      <c r="P81" s="1081" t="str">
        <f>IFERROR(IF(INDEX('Coverage Indicator_Import-Expor'!U$7:U$205,MATCH($B81,'Coverage Indicator_Import-Expor'!$C$7:$C$205,0))="","",INDEX('Coverage Indicator_Import-Expor'!U$7:U$205,MATCH($B81,'Coverage Indicator_Import-Expor'!$C$7:$C$205,0))),"")</f>
        <v/>
      </c>
      <c r="Q81" s="1082"/>
      <c r="R81" s="1082"/>
      <c r="S81" s="1083" t="str">
        <f t="shared" si="16"/>
        <v/>
      </c>
      <c r="T81" s="1084"/>
      <c r="U81" s="1287" t="str">
        <f t="shared" si="17"/>
        <v xml:space="preserve"> </v>
      </c>
      <c r="V81" s="1084"/>
      <c r="W81" s="1085" t="str">
        <f t="shared" si="18"/>
        <v>No Results Reported</v>
      </c>
      <c r="X81" s="1082"/>
      <c r="Y81" s="1082"/>
      <c r="Z81" s="1083" t="str">
        <f t="shared" si="19"/>
        <v/>
      </c>
      <c r="AA81" s="1084"/>
      <c r="AB81" s="1287" t="str">
        <f t="shared" si="20"/>
        <v xml:space="preserve"> </v>
      </c>
      <c r="AC81" s="1084"/>
      <c r="AD81" s="1084"/>
      <c r="AE81" s="1085" t="str">
        <f t="shared" si="21"/>
        <v>No Results Reported</v>
      </c>
      <c r="AF81" s="1082"/>
      <c r="AG81" s="1082"/>
      <c r="AH81" s="1083" t="str">
        <f t="shared" si="22"/>
        <v/>
      </c>
      <c r="AI81" s="1287" t="str">
        <f t="shared" si="23"/>
        <v xml:space="preserve"> </v>
      </c>
      <c r="AJ81" s="1084"/>
      <c r="AK81" s="1087" t="str">
        <f t="shared" si="24"/>
        <v>No Results Reported</v>
      </c>
    </row>
    <row r="82" spans="1:37" x14ac:dyDescent="0.2">
      <c r="A82" s="777">
        <f t="shared" si="25"/>
        <v>72</v>
      </c>
      <c r="B82" s="778" t="str">
        <f t="shared" si="15"/>
        <v>Coverage72</v>
      </c>
      <c r="C82" s="1086" t="str">
        <f>IFERROR(INDEX('Coverage Indicator_Import-Expor'!$D$7:$D$205,MATCH(B82,'Coverage Indicator_Import-Expor'!$C$7:$C$205,0)),"")</f>
        <v/>
      </c>
      <c r="D82" s="1289" t="str">
        <f>IFERROR(INDEX('Coverage Indicator_Import-Expor'!$E$7:$E$205,MATCH(B82,'Coverage Indicator_Import-Expor'!$C$7:$C$205,0)),"")</f>
        <v/>
      </c>
      <c r="E82" s="1289" t="str">
        <f>IFERROR(IF(INDEX('Coverage Indicator_Import-Expor'!K$7:K$205,MATCH($B82,'Coverage Indicator_Import-Expor'!$C$7:$C$205,0))="","",INDEX('Coverage Indicator_Import-Expor'!K$7:K$205,MATCH($B82,'Coverage Indicator_Import-Expor'!$C$7:$C$205,0))),"")</f>
        <v/>
      </c>
      <c r="F82" s="1289" t="str">
        <f>IFERROR(IF(INDEX('Coverage Indicator_Import-Expor'!L$7:L$205,MATCH($B82,'Coverage Indicator_Import-Expor'!$C$7:$C$205,0))="","",INDEX('Coverage Indicator_Import-Expor'!L$7:L$205,MATCH($B82,'Coverage Indicator_Import-Expor'!$C$7:$C$205,0))),"")</f>
        <v/>
      </c>
      <c r="G82" s="1079" t="str">
        <f>IFERROR(IF(INDEX('Coverage Indicator_Import-Expor'!AR$7:AR$205,MATCH($B82,'Coverage Indicator_Import-Expor'!$C$7:$C$205,0))="","",INDEX('Coverage Indicator_Import-Expor'!AR$7:AR$205,MATCH($B82,'Coverage Indicator_Import-Expor'!$C$7:$C$205,0))),"")</f>
        <v/>
      </c>
      <c r="H82" s="1079" t="str">
        <f>IFERROR(IF(INDEX('Coverage Indicator_Import-Expor'!AS$7:AS$205,MATCH($B82,'Coverage Indicator_Import-Expor'!$C$7:$C$205,0))="","",INDEX('Coverage Indicator_Import-Expor'!AS$7:AS$205,MATCH($B82,'Coverage Indicator_Import-Expor'!$C$7:$C$205,0))),"")</f>
        <v/>
      </c>
      <c r="I82" s="1080" t="str">
        <f>IFERROR(IF(INDEX('Coverage Indicator_Import-Expor'!N$7:N$205,MATCH($B82,'Coverage Indicator_Import-Expor'!$C$7:$C$205,0))="","",INDEX('Coverage Indicator_Import-Expor'!N$7:N$205,MATCH($B82,'Coverage Indicator_Import-Expor'!$C$7:$C$205,0))),"")</f>
        <v/>
      </c>
      <c r="J82" s="1080" t="str">
        <f>IFERROR(IF(INDEX('Coverage Indicator_Import-Expor'!O$7:O$205,MATCH($B82,'Coverage Indicator_Import-Expor'!$C$7:$C$205,0))="","",INDEX('Coverage Indicator_Import-Expor'!O$7:O$205,MATCH($B82,'Coverage Indicator_Import-Expor'!$C$7:$C$205,0))),"")</f>
        <v/>
      </c>
      <c r="K82" s="1081" t="str">
        <f>IFERROR(IF(INDEX('Coverage Indicator_Import-Expor'!P$7:P$205,MATCH($B82,'Coverage Indicator_Import-Expor'!$C$7:$C$205,0))="","",INDEX('Coverage Indicator_Import-Expor'!P$7:P$205,MATCH($B82,'Coverage Indicator_Import-Expor'!$C$7:$C$205,0))),"")</f>
        <v/>
      </c>
      <c r="L82" s="1079" t="str">
        <f>IFERROR(IF(INDEX('Coverage Indicator_Import-Expor'!Q$7:Q$205,MATCH($B82,'Coverage Indicator_Import-Expor'!$C$7:$C$205,0))="","",INDEX('Coverage Indicator_Import-Expor'!Q$7:Q$205,MATCH($B82,'Coverage Indicator_Import-Expor'!$C$7:$C$205,0))),"")</f>
        <v/>
      </c>
      <c r="M82" s="1289" t="str">
        <f>IFERROR(IF(INDEX('Coverage Indicator_Import-Expor'!R$7:R$205,MATCH($B82,'Coverage Indicator_Import-Expor'!$C$7:$C$205,0))="","",INDEX('Coverage Indicator_Import-Expor'!R$7:R$205,MATCH($B82,'Coverage Indicator_Import-Expor'!$C$7:$C$205,0))),"")</f>
        <v/>
      </c>
      <c r="N82" s="1080" t="str">
        <f>IFERROR(IF(INDEX('Coverage Indicator_Import-Expor'!S$7:S$205,MATCH($B82,'Coverage Indicator_Import-Expor'!$C$7:$C$205,0))="","",INDEX('Coverage Indicator_Import-Expor'!S$7:S$205,MATCH($B82,'Coverage Indicator_Import-Expor'!$C$7:$C$205,0))),"")</f>
        <v/>
      </c>
      <c r="O82" s="1080" t="str">
        <f>IFERROR(IF(INDEX('Coverage Indicator_Import-Expor'!T$7:T$205,MATCH($B82,'Coverage Indicator_Import-Expor'!$C$7:$C$205,0))="","",INDEX('Coverage Indicator_Import-Expor'!T$7:T$205,MATCH($B82,'Coverage Indicator_Import-Expor'!$C$7:$C$205,0))),"")</f>
        <v/>
      </c>
      <c r="P82" s="1081" t="str">
        <f>IFERROR(IF(INDEX('Coverage Indicator_Import-Expor'!U$7:U$205,MATCH($B82,'Coverage Indicator_Import-Expor'!$C$7:$C$205,0))="","",INDEX('Coverage Indicator_Import-Expor'!U$7:U$205,MATCH($B82,'Coverage Indicator_Import-Expor'!$C$7:$C$205,0))),"")</f>
        <v/>
      </c>
      <c r="Q82" s="1082"/>
      <c r="R82" s="1082"/>
      <c r="S82" s="1083" t="str">
        <f t="shared" si="16"/>
        <v/>
      </c>
      <c r="T82" s="1084"/>
      <c r="U82" s="1287" t="str">
        <f t="shared" si="17"/>
        <v xml:space="preserve"> </v>
      </c>
      <c r="V82" s="1084"/>
      <c r="W82" s="1085" t="str">
        <f t="shared" si="18"/>
        <v>No Results Reported</v>
      </c>
      <c r="X82" s="1082"/>
      <c r="Y82" s="1082"/>
      <c r="Z82" s="1083" t="str">
        <f t="shared" si="19"/>
        <v/>
      </c>
      <c r="AA82" s="1084"/>
      <c r="AB82" s="1287" t="str">
        <f t="shared" si="20"/>
        <v xml:space="preserve"> </v>
      </c>
      <c r="AC82" s="1084"/>
      <c r="AD82" s="1084"/>
      <c r="AE82" s="1085" t="str">
        <f t="shared" si="21"/>
        <v>No Results Reported</v>
      </c>
      <c r="AF82" s="1082"/>
      <c r="AG82" s="1082"/>
      <c r="AH82" s="1083" t="str">
        <f t="shared" si="22"/>
        <v/>
      </c>
      <c r="AI82" s="1287" t="str">
        <f t="shared" si="23"/>
        <v xml:space="preserve"> </v>
      </c>
      <c r="AJ82" s="1084"/>
      <c r="AK82" s="1087" t="str">
        <f t="shared" si="24"/>
        <v>No Results Reported</v>
      </c>
    </row>
    <row r="83" spans="1:37" x14ac:dyDescent="0.2">
      <c r="A83" s="777">
        <f t="shared" si="25"/>
        <v>73</v>
      </c>
      <c r="B83" s="778" t="str">
        <f t="shared" si="15"/>
        <v>Coverage73</v>
      </c>
      <c r="C83" s="1086" t="str">
        <f>IFERROR(INDEX('Coverage Indicator_Import-Expor'!$D$7:$D$205,MATCH(B83,'Coverage Indicator_Import-Expor'!$C$7:$C$205,0)),"")</f>
        <v/>
      </c>
      <c r="D83" s="1289" t="str">
        <f>IFERROR(INDEX('Coverage Indicator_Import-Expor'!$E$7:$E$205,MATCH(B83,'Coverage Indicator_Import-Expor'!$C$7:$C$205,0)),"")</f>
        <v/>
      </c>
      <c r="E83" s="1289" t="str">
        <f>IFERROR(IF(INDEX('Coverage Indicator_Import-Expor'!K$7:K$205,MATCH($B83,'Coverage Indicator_Import-Expor'!$C$7:$C$205,0))="","",INDEX('Coverage Indicator_Import-Expor'!K$7:K$205,MATCH($B83,'Coverage Indicator_Import-Expor'!$C$7:$C$205,0))),"")</f>
        <v/>
      </c>
      <c r="F83" s="1289" t="str">
        <f>IFERROR(IF(INDEX('Coverage Indicator_Import-Expor'!L$7:L$205,MATCH($B83,'Coverage Indicator_Import-Expor'!$C$7:$C$205,0))="","",INDEX('Coverage Indicator_Import-Expor'!L$7:L$205,MATCH($B83,'Coverage Indicator_Import-Expor'!$C$7:$C$205,0))),"")</f>
        <v/>
      </c>
      <c r="G83" s="1079" t="str">
        <f>IFERROR(IF(INDEX('Coverage Indicator_Import-Expor'!AR$7:AR$205,MATCH($B83,'Coverage Indicator_Import-Expor'!$C$7:$C$205,0))="","",INDEX('Coverage Indicator_Import-Expor'!AR$7:AR$205,MATCH($B83,'Coverage Indicator_Import-Expor'!$C$7:$C$205,0))),"")</f>
        <v/>
      </c>
      <c r="H83" s="1079" t="str">
        <f>IFERROR(IF(INDEX('Coverage Indicator_Import-Expor'!AS$7:AS$205,MATCH($B83,'Coverage Indicator_Import-Expor'!$C$7:$C$205,0))="","",INDEX('Coverage Indicator_Import-Expor'!AS$7:AS$205,MATCH($B83,'Coverage Indicator_Import-Expor'!$C$7:$C$205,0))),"")</f>
        <v/>
      </c>
      <c r="I83" s="1080" t="str">
        <f>IFERROR(IF(INDEX('Coverage Indicator_Import-Expor'!N$7:N$205,MATCH($B83,'Coverage Indicator_Import-Expor'!$C$7:$C$205,0))="","",INDEX('Coverage Indicator_Import-Expor'!N$7:N$205,MATCH($B83,'Coverage Indicator_Import-Expor'!$C$7:$C$205,0))),"")</f>
        <v/>
      </c>
      <c r="J83" s="1080" t="str">
        <f>IFERROR(IF(INDEX('Coverage Indicator_Import-Expor'!O$7:O$205,MATCH($B83,'Coverage Indicator_Import-Expor'!$C$7:$C$205,0))="","",INDEX('Coverage Indicator_Import-Expor'!O$7:O$205,MATCH($B83,'Coverage Indicator_Import-Expor'!$C$7:$C$205,0))),"")</f>
        <v/>
      </c>
      <c r="K83" s="1081" t="str">
        <f>IFERROR(IF(INDEX('Coverage Indicator_Import-Expor'!P$7:P$205,MATCH($B83,'Coverage Indicator_Import-Expor'!$C$7:$C$205,0))="","",INDEX('Coverage Indicator_Import-Expor'!P$7:P$205,MATCH($B83,'Coverage Indicator_Import-Expor'!$C$7:$C$205,0))),"")</f>
        <v/>
      </c>
      <c r="L83" s="1079" t="str">
        <f>IFERROR(IF(INDEX('Coverage Indicator_Import-Expor'!Q$7:Q$205,MATCH($B83,'Coverage Indicator_Import-Expor'!$C$7:$C$205,0))="","",INDEX('Coverage Indicator_Import-Expor'!Q$7:Q$205,MATCH($B83,'Coverage Indicator_Import-Expor'!$C$7:$C$205,0))),"")</f>
        <v/>
      </c>
      <c r="M83" s="1289" t="str">
        <f>IFERROR(IF(INDEX('Coverage Indicator_Import-Expor'!R$7:R$205,MATCH($B83,'Coverage Indicator_Import-Expor'!$C$7:$C$205,0))="","",INDEX('Coverage Indicator_Import-Expor'!R$7:R$205,MATCH($B83,'Coverage Indicator_Import-Expor'!$C$7:$C$205,0))),"")</f>
        <v/>
      </c>
      <c r="N83" s="1080" t="str">
        <f>IFERROR(IF(INDEX('Coverage Indicator_Import-Expor'!S$7:S$205,MATCH($B83,'Coverage Indicator_Import-Expor'!$C$7:$C$205,0))="","",INDEX('Coverage Indicator_Import-Expor'!S$7:S$205,MATCH($B83,'Coverage Indicator_Import-Expor'!$C$7:$C$205,0))),"")</f>
        <v/>
      </c>
      <c r="O83" s="1080" t="str">
        <f>IFERROR(IF(INDEX('Coverage Indicator_Import-Expor'!T$7:T$205,MATCH($B83,'Coverage Indicator_Import-Expor'!$C$7:$C$205,0))="","",INDEX('Coverage Indicator_Import-Expor'!T$7:T$205,MATCH($B83,'Coverage Indicator_Import-Expor'!$C$7:$C$205,0))),"")</f>
        <v/>
      </c>
      <c r="P83" s="1081" t="str">
        <f>IFERROR(IF(INDEX('Coverage Indicator_Import-Expor'!U$7:U$205,MATCH($B83,'Coverage Indicator_Import-Expor'!$C$7:$C$205,0))="","",INDEX('Coverage Indicator_Import-Expor'!U$7:U$205,MATCH($B83,'Coverage Indicator_Import-Expor'!$C$7:$C$205,0))),"")</f>
        <v/>
      </c>
      <c r="Q83" s="1082"/>
      <c r="R83" s="1082"/>
      <c r="S83" s="1083" t="str">
        <f t="shared" si="16"/>
        <v/>
      </c>
      <c r="T83" s="1084"/>
      <c r="U83" s="1287" t="str">
        <f t="shared" si="17"/>
        <v xml:space="preserve"> </v>
      </c>
      <c r="V83" s="1084"/>
      <c r="W83" s="1085" t="str">
        <f t="shared" si="18"/>
        <v>No Results Reported</v>
      </c>
      <c r="X83" s="1082"/>
      <c r="Y83" s="1082"/>
      <c r="Z83" s="1083" t="str">
        <f t="shared" si="19"/>
        <v/>
      </c>
      <c r="AA83" s="1084"/>
      <c r="AB83" s="1287" t="str">
        <f t="shared" si="20"/>
        <v xml:space="preserve"> </v>
      </c>
      <c r="AC83" s="1084"/>
      <c r="AD83" s="1084"/>
      <c r="AE83" s="1085" t="str">
        <f t="shared" si="21"/>
        <v>No Results Reported</v>
      </c>
      <c r="AF83" s="1082"/>
      <c r="AG83" s="1082"/>
      <c r="AH83" s="1083" t="str">
        <f t="shared" si="22"/>
        <v/>
      </c>
      <c r="AI83" s="1287" t="str">
        <f t="shared" si="23"/>
        <v xml:space="preserve"> </v>
      </c>
      <c r="AJ83" s="1084"/>
      <c r="AK83" s="1087" t="str">
        <f t="shared" si="24"/>
        <v>No Results Reported</v>
      </c>
    </row>
    <row r="84" spans="1:37" x14ac:dyDescent="0.2">
      <c r="A84" s="777">
        <f t="shared" si="25"/>
        <v>74</v>
      </c>
      <c r="B84" s="778" t="str">
        <f t="shared" si="15"/>
        <v>Coverage74</v>
      </c>
      <c r="C84" s="1086" t="str">
        <f>IFERROR(INDEX('Coverage Indicator_Import-Expor'!$D$7:$D$205,MATCH(B84,'Coverage Indicator_Import-Expor'!$C$7:$C$205,0)),"")</f>
        <v/>
      </c>
      <c r="D84" s="1289" t="str">
        <f>IFERROR(INDEX('Coverage Indicator_Import-Expor'!$E$7:$E$205,MATCH(B84,'Coverage Indicator_Import-Expor'!$C$7:$C$205,0)),"")</f>
        <v/>
      </c>
      <c r="E84" s="1289" t="str">
        <f>IFERROR(IF(INDEX('Coverage Indicator_Import-Expor'!K$7:K$205,MATCH($B84,'Coverage Indicator_Import-Expor'!$C$7:$C$205,0))="","",INDEX('Coverage Indicator_Import-Expor'!K$7:K$205,MATCH($B84,'Coverage Indicator_Import-Expor'!$C$7:$C$205,0))),"")</f>
        <v/>
      </c>
      <c r="F84" s="1289" t="str">
        <f>IFERROR(IF(INDEX('Coverage Indicator_Import-Expor'!L$7:L$205,MATCH($B84,'Coverage Indicator_Import-Expor'!$C$7:$C$205,0))="","",INDEX('Coverage Indicator_Import-Expor'!L$7:L$205,MATCH($B84,'Coverage Indicator_Import-Expor'!$C$7:$C$205,0))),"")</f>
        <v/>
      </c>
      <c r="G84" s="1079" t="str">
        <f>IFERROR(IF(INDEX('Coverage Indicator_Import-Expor'!AR$7:AR$205,MATCH($B84,'Coverage Indicator_Import-Expor'!$C$7:$C$205,0))="","",INDEX('Coverage Indicator_Import-Expor'!AR$7:AR$205,MATCH($B84,'Coverage Indicator_Import-Expor'!$C$7:$C$205,0))),"")</f>
        <v/>
      </c>
      <c r="H84" s="1079" t="str">
        <f>IFERROR(IF(INDEX('Coverage Indicator_Import-Expor'!AS$7:AS$205,MATCH($B84,'Coverage Indicator_Import-Expor'!$C$7:$C$205,0))="","",INDEX('Coverage Indicator_Import-Expor'!AS$7:AS$205,MATCH($B84,'Coverage Indicator_Import-Expor'!$C$7:$C$205,0))),"")</f>
        <v/>
      </c>
      <c r="I84" s="1080" t="str">
        <f>IFERROR(IF(INDEX('Coverage Indicator_Import-Expor'!N$7:N$205,MATCH($B84,'Coverage Indicator_Import-Expor'!$C$7:$C$205,0))="","",INDEX('Coverage Indicator_Import-Expor'!N$7:N$205,MATCH($B84,'Coverage Indicator_Import-Expor'!$C$7:$C$205,0))),"")</f>
        <v/>
      </c>
      <c r="J84" s="1080" t="str">
        <f>IFERROR(IF(INDEX('Coverage Indicator_Import-Expor'!O$7:O$205,MATCH($B84,'Coverage Indicator_Import-Expor'!$C$7:$C$205,0))="","",INDEX('Coverage Indicator_Import-Expor'!O$7:O$205,MATCH($B84,'Coverage Indicator_Import-Expor'!$C$7:$C$205,0))),"")</f>
        <v/>
      </c>
      <c r="K84" s="1081" t="str">
        <f>IFERROR(IF(INDEX('Coverage Indicator_Import-Expor'!P$7:P$205,MATCH($B84,'Coverage Indicator_Import-Expor'!$C$7:$C$205,0))="","",INDEX('Coverage Indicator_Import-Expor'!P$7:P$205,MATCH($B84,'Coverage Indicator_Import-Expor'!$C$7:$C$205,0))),"")</f>
        <v/>
      </c>
      <c r="L84" s="1079" t="str">
        <f>IFERROR(IF(INDEX('Coverage Indicator_Import-Expor'!Q$7:Q$205,MATCH($B84,'Coverage Indicator_Import-Expor'!$C$7:$C$205,0))="","",INDEX('Coverage Indicator_Import-Expor'!Q$7:Q$205,MATCH($B84,'Coverage Indicator_Import-Expor'!$C$7:$C$205,0))),"")</f>
        <v/>
      </c>
      <c r="M84" s="1289" t="str">
        <f>IFERROR(IF(INDEX('Coverage Indicator_Import-Expor'!R$7:R$205,MATCH($B84,'Coverage Indicator_Import-Expor'!$C$7:$C$205,0))="","",INDEX('Coverage Indicator_Import-Expor'!R$7:R$205,MATCH($B84,'Coverage Indicator_Import-Expor'!$C$7:$C$205,0))),"")</f>
        <v/>
      </c>
      <c r="N84" s="1080" t="str">
        <f>IFERROR(IF(INDEX('Coverage Indicator_Import-Expor'!S$7:S$205,MATCH($B84,'Coverage Indicator_Import-Expor'!$C$7:$C$205,0))="","",INDEX('Coverage Indicator_Import-Expor'!S$7:S$205,MATCH($B84,'Coverage Indicator_Import-Expor'!$C$7:$C$205,0))),"")</f>
        <v/>
      </c>
      <c r="O84" s="1080" t="str">
        <f>IFERROR(IF(INDEX('Coverage Indicator_Import-Expor'!T$7:T$205,MATCH($B84,'Coverage Indicator_Import-Expor'!$C$7:$C$205,0))="","",INDEX('Coverage Indicator_Import-Expor'!T$7:T$205,MATCH($B84,'Coverage Indicator_Import-Expor'!$C$7:$C$205,0))),"")</f>
        <v/>
      </c>
      <c r="P84" s="1081" t="str">
        <f>IFERROR(IF(INDEX('Coverage Indicator_Import-Expor'!U$7:U$205,MATCH($B84,'Coverage Indicator_Import-Expor'!$C$7:$C$205,0))="","",INDEX('Coverage Indicator_Import-Expor'!U$7:U$205,MATCH($B84,'Coverage Indicator_Import-Expor'!$C$7:$C$205,0))),"")</f>
        <v/>
      </c>
      <c r="Q84" s="1082"/>
      <c r="R84" s="1082"/>
      <c r="S84" s="1083" t="str">
        <f t="shared" si="16"/>
        <v/>
      </c>
      <c r="T84" s="1084"/>
      <c r="U84" s="1287" t="str">
        <f t="shared" si="17"/>
        <v xml:space="preserve"> </v>
      </c>
      <c r="V84" s="1084"/>
      <c r="W84" s="1085" t="str">
        <f t="shared" si="18"/>
        <v>No Results Reported</v>
      </c>
      <c r="X84" s="1082"/>
      <c r="Y84" s="1082"/>
      <c r="Z84" s="1083" t="str">
        <f t="shared" si="19"/>
        <v/>
      </c>
      <c r="AA84" s="1084"/>
      <c r="AB84" s="1287" t="str">
        <f t="shared" si="20"/>
        <v xml:space="preserve"> </v>
      </c>
      <c r="AC84" s="1084"/>
      <c r="AD84" s="1084"/>
      <c r="AE84" s="1085" t="str">
        <f t="shared" si="21"/>
        <v>No Results Reported</v>
      </c>
      <c r="AF84" s="1082"/>
      <c r="AG84" s="1082"/>
      <c r="AH84" s="1083" t="str">
        <f t="shared" si="22"/>
        <v/>
      </c>
      <c r="AI84" s="1287" t="str">
        <f t="shared" si="23"/>
        <v xml:space="preserve"> </v>
      </c>
      <c r="AJ84" s="1084"/>
      <c r="AK84" s="1087" t="str">
        <f t="shared" si="24"/>
        <v>No Results Reported</v>
      </c>
    </row>
    <row r="85" spans="1:37" x14ac:dyDescent="0.2">
      <c r="A85" s="777">
        <f t="shared" si="25"/>
        <v>75</v>
      </c>
      <c r="B85" s="778" t="str">
        <f t="shared" si="15"/>
        <v>Coverage75</v>
      </c>
      <c r="C85" s="1086" t="str">
        <f>IFERROR(INDEX('Coverage Indicator_Import-Expor'!$D$7:$D$205,MATCH(B85,'Coverage Indicator_Import-Expor'!$C$7:$C$205,0)),"")</f>
        <v/>
      </c>
      <c r="D85" s="1289" t="str">
        <f>IFERROR(INDEX('Coverage Indicator_Import-Expor'!$E$7:$E$205,MATCH(B85,'Coverage Indicator_Import-Expor'!$C$7:$C$205,0)),"")</f>
        <v/>
      </c>
      <c r="E85" s="1289" t="str">
        <f>IFERROR(IF(INDEX('Coverage Indicator_Import-Expor'!K$7:K$205,MATCH($B85,'Coverage Indicator_Import-Expor'!$C$7:$C$205,0))="","",INDEX('Coverage Indicator_Import-Expor'!K$7:K$205,MATCH($B85,'Coverage Indicator_Import-Expor'!$C$7:$C$205,0))),"")</f>
        <v/>
      </c>
      <c r="F85" s="1289" t="str">
        <f>IFERROR(IF(INDEX('Coverage Indicator_Import-Expor'!L$7:L$205,MATCH($B85,'Coverage Indicator_Import-Expor'!$C$7:$C$205,0))="","",INDEX('Coverage Indicator_Import-Expor'!L$7:L$205,MATCH($B85,'Coverage Indicator_Import-Expor'!$C$7:$C$205,0))),"")</f>
        <v/>
      </c>
      <c r="G85" s="1079" t="str">
        <f>IFERROR(IF(INDEX('Coverage Indicator_Import-Expor'!AR$7:AR$205,MATCH($B85,'Coverage Indicator_Import-Expor'!$C$7:$C$205,0))="","",INDEX('Coverage Indicator_Import-Expor'!AR$7:AR$205,MATCH($B85,'Coverage Indicator_Import-Expor'!$C$7:$C$205,0))),"")</f>
        <v/>
      </c>
      <c r="H85" s="1079" t="str">
        <f>IFERROR(IF(INDEX('Coverage Indicator_Import-Expor'!AS$7:AS$205,MATCH($B85,'Coverage Indicator_Import-Expor'!$C$7:$C$205,0))="","",INDEX('Coverage Indicator_Import-Expor'!AS$7:AS$205,MATCH($B85,'Coverage Indicator_Import-Expor'!$C$7:$C$205,0))),"")</f>
        <v/>
      </c>
      <c r="I85" s="1080" t="str">
        <f>IFERROR(IF(INDEX('Coverage Indicator_Import-Expor'!N$7:N$205,MATCH($B85,'Coverage Indicator_Import-Expor'!$C$7:$C$205,0))="","",INDEX('Coverage Indicator_Import-Expor'!N$7:N$205,MATCH($B85,'Coverage Indicator_Import-Expor'!$C$7:$C$205,0))),"")</f>
        <v/>
      </c>
      <c r="J85" s="1080" t="str">
        <f>IFERROR(IF(INDEX('Coverage Indicator_Import-Expor'!O$7:O$205,MATCH($B85,'Coverage Indicator_Import-Expor'!$C$7:$C$205,0))="","",INDEX('Coverage Indicator_Import-Expor'!O$7:O$205,MATCH($B85,'Coverage Indicator_Import-Expor'!$C$7:$C$205,0))),"")</f>
        <v/>
      </c>
      <c r="K85" s="1081" t="str">
        <f>IFERROR(IF(INDEX('Coverage Indicator_Import-Expor'!P$7:P$205,MATCH($B85,'Coverage Indicator_Import-Expor'!$C$7:$C$205,0))="","",INDEX('Coverage Indicator_Import-Expor'!P$7:P$205,MATCH($B85,'Coverage Indicator_Import-Expor'!$C$7:$C$205,0))),"")</f>
        <v/>
      </c>
      <c r="L85" s="1079" t="str">
        <f>IFERROR(IF(INDEX('Coverage Indicator_Import-Expor'!Q$7:Q$205,MATCH($B85,'Coverage Indicator_Import-Expor'!$C$7:$C$205,0))="","",INDEX('Coverage Indicator_Import-Expor'!Q$7:Q$205,MATCH($B85,'Coverage Indicator_Import-Expor'!$C$7:$C$205,0))),"")</f>
        <v/>
      </c>
      <c r="M85" s="1289" t="str">
        <f>IFERROR(IF(INDEX('Coverage Indicator_Import-Expor'!R$7:R$205,MATCH($B85,'Coverage Indicator_Import-Expor'!$C$7:$C$205,0))="","",INDEX('Coverage Indicator_Import-Expor'!R$7:R$205,MATCH($B85,'Coverage Indicator_Import-Expor'!$C$7:$C$205,0))),"")</f>
        <v/>
      </c>
      <c r="N85" s="1080" t="str">
        <f>IFERROR(IF(INDEX('Coverage Indicator_Import-Expor'!S$7:S$205,MATCH($B85,'Coverage Indicator_Import-Expor'!$C$7:$C$205,0))="","",INDEX('Coverage Indicator_Import-Expor'!S$7:S$205,MATCH($B85,'Coverage Indicator_Import-Expor'!$C$7:$C$205,0))),"")</f>
        <v/>
      </c>
      <c r="O85" s="1080" t="str">
        <f>IFERROR(IF(INDEX('Coverage Indicator_Import-Expor'!T$7:T$205,MATCH($B85,'Coverage Indicator_Import-Expor'!$C$7:$C$205,0))="","",INDEX('Coverage Indicator_Import-Expor'!T$7:T$205,MATCH($B85,'Coverage Indicator_Import-Expor'!$C$7:$C$205,0))),"")</f>
        <v/>
      </c>
      <c r="P85" s="1081" t="str">
        <f>IFERROR(IF(INDEX('Coverage Indicator_Import-Expor'!U$7:U$205,MATCH($B85,'Coverage Indicator_Import-Expor'!$C$7:$C$205,0))="","",INDEX('Coverage Indicator_Import-Expor'!U$7:U$205,MATCH($B85,'Coverage Indicator_Import-Expor'!$C$7:$C$205,0))),"")</f>
        <v/>
      </c>
      <c r="Q85" s="1082"/>
      <c r="R85" s="1082"/>
      <c r="S85" s="1083" t="str">
        <f t="shared" si="16"/>
        <v/>
      </c>
      <c r="T85" s="1084"/>
      <c r="U85" s="1287" t="str">
        <f t="shared" si="17"/>
        <v xml:space="preserve"> </v>
      </c>
      <c r="V85" s="1084"/>
      <c r="W85" s="1085" t="str">
        <f t="shared" si="18"/>
        <v>No Results Reported</v>
      </c>
      <c r="X85" s="1082"/>
      <c r="Y85" s="1082"/>
      <c r="Z85" s="1083" t="str">
        <f t="shared" si="19"/>
        <v/>
      </c>
      <c r="AA85" s="1084"/>
      <c r="AB85" s="1287" t="str">
        <f t="shared" si="20"/>
        <v xml:space="preserve"> </v>
      </c>
      <c r="AC85" s="1084"/>
      <c r="AD85" s="1084"/>
      <c r="AE85" s="1085" t="str">
        <f t="shared" si="21"/>
        <v>No Results Reported</v>
      </c>
      <c r="AF85" s="1082"/>
      <c r="AG85" s="1082"/>
      <c r="AH85" s="1083" t="str">
        <f t="shared" si="22"/>
        <v/>
      </c>
      <c r="AI85" s="1287" t="str">
        <f t="shared" si="23"/>
        <v xml:space="preserve"> </v>
      </c>
      <c r="AJ85" s="1084"/>
      <c r="AK85" s="1087" t="str">
        <f t="shared" si="24"/>
        <v>No Results Reported</v>
      </c>
    </row>
    <row r="86" spans="1:37" x14ac:dyDescent="0.2">
      <c r="A86" s="777">
        <f t="shared" si="25"/>
        <v>76</v>
      </c>
      <c r="B86" s="778" t="str">
        <f t="shared" si="15"/>
        <v>Coverage76</v>
      </c>
      <c r="C86" s="1086" t="str">
        <f>IFERROR(INDEX('Coverage Indicator_Import-Expor'!$D$7:$D$205,MATCH(B86,'Coverage Indicator_Import-Expor'!$C$7:$C$205,0)),"")</f>
        <v/>
      </c>
      <c r="D86" s="1289" t="str">
        <f>IFERROR(INDEX('Coverage Indicator_Import-Expor'!$E$7:$E$205,MATCH(B86,'Coverage Indicator_Import-Expor'!$C$7:$C$205,0)),"")</f>
        <v/>
      </c>
      <c r="E86" s="1289" t="str">
        <f>IFERROR(IF(INDEX('Coverage Indicator_Import-Expor'!K$7:K$205,MATCH($B86,'Coverage Indicator_Import-Expor'!$C$7:$C$205,0))="","",INDEX('Coverage Indicator_Import-Expor'!K$7:K$205,MATCH($B86,'Coverage Indicator_Import-Expor'!$C$7:$C$205,0))),"")</f>
        <v/>
      </c>
      <c r="F86" s="1289" t="str">
        <f>IFERROR(IF(INDEX('Coverage Indicator_Import-Expor'!L$7:L$205,MATCH($B86,'Coverage Indicator_Import-Expor'!$C$7:$C$205,0))="","",INDEX('Coverage Indicator_Import-Expor'!L$7:L$205,MATCH($B86,'Coverage Indicator_Import-Expor'!$C$7:$C$205,0))),"")</f>
        <v/>
      </c>
      <c r="G86" s="1079" t="str">
        <f>IFERROR(IF(INDEX('Coverage Indicator_Import-Expor'!AR$7:AR$205,MATCH($B86,'Coverage Indicator_Import-Expor'!$C$7:$C$205,0))="","",INDEX('Coverage Indicator_Import-Expor'!AR$7:AR$205,MATCH($B86,'Coverage Indicator_Import-Expor'!$C$7:$C$205,0))),"")</f>
        <v/>
      </c>
      <c r="H86" s="1079" t="str">
        <f>IFERROR(IF(INDEX('Coverage Indicator_Import-Expor'!AS$7:AS$205,MATCH($B86,'Coverage Indicator_Import-Expor'!$C$7:$C$205,0))="","",INDEX('Coverage Indicator_Import-Expor'!AS$7:AS$205,MATCH($B86,'Coverage Indicator_Import-Expor'!$C$7:$C$205,0))),"")</f>
        <v/>
      </c>
      <c r="I86" s="1080" t="str">
        <f>IFERROR(IF(INDEX('Coverage Indicator_Import-Expor'!N$7:N$205,MATCH($B86,'Coverage Indicator_Import-Expor'!$C$7:$C$205,0))="","",INDEX('Coverage Indicator_Import-Expor'!N$7:N$205,MATCH($B86,'Coverage Indicator_Import-Expor'!$C$7:$C$205,0))),"")</f>
        <v/>
      </c>
      <c r="J86" s="1080" t="str">
        <f>IFERROR(IF(INDEX('Coverage Indicator_Import-Expor'!O$7:O$205,MATCH($B86,'Coverage Indicator_Import-Expor'!$C$7:$C$205,0))="","",INDEX('Coverage Indicator_Import-Expor'!O$7:O$205,MATCH($B86,'Coverage Indicator_Import-Expor'!$C$7:$C$205,0))),"")</f>
        <v/>
      </c>
      <c r="K86" s="1081" t="str">
        <f>IFERROR(IF(INDEX('Coverage Indicator_Import-Expor'!P$7:P$205,MATCH($B86,'Coverage Indicator_Import-Expor'!$C$7:$C$205,0))="","",INDEX('Coverage Indicator_Import-Expor'!P$7:P$205,MATCH($B86,'Coverage Indicator_Import-Expor'!$C$7:$C$205,0))),"")</f>
        <v/>
      </c>
      <c r="L86" s="1079" t="str">
        <f>IFERROR(IF(INDEX('Coverage Indicator_Import-Expor'!Q$7:Q$205,MATCH($B86,'Coverage Indicator_Import-Expor'!$C$7:$C$205,0))="","",INDEX('Coverage Indicator_Import-Expor'!Q$7:Q$205,MATCH($B86,'Coverage Indicator_Import-Expor'!$C$7:$C$205,0))),"")</f>
        <v/>
      </c>
      <c r="M86" s="1289" t="str">
        <f>IFERROR(IF(INDEX('Coverage Indicator_Import-Expor'!R$7:R$205,MATCH($B86,'Coverage Indicator_Import-Expor'!$C$7:$C$205,0))="","",INDEX('Coverage Indicator_Import-Expor'!R$7:R$205,MATCH($B86,'Coverage Indicator_Import-Expor'!$C$7:$C$205,0))),"")</f>
        <v/>
      </c>
      <c r="N86" s="1080" t="str">
        <f>IFERROR(IF(INDEX('Coverage Indicator_Import-Expor'!S$7:S$205,MATCH($B86,'Coverage Indicator_Import-Expor'!$C$7:$C$205,0))="","",INDEX('Coverage Indicator_Import-Expor'!S$7:S$205,MATCH($B86,'Coverage Indicator_Import-Expor'!$C$7:$C$205,0))),"")</f>
        <v/>
      </c>
      <c r="O86" s="1080" t="str">
        <f>IFERROR(IF(INDEX('Coverage Indicator_Import-Expor'!T$7:T$205,MATCH($B86,'Coverage Indicator_Import-Expor'!$C$7:$C$205,0))="","",INDEX('Coverage Indicator_Import-Expor'!T$7:T$205,MATCH($B86,'Coverage Indicator_Import-Expor'!$C$7:$C$205,0))),"")</f>
        <v/>
      </c>
      <c r="P86" s="1081" t="str">
        <f>IFERROR(IF(INDEX('Coverage Indicator_Import-Expor'!U$7:U$205,MATCH($B86,'Coverage Indicator_Import-Expor'!$C$7:$C$205,0))="","",INDEX('Coverage Indicator_Import-Expor'!U$7:U$205,MATCH($B86,'Coverage Indicator_Import-Expor'!$C$7:$C$205,0))),"")</f>
        <v/>
      </c>
      <c r="Q86" s="1082"/>
      <c r="R86" s="1082"/>
      <c r="S86" s="1083" t="str">
        <f t="shared" si="16"/>
        <v/>
      </c>
      <c r="T86" s="1084"/>
      <c r="U86" s="1287" t="str">
        <f t="shared" si="17"/>
        <v xml:space="preserve"> </v>
      </c>
      <c r="V86" s="1084"/>
      <c r="W86" s="1085" t="str">
        <f t="shared" si="18"/>
        <v>No Results Reported</v>
      </c>
      <c r="X86" s="1082"/>
      <c r="Y86" s="1082"/>
      <c r="Z86" s="1083" t="str">
        <f t="shared" si="19"/>
        <v/>
      </c>
      <c r="AA86" s="1084"/>
      <c r="AB86" s="1287" t="str">
        <f t="shared" si="20"/>
        <v xml:space="preserve"> </v>
      </c>
      <c r="AC86" s="1084"/>
      <c r="AD86" s="1084"/>
      <c r="AE86" s="1085" t="str">
        <f t="shared" si="21"/>
        <v>No Results Reported</v>
      </c>
      <c r="AF86" s="1082"/>
      <c r="AG86" s="1082"/>
      <c r="AH86" s="1083" t="str">
        <f t="shared" si="22"/>
        <v/>
      </c>
      <c r="AI86" s="1287" t="str">
        <f t="shared" si="23"/>
        <v xml:space="preserve"> </v>
      </c>
      <c r="AJ86" s="1084"/>
      <c r="AK86" s="1087" t="str">
        <f t="shared" si="24"/>
        <v>No Results Reported</v>
      </c>
    </row>
    <row r="87" spans="1:37" x14ac:dyDescent="0.2">
      <c r="A87" s="777">
        <f t="shared" si="25"/>
        <v>77</v>
      </c>
      <c r="B87" s="778" t="str">
        <f t="shared" si="15"/>
        <v>Coverage77</v>
      </c>
      <c r="C87" s="1086" t="str">
        <f>IFERROR(INDEX('Coverage Indicator_Import-Expor'!$D$7:$D$205,MATCH(B87,'Coverage Indicator_Import-Expor'!$C$7:$C$205,0)),"")</f>
        <v/>
      </c>
      <c r="D87" s="1289" t="str">
        <f>IFERROR(INDEX('Coverage Indicator_Import-Expor'!$E$7:$E$205,MATCH(B87,'Coverage Indicator_Import-Expor'!$C$7:$C$205,0)),"")</f>
        <v/>
      </c>
      <c r="E87" s="1289" t="str">
        <f>IFERROR(IF(INDEX('Coverage Indicator_Import-Expor'!K$7:K$205,MATCH($B87,'Coverage Indicator_Import-Expor'!$C$7:$C$205,0))="","",INDEX('Coverage Indicator_Import-Expor'!K$7:K$205,MATCH($B87,'Coverage Indicator_Import-Expor'!$C$7:$C$205,0))),"")</f>
        <v/>
      </c>
      <c r="F87" s="1289" t="str">
        <f>IFERROR(IF(INDEX('Coverage Indicator_Import-Expor'!L$7:L$205,MATCH($B87,'Coverage Indicator_Import-Expor'!$C$7:$C$205,0))="","",INDEX('Coverage Indicator_Import-Expor'!L$7:L$205,MATCH($B87,'Coverage Indicator_Import-Expor'!$C$7:$C$205,0))),"")</f>
        <v/>
      </c>
      <c r="G87" s="1079" t="str">
        <f>IFERROR(IF(INDEX('Coverage Indicator_Import-Expor'!AR$7:AR$205,MATCH($B87,'Coverage Indicator_Import-Expor'!$C$7:$C$205,0))="","",INDEX('Coverage Indicator_Import-Expor'!AR$7:AR$205,MATCH($B87,'Coverage Indicator_Import-Expor'!$C$7:$C$205,0))),"")</f>
        <v/>
      </c>
      <c r="H87" s="1079" t="str">
        <f>IFERROR(IF(INDEX('Coverage Indicator_Import-Expor'!AS$7:AS$205,MATCH($B87,'Coverage Indicator_Import-Expor'!$C$7:$C$205,0))="","",INDEX('Coverage Indicator_Import-Expor'!AS$7:AS$205,MATCH($B87,'Coverage Indicator_Import-Expor'!$C$7:$C$205,0))),"")</f>
        <v/>
      </c>
      <c r="I87" s="1080" t="str">
        <f>IFERROR(IF(INDEX('Coverage Indicator_Import-Expor'!N$7:N$205,MATCH($B87,'Coverage Indicator_Import-Expor'!$C$7:$C$205,0))="","",INDEX('Coverage Indicator_Import-Expor'!N$7:N$205,MATCH($B87,'Coverage Indicator_Import-Expor'!$C$7:$C$205,0))),"")</f>
        <v/>
      </c>
      <c r="J87" s="1080" t="str">
        <f>IFERROR(IF(INDEX('Coverage Indicator_Import-Expor'!O$7:O$205,MATCH($B87,'Coverage Indicator_Import-Expor'!$C$7:$C$205,0))="","",INDEX('Coverage Indicator_Import-Expor'!O$7:O$205,MATCH($B87,'Coverage Indicator_Import-Expor'!$C$7:$C$205,0))),"")</f>
        <v/>
      </c>
      <c r="K87" s="1081" t="str">
        <f>IFERROR(IF(INDEX('Coverage Indicator_Import-Expor'!P$7:P$205,MATCH($B87,'Coverage Indicator_Import-Expor'!$C$7:$C$205,0))="","",INDEX('Coverage Indicator_Import-Expor'!P$7:P$205,MATCH($B87,'Coverage Indicator_Import-Expor'!$C$7:$C$205,0))),"")</f>
        <v/>
      </c>
      <c r="L87" s="1079" t="str">
        <f>IFERROR(IF(INDEX('Coverage Indicator_Import-Expor'!Q$7:Q$205,MATCH($B87,'Coverage Indicator_Import-Expor'!$C$7:$C$205,0))="","",INDEX('Coverage Indicator_Import-Expor'!Q$7:Q$205,MATCH($B87,'Coverage Indicator_Import-Expor'!$C$7:$C$205,0))),"")</f>
        <v/>
      </c>
      <c r="M87" s="1289" t="str">
        <f>IFERROR(IF(INDEX('Coverage Indicator_Import-Expor'!R$7:R$205,MATCH($B87,'Coverage Indicator_Import-Expor'!$C$7:$C$205,0))="","",INDEX('Coverage Indicator_Import-Expor'!R$7:R$205,MATCH($B87,'Coverage Indicator_Import-Expor'!$C$7:$C$205,0))),"")</f>
        <v/>
      </c>
      <c r="N87" s="1080" t="str">
        <f>IFERROR(IF(INDEX('Coverage Indicator_Import-Expor'!S$7:S$205,MATCH($B87,'Coverage Indicator_Import-Expor'!$C$7:$C$205,0))="","",INDEX('Coverage Indicator_Import-Expor'!S$7:S$205,MATCH($B87,'Coverage Indicator_Import-Expor'!$C$7:$C$205,0))),"")</f>
        <v/>
      </c>
      <c r="O87" s="1080" t="str">
        <f>IFERROR(IF(INDEX('Coverage Indicator_Import-Expor'!T$7:T$205,MATCH($B87,'Coverage Indicator_Import-Expor'!$C$7:$C$205,0))="","",INDEX('Coverage Indicator_Import-Expor'!T$7:T$205,MATCH($B87,'Coverage Indicator_Import-Expor'!$C$7:$C$205,0))),"")</f>
        <v/>
      </c>
      <c r="P87" s="1081" t="str">
        <f>IFERROR(IF(INDEX('Coverage Indicator_Import-Expor'!U$7:U$205,MATCH($B87,'Coverage Indicator_Import-Expor'!$C$7:$C$205,0))="","",INDEX('Coverage Indicator_Import-Expor'!U$7:U$205,MATCH($B87,'Coverage Indicator_Import-Expor'!$C$7:$C$205,0))),"")</f>
        <v/>
      </c>
      <c r="Q87" s="1082"/>
      <c r="R87" s="1082"/>
      <c r="S87" s="1083" t="str">
        <f t="shared" si="16"/>
        <v/>
      </c>
      <c r="T87" s="1084"/>
      <c r="U87" s="1287" t="str">
        <f t="shared" si="17"/>
        <v xml:space="preserve"> </v>
      </c>
      <c r="V87" s="1084"/>
      <c r="W87" s="1085" t="str">
        <f t="shared" si="18"/>
        <v>No Results Reported</v>
      </c>
      <c r="X87" s="1082"/>
      <c r="Y87" s="1082"/>
      <c r="Z87" s="1083" t="str">
        <f t="shared" si="19"/>
        <v/>
      </c>
      <c r="AA87" s="1084"/>
      <c r="AB87" s="1287" t="str">
        <f t="shared" si="20"/>
        <v xml:space="preserve"> </v>
      </c>
      <c r="AC87" s="1084"/>
      <c r="AD87" s="1084"/>
      <c r="AE87" s="1085" t="str">
        <f t="shared" si="21"/>
        <v>No Results Reported</v>
      </c>
      <c r="AF87" s="1082"/>
      <c r="AG87" s="1082"/>
      <c r="AH87" s="1083" t="str">
        <f t="shared" si="22"/>
        <v/>
      </c>
      <c r="AI87" s="1287" t="str">
        <f t="shared" si="23"/>
        <v xml:space="preserve"> </v>
      </c>
      <c r="AJ87" s="1084"/>
      <c r="AK87" s="1087" t="str">
        <f t="shared" si="24"/>
        <v>No Results Reported</v>
      </c>
    </row>
    <row r="88" spans="1:37" x14ac:dyDescent="0.2">
      <c r="A88" s="777">
        <f t="shared" si="25"/>
        <v>78</v>
      </c>
      <c r="B88" s="778" t="str">
        <f t="shared" si="15"/>
        <v>Coverage78</v>
      </c>
      <c r="C88" s="1086" t="str">
        <f>IFERROR(INDEX('Coverage Indicator_Import-Expor'!$D$7:$D$205,MATCH(B88,'Coverage Indicator_Import-Expor'!$C$7:$C$205,0)),"")</f>
        <v/>
      </c>
      <c r="D88" s="1289" t="str">
        <f>IFERROR(INDEX('Coverage Indicator_Import-Expor'!$E$7:$E$205,MATCH(B88,'Coverage Indicator_Import-Expor'!$C$7:$C$205,0)),"")</f>
        <v/>
      </c>
      <c r="E88" s="1289" t="str">
        <f>IFERROR(IF(INDEX('Coverage Indicator_Import-Expor'!K$7:K$205,MATCH($B88,'Coverage Indicator_Import-Expor'!$C$7:$C$205,0))="","",INDEX('Coverage Indicator_Import-Expor'!K$7:K$205,MATCH($B88,'Coverage Indicator_Import-Expor'!$C$7:$C$205,0))),"")</f>
        <v/>
      </c>
      <c r="F88" s="1289" t="str">
        <f>IFERROR(IF(INDEX('Coverage Indicator_Import-Expor'!L$7:L$205,MATCH($B88,'Coverage Indicator_Import-Expor'!$C$7:$C$205,0))="","",INDEX('Coverage Indicator_Import-Expor'!L$7:L$205,MATCH($B88,'Coverage Indicator_Import-Expor'!$C$7:$C$205,0))),"")</f>
        <v/>
      </c>
      <c r="G88" s="1079" t="str">
        <f>IFERROR(IF(INDEX('Coverage Indicator_Import-Expor'!AR$7:AR$205,MATCH($B88,'Coverage Indicator_Import-Expor'!$C$7:$C$205,0))="","",INDEX('Coverage Indicator_Import-Expor'!AR$7:AR$205,MATCH($B88,'Coverage Indicator_Import-Expor'!$C$7:$C$205,0))),"")</f>
        <v/>
      </c>
      <c r="H88" s="1079" t="str">
        <f>IFERROR(IF(INDEX('Coverage Indicator_Import-Expor'!AS$7:AS$205,MATCH($B88,'Coverage Indicator_Import-Expor'!$C$7:$C$205,0))="","",INDEX('Coverage Indicator_Import-Expor'!AS$7:AS$205,MATCH($B88,'Coverage Indicator_Import-Expor'!$C$7:$C$205,0))),"")</f>
        <v/>
      </c>
      <c r="I88" s="1080" t="str">
        <f>IFERROR(IF(INDEX('Coverage Indicator_Import-Expor'!N$7:N$205,MATCH($B88,'Coverage Indicator_Import-Expor'!$C$7:$C$205,0))="","",INDEX('Coverage Indicator_Import-Expor'!N$7:N$205,MATCH($B88,'Coverage Indicator_Import-Expor'!$C$7:$C$205,0))),"")</f>
        <v/>
      </c>
      <c r="J88" s="1080" t="str">
        <f>IFERROR(IF(INDEX('Coverage Indicator_Import-Expor'!O$7:O$205,MATCH($B88,'Coverage Indicator_Import-Expor'!$C$7:$C$205,0))="","",INDEX('Coverage Indicator_Import-Expor'!O$7:O$205,MATCH($B88,'Coverage Indicator_Import-Expor'!$C$7:$C$205,0))),"")</f>
        <v/>
      </c>
      <c r="K88" s="1081" t="str">
        <f>IFERROR(IF(INDEX('Coverage Indicator_Import-Expor'!P$7:P$205,MATCH($B88,'Coverage Indicator_Import-Expor'!$C$7:$C$205,0))="","",INDEX('Coverage Indicator_Import-Expor'!P$7:P$205,MATCH($B88,'Coverage Indicator_Import-Expor'!$C$7:$C$205,0))),"")</f>
        <v/>
      </c>
      <c r="L88" s="1079" t="str">
        <f>IFERROR(IF(INDEX('Coverage Indicator_Import-Expor'!Q$7:Q$205,MATCH($B88,'Coverage Indicator_Import-Expor'!$C$7:$C$205,0))="","",INDEX('Coverage Indicator_Import-Expor'!Q$7:Q$205,MATCH($B88,'Coverage Indicator_Import-Expor'!$C$7:$C$205,0))),"")</f>
        <v/>
      </c>
      <c r="M88" s="1289" t="str">
        <f>IFERROR(IF(INDEX('Coverage Indicator_Import-Expor'!R$7:R$205,MATCH($B88,'Coverage Indicator_Import-Expor'!$C$7:$C$205,0))="","",INDEX('Coverage Indicator_Import-Expor'!R$7:R$205,MATCH($B88,'Coverage Indicator_Import-Expor'!$C$7:$C$205,0))),"")</f>
        <v/>
      </c>
      <c r="N88" s="1080" t="str">
        <f>IFERROR(IF(INDEX('Coverage Indicator_Import-Expor'!S$7:S$205,MATCH($B88,'Coverage Indicator_Import-Expor'!$C$7:$C$205,0))="","",INDEX('Coverage Indicator_Import-Expor'!S$7:S$205,MATCH($B88,'Coverage Indicator_Import-Expor'!$C$7:$C$205,0))),"")</f>
        <v/>
      </c>
      <c r="O88" s="1080" t="str">
        <f>IFERROR(IF(INDEX('Coverage Indicator_Import-Expor'!T$7:T$205,MATCH($B88,'Coverage Indicator_Import-Expor'!$C$7:$C$205,0))="","",INDEX('Coverage Indicator_Import-Expor'!T$7:T$205,MATCH($B88,'Coverage Indicator_Import-Expor'!$C$7:$C$205,0))),"")</f>
        <v/>
      </c>
      <c r="P88" s="1081" t="str">
        <f>IFERROR(IF(INDEX('Coverage Indicator_Import-Expor'!U$7:U$205,MATCH($B88,'Coverage Indicator_Import-Expor'!$C$7:$C$205,0))="","",INDEX('Coverage Indicator_Import-Expor'!U$7:U$205,MATCH($B88,'Coverage Indicator_Import-Expor'!$C$7:$C$205,0))),"")</f>
        <v/>
      </c>
      <c r="Q88" s="1082"/>
      <c r="R88" s="1082"/>
      <c r="S88" s="1083" t="str">
        <f t="shared" si="16"/>
        <v/>
      </c>
      <c r="T88" s="1084"/>
      <c r="U88" s="1287" t="str">
        <f t="shared" si="17"/>
        <v xml:space="preserve"> </v>
      </c>
      <c r="V88" s="1084"/>
      <c r="W88" s="1085" t="str">
        <f t="shared" si="18"/>
        <v>No Results Reported</v>
      </c>
      <c r="X88" s="1082"/>
      <c r="Y88" s="1082"/>
      <c r="Z88" s="1083" t="str">
        <f t="shared" si="19"/>
        <v/>
      </c>
      <c r="AA88" s="1084"/>
      <c r="AB88" s="1287" t="str">
        <f t="shared" si="20"/>
        <v xml:space="preserve"> </v>
      </c>
      <c r="AC88" s="1084"/>
      <c r="AD88" s="1084"/>
      <c r="AE88" s="1085" t="str">
        <f t="shared" si="21"/>
        <v>No Results Reported</v>
      </c>
      <c r="AF88" s="1082"/>
      <c r="AG88" s="1082"/>
      <c r="AH88" s="1083" t="str">
        <f t="shared" si="22"/>
        <v/>
      </c>
      <c r="AI88" s="1287" t="str">
        <f t="shared" si="23"/>
        <v xml:space="preserve"> </v>
      </c>
      <c r="AJ88" s="1084"/>
      <c r="AK88" s="1087" t="str">
        <f t="shared" si="24"/>
        <v>No Results Reported</v>
      </c>
    </row>
    <row r="89" spans="1:37" x14ac:dyDescent="0.2">
      <c r="A89" s="777">
        <f t="shared" si="25"/>
        <v>79</v>
      </c>
      <c r="B89" s="778" t="str">
        <f t="shared" si="15"/>
        <v>Coverage79</v>
      </c>
      <c r="C89" s="1086" t="str">
        <f>IFERROR(INDEX('Coverage Indicator_Import-Expor'!$D$7:$D$205,MATCH(B89,'Coverage Indicator_Import-Expor'!$C$7:$C$205,0)),"")</f>
        <v/>
      </c>
      <c r="D89" s="1289" t="str">
        <f>IFERROR(INDEX('Coverage Indicator_Import-Expor'!$E$7:$E$205,MATCH(B89,'Coverage Indicator_Import-Expor'!$C$7:$C$205,0)),"")</f>
        <v/>
      </c>
      <c r="E89" s="1289" t="str">
        <f>IFERROR(IF(INDEX('Coverage Indicator_Import-Expor'!K$7:K$205,MATCH($B89,'Coverage Indicator_Import-Expor'!$C$7:$C$205,0))="","",INDEX('Coverage Indicator_Import-Expor'!K$7:K$205,MATCH($B89,'Coverage Indicator_Import-Expor'!$C$7:$C$205,0))),"")</f>
        <v/>
      </c>
      <c r="F89" s="1289" t="str">
        <f>IFERROR(IF(INDEX('Coverage Indicator_Import-Expor'!L$7:L$205,MATCH($B89,'Coverage Indicator_Import-Expor'!$C$7:$C$205,0))="","",INDEX('Coverage Indicator_Import-Expor'!L$7:L$205,MATCH($B89,'Coverage Indicator_Import-Expor'!$C$7:$C$205,0))),"")</f>
        <v/>
      </c>
      <c r="G89" s="1079" t="str">
        <f>IFERROR(IF(INDEX('Coverage Indicator_Import-Expor'!AR$7:AR$205,MATCH($B89,'Coverage Indicator_Import-Expor'!$C$7:$C$205,0))="","",INDEX('Coverage Indicator_Import-Expor'!AR$7:AR$205,MATCH($B89,'Coverage Indicator_Import-Expor'!$C$7:$C$205,0))),"")</f>
        <v/>
      </c>
      <c r="H89" s="1079" t="str">
        <f>IFERROR(IF(INDEX('Coverage Indicator_Import-Expor'!AS$7:AS$205,MATCH($B89,'Coverage Indicator_Import-Expor'!$C$7:$C$205,0))="","",INDEX('Coverage Indicator_Import-Expor'!AS$7:AS$205,MATCH($B89,'Coverage Indicator_Import-Expor'!$C$7:$C$205,0))),"")</f>
        <v/>
      </c>
      <c r="I89" s="1080" t="str">
        <f>IFERROR(IF(INDEX('Coverage Indicator_Import-Expor'!N$7:N$205,MATCH($B89,'Coverage Indicator_Import-Expor'!$C$7:$C$205,0))="","",INDEX('Coverage Indicator_Import-Expor'!N$7:N$205,MATCH($B89,'Coverage Indicator_Import-Expor'!$C$7:$C$205,0))),"")</f>
        <v/>
      </c>
      <c r="J89" s="1080" t="str">
        <f>IFERROR(IF(INDEX('Coverage Indicator_Import-Expor'!O$7:O$205,MATCH($B89,'Coverage Indicator_Import-Expor'!$C$7:$C$205,0))="","",INDEX('Coverage Indicator_Import-Expor'!O$7:O$205,MATCH($B89,'Coverage Indicator_Import-Expor'!$C$7:$C$205,0))),"")</f>
        <v/>
      </c>
      <c r="K89" s="1081" t="str">
        <f>IFERROR(IF(INDEX('Coverage Indicator_Import-Expor'!P$7:P$205,MATCH($B89,'Coverage Indicator_Import-Expor'!$C$7:$C$205,0))="","",INDEX('Coverage Indicator_Import-Expor'!P$7:P$205,MATCH($B89,'Coverage Indicator_Import-Expor'!$C$7:$C$205,0))),"")</f>
        <v/>
      </c>
      <c r="L89" s="1079" t="str">
        <f>IFERROR(IF(INDEX('Coverage Indicator_Import-Expor'!Q$7:Q$205,MATCH($B89,'Coverage Indicator_Import-Expor'!$C$7:$C$205,0))="","",INDEX('Coverage Indicator_Import-Expor'!Q$7:Q$205,MATCH($B89,'Coverage Indicator_Import-Expor'!$C$7:$C$205,0))),"")</f>
        <v/>
      </c>
      <c r="M89" s="1289" t="str">
        <f>IFERROR(IF(INDEX('Coverage Indicator_Import-Expor'!R$7:R$205,MATCH($B89,'Coverage Indicator_Import-Expor'!$C$7:$C$205,0))="","",INDEX('Coverage Indicator_Import-Expor'!R$7:R$205,MATCH($B89,'Coverage Indicator_Import-Expor'!$C$7:$C$205,0))),"")</f>
        <v/>
      </c>
      <c r="N89" s="1080" t="str">
        <f>IFERROR(IF(INDEX('Coverage Indicator_Import-Expor'!S$7:S$205,MATCH($B89,'Coverage Indicator_Import-Expor'!$C$7:$C$205,0))="","",INDEX('Coverage Indicator_Import-Expor'!S$7:S$205,MATCH($B89,'Coverage Indicator_Import-Expor'!$C$7:$C$205,0))),"")</f>
        <v/>
      </c>
      <c r="O89" s="1080" t="str">
        <f>IFERROR(IF(INDEX('Coverage Indicator_Import-Expor'!T$7:T$205,MATCH($B89,'Coverage Indicator_Import-Expor'!$C$7:$C$205,0))="","",INDEX('Coverage Indicator_Import-Expor'!T$7:T$205,MATCH($B89,'Coverage Indicator_Import-Expor'!$C$7:$C$205,0))),"")</f>
        <v/>
      </c>
      <c r="P89" s="1081" t="str">
        <f>IFERROR(IF(INDEX('Coverage Indicator_Import-Expor'!U$7:U$205,MATCH($B89,'Coverage Indicator_Import-Expor'!$C$7:$C$205,0))="","",INDEX('Coverage Indicator_Import-Expor'!U$7:U$205,MATCH($B89,'Coverage Indicator_Import-Expor'!$C$7:$C$205,0))),"")</f>
        <v/>
      </c>
      <c r="Q89" s="1082"/>
      <c r="R89" s="1082"/>
      <c r="S89" s="1083" t="str">
        <f t="shared" si="16"/>
        <v/>
      </c>
      <c r="T89" s="1084"/>
      <c r="U89" s="1287" t="str">
        <f t="shared" si="17"/>
        <v xml:space="preserve"> </v>
      </c>
      <c r="V89" s="1084"/>
      <c r="W89" s="1085" t="str">
        <f t="shared" si="18"/>
        <v>No Results Reported</v>
      </c>
      <c r="X89" s="1082"/>
      <c r="Y89" s="1082"/>
      <c r="Z89" s="1083" t="str">
        <f t="shared" si="19"/>
        <v/>
      </c>
      <c r="AA89" s="1084"/>
      <c r="AB89" s="1287" t="str">
        <f t="shared" si="20"/>
        <v xml:space="preserve"> </v>
      </c>
      <c r="AC89" s="1084"/>
      <c r="AD89" s="1084"/>
      <c r="AE89" s="1085" t="str">
        <f t="shared" si="21"/>
        <v>No Results Reported</v>
      </c>
      <c r="AF89" s="1082"/>
      <c r="AG89" s="1082"/>
      <c r="AH89" s="1083" t="str">
        <f t="shared" si="22"/>
        <v/>
      </c>
      <c r="AI89" s="1287" t="str">
        <f t="shared" si="23"/>
        <v xml:space="preserve"> </v>
      </c>
      <c r="AJ89" s="1084"/>
      <c r="AK89" s="1087" t="str">
        <f t="shared" si="24"/>
        <v>No Results Reported</v>
      </c>
    </row>
    <row r="90" spans="1:37" x14ac:dyDescent="0.2">
      <c r="A90" s="777">
        <f t="shared" si="25"/>
        <v>80</v>
      </c>
      <c r="B90" s="778" t="str">
        <f t="shared" si="15"/>
        <v>Coverage80</v>
      </c>
      <c r="C90" s="1086" t="str">
        <f>IFERROR(INDEX('Coverage Indicator_Import-Expor'!$D$7:$D$205,MATCH(B90,'Coverage Indicator_Import-Expor'!$C$7:$C$205,0)),"")</f>
        <v/>
      </c>
      <c r="D90" s="1289" t="str">
        <f>IFERROR(INDEX('Coverage Indicator_Import-Expor'!$E$7:$E$205,MATCH(B90,'Coverage Indicator_Import-Expor'!$C$7:$C$205,0)),"")</f>
        <v/>
      </c>
      <c r="E90" s="1289" t="str">
        <f>IFERROR(IF(INDEX('Coverage Indicator_Import-Expor'!K$7:K$205,MATCH($B90,'Coverage Indicator_Import-Expor'!$C$7:$C$205,0))="","",INDEX('Coverage Indicator_Import-Expor'!K$7:K$205,MATCH($B90,'Coverage Indicator_Import-Expor'!$C$7:$C$205,0))),"")</f>
        <v/>
      </c>
      <c r="F90" s="1289" t="str">
        <f>IFERROR(IF(INDEX('Coverage Indicator_Import-Expor'!L$7:L$205,MATCH($B90,'Coverage Indicator_Import-Expor'!$C$7:$C$205,0))="","",INDEX('Coverage Indicator_Import-Expor'!L$7:L$205,MATCH($B90,'Coverage Indicator_Import-Expor'!$C$7:$C$205,0))),"")</f>
        <v/>
      </c>
      <c r="G90" s="1079" t="str">
        <f>IFERROR(IF(INDEX('Coverage Indicator_Import-Expor'!AR$7:AR$205,MATCH($B90,'Coverage Indicator_Import-Expor'!$C$7:$C$205,0))="","",INDEX('Coverage Indicator_Import-Expor'!AR$7:AR$205,MATCH($B90,'Coverage Indicator_Import-Expor'!$C$7:$C$205,0))),"")</f>
        <v/>
      </c>
      <c r="H90" s="1079" t="str">
        <f>IFERROR(IF(INDEX('Coverage Indicator_Import-Expor'!AS$7:AS$205,MATCH($B90,'Coverage Indicator_Import-Expor'!$C$7:$C$205,0))="","",INDEX('Coverage Indicator_Import-Expor'!AS$7:AS$205,MATCH($B90,'Coverage Indicator_Import-Expor'!$C$7:$C$205,0))),"")</f>
        <v/>
      </c>
      <c r="I90" s="1080" t="str">
        <f>IFERROR(IF(INDEX('Coverage Indicator_Import-Expor'!N$7:N$205,MATCH($B90,'Coverage Indicator_Import-Expor'!$C$7:$C$205,0))="","",INDEX('Coverage Indicator_Import-Expor'!N$7:N$205,MATCH($B90,'Coverage Indicator_Import-Expor'!$C$7:$C$205,0))),"")</f>
        <v/>
      </c>
      <c r="J90" s="1080" t="str">
        <f>IFERROR(IF(INDEX('Coverage Indicator_Import-Expor'!O$7:O$205,MATCH($B90,'Coverage Indicator_Import-Expor'!$C$7:$C$205,0))="","",INDEX('Coverage Indicator_Import-Expor'!O$7:O$205,MATCH($B90,'Coverage Indicator_Import-Expor'!$C$7:$C$205,0))),"")</f>
        <v/>
      </c>
      <c r="K90" s="1081" t="str">
        <f>IFERROR(IF(INDEX('Coverage Indicator_Import-Expor'!P$7:P$205,MATCH($B90,'Coverage Indicator_Import-Expor'!$C$7:$C$205,0))="","",INDEX('Coverage Indicator_Import-Expor'!P$7:P$205,MATCH($B90,'Coverage Indicator_Import-Expor'!$C$7:$C$205,0))),"")</f>
        <v/>
      </c>
      <c r="L90" s="1079" t="str">
        <f>IFERROR(IF(INDEX('Coverage Indicator_Import-Expor'!Q$7:Q$205,MATCH($B90,'Coverage Indicator_Import-Expor'!$C$7:$C$205,0))="","",INDEX('Coverage Indicator_Import-Expor'!Q$7:Q$205,MATCH($B90,'Coverage Indicator_Import-Expor'!$C$7:$C$205,0))),"")</f>
        <v/>
      </c>
      <c r="M90" s="1289" t="str">
        <f>IFERROR(IF(INDEX('Coverage Indicator_Import-Expor'!R$7:R$205,MATCH($B90,'Coverage Indicator_Import-Expor'!$C$7:$C$205,0))="","",INDEX('Coverage Indicator_Import-Expor'!R$7:R$205,MATCH($B90,'Coverage Indicator_Import-Expor'!$C$7:$C$205,0))),"")</f>
        <v/>
      </c>
      <c r="N90" s="1080" t="str">
        <f>IFERROR(IF(INDEX('Coverage Indicator_Import-Expor'!S$7:S$205,MATCH($B90,'Coverage Indicator_Import-Expor'!$C$7:$C$205,0))="","",INDEX('Coverage Indicator_Import-Expor'!S$7:S$205,MATCH($B90,'Coverage Indicator_Import-Expor'!$C$7:$C$205,0))),"")</f>
        <v/>
      </c>
      <c r="O90" s="1080" t="str">
        <f>IFERROR(IF(INDEX('Coverage Indicator_Import-Expor'!T$7:T$205,MATCH($B90,'Coverage Indicator_Import-Expor'!$C$7:$C$205,0))="","",INDEX('Coverage Indicator_Import-Expor'!T$7:T$205,MATCH($B90,'Coverage Indicator_Import-Expor'!$C$7:$C$205,0))),"")</f>
        <v/>
      </c>
      <c r="P90" s="1081" t="str">
        <f>IFERROR(IF(INDEX('Coverage Indicator_Import-Expor'!U$7:U$205,MATCH($B90,'Coverage Indicator_Import-Expor'!$C$7:$C$205,0))="","",INDEX('Coverage Indicator_Import-Expor'!U$7:U$205,MATCH($B90,'Coverage Indicator_Import-Expor'!$C$7:$C$205,0))),"")</f>
        <v/>
      </c>
      <c r="Q90" s="1082"/>
      <c r="R90" s="1082"/>
      <c r="S90" s="1083" t="str">
        <f t="shared" si="16"/>
        <v/>
      </c>
      <c r="T90" s="1084"/>
      <c r="U90" s="1287" t="str">
        <f t="shared" si="17"/>
        <v xml:space="preserve"> </v>
      </c>
      <c r="V90" s="1084"/>
      <c r="W90" s="1085" t="str">
        <f t="shared" si="18"/>
        <v>No Results Reported</v>
      </c>
      <c r="X90" s="1082"/>
      <c r="Y90" s="1082"/>
      <c r="Z90" s="1083" t="str">
        <f t="shared" si="19"/>
        <v/>
      </c>
      <c r="AA90" s="1084"/>
      <c r="AB90" s="1287" t="str">
        <f t="shared" si="20"/>
        <v xml:space="preserve"> </v>
      </c>
      <c r="AC90" s="1084"/>
      <c r="AD90" s="1084"/>
      <c r="AE90" s="1085" t="str">
        <f t="shared" si="21"/>
        <v>No Results Reported</v>
      </c>
      <c r="AF90" s="1082"/>
      <c r="AG90" s="1082"/>
      <c r="AH90" s="1083" t="str">
        <f t="shared" si="22"/>
        <v/>
      </c>
      <c r="AI90" s="1287" t="str">
        <f t="shared" si="23"/>
        <v xml:space="preserve"> </v>
      </c>
      <c r="AJ90" s="1084"/>
      <c r="AK90" s="1087" t="str">
        <f t="shared" si="24"/>
        <v>No Results Reported</v>
      </c>
    </row>
    <row r="91" spans="1:37" x14ac:dyDescent="0.2">
      <c r="A91" s="777">
        <f t="shared" si="25"/>
        <v>81</v>
      </c>
      <c r="B91" s="778" t="str">
        <f t="shared" si="15"/>
        <v>Coverage81</v>
      </c>
      <c r="C91" s="1086" t="str">
        <f>IFERROR(INDEX('Coverage Indicator_Import-Expor'!$D$7:$D$205,MATCH(B91,'Coverage Indicator_Import-Expor'!$C$7:$C$205,0)),"")</f>
        <v/>
      </c>
      <c r="D91" s="1289" t="str">
        <f>IFERROR(INDEX('Coverage Indicator_Import-Expor'!$E$7:$E$205,MATCH(B91,'Coverage Indicator_Import-Expor'!$C$7:$C$205,0)),"")</f>
        <v/>
      </c>
      <c r="E91" s="1289" t="str">
        <f>IFERROR(IF(INDEX('Coverage Indicator_Import-Expor'!K$7:K$205,MATCH($B91,'Coverage Indicator_Import-Expor'!$C$7:$C$205,0))="","",INDEX('Coverage Indicator_Import-Expor'!K$7:K$205,MATCH($B91,'Coverage Indicator_Import-Expor'!$C$7:$C$205,0))),"")</f>
        <v/>
      </c>
      <c r="F91" s="1289" t="str">
        <f>IFERROR(IF(INDEX('Coverage Indicator_Import-Expor'!L$7:L$205,MATCH($B91,'Coverage Indicator_Import-Expor'!$C$7:$C$205,0))="","",INDEX('Coverage Indicator_Import-Expor'!L$7:L$205,MATCH($B91,'Coverage Indicator_Import-Expor'!$C$7:$C$205,0))),"")</f>
        <v/>
      </c>
      <c r="G91" s="1079" t="str">
        <f>IFERROR(IF(INDEX('Coverage Indicator_Import-Expor'!AR$7:AR$205,MATCH($B91,'Coverage Indicator_Import-Expor'!$C$7:$C$205,0))="","",INDEX('Coverage Indicator_Import-Expor'!AR$7:AR$205,MATCH($B91,'Coverage Indicator_Import-Expor'!$C$7:$C$205,0))),"")</f>
        <v/>
      </c>
      <c r="H91" s="1079" t="str">
        <f>IFERROR(IF(INDEX('Coverage Indicator_Import-Expor'!AS$7:AS$205,MATCH($B91,'Coverage Indicator_Import-Expor'!$C$7:$C$205,0))="","",INDEX('Coverage Indicator_Import-Expor'!AS$7:AS$205,MATCH($B91,'Coverage Indicator_Import-Expor'!$C$7:$C$205,0))),"")</f>
        <v/>
      </c>
      <c r="I91" s="1080" t="str">
        <f>IFERROR(IF(INDEX('Coverage Indicator_Import-Expor'!N$7:N$205,MATCH($B91,'Coverage Indicator_Import-Expor'!$C$7:$C$205,0))="","",INDEX('Coverage Indicator_Import-Expor'!N$7:N$205,MATCH($B91,'Coverage Indicator_Import-Expor'!$C$7:$C$205,0))),"")</f>
        <v/>
      </c>
      <c r="J91" s="1080" t="str">
        <f>IFERROR(IF(INDEX('Coverage Indicator_Import-Expor'!O$7:O$205,MATCH($B91,'Coverage Indicator_Import-Expor'!$C$7:$C$205,0))="","",INDEX('Coverage Indicator_Import-Expor'!O$7:O$205,MATCH($B91,'Coverage Indicator_Import-Expor'!$C$7:$C$205,0))),"")</f>
        <v/>
      </c>
      <c r="K91" s="1081" t="str">
        <f>IFERROR(IF(INDEX('Coverage Indicator_Import-Expor'!P$7:P$205,MATCH($B91,'Coverage Indicator_Import-Expor'!$C$7:$C$205,0))="","",INDEX('Coverage Indicator_Import-Expor'!P$7:P$205,MATCH($B91,'Coverage Indicator_Import-Expor'!$C$7:$C$205,0))),"")</f>
        <v/>
      </c>
      <c r="L91" s="1079" t="str">
        <f>IFERROR(IF(INDEX('Coverage Indicator_Import-Expor'!Q$7:Q$205,MATCH($B91,'Coverage Indicator_Import-Expor'!$C$7:$C$205,0))="","",INDEX('Coverage Indicator_Import-Expor'!Q$7:Q$205,MATCH($B91,'Coverage Indicator_Import-Expor'!$C$7:$C$205,0))),"")</f>
        <v/>
      </c>
      <c r="M91" s="1289" t="str">
        <f>IFERROR(IF(INDEX('Coverage Indicator_Import-Expor'!R$7:R$205,MATCH($B91,'Coverage Indicator_Import-Expor'!$C$7:$C$205,0))="","",INDEX('Coverage Indicator_Import-Expor'!R$7:R$205,MATCH($B91,'Coverage Indicator_Import-Expor'!$C$7:$C$205,0))),"")</f>
        <v/>
      </c>
      <c r="N91" s="1080" t="str">
        <f>IFERROR(IF(INDEX('Coverage Indicator_Import-Expor'!S$7:S$205,MATCH($B91,'Coverage Indicator_Import-Expor'!$C$7:$C$205,0))="","",INDEX('Coverage Indicator_Import-Expor'!S$7:S$205,MATCH($B91,'Coverage Indicator_Import-Expor'!$C$7:$C$205,0))),"")</f>
        <v/>
      </c>
      <c r="O91" s="1080" t="str">
        <f>IFERROR(IF(INDEX('Coverage Indicator_Import-Expor'!T$7:T$205,MATCH($B91,'Coverage Indicator_Import-Expor'!$C$7:$C$205,0))="","",INDEX('Coverage Indicator_Import-Expor'!T$7:T$205,MATCH($B91,'Coverage Indicator_Import-Expor'!$C$7:$C$205,0))),"")</f>
        <v/>
      </c>
      <c r="P91" s="1081" t="str">
        <f>IFERROR(IF(INDEX('Coverage Indicator_Import-Expor'!U$7:U$205,MATCH($B91,'Coverage Indicator_Import-Expor'!$C$7:$C$205,0))="","",INDEX('Coverage Indicator_Import-Expor'!U$7:U$205,MATCH($B91,'Coverage Indicator_Import-Expor'!$C$7:$C$205,0))),"")</f>
        <v/>
      </c>
      <c r="Q91" s="1082"/>
      <c r="R91" s="1082"/>
      <c r="S91" s="1083" t="str">
        <f t="shared" si="16"/>
        <v/>
      </c>
      <c r="T91" s="1084"/>
      <c r="U91" s="1287" t="str">
        <f t="shared" si="17"/>
        <v xml:space="preserve"> </v>
      </c>
      <c r="V91" s="1084"/>
      <c r="W91" s="1085" t="str">
        <f t="shared" si="18"/>
        <v>No Results Reported</v>
      </c>
      <c r="X91" s="1082"/>
      <c r="Y91" s="1082"/>
      <c r="Z91" s="1083" t="str">
        <f t="shared" si="19"/>
        <v/>
      </c>
      <c r="AA91" s="1084"/>
      <c r="AB91" s="1287" t="str">
        <f t="shared" si="20"/>
        <v xml:space="preserve"> </v>
      </c>
      <c r="AC91" s="1084"/>
      <c r="AD91" s="1084"/>
      <c r="AE91" s="1085" t="str">
        <f t="shared" si="21"/>
        <v>No Results Reported</v>
      </c>
      <c r="AF91" s="1082"/>
      <c r="AG91" s="1082"/>
      <c r="AH91" s="1083" t="str">
        <f t="shared" si="22"/>
        <v/>
      </c>
      <c r="AI91" s="1287" t="str">
        <f t="shared" si="23"/>
        <v xml:space="preserve"> </v>
      </c>
      <c r="AJ91" s="1084"/>
      <c r="AK91" s="1087" t="str">
        <f t="shared" si="24"/>
        <v>No Results Reported</v>
      </c>
    </row>
    <row r="92" spans="1:37" x14ac:dyDescent="0.2">
      <c r="A92" s="777">
        <f t="shared" si="25"/>
        <v>82</v>
      </c>
      <c r="B92" s="778" t="str">
        <f t="shared" si="15"/>
        <v>Coverage82</v>
      </c>
      <c r="C92" s="1086" t="str">
        <f>IFERROR(INDEX('Coverage Indicator_Import-Expor'!$D$7:$D$205,MATCH(B92,'Coverage Indicator_Import-Expor'!$C$7:$C$205,0)),"")</f>
        <v/>
      </c>
      <c r="D92" s="1289" t="str">
        <f>IFERROR(INDEX('Coverage Indicator_Import-Expor'!$E$7:$E$205,MATCH(B92,'Coverage Indicator_Import-Expor'!$C$7:$C$205,0)),"")</f>
        <v/>
      </c>
      <c r="E92" s="1289" t="str">
        <f>IFERROR(IF(INDEX('Coverage Indicator_Import-Expor'!K$7:K$205,MATCH($B92,'Coverage Indicator_Import-Expor'!$C$7:$C$205,0))="","",INDEX('Coverage Indicator_Import-Expor'!K$7:K$205,MATCH($B92,'Coverage Indicator_Import-Expor'!$C$7:$C$205,0))),"")</f>
        <v/>
      </c>
      <c r="F92" s="1289" t="str">
        <f>IFERROR(IF(INDEX('Coverage Indicator_Import-Expor'!L$7:L$205,MATCH($B92,'Coverage Indicator_Import-Expor'!$C$7:$C$205,0))="","",INDEX('Coverage Indicator_Import-Expor'!L$7:L$205,MATCH($B92,'Coverage Indicator_Import-Expor'!$C$7:$C$205,0))),"")</f>
        <v/>
      </c>
      <c r="G92" s="1079" t="str">
        <f>IFERROR(IF(INDEX('Coverage Indicator_Import-Expor'!AR$7:AR$205,MATCH($B92,'Coverage Indicator_Import-Expor'!$C$7:$C$205,0))="","",INDEX('Coverage Indicator_Import-Expor'!AR$7:AR$205,MATCH($B92,'Coverage Indicator_Import-Expor'!$C$7:$C$205,0))),"")</f>
        <v/>
      </c>
      <c r="H92" s="1079" t="str">
        <f>IFERROR(IF(INDEX('Coverage Indicator_Import-Expor'!AS$7:AS$205,MATCH($B92,'Coverage Indicator_Import-Expor'!$C$7:$C$205,0))="","",INDEX('Coverage Indicator_Import-Expor'!AS$7:AS$205,MATCH($B92,'Coverage Indicator_Import-Expor'!$C$7:$C$205,0))),"")</f>
        <v/>
      </c>
      <c r="I92" s="1080" t="str">
        <f>IFERROR(IF(INDEX('Coverage Indicator_Import-Expor'!N$7:N$205,MATCH($B92,'Coverage Indicator_Import-Expor'!$C$7:$C$205,0))="","",INDEX('Coverage Indicator_Import-Expor'!N$7:N$205,MATCH($B92,'Coverage Indicator_Import-Expor'!$C$7:$C$205,0))),"")</f>
        <v/>
      </c>
      <c r="J92" s="1080" t="str">
        <f>IFERROR(IF(INDEX('Coverage Indicator_Import-Expor'!O$7:O$205,MATCH($B92,'Coverage Indicator_Import-Expor'!$C$7:$C$205,0))="","",INDEX('Coverage Indicator_Import-Expor'!O$7:O$205,MATCH($B92,'Coverage Indicator_Import-Expor'!$C$7:$C$205,0))),"")</f>
        <v/>
      </c>
      <c r="K92" s="1081" t="str">
        <f>IFERROR(IF(INDEX('Coverage Indicator_Import-Expor'!P$7:P$205,MATCH($B92,'Coverage Indicator_Import-Expor'!$C$7:$C$205,0))="","",INDEX('Coverage Indicator_Import-Expor'!P$7:P$205,MATCH($B92,'Coverage Indicator_Import-Expor'!$C$7:$C$205,0))),"")</f>
        <v/>
      </c>
      <c r="L92" s="1079" t="str">
        <f>IFERROR(IF(INDEX('Coverage Indicator_Import-Expor'!Q$7:Q$205,MATCH($B92,'Coverage Indicator_Import-Expor'!$C$7:$C$205,0))="","",INDEX('Coverage Indicator_Import-Expor'!Q$7:Q$205,MATCH($B92,'Coverage Indicator_Import-Expor'!$C$7:$C$205,0))),"")</f>
        <v/>
      </c>
      <c r="M92" s="1289" t="str">
        <f>IFERROR(IF(INDEX('Coverage Indicator_Import-Expor'!R$7:R$205,MATCH($B92,'Coverage Indicator_Import-Expor'!$C$7:$C$205,0))="","",INDEX('Coverage Indicator_Import-Expor'!R$7:R$205,MATCH($B92,'Coverage Indicator_Import-Expor'!$C$7:$C$205,0))),"")</f>
        <v/>
      </c>
      <c r="N92" s="1080" t="str">
        <f>IFERROR(IF(INDEX('Coverage Indicator_Import-Expor'!S$7:S$205,MATCH($B92,'Coverage Indicator_Import-Expor'!$C$7:$C$205,0))="","",INDEX('Coverage Indicator_Import-Expor'!S$7:S$205,MATCH($B92,'Coverage Indicator_Import-Expor'!$C$7:$C$205,0))),"")</f>
        <v/>
      </c>
      <c r="O92" s="1080" t="str">
        <f>IFERROR(IF(INDEX('Coverage Indicator_Import-Expor'!T$7:T$205,MATCH($B92,'Coverage Indicator_Import-Expor'!$C$7:$C$205,0))="","",INDEX('Coverage Indicator_Import-Expor'!T$7:T$205,MATCH($B92,'Coverage Indicator_Import-Expor'!$C$7:$C$205,0))),"")</f>
        <v/>
      </c>
      <c r="P92" s="1081" t="str">
        <f>IFERROR(IF(INDEX('Coverage Indicator_Import-Expor'!U$7:U$205,MATCH($B92,'Coverage Indicator_Import-Expor'!$C$7:$C$205,0))="","",INDEX('Coverage Indicator_Import-Expor'!U$7:U$205,MATCH($B92,'Coverage Indicator_Import-Expor'!$C$7:$C$205,0))),"")</f>
        <v/>
      </c>
      <c r="Q92" s="1082"/>
      <c r="R92" s="1082"/>
      <c r="S92" s="1083" t="str">
        <f t="shared" si="16"/>
        <v/>
      </c>
      <c r="T92" s="1084"/>
      <c r="U92" s="1287" t="str">
        <f t="shared" si="17"/>
        <v xml:space="preserve"> </v>
      </c>
      <c r="V92" s="1084"/>
      <c r="W92" s="1085" t="str">
        <f t="shared" si="18"/>
        <v>No Results Reported</v>
      </c>
      <c r="X92" s="1082"/>
      <c r="Y92" s="1082"/>
      <c r="Z92" s="1083" t="str">
        <f t="shared" si="19"/>
        <v/>
      </c>
      <c r="AA92" s="1084"/>
      <c r="AB92" s="1287" t="str">
        <f t="shared" si="20"/>
        <v xml:space="preserve"> </v>
      </c>
      <c r="AC92" s="1084"/>
      <c r="AD92" s="1084"/>
      <c r="AE92" s="1085" t="str">
        <f t="shared" si="21"/>
        <v>No Results Reported</v>
      </c>
      <c r="AF92" s="1082"/>
      <c r="AG92" s="1082"/>
      <c r="AH92" s="1083" t="str">
        <f t="shared" si="22"/>
        <v/>
      </c>
      <c r="AI92" s="1287" t="str">
        <f t="shared" si="23"/>
        <v xml:space="preserve"> </v>
      </c>
      <c r="AJ92" s="1084"/>
      <c r="AK92" s="1087" t="str">
        <f t="shared" si="24"/>
        <v>No Results Reported</v>
      </c>
    </row>
    <row r="93" spans="1:37" x14ac:dyDescent="0.2">
      <c r="A93" s="777">
        <f t="shared" si="25"/>
        <v>83</v>
      </c>
      <c r="B93" s="778" t="str">
        <f t="shared" si="15"/>
        <v>Coverage83</v>
      </c>
      <c r="C93" s="1086" t="str">
        <f>IFERROR(INDEX('Coverage Indicator_Import-Expor'!$D$7:$D$205,MATCH(B93,'Coverage Indicator_Import-Expor'!$C$7:$C$205,0)),"")</f>
        <v/>
      </c>
      <c r="D93" s="1289" t="str">
        <f>IFERROR(INDEX('Coverage Indicator_Import-Expor'!$E$7:$E$205,MATCH(B93,'Coverage Indicator_Import-Expor'!$C$7:$C$205,0)),"")</f>
        <v/>
      </c>
      <c r="E93" s="1289" t="str">
        <f>IFERROR(IF(INDEX('Coverage Indicator_Import-Expor'!K$7:K$205,MATCH($B93,'Coverage Indicator_Import-Expor'!$C$7:$C$205,0))="","",INDEX('Coverage Indicator_Import-Expor'!K$7:K$205,MATCH($B93,'Coverage Indicator_Import-Expor'!$C$7:$C$205,0))),"")</f>
        <v/>
      </c>
      <c r="F93" s="1289" t="str">
        <f>IFERROR(IF(INDEX('Coverage Indicator_Import-Expor'!L$7:L$205,MATCH($B93,'Coverage Indicator_Import-Expor'!$C$7:$C$205,0))="","",INDEX('Coverage Indicator_Import-Expor'!L$7:L$205,MATCH($B93,'Coverage Indicator_Import-Expor'!$C$7:$C$205,0))),"")</f>
        <v/>
      </c>
      <c r="G93" s="1079" t="str">
        <f>IFERROR(IF(INDEX('Coverage Indicator_Import-Expor'!AR$7:AR$205,MATCH($B93,'Coverage Indicator_Import-Expor'!$C$7:$C$205,0))="","",INDEX('Coverage Indicator_Import-Expor'!AR$7:AR$205,MATCH($B93,'Coverage Indicator_Import-Expor'!$C$7:$C$205,0))),"")</f>
        <v/>
      </c>
      <c r="H93" s="1079" t="str">
        <f>IFERROR(IF(INDEX('Coverage Indicator_Import-Expor'!AS$7:AS$205,MATCH($B93,'Coverage Indicator_Import-Expor'!$C$7:$C$205,0))="","",INDEX('Coverage Indicator_Import-Expor'!AS$7:AS$205,MATCH($B93,'Coverage Indicator_Import-Expor'!$C$7:$C$205,0))),"")</f>
        <v/>
      </c>
      <c r="I93" s="1080" t="str">
        <f>IFERROR(IF(INDEX('Coverage Indicator_Import-Expor'!N$7:N$205,MATCH($B93,'Coverage Indicator_Import-Expor'!$C$7:$C$205,0))="","",INDEX('Coverage Indicator_Import-Expor'!N$7:N$205,MATCH($B93,'Coverage Indicator_Import-Expor'!$C$7:$C$205,0))),"")</f>
        <v/>
      </c>
      <c r="J93" s="1080" t="str">
        <f>IFERROR(IF(INDEX('Coverage Indicator_Import-Expor'!O$7:O$205,MATCH($B93,'Coverage Indicator_Import-Expor'!$C$7:$C$205,0))="","",INDEX('Coverage Indicator_Import-Expor'!O$7:O$205,MATCH($B93,'Coverage Indicator_Import-Expor'!$C$7:$C$205,0))),"")</f>
        <v/>
      </c>
      <c r="K93" s="1081" t="str">
        <f>IFERROR(IF(INDEX('Coverage Indicator_Import-Expor'!P$7:P$205,MATCH($B93,'Coverage Indicator_Import-Expor'!$C$7:$C$205,0))="","",INDEX('Coverage Indicator_Import-Expor'!P$7:P$205,MATCH($B93,'Coverage Indicator_Import-Expor'!$C$7:$C$205,0))),"")</f>
        <v/>
      </c>
      <c r="L93" s="1079" t="str">
        <f>IFERROR(IF(INDEX('Coverage Indicator_Import-Expor'!Q$7:Q$205,MATCH($B93,'Coverage Indicator_Import-Expor'!$C$7:$C$205,0))="","",INDEX('Coverage Indicator_Import-Expor'!Q$7:Q$205,MATCH($B93,'Coverage Indicator_Import-Expor'!$C$7:$C$205,0))),"")</f>
        <v/>
      </c>
      <c r="M93" s="1289" t="str">
        <f>IFERROR(IF(INDEX('Coverage Indicator_Import-Expor'!R$7:R$205,MATCH($B93,'Coverage Indicator_Import-Expor'!$C$7:$C$205,0))="","",INDEX('Coverage Indicator_Import-Expor'!R$7:R$205,MATCH($B93,'Coverage Indicator_Import-Expor'!$C$7:$C$205,0))),"")</f>
        <v/>
      </c>
      <c r="N93" s="1080" t="str">
        <f>IFERROR(IF(INDEX('Coverage Indicator_Import-Expor'!S$7:S$205,MATCH($B93,'Coverage Indicator_Import-Expor'!$C$7:$C$205,0))="","",INDEX('Coverage Indicator_Import-Expor'!S$7:S$205,MATCH($B93,'Coverage Indicator_Import-Expor'!$C$7:$C$205,0))),"")</f>
        <v/>
      </c>
      <c r="O93" s="1080" t="str">
        <f>IFERROR(IF(INDEX('Coverage Indicator_Import-Expor'!T$7:T$205,MATCH($B93,'Coverage Indicator_Import-Expor'!$C$7:$C$205,0))="","",INDEX('Coverage Indicator_Import-Expor'!T$7:T$205,MATCH($B93,'Coverage Indicator_Import-Expor'!$C$7:$C$205,0))),"")</f>
        <v/>
      </c>
      <c r="P93" s="1081" t="str">
        <f>IFERROR(IF(INDEX('Coverage Indicator_Import-Expor'!U$7:U$205,MATCH($B93,'Coverage Indicator_Import-Expor'!$C$7:$C$205,0))="","",INDEX('Coverage Indicator_Import-Expor'!U$7:U$205,MATCH($B93,'Coverage Indicator_Import-Expor'!$C$7:$C$205,0))),"")</f>
        <v/>
      </c>
      <c r="Q93" s="1082"/>
      <c r="R93" s="1082"/>
      <c r="S93" s="1083" t="str">
        <f t="shared" si="16"/>
        <v/>
      </c>
      <c r="T93" s="1084"/>
      <c r="U93" s="1287" t="str">
        <f t="shared" si="17"/>
        <v xml:space="preserve"> </v>
      </c>
      <c r="V93" s="1084"/>
      <c r="W93" s="1085" t="str">
        <f t="shared" si="18"/>
        <v>No Results Reported</v>
      </c>
      <c r="X93" s="1082"/>
      <c r="Y93" s="1082"/>
      <c r="Z93" s="1083" t="str">
        <f t="shared" si="19"/>
        <v/>
      </c>
      <c r="AA93" s="1084"/>
      <c r="AB93" s="1287" t="str">
        <f t="shared" si="20"/>
        <v xml:space="preserve"> </v>
      </c>
      <c r="AC93" s="1084"/>
      <c r="AD93" s="1084"/>
      <c r="AE93" s="1085" t="str">
        <f t="shared" si="21"/>
        <v>No Results Reported</v>
      </c>
      <c r="AF93" s="1082"/>
      <c r="AG93" s="1082"/>
      <c r="AH93" s="1083" t="str">
        <f t="shared" si="22"/>
        <v/>
      </c>
      <c r="AI93" s="1287" t="str">
        <f t="shared" si="23"/>
        <v xml:space="preserve"> </v>
      </c>
      <c r="AJ93" s="1084"/>
      <c r="AK93" s="1087" t="str">
        <f t="shared" si="24"/>
        <v>No Results Reported</v>
      </c>
    </row>
    <row r="94" spans="1:37" x14ac:dyDescent="0.2">
      <c r="A94" s="777">
        <f t="shared" si="25"/>
        <v>84</v>
      </c>
      <c r="B94" s="778" t="str">
        <f t="shared" si="15"/>
        <v>Coverage84</v>
      </c>
      <c r="C94" s="1086" t="str">
        <f>IFERROR(INDEX('Coverage Indicator_Import-Expor'!$D$7:$D$205,MATCH(B94,'Coverage Indicator_Import-Expor'!$C$7:$C$205,0)),"")</f>
        <v/>
      </c>
      <c r="D94" s="1289" t="str">
        <f>IFERROR(INDEX('Coverage Indicator_Import-Expor'!$E$7:$E$205,MATCH(B94,'Coverage Indicator_Import-Expor'!$C$7:$C$205,0)),"")</f>
        <v/>
      </c>
      <c r="E94" s="1289" t="str">
        <f>IFERROR(IF(INDEX('Coverage Indicator_Import-Expor'!K$7:K$205,MATCH($B94,'Coverage Indicator_Import-Expor'!$C$7:$C$205,0))="","",INDEX('Coverage Indicator_Import-Expor'!K$7:K$205,MATCH($B94,'Coverage Indicator_Import-Expor'!$C$7:$C$205,0))),"")</f>
        <v/>
      </c>
      <c r="F94" s="1289" t="str">
        <f>IFERROR(IF(INDEX('Coverage Indicator_Import-Expor'!L$7:L$205,MATCH($B94,'Coverage Indicator_Import-Expor'!$C$7:$C$205,0))="","",INDEX('Coverage Indicator_Import-Expor'!L$7:L$205,MATCH($B94,'Coverage Indicator_Import-Expor'!$C$7:$C$205,0))),"")</f>
        <v/>
      </c>
      <c r="G94" s="1079" t="str">
        <f>IFERROR(IF(INDEX('Coverage Indicator_Import-Expor'!AR$7:AR$205,MATCH($B94,'Coverage Indicator_Import-Expor'!$C$7:$C$205,0))="","",INDEX('Coverage Indicator_Import-Expor'!AR$7:AR$205,MATCH($B94,'Coverage Indicator_Import-Expor'!$C$7:$C$205,0))),"")</f>
        <v/>
      </c>
      <c r="H94" s="1079" t="str">
        <f>IFERROR(IF(INDEX('Coverage Indicator_Import-Expor'!AS$7:AS$205,MATCH($B94,'Coverage Indicator_Import-Expor'!$C$7:$C$205,0))="","",INDEX('Coverage Indicator_Import-Expor'!AS$7:AS$205,MATCH($B94,'Coverage Indicator_Import-Expor'!$C$7:$C$205,0))),"")</f>
        <v/>
      </c>
      <c r="I94" s="1080" t="str">
        <f>IFERROR(IF(INDEX('Coverage Indicator_Import-Expor'!N$7:N$205,MATCH($B94,'Coverage Indicator_Import-Expor'!$C$7:$C$205,0))="","",INDEX('Coverage Indicator_Import-Expor'!N$7:N$205,MATCH($B94,'Coverage Indicator_Import-Expor'!$C$7:$C$205,0))),"")</f>
        <v/>
      </c>
      <c r="J94" s="1080" t="str">
        <f>IFERROR(IF(INDEX('Coverage Indicator_Import-Expor'!O$7:O$205,MATCH($B94,'Coverage Indicator_Import-Expor'!$C$7:$C$205,0))="","",INDEX('Coverage Indicator_Import-Expor'!O$7:O$205,MATCH($B94,'Coverage Indicator_Import-Expor'!$C$7:$C$205,0))),"")</f>
        <v/>
      </c>
      <c r="K94" s="1081" t="str">
        <f>IFERROR(IF(INDEX('Coverage Indicator_Import-Expor'!P$7:P$205,MATCH($B94,'Coverage Indicator_Import-Expor'!$C$7:$C$205,0))="","",INDEX('Coverage Indicator_Import-Expor'!P$7:P$205,MATCH($B94,'Coverage Indicator_Import-Expor'!$C$7:$C$205,0))),"")</f>
        <v/>
      </c>
      <c r="L94" s="1079" t="str">
        <f>IFERROR(IF(INDEX('Coverage Indicator_Import-Expor'!Q$7:Q$205,MATCH($B94,'Coverage Indicator_Import-Expor'!$C$7:$C$205,0))="","",INDEX('Coverage Indicator_Import-Expor'!Q$7:Q$205,MATCH($B94,'Coverage Indicator_Import-Expor'!$C$7:$C$205,0))),"")</f>
        <v/>
      </c>
      <c r="M94" s="1289" t="str">
        <f>IFERROR(IF(INDEX('Coverage Indicator_Import-Expor'!R$7:R$205,MATCH($B94,'Coverage Indicator_Import-Expor'!$C$7:$C$205,0))="","",INDEX('Coverage Indicator_Import-Expor'!R$7:R$205,MATCH($B94,'Coverage Indicator_Import-Expor'!$C$7:$C$205,0))),"")</f>
        <v/>
      </c>
      <c r="N94" s="1080" t="str">
        <f>IFERROR(IF(INDEX('Coverage Indicator_Import-Expor'!S$7:S$205,MATCH($B94,'Coverage Indicator_Import-Expor'!$C$7:$C$205,0))="","",INDEX('Coverage Indicator_Import-Expor'!S$7:S$205,MATCH($B94,'Coverage Indicator_Import-Expor'!$C$7:$C$205,0))),"")</f>
        <v/>
      </c>
      <c r="O94" s="1080" t="str">
        <f>IFERROR(IF(INDEX('Coverage Indicator_Import-Expor'!T$7:T$205,MATCH($B94,'Coverage Indicator_Import-Expor'!$C$7:$C$205,0))="","",INDEX('Coverage Indicator_Import-Expor'!T$7:T$205,MATCH($B94,'Coverage Indicator_Import-Expor'!$C$7:$C$205,0))),"")</f>
        <v/>
      </c>
      <c r="P94" s="1081" t="str">
        <f>IFERROR(IF(INDEX('Coverage Indicator_Import-Expor'!U$7:U$205,MATCH($B94,'Coverage Indicator_Import-Expor'!$C$7:$C$205,0))="","",INDEX('Coverage Indicator_Import-Expor'!U$7:U$205,MATCH($B94,'Coverage Indicator_Import-Expor'!$C$7:$C$205,0))),"")</f>
        <v/>
      </c>
      <c r="Q94" s="1082"/>
      <c r="R94" s="1082"/>
      <c r="S94" s="1083" t="str">
        <f t="shared" si="16"/>
        <v/>
      </c>
      <c r="T94" s="1084"/>
      <c r="U94" s="1287" t="str">
        <f t="shared" si="17"/>
        <v xml:space="preserve"> </v>
      </c>
      <c r="V94" s="1084"/>
      <c r="W94" s="1085" t="str">
        <f t="shared" si="18"/>
        <v>No Results Reported</v>
      </c>
      <c r="X94" s="1082"/>
      <c r="Y94" s="1082"/>
      <c r="Z94" s="1083" t="str">
        <f t="shared" si="19"/>
        <v/>
      </c>
      <c r="AA94" s="1084"/>
      <c r="AB94" s="1287" t="str">
        <f t="shared" si="20"/>
        <v xml:space="preserve"> </v>
      </c>
      <c r="AC94" s="1084"/>
      <c r="AD94" s="1084"/>
      <c r="AE94" s="1085" t="str">
        <f t="shared" si="21"/>
        <v>No Results Reported</v>
      </c>
      <c r="AF94" s="1082"/>
      <c r="AG94" s="1082"/>
      <c r="AH94" s="1083" t="str">
        <f t="shared" si="22"/>
        <v/>
      </c>
      <c r="AI94" s="1287" t="str">
        <f t="shared" si="23"/>
        <v xml:space="preserve"> </v>
      </c>
      <c r="AJ94" s="1084"/>
      <c r="AK94" s="1087" t="str">
        <f t="shared" si="24"/>
        <v>No Results Reported</v>
      </c>
    </row>
    <row r="95" spans="1:37" x14ac:dyDescent="0.2">
      <c r="A95" s="777">
        <f t="shared" si="25"/>
        <v>85</v>
      </c>
      <c r="B95" s="778" t="str">
        <f t="shared" si="15"/>
        <v>Coverage85</v>
      </c>
      <c r="C95" s="1086" t="str">
        <f>IFERROR(INDEX('Coverage Indicator_Import-Expor'!$D$7:$D$205,MATCH(B95,'Coverage Indicator_Import-Expor'!$C$7:$C$205,0)),"")</f>
        <v/>
      </c>
      <c r="D95" s="1289" t="str">
        <f>IFERROR(INDEX('Coverage Indicator_Import-Expor'!$E$7:$E$205,MATCH(B95,'Coverage Indicator_Import-Expor'!$C$7:$C$205,0)),"")</f>
        <v/>
      </c>
      <c r="E95" s="1289" t="str">
        <f>IFERROR(IF(INDEX('Coverage Indicator_Import-Expor'!K$7:K$205,MATCH($B95,'Coverage Indicator_Import-Expor'!$C$7:$C$205,0))="","",INDEX('Coverage Indicator_Import-Expor'!K$7:K$205,MATCH($B95,'Coverage Indicator_Import-Expor'!$C$7:$C$205,0))),"")</f>
        <v/>
      </c>
      <c r="F95" s="1289" t="str">
        <f>IFERROR(IF(INDEX('Coverage Indicator_Import-Expor'!L$7:L$205,MATCH($B95,'Coverage Indicator_Import-Expor'!$C$7:$C$205,0))="","",INDEX('Coverage Indicator_Import-Expor'!L$7:L$205,MATCH($B95,'Coverage Indicator_Import-Expor'!$C$7:$C$205,0))),"")</f>
        <v/>
      </c>
      <c r="G95" s="1079" t="str">
        <f>IFERROR(IF(INDEX('Coverage Indicator_Import-Expor'!AR$7:AR$205,MATCH($B95,'Coverage Indicator_Import-Expor'!$C$7:$C$205,0))="","",INDEX('Coverage Indicator_Import-Expor'!AR$7:AR$205,MATCH($B95,'Coverage Indicator_Import-Expor'!$C$7:$C$205,0))),"")</f>
        <v/>
      </c>
      <c r="H95" s="1079" t="str">
        <f>IFERROR(IF(INDEX('Coverage Indicator_Import-Expor'!AS$7:AS$205,MATCH($B95,'Coverage Indicator_Import-Expor'!$C$7:$C$205,0))="","",INDEX('Coverage Indicator_Import-Expor'!AS$7:AS$205,MATCH($B95,'Coverage Indicator_Import-Expor'!$C$7:$C$205,0))),"")</f>
        <v/>
      </c>
      <c r="I95" s="1080" t="str">
        <f>IFERROR(IF(INDEX('Coverage Indicator_Import-Expor'!N$7:N$205,MATCH($B95,'Coverage Indicator_Import-Expor'!$C$7:$C$205,0))="","",INDEX('Coverage Indicator_Import-Expor'!N$7:N$205,MATCH($B95,'Coverage Indicator_Import-Expor'!$C$7:$C$205,0))),"")</f>
        <v/>
      </c>
      <c r="J95" s="1080" t="str">
        <f>IFERROR(IF(INDEX('Coverage Indicator_Import-Expor'!O$7:O$205,MATCH($B95,'Coverage Indicator_Import-Expor'!$C$7:$C$205,0))="","",INDEX('Coverage Indicator_Import-Expor'!O$7:O$205,MATCH($B95,'Coverage Indicator_Import-Expor'!$C$7:$C$205,0))),"")</f>
        <v/>
      </c>
      <c r="K95" s="1081" t="str">
        <f>IFERROR(IF(INDEX('Coverage Indicator_Import-Expor'!P$7:P$205,MATCH($B95,'Coverage Indicator_Import-Expor'!$C$7:$C$205,0))="","",INDEX('Coverage Indicator_Import-Expor'!P$7:P$205,MATCH($B95,'Coverage Indicator_Import-Expor'!$C$7:$C$205,0))),"")</f>
        <v/>
      </c>
      <c r="L95" s="1079" t="str">
        <f>IFERROR(IF(INDEX('Coverage Indicator_Import-Expor'!Q$7:Q$205,MATCH($B95,'Coverage Indicator_Import-Expor'!$C$7:$C$205,0))="","",INDEX('Coverage Indicator_Import-Expor'!Q$7:Q$205,MATCH($B95,'Coverage Indicator_Import-Expor'!$C$7:$C$205,0))),"")</f>
        <v/>
      </c>
      <c r="M95" s="1289" t="str">
        <f>IFERROR(IF(INDEX('Coverage Indicator_Import-Expor'!R$7:R$205,MATCH($B95,'Coverage Indicator_Import-Expor'!$C$7:$C$205,0))="","",INDEX('Coverage Indicator_Import-Expor'!R$7:R$205,MATCH($B95,'Coverage Indicator_Import-Expor'!$C$7:$C$205,0))),"")</f>
        <v/>
      </c>
      <c r="N95" s="1080" t="str">
        <f>IFERROR(IF(INDEX('Coverage Indicator_Import-Expor'!S$7:S$205,MATCH($B95,'Coverage Indicator_Import-Expor'!$C$7:$C$205,0))="","",INDEX('Coverage Indicator_Import-Expor'!S$7:S$205,MATCH($B95,'Coverage Indicator_Import-Expor'!$C$7:$C$205,0))),"")</f>
        <v/>
      </c>
      <c r="O95" s="1080" t="str">
        <f>IFERROR(IF(INDEX('Coverage Indicator_Import-Expor'!T$7:T$205,MATCH($B95,'Coverage Indicator_Import-Expor'!$C$7:$C$205,0))="","",INDEX('Coverage Indicator_Import-Expor'!T$7:T$205,MATCH($B95,'Coverage Indicator_Import-Expor'!$C$7:$C$205,0))),"")</f>
        <v/>
      </c>
      <c r="P95" s="1081" t="str">
        <f>IFERROR(IF(INDEX('Coverage Indicator_Import-Expor'!U$7:U$205,MATCH($B95,'Coverage Indicator_Import-Expor'!$C$7:$C$205,0))="","",INDEX('Coverage Indicator_Import-Expor'!U$7:U$205,MATCH($B95,'Coverage Indicator_Import-Expor'!$C$7:$C$205,0))),"")</f>
        <v/>
      </c>
      <c r="Q95" s="1082"/>
      <c r="R95" s="1082"/>
      <c r="S95" s="1083" t="str">
        <f t="shared" si="16"/>
        <v/>
      </c>
      <c r="T95" s="1084"/>
      <c r="U95" s="1287" t="str">
        <f t="shared" si="17"/>
        <v xml:space="preserve"> </v>
      </c>
      <c r="V95" s="1084"/>
      <c r="W95" s="1085" t="str">
        <f t="shared" si="18"/>
        <v>No Results Reported</v>
      </c>
      <c r="X95" s="1082"/>
      <c r="Y95" s="1082"/>
      <c r="Z95" s="1083" t="str">
        <f t="shared" si="19"/>
        <v/>
      </c>
      <c r="AA95" s="1084"/>
      <c r="AB95" s="1287" t="str">
        <f t="shared" si="20"/>
        <v xml:space="preserve"> </v>
      </c>
      <c r="AC95" s="1084"/>
      <c r="AD95" s="1084"/>
      <c r="AE95" s="1085" t="str">
        <f t="shared" si="21"/>
        <v>No Results Reported</v>
      </c>
      <c r="AF95" s="1082"/>
      <c r="AG95" s="1082"/>
      <c r="AH95" s="1083" t="str">
        <f t="shared" si="22"/>
        <v/>
      </c>
      <c r="AI95" s="1287" t="str">
        <f t="shared" si="23"/>
        <v xml:space="preserve"> </v>
      </c>
      <c r="AJ95" s="1084"/>
      <c r="AK95" s="1087" t="str">
        <f t="shared" si="24"/>
        <v>No Results Reported</v>
      </c>
    </row>
    <row r="96" spans="1:37" x14ac:dyDescent="0.2">
      <c r="A96" s="777">
        <f t="shared" si="25"/>
        <v>86</v>
      </c>
      <c r="B96" s="778" t="str">
        <f t="shared" si="15"/>
        <v>Coverage86</v>
      </c>
      <c r="C96" s="1086" t="str">
        <f>IFERROR(INDEX('Coverage Indicator_Import-Expor'!$D$7:$D$205,MATCH(B96,'Coverage Indicator_Import-Expor'!$C$7:$C$205,0)),"")</f>
        <v/>
      </c>
      <c r="D96" s="1289" t="str">
        <f>IFERROR(INDEX('Coverage Indicator_Import-Expor'!$E$7:$E$205,MATCH(B96,'Coverage Indicator_Import-Expor'!$C$7:$C$205,0)),"")</f>
        <v/>
      </c>
      <c r="E96" s="1289" t="str">
        <f>IFERROR(IF(INDEX('Coverage Indicator_Import-Expor'!K$7:K$205,MATCH($B96,'Coverage Indicator_Import-Expor'!$C$7:$C$205,0))="","",INDEX('Coverage Indicator_Import-Expor'!K$7:K$205,MATCH($B96,'Coverage Indicator_Import-Expor'!$C$7:$C$205,0))),"")</f>
        <v/>
      </c>
      <c r="F96" s="1289" t="str">
        <f>IFERROR(IF(INDEX('Coverage Indicator_Import-Expor'!L$7:L$205,MATCH($B96,'Coverage Indicator_Import-Expor'!$C$7:$C$205,0))="","",INDEX('Coverage Indicator_Import-Expor'!L$7:L$205,MATCH($B96,'Coverage Indicator_Import-Expor'!$C$7:$C$205,0))),"")</f>
        <v/>
      </c>
      <c r="G96" s="1079" t="str">
        <f>IFERROR(IF(INDEX('Coverage Indicator_Import-Expor'!AR$7:AR$205,MATCH($B96,'Coverage Indicator_Import-Expor'!$C$7:$C$205,0))="","",INDEX('Coverage Indicator_Import-Expor'!AR$7:AR$205,MATCH($B96,'Coverage Indicator_Import-Expor'!$C$7:$C$205,0))),"")</f>
        <v/>
      </c>
      <c r="H96" s="1079" t="str">
        <f>IFERROR(IF(INDEX('Coverage Indicator_Import-Expor'!AS$7:AS$205,MATCH($B96,'Coverage Indicator_Import-Expor'!$C$7:$C$205,0))="","",INDEX('Coverage Indicator_Import-Expor'!AS$7:AS$205,MATCH($B96,'Coverage Indicator_Import-Expor'!$C$7:$C$205,0))),"")</f>
        <v/>
      </c>
      <c r="I96" s="1080" t="str">
        <f>IFERROR(IF(INDEX('Coverage Indicator_Import-Expor'!N$7:N$205,MATCH($B96,'Coverage Indicator_Import-Expor'!$C$7:$C$205,0))="","",INDEX('Coverage Indicator_Import-Expor'!N$7:N$205,MATCH($B96,'Coverage Indicator_Import-Expor'!$C$7:$C$205,0))),"")</f>
        <v/>
      </c>
      <c r="J96" s="1080" t="str">
        <f>IFERROR(IF(INDEX('Coverage Indicator_Import-Expor'!O$7:O$205,MATCH($B96,'Coverage Indicator_Import-Expor'!$C$7:$C$205,0))="","",INDEX('Coverage Indicator_Import-Expor'!O$7:O$205,MATCH($B96,'Coverage Indicator_Import-Expor'!$C$7:$C$205,0))),"")</f>
        <v/>
      </c>
      <c r="K96" s="1081" t="str">
        <f>IFERROR(IF(INDEX('Coverage Indicator_Import-Expor'!P$7:P$205,MATCH($B96,'Coverage Indicator_Import-Expor'!$C$7:$C$205,0))="","",INDEX('Coverage Indicator_Import-Expor'!P$7:P$205,MATCH($B96,'Coverage Indicator_Import-Expor'!$C$7:$C$205,0))),"")</f>
        <v/>
      </c>
      <c r="L96" s="1079" t="str">
        <f>IFERROR(IF(INDEX('Coverage Indicator_Import-Expor'!Q$7:Q$205,MATCH($B96,'Coverage Indicator_Import-Expor'!$C$7:$C$205,0))="","",INDEX('Coverage Indicator_Import-Expor'!Q$7:Q$205,MATCH($B96,'Coverage Indicator_Import-Expor'!$C$7:$C$205,0))),"")</f>
        <v/>
      </c>
      <c r="M96" s="1289" t="str">
        <f>IFERROR(IF(INDEX('Coverage Indicator_Import-Expor'!R$7:R$205,MATCH($B96,'Coverage Indicator_Import-Expor'!$C$7:$C$205,0))="","",INDEX('Coverage Indicator_Import-Expor'!R$7:R$205,MATCH($B96,'Coverage Indicator_Import-Expor'!$C$7:$C$205,0))),"")</f>
        <v/>
      </c>
      <c r="N96" s="1080" t="str">
        <f>IFERROR(IF(INDEX('Coverage Indicator_Import-Expor'!S$7:S$205,MATCH($B96,'Coverage Indicator_Import-Expor'!$C$7:$C$205,0))="","",INDEX('Coverage Indicator_Import-Expor'!S$7:S$205,MATCH($B96,'Coverage Indicator_Import-Expor'!$C$7:$C$205,0))),"")</f>
        <v/>
      </c>
      <c r="O96" s="1080" t="str">
        <f>IFERROR(IF(INDEX('Coverage Indicator_Import-Expor'!T$7:T$205,MATCH($B96,'Coverage Indicator_Import-Expor'!$C$7:$C$205,0))="","",INDEX('Coverage Indicator_Import-Expor'!T$7:T$205,MATCH($B96,'Coverage Indicator_Import-Expor'!$C$7:$C$205,0))),"")</f>
        <v/>
      </c>
      <c r="P96" s="1081" t="str">
        <f>IFERROR(IF(INDEX('Coverage Indicator_Import-Expor'!U$7:U$205,MATCH($B96,'Coverage Indicator_Import-Expor'!$C$7:$C$205,0))="","",INDEX('Coverage Indicator_Import-Expor'!U$7:U$205,MATCH($B96,'Coverage Indicator_Import-Expor'!$C$7:$C$205,0))),"")</f>
        <v/>
      </c>
      <c r="Q96" s="1082"/>
      <c r="R96" s="1082"/>
      <c r="S96" s="1083" t="str">
        <f t="shared" si="16"/>
        <v/>
      </c>
      <c r="T96" s="1084"/>
      <c r="U96" s="1287" t="str">
        <f t="shared" si="17"/>
        <v xml:space="preserve"> </v>
      </c>
      <c r="V96" s="1084"/>
      <c r="W96" s="1085" t="str">
        <f t="shared" si="18"/>
        <v>No Results Reported</v>
      </c>
      <c r="X96" s="1082"/>
      <c r="Y96" s="1082"/>
      <c r="Z96" s="1083" t="str">
        <f t="shared" si="19"/>
        <v/>
      </c>
      <c r="AA96" s="1084"/>
      <c r="AB96" s="1287" t="str">
        <f t="shared" si="20"/>
        <v xml:space="preserve"> </v>
      </c>
      <c r="AC96" s="1084"/>
      <c r="AD96" s="1084"/>
      <c r="AE96" s="1085" t="str">
        <f t="shared" si="21"/>
        <v>No Results Reported</v>
      </c>
      <c r="AF96" s="1082"/>
      <c r="AG96" s="1082"/>
      <c r="AH96" s="1083" t="str">
        <f t="shared" si="22"/>
        <v/>
      </c>
      <c r="AI96" s="1287" t="str">
        <f t="shared" si="23"/>
        <v xml:space="preserve"> </v>
      </c>
      <c r="AJ96" s="1084"/>
      <c r="AK96" s="1087" t="str">
        <f t="shared" si="24"/>
        <v>No Results Reported</v>
      </c>
    </row>
    <row r="97" spans="1:37" x14ac:dyDescent="0.2">
      <c r="A97" s="777">
        <f t="shared" si="25"/>
        <v>87</v>
      </c>
      <c r="B97" s="778" t="str">
        <f t="shared" si="15"/>
        <v>Coverage87</v>
      </c>
      <c r="C97" s="1086" t="str">
        <f>IFERROR(INDEX('Coverage Indicator_Import-Expor'!$D$7:$D$205,MATCH(B97,'Coverage Indicator_Import-Expor'!$C$7:$C$205,0)),"")</f>
        <v/>
      </c>
      <c r="D97" s="1289" t="str">
        <f>IFERROR(INDEX('Coverage Indicator_Import-Expor'!$E$7:$E$205,MATCH(B97,'Coverage Indicator_Import-Expor'!$C$7:$C$205,0)),"")</f>
        <v/>
      </c>
      <c r="E97" s="1289" t="str">
        <f>IFERROR(IF(INDEX('Coverage Indicator_Import-Expor'!K$7:K$205,MATCH($B97,'Coverage Indicator_Import-Expor'!$C$7:$C$205,0))="","",INDEX('Coverage Indicator_Import-Expor'!K$7:K$205,MATCH($B97,'Coverage Indicator_Import-Expor'!$C$7:$C$205,0))),"")</f>
        <v/>
      </c>
      <c r="F97" s="1289" t="str">
        <f>IFERROR(IF(INDEX('Coverage Indicator_Import-Expor'!L$7:L$205,MATCH($B97,'Coverage Indicator_Import-Expor'!$C$7:$C$205,0))="","",INDEX('Coverage Indicator_Import-Expor'!L$7:L$205,MATCH($B97,'Coverage Indicator_Import-Expor'!$C$7:$C$205,0))),"")</f>
        <v/>
      </c>
      <c r="G97" s="1079" t="str">
        <f>IFERROR(IF(INDEX('Coverage Indicator_Import-Expor'!AR$7:AR$205,MATCH($B97,'Coverage Indicator_Import-Expor'!$C$7:$C$205,0))="","",INDEX('Coverage Indicator_Import-Expor'!AR$7:AR$205,MATCH($B97,'Coverage Indicator_Import-Expor'!$C$7:$C$205,0))),"")</f>
        <v/>
      </c>
      <c r="H97" s="1079" t="str">
        <f>IFERROR(IF(INDEX('Coverage Indicator_Import-Expor'!AS$7:AS$205,MATCH($B97,'Coverage Indicator_Import-Expor'!$C$7:$C$205,0))="","",INDEX('Coverage Indicator_Import-Expor'!AS$7:AS$205,MATCH($B97,'Coverage Indicator_Import-Expor'!$C$7:$C$205,0))),"")</f>
        <v/>
      </c>
      <c r="I97" s="1080" t="str">
        <f>IFERROR(IF(INDEX('Coverage Indicator_Import-Expor'!N$7:N$205,MATCH($B97,'Coverage Indicator_Import-Expor'!$C$7:$C$205,0))="","",INDEX('Coverage Indicator_Import-Expor'!N$7:N$205,MATCH($B97,'Coverage Indicator_Import-Expor'!$C$7:$C$205,0))),"")</f>
        <v/>
      </c>
      <c r="J97" s="1080" t="str">
        <f>IFERROR(IF(INDEX('Coverage Indicator_Import-Expor'!O$7:O$205,MATCH($B97,'Coverage Indicator_Import-Expor'!$C$7:$C$205,0))="","",INDEX('Coverage Indicator_Import-Expor'!O$7:O$205,MATCH($B97,'Coverage Indicator_Import-Expor'!$C$7:$C$205,0))),"")</f>
        <v/>
      </c>
      <c r="K97" s="1081" t="str">
        <f>IFERROR(IF(INDEX('Coverage Indicator_Import-Expor'!P$7:P$205,MATCH($B97,'Coverage Indicator_Import-Expor'!$C$7:$C$205,0))="","",INDEX('Coverage Indicator_Import-Expor'!P$7:P$205,MATCH($B97,'Coverage Indicator_Import-Expor'!$C$7:$C$205,0))),"")</f>
        <v/>
      </c>
      <c r="L97" s="1079" t="str">
        <f>IFERROR(IF(INDEX('Coverage Indicator_Import-Expor'!Q$7:Q$205,MATCH($B97,'Coverage Indicator_Import-Expor'!$C$7:$C$205,0))="","",INDEX('Coverage Indicator_Import-Expor'!Q$7:Q$205,MATCH($B97,'Coverage Indicator_Import-Expor'!$C$7:$C$205,0))),"")</f>
        <v/>
      </c>
      <c r="M97" s="1289" t="str">
        <f>IFERROR(IF(INDEX('Coverage Indicator_Import-Expor'!R$7:R$205,MATCH($B97,'Coverage Indicator_Import-Expor'!$C$7:$C$205,0))="","",INDEX('Coverage Indicator_Import-Expor'!R$7:R$205,MATCH($B97,'Coverage Indicator_Import-Expor'!$C$7:$C$205,0))),"")</f>
        <v/>
      </c>
      <c r="N97" s="1080" t="str">
        <f>IFERROR(IF(INDEX('Coverage Indicator_Import-Expor'!S$7:S$205,MATCH($B97,'Coverage Indicator_Import-Expor'!$C$7:$C$205,0))="","",INDEX('Coverage Indicator_Import-Expor'!S$7:S$205,MATCH($B97,'Coverage Indicator_Import-Expor'!$C$7:$C$205,0))),"")</f>
        <v/>
      </c>
      <c r="O97" s="1080" t="str">
        <f>IFERROR(IF(INDEX('Coverage Indicator_Import-Expor'!T$7:T$205,MATCH($B97,'Coverage Indicator_Import-Expor'!$C$7:$C$205,0))="","",INDEX('Coverage Indicator_Import-Expor'!T$7:T$205,MATCH($B97,'Coverage Indicator_Import-Expor'!$C$7:$C$205,0))),"")</f>
        <v/>
      </c>
      <c r="P97" s="1081" t="str">
        <f>IFERROR(IF(INDEX('Coverage Indicator_Import-Expor'!U$7:U$205,MATCH($B97,'Coverage Indicator_Import-Expor'!$C$7:$C$205,0))="","",INDEX('Coverage Indicator_Import-Expor'!U$7:U$205,MATCH($B97,'Coverage Indicator_Import-Expor'!$C$7:$C$205,0))),"")</f>
        <v/>
      </c>
      <c r="Q97" s="1082"/>
      <c r="R97" s="1082"/>
      <c r="S97" s="1083" t="str">
        <f t="shared" si="16"/>
        <v/>
      </c>
      <c r="T97" s="1084"/>
      <c r="U97" s="1287" t="str">
        <f t="shared" si="17"/>
        <v xml:space="preserve"> </v>
      </c>
      <c r="V97" s="1084"/>
      <c r="W97" s="1085" t="str">
        <f t="shared" si="18"/>
        <v>No Results Reported</v>
      </c>
      <c r="X97" s="1082"/>
      <c r="Y97" s="1082"/>
      <c r="Z97" s="1083" t="str">
        <f t="shared" si="19"/>
        <v/>
      </c>
      <c r="AA97" s="1084"/>
      <c r="AB97" s="1287" t="str">
        <f t="shared" si="20"/>
        <v xml:space="preserve"> </v>
      </c>
      <c r="AC97" s="1084"/>
      <c r="AD97" s="1084"/>
      <c r="AE97" s="1085" t="str">
        <f t="shared" si="21"/>
        <v>No Results Reported</v>
      </c>
      <c r="AF97" s="1082"/>
      <c r="AG97" s="1082"/>
      <c r="AH97" s="1083" t="str">
        <f t="shared" si="22"/>
        <v/>
      </c>
      <c r="AI97" s="1287" t="str">
        <f t="shared" si="23"/>
        <v xml:space="preserve"> </v>
      </c>
      <c r="AJ97" s="1084"/>
      <c r="AK97" s="1087" t="str">
        <f t="shared" si="24"/>
        <v>No Results Reported</v>
      </c>
    </row>
    <row r="98" spans="1:37" x14ac:dyDescent="0.2">
      <c r="A98" s="777">
        <f t="shared" si="25"/>
        <v>88</v>
      </c>
      <c r="B98" s="778" t="str">
        <f t="shared" si="15"/>
        <v>Coverage88</v>
      </c>
      <c r="C98" s="1086" t="str">
        <f>IFERROR(INDEX('Coverage Indicator_Import-Expor'!$D$7:$D$205,MATCH(B98,'Coverage Indicator_Import-Expor'!$C$7:$C$205,0)),"")</f>
        <v/>
      </c>
      <c r="D98" s="1289" t="str">
        <f>IFERROR(INDEX('Coverage Indicator_Import-Expor'!$E$7:$E$205,MATCH(B98,'Coverage Indicator_Import-Expor'!$C$7:$C$205,0)),"")</f>
        <v/>
      </c>
      <c r="E98" s="1289" t="str">
        <f>IFERROR(IF(INDEX('Coverage Indicator_Import-Expor'!K$7:K$205,MATCH($B98,'Coverage Indicator_Import-Expor'!$C$7:$C$205,0))="","",INDEX('Coverage Indicator_Import-Expor'!K$7:K$205,MATCH($B98,'Coverage Indicator_Import-Expor'!$C$7:$C$205,0))),"")</f>
        <v/>
      </c>
      <c r="F98" s="1289" t="str">
        <f>IFERROR(IF(INDEX('Coverage Indicator_Import-Expor'!L$7:L$205,MATCH($B98,'Coverage Indicator_Import-Expor'!$C$7:$C$205,0))="","",INDEX('Coverage Indicator_Import-Expor'!L$7:L$205,MATCH($B98,'Coverage Indicator_Import-Expor'!$C$7:$C$205,0))),"")</f>
        <v/>
      </c>
      <c r="G98" s="1079" t="str">
        <f>IFERROR(IF(INDEX('Coverage Indicator_Import-Expor'!AR$7:AR$205,MATCH($B98,'Coverage Indicator_Import-Expor'!$C$7:$C$205,0))="","",INDEX('Coverage Indicator_Import-Expor'!AR$7:AR$205,MATCH($B98,'Coverage Indicator_Import-Expor'!$C$7:$C$205,0))),"")</f>
        <v/>
      </c>
      <c r="H98" s="1079" t="str">
        <f>IFERROR(IF(INDEX('Coverage Indicator_Import-Expor'!AS$7:AS$205,MATCH($B98,'Coverage Indicator_Import-Expor'!$C$7:$C$205,0))="","",INDEX('Coverage Indicator_Import-Expor'!AS$7:AS$205,MATCH($B98,'Coverage Indicator_Import-Expor'!$C$7:$C$205,0))),"")</f>
        <v/>
      </c>
      <c r="I98" s="1080" t="str">
        <f>IFERROR(IF(INDEX('Coverage Indicator_Import-Expor'!N$7:N$205,MATCH($B98,'Coverage Indicator_Import-Expor'!$C$7:$C$205,0))="","",INDEX('Coverage Indicator_Import-Expor'!N$7:N$205,MATCH($B98,'Coverage Indicator_Import-Expor'!$C$7:$C$205,0))),"")</f>
        <v/>
      </c>
      <c r="J98" s="1080" t="str">
        <f>IFERROR(IF(INDEX('Coverage Indicator_Import-Expor'!O$7:O$205,MATCH($B98,'Coverage Indicator_Import-Expor'!$C$7:$C$205,0))="","",INDEX('Coverage Indicator_Import-Expor'!O$7:O$205,MATCH($B98,'Coverage Indicator_Import-Expor'!$C$7:$C$205,0))),"")</f>
        <v/>
      </c>
      <c r="K98" s="1081" t="str">
        <f>IFERROR(IF(INDEX('Coverage Indicator_Import-Expor'!P$7:P$205,MATCH($B98,'Coverage Indicator_Import-Expor'!$C$7:$C$205,0))="","",INDEX('Coverage Indicator_Import-Expor'!P$7:P$205,MATCH($B98,'Coverage Indicator_Import-Expor'!$C$7:$C$205,0))),"")</f>
        <v/>
      </c>
      <c r="L98" s="1079" t="str">
        <f>IFERROR(IF(INDEX('Coverage Indicator_Import-Expor'!Q$7:Q$205,MATCH($B98,'Coverage Indicator_Import-Expor'!$C$7:$C$205,0))="","",INDEX('Coverage Indicator_Import-Expor'!Q$7:Q$205,MATCH($B98,'Coverage Indicator_Import-Expor'!$C$7:$C$205,0))),"")</f>
        <v/>
      </c>
      <c r="M98" s="1289" t="str">
        <f>IFERROR(IF(INDEX('Coverage Indicator_Import-Expor'!R$7:R$205,MATCH($B98,'Coverage Indicator_Import-Expor'!$C$7:$C$205,0))="","",INDEX('Coverage Indicator_Import-Expor'!R$7:R$205,MATCH($B98,'Coverage Indicator_Import-Expor'!$C$7:$C$205,0))),"")</f>
        <v/>
      </c>
      <c r="N98" s="1080" t="str">
        <f>IFERROR(IF(INDEX('Coverage Indicator_Import-Expor'!S$7:S$205,MATCH($B98,'Coverage Indicator_Import-Expor'!$C$7:$C$205,0))="","",INDEX('Coverage Indicator_Import-Expor'!S$7:S$205,MATCH($B98,'Coverage Indicator_Import-Expor'!$C$7:$C$205,0))),"")</f>
        <v/>
      </c>
      <c r="O98" s="1080" t="str">
        <f>IFERROR(IF(INDEX('Coverage Indicator_Import-Expor'!T$7:T$205,MATCH($B98,'Coverage Indicator_Import-Expor'!$C$7:$C$205,0))="","",INDEX('Coverage Indicator_Import-Expor'!T$7:T$205,MATCH($B98,'Coverage Indicator_Import-Expor'!$C$7:$C$205,0))),"")</f>
        <v/>
      </c>
      <c r="P98" s="1081" t="str">
        <f>IFERROR(IF(INDEX('Coverage Indicator_Import-Expor'!U$7:U$205,MATCH($B98,'Coverage Indicator_Import-Expor'!$C$7:$C$205,0))="","",INDEX('Coverage Indicator_Import-Expor'!U$7:U$205,MATCH($B98,'Coverage Indicator_Import-Expor'!$C$7:$C$205,0))),"")</f>
        <v/>
      </c>
      <c r="Q98" s="1082"/>
      <c r="R98" s="1082"/>
      <c r="S98" s="1083" t="str">
        <f t="shared" si="16"/>
        <v/>
      </c>
      <c r="T98" s="1084"/>
      <c r="U98" s="1287" t="str">
        <f t="shared" si="17"/>
        <v xml:space="preserve"> </v>
      </c>
      <c r="V98" s="1084"/>
      <c r="W98" s="1085" t="str">
        <f t="shared" si="18"/>
        <v>No Results Reported</v>
      </c>
      <c r="X98" s="1082"/>
      <c r="Y98" s="1082"/>
      <c r="Z98" s="1083" t="str">
        <f t="shared" si="19"/>
        <v/>
      </c>
      <c r="AA98" s="1084"/>
      <c r="AB98" s="1287" t="str">
        <f t="shared" si="20"/>
        <v xml:space="preserve"> </v>
      </c>
      <c r="AC98" s="1084"/>
      <c r="AD98" s="1084"/>
      <c r="AE98" s="1085" t="str">
        <f t="shared" si="21"/>
        <v>No Results Reported</v>
      </c>
      <c r="AF98" s="1082"/>
      <c r="AG98" s="1082"/>
      <c r="AH98" s="1083" t="str">
        <f t="shared" si="22"/>
        <v/>
      </c>
      <c r="AI98" s="1287" t="str">
        <f t="shared" si="23"/>
        <v xml:space="preserve"> </v>
      </c>
      <c r="AJ98" s="1084"/>
      <c r="AK98" s="1087" t="str">
        <f t="shared" si="24"/>
        <v>No Results Reported</v>
      </c>
    </row>
    <row r="99" spans="1:37" x14ac:dyDescent="0.2">
      <c r="A99" s="777">
        <f t="shared" si="25"/>
        <v>89</v>
      </c>
      <c r="B99" s="778" t="str">
        <f t="shared" si="15"/>
        <v>Coverage89</v>
      </c>
      <c r="C99" s="1086" t="str">
        <f>IFERROR(INDEX('Coverage Indicator_Import-Expor'!$D$7:$D$205,MATCH(B99,'Coverage Indicator_Import-Expor'!$C$7:$C$205,0)),"")</f>
        <v/>
      </c>
      <c r="D99" s="1289" t="str">
        <f>IFERROR(INDEX('Coverage Indicator_Import-Expor'!$E$7:$E$205,MATCH(B99,'Coverage Indicator_Import-Expor'!$C$7:$C$205,0)),"")</f>
        <v/>
      </c>
      <c r="E99" s="1289" t="str">
        <f>IFERROR(IF(INDEX('Coverage Indicator_Import-Expor'!K$7:K$205,MATCH($B99,'Coverage Indicator_Import-Expor'!$C$7:$C$205,0))="","",INDEX('Coverage Indicator_Import-Expor'!K$7:K$205,MATCH($B99,'Coverage Indicator_Import-Expor'!$C$7:$C$205,0))),"")</f>
        <v/>
      </c>
      <c r="F99" s="1289" t="str">
        <f>IFERROR(IF(INDEX('Coverage Indicator_Import-Expor'!L$7:L$205,MATCH($B99,'Coverage Indicator_Import-Expor'!$C$7:$C$205,0))="","",INDEX('Coverage Indicator_Import-Expor'!L$7:L$205,MATCH($B99,'Coverage Indicator_Import-Expor'!$C$7:$C$205,0))),"")</f>
        <v/>
      </c>
      <c r="G99" s="1079" t="str">
        <f>IFERROR(IF(INDEX('Coverage Indicator_Import-Expor'!AR$7:AR$205,MATCH($B99,'Coverage Indicator_Import-Expor'!$C$7:$C$205,0))="","",INDEX('Coverage Indicator_Import-Expor'!AR$7:AR$205,MATCH($B99,'Coverage Indicator_Import-Expor'!$C$7:$C$205,0))),"")</f>
        <v/>
      </c>
      <c r="H99" s="1079" t="str">
        <f>IFERROR(IF(INDEX('Coverage Indicator_Import-Expor'!AS$7:AS$205,MATCH($B99,'Coverage Indicator_Import-Expor'!$C$7:$C$205,0))="","",INDEX('Coverage Indicator_Import-Expor'!AS$7:AS$205,MATCH($B99,'Coverage Indicator_Import-Expor'!$C$7:$C$205,0))),"")</f>
        <v/>
      </c>
      <c r="I99" s="1080" t="str">
        <f>IFERROR(IF(INDEX('Coverage Indicator_Import-Expor'!N$7:N$205,MATCH($B99,'Coverage Indicator_Import-Expor'!$C$7:$C$205,0))="","",INDEX('Coverage Indicator_Import-Expor'!N$7:N$205,MATCH($B99,'Coverage Indicator_Import-Expor'!$C$7:$C$205,0))),"")</f>
        <v/>
      </c>
      <c r="J99" s="1080" t="str">
        <f>IFERROR(IF(INDEX('Coverage Indicator_Import-Expor'!O$7:O$205,MATCH($B99,'Coverage Indicator_Import-Expor'!$C$7:$C$205,0))="","",INDEX('Coverage Indicator_Import-Expor'!O$7:O$205,MATCH($B99,'Coverage Indicator_Import-Expor'!$C$7:$C$205,0))),"")</f>
        <v/>
      </c>
      <c r="K99" s="1081" t="str">
        <f>IFERROR(IF(INDEX('Coverage Indicator_Import-Expor'!P$7:P$205,MATCH($B99,'Coverage Indicator_Import-Expor'!$C$7:$C$205,0))="","",INDEX('Coverage Indicator_Import-Expor'!P$7:P$205,MATCH($B99,'Coverage Indicator_Import-Expor'!$C$7:$C$205,0))),"")</f>
        <v/>
      </c>
      <c r="L99" s="1079" t="str">
        <f>IFERROR(IF(INDEX('Coverage Indicator_Import-Expor'!Q$7:Q$205,MATCH($B99,'Coverage Indicator_Import-Expor'!$C$7:$C$205,0))="","",INDEX('Coverage Indicator_Import-Expor'!Q$7:Q$205,MATCH($B99,'Coverage Indicator_Import-Expor'!$C$7:$C$205,0))),"")</f>
        <v/>
      </c>
      <c r="M99" s="1289" t="str">
        <f>IFERROR(IF(INDEX('Coverage Indicator_Import-Expor'!R$7:R$205,MATCH($B99,'Coverage Indicator_Import-Expor'!$C$7:$C$205,0))="","",INDEX('Coverage Indicator_Import-Expor'!R$7:R$205,MATCH($B99,'Coverage Indicator_Import-Expor'!$C$7:$C$205,0))),"")</f>
        <v/>
      </c>
      <c r="N99" s="1080" t="str">
        <f>IFERROR(IF(INDEX('Coverage Indicator_Import-Expor'!S$7:S$205,MATCH($B99,'Coverage Indicator_Import-Expor'!$C$7:$C$205,0))="","",INDEX('Coverage Indicator_Import-Expor'!S$7:S$205,MATCH($B99,'Coverage Indicator_Import-Expor'!$C$7:$C$205,0))),"")</f>
        <v/>
      </c>
      <c r="O99" s="1080" t="str">
        <f>IFERROR(IF(INDEX('Coverage Indicator_Import-Expor'!T$7:T$205,MATCH($B99,'Coverage Indicator_Import-Expor'!$C$7:$C$205,0))="","",INDEX('Coverage Indicator_Import-Expor'!T$7:T$205,MATCH($B99,'Coverage Indicator_Import-Expor'!$C$7:$C$205,0))),"")</f>
        <v/>
      </c>
      <c r="P99" s="1081" t="str">
        <f>IFERROR(IF(INDEX('Coverage Indicator_Import-Expor'!U$7:U$205,MATCH($B99,'Coverage Indicator_Import-Expor'!$C$7:$C$205,0))="","",INDEX('Coverage Indicator_Import-Expor'!U$7:U$205,MATCH($B99,'Coverage Indicator_Import-Expor'!$C$7:$C$205,0))),"")</f>
        <v/>
      </c>
      <c r="Q99" s="1082"/>
      <c r="R99" s="1082"/>
      <c r="S99" s="1083" t="str">
        <f t="shared" si="16"/>
        <v/>
      </c>
      <c r="T99" s="1084"/>
      <c r="U99" s="1287" t="str">
        <f t="shared" si="17"/>
        <v xml:space="preserve"> </v>
      </c>
      <c r="V99" s="1084"/>
      <c r="W99" s="1085" t="str">
        <f t="shared" si="18"/>
        <v>No Results Reported</v>
      </c>
      <c r="X99" s="1082"/>
      <c r="Y99" s="1082"/>
      <c r="Z99" s="1083" t="str">
        <f t="shared" si="19"/>
        <v/>
      </c>
      <c r="AA99" s="1084"/>
      <c r="AB99" s="1287" t="str">
        <f t="shared" si="20"/>
        <v xml:space="preserve"> </v>
      </c>
      <c r="AC99" s="1084"/>
      <c r="AD99" s="1084"/>
      <c r="AE99" s="1085" t="str">
        <f t="shared" si="21"/>
        <v>No Results Reported</v>
      </c>
      <c r="AF99" s="1082"/>
      <c r="AG99" s="1082"/>
      <c r="AH99" s="1083" t="str">
        <f t="shared" si="22"/>
        <v/>
      </c>
      <c r="AI99" s="1287" t="str">
        <f t="shared" si="23"/>
        <v xml:space="preserve"> </v>
      </c>
      <c r="AJ99" s="1084"/>
      <c r="AK99" s="1087" t="str">
        <f t="shared" si="24"/>
        <v>No Results Reported</v>
      </c>
    </row>
    <row r="100" spans="1:37" ht="15.75" thickBot="1" x14ac:dyDescent="0.25">
      <c r="A100" s="777">
        <f t="shared" si="25"/>
        <v>90</v>
      </c>
      <c r="B100" s="778" t="str">
        <f t="shared" si="15"/>
        <v>Coverage90</v>
      </c>
      <c r="C100" s="1088" t="str">
        <f>IFERROR(INDEX('Coverage Indicator_Import-Expor'!$D$7:$D$205,MATCH(B100,'Coverage Indicator_Import-Expor'!$C$7:$C$205,0)),"")</f>
        <v/>
      </c>
      <c r="D100" s="1311" t="str">
        <f>IFERROR(INDEX('Coverage Indicator_Import-Expor'!$E$7:$E$205,MATCH(B100,'Coverage Indicator_Import-Expor'!$C$7:$C$205,0)),"")</f>
        <v/>
      </c>
      <c r="E100" s="1311" t="str">
        <f>IFERROR(IF(INDEX('Coverage Indicator_Import-Expor'!K$7:K$205,MATCH($B100,'Coverage Indicator_Import-Expor'!$C$7:$C$205,0))="","",INDEX('Coverage Indicator_Import-Expor'!K$7:K$205,MATCH($B100,'Coverage Indicator_Import-Expor'!$C$7:$C$205,0))),"")</f>
        <v/>
      </c>
      <c r="F100" s="1311" t="str">
        <f>IFERROR(IF(INDEX('Coverage Indicator_Import-Expor'!L$7:L$205,MATCH($B100,'Coverage Indicator_Import-Expor'!$C$7:$C$205,0))="","",INDEX('Coverage Indicator_Import-Expor'!L$7:L$205,MATCH($B100,'Coverage Indicator_Import-Expor'!$C$7:$C$205,0))),"")</f>
        <v/>
      </c>
      <c r="G100" s="1312" t="str">
        <f>IFERROR(IF(INDEX('Coverage Indicator_Import-Expor'!AR$7:AR$205,MATCH($B100,'Coverage Indicator_Import-Expor'!$C$7:$C$205,0))="","",INDEX('Coverage Indicator_Import-Expor'!AR$7:AR$205,MATCH($B100,'Coverage Indicator_Import-Expor'!$C$7:$C$205,0))),"")</f>
        <v/>
      </c>
      <c r="H100" s="1312" t="str">
        <f>IFERROR(IF(INDEX('Coverage Indicator_Import-Expor'!AS$7:AS$205,MATCH($B100,'Coverage Indicator_Import-Expor'!$C$7:$C$205,0))="","",INDEX('Coverage Indicator_Import-Expor'!AS$7:AS$205,MATCH($B100,'Coverage Indicator_Import-Expor'!$C$7:$C$205,0))),"")</f>
        <v/>
      </c>
      <c r="I100" s="1313" t="str">
        <f>IFERROR(IF(INDEX('Coverage Indicator_Import-Expor'!N$7:N$205,MATCH($B100,'Coverage Indicator_Import-Expor'!$C$7:$C$205,0))="","",INDEX('Coverage Indicator_Import-Expor'!N$7:N$205,MATCH($B100,'Coverage Indicator_Import-Expor'!$C$7:$C$205,0))),"")</f>
        <v/>
      </c>
      <c r="J100" s="1313" t="str">
        <f>IFERROR(IF(INDEX('Coverage Indicator_Import-Expor'!O$7:O$205,MATCH($B100,'Coverage Indicator_Import-Expor'!$C$7:$C$205,0))="","",INDEX('Coverage Indicator_Import-Expor'!O$7:O$205,MATCH($B100,'Coverage Indicator_Import-Expor'!$C$7:$C$205,0))),"")</f>
        <v/>
      </c>
      <c r="K100" s="1314" t="str">
        <f>IFERROR(IF(INDEX('Coverage Indicator_Import-Expor'!P$7:P$205,MATCH($B100,'Coverage Indicator_Import-Expor'!$C$7:$C$205,0))="","",INDEX('Coverage Indicator_Import-Expor'!P$7:P$205,MATCH($B100,'Coverage Indicator_Import-Expor'!$C$7:$C$205,0))),"")</f>
        <v/>
      </c>
      <c r="L100" s="1312" t="str">
        <f>IFERROR(IF(INDEX('Coverage Indicator_Import-Expor'!Q$7:Q$205,MATCH($B100,'Coverage Indicator_Import-Expor'!$C$7:$C$205,0))="","",INDEX('Coverage Indicator_Import-Expor'!Q$7:Q$205,MATCH($B100,'Coverage Indicator_Import-Expor'!$C$7:$C$205,0))),"")</f>
        <v/>
      </c>
      <c r="M100" s="1311" t="str">
        <f>IFERROR(IF(INDEX('Coverage Indicator_Import-Expor'!R$7:R$205,MATCH($B100,'Coverage Indicator_Import-Expor'!$C$7:$C$205,0))="","",INDEX('Coverage Indicator_Import-Expor'!R$7:R$205,MATCH($B100,'Coverage Indicator_Import-Expor'!$C$7:$C$205,0))),"")</f>
        <v/>
      </c>
      <c r="N100" s="1313" t="str">
        <f>IFERROR(IF(INDEX('Coverage Indicator_Import-Expor'!S$7:S$205,MATCH($B100,'Coverage Indicator_Import-Expor'!$C$7:$C$205,0))="","",INDEX('Coverage Indicator_Import-Expor'!S$7:S$205,MATCH($B100,'Coverage Indicator_Import-Expor'!$C$7:$C$205,0))),"")</f>
        <v/>
      </c>
      <c r="O100" s="1313" t="str">
        <f>IFERROR(IF(INDEX('Coverage Indicator_Import-Expor'!T$7:T$205,MATCH($B100,'Coverage Indicator_Import-Expor'!$C$7:$C$205,0))="","",INDEX('Coverage Indicator_Import-Expor'!T$7:T$205,MATCH($B100,'Coverage Indicator_Import-Expor'!$C$7:$C$205,0))),"")</f>
        <v/>
      </c>
      <c r="P100" s="1314" t="str">
        <f>IFERROR(IF(INDEX('Coverage Indicator_Import-Expor'!U$7:U$205,MATCH($B100,'Coverage Indicator_Import-Expor'!$C$7:$C$205,0))="","",INDEX('Coverage Indicator_Import-Expor'!U$7:U$205,MATCH($B100,'Coverage Indicator_Import-Expor'!$C$7:$C$205,0))),"")</f>
        <v/>
      </c>
      <c r="Q100" s="1089"/>
      <c r="R100" s="1089"/>
      <c r="S100" s="1090" t="str">
        <f t="shared" si="16"/>
        <v/>
      </c>
      <c r="T100" s="1091"/>
      <c r="U100" s="1288" t="str">
        <f t="shared" si="17"/>
        <v xml:space="preserve"> </v>
      </c>
      <c r="V100" s="1091"/>
      <c r="W100" s="1092" t="str">
        <f t="shared" si="18"/>
        <v>No Results Reported</v>
      </c>
      <c r="X100" s="1089"/>
      <c r="Y100" s="1089"/>
      <c r="Z100" s="1090" t="str">
        <f t="shared" si="19"/>
        <v/>
      </c>
      <c r="AA100" s="1091"/>
      <c r="AB100" s="1288" t="str">
        <f t="shared" si="20"/>
        <v xml:space="preserve"> </v>
      </c>
      <c r="AC100" s="1091"/>
      <c r="AD100" s="1091"/>
      <c r="AE100" s="1092" t="str">
        <f t="shared" si="21"/>
        <v>No Results Reported</v>
      </c>
      <c r="AF100" s="1089"/>
      <c r="AG100" s="1089"/>
      <c r="AH100" s="1090" t="str">
        <f t="shared" si="22"/>
        <v/>
      </c>
      <c r="AI100" s="1288" t="str">
        <f t="shared" si="23"/>
        <v xml:space="preserve"> </v>
      </c>
      <c r="AJ100" s="1091"/>
      <c r="AK100" s="1093" t="str">
        <f t="shared" si="24"/>
        <v>No Results Reported</v>
      </c>
    </row>
  </sheetData>
  <sheetProtection algorithmName="SHA-512" hashValue="6Yk1hXo3PCQuJOA7PG5Ftx1aYELOfBgMRPo7yv6W/yoeh+7+qAHd4BQzQAMzAwRvSSJBaVurrHDoEN0dEE0TSg==" saltValue="1SZRJUXqlmk7OY6e2bvhmw==" spinCount="100000" sheet="1" formatColumns="0" formatRows="0" autoFilter="0"/>
  <autoFilter ref="C9:AK51" xr:uid="{00000000-0009-0000-0000-000008000000}">
    <filterColumn colId="6" showButton="0"/>
    <filterColumn colId="7" showButton="0"/>
    <filterColumn colId="8" showButton="0"/>
    <filterColumn colId="9" showButton="0"/>
    <filterColumn colId="11" showButton="0"/>
    <filterColumn colId="12" showButton="0"/>
    <filterColumn colId="14" showButton="0"/>
    <filterColumn colId="15" showButton="0"/>
    <filterColumn colId="21" showButton="0"/>
    <filterColumn colId="22" showButton="0"/>
    <filterColumn colId="29" showButton="0"/>
    <filterColumn colId="30" showButton="0"/>
  </autoFilter>
  <mergeCells count="23">
    <mergeCell ref="AJ9:AJ10"/>
    <mergeCell ref="AK9:AK10"/>
    <mergeCell ref="F9:F10"/>
    <mergeCell ref="G9:G10"/>
    <mergeCell ref="N9:P9"/>
    <mergeCell ref="AA9:AA10"/>
    <mergeCell ref="AI9:AI10"/>
    <mergeCell ref="I9:M9"/>
    <mergeCell ref="X9:Z9"/>
    <mergeCell ref="AB9:AB10"/>
    <mergeCell ref="AC9:AC10"/>
    <mergeCell ref="AD9:AD10"/>
    <mergeCell ref="AE9:AE10"/>
    <mergeCell ref="AF9:AH9"/>
    <mergeCell ref="Q9:S9"/>
    <mergeCell ref="T9:T10"/>
    <mergeCell ref="U9:U10"/>
    <mergeCell ref="V9:V10"/>
    <mergeCell ref="W9:W10"/>
    <mergeCell ref="C5:AD5"/>
    <mergeCell ref="C9:C10"/>
    <mergeCell ref="D9:D10"/>
    <mergeCell ref="H9:H10"/>
  </mergeCells>
  <dataValidations count="2">
    <dataValidation type="list" allowBlank="1" showInputMessage="1" showErrorMessage="1" sqref="AA11:AA100 T11:T100" xr:uid="{00000000-0002-0000-0800-000000000000}">
      <formula1>Source</formula1>
    </dataValidation>
    <dataValidation type="list" allowBlank="1" showInputMessage="1" showErrorMessage="1" sqref="AC11:AC100" xr:uid="{00000000-0002-0000-0800-000001000000}">
      <formula1>Verification_Method</formula1>
    </dataValidation>
  </dataValidations>
  <pageMargins left="0.7" right="0.7" top="0.75" bottom="0.75" header="0.3" footer="0.3"/>
  <pageSetup paperSize="8" scale="34" orientation="landscape" r:id="rId1"/>
  <colBreaks count="1" manualBreakCount="1">
    <brk id="30" max="50"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6CCAA89AA1AF84BADE20FBDB177F3FB" ma:contentTypeVersion="13" ma:contentTypeDescription="Create a new document." ma:contentTypeScope="" ma:versionID="c53a22f63e5f764d06cba9c5bdb2a44b">
  <xsd:schema xmlns:xsd="http://www.w3.org/2001/XMLSchema" xmlns:xs="http://www.w3.org/2001/XMLSchema" xmlns:p="http://schemas.microsoft.com/office/2006/metadata/properties" xmlns:ns3="96bd65ed-3f4f-4538-9111-f8b98fef277e" xmlns:ns4="80c01227-0ac0-4a9c-aaa5-591714c879bb" targetNamespace="http://schemas.microsoft.com/office/2006/metadata/properties" ma:root="true" ma:fieldsID="c59db91af2d5853f7e11f32cbfe031ef" ns3:_="" ns4:_="">
    <xsd:import namespace="96bd65ed-3f4f-4538-9111-f8b98fef277e"/>
    <xsd:import namespace="80c01227-0ac0-4a9c-aaa5-591714c879bb"/>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bd65ed-3f4f-4538-9111-f8b98fef27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1227-0ac0-4a9c-aaa5-591714c879bb"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A993F88-355C-45C4-A4F2-B21D6C8D9197}">
  <ds:schemaRefs>
    <ds:schemaRef ds:uri="http://schemas.microsoft.com/sharepoint/v3/contenttype/forms"/>
  </ds:schemaRefs>
</ds:datastoreItem>
</file>

<file path=customXml/itemProps2.xml><?xml version="1.0" encoding="utf-8"?>
<ds:datastoreItem xmlns:ds="http://schemas.openxmlformats.org/officeDocument/2006/customXml" ds:itemID="{F0A152ED-589E-48E9-A849-73AB4D603358}">
  <ds:schemaRefs>
    <ds:schemaRef ds:uri="http://schemas.microsoft.com/office/2006/metadata/properties"/>
    <ds:schemaRef ds:uri="http://schemas.microsoft.com/office/infopath/2007/PartnerControls"/>
    <ds:schemaRef ds:uri="http://purl.org/dc/dcmitype/"/>
    <ds:schemaRef ds:uri="http://schemas.openxmlformats.org/package/2006/metadata/core-properties"/>
    <ds:schemaRef ds:uri="http://purl.org/dc/terms/"/>
    <ds:schemaRef ds:uri="http://www.w3.org/XML/1998/namespace"/>
    <ds:schemaRef ds:uri="http://schemas.microsoft.com/office/2006/documentManagement/types"/>
    <ds:schemaRef ds:uri="80c01227-0ac0-4a9c-aaa5-591714c879bb"/>
    <ds:schemaRef ds:uri="96bd65ed-3f4f-4538-9111-f8b98fef277e"/>
    <ds:schemaRef ds:uri="http://purl.org/dc/elements/1.1/"/>
  </ds:schemaRefs>
</ds:datastoreItem>
</file>

<file path=customXml/itemProps3.xml><?xml version="1.0" encoding="utf-8"?>
<ds:datastoreItem xmlns:ds="http://schemas.openxmlformats.org/officeDocument/2006/customXml" ds:itemID="{8FE5F743-21C5-4FF7-9E71-13A8E92EC5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6bd65ed-3f4f-4538-9111-f8b98fef277e"/>
    <ds:schemaRef ds:uri="80c01227-0ac0-4a9c-aaa5-591714c879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672</vt:i4>
      </vt:variant>
    </vt:vector>
  </HeadingPairs>
  <TitlesOfParts>
    <vt:vector size="697" baseType="lpstr">
      <vt:lpstr>CoverSheet</vt:lpstr>
      <vt:lpstr>Impact Outcome Indicators_1A</vt:lpstr>
      <vt:lpstr>Disaggregation_1A</vt:lpstr>
      <vt:lpstr>Coverage Indicators_1B</vt:lpstr>
      <vt:lpstr>Disaggregation_1B</vt:lpstr>
      <vt:lpstr>WPTM_1C</vt:lpstr>
      <vt:lpstr>PR Cash Reconciliation_2A,B,C,D</vt:lpstr>
      <vt:lpstr>Commitments_Obligations</vt:lpstr>
      <vt:lpstr>SR_Cash Reconciliation_2E</vt:lpstr>
      <vt:lpstr>Budget Variance_2F</vt:lpstr>
      <vt:lpstr>Procurement_3</vt:lpstr>
      <vt:lpstr>Grant Management_4</vt:lpstr>
      <vt:lpstr>PR-LFA Evaluation_5</vt:lpstr>
      <vt:lpstr>LFA_Findings&amp;Recommendations_6</vt:lpstr>
      <vt:lpstr>PR Expenditure_7A</vt:lpstr>
      <vt:lpstr>LFA Expenditure_7B</vt:lpstr>
      <vt:lpstr>Cash Forecast_8A</vt:lpstr>
      <vt:lpstr>Translations</vt:lpstr>
      <vt:lpstr>Request and Recommendation_8B</vt:lpstr>
      <vt:lpstr>PR Authorization_9A</vt:lpstr>
      <vt:lpstr>LFA Authorization_9B</vt:lpstr>
      <vt:lpstr>Financial Triggers_10</vt:lpstr>
      <vt:lpstr>Free Sheet 1</vt:lpstr>
      <vt:lpstr>Free Sheet 2</vt:lpstr>
      <vt:lpstr>Free Sheet 3</vt:lpstr>
      <vt:lpstr>_00656359_ada8_4ce2_bf51_035d16c6fd90</vt:lpstr>
      <vt:lpstr>_01406ff2_e16d_4932_b832_47b799fc9507</vt:lpstr>
      <vt:lpstr>_0141f30a_1bda_4e7b_b23f_c11e4c3878c3</vt:lpstr>
      <vt:lpstr>_01553cd3_5252_416c_9953_74831d317aba</vt:lpstr>
      <vt:lpstr>_02912521_0b43_4c3c_866b_1c6adb0b8370</vt:lpstr>
      <vt:lpstr>_0327b588_8b5b_4e58_80b5_9e06554c358d</vt:lpstr>
      <vt:lpstr>_05475789_7f63_4b42_a8d3_754d059fae13</vt:lpstr>
      <vt:lpstr>_05ae6b4c_8a79_4f2a_940b_52b038610abe</vt:lpstr>
      <vt:lpstr>_05b2cca9_362f_4656_b85e_11308018b8f0</vt:lpstr>
      <vt:lpstr>_070fb797_aed2_4d65_84a1_3ac9a17705f9</vt:lpstr>
      <vt:lpstr>_074406a6_9f65_42b3_92f4_c246c46f1d4e</vt:lpstr>
      <vt:lpstr>_07d07788_53f3_42dc_af09_f4c1e70f8cbf</vt:lpstr>
      <vt:lpstr>_08359863_1c72_4d85_a5ab_d76abcad95d0</vt:lpstr>
      <vt:lpstr>_0835ad97_6a0b_4345_ac61_6a18a8e139d3</vt:lpstr>
      <vt:lpstr>_086bc63a_2324_47c8_ba52_4a284374a625</vt:lpstr>
      <vt:lpstr>_08e720bb_96ae_4d23_aca2_de6c0f6242bd</vt:lpstr>
      <vt:lpstr>_0956def0_73b0_45de_9c9b_2f9ca2a18d44</vt:lpstr>
      <vt:lpstr>_095c4b1e_22fd_4092_b7d6_a885a91a1fd1</vt:lpstr>
      <vt:lpstr>_09956017_c61b_4783_be1a_51f1305e5106</vt:lpstr>
      <vt:lpstr>_0a0ef441_fa06_421d_a362_f3c5a1d7c3d1</vt:lpstr>
      <vt:lpstr>_0a21be75_005f_49bf_8dc2_7541a5f57183</vt:lpstr>
      <vt:lpstr>_0b112b2b_8a4f_483f_a4e4_b3610e3b717b</vt:lpstr>
      <vt:lpstr>_0b135c67_1c6a_4fdb_baea_37434c368f84</vt:lpstr>
      <vt:lpstr>_0b6ee104_083c_458c_a9b9_d1e97e312d5e</vt:lpstr>
      <vt:lpstr>_0bec7603_fdb2_42b1_9783_4021d95c09c6</vt:lpstr>
      <vt:lpstr>_0c44e245_383f_41d7_b7d3_24a364f41102</vt:lpstr>
      <vt:lpstr>_0c88e02d_cbc7_4489_aa7c_39232da45873</vt:lpstr>
      <vt:lpstr>_0caf6ba5_f725_440a_bfe8_b3724603a6f7</vt:lpstr>
      <vt:lpstr>_0d1ecc22_3e57_433c_a39f_965e120e07ae</vt:lpstr>
      <vt:lpstr>_0d7b8060_6b1d_4b61_bc35_56a8d0029564</vt:lpstr>
      <vt:lpstr>_0d8c55aa_0232_4040_bf6b_1677c5968d72</vt:lpstr>
      <vt:lpstr>_0daf50ff_cea5_4ae9_9e94_8eb2d1ef3290</vt:lpstr>
      <vt:lpstr>_0e99807a_7c17_4530_9ce4_8de4c57849a0</vt:lpstr>
      <vt:lpstr>_0ed15a52_51d6_4e18_a593_5b70eeddc0c8</vt:lpstr>
      <vt:lpstr>_0f2e5778_eb01_43a7_9417_e4225e212817</vt:lpstr>
      <vt:lpstr>_0f9b3032_1824_47f9_aad3_aef42f932e3d</vt:lpstr>
      <vt:lpstr>_1029a232_1fbe_4092_a9bc_318f9dbeaf0b</vt:lpstr>
      <vt:lpstr>_105125ca_2e55_46e3_9190_da75b122365c</vt:lpstr>
      <vt:lpstr>_11223981_3d98_4014_9318_23d602404e72</vt:lpstr>
      <vt:lpstr>_1135407e_3848_4333_8536_2d1fda7b9c28</vt:lpstr>
      <vt:lpstr>_12334347_765e_43ae_9b91_78d55f334f56</vt:lpstr>
      <vt:lpstr>_129ed1db_6eb8_4725_b4c4_6fad16af7eb4</vt:lpstr>
      <vt:lpstr>_13607070_e3d1_4770_a7bb_df7432a88972</vt:lpstr>
      <vt:lpstr>_13623d36_4ea1_4a14_9c22_7b18c761ad1e</vt:lpstr>
      <vt:lpstr>_143f9b9f_23de_4865_8cd8_817b7bcc5e64</vt:lpstr>
      <vt:lpstr>_14441241_0a61_4072_a184_3ef9135ffcbd</vt:lpstr>
      <vt:lpstr>_14847a21_6b94_4ff7_9bad_9e587be6968c</vt:lpstr>
      <vt:lpstr>_14fbf9ac_cb0e_4e14_ba59_f2adf5041008</vt:lpstr>
      <vt:lpstr>_1626435f_f8f3_4e34_8828_9cb3387d4e54</vt:lpstr>
      <vt:lpstr>_170fbd6d_9ba5_4aad_8548_b3f0139cfea8</vt:lpstr>
      <vt:lpstr>_1718b805_29b9_4728_b82f_46c70c29c038</vt:lpstr>
      <vt:lpstr>_171940e8_2f8c_42bc_8327_eda88166f808</vt:lpstr>
      <vt:lpstr>_17950811_8f21_4fbf_a246_b3e20c374635</vt:lpstr>
      <vt:lpstr>_185822bb_dd30_4a31_b325_a7bf1838a27b</vt:lpstr>
      <vt:lpstr>_18a06664_422a_4afd_8776_c9cd2f3a8102</vt:lpstr>
      <vt:lpstr>_18b57c31_f947_492d_9f7f_a627afd2c154</vt:lpstr>
      <vt:lpstr>_195f7ba2_8968_4d6e_a1b8_ee9325ccce1a</vt:lpstr>
      <vt:lpstr>_1a328457_5024_47f5_b1f5_b97cfe9f64a0</vt:lpstr>
      <vt:lpstr>_1ac3c7d2_806e_4c97_8424_99bba43d19c1</vt:lpstr>
      <vt:lpstr>_1b1ac468_cdc2_4a65_8e7a_c32632f19e95</vt:lpstr>
      <vt:lpstr>_1b687059_c6f5_4c5e_b04e_29b4b6ea8f69</vt:lpstr>
      <vt:lpstr>_1b9029a9_74ec_4182_88cb_4b64a38e6bee</vt:lpstr>
      <vt:lpstr>_1b9bea90_ee83_40ec_b916_b0edf4a2377b</vt:lpstr>
      <vt:lpstr>_1c12bfc2_41c8_4c56_8c9f_396f5701dc1c</vt:lpstr>
      <vt:lpstr>_1c4cb1f5_d705_4e51_a6e6_4039dab7da50</vt:lpstr>
      <vt:lpstr>_1cd791f8_3a8d_42f3_9590_05eeb856d94e</vt:lpstr>
      <vt:lpstr>_1dbe0d83_14a6_46d6_90f4_c43e8d4682fe</vt:lpstr>
      <vt:lpstr>_1dcfda05_d441_4ab9_9932_0c95814531aa</vt:lpstr>
      <vt:lpstr>_1ef01e70_f2f4_41f6_a0a3_3c5ddf646171</vt:lpstr>
      <vt:lpstr>_1fcd9b57_761d_4ab7_9f05_36647a9c35a0</vt:lpstr>
      <vt:lpstr>_201b1312_52af_4ba3_94ed_10acbd9db3df</vt:lpstr>
      <vt:lpstr>_20222c2a_abb7_4305_9e48_140775b91fe4</vt:lpstr>
      <vt:lpstr>_2074f1a6_5f45_432c_9efa_e96a9f7f55c6</vt:lpstr>
      <vt:lpstr>_20a104cf_6657_4cb6_b893_d2aace223d23</vt:lpstr>
      <vt:lpstr>_20bb13c0_da12_45ad_81e3_33df6711de12</vt:lpstr>
      <vt:lpstr>_2121eb47_16f0_4b47_aaa7_284b45596274</vt:lpstr>
      <vt:lpstr>_21333751_d338_4344_a072_e14d2e2e9102</vt:lpstr>
      <vt:lpstr>_214c5a75_5671_4063_9662_ea86abeb5df7</vt:lpstr>
      <vt:lpstr>_21b23461_406a_48ed_8518_8e08b427ade2</vt:lpstr>
      <vt:lpstr>_21d92fbb_4471_48d2_8351_b7c85bacdd13</vt:lpstr>
      <vt:lpstr>_21e8dd9c_1182_4d8a_95c8_480e6057fedf</vt:lpstr>
      <vt:lpstr>_225a89c6_e451_428b_a723_b309c9dc807f</vt:lpstr>
      <vt:lpstr>_2409e943_3a2a_4b6e_959e_084f142e2999</vt:lpstr>
      <vt:lpstr>_24836fcd_dd9a_4dfd_b3c1_9e742ab8b176</vt:lpstr>
      <vt:lpstr>_24954601_8e6c_4e6b_aa13_a5012957ffdf</vt:lpstr>
      <vt:lpstr>_2545b19c_cee8_4d82_80b0_5c1c0ca8f522</vt:lpstr>
      <vt:lpstr>_2551a12e_ad59_4cb2_b9f2_8371c7fca93e</vt:lpstr>
      <vt:lpstr>_26128106_a245_468c_800b_6839140b17d4</vt:lpstr>
      <vt:lpstr>_268e643c_67e6_419c_b49f_c914eb64c9a4</vt:lpstr>
      <vt:lpstr>_277fd514_579f_408c_a5e1_422cdb70415f</vt:lpstr>
      <vt:lpstr>_27900eac_0f37_4785_96d5_887119dcf122</vt:lpstr>
      <vt:lpstr>_2793ee74_cca9_4f84_9776_51daeee7feae</vt:lpstr>
      <vt:lpstr>_27fc07ef_9568_4392_b7cc_0a4fcecb32c0</vt:lpstr>
      <vt:lpstr>_2854b75f_de22_4f75_a225_deb5ebacc2aa</vt:lpstr>
      <vt:lpstr>_2891a3cb_3306_43d9_81d9_657e089ae725</vt:lpstr>
      <vt:lpstr>_28c573da_f5e1_4a40_957b_1efa6a406ef7</vt:lpstr>
      <vt:lpstr>_28f46fc6_3776_4d20_bdfe_84abbf039dc2</vt:lpstr>
      <vt:lpstr>_293f38f1_c088_4a23_962a_1bd45db5bc6f</vt:lpstr>
      <vt:lpstr>_29e662c7_9b05_470b_8f4a_a5a649012a52</vt:lpstr>
      <vt:lpstr>_2a5297bd_0cee_445b_9389_6a43dfa4d07a</vt:lpstr>
      <vt:lpstr>_2ab217bd_27c1_4438_bcf7_eddd201bd6a2</vt:lpstr>
      <vt:lpstr>_2ad6cae4_3ca1_4d56_8254_5383fef09c2c</vt:lpstr>
      <vt:lpstr>_2b209038_1439_4aeb_851f_f9c243d33972</vt:lpstr>
      <vt:lpstr>_2b9f3dc5_febe_4ad2_a38f_1ec6199abe74</vt:lpstr>
      <vt:lpstr>_2bb82f93_a867_4bd0_a226_d2fb33a8fd9d</vt:lpstr>
      <vt:lpstr>_2c8e9b40_6677_4f03_871e_7506c67a3653</vt:lpstr>
      <vt:lpstr>_2c9a24d0_c2a5_4238_957d_1c80a08a89a6</vt:lpstr>
      <vt:lpstr>_2cff41ba_bbe6_4f63_9bba_1bdc47c05fe8</vt:lpstr>
      <vt:lpstr>_2d56be7b_70a6_416b_869a_437b58f62220</vt:lpstr>
      <vt:lpstr>_2d8843e9_caa9_45c8_ad6b_e3cbea8aaace</vt:lpstr>
      <vt:lpstr>_2e1eeb6d_1773_49b0_968f_226093e22e23</vt:lpstr>
      <vt:lpstr>_2e235cee_5610_49dd_8d7e_928b9ed81fbb</vt:lpstr>
      <vt:lpstr>_2e36653e_265b_4f9f_9280_ded56491cef2</vt:lpstr>
      <vt:lpstr>_2f02ad9e_eed1_4325_8c86_b1b0d521ea83</vt:lpstr>
      <vt:lpstr>_2fd2dc5f_1324_44b8_b7f2_39c49660ec46</vt:lpstr>
      <vt:lpstr>_2fe607dc_45cd_435f_b49d_0d131cb45988</vt:lpstr>
      <vt:lpstr>_310c2671_4dab_4f0e_92da_ab05d4876813</vt:lpstr>
      <vt:lpstr>_3140b78f_9fc6_4242_9a5e_96f9b7a42c68</vt:lpstr>
      <vt:lpstr>_31bfde86_9229_452b_b6da_55dd8752cef9</vt:lpstr>
      <vt:lpstr>_31c25739_6c1f_49a1_8461_4262413183c9</vt:lpstr>
      <vt:lpstr>_320563ef_9917_45da_80eb_546a22839264</vt:lpstr>
      <vt:lpstr>_332f0239_e996_4331_92ad_d33a023b7c0e</vt:lpstr>
      <vt:lpstr>_339a2c0f_14e9_4701_a07d_b03d4699f82e</vt:lpstr>
      <vt:lpstr>_343cabac_1b02_4d00_8e12_981387ac4a3b</vt:lpstr>
      <vt:lpstr>_34d65b81_50c7_4150_8b37_e1da88744959</vt:lpstr>
      <vt:lpstr>_3505a288_5ad4_4849_a3de_4d99208b0dcb</vt:lpstr>
      <vt:lpstr>_35a13429_a35c_45d2_8f74_fb7a4f60b694</vt:lpstr>
      <vt:lpstr>_3603a0af_f395_4a48_8b16_b6d9f1319b93</vt:lpstr>
      <vt:lpstr>_361e076d_d4cf_4df5_8daf_a7389a23fc67</vt:lpstr>
      <vt:lpstr>_3635a31f_0028_4194_944c_c27fc506b499</vt:lpstr>
      <vt:lpstr>_36c5f8ef_c37e_4053_9973_1bd8d68cf884</vt:lpstr>
      <vt:lpstr>_37dfa970_fbcc_4626_b151_58dc302ac5da</vt:lpstr>
      <vt:lpstr>_37e6fcb2_9017_498f_940c_eb69cf86e1ec</vt:lpstr>
      <vt:lpstr>_382e8f16_f2c2_4c3c_bfe0_202df788f67d</vt:lpstr>
      <vt:lpstr>_38e4d6cd_9280_468a_a9f8_2ab59f3de20d</vt:lpstr>
      <vt:lpstr>_3ab30b9b_2a1d_4a5c_80a5_afaf581a93af</vt:lpstr>
      <vt:lpstr>_3ae900a5_4560_48e6_8491_77798b497646</vt:lpstr>
      <vt:lpstr>_3b12fcce_1aba_43d8_9910_d0e180553217</vt:lpstr>
      <vt:lpstr>_3b59ca28_5fec_4321_b19b_3042d743ce39</vt:lpstr>
      <vt:lpstr>_3b8076c0_7c65_482c_b909_74ecec7bceff</vt:lpstr>
      <vt:lpstr>_3bf7b960_7d5e_4379_beff_df6d04ae34b4</vt:lpstr>
      <vt:lpstr>_3c21d77e_148a_4e35_b6d0_c6e9e74f0bb3</vt:lpstr>
      <vt:lpstr>_3c534f5b_a3d8_4c03_9c93_e1c83fbb3ce7</vt:lpstr>
      <vt:lpstr>_3cc94486_0931_44b4_986f_6aa4f56675af</vt:lpstr>
      <vt:lpstr>_3ce55712_0be2_41fa_b6ef_3873952e12fa</vt:lpstr>
      <vt:lpstr>_3d468dd6_697d_442f_8d43_3bb4d085f855</vt:lpstr>
      <vt:lpstr>_3d6ba683_5c25_42a9_b1a3_b465262324af</vt:lpstr>
      <vt:lpstr>_3ee5444a_525c_4417_a3a4_1332eac573d6</vt:lpstr>
      <vt:lpstr>_408022ab_d3e7_4779_a908_dec0eb44ec26</vt:lpstr>
      <vt:lpstr>_408c9ba4_b790_4b95_bed5_c7192f1bc8d9</vt:lpstr>
      <vt:lpstr>_409df221_33fe_43d1_ad9f_16c5711f20c6</vt:lpstr>
      <vt:lpstr>_4197ecec_09fa_4727_ba77_eca143f7c2f8</vt:lpstr>
      <vt:lpstr>_41a4b362_f3bc_422f_acfe_6809d25f8090</vt:lpstr>
      <vt:lpstr>_41afbf48_5efc_41e8_b92f_03c923fbf347</vt:lpstr>
      <vt:lpstr>_41d7ddd6_615b_45cc_bbd0_ec5406c0620a</vt:lpstr>
      <vt:lpstr>_430aac1b_7ad8_4763_abc8_168518890023</vt:lpstr>
      <vt:lpstr>_431b5fa0_4026_494a_854c_dbabfec42481</vt:lpstr>
      <vt:lpstr>_43bc67ab_a2dd_4a32_a150_b7acc6e5ffaf</vt:lpstr>
      <vt:lpstr>_440729e3_c3c6_4fce_a61e_3fc937d26fb6</vt:lpstr>
      <vt:lpstr>_44acb674_c0c6_42f7_a999_e916978f0e9c</vt:lpstr>
      <vt:lpstr>_44bef7dd_6adb_4ae1_a56c_804bba53ee64</vt:lpstr>
      <vt:lpstr>_44d37288_5e43_48e6_a9cc_80a3f02fc40f</vt:lpstr>
      <vt:lpstr>_45047549_c7b1_41f1_8959_f6e0a9d6e769</vt:lpstr>
      <vt:lpstr>_4577f587_bd3f_48cc_851e_02ed340afd05</vt:lpstr>
      <vt:lpstr>_45d34a7e_836a_4d0f_8c84_ca6c6816fc15</vt:lpstr>
      <vt:lpstr>_46d98dec_383c_449f_bf79_504ab2e94d96</vt:lpstr>
      <vt:lpstr>_472152fb_ad7d_40fc_b316_c6125e39742e</vt:lpstr>
      <vt:lpstr>_473d0c17_79b8_4ae9_840b_40ef173444d3</vt:lpstr>
      <vt:lpstr>_477df971_5dc0_470d_b4ca_a3dbe53706b4</vt:lpstr>
      <vt:lpstr>_47dd440d_c688_4c7b_8d45_f1fdbd02c1b1</vt:lpstr>
      <vt:lpstr>_48409d15_1531_4343_8398_16635cbe54cd</vt:lpstr>
      <vt:lpstr>_48cf273e_cb1f_4349_aede_76bf01bfb509</vt:lpstr>
      <vt:lpstr>_49530cbe_7d64_46dc_be4d_1ed9f42dd883</vt:lpstr>
      <vt:lpstr>_495db900_455a_4bc2_aca1_3b6808717d83</vt:lpstr>
      <vt:lpstr>_4a6b6982_96c4_403d_b0fc_f13c0db1f554</vt:lpstr>
      <vt:lpstr>_4a75ab29_2fba_488b_a5b9_64b6d1ec36c1</vt:lpstr>
      <vt:lpstr>_4b138a8f_d07c_4c2b_9f1c_4499d68cd42b</vt:lpstr>
      <vt:lpstr>_4ba29a9d_6e35_4803_84ae_80d82bf6aecc</vt:lpstr>
      <vt:lpstr>_4bc7cdd4_03b6_4a6a_ab5b_738b9773495d</vt:lpstr>
      <vt:lpstr>_4d22760f_f31e_44f7_a654_229afe124c9a</vt:lpstr>
      <vt:lpstr>_4d482caa_c6f0_4d6b_ba08_8e97bb199a2e</vt:lpstr>
      <vt:lpstr>_4d65f825_3de6_47dd_8e80_2cab2c068f8d</vt:lpstr>
      <vt:lpstr>_4dc694bb_178a_485f_a8f4_9948de60c83c</vt:lpstr>
      <vt:lpstr>_4ec9aff3_11c2_471f_861b_fc5182d84154</vt:lpstr>
      <vt:lpstr>_4f456bcc_4dda_4dc2_87cf_7e2ab8e4867f</vt:lpstr>
      <vt:lpstr>_4f5811c1_5588_48a1_be93_78a426e0a604</vt:lpstr>
      <vt:lpstr>_4f5ee1fb_5201_450f_b26c_2776346ecc3d</vt:lpstr>
      <vt:lpstr>_4fa7df54_4167_4d88_aa7f_6973f7b2c1de</vt:lpstr>
      <vt:lpstr>_4fed4e45_bb0e_458a_8148_e2f5656b2815</vt:lpstr>
      <vt:lpstr>_501b05f2_beee_4ff1_8d06_8e7cf61aaffe</vt:lpstr>
      <vt:lpstr>_507593e0_2c04_4cfd_bc33_b4c2361e5094</vt:lpstr>
      <vt:lpstr>_50b676cf_ec77_495f_a473_ec355371ed87</vt:lpstr>
      <vt:lpstr>_50e2a485_5ff9_4f65_a100_deef7ba48988</vt:lpstr>
      <vt:lpstr>_519f9de0_7fc8_4fb0_ac5c_a278b2d8846d</vt:lpstr>
      <vt:lpstr>_52054bef_b420_4327_add4_fa798d04017c</vt:lpstr>
      <vt:lpstr>_52198f87_9b21_45a3_973b_e963d8c11efc</vt:lpstr>
      <vt:lpstr>_5263d6c3_0889_447c_ad7d_e8d05cea5264</vt:lpstr>
      <vt:lpstr>_52889bae_171b_4de4_bd34_96a5732b47d7</vt:lpstr>
      <vt:lpstr>_52a64c96_0651_490b_a0d1_d681cb10288a</vt:lpstr>
      <vt:lpstr>_52b17fa4_18ae_499c_aece_a2f9d0bf20f7</vt:lpstr>
      <vt:lpstr>_52dc1b0f_6bac_44a5_97f3_5263253491ab</vt:lpstr>
      <vt:lpstr>_5336a174_86b3_4f90_81f4_b7b40a63ee91</vt:lpstr>
      <vt:lpstr>_5348887a_8eba_4149_8bd8_2b8164f6f0bc</vt:lpstr>
      <vt:lpstr>_535b5cb1_fd11_41c5_b65a_9dc1431e8c5a</vt:lpstr>
      <vt:lpstr>_53b4b445_e255_42e1_96d7_2168b648f5d4</vt:lpstr>
      <vt:lpstr>_541bf5f2_6e5c_42bb_b573_4dabdb837ccb</vt:lpstr>
      <vt:lpstr>_5437c5e6_8ca8_44cb_9e38_ca3176cdf015</vt:lpstr>
      <vt:lpstr>_55595928_0560_4be9_877a_bd5bc82a9a7d</vt:lpstr>
      <vt:lpstr>_565efadb_7821_4a23_a6f4_f732180d5e8d</vt:lpstr>
      <vt:lpstr>_56e9ed4a_d3e8_4433_9839_17e8bf465c29</vt:lpstr>
      <vt:lpstr>_5712e44f_dc61_44b4_a26d_ab094dd70c64</vt:lpstr>
      <vt:lpstr>_57236569_1ca7_4417_85fd_435883c78c65</vt:lpstr>
      <vt:lpstr>_57288ebb_302e_4bae_850c_0e0a4a5c1f7f</vt:lpstr>
      <vt:lpstr>_57989068_bae5_4f72_a2cd_07dcef5a0f9d</vt:lpstr>
      <vt:lpstr>_58688753_2269_4706_aa76_811072f7bc41</vt:lpstr>
      <vt:lpstr>_5964bf2a_f817_48ff_9e06_7e56e0638f86</vt:lpstr>
      <vt:lpstr>_597e8d3d_32ee_45e3_8e2d_d65638857605</vt:lpstr>
      <vt:lpstr>_5bdd450e_2459_43a5_b105_fb959e94136f</vt:lpstr>
      <vt:lpstr>_5c28ac45_35fb_4591_bd80_c9f95a8ca23a</vt:lpstr>
      <vt:lpstr>_5d18f182_f698_44f0_aed5_04a8dd506275</vt:lpstr>
      <vt:lpstr>_5e40e79f_519f_4568_95c5_d8ab14aef9db</vt:lpstr>
      <vt:lpstr>_5e551a34_038c_4c2d_bc82_a379518df6b5</vt:lpstr>
      <vt:lpstr>_5edf1531_f3e5_4e0a_bd34_5ac93f7d7ae8</vt:lpstr>
      <vt:lpstr>_5f30ac0f_9168_4505_b03b_45ef2c5c9822</vt:lpstr>
      <vt:lpstr>_5f428323_9197_4912_8b29_c91f320a2f34</vt:lpstr>
      <vt:lpstr>_5f94f414_579a_4f00_93d8_b3a903cc0460</vt:lpstr>
      <vt:lpstr>_5fc8d853_c679_4a06_bfcf_5a675070866e</vt:lpstr>
      <vt:lpstr>_60976000_ae62_452e_bfd0_374454389f85</vt:lpstr>
      <vt:lpstr>_610e3fb5_5a62_4ece_b8f4_199dbf408fa1</vt:lpstr>
      <vt:lpstr>_613ce52f_39d4_4b5e_b7c2_e543527f0aab</vt:lpstr>
      <vt:lpstr>_6185a387_212d_4c63_bdd3_ff6ea6d83529</vt:lpstr>
      <vt:lpstr>_61adcfad_564c_4ecb_95db_42dd5dcb05ce</vt:lpstr>
      <vt:lpstr>_623bdfdb_1527_496a_a91f_015812650e10</vt:lpstr>
      <vt:lpstr>_627ca42b_04e2_43b0_9dd3_6a366d7df9ec</vt:lpstr>
      <vt:lpstr>_63454265_3248_4db3_b9bf_b1ec2b9e58a7</vt:lpstr>
      <vt:lpstr>_63513477_0cc3_44cf_84ab_1a7dd71fcbc6</vt:lpstr>
      <vt:lpstr>_65451ff8_d6f9_443b_a146_6383585874f8</vt:lpstr>
      <vt:lpstr>_66241d40_fd19_4d9c_a228_2b1a72cf88e9</vt:lpstr>
      <vt:lpstr>_6650be55_c255_4b6d_ac4c_5b38cbe5b001</vt:lpstr>
      <vt:lpstr>_66f743f8_2ef5_4ccb_9d3b_6c6eda3703bf</vt:lpstr>
      <vt:lpstr>_678802fe_7e9d_48d3_b774_928685b080ec</vt:lpstr>
      <vt:lpstr>_67b58063_9bea_4748_a15f_138a3786f110</vt:lpstr>
      <vt:lpstr>_680ad8f9_9d02_4aeb_99ab_17766228eaa1</vt:lpstr>
      <vt:lpstr>_6834d968_c6d7_436e_a9ac_2de78f18e8d7</vt:lpstr>
      <vt:lpstr>_6925a659_4279_47ee_9a50_4867b4ac0252</vt:lpstr>
      <vt:lpstr>_6934972c_41d5_4939_8b99_40efdebcda1e</vt:lpstr>
      <vt:lpstr>_69cf8864_db61_4ee2_b62a_20d0a6f7afc7</vt:lpstr>
      <vt:lpstr>_69e738ec_0700_48e5_8002_a63b407578e9</vt:lpstr>
      <vt:lpstr>_6a157f31_945d_4b0f_930b_f53beefc2033</vt:lpstr>
      <vt:lpstr>_6b12ded8_b9ab_41d4_886b_f4ad8c0ce8fc</vt:lpstr>
      <vt:lpstr>_6b21f6a6_a3d0_4f35_81b4_9ae97f96d70c</vt:lpstr>
      <vt:lpstr>_6b55a2ec_c9cd_4f5a_8bba_903cf09663c2</vt:lpstr>
      <vt:lpstr>_6b6e13da_6252_4fdc_b103_637a53070bb9</vt:lpstr>
      <vt:lpstr>_6b719f39_1663_426e_838d_d860f92f2308</vt:lpstr>
      <vt:lpstr>_6c33d3db_5d78_4df9_9d73_7ad4d9358049</vt:lpstr>
      <vt:lpstr>_6d036d43_bea7_4cee_a3d7_d036c46ef46d</vt:lpstr>
      <vt:lpstr>_6d5b3777_03ae_4be7_8f94_e74e2c9b8070</vt:lpstr>
      <vt:lpstr>_6dd5f3b2_76a5_4885_ab3a_261d32dee719</vt:lpstr>
      <vt:lpstr>_6e0cad89_1375_46d6_85a6_28db613ac88a</vt:lpstr>
      <vt:lpstr>_6e57f82c_17b1_4fda_abfb_0f2e22d44f1c</vt:lpstr>
      <vt:lpstr>_6e63c362_5fe1_416d_9f41_7ad582955221</vt:lpstr>
      <vt:lpstr>_6e8071c8_c4ae_4b61_9592_a8a77c0b7472</vt:lpstr>
      <vt:lpstr>_6eacce5f_389e_40c4_9df5_f019b7962a91</vt:lpstr>
      <vt:lpstr>_6ecf7e83_bf38_48ce_9f75_06e710f915b2</vt:lpstr>
      <vt:lpstr>_6ef9ab1f_6e6d_4e39_b2db_7a45030174c1</vt:lpstr>
      <vt:lpstr>_6f487020_123a_43cf_85d6_29245451544e</vt:lpstr>
      <vt:lpstr>_701490a0_c8d0_4d61_91f4_83c13fe6ed3d</vt:lpstr>
      <vt:lpstr>_70506951_a1a6_4f1e_99f8_1267b00320f7</vt:lpstr>
      <vt:lpstr>_70566cd6_c835_4289_91d0_08a3c9c26817</vt:lpstr>
      <vt:lpstr>_707f850a_c07b_4b54_a665_c0f12479c030</vt:lpstr>
      <vt:lpstr>_714a1110_07ce_4897_90da_b0009b6f3c7d</vt:lpstr>
      <vt:lpstr>_714b8e8a_042a_45e3_ad3e_2dd6e788da1c</vt:lpstr>
      <vt:lpstr>_7162822c_3f75_49af_ae42_7e03489b400d</vt:lpstr>
      <vt:lpstr>_71a7092b_e923_4657_9540_e8cd93553ad4</vt:lpstr>
      <vt:lpstr>_722e9836_0a25_4f0a_a0ae_efa18a2948e0</vt:lpstr>
      <vt:lpstr>_72556b6e_a0e8_40c3_a842_b12f64c6871e</vt:lpstr>
      <vt:lpstr>_7268c752_e187_487c_ae1f_8d8e309992e6</vt:lpstr>
      <vt:lpstr>_73eaac44_276b_4bd8_afcd_7fbc9741f007</vt:lpstr>
      <vt:lpstr>_74873009_7e38_4b0c_9ff7_5d16181137fa</vt:lpstr>
      <vt:lpstr>_753b25ee_8603_4b51_ab70_af6d128e1c67</vt:lpstr>
      <vt:lpstr>_7565ba9e_befa_4561_9280_faee51a22254</vt:lpstr>
      <vt:lpstr>_7570528c_86d3_4cd3_99c6_e66d45eaf78a</vt:lpstr>
      <vt:lpstr>_757bbdaf_a251_4e14_80bf_570115bbd806</vt:lpstr>
      <vt:lpstr>_75ac4799_f046_4f3a_82c4_f3e1c519a0c6</vt:lpstr>
      <vt:lpstr>_7779e57c_3bed_4aa2_9bfb_51a715fb2b5f</vt:lpstr>
      <vt:lpstr>_7813fafd_b269_4d04_a45c_afac5be852b0</vt:lpstr>
      <vt:lpstr>_787ff88b_a183_4cb5_bc2b_2e8e0b979e76</vt:lpstr>
      <vt:lpstr>_78bfad15_335d_4773_9ea3_22dbf845ec19</vt:lpstr>
      <vt:lpstr>_79022082_d3d2_4108_89c1_64832a18b4bf</vt:lpstr>
      <vt:lpstr>_79035320_bad6_47bc_8a61_1bcb6b4baab8</vt:lpstr>
      <vt:lpstr>_791c5822_dba9_4243_b810_c7debba87c9d</vt:lpstr>
      <vt:lpstr>_7a37da6d_557e_498a_b45a_45e538c7c953</vt:lpstr>
      <vt:lpstr>_7a428d4c_4a03_4517_a855_fd15ab3e70e6</vt:lpstr>
      <vt:lpstr>_7a81d0c5_d1ef_45e4_a825_b7f0c84481c8</vt:lpstr>
      <vt:lpstr>_7a9db33a_b396_4e3d_801a_808fb2e6434c</vt:lpstr>
      <vt:lpstr>_7b228704_0b7d_4fb6_ad6d_ec11fd6ca43e</vt:lpstr>
      <vt:lpstr>_7b26b761_1594_4666_9a59_1e9d8a6222ef</vt:lpstr>
      <vt:lpstr>_7bebb4a9_96b4_4bf7_a9bf_df97a4d5a18b</vt:lpstr>
      <vt:lpstr>_7c9346fa_4733_469d_9036_151df2985791</vt:lpstr>
      <vt:lpstr>_7d06a65e_780e_4a94_b66d_6fb9f9e77f5a</vt:lpstr>
      <vt:lpstr>_7de2c6e1_0d3f_4ff9_8a70_503e84eb4988</vt:lpstr>
      <vt:lpstr>_7e306497_8a26_45c9_9ebd_fd72770df537</vt:lpstr>
      <vt:lpstr>_7f322098_a2c9_4f4f_b089_d02adca9a751</vt:lpstr>
      <vt:lpstr>_7f58e83f_15cc_4916_9c7c_178f10eba2bc</vt:lpstr>
      <vt:lpstr>_7f9e1529_2908_49a2_8acb_9352161fca84</vt:lpstr>
      <vt:lpstr>_8011a3f0_bdce_48f5_910d_54f4bb117c23</vt:lpstr>
      <vt:lpstr>_802c7c9d_99a5_4cbc_9792_1d7f4106a506</vt:lpstr>
      <vt:lpstr>_803b0ec6_ba51_4d34_99a9_9e92dcff52b7</vt:lpstr>
      <vt:lpstr>_80a61ef2_e922_4de9_ba0c_69186e929029</vt:lpstr>
      <vt:lpstr>_81493a42_01f0_4e58_beda_232c41e9af32</vt:lpstr>
      <vt:lpstr>_81be5b15_31f3_4e68_8178_437ca3b96a38</vt:lpstr>
      <vt:lpstr>_821a99a0_960d_4b7e_b8bf_7115b6e846fa</vt:lpstr>
      <vt:lpstr>_82b0cfea_bc94_40ca_b758_9e97c5660e44</vt:lpstr>
      <vt:lpstr>_82bb00ac_8c4a_4cd7_84b6_e02f35f60bac</vt:lpstr>
      <vt:lpstr>_837007a5_4cc7_4865_8bc0_f6e19e17c48d</vt:lpstr>
      <vt:lpstr>_83e1ee3f_bcec_4ca2_b8db_25777425bbec</vt:lpstr>
      <vt:lpstr>_84cd37a2_09e0_4158_b7ef_391f6df7c768</vt:lpstr>
      <vt:lpstr>_851bd1dc_0ff5_47b8_afb2_6ad15d068d02</vt:lpstr>
      <vt:lpstr>_8530f2c7_dd02_45e9_bd41_e6eddc22b9c7</vt:lpstr>
      <vt:lpstr>_8634e574_8191_4364_a720_0e0b4b2266ba</vt:lpstr>
      <vt:lpstr>_867e0d0e_5535_4d68_9b9a_3d74442b4a14</vt:lpstr>
      <vt:lpstr>_86862528_02bf_45a2_992c_739412d2e901</vt:lpstr>
      <vt:lpstr>_86f2dfad_9490_48ce_ad8c_8d0217c95a23</vt:lpstr>
      <vt:lpstr>_878b3111_c470_4e7f_9c43_e3d2ad59e41c</vt:lpstr>
      <vt:lpstr>_88939632_4e82_482c_b58b_2926e6e6319b</vt:lpstr>
      <vt:lpstr>_89fb7e59_34f8_4e2b_a646_59d1e86de0b9</vt:lpstr>
      <vt:lpstr>_8ae31e70_a27c_44ae_8725_1ebb73838f5b</vt:lpstr>
      <vt:lpstr>_8ccbcc82_3f76_4302_a2db_361f5f5b6e86</vt:lpstr>
      <vt:lpstr>_8cdd7412_b22d_44d3_8ec0_8b8d2691c568</vt:lpstr>
      <vt:lpstr>_8dbad7af_66b9_4864_9095_29d573d6dbcd</vt:lpstr>
      <vt:lpstr>_8e023779_91f3_4941_8ea6_8b93848e08ab</vt:lpstr>
      <vt:lpstr>_8ea4fb0f_668b_4ce7_be9c_6b23dd2aeb87</vt:lpstr>
      <vt:lpstr>_8ebe7255_4945_49ff_a4ae_52831126b49a</vt:lpstr>
      <vt:lpstr>_8ee811b0_f840_4860_8f13_c2034ddc0bf5</vt:lpstr>
      <vt:lpstr>_8ef32e09_df30_424b_9feb_f1e4caee2f06</vt:lpstr>
      <vt:lpstr>_903dca89_26fd_4a4e_9a18_29033ee7365c</vt:lpstr>
      <vt:lpstr>_904bbc6d_3100_44ea_bb67_7c7bb0b6b8eb</vt:lpstr>
      <vt:lpstr>_90af6756_4847_4b58_bff3_9a6e124483ea</vt:lpstr>
      <vt:lpstr>_91372bc4_151c_471b_b3cc_72b9232bd0b3</vt:lpstr>
      <vt:lpstr>_913ff54d_49ce_48d1_a2c3_f80669d36837</vt:lpstr>
      <vt:lpstr>_916d0e87_3ca0_4bb2_8a22_f5171202f2bc</vt:lpstr>
      <vt:lpstr>_918478d7_b215_42d8_aff0_de2eda91af03</vt:lpstr>
      <vt:lpstr>_91a560c9_2c62_48ed_85e4_44811e19b8b8</vt:lpstr>
      <vt:lpstr>_92853b6c_3001_41e6_a203_eca37b9b7da2</vt:lpstr>
      <vt:lpstr>_929dc0e7_2ff6_40aa_ab32_942235c392de</vt:lpstr>
      <vt:lpstr>_93fb57ea_977f_4441_8030_f00390ec26a1</vt:lpstr>
      <vt:lpstr>_94db21c7_c958_49e2_9dbc_5a4aeaad8ab8</vt:lpstr>
      <vt:lpstr>_952895f5_a58d_450f_8b04_5e10eb66a9bb</vt:lpstr>
      <vt:lpstr>_95496991_4e79_4834_9a3d_e94e6ee33295</vt:lpstr>
      <vt:lpstr>_96216c52_3538_4325_8126_72dc62827a1b</vt:lpstr>
      <vt:lpstr>_96256379_c718_4181_bf73_973e478593e9</vt:lpstr>
      <vt:lpstr>_967730a3_91b4_4004_9fcb_63018a16119d</vt:lpstr>
      <vt:lpstr>_97ae640e_1da8_44bd_8afb_a3377cf0daef</vt:lpstr>
      <vt:lpstr>_982c43d0_8831_49b9_9e1a_1be56ebefa3a</vt:lpstr>
      <vt:lpstr>_9835f238_52ec_4e0a_99ce_1ef1c89b9777</vt:lpstr>
      <vt:lpstr>_98ea11c4_d506_48e8_a3ec_3c854deab218</vt:lpstr>
      <vt:lpstr>_99763322_db0d_42bb_a4c0_24b913373b81</vt:lpstr>
      <vt:lpstr>_99e27692_a199_46c2_b415_80e4c984f65b</vt:lpstr>
      <vt:lpstr>_9a0157b9_7f98_4288_b80a_b04b7c04d49f</vt:lpstr>
      <vt:lpstr>_9abe3826_5ff6_4721_b451_4c70f3820124</vt:lpstr>
      <vt:lpstr>_9af627e5_abec_4455_855e_4f8fc06a30e2</vt:lpstr>
      <vt:lpstr>_9c40e61e_0516_444c_87ad_54d38ce2b666</vt:lpstr>
      <vt:lpstr>_9c43eb49_271e_490b_9865_056296ec43b4</vt:lpstr>
      <vt:lpstr>_9c5b61f9_8dbb_43e7_b314_90d1996f060f</vt:lpstr>
      <vt:lpstr>_9cf94b37_886d_453a_b059_da5488baf1e2</vt:lpstr>
      <vt:lpstr>_9dde933d_22e2_46f8_a29c_722bba867063</vt:lpstr>
      <vt:lpstr>_9f7ec0d9_8a4d_4bd6_9961_b57e500006ca</vt:lpstr>
      <vt:lpstr>_9fa0cd09_00bb_439b_bc3d_5c5a815ba6fc</vt:lpstr>
      <vt:lpstr>_9fce8f4e_eefa_4e29_bf9d_4a4144fa921f</vt:lpstr>
      <vt:lpstr>_a14b36a6_14d7_4205_b67e_ef33bc3a5036</vt:lpstr>
      <vt:lpstr>_a1abe75b_a507_43b9_a541_8f3bcf9a48fb</vt:lpstr>
      <vt:lpstr>_a22893e8_3225_4a39_954e_e68fa6d9b0b8</vt:lpstr>
      <vt:lpstr>_a23fe999_dc9b_4213_bccb_5c568ed4b039</vt:lpstr>
      <vt:lpstr>_a2857c43_ccfe_45c1_a2a7_bc56bcfe6778</vt:lpstr>
      <vt:lpstr>_a2aaa526_cf11_4922_85a7_9854e82e9502</vt:lpstr>
      <vt:lpstr>_a3fa33e3_07de_4eb6_b887_60216f0ee76c</vt:lpstr>
      <vt:lpstr>_a44e3768_6d83_4529_86aa_fbe88f50c1d2</vt:lpstr>
      <vt:lpstr>_a5a76272_69b1_42b6_b763_8f95ba59ec2f</vt:lpstr>
      <vt:lpstr>_a5f4b763_02ba_490b_bdf2_075ab2f779e9</vt:lpstr>
      <vt:lpstr>_a5f4cda3_c18f_42a5_b519_90eec3da07fb</vt:lpstr>
      <vt:lpstr>_a5fc1271_d4b7_497b_9bd4_4a8f37306cc7</vt:lpstr>
      <vt:lpstr>_a60abff5_0f4c_41d2_9828_7d3090a17cbf</vt:lpstr>
      <vt:lpstr>_a6611be2_bac6_4d94_b5a4_7bbcf175e5f2</vt:lpstr>
      <vt:lpstr>_a76f074b_9d94_4d0d_98fb_afe277ad1e23</vt:lpstr>
      <vt:lpstr>_a77d8694_d870_45fa_bcbd_e06d24d74b95</vt:lpstr>
      <vt:lpstr>_a7c2f89e_a66c_4d30_8a86_597d6360be7b</vt:lpstr>
      <vt:lpstr>_a7ffe0d7_744c_4862_87e2_b2bf0533330e</vt:lpstr>
      <vt:lpstr>_a817ac8d_c187_421e_9188_86f7a0c2dca7</vt:lpstr>
      <vt:lpstr>_a885e521_1554_4dd5_9eec_868a0a914fa1</vt:lpstr>
      <vt:lpstr>_a89122c7_e052_476b_818f_e3953cf2fbb2</vt:lpstr>
      <vt:lpstr>_a8da9045_3946_4e4d_bcbd_22a78f8f822d</vt:lpstr>
      <vt:lpstr>_a94da0e9_edd8_4c95_9cac_99b226f116f2</vt:lpstr>
      <vt:lpstr>_aa2d0228_61bd_43df_b14c_892ebeb9a987</vt:lpstr>
      <vt:lpstr>_aae5995c_f9cd_459d_a3d8_3202590baa40</vt:lpstr>
      <vt:lpstr>_ab1461bb_110c_4386_91ba_f4df2ceec177</vt:lpstr>
      <vt:lpstr>_ab242d07_534b_4707_8ee1_84320b5935c4</vt:lpstr>
      <vt:lpstr>_acb39a84_4b53_4a4d_add1_72f573a4bd1b</vt:lpstr>
      <vt:lpstr>_ad22d3ea_23dd_4b9b_beb9_3d48444973d9</vt:lpstr>
      <vt:lpstr>_add56880_214e_4467_a781_1be0dd9550b7</vt:lpstr>
      <vt:lpstr>_adfa2069_54bd_49dd_aff7_58a515100443</vt:lpstr>
      <vt:lpstr>_ae9a2a01_8185_4a39_a817_1c3af401cf73</vt:lpstr>
      <vt:lpstr>_aec1a272_c9a6_4aee_a850_bef1de45940d</vt:lpstr>
      <vt:lpstr>_af573a1f_b2d3_48c8_8613_0e4e90e8c1a0</vt:lpstr>
      <vt:lpstr>_af9ed7e9_1f65_41a0_9cba_145514afe9cb</vt:lpstr>
      <vt:lpstr>_afa1d7f1_07c5_4c9c_bad0_0b92824b78e5</vt:lpstr>
      <vt:lpstr>_b1625f64_eaeb_40bb_ad1b_ec1363ab1548</vt:lpstr>
      <vt:lpstr>_b261651c_e6fe_469e_a74c_95794370d1d2</vt:lpstr>
      <vt:lpstr>_b2735405_dd56_44ce_9ea7_7c9dcc4cf6e1</vt:lpstr>
      <vt:lpstr>_b316be10_ca52_4dc0_9663_272f8ab22240</vt:lpstr>
      <vt:lpstr>_b351d9ea_276d_43fa_9512_4c790d698103</vt:lpstr>
      <vt:lpstr>_b3cc0443_68e1_44fa_857f_4107474e6e5c</vt:lpstr>
      <vt:lpstr>_b4109a2f_dd4d_4976_bbb9_5e1603f6ae69</vt:lpstr>
      <vt:lpstr>_b47c89f6_55b2_42fa_bc4e_35c0c432ee8d</vt:lpstr>
      <vt:lpstr>_b501bcb0_8c66_4fb5_85ad_85aa5a59ac75</vt:lpstr>
      <vt:lpstr>_b54e8eb4_f806_4dc3_8035_1c1e1e590c2d</vt:lpstr>
      <vt:lpstr>_b551fc65_a499_44d8_a0c3_755d382b9cf7</vt:lpstr>
      <vt:lpstr>_b69c7284_2401_4bb4_8762_88ce6c289c8e</vt:lpstr>
      <vt:lpstr>_b76d8b1c_1420_4d82_b636_3d27611e65ca</vt:lpstr>
      <vt:lpstr>_b7d62972_db5a_49a3_abef_e5a608e13fbe</vt:lpstr>
      <vt:lpstr>_b7f35b87_0218_4f3d_a11a_6bb851c3e04d</vt:lpstr>
      <vt:lpstr>_b83f9545_ce29_49ca_9cc9_99031942d021</vt:lpstr>
      <vt:lpstr>_b959beb9_1131_4cbf_a1c8_851b24abd42a</vt:lpstr>
      <vt:lpstr>_b95c23fc_a2fc_4a61_9cc5_bb924ba6dad4</vt:lpstr>
      <vt:lpstr>_b9bf2746_7863_48db_8876_171a71bfca6f</vt:lpstr>
      <vt:lpstr>_b9ee0cc6_4b19_4cf8_9bd9_add104378235</vt:lpstr>
      <vt:lpstr>_ba560e05_07f5_438a_a468_ee8a6c96e8b9</vt:lpstr>
      <vt:lpstr>_ba667b40_f388_49ed_8488_04e4561f1485</vt:lpstr>
      <vt:lpstr>_baa8e656_b3bc_4c85_89e2_5d6b657bad20</vt:lpstr>
      <vt:lpstr>_bac905a9_63ef_4f3d_b302_9df2fdd2980b</vt:lpstr>
      <vt:lpstr>_bafc2b11_64ef_4927_88fb_370bc23eea5e</vt:lpstr>
      <vt:lpstr>_bb415c23_c8e5_48c4_9fcd_6ae35924e6cd</vt:lpstr>
      <vt:lpstr>_bb54d7c2_389f_44a0_a4ad_9dd5575908d8</vt:lpstr>
      <vt:lpstr>_bb7b6ae9_9b82_4c83_ba59_3b569d3921df</vt:lpstr>
      <vt:lpstr>_bb9621d9_0d13_49e0_bd0f_2e7c8de27cae</vt:lpstr>
      <vt:lpstr>_bbfbd99a_1ffd_42e5_b449_9d7101abff3f</vt:lpstr>
      <vt:lpstr>_bcbca8f4_dfbb_4ab1_bed9_2bbbbc723c2b</vt:lpstr>
      <vt:lpstr>_be87a682_668e_4763_888a_ad12880fe703</vt:lpstr>
      <vt:lpstr>_be90e842_bf92_4970_a904_cd13c24d278d</vt:lpstr>
      <vt:lpstr>_c03a14fb_b9ac_4d7d_af4a_30bd3bf36470</vt:lpstr>
      <vt:lpstr>_c0c38578_1a8b_4284_b032_79a5ebb082f1</vt:lpstr>
      <vt:lpstr>_c1a973af_b197_4a55_bd6d_98a3b2c97a5c</vt:lpstr>
      <vt:lpstr>_c1aa6c49_3369_49b8_a4e8_bc30d7e5e378</vt:lpstr>
      <vt:lpstr>_c1be7177_de14_442d_9890_3f659942f691</vt:lpstr>
      <vt:lpstr>_c1cde4db_a9a8_4995_b96f_44af933d6589</vt:lpstr>
      <vt:lpstr>_c2b5e028_1858_45d3_92f6_47e0c406c62e</vt:lpstr>
      <vt:lpstr>_c2e48005_1f6a_4232_a75d_574f1c2240ca</vt:lpstr>
      <vt:lpstr>_c2f07494_8767_4f88_bf1f_a2fe1d569547</vt:lpstr>
      <vt:lpstr>_c2f7f4a7_9ed6_400c_a2e8_3bda88454b04</vt:lpstr>
      <vt:lpstr>_c3af1588_91cd_4759_9dad_bd901f279d47</vt:lpstr>
      <vt:lpstr>_c3b4ba75_9457_4a46_80e3_4e8205b9d18b</vt:lpstr>
      <vt:lpstr>_c3e8fe73_7640_4272_9908_71499cbbe1b0</vt:lpstr>
      <vt:lpstr>_c4a3a71e_2de3_4743_8c00_1ef1231b158f</vt:lpstr>
      <vt:lpstr>_c55aa8c5_5b05_40e7_aafb_69f3530da442</vt:lpstr>
      <vt:lpstr>_c56bd5c8_8f95_4a7a_8cf5_567fb1694ad0</vt:lpstr>
      <vt:lpstr>_c58c82c9_a86b_4cd0_831c_ac3631fbdd15</vt:lpstr>
      <vt:lpstr>_c5b37d10_b0bc_4a9b_b413_fc94389209f7</vt:lpstr>
      <vt:lpstr>_c5cca34c_2d5b_499b_8300_a0846a99774b</vt:lpstr>
      <vt:lpstr>_c60ff4aa_88c1_4502_b3a1_288f7d6a6b04</vt:lpstr>
      <vt:lpstr>_c64e2e20_e1c7_4750_a557_92c33213d455</vt:lpstr>
      <vt:lpstr>_c6a0dd45_9639_4ac4_8c1a_731df8bc21ca</vt:lpstr>
      <vt:lpstr>_c6fcd9f1_f600_4357_8ea7_4ef4daa64bcb</vt:lpstr>
      <vt:lpstr>_c72c7908_d85f_4c20_9327_98fada112458</vt:lpstr>
      <vt:lpstr>_c74ad0d3_f3a5_4d56_92f8_75d3a6567ba1</vt:lpstr>
      <vt:lpstr>_c7c5c355_9a58_4b6d_9db7_d801b7ca0e54</vt:lpstr>
      <vt:lpstr>_c90c77af_8811_4316_aa43_575099388641</vt:lpstr>
      <vt:lpstr>_c956cc48_a7c4_4c5d_959e_931956eb1d4f</vt:lpstr>
      <vt:lpstr>_c96201ae_74da_4b0d_8962_0d32bcd26863</vt:lpstr>
      <vt:lpstr>_c967a233_07b0_49c7_8ff1_927d8463ae7e</vt:lpstr>
      <vt:lpstr>_cadc707c_8dd5_4c56_8866_f3409b9e4508</vt:lpstr>
      <vt:lpstr>_cbc131d3_bdb1_44f5_9bae_64fabcd232f8</vt:lpstr>
      <vt:lpstr>_cbe0c769_a98a_40f8_9c4a_c9b0946d5ace</vt:lpstr>
      <vt:lpstr>_cc89bd44_a5ec_46a7_9bdd_ef07c3551952</vt:lpstr>
      <vt:lpstr>_cd7530c2_0621_4a72_9a4e_7b28f1dbf5bb</vt:lpstr>
      <vt:lpstr>_cd92fcfe_e645_41ba_b92f_9cd3a6ed08b1</vt:lpstr>
      <vt:lpstr>_cdbfe4e1_c112_4fac_9d9e_27ab96fdcfec</vt:lpstr>
      <vt:lpstr>_ce004fb4_319a_433f_9023_ec2a6b64d175</vt:lpstr>
      <vt:lpstr>_ce120700_ae5c_4ded_8bab_3bbb696d6d1c</vt:lpstr>
      <vt:lpstr>_ce2cc983_ccc3_4253_abf2_f1e85f90a00e</vt:lpstr>
      <vt:lpstr>_d01416b2_18ec_40be_a8d9_2c4e9899fe85</vt:lpstr>
      <vt:lpstr>_d04b21b2_2547_40ac_8706_573e7564c03f</vt:lpstr>
      <vt:lpstr>_d0785161_ce43_4dd0_a64b_2676c7f3539a</vt:lpstr>
      <vt:lpstr>_d0e80b24_abb1_49ca_98e8_e4a4f83d98c3</vt:lpstr>
      <vt:lpstr>_d1048e91_6403_4760_8603_932503976708</vt:lpstr>
      <vt:lpstr>_d123de71_300c_47cc_8ad0_5cdd130331df</vt:lpstr>
      <vt:lpstr>_d14b9ac0_1e3d_41aa_b6b6_74ddd4c0b469</vt:lpstr>
      <vt:lpstr>_d2996517_3780_4bf1_9a55_0baa67d4b8a7</vt:lpstr>
      <vt:lpstr>_d2a3cd2b_73dd_41a6_b148_794c423c4f26</vt:lpstr>
      <vt:lpstr>_d2ee3817_001d_4613_a901_9f1d6c79813f</vt:lpstr>
      <vt:lpstr>_d345fa15_e608_40a1_b9aa_ab920099a4f8</vt:lpstr>
      <vt:lpstr>_d3afcc28_994b_40ce_85b2_eb7bcd10d07e</vt:lpstr>
      <vt:lpstr>_d47e45fc_dd1f_41af_bfcb_87c22b2de261</vt:lpstr>
      <vt:lpstr>_d4978519_7fbb_426a_8f19_db4b80e5f6ee</vt:lpstr>
      <vt:lpstr>_d4e27a0b_b0cc_4540_ae5b_01808f92736d</vt:lpstr>
      <vt:lpstr>_d5211965_8cbd_46a2_933a_8caf4285aa60</vt:lpstr>
      <vt:lpstr>_d5469ef6_b070_49b5_8e58_4d6b2273d76b</vt:lpstr>
      <vt:lpstr>_d5d801af_6188_4d4b_9705_d32e546d4bca</vt:lpstr>
      <vt:lpstr>_d68ffaa8_413e_4a0f_a0ec_6d03160979c3</vt:lpstr>
      <vt:lpstr>_d6b7513d_e66f_4cdb_94d8_99be85c36ded</vt:lpstr>
      <vt:lpstr>_d74a9cad_90b2_4305_97af_63a588b609b7</vt:lpstr>
      <vt:lpstr>_d7b38c7a_acf6_4726_87a0_eeda6bd08f2c</vt:lpstr>
      <vt:lpstr>_d7e7fbf3_8709_47d3_839e_af5d6f86af28</vt:lpstr>
      <vt:lpstr>_d8caa4f2_edc7_419b_a9a7_7d6ca1ce6f95</vt:lpstr>
      <vt:lpstr>_d91f68da_8dbb_4c73_9190_0105b6a2af6c</vt:lpstr>
      <vt:lpstr>_d979609c_e772_4d2b_83d6_ede7675dd027</vt:lpstr>
      <vt:lpstr>_d9dce329_072f_44df_9622_81587aa87bd0</vt:lpstr>
      <vt:lpstr>_d9e4ef22_cb3e_48e7_9f58_c1a1df42a062</vt:lpstr>
      <vt:lpstr>_d9f00113_86dc_460a_a626_b5a341537db6</vt:lpstr>
      <vt:lpstr>_da08475d_d7e5_4e1c_841e_71910ba62047</vt:lpstr>
      <vt:lpstr>_da2f4c71_e998_4c6e_9a63_93e1480ef18a</vt:lpstr>
      <vt:lpstr>_db06df70_9ba5_447a_bb55_0a082f2f676f</vt:lpstr>
      <vt:lpstr>_db08b21d_ebdb_4c23_a7cd_797659b6cadf</vt:lpstr>
      <vt:lpstr>_db11908c_7852_4503_8b76_7c02c811eac4</vt:lpstr>
      <vt:lpstr>_dc1dffef_63db_45ca_9bae_0756da3945b6</vt:lpstr>
      <vt:lpstr>_dc39d61a_6f59_4153_a46d_c96426547007</vt:lpstr>
      <vt:lpstr>_dcf876d1_3b3d_47c2_ab1c_a6bc3c0381d8</vt:lpstr>
      <vt:lpstr>_dd49614e_8e51_44f1_b2f8_b897269574e7</vt:lpstr>
      <vt:lpstr>_ddaea7d6_5ac0_4e2b_9832_39a275a76bf2</vt:lpstr>
      <vt:lpstr>_deb74b12_5bb2_4bb2_b2c8_92fb4af550cc</vt:lpstr>
      <vt:lpstr>_dfc44119_3fb4_4cbe_92a2_d884ed334dc5</vt:lpstr>
      <vt:lpstr>_e10cb5e9_49b0_444f_b138_0a5f532e293d</vt:lpstr>
      <vt:lpstr>_e13cd601_6175_4f89_8ec6_150eb2ccff3e</vt:lpstr>
      <vt:lpstr>_e13e38b5_fb0c_4d07_aafd_903bc0930262</vt:lpstr>
      <vt:lpstr>_e2a0c05c_3caa_4293_af9a_9b6f4870a559</vt:lpstr>
      <vt:lpstr>_e3811a2d_2b59_4d72_83f1_02539b2c7483</vt:lpstr>
      <vt:lpstr>_e3e32c78_a0ef_40cc_80b5_c31527797706</vt:lpstr>
      <vt:lpstr>_e4538c73_83d4_4808_a7a7_c62506e7d730</vt:lpstr>
      <vt:lpstr>_e46c561b_100f_4841_a7e3_44b4504df11e</vt:lpstr>
      <vt:lpstr>_e46cfceb_fffa_42ce_9d2c_793d59357213</vt:lpstr>
      <vt:lpstr>_e526c5b9_85da_4a36_a421_86a2457e2f55</vt:lpstr>
      <vt:lpstr>_e599e561_0fc8_4f8b_888f_5c18b66dedd7</vt:lpstr>
      <vt:lpstr>_e5bad132_219c_403d_9f9c_8913cb0c0a19</vt:lpstr>
      <vt:lpstr>_e5f13daa_f452_40ba_85d8_59c60a4ba272</vt:lpstr>
      <vt:lpstr>_e5f55a03_621b_42f6_a087_e3d6996132f6</vt:lpstr>
      <vt:lpstr>_e5f7c3b6_6b8a_4a2d_8242_f09c949bdb2f</vt:lpstr>
      <vt:lpstr>_e65bfcc9_7867_4612_ad09_227f708d8614</vt:lpstr>
      <vt:lpstr>_e6f86aed_49b8_40bd_a307_5a906642d596</vt:lpstr>
      <vt:lpstr>_e710eb38_a64f_4250_a667_4daf102a24ee</vt:lpstr>
      <vt:lpstr>_e74aa482_cfac_4f60_baf2_9c731852f6a5</vt:lpstr>
      <vt:lpstr>_e8c24b78_d462_4308_9460_a185ce94681d</vt:lpstr>
      <vt:lpstr>_e8c7b8d5_cb68_422b_8bb9_3b052ad874d7</vt:lpstr>
      <vt:lpstr>_ea7f56e0_fd86_4d0c_9a67_9777ac61586f</vt:lpstr>
      <vt:lpstr>_eb1493e4_5c4b_4c32_9cde_a1cca66770bb</vt:lpstr>
      <vt:lpstr>_eb611bdf_705f_4423_8309_44cb559826c1</vt:lpstr>
      <vt:lpstr>_eb76ca58_43c3_4846_a09d_1f72371660c3</vt:lpstr>
      <vt:lpstr>_ebd70998_f2b0_4b92_8560_5eb5b616d866</vt:lpstr>
      <vt:lpstr>_ec46e65d_63c7_4f19_a129_0daecba261ea</vt:lpstr>
      <vt:lpstr>_ec87a05d_a4df_4200_8676_621d3d1f4a48</vt:lpstr>
      <vt:lpstr>_ed07a568_280a_4599_be26_43e420543419</vt:lpstr>
      <vt:lpstr>_ee1feaa4_dbdd_4a8c_a6d7_641d179afbd9</vt:lpstr>
      <vt:lpstr>_ee8ab5f8_318d_4f29_9852_3e4b3cb840d3</vt:lpstr>
      <vt:lpstr>_eecc7765_a2a3_4027_8e97_a7928c389f9c</vt:lpstr>
      <vt:lpstr>_efc5570e_db9e_4647_af7e_59a98ece6f58</vt:lpstr>
      <vt:lpstr>_f0d198a5_729e_44d2_b5fa_2febafc19970</vt:lpstr>
      <vt:lpstr>_f13ed6fd_bf95_4e6c_82d3_586e8aca3862</vt:lpstr>
      <vt:lpstr>_f18ca988_98be_46f6_9aa6_bb40019ac680</vt:lpstr>
      <vt:lpstr>_f1a095bc_bc1c_4b50_b8ad_b2f9a984326c</vt:lpstr>
      <vt:lpstr>_f202d550_5782_439d_a652_e3ac70978217</vt:lpstr>
      <vt:lpstr>_f20ce61f_fc76_4e97_a99b_e99f8748582b</vt:lpstr>
      <vt:lpstr>_f2165e1e_2619_48be_9da6_218ef4eed5c5</vt:lpstr>
      <vt:lpstr>_f27fd71d_b573_4060_8c9f_f16437dcf64b</vt:lpstr>
      <vt:lpstr>_f29952db_4144_4f6c_8945_900be00bea66</vt:lpstr>
      <vt:lpstr>_f2f597a9_ea56_4fc4_8ed0_885550bb2056</vt:lpstr>
      <vt:lpstr>_f2fdd463_601f_4427_b063_eff381f87766</vt:lpstr>
      <vt:lpstr>_f35462c3_03c3_4664_99f7_0bda301fb703</vt:lpstr>
      <vt:lpstr>_f3eb5984_86e3_43dd_9683_37055db52473</vt:lpstr>
      <vt:lpstr>_f49cc225_6279_4845_82e4_f4690a133e6e</vt:lpstr>
      <vt:lpstr>_f4a55543_2355_4809_b889_522d5378fa51</vt:lpstr>
      <vt:lpstr>_f6523e0a_9e5d_49f9_b119_3380aa1a38d2</vt:lpstr>
      <vt:lpstr>_f66c12c2_2493_40c0_9c3d_4f1d8e4a20f4</vt:lpstr>
      <vt:lpstr>_f67b71b8_6a9c_4e5a_a345_3079361f3877</vt:lpstr>
      <vt:lpstr>_f750cc88_c473_46b5_99e3_d584d7534a55</vt:lpstr>
      <vt:lpstr>_f79c2a1f_edfd_4bb7_8785_166d80dca0f0</vt:lpstr>
      <vt:lpstr>_f7ae1bfd_58f6_48f5_aa73_955dd7c8ff6a</vt:lpstr>
      <vt:lpstr>_f7f518c3_c3c9_4842_a9dd_e11d0fc3830b</vt:lpstr>
      <vt:lpstr>_f98e055c_2e19_424e_8c9e_a7363a5cf7d4</vt:lpstr>
      <vt:lpstr>_fb11bac0_3251_4fbe_bb40_6ef64301a931</vt:lpstr>
      <vt:lpstr>_fb9200d4_23d5_4aa1_8b7e_2369df58e099</vt:lpstr>
      <vt:lpstr>_fc6ea1af_715a_4440_b68b_6e9193225d0c</vt:lpstr>
      <vt:lpstr>_fd3363ba_d6ff_4f29_9f3a_ea4de999ff86</vt:lpstr>
      <vt:lpstr>_fd7c5d03_a5de_4321_8644_068c68e54de9</vt:lpstr>
      <vt:lpstr>_fde9a664_e52d_4b1b_8af4_5455352fcfa2</vt:lpstr>
      <vt:lpstr>_fe8f1b39_b119_42d9_9c86_b3cd390f5005</vt:lpstr>
      <vt:lpstr>_ff6bf434_0830_4ecc_909b_324b646f28fc</vt:lpstr>
      <vt:lpstr>Actor</vt:lpstr>
      <vt:lpstr>AIM_Budget_Variance__c.AIM_Description__c</vt:lpstr>
      <vt:lpstr>AIM_Coverage_Disaggregation_Result__c.AIM_LFA_Source__c</vt:lpstr>
      <vt:lpstr>AIM_Coverage_Disaggregation_Result__c.AIM_Source_PR__c</vt:lpstr>
      <vt:lpstr>AIM_Coverage_Indicator__c.AIM_Geographic_Coverage__c</vt:lpstr>
      <vt:lpstr>AIM_Coverage_Indicator__c.AIM_Rating_Cumulation_Type__c</vt:lpstr>
      <vt:lpstr>AIM_Coverage_Indicator__c.AIM_Year__c</vt:lpstr>
      <vt:lpstr>AIM_Coverage_Indicator_Targets_Results__c.AIM_Data_Source_Result_LFA__c</vt:lpstr>
      <vt:lpstr>AIM_Coverage_Indicator_Targets_Results__c.AIM_Data_Source_Result_PR__c</vt:lpstr>
      <vt:lpstr>AIM_Coverage_Indicator_Targets_Results__c.AIM_Due_for_Reporting__c</vt:lpstr>
      <vt:lpstr>AIM_Coverage_Indicator_Targets_Results__c.AIM_Verification_Method_LFA__c</vt:lpstr>
      <vt:lpstr>AIM_Findings_and_Recommendations__c.AIM_Actor_Type__c</vt:lpstr>
      <vt:lpstr>AIM_Findings_and_Recommendations__c.AIM_Status__c</vt:lpstr>
      <vt:lpstr>AIM_Grant_Requirement__c.AIM_Status_LFA__c</vt:lpstr>
      <vt:lpstr>AIM_Grant_Requirement__c.AIM_Status_PR__c</vt:lpstr>
      <vt:lpstr>AIM_Grant_Requirement__c.Annual_Grant_Reporting__Requirements.AIM_Status_LFA__c</vt:lpstr>
      <vt:lpstr>AIM_Grant_Requirement__c.Annual_Grant_Reporting__Requirements.AIM_Status_PR__c</vt:lpstr>
      <vt:lpstr>AIM_Grant_Requirement__c.Findings_and_Recomendations.AIM_Status_LFA__c</vt:lpstr>
      <vt:lpstr>AIM_Grant_Requirement__c.Findings_and_Recomendations.AIM_Status_PR__c</vt:lpstr>
      <vt:lpstr>AIM_Grant_Requirement__c.Grant_Requirements.AIM_Status_LFA__c</vt:lpstr>
      <vt:lpstr>AIM_Grant_Requirement__c.Grant_Requirements.AIM_Status_PR__c</vt:lpstr>
      <vt:lpstr>AIM_Grant_Requirement__c.Management_Actions.AIM_Status_LFA__c</vt:lpstr>
      <vt:lpstr>AIM_Grant_Requirement__c.Management_Actions.AIM_Status_PR__c</vt:lpstr>
      <vt:lpstr>AIM_Grant_Requirement__c.Master.AIM_Status_LFA__c</vt:lpstr>
      <vt:lpstr>AIM_Grant_Requirement__c.Master.AIM_Status_PR__c</vt:lpstr>
      <vt:lpstr>AIM_Impact_Disagaggregation_Results__c.AIM_Result_Source_PR__c</vt:lpstr>
      <vt:lpstr>AIM_Impact_Disagaggregation_Results__c.AIM_Verified_Result_Source_LFA__c</vt:lpstr>
      <vt:lpstr>AIM_Impact_Disaggregation__c.AIM_Baseline_Year__c</vt:lpstr>
      <vt:lpstr>AIM_Impact_Indicator__c.AIM_Baseline_Year__c</vt:lpstr>
      <vt:lpstr>AIM_Impact_Indicator_Targets_Results__c.AIM_Data_Source_Result_LFA__c</vt:lpstr>
      <vt:lpstr>AIM_Impact_Indicator_Targets_Results__c.AIM_Data_Source_Result_PR__c</vt:lpstr>
      <vt:lpstr>AIM_Impact_Indicator_Targets_Results__c.AIM_Due_for_Reporting__c</vt:lpstr>
      <vt:lpstr>AIM_Impact_Indicator_Targets_Results__c.AIM_Verification_Method_LFA__c</vt:lpstr>
      <vt:lpstr>AIM_Impact_Indicator_Targets_Results__c.AIM_Year_of_Result_LFA__c</vt:lpstr>
      <vt:lpstr>AIM_Impact_Indicator_Targets_Results__c.AIM_Year_of_Result_PR__c</vt:lpstr>
      <vt:lpstr>AIM_Impact_Indicator_Targets_Results__c.AIM_Year_of_Target__c</vt:lpstr>
      <vt:lpstr>AIM_Implementation_Period__c.AIM_Grant_Currency__c</vt:lpstr>
      <vt:lpstr>AIM_Opt_Ins__c.AIM_Tab_Name__c</vt:lpstr>
      <vt:lpstr>AIM_Opt_Ins__c.AIM_Type__c</vt:lpstr>
      <vt:lpstr>AIM_Outcome_Disaggregation_Results__c.AIM_Result_Source_PR__c</vt:lpstr>
      <vt:lpstr>AIM_Outcome_Disaggregation_Results__c.AIM_Verified_Result_Source_LFA__c</vt:lpstr>
      <vt:lpstr>AIM_Outcome_Indicator__c.AIM_Baseline_Year__c</vt:lpstr>
      <vt:lpstr>AIM_Outcome_Indicator_Targets_Result__c.AIM_Data_Source_Result_LFA__c</vt:lpstr>
      <vt:lpstr>AIM_Outcome_Indicator_Targets_Result__c.AIM_Data_Source_Result_PR__c</vt:lpstr>
      <vt:lpstr>AIM_Outcome_Indicator_Targets_Result__c.AIM_Due_for_Reporting__c</vt:lpstr>
      <vt:lpstr>AIM_Outcome_Indicator_Targets_Result__c.AIM_Verification_Method_LFA__c</vt:lpstr>
      <vt:lpstr>AIM_Outcome_Indicator_Targets_Result__c.AIM_Year_of_Result_LFA__c</vt:lpstr>
      <vt:lpstr>AIM_Outcome_Indicator_Targets_Result__c.AIM_Year_of_Result_PR__c</vt:lpstr>
      <vt:lpstr>AIM_Outcome_Indicator_Targets_Result__c.AIM_Year_of_Target__c</vt:lpstr>
      <vt:lpstr>AIM_Performance__c.AIM_Major_Issues_Identified_LFA__c</vt:lpstr>
      <vt:lpstr>AIM_Performance__c.AIM_Overall_Rating_LFA__c</vt:lpstr>
      <vt:lpstr>AIM_Performance__c.AIM_Quantitative_Indicator_LFA__c</vt:lpstr>
      <vt:lpstr>AIM_Procurement__c.AIM_Expiry_Response_LFA__c</vt:lpstr>
      <vt:lpstr>AIM_Procurement__c.AIM_PQR_Response_LFA__c</vt:lpstr>
      <vt:lpstr>AIM_Procurement__c.AIM_PQR_Response_PR__c</vt:lpstr>
      <vt:lpstr>AIM_Procurement__c.AIM_Stock_Out_Response_LFA__c</vt:lpstr>
      <vt:lpstr>AIM_Quarterly_Cash_Forecast__c.AIM_Type__c</vt:lpstr>
      <vt:lpstr>AIM_WPTM_Results__c.AIM_Progress_Status_LFA__c</vt:lpstr>
      <vt:lpstr>AIM_WPTM_Results__c.AIM_Progress_Status_PR__c</vt:lpstr>
      <vt:lpstr>CoverSheet!Área_de_impresión</vt:lpstr>
      <vt:lpstr>Disaggregation_1A!Área_de_impresión</vt:lpstr>
      <vt:lpstr>Disaggregation_1B!Área_de_impresión</vt:lpstr>
      <vt:lpstr>'Financial Triggers_10'!Área_de_impresión</vt:lpstr>
      <vt:lpstr>'Impact Outcome Indicators_1A'!Área_de_impresión</vt:lpstr>
      <vt:lpstr>'LFA Expenditure_7B'!Área_de_impresión</vt:lpstr>
      <vt:lpstr>'LFA_Findings&amp;Recommendations_6'!Área_de_impresión</vt:lpstr>
      <vt:lpstr>'PR Authorization_9A'!Área_de_impresión</vt:lpstr>
      <vt:lpstr>Procurement_3!Área_de_impresión</vt:lpstr>
      <vt:lpstr>'Request and Recommendation_8B'!Área_de_impresión</vt:lpstr>
      <vt:lpstr>ImpactDisaglist</vt:lpstr>
      <vt:lpstr>Impactlist</vt:lpstr>
      <vt:lpstr>Instructions</vt:lpstr>
      <vt:lpstr>IRT_Mitigating_Action_Details__c.AIM_LFA_Status__c</vt:lpstr>
      <vt:lpstr>IRT_Mitigating_Action_Details__c.AIM_PR_Status__c</vt:lpstr>
      <vt:lpstr>IRT_Mitigating_actions_status</vt:lpstr>
      <vt:lpstr>LangOffset</vt:lpstr>
      <vt:lpstr>Language</vt:lpstr>
      <vt:lpstr>Modulecolumn</vt:lpstr>
      <vt:lpstr>Modulestart</vt:lpstr>
      <vt:lpstr>OutcomeDisaglist</vt:lpstr>
      <vt:lpstr>Outcomelist</vt:lpstr>
      <vt:lpstr>PICKLISTKEYVALUEPAIR</vt:lpstr>
      <vt:lpstr>Source</vt:lpstr>
      <vt:lpstr>Status</vt:lpstr>
      <vt:lpstr>Table3</vt:lpstr>
      <vt:lpstr>Verification_Method</vt:lpstr>
      <vt:lpstr>WPTM_Progress</vt:lpstr>
      <vt:lpstr>XAuthorInvalidPicklistData</vt:lpstr>
      <vt:lpstr>Year_of_result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Lucia Bravo</cp:lastModifiedBy>
  <dcterms:created xsi:type="dcterms:W3CDTF">2018-06-21T07:51:53Z</dcterms:created>
  <dcterms:modified xsi:type="dcterms:W3CDTF">2021-12-04T01:37:58Z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0x010100F6CCAA89AA1AF84BADE20FBDB177F3FB</vt:lpwstr>
  </property>
  <property fmtid="{D5CDD505-2E9C-101B-9397-08002B2CF9AE}" pid="4" name="_dlc_DocIdItemGuid">
    <vt:lpwstr>b3c54c9c-28f9-4f63-9ad8-c63ccff31350</vt:lpwstr>
  </property>
</Properties>
</file>